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11"/>
  <workbookPr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xr:revisionPtr revIDLastSave="19828" documentId="13_ncr:1_{6CA3D79D-795D-4685-B079-2F3C01B8F185}" xr6:coauthVersionLast="47" xr6:coauthVersionMax="47" xr10:uidLastSave="{706AF46B-8ED4-424B-BB69-E436AA667907}"/>
  <bookViews>
    <workbookView xWindow="-120" yWindow="-120" windowWidth="20730" windowHeight="11160" tabRatio="594" firstSheet="4" activeTab="6" xr2:uid="{00000000-000D-0000-FFFF-FFFF00000000}"/>
  </bookViews>
  <sheets>
    <sheet name="Ventas Diarias" sheetId="16" state="hidden" r:id="rId1"/>
    <sheet name="Ventas Semanales" sheetId="8" state="hidden" r:id="rId2"/>
    <sheet name="Ventas Mensuales" sheetId="15" state="hidden" r:id="rId3"/>
    <sheet name="Historico Ventas" sheetId="34" r:id="rId4"/>
    <sheet name="Tendencia" sheetId="32" r:id="rId5"/>
    <sheet name="Proy 2022 vs 2019" sheetId="29" r:id="rId6"/>
    <sheet name="Base%Sem" sheetId="33" r:id="rId7"/>
    <sheet name="Pronostico Dispersión" sheetId="27" r:id="rId8"/>
    <sheet name="PR" sheetId="20" state="hidden" r:id="rId9"/>
    <sheet name="GO" sheetId="22" state="hidden" r:id="rId10"/>
    <sheet name="IM" sheetId="23" state="hidden" r:id="rId11"/>
    <sheet name="total tiendas" sheetId="26" state="hidden" r:id="rId12"/>
    <sheet name="Tabla de Proyecciones" sheetId="36" r:id="rId13"/>
    <sheet name="Tabla de Metas" sheetId="37" r:id="rId14"/>
    <sheet name="VENTA + PROY A MAYO 22" sheetId="41" r:id="rId15"/>
    <sheet name="EBITDA Proyectado" sheetId="38" r:id="rId16"/>
    <sheet name="PROYECCION ORGANICO" sheetId="35" r:id="rId17"/>
    <sheet name="PROYECCION 5Y DEUDA" sheetId="39" r:id="rId18"/>
    <sheet name="Proy Diarias 2022" sheetId="30" r:id="rId19"/>
  </sheets>
  <definedNames>
    <definedName name="_xlnm._FilterDatabase" localSheetId="8" hidden="1">PR!$A$12:$X$50</definedName>
    <definedName name="_xlnm._FilterDatabase" localSheetId="5" hidden="1">'Proy 2022 vs 2019'!$DJ$58:$DM$58</definedName>
    <definedName name="_xlnm._FilterDatabase" localSheetId="11" hidden="1">'total tiendas'!$A$2:$C$2</definedName>
    <definedName name="_xlnm._FilterDatabase" localSheetId="0" hidden="1">'Ventas Diarias'!$IZ$24:$JC$24</definedName>
    <definedName name="_xlnm._FilterDatabase" localSheetId="1" hidden="1">'Ventas Semanales'!$DQ$77:$DU$77</definedName>
    <definedName name="_xlnm.Print_Area" localSheetId="15">'EBITDA Proyectado'!$A$1:$N$9</definedName>
    <definedName name="_xlnm.Print_Area" localSheetId="5">'Proy 2022 vs 2019'!$B$2:$MO$35</definedName>
    <definedName name="_xlnm.Print_Area" localSheetId="17">'PROYECCION 5Y DEUDA'!$A$1:$G$29</definedName>
    <definedName name="_xlnm.Print_Area" localSheetId="16">'PROYECCION ORGANICO'!$A$1:$G$24</definedName>
    <definedName name="_xlnm.Print_Area" localSheetId="2">'Ventas Mensuales'!$B$1:$BS$39</definedName>
    <definedName name="_xlnm.Print_Area" localSheetId="1">'Ventas Semanales'!$B$1:$JC$36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M63" i="36" l="1"/>
  <c r="NI21" i="36"/>
  <c r="ND27" i="37"/>
  <c r="NE27" i="37"/>
  <c r="NF27" i="37"/>
  <c r="NG27" i="37"/>
  <c r="NH27" i="37"/>
  <c r="NC27" i="37"/>
  <c r="NC28" i="37"/>
  <c r="NC29" i="37"/>
  <c r="NC30" i="37"/>
  <c r="NH34" i="37"/>
  <c r="NH35" i="37"/>
  <c r="NH34" i="36"/>
  <c r="NH64" i="36"/>
  <c r="NC16" i="36"/>
  <c r="LK24" i="29"/>
  <c r="LK6" i="29"/>
  <c r="MJ6" i="29"/>
  <c r="MJ35" i="29"/>
  <c r="MJ7" i="29"/>
  <c r="MJ8" i="29"/>
  <c r="MJ9" i="29"/>
  <c r="MJ10" i="29"/>
  <c r="MJ11" i="29"/>
  <c r="MJ12" i="29"/>
  <c r="MJ13" i="29"/>
  <c r="MJ14" i="29"/>
  <c r="MJ15" i="29"/>
  <c r="MJ16" i="29"/>
  <c r="MJ17" i="29"/>
  <c r="MJ18" i="29"/>
  <c r="MJ19" i="29"/>
  <c r="MJ20" i="29"/>
  <c r="MJ21" i="29"/>
  <c r="MJ22" i="29"/>
  <c r="MJ23" i="29"/>
  <c r="MJ24" i="29"/>
  <c r="MJ25" i="29"/>
  <c r="MJ26" i="29"/>
  <c r="MJ27" i="29"/>
  <c r="MJ28" i="29"/>
  <c r="MJ29" i="29"/>
  <c r="MJ30" i="29"/>
  <c r="MJ31" i="29"/>
  <c r="MJ32" i="29"/>
  <c r="MJ33" i="29"/>
  <c r="MJ34" i="29"/>
  <c r="LH7" i="29"/>
  <c r="LH8" i="29"/>
  <c r="LH9" i="29"/>
  <c r="LH10" i="29"/>
  <c r="LH11" i="29"/>
  <c r="LH12" i="29"/>
  <c r="LH13" i="29"/>
  <c r="LH14" i="29"/>
  <c r="LH15" i="29"/>
  <c r="LH16" i="29"/>
  <c r="LH17" i="29"/>
  <c r="LH18" i="29"/>
  <c r="LH19" i="29"/>
  <c r="LH20" i="29"/>
  <c r="LH21" i="29"/>
  <c r="LH22" i="29"/>
  <c r="LH23" i="29"/>
  <c r="LH24" i="29"/>
  <c r="LH25" i="29"/>
  <c r="LH26" i="29"/>
  <c r="LH27" i="29"/>
  <c r="LH28" i="29"/>
  <c r="LH29" i="29"/>
  <c r="LH30" i="29"/>
  <c r="LH31" i="29"/>
  <c r="LH32" i="29"/>
  <c r="LH33" i="29"/>
  <c r="LH34" i="29"/>
  <c r="LH6" i="29"/>
  <c r="F367" i="32"/>
  <c r="G370" i="32"/>
  <c r="G371" i="32" s="1"/>
  <c r="G372" i="32" s="1"/>
  <c r="ME32" i="29"/>
  <c r="Z35" i="29"/>
  <c r="MD30" i="29"/>
  <c r="MD35" i="29"/>
  <c r="MD31" i="29"/>
  <c r="MD32" i="29"/>
  <c r="MD6" i="29"/>
  <c r="LF31" i="29"/>
  <c r="LA31" i="29"/>
  <c r="KD7" i="29"/>
  <c r="KD8" i="29"/>
  <c r="KD9" i="29"/>
  <c r="KD10" i="29"/>
  <c r="KD11" i="29"/>
  <c r="KD12" i="29"/>
  <c r="KD13" i="29"/>
  <c r="KD14" i="29"/>
  <c r="KD15" i="29"/>
  <c r="KD16" i="29"/>
  <c r="KD17" i="29"/>
  <c r="KD18" i="29"/>
  <c r="KD19" i="29"/>
  <c r="KD20" i="29"/>
  <c r="KD21" i="29"/>
  <c r="KD22" i="29"/>
  <c r="KD23" i="29"/>
  <c r="KD24" i="29"/>
  <c r="KD25" i="29"/>
  <c r="KD26" i="29"/>
  <c r="KD27" i="29"/>
  <c r="KD28" i="29"/>
  <c r="KD29" i="29"/>
  <c r="KD30" i="29"/>
  <c r="KD31" i="29"/>
  <c r="KD6" i="29"/>
  <c r="KC6" i="29"/>
  <c r="KC34" i="29"/>
  <c r="KC33" i="29"/>
  <c r="KC32" i="29"/>
  <c r="KC31" i="29"/>
  <c r="KC30" i="29"/>
  <c r="KC29" i="29"/>
  <c r="KC28" i="29"/>
  <c r="KC27" i="29"/>
  <c r="KC26" i="29"/>
  <c r="KC25" i="29"/>
  <c r="KC24" i="29"/>
  <c r="KC23" i="29"/>
  <c r="KC22" i="29"/>
  <c r="KC21" i="29"/>
  <c r="KC20" i="29"/>
  <c r="KC19" i="29"/>
  <c r="KC18" i="29"/>
  <c r="KC17" i="29"/>
  <c r="KC16" i="29"/>
  <c r="KC15" i="29"/>
  <c r="KC14" i="29"/>
  <c r="KC13" i="29"/>
  <c r="KC12" i="29"/>
  <c r="KC11" i="29"/>
  <c r="KC10" i="29"/>
  <c r="KC9" i="29"/>
  <c r="KC8" i="29"/>
  <c r="KC7" i="29"/>
  <c r="JE31" i="29"/>
  <c r="JD28" i="29"/>
  <c r="JD29" i="29"/>
  <c r="JD30" i="29"/>
  <c r="JD31" i="29"/>
  <c r="JD32" i="29"/>
  <c r="JD33" i="29"/>
  <c r="JD34" i="29"/>
  <c r="JD26" i="29"/>
  <c r="JD27" i="29"/>
  <c r="JD14" i="29"/>
  <c r="JD15" i="29"/>
  <c r="JD16" i="29"/>
  <c r="JD17" i="29"/>
  <c r="JD18" i="29"/>
  <c r="JD19" i="29"/>
  <c r="JD20" i="29"/>
  <c r="JD21" i="29"/>
  <c r="JD22" i="29"/>
  <c r="JD23" i="29"/>
  <c r="JD24" i="29"/>
  <c r="JD25" i="29"/>
  <c r="JD11" i="29"/>
  <c r="JD12" i="29"/>
  <c r="JD13" i="29"/>
  <c r="JD7" i="29"/>
  <c r="JD8" i="29"/>
  <c r="JD9" i="29"/>
  <c r="JD10" i="29"/>
  <c r="JD6" i="29"/>
  <c r="MT42" i="29"/>
  <c r="MU42" i="29" s="1"/>
  <c r="MT39" i="29"/>
  <c r="MU39" i="29" s="1"/>
  <c r="KD42" i="29"/>
  <c r="KC42" i="29"/>
  <c r="IF30" i="29"/>
  <c r="IF31" i="29"/>
  <c r="IF6" i="29"/>
  <c r="AY35" i="29"/>
  <c r="MI31" i="29"/>
  <c r="MI32" i="29"/>
  <c r="IE7" i="29"/>
  <c r="IE8" i="29"/>
  <c r="IE9" i="29"/>
  <c r="IE10" i="29"/>
  <c r="IE11" i="29"/>
  <c r="IE12" i="29"/>
  <c r="IE13" i="29"/>
  <c r="IE14" i="29"/>
  <c r="IE15" i="29"/>
  <c r="IE16" i="29"/>
  <c r="IE17" i="29"/>
  <c r="IE18" i="29"/>
  <c r="IE19" i="29"/>
  <c r="IE20" i="29"/>
  <c r="IE21" i="29"/>
  <c r="IE22" i="29"/>
  <c r="IE23" i="29"/>
  <c r="IE24" i="29"/>
  <c r="IE25" i="29"/>
  <c r="IE26" i="29"/>
  <c r="IE27" i="29"/>
  <c r="IE28" i="29"/>
  <c r="IE29" i="29"/>
  <c r="IE30" i="29"/>
  <c r="IE31" i="29"/>
  <c r="IE32" i="29"/>
  <c r="IE33" i="29"/>
  <c r="IE34" i="29"/>
  <c r="IE6" i="29"/>
  <c r="JB6" i="29"/>
  <c r="K242" i="32"/>
  <c r="J242" i="32"/>
  <c r="K214" i="32"/>
  <c r="J214" i="32"/>
  <c r="HB7" i="29"/>
  <c r="HB8" i="29"/>
  <c r="HB9" i="29"/>
  <c r="HB10" i="29"/>
  <c r="HB11" i="29"/>
  <c r="HB12" i="29"/>
  <c r="HB13" i="29"/>
  <c r="HB14" i="29"/>
  <c r="HB15" i="29"/>
  <c r="HB16" i="29"/>
  <c r="HB17" i="29"/>
  <c r="HB18" i="29"/>
  <c r="HB19" i="29"/>
  <c r="HB20" i="29"/>
  <c r="HB21" i="29"/>
  <c r="HD21" i="29" s="1"/>
  <c r="HB22" i="29"/>
  <c r="HB23" i="29"/>
  <c r="HB24" i="29"/>
  <c r="HB25" i="29"/>
  <c r="HB26" i="29"/>
  <c r="HB27" i="29"/>
  <c r="HB28" i="29"/>
  <c r="HB29" i="29"/>
  <c r="HB30" i="29"/>
  <c r="HB31" i="29"/>
  <c r="HD31" i="29" s="1"/>
  <c r="HB32" i="29"/>
  <c r="HB33" i="29"/>
  <c r="HB34" i="29"/>
  <c r="HD34" i="29" s="1"/>
  <c r="HB6" i="29"/>
  <c r="HD6" i="29" s="1"/>
  <c r="GC7" i="29"/>
  <c r="GC8" i="29"/>
  <c r="GC9" i="29"/>
  <c r="GC10" i="29"/>
  <c r="GC11" i="29"/>
  <c r="GC12" i="29"/>
  <c r="GC13" i="29"/>
  <c r="GC14" i="29"/>
  <c r="GC15" i="29"/>
  <c r="GC16" i="29"/>
  <c r="GC17" i="29"/>
  <c r="GC18" i="29"/>
  <c r="GC19" i="29"/>
  <c r="GC20" i="29"/>
  <c r="GC21" i="29"/>
  <c r="GC22" i="29"/>
  <c r="GC23" i="29"/>
  <c r="GC24" i="29"/>
  <c r="GC25" i="29"/>
  <c r="GC26" i="29"/>
  <c r="GC27" i="29"/>
  <c r="GC28" i="29"/>
  <c r="GC29" i="29"/>
  <c r="GC30" i="29"/>
  <c r="GC31" i="29"/>
  <c r="GC32" i="29"/>
  <c r="GC33" i="29"/>
  <c r="GC34" i="29"/>
  <c r="GC6" i="29"/>
  <c r="G218" i="32"/>
  <c r="K186" i="32"/>
  <c r="J186" i="32"/>
  <c r="GZ6" i="29"/>
  <c r="G199" i="32"/>
  <c r="K151" i="32"/>
  <c r="J151" i="32"/>
  <c r="GA59" i="36"/>
  <c r="EY59" i="36"/>
  <c r="EY12" i="29"/>
  <c r="EX12" i="29" s="1"/>
  <c r="EG6" i="29"/>
  <c r="FD7" i="29"/>
  <c r="FD8" i="29"/>
  <c r="FD9" i="29"/>
  <c r="FD10" i="29"/>
  <c r="FD11" i="29"/>
  <c r="FD12" i="29"/>
  <c r="FD13" i="29"/>
  <c r="FD14" i="29"/>
  <c r="FD15" i="29"/>
  <c r="FD16" i="29"/>
  <c r="FD17" i="29"/>
  <c r="FD18" i="29"/>
  <c r="FD19" i="29"/>
  <c r="FD20" i="29"/>
  <c r="FD21" i="29"/>
  <c r="FD22" i="29"/>
  <c r="FD23" i="29"/>
  <c r="FD24" i="29"/>
  <c r="FD25" i="29"/>
  <c r="FD26" i="29"/>
  <c r="FD27" i="29"/>
  <c r="FD28" i="29"/>
  <c r="FD29" i="29"/>
  <c r="FD30" i="29"/>
  <c r="FD31" i="29"/>
  <c r="FD32" i="29"/>
  <c r="FD33" i="29"/>
  <c r="FD34" i="29"/>
  <c r="FD6" i="29"/>
  <c r="DZ7" i="29"/>
  <c r="DZ8" i="29"/>
  <c r="DZ9" i="29"/>
  <c r="DZ10" i="29"/>
  <c r="DZ11" i="29"/>
  <c r="DZ12" i="29"/>
  <c r="DZ13" i="29"/>
  <c r="DZ14" i="29"/>
  <c r="DZ15" i="29"/>
  <c r="DZ16" i="29"/>
  <c r="DZ17" i="29"/>
  <c r="DZ18" i="29"/>
  <c r="DZ19" i="29"/>
  <c r="DZ20" i="29"/>
  <c r="DZ21" i="29"/>
  <c r="DZ22" i="29"/>
  <c r="DZ23" i="29"/>
  <c r="DZ24" i="29"/>
  <c r="DZ25" i="29"/>
  <c r="DZ26" i="29"/>
  <c r="DZ27" i="29"/>
  <c r="DZ28" i="29"/>
  <c r="DZ29" i="29"/>
  <c r="DZ30" i="29"/>
  <c r="DZ31" i="29"/>
  <c r="DZ32" i="29"/>
  <c r="DZ33" i="29"/>
  <c r="DZ34" i="29"/>
  <c r="DZ6" i="29"/>
  <c r="DA7" i="29"/>
  <c r="DA8" i="29"/>
  <c r="DA9" i="29"/>
  <c r="DA10" i="29"/>
  <c r="DA11" i="29"/>
  <c r="DA12" i="29"/>
  <c r="DA13" i="29"/>
  <c r="DA14" i="29"/>
  <c r="DA15" i="29"/>
  <c r="DA16" i="29"/>
  <c r="DA17" i="29"/>
  <c r="DA18" i="29"/>
  <c r="DA19" i="29"/>
  <c r="DA20" i="29"/>
  <c r="DA21" i="29"/>
  <c r="DA22" i="29"/>
  <c r="DA23" i="29"/>
  <c r="DA24" i="29"/>
  <c r="DA25" i="29"/>
  <c r="DA26" i="29"/>
  <c r="DA27" i="29"/>
  <c r="DA28" i="29"/>
  <c r="DA29" i="29"/>
  <c r="DA30" i="29"/>
  <c r="DA31" i="29"/>
  <c r="DA32" i="29"/>
  <c r="DA33" i="29"/>
  <c r="DA34" i="29"/>
  <c r="DA6" i="29"/>
  <c r="L160" i="32"/>
  <c r="L159" i="32"/>
  <c r="L158" i="32"/>
  <c r="L161" i="32"/>
  <c r="L162" i="32"/>
  <c r="L163" i="32"/>
  <c r="L156" i="32"/>
  <c r="L157" i="32"/>
  <c r="K123" i="32"/>
  <c r="J123" i="32"/>
  <c r="ER18" i="37"/>
  <c r="EQ18" i="37"/>
  <c r="ER11" i="37"/>
  <c r="EQ11" i="37"/>
  <c r="ER6" i="37"/>
  <c r="EQ6" i="37"/>
  <c r="ER10" i="37"/>
  <c r="EQ10" i="37"/>
  <c r="ER17" i="37"/>
  <c r="EQ17" i="37"/>
  <c r="ER14" i="37"/>
  <c r="EQ14" i="37"/>
  <c r="ER9" i="37"/>
  <c r="EQ9" i="37"/>
  <c r="ER13" i="37"/>
  <c r="EQ13" i="37"/>
  <c r="ER30" i="37"/>
  <c r="EQ30" i="37"/>
  <c r="OC60" i="37"/>
  <c r="OC61" i="37"/>
  <c r="OC62" i="37"/>
  <c r="NV60" i="37"/>
  <c r="NV61" i="37"/>
  <c r="NV62" i="37"/>
  <c r="NO60" i="37"/>
  <c r="NO61" i="37"/>
  <c r="NO62" i="37"/>
  <c r="NH60" i="37"/>
  <c r="NH61" i="37"/>
  <c r="NH62" i="37"/>
  <c r="NO60" i="36"/>
  <c r="NO61" i="36"/>
  <c r="NO62" i="36"/>
  <c r="NV60" i="36"/>
  <c r="NV61" i="36"/>
  <c r="NV62" i="36"/>
  <c r="OC60" i="36"/>
  <c r="OC61" i="36"/>
  <c r="OC62" i="36"/>
  <c r="NH60" i="36"/>
  <c r="NH61" i="36"/>
  <c r="NH62" i="36"/>
  <c r="MA7" i="29"/>
  <c r="MA8" i="29"/>
  <c r="MA9" i="29"/>
  <c r="MA10" i="29"/>
  <c r="MA11" i="29"/>
  <c r="MA12" i="29"/>
  <c r="MA13" i="29"/>
  <c r="MA14" i="29"/>
  <c r="MA15" i="29"/>
  <c r="LZ15" i="29" s="1"/>
  <c r="MA16" i="29"/>
  <c r="LZ16" i="29" s="1"/>
  <c r="MA17" i="29"/>
  <c r="MA18" i="29"/>
  <c r="MA19" i="29"/>
  <c r="MA20" i="29"/>
  <c r="MA21" i="29"/>
  <c r="MA22" i="29"/>
  <c r="MA23" i="29"/>
  <c r="MA24" i="29"/>
  <c r="LZ24" i="29" s="1"/>
  <c r="MA25" i="29"/>
  <c r="MA26" i="29"/>
  <c r="MA27" i="29"/>
  <c r="MA28" i="29"/>
  <c r="MA29" i="29"/>
  <c r="MA30" i="29"/>
  <c r="LV7" i="29"/>
  <c r="LV8" i="29"/>
  <c r="LV9" i="29"/>
  <c r="LV10" i="29"/>
  <c r="LV11" i="29"/>
  <c r="LV12" i="29"/>
  <c r="LV13" i="29"/>
  <c r="LV14" i="29"/>
  <c r="LV15" i="29"/>
  <c r="LU15" i="29" s="1"/>
  <c r="LV16" i="29"/>
  <c r="LU16" i="29" s="1"/>
  <c r="LV17" i="29"/>
  <c r="LU17" i="29" s="1"/>
  <c r="LV18" i="29"/>
  <c r="LV19" i="29"/>
  <c r="LV20" i="29"/>
  <c r="LV21" i="29"/>
  <c r="LV22" i="29"/>
  <c r="LV23" i="29"/>
  <c r="LV24" i="29"/>
  <c r="LU24" i="29" s="1"/>
  <c r="LV25" i="29"/>
  <c r="LV26" i="29"/>
  <c r="LV27" i="29"/>
  <c r="LV28" i="29"/>
  <c r="LV29" i="29"/>
  <c r="LV30" i="29"/>
  <c r="LQ7" i="29"/>
  <c r="LQ8" i="29"/>
  <c r="LQ9" i="29"/>
  <c r="LQ10" i="29"/>
  <c r="LQ11" i="29"/>
  <c r="LQ12" i="29"/>
  <c r="LQ13" i="29"/>
  <c r="LQ14" i="29"/>
  <c r="LQ15" i="29"/>
  <c r="LQ16" i="29"/>
  <c r="LP16" i="29" s="1"/>
  <c r="LQ17" i="29"/>
  <c r="LP17" i="29" s="1"/>
  <c r="LQ18" i="29"/>
  <c r="LP18" i="29" s="1"/>
  <c r="LQ19" i="29"/>
  <c r="LQ20" i="29"/>
  <c r="LQ21" i="29"/>
  <c r="LQ22" i="29"/>
  <c r="LQ23" i="29"/>
  <c r="LQ24" i="29"/>
  <c r="LP24" i="29" s="1"/>
  <c r="LQ25" i="29"/>
  <c r="LQ26" i="29"/>
  <c r="LQ27" i="29"/>
  <c r="LQ28" i="29"/>
  <c r="LQ29" i="29"/>
  <c r="LQ30" i="29"/>
  <c r="MA6" i="29"/>
  <c r="LV6" i="29"/>
  <c r="LQ6" i="29"/>
  <c r="LL7" i="29"/>
  <c r="LL8" i="29"/>
  <c r="LL9" i="29"/>
  <c r="LL10" i="29"/>
  <c r="LL11" i="29"/>
  <c r="LL12" i="29"/>
  <c r="LL13" i="29"/>
  <c r="LL14" i="29"/>
  <c r="LL15" i="29"/>
  <c r="LL16" i="29"/>
  <c r="LK16" i="29" s="1"/>
  <c r="LL17" i="29"/>
  <c r="LL18" i="29"/>
  <c r="LL19" i="29"/>
  <c r="LL20" i="29"/>
  <c r="LL21" i="29"/>
  <c r="LL22" i="29"/>
  <c r="LL23" i="29"/>
  <c r="LL24" i="29"/>
  <c r="LL25" i="29"/>
  <c r="LL26" i="29"/>
  <c r="LL27" i="29"/>
  <c r="LL28" i="29"/>
  <c r="LL29" i="29"/>
  <c r="LL30" i="29"/>
  <c r="LL6" i="29"/>
  <c r="ER59" i="36"/>
  <c r="BF3" i="33"/>
  <c r="BF4" i="33"/>
  <c r="BF5" i="33"/>
  <c r="BF6" i="33"/>
  <c r="BF7" i="33"/>
  <c r="BF8" i="33"/>
  <c r="BF9" i="33"/>
  <c r="BF10" i="33"/>
  <c r="BF11" i="33"/>
  <c r="BF12" i="33"/>
  <c r="BF13" i="33"/>
  <c r="BF14" i="33"/>
  <c r="BF15" i="33"/>
  <c r="BF16" i="33"/>
  <c r="BF17" i="33"/>
  <c r="BF18" i="33"/>
  <c r="BF19" i="33"/>
  <c r="BF20" i="33"/>
  <c r="BF21" i="33"/>
  <c r="BF22" i="33"/>
  <c r="BF23" i="33"/>
  <c r="BF24" i="33"/>
  <c r="BF25" i="33"/>
  <c r="BF26" i="33"/>
  <c r="BF2" i="33"/>
  <c r="B7" i="34"/>
  <c r="B6" i="34"/>
  <c r="LY35" i="29"/>
  <c r="MC35" i="29" s="1"/>
  <c r="LW35" i="29"/>
  <c r="LT35" i="29"/>
  <c r="LR35" i="29"/>
  <c r="LO35" i="29"/>
  <c r="LM35" i="29"/>
  <c r="LJ35" i="29"/>
  <c r="MG34" i="29"/>
  <c r="MH34" i="29" s="1"/>
  <c r="MA34" i="29"/>
  <c r="LV34" i="29"/>
  <c r="LQ34" i="29"/>
  <c r="LL34" i="29"/>
  <c r="MG33" i="29"/>
  <c r="MH33" i="29" s="1"/>
  <c r="MA33" i="29"/>
  <c r="LV33" i="29"/>
  <c r="LQ33" i="29"/>
  <c r="LL33" i="29"/>
  <c r="MG30" i="29"/>
  <c r="MF30" i="29"/>
  <c r="MC30" i="29"/>
  <c r="LZ30" i="29"/>
  <c r="LZ31" i="29" s="1"/>
  <c r="LX30" i="29"/>
  <c r="LU30" i="29"/>
  <c r="LU31" i="29" s="1"/>
  <c r="LS30" i="29"/>
  <c r="LP30" i="29"/>
  <c r="LP31" i="29" s="1"/>
  <c r="LN30" i="29"/>
  <c r="LK30" i="29"/>
  <c r="LK31" i="29" s="1"/>
  <c r="ME31" i="29" s="1"/>
  <c r="MG29" i="29"/>
  <c r="MF29" i="29"/>
  <c r="MD29" i="29"/>
  <c r="MC29" i="29"/>
  <c r="LZ29" i="29"/>
  <c r="LX29" i="29"/>
  <c r="LU29" i="29"/>
  <c r="LS29" i="29"/>
  <c r="LP29" i="29"/>
  <c r="LN29" i="29"/>
  <c r="LK29" i="29"/>
  <c r="MG28" i="29"/>
  <c r="MF28" i="29"/>
  <c r="MD28" i="29"/>
  <c r="MC28" i="29"/>
  <c r="LZ28" i="29"/>
  <c r="LX28" i="29"/>
  <c r="LU28" i="29"/>
  <c r="LS28" i="29"/>
  <c r="LP28" i="29"/>
  <c r="LN28" i="29"/>
  <c r="LK28" i="29"/>
  <c r="MG27" i="29"/>
  <c r="MF27" i="29"/>
  <c r="MD27" i="29"/>
  <c r="MC27" i="29"/>
  <c r="LZ27" i="29"/>
  <c r="LX27" i="29"/>
  <c r="LU27" i="29"/>
  <c r="LS27" i="29"/>
  <c r="LP27" i="29"/>
  <c r="LN27" i="29"/>
  <c r="LK27" i="29"/>
  <c r="MG26" i="29"/>
  <c r="MF26" i="29"/>
  <c r="MD26" i="29"/>
  <c r="MC26" i="29"/>
  <c r="LZ26" i="29"/>
  <c r="LX26" i="29"/>
  <c r="LU26" i="29"/>
  <c r="LS26" i="29"/>
  <c r="LP26" i="29"/>
  <c r="LN26" i="29"/>
  <c r="LK26" i="29"/>
  <c r="MG25" i="29"/>
  <c r="MF25" i="29"/>
  <c r="MD25" i="29"/>
  <c r="MC25" i="29"/>
  <c r="LZ25" i="29"/>
  <c r="LX25" i="29"/>
  <c r="LU25" i="29"/>
  <c r="LS25" i="29"/>
  <c r="LP25" i="29"/>
  <c r="LN25" i="29"/>
  <c r="LK25" i="29"/>
  <c r="MG24" i="29"/>
  <c r="MF24" i="29"/>
  <c r="MD24" i="29"/>
  <c r="MC24" i="29"/>
  <c r="LX24" i="29"/>
  <c r="LS24" i="29"/>
  <c r="LN24" i="29"/>
  <c r="MG23" i="29"/>
  <c r="MF23" i="29"/>
  <c r="MD23" i="29"/>
  <c r="MC23" i="29"/>
  <c r="LZ23" i="29"/>
  <c r="LX23" i="29"/>
  <c r="LU23" i="29"/>
  <c r="LS23" i="29"/>
  <c r="LP23" i="29"/>
  <c r="LN23" i="29"/>
  <c r="LK23" i="29"/>
  <c r="MG22" i="29"/>
  <c r="MF22" i="29"/>
  <c r="MD22" i="29"/>
  <c r="MC22" i="29"/>
  <c r="LZ22" i="29"/>
  <c r="LX22" i="29"/>
  <c r="LU22" i="29"/>
  <c r="LS22" i="29"/>
  <c r="LP22" i="29"/>
  <c r="LN22" i="29"/>
  <c r="LK22" i="29"/>
  <c r="MG21" i="29"/>
  <c r="MF21" i="29"/>
  <c r="MD21" i="29"/>
  <c r="MC21" i="29"/>
  <c r="LZ21" i="29"/>
  <c r="LX21" i="29"/>
  <c r="LU21" i="29"/>
  <c r="LS21" i="29"/>
  <c r="LP21" i="29"/>
  <c r="LN21" i="29"/>
  <c r="LK21" i="29"/>
  <c r="MG20" i="29"/>
  <c r="MF20" i="29"/>
  <c r="MD20" i="29"/>
  <c r="MC20" i="29"/>
  <c r="LZ20" i="29"/>
  <c r="LX20" i="29"/>
  <c r="LU20" i="29"/>
  <c r="LS20" i="29"/>
  <c r="LP20" i="29"/>
  <c r="LN20" i="29"/>
  <c r="LK20" i="29"/>
  <c r="MG19" i="29"/>
  <c r="MF19" i="29"/>
  <c r="MD19" i="29"/>
  <c r="MC19" i="29"/>
  <c r="LZ19" i="29"/>
  <c r="LX19" i="29"/>
  <c r="LU19" i="29"/>
  <c r="LS19" i="29"/>
  <c r="LP19" i="29"/>
  <c r="LN19" i="29"/>
  <c r="LK19" i="29"/>
  <c r="MG18" i="29"/>
  <c r="MF18" i="29"/>
  <c r="MD18" i="29"/>
  <c r="MC18" i="29"/>
  <c r="LZ18" i="29"/>
  <c r="LX18" i="29"/>
  <c r="LU18" i="29"/>
  <c r="LS18" i="29"/>
  <c r="LN18" i="29"/>
  <c r="LK18" i="29"/>
  <c r="MG17" i="29"/>
  <c r="MF17" i="29"/>
  <c r="MD17" i="29"/>
  <c r="MC17" i="29"/>
  <c r="LZ17" i="29"/>
  <c r="LX17" i="29"/>
  <c r="LS17" i="29"/>
  <c r="LN17" i="29"/>
  <c r="LK17" i="29"/>
  <c r="MG16" i="29"/>
  <c r="MF16" i="29"/>
  <c r="MD16" i="29"/>
  <c r="MC16" i="29"/>
  <c r="LX16" i="29"/>
  <c r="LS16" i="29"/>
  <c r="LN16" i="29"/>
  <c r="MG15" i="29"/>
  <c r="MF15" i="29"/>
  <c r="MD15" i="29"/>
  <c r="MC15" i="29"/>
  <c r="LX15" i="29"/>
  <c r="LS15" i="29"/>
  <c r="LP15" i="29"/>
  <c r="LN15" i="29"/>
  <c r="LK15" i="29"/>
  <c r="MG14" i="29"/>
  <c r="MF14" i="29"/>
  <c r="MD14" i="29"/>
  <c r="MC14" i="29"/>
  <c r="LZ14" i="29"/>
  <c r="LX14" i="29"/>
  <c r="LU14" i="29"/>
  <c r="LS14" i="29"/>
  <c r="LP14" i="29"/>
  <c r="LN14" i="29"/>
  <c r="LK14" i="29"/>
  <c r="MG13" i="29"/>
  <c r="MF13" i="29"/>
  <c r="MD13" i="29"/>
  <c r="MC13" i="29"/>
  <c r="LZ13" i="29"/>
  <c r="LX13" i="29"/>
  <c r="LU13" i="29"/>
  <c r="LS13" i="29"/>
  <c r="LP13" i="29"/>
  <c r="LN13" i="29"/>
  <c r="LK13" i="29"/>
  <c r="MG12" i="29"/>
  <c r="MF12" i="29"/>
  <c r="MD12" i="29"/>
  <c r="MC12" i="29"/>
  <c r="LZ12" i="29"/>
  <c r="LX12" i="29"/>
  <c r="LU12" i="29"/>
  <c r="LS12" i="29"/>
  <c r="LP12" i="29"/>
  <c r="LN12" i="29"/>
  <c r="LK12" i="29"/>
  <c r="MG11" i="29"/>
  <c r="MF11" i="29"/>
  <c r="MD11" i="29"/>
  <c r="MC11" i="29"/>
  <c r="LZ11" i="29"/>
  <c r="LX11" i="29"/>
  <c r="LU11" i="29"/>
  <c r="LS11" i="29"/>
  <c r="LP11" i="29"/>
  <c r="LN11" i="29"/>
  <c r="LK11" i="29"/>
  <c r="MG10" i="29"/>
  <c r="MF10" i="29"/>
  <c r="MD10" i="29"/>
  <c r="MC10" i="29"/>
  <c r="LZ10" i="29"/>
  <c r="LX10" i="29"/>
  <c r="LU10" i="29"/>
  <c r="LS10" i="29"/>
  <c r="LP10" i="29"/>
  <c r="LN10" i="29"/>
  <c r="LK10" i="29"/>
  <c r="MG9" i="29"/>
  <c r="MF9" i="29"/>
  <c r="MD9" i="29"/>
  <c r="MC9" i="29"/>
  <c r="LZ9" i="29"/>
  <c r="LX9" i="29"/>
  <c r="LU9" i="29"/>
  <c r="LS9" i="29"/>
  <c r="LP9" i="29"/>
  <c r="LN9" i="29"/>
  <c r="LK9" i="29"/>
  <c r="MG8" i="29"/>
  <c r="MF8" i="29"/>
  <c r="MD8" i="29"/>
  <c r="MC8" i="29"/>
  <c r="LZ8" i="29"/>
  <c r="LX8" i="29"/>
  <c r="LU8" i="29"/>
  <c r="LS8" i="29"/>
  <c r="LP8" i="29"/>
  <c r="LN8" i="29"/>
  <c r="LK8" i="29"/>
  <c r="MG7" i="29"/>
  <c r="MF7" i="29"/>
  <c r="MD7" i="29"/>
  <c r="MC7" i="29"/>
  <c r="LZ7" i="29"/>
  <c r="LX7" i="29"/>
  <c r="LU7" i="29"/>
  <c r="LS7" i="29"/>
  <c r="LP7" i="29"/>
  <c r="LN7" i="29"/>
  <c r="LK7" i="29"/>
  <c r="MG6" i="29"/>
  <c r="MF6" i="29"/>
  <c r="MF35" i="29" s="1"/>
  <c r="MC6" i="29"/>
  <c r="LZ6" i="29"/>
  <c r="LX6" i="29"/>
  <c r="LU6" i="29"/>
  <c r="LS6" i="29"/>
  <c r="LP6" i="29"/>
  <c r="LN6" i="29"/>
  <c r="K95" i="32"/>
  <c r="J95" i="32"/>
  <c r="DY72" i="36"/>
  <c r="DZ72" i="36"/>
  <c r="EA72" i="36"/>
  <c r="EB72" i="36"/>
  <c r="EC72" i="36"/>
  <c r="ED72" i="36"/>
  <c r="DX72" i="36"/>
  <c r="EE71" i="36"/>
  <c r="DY71" i="36"/>
  <c r="DZ71" i="36"/>
  <c r="EA71" i="36"/>
  <c r="EB71" i="36"/>
  <c r="EC71" i="36"/>
  <c r="ED71" i="36"/>
  <c r="DX71" i="36"/>
  <c r="C29" i="39"/>
  <c r="D29" i="39"/>
  <c r="E29" i="39"/>
  <c r="F29" i="39"/>
  <c r="G29" i="39"/>
  <c r="B29" i="39"/>
  <c r="C9" i="39"/>
  <c r="D9" i="39"/>
  <c r="E9" i="39"/>
  <c r="F9" i="39"/>
  <c r="G9" i="39"/>
  <c r="B9" i="39"/>
  <c r="G30" i="39"/>
  <c r="F30" i="39"/>
  <c r="E30" i="39"/>
  <c r="D30" i="39"/>
  <c r="F24" i="35"/>
  <c r="G24" i="35"/>
  <c r="E24" i="35"/>
  <c r="K60" i="32"/>
  <c r="J60" i="32"/>
  <c r="D24" i="35"/>
  <c r="E25" i="35" s="1"/>
  <c r="C24" i="35"/>
  <c r="D25" i="35" s="1"/>
  <c r="B24" i="35"/>
  <c r="G89" i="32"/>
  <c r="G77" i="32"/>
  <c r="CB7" i="29"/>
  <c r="CB8" i="29"/>
  <c r="CB9" i="29"/>
  <c r="CB10" i="29"/>
  <c r="CB11" i="29"/>
  <c r="CB12" i="29"/>
  <c r="CB13" i="29"/>
  <c r="CB14" i="29"/>
  <c r="CB15" i="29"/>
  <c r="CB16" i="29"/>
  <c r="CB17" i="29"/>
  <c r="CB18" i="29"/>
  <c r="CB19" i="29"/>
  <c r="CB20" i="29"/>
  <c r="CB21" i="29"/>
  <c r="CB22" i="29"/>
  <c r="CB23" i="29"/>
  <c r="CB24" i="29"/>
  <c r="CB25" i="29"/>
  <c r="CB26" i="29"/>
  <c r="CB27" i="29"/>
  <c r="CB28" i="29"/>
  <c r="CB29" i="29"/>
  <c r="CB30" i="29"/>
  <c r="CB6" i="29"/>
  <c r="AX7" i="29"/>
  <c r="AX8" i="29"/>
  <c r="AX9" i="29"/>
  <c r="AX10" i="29"/>
  <c r="AX11" i="29"/>
  <c r="AX12" i="29"/>
  <c r="AX13" i="29"/>
  <c r="AX14" i="29"/>
  <c r="AX15" i="29"/>
  <c r="AX16" i="29"/>
  <c r="AX17" i="29"/>
  <c r="AX18" i="29"/>
  <c r="AX19" i="29"/>
  <c r="AX20" i="29"/>
  <c r="AX21" i="29"/>
  <c r="AX22" i="29"/>
  <c r="AX23" i="29"/>
  <c r="AX24" i="29"/>
  <c r="AX25" i="29"/>
  <c r="AX26" i="29"/>
  <c r="AX27" i="29"/>
  <c r="AX28" i="29"/>
  <c r="AX29" i="29"/>
  <c r="AX30" i="29"/>
  <c r="AX6" i="29"/>
  <c r="Y7" i="29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6" i="29"/>
  <c r="BC16" i="29"/>
  <c r="BB16" i="29" s="1"/>
  <c r="K31" i="32"/>
  <c r="J31" i="32"/>
  <c r="C7" i="34"/>
  <c r="C6" i="34"/>
  <c r="K44" i="32"/>
  <c r="K37" i="32"/>
  <c r="K29" i="32"/>
  <c r="K23" i="32"/>
  <c r="K16" i="32"/>
  <c r="K9" i="32"/>
  <c r="K4" i="32"/>
  <c r="J4" i="32"/>
  <c r="G31" i="32"/>
  <c r="G27" i="32"/>
  <c r="G21" i="32"/>
  <c r="G17" i="32"/>
  <c r="G14" i="32"/>
  <c r="N8" i="38"/>
  <c r="G15" i="32"/>
  <c r="G16" i="32"/>
  <c r="G18" i="32"/>
  <c r="G19" i="32"/>
  <c r="G20" i="32"/>
  <c r="G22" i="32"/>
  <c r="G23" i="32"/>
  <c r="G12" i="32"/>
  <c r="G5" i="32"/>
  <c r="G4" i="32"/>
  <c r="G3" i="32"/>
  <c r="NA60" i="37"/>
  <c r="NA61" i="37"/>
  <c r="MT60" i="37"/>
  <c r="MT61" i="37"/>
  <c r="MM60" i="37"/>
  <c r="MM61" i="37"/>
  <c r="MF60" i="37"/>
  <c r="MF61" i="37"/>
  <c r="LY60" i="37"/>
  <c r="LY61" i="37"/>
  <c r="LR60" i="37"/>
  <c r="LR61" i="37"/>
  <c r="LK60" i="37"/>
  <c r="LK61" i="37"/>
  <c r="LD60" i="37"/>
  <c r="LD61" i="37"/>
  <c r="KW60" i="37"/>
  <c r="KW61" i="37"/>
  <c r="KP60" i="37"/>
  <c r="KP61" i="37"/>
  <c r="KI60" i="37"/>
  <c r="KI61" i="37"/>
  <c r="KB60" i="37"/>
  <c r="KB61" i="37"/>
  <c r="JU60" i="37"/>
  <c r="JU61" i="37"/>
  <c r="JN60" i="37"/>
  <c r="JN61" i="37"/>
  <c r="JG60" i="37"/>
  <c r="JG61" i="37"/>
  <c r="IZ60" i="37"/>
  <c r="IZ61" i="37"/>
  <c r="IS60" i="37"/>
  <c r="IS61" i="37"/>
  <c r="IL60" i="37"/>
  <c r="IL61" i="37"/>
  <c r="IE60" i="37"/>
  <c r="IE61" i="37"/>
  <c r="HX60" i="37"/>
  <c r="HX61" i="37"/>
  <c r="HQ60" i="37"/>
  <c r="HQ61" i="37"/>
  <c r="HJ60" i="37"/>
  <c r="HJ61" i="37"/>
  <c r="HC60" i="37"/>
  <c r="HC61" i="37"/>
  <c r="GV60" i="37"/>
  <c r="GV61" i="37"/>
  <c r="GO60" i="37"/>
  <c r="GO61" i="37"/>
  <c r="GH60" i="37"/>
  <c r="GH61" i="37"/>
  <c r="GA59" i="37"/>
  <c r="GA60" i="37"/>
  <c r="GA61" i="37"/>
  <c r="FT59" i="37"/>
  <c r="FT60" i="37"/>
  <c r="FT61" i="37"/>
  <c r="FM59" i="37"/>
  <c r="FM60" i="37"/>
  <c r="FM61" i="37"/>
  <c r="FF59" i="37"/>
  <c r="FF60" i="37"/>
  <c r="FF61" i="37"/>
  <c r="EY59" i="37"/>
  <c r="EY60" i="37"/>
  <c r="EY61" i="37"/>
  <c r="ER59" i="37"/>
  <c r="ER60" i="37"/>
  <c r="EK59" i="37"/>
  <c r="EK60" i="37"/>
  <c r="ED59" i="37"/>
  <c r="ED60" i="37"/>
  <c r="DW59" i="37"/>
  <c r="DW60" i="37"/>
  <c r="DP59" i="37"/>
  <c r="DP60" i="37"/>
  <c r="DI59" i="37"/>
  <c r="DI60" i="37"/>
  <c r="DB59" i="37"/>
  <c r="DB60" i="37"/>
  <c r="CU59" i="37"/>
  <c r="CU60" i="37"/>
  <c r="CN59" i="37"/>
  <c r="CN60" i="37"/>
  <c r="CG59" i="37"/>
  <c r="CG60" i="37"/>
  <c r="BZ59" i="37"/>
  <c r="BZ60" i="37"/>
  <c r="BS59" i="37"/>
  <c r="BS60" i="37"/>
  <c r="BL59" i="37"/>
  <c r="BL60" i="37"/>
  <c r="BE59" i="37"/>
  <c r="BE60" i="37"/>
  <c r="AX59" i="37"/>
  <c r="AX60" i="37"/>
  <c r="AQ59" i="37"/>
  <c r="AQ60" i="37"/>
  <c r="AJ59" i="37"/>
  <c r="AJ60" i="37"/>
  <c r="AC59" i="37"/>
  <c r="AC60" i="37"/>
  <c r="V59" i="37"/>
  <c r="V60" i="37"/>
  <c r="O59" i="37"/>
  <c r="O60" i="37"/>
  <c r="H59" i="37"/>
  <c r="H60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AG27" i="37"/>
  <c r="AH27" i="37"/>
  <c r="AI27" i="37"/>
  <c r="AJ27" i="37"/>
  <c r="AK27" i="37"/>
  <c r="AL27" i="37"/>
  <c r="AM27" i="37"/>
  <c r="AN27" i="37"/>
  <c r="AO27" i="37"/>
  <c r="AP27" i="37"/>
  <c r="AQ27" i="37"/>
  <c r="AR27" i="37"/>
  <c r="AS27" i="37"/>
  <c r="AT27" i="37"/>
  <c r="AU27" i="37"/>
  <c r="AV27" i="37"/>
  <c r="AW27" i="37"/>
  <c r="AX27" i="37"/>
  <c r="AY27" i="37"/>
  <c r="AZ27" i="37"/>
  <c r="BA27" i="37"/>
  <c r="BB27" i="37"/>
  <c r="BC27" i="37"/>
  <c r="BD27" i="37"/>
  <c r="BE27" i="37"/>
  <c r="BF27" i="37"/>
  <c r="BG27" i="37"/>
  <c r="BH27" i="37"/>
  <c r="BI27" i="37"/>
  <c r="BJ27" i="37"/>
  <c r="BK27" i="37"/>
  <c r="BL27" i="37"/>
  <c r="BM27" i="37"/>
  <c r="BN27" i="37"/>
  <c r="BO27" i="37"/>
  <c r="BP27" i="37"/>
  <c r="BQ27" i="37"/>
  <c r="BR27" i="37"/>
  <c r="BS27" i="37"/>
  <c r="BT27" i="37"/>
  <c r="BU27" i="37"/>
  <c r="BV27" i="37"/>
  <c r="BW27" i="37"/>
  <c r="BX27" i="37"/>
  <c r="BY27" i="37"/>
  <c r="BZ27" i="37"/>
  <c r="CA27" i="37"/>
  <c r="CB27" i="37"/>
  <c r="CC27" i="37"/>
  <c r="CD27" i="37"/>
  <c r="CE27" i="37"/>
  <c r="CF27" i="37"/>
  <c r="CG27" i="37"/>
  <c r="CH27" i="37"/>
  <c r="CI27" i="37"/>
  <c r="CJ27" i="37"/>
  <c r="CK27" i="37"/>
  <c r="CL27" i="37"/>
  <c r="CM27" i="37"/>
  <c r="CN27" i="37"/>
  <c r="CO27" i="37"/>
  <c r="CP27" i="37"/>
  <c r="CQ27" i="37"/>
  <c r="CR27" i="37"/>
  <c r="CS27" i="37"/>
  <c r="CT27" i="37"/>
  <c r="CU27" i="37"/>
  <c r="CV27" i="37"/>
  <c r="CW27" i="37"/>
  <c r="CX27" i="37"/>
  <c r="CY27" i="37"/>
  <c r="CZ27" i="37"/>
  <c r="DA27" i="37"/>
  <c r="DB27" i="37"/>
  <c r="DC27" i="37"/>
  <c r="DD27" i="37"/>
  <c r="DE27" i="37"/>
  <c r="DF27" i="37"/>
  <c r="DG27" i="37"/>
  <c r="DH27" i="37"/>
  <c r="DI27" i="37"/>
  <c r="DJ27" i="37"/>
  <c r="DK27" i="37"/>
  <c r="DL27" i="37"/>
  <c r="DM27" i="37"/>
  <c r="DN27" i="37"/>
  <c r="DO27" i="37"/>
  <c r="DP27" i="37"/>
  <c r="DQ27" i="37"/>
  <c r="DR27" i="37"/>
  <c r="DS27" i="37"/>
  <c r="DT27" i="37"/>
  <c r="DU27" i="37"/>
  <c r="DV27" i="37"/>
  <c r="DW27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AG28" i="37"/>
  <c r="AH28" i="37"/>
  <c r="AI28" i="37"/>
  <c r="AJ28" i="37"/>
  <c r="AK28" i="37"/>
  <c r="AL28" i="37"/>
  <c r="AM28" i="37"/>
  <c r="AN28" i="37"/>
  <c r="AO28" i="37"/>
  <c r="AP28" i="37"/>
  <c r="AQ28" i="37"/>
  <c r="AR28" i="37"/>
  <c r="AS28" i="37"/>
  <c r="AT28" i="37"/>
  <c r="AU28" i="37"/>
  <c r="AV28" i="37"/>
  <c r="AW28" i="37"/>
  <c r="AX28" i="37"/>
  <c r="AY28" i="37"/>
  <c r="AZ28" i="37"/>
  <c r="BA28" i="37"/>
  <c r="BB28" i="37"/>
  <c r="BC28" i="37"/>
  <c r="BD28" i="37"/>
  <c r="BE28" i="37"/>
  <c r="BF28" i="37"/>
  <c r="BG28" i="37"/>
  <c r="BH28" i="37"/>
  <c r="BI28" i="37"/>
  <c r="BJ28" i="37"/>
  <c r="BK28" i="37"/>
  <c r="BL28" i="37"/>
  <c r="BM28" i="37"/>
  <c r="BN28" i="37"/>
  <c r="BO28" i="37"/>
  <c r="BP28" i="37"/>
  <c r="BQ28" i="37"/>
  <c r="BR28" i="37"/>
  <c r="BS28" i="37"/>
  <c r="BT28" i="37"/>
  <c r="BU28" i="37"/>
  <c r="BV28" i="37"/>
  <c r="BW28" i="37"/>
  <c r="BX28" i="37"/>
  <c r="BY28" i="37"/>
  <c r="BZ28" i="37"/>
  <c r="CA28" i="37"/>
  <c r="CB28" i="37"/>
  <c r="CC28" i="37"/>
  <c r="CD28" i="37"/>
  <c r="CE28" i="37"/>
  <c r="CF28" i="37"/>
  <c r="CG28" i="37"/>
  <c r="CH28" i="37"/>
  <c r="CI28" i="37"/>
  <c r="CJ28" i="37"/>
  <c r="CK28" i="37"/>
  <c r="CL28" i="37"/>
  <c r="CM28" i="37"/>
  <c r="CN28" i="37"/>
  <c r="CO28" i="37"/>
  <c r="CP28" i="37"/>
  <c r="CQ28" i="37"/>
  <c r="CR28" i="37"/>
  <c r="CS28" i="37"/>
  <c r="CT28" i="37"/>
  <c r="CU28" i="37"/>
  <c r="CV28" i="37"/>
  <c r="CW28" i="37"/>
  <c r="CX28" i="37"/>
  <c r="CY28" i="37"/>
  <c r="CZ28" i="37"/>
  <c r="DA28" i="37"/>
  <c r="DB28" i="37"/>
  <c r="DC28" i="37"/>
  <c r="DD28" i="37"/>
  <c r="DE28" i="37"/>
  <c r="DF28" i="37"/>
  <c r="DG28" i="37"/>
  <c r="DH28" i="37"/>
  <c r="DI28" i="37"/>
  <c r="DJ28" i="37"/>
  <c r="DK28" i="37"/>
  <c r="DL28" i="37"/>
  <c r="DM28" i="37"/>
  <c r="DN28" i="37"/>
  <c r="DO28" i="37"/>
  <c r="DP28" i="37"/>
  <c r="DQ28" i="37"/>
  <c r="DR28" i="37"/>
  <c r="DS28" i="37"/>
  <c r="DT28" i="37"/>
  <c r="DU28" i="37"/>
  <c r="DV28" i="37"/>
  <c r="DW28" i="37"/>
  <c r="NB28" i="37"/>
  <c r="ND28" i="37"/>
  <c r="NE28" i="37"/>
  <c r="NF28" i="37"/>
  <c r="NG28" i="37"/>
  <c r="NH28" i="37"/>
  <c r="NI28" i="37"/>
  <c r="NJ28" i="37"/>
  <c r="NK28" i="37"/>
  <c r="NL28" i="37"/>
  <c r="NM28" i="37"/>
  <c r="NN28" i="37"/>
  <c r="NO28" i="37"/>
  <c r="NP28" i="37"/>
  <c r="NQ28" i="37"/>
  <c r="NR28" i="37"/>
  <c r="NS28" i="37"/>
  <c r="NT28" i="37"/>
  <c r="NU28" i="37"/>
  <c r="NV28" i="37"/>
  <c r="NW28" i="37"/>
  <c r="NX28" i="37"/>
  <c r="NY28" i="37"/>
  <c r="NZ28" i="37"/>
  <c r="OA28" i="37"/>
  <c r="OB28" i="37"/>
  <c r="OC28" i="37"/>
  <c r="NB29" i="37"/>
  <c r="ND29" i="37"/>
  <c r="NE29" i="37"/>
  <c r="NF29" i="37"/>
  <c r="NG29" i="37"/>
  <c r="NH29" i="37"/>
  <c r="NI29" i="37"/>
  <c r="NJ29" i="37"/>
  <c r="NK29" i="37"/>
  <c r="NL29" i="37"/>
  <c r="NM29" i="37"/>
  <c r="NN29" i="37"/>
  <c r="NO29" i="37"/>
  <c r="NP29" i="37"/>
  <c r="NQ29" i="37"/>
  <c r="NR29" i="37"/>
  <c r="NS29" i="37"/>
  <c r="NT29" i="37"/>
  <c r="NU29" i="37"/>
  <c r="NV29" i="37"/>
  <c r="NW29" i="37"/>
  <c r="NX29" i="37"/>
  <c r="NY29" i="37"/>
  <c r="NZ29" i="37"/>
  <c r="OA29" i="37"/>
  <c r="OB29" i="37"/>
  <c r="OC29" i="37"/>
  <c r="NB30" i="37"/>
  <c r="ND30" i="37"/>
  <c r="NE30" i="37"/>
  <c r="NF30" i="37"/>
  <c r="NG30" i="37"/>
  <c r="NH30" i="37"/>
  <c r="NI30" i="37"/>
  <c r="NJ30" i="37"/>
  <c r="NK30" i="37"/>
  <c r="NL30" i="37"/>
  <c r="NM30" i="37"/>
  <c r="NN30" i="37"/>
  <c r="NO30" i="37"/>
  <c r="NP30" i="37"/>
  <c r="NQ30" i="37"/>
  <c r="NR30" i="37"/>
  <c r="NS30" i="37"/>
  <c r="NT30" i="37"/>
  <c r="NU30" i="37"/>
  <c r="NV30" i="37"/>
  <c r="NW30" i="37"/>
  <c r="NX30" i="37"/>
  <c r="NY30" i="37"/>
  <c r="NZ30" i="37"/>
  <c r="OA30" i="37"/>
  <c r="OB30" i="37"/>
  <c r="OC30" i="37"/>
  <c r="C27" i="37"/>
  <c r="D27" i="37"/>
  <c r="E27" i="37"/>
  <c r="F27" i="37"/>
  <c r="G27" i="37"/>
  <c r="H27" i="37"/>
  <c r="C28" i="37"/>
  <c r="D28" i="37"/>
  <c r="E28" i="37"/>
  <c r="F28" i="37"/>
  <c r="G28" i="37"/>
  <c r="H28" i="37"/>
  <c r="B27" i="37"/>
  <c r="B28" i="37"/>
  <c r="LY60" i="36"/>
  <c r="MF60" i="36"/>
  <c r="MM60" i="36"/>
  <c r="MT60" i="36"/>
  <c r="NA60" i="36"/>
  <c r="LY61" i="36"/>
  <c r="MF61" i="36"/>
  <c r="MM61" i="36"/>
  <c r="MT61" i="36"/>
  <c r="NA61" i="36"/>
  <c r="KW60" i="36"/>
  <c r="LD60" i="36"/>
  <c r="LK60" i="36"/>
  <c r="LR60" i="36"/>
  <c r="KW61" i="36"/>
  <c r="LD61" i="36"/>
  <c r="LK61" i="36"/>
  <c r="LR61" i="36"/>
  <c r="KP60" i="36"/>
  <c r="KP61" i="36"/>
  <c r="JU60" i="36"/>
  <c r="KB60" i="36"/>
  <c r="KI60" i="36"/>
  <c r="JU61" i="36"/>
  <c r="KB61" i="36"/>
  <c r="KI61" i="36"/>
  <c r="JN60" i="36"/>
  <c r="JN61" i="36"/>
  <c r="IL60" i="36"/>
  <c r="IS60" i="36"/>
  <c r="IZ60" i="36"/>
  <c r="JG60" i="36"/>
  <c r="IL61" i="36"/>
  <c r="IS61" i="36"/>
  <c r="IZ61" i="36"/>
  <c r="JG61" i="36"/>
  <c r="HJ60" i="36"/>
  <c r="HQ60" i="36"/>
  <c r="HX60" i="36"/>
  <c r="IE60" i="36"/>
  <c r="HJ61" i="36"/>
  <c r="HQ61" i="36"/>
  <c r="HX61" i="36"/>
  <c r="IE61" i="36"/>
  <c r="GH60" i="36"/>
  <c r="GO60" i="36"/>
  <c r="GV60" i="36"/>
  <c r="HC60" i="36"/>
  <c r="GH61" i="36"/>
  <c r="GO61" i="36"/>
  <c r="GV61" i="36"/>
  <c r="HC61" i="36"/>
  <c r="FF59" i="36"/>
  <c r="FM59" i="36"/>
  <c r="FT59" i="36"/>
  <c r="EY60" i="36"/>
  <c r="FF60" i="36"/>
  <c r="FM60" i="36"/>
  <c r="FT60" i="36"/>
  <c r="GA60" i="36"/>
  <c r="EY61" i="36"/>
  <c r="FF61" i="36"/>
  <c r="FM61" i="36"/>
  <c r="FT61" i="36"/>
  <c r="GA61" i="36"/>
  <c r="DW59" i="36"/>
  <c r="ED59" i="36"/>
  <c r="EK59" i="36"/>
  <c r="DW60" i="36"/>
  <c r="ED60" i="36"/>
  <c r="EK60" i="36"/>
  <c r="ER60" i="36"/>
  <c r="CU59" i="36"/>
  <c r="DB59" i="36"/>
  <c r="DI59" i="36"/>
  <c r="DC27" i="36" s="1"/>
  <c r="DP59" i="36"/>
  <c r="CU60" i="36"/>
  <c r="DB60" i="36"/>
  <c r="DI60" i="36"/>
  <c r="DC28" i="36" s="1"/>
  <c r="DP60" i="36"/>
  <c r="BL59" i="36"/>
  <c r="BS59" i="36"/>
  <c r="BZ59" i="36"/>
  <c r="CG59" i="36"/>
  <c r="CN59" i="36"/>
  <c r="BL60" i="36"/>
  <c r="BS60" i="36"/>
  <c r="BZ60" i="36"/>
  <c r="CG60" i="36"/>
  <c r="CN60" i="36"/>
  <c r="AJ59" i="36"/>
  <c r="AQ59" i="36"/>
  <c r="AX59" i="36"/>
  <c r="BE59" i="36"/>
  <c r="AJ60" i="36"/>
  <c r="AQ60" i="36"/>
  <c r="AX60" i="36"/>
  <c r="BE60" i="36"/>
  <c r="AC59" i="36"/>
  <c r="AC60" i="36"/>
  <c r="V59" i="36"/>
  <c r="V60" i="36"/>
  <c r="O59" i="36"/>
  <c r="O60" i="36"/>
  <c r="H59" i="36"/>
  <c r="H60" i="36"/>
  <c r="N4" i="34"/>
  <c r="N3" i="34"/>
  <c r="N2" i="34"/>
  <c r="W24" i="29"/>
  <c r="E16" i="29"/>
  <c r="LE6" i="29"/>
  <c r="LE34" i="29"/>
  <c r="LE33" i="29"/>
  <c r="LE30" i="29"/>
  <c r="LE29" i="29"/>
  <c r="LE28" i="29"/>
  <c r="LE27" i="29"/>
  <c r="LE26" i="29"/>
  <c r="LE25" i="29"/>
  <c r="LE24" i="29"/>
  <c r="LE23" i="29"/>
  <c r="LE22" i="29"/>
  <c r="LE21" i="29"/>
  <c r="LE20" i="29"/>
  <c r="LE19" i="29"/>
  <c r="LE18" i="29"/>
  <c r="LE17" i="29"/>
  <c r="LE16" i="29"/>
  <c r="LE15" i="29"/>
  <c r="LE14" i="29"/>
  <c r="LE13" i="29"/>
  <c r="LE12" i="29"/>
  <c r="LE11" i="29"/>
  <c r="LE10" i="29"/>
  <c r="LE9" i="29"/>
  <c r="LE8" i="29"/>
  <c r="LE7" i="29"/>
  <c r="LE35" i="29"/>
  <c r="KA6" i="29"/>
  <c r="KA34" i="29"/>
  <c r="KA33" i="29"/>
  <c r="KA30" i="29"/>
  <c r="KA29" i="29"/>
  <c r="KA28" i="29"/>
  <c r="KA27" i="29"/>
  <c r="KA26" i="29"/>
  <c r="KA25" i="29"/>
  <c r="KA24" i="29"/>
  <c r="KA23" i="29"/>
  <c r="KA22" i="29"/>
  <c r="KA21" i="29"/>
  <c r="KA20" i="29"/>
  <c r="KA19" i="29"/>
  <c r="KA18" i="29"/>
  <c r="KA17" i="29"/>
  <c r="KA16" i="29"/>
  <c r="KA15" i="29"/>
  <c r="KA14" i="29"/>
  <c r="KA13" i="29"/>
  <c r="KA12" i="29"/>
  <c r="KA11" i="29"/>
  <c r="KA10" i="29"/>
  <c r="KA9" i="29"/>
  <c r="KA8" i="29"/>
  <c r="KA7" i="29"/>
  <c r="KA35" i="29"/>
  <c r="JB34" i="29"/>
  <c r="JB33" i="29"/>
  <c r="JB30" i="29"/>
  <c r="JB29" i="29"/>
  <c r="JB28" i="29"/>
  <c r="JB27" i="29"/>
  <c r="JB26" i="29"/>
  <c r="JB25" i="29"/>
  <c r="JB24" i="29"/>
  <c r="JB23" i="29"/>
  <c r="JB22" i="29"/>
  <c r="JB21" i="29"/>
  <c r="JB20" i="29"/>
  <c r="JB19" i="29"/>
  <c r="JB18" i="29"/>
  <c r="JB17" i="29"/>
  <c r="JB16" i="29"/>
  <c r="JB15" i="29"/>
  <c r="JB14" i="29"/>
  <c r="JB13" i="29"/>
  <c r="JB12" i="29"/>
  <c r="JB11" i="29"/>
  <c r="JB10" i="29"/>
  <c r="JB9" i="29"/>
  <c r="JB8" i="29"/>
  <c r="JB7" i="29"/>
  <c r="JB35" i="29"/>
  <c r="GZ34" i="29"/>
  <c r="GZ33" i="29"/>
  <c r="GZ30" i="29"/>
  <c r="GZ29" i="29"/>
  <c r="GZ28" i="29"/>
  <c r="GZ27" i="29"/>
  <c r="GZ26" i="29"/>
  <c r="GZ25" i="29"/>
  <c r="GZ24" i="29"/>
  <c r="GZ23" i="29"/>
  <c r="GZ22" i="29"/>
  <c r="GZ21" i="29"/>
  <c r="GZ20" i="29"/>
  <c r="GZ19" i="29"/>
  <c r="GZ18" i="29"/>
  <c r="GZ17" i="29"/>
  <c r="GZ16" i="29"/>
  <c r="GZ15" i="29"/>
  <c r="GZ14" i="29"/>
  <c r="GZ13" i="29"/>
  <c r="GZ12" i="29"/>
  <c r="GZ11" i="29"/>
  <c r="GZ10" i="29"/>
  <c r="GZ9" i="29"/>
  <c r="GZ8" i="29"/>
  <c r="GZ7" i="29"/>
  <c r="GZ35" i="29"/>
  <c r="GA6" i="29"/>
  <c r="GA33" i="29"/>
  <c r="GA30" i="29"/>
  <c r="GA29" i="29"/>
  <c r="GA28" i="29"/>
  <c r="GA27" i="29"/>
  <c r="GA26" i="29"/>
  <c r="GA25" i="29"/>
  <c r="GA24" i="29"/>
  <c r="GA23" i="29"/>
  <c r="GA22" i="29"/>
  <c r="GA21" i="29"/>
  <c r="GA20" i="29"/>
  <c r="GA19" i="29"/>
  <c r="GA18" i="29"/>
  <c r="GA17" i="29"/>
  <c r="GA16" i="29"/>
  <c r="GA15" i="29"/>
  <c r="GA14" i="29"/>
  <c r="GA13" i="29"/>
  <c r="GA12" i="29"/>
  <c r="GA11" i="29"/>
  <c r="GA10" i="29"/>
  <c r="GA9" i="29"/>
  <c r="GA8" i="29"/>
  <c r="GA7" i="29"/>
  <c r="GA35" i="29"/>
  <c r="FB6" i="29"/>
  <c r="FB33" i="29"/>
  <c r="FB30" i="29"/>
  <c r="FB29" i="29"/>
  <c r="FB28" i="29"/>
  <c r="FB27" i="29"/>
  <c r="FB26" i="29"/>
  <c r="FB25" i="29"/>
  <c r="FB24" i="29"/>
  <c r="FB23" i="29"/>
  <c r="FB22" i="29"/>
  <c r="FB21" i="29"/>
  <c r="FB20" i="29"/>
  <c r="FB19" i="29"/>
  <c r="FB18" i="29"/>
  <c r="FB17" i="29"/>
  <c r="FB16" i="29"/>
  <c r="FB15" i="29"/>
  <c r="FB14" i="29"/>
  <c r="FB13" i="29"/>
  <c r="FB12" i="29"/>
  <c r="FB11" i="29"/>
  <c r="FB10" i="29"/>
  <c r="FB9" i="29"/>
  <c r="FB8" i="29"/>
  <c r="FB7" i="29"/>
  <c r="FB35" i="29"/>
  <c r="DX6" i="29"/>
  <c r="DX33" i="29"/>
  <c r="DX30" i="29"/>
  <c r="DX29" i="29"/>
  <c r="DX28" i="29"/>
  <c r="DX27" i="29"/>
  <c r="DX26" i="29"/>
  <c r="DX25" i="29"/>
  <c r="DX24" i="29"/>
  <c r="DX23" i="29"/>
  <c r="DX22" i="29"/>
  <c r="DX21" i="29"/>
  <c r="DX20" i="29"/>
  <c r="DX19" i="29"/>
  <c r="DX18" i="29"/>
  <c r="DX17" i="29"/>
  <c r="DX16" i="29"/>
  <c r="DX15" i="29"/>
  <c r="DX14" i="29"/>
  <c r="DX13" i="29"/>
  <c r="DX12" i="29"/>
  <c r="DX11" i="29"/>
  <c r="DX10" i="29"/>
  <c r="DX9" i="29"/>
  <c r="DX8" i="29"/>
  <c r="DX7" i="29"/>
  <c r="DX35" i="29"/>
  <c r="CY6" i="29"/>
  <c r="CY30" i="29"/>
  <c r="CY29" i="29"/>
  <c r="CY28" i="29"/>
  <c r="CY27" i="29"/>
  <c r="CY26" i="29"/>
  <c r="CY25" i="29"/>
  <c r="CY24" i="29"/>
  <c r="CY23" i="29"/>
  <c r="CY22" i="29"/>
  <c r="CY21" i="29"/>
  <c r="CY20" i="29"/>
  <c r="CY19" i="29"/>
  <c r="CY18" i="29"/>
  <c r="CY17" i="29"/>
  <c r="CY16" i="29"/>
  <c r="CY15" i="29"/>
  <c r="CY14" i="29"/>
  <c r="CY13" i="29"/>
  <c r="CY12" i="29"/>
  <c r="CY11" i="29"/>
  <c r="CY10" i="29"/>
  <c r="CY9" i="29"/>
  <c r="CY8" i="29"/>
  <c r="CY7" i="29"/>
  <c r="CY35" i="29"/>
  <c r="BZ20" i="29"/>
  <c r="BZ30" i="29"/>
  <c r="BZ29" i="29"/>
  <c r="BZ28" i="29"/>
  <c r="BZ27" i="29"/>
  <c r="BZ26" i="29"/>
  <c r="BZ25" i="29"/>
  <c r="BZ24" i="29"/>
  <c r="BZ23" i="29"/>
  <c r="BZ22" i="29"/>
  <c r="BZ21" i="29"/>
  <c r="BZ19" i="29"/>
  <c r="BZ18" i="29"/>
  <c r="BZ17" i="29"/>
  <c r="BZ16" i="29"/>
  <c r="BZ15" i="29"/>
  <c r="BZ14" i="29"/>
  <c r="BZ13" i="29"/>
  <c r="BZ12" i="29"/>
  <c r="BZ11" i="29"/>
  <c r="BZ10" i="29"/>
  <c r="BZ9" i="29"/>
  <c r="BZ8" i="29"/>
  <c r="BZ7" i="29"/>
  <c r="BZ6" i="29"/>
  <c r="BZ35" i="29"/>
  <c r="AV7" i="29"/>
  <c r="AV6" i="29"/>
  <c r="AV30" i="29"/>
  <c r="AV29" i="29"/>
  <c r="AV28" i="29"/>
  <c r="AV27" i="29"/>
  <c r="AV26" i="29"/>
  <c r="AV25" i="29"/>
  <c r="AV24" i="29"/>
  <c r="AV23" i="29"/>
  <c r="AV22" i="29"/>
  <c r="AV21" i="29"/>
  <c r="AV20" i="29"/>
  <c r="AV19" i="29"/>
  <c r="AV18" i="29"/>
  <c r="AV17" i="29"/>
  <c r="AV16" i="29"/>
  <c r="AV15" i="29"/>
  <c r="AV14" i="29"/>
  <c r="AV13" i="29"/>
  <c r="AV12" i="29"/>
  <c r="AZ12" i="29" s="1"/>
  <c r="AV11" i="29"/>
  <c r="AV10" i="29"/>
  <c r="AV9" i="29"/>
  <c r="AV8" i="29"/>
  <c r="AV35" i="29"/>
  <c r="W7" i="29"/>
  <c r="W8" i="29"/>
  <c r="W9" i="29"/>
  <c r="W10" i="29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25" i="29"/>
  <c r="W26" i="29"/>
  <c r="W27" i="29"/>
  <c r="W28" i="29"/>
  <c r="W29" i="29"/>
  <c r="W30" i="29"/>
  <c r="W6" i="29"/>
  <c r="MI6" i="29" s="1"/>
  <c r="LB34" i="29"/>
  <c r="LB33" i="29"/>
  <c r="LB30" i="29"/>
  <c r="LB29" i="29"/>
  <c r="LB28" i="29"/>
  <c r="LB27" i="29"/>
  <c r="LB26" i="29"/>
  <c r="LB25" i="29"/>
  <c r="LB24" i="29"/>
  <c r="LB23" i="29"/>
  <c r="LB22" i="29"/>
  <c r="LB21" i="29"/>
  <c r="LB20" i="29"/>
  <c r="LB19" i="29"/>
  <c r="LB18" i="29"/>
  <c r="LB17" i="29"/>
  <c r="LB16" i="29"/>
  <c r="LB15" i="29"/>
  <c r="LB14" i="29"/>
  <c r="LB13" i="29"/>
  <c r="LB12" i="29"/>
  <c r="LB11" i="29"/>
  <c r="LB10" i="29"/>
  <c r="LB9" i="29"/>
  <c r="LB8" i="29"/>
  <c r="LB7" i="29"/>
  <c r="LB6" i="29"/>
  <c r="KW34" i="29"/>
  <c r="KW33" i="29"/>
  <c r="KW30" i="29"/>
  <c r="KW29" i="29"/>
  <c r="KW28" i="29"/>
  <c r="KW27" i="29"/>
  <c r="KW26" i="29"/>
  <c r="KW25" i="29"/>
  <c r="KW24" i="29"/>
  <c r="KW23" i="29"/>
  <c r="KW22" i="29"/>
  <c r="KW21" i="29"/>
  <c r="KW20" i="29"/>
  <c r="KW19" i="29"/>
  <c r="KW18" i="29"/>
  <c r="KW17" i="29"/>
  <c r="KW16" i="29"/>
  <c r="KW15" i="29"/>
  <c r="KW14" i="29"/>
  <c r="KW13" i="29"/>
  <c r="KW12" i="29"/>
  <c r="KW11" i="29"/>
  <c r="KW10" i="29"/>
  <c r="KW9" i="29"/>
  <c r="KW8" i="29"/>
  <c r="KW7" i="29"/>
  <c r="KW6" i="29"/>
  <c r="KR7" i="29"/>
  <c r="KR8" i="29"/>
  <c r="KR9" i="29"/>
  <c r="KR10" i="29"/>
  <c r="KR11" i="29"/>
  <c r="KR12" i="29"/>
  <c r="KR13" i="29"/>
  <c r="KR14" i="29"/>
  <c r="KR15" i="29"/>
  <c r="KR16" i="29"/>
  <c r="KR17" i="29"/>
  <c r="KR18" i="29"/>
  <c r="KR19" i="29"/>
  <c r="KR20" i="29"/>
  <c r="KR21" i="29"/>
  <c r="KR22" i="29"/>
  <c r="KR23" i="29"/>
  <c r="KR24" i="29"/>
  <c r="KR25" i="29"/>
  <c r="KR26" i="29"/>
  <c r="KR27" i="29"/>
  <c r="KR28" i="29"/>
  <c r="KR29" i="29"/>
  <c r="KR30" i="29"/>
  <c r="KR33" i="29"/>
  <c r="KR34" i="29"/>
  <c r="KR6" i="29"/>
  <c r="KM7" i="29"/>
  <c r="KM8" i="29"/>
  <c r="KM9" i="29"/>
  <c r="KM10" i="29"/>
  <c r="KM11" i="29"/>
  <c r="KM12" i="29"/>
  <c r="KM13" i="29"/>
  <c r="KM14" i="29"/>
  <c r="KM15" i="29"/>
  <c r="KM16" i="29"/>
  <c r="KM17" i="29"/>
  <c r="KM18" i="29"/>
  <c r="KM19" i="29"/>
  <c r="KM20" i="29"/>
  <c r="KM21" i="29"/>
  <c r="KM22" i="29"/>
  <c r="KM23" i="29"/>
  <c r="KM24" i="29"/>
  <c r="KM25" i="29"/>
  <c r="KM26" i="29"/>
  <c r="KM27" i="29"/>
  <c r="KM28" i="29"/>
  <c r="KM29" i="29"/>
  <c r="KM30" i="29"/>
  <c r="KL30" i="29" s="1"/>
  <c r="KL31" i="29" s="1"/>
  <c r="KM33" i="29"/>
  <c r="KM34" i="29"/>
  <c r="KM6" i="29"/>
  <c r="KH7" i="29"/>
  <c r="KH8" i="29"/>
  <c r="KH9" i="29"/>
  <c r="KH10" i="29"/>
  <c r="KH11" i="29"/>
  <c r="KH12" i="29"/>
  <c r="KH13" i="29"/>
  <c r="KH14" i="29"/>
  <c r="KH15" i="29"/>
  <c r="KH16" i="29"/>
  <c r="KH17" i="29"/>
  <c r="KH18" i="29"/>
  <c r="KH19" i="29"/>
  <c r="KH20" i="29"/>
  <c r="KH21" i="29"/>
  <c r="KH22" i="29"/>
  <c r="KH23" i="29"/>
  <c r="KH24" i="29"/>
  <c r="KH25" i="29"/>
  <c r="KH26" i="29"/>
  <c r="KH27" i="29"/>
  <c r="KH28" i="29"/>
  <c r="KH29" i="29"/>
  <c r="KH30" i="29"/>
  <c r="KH33" i="29"/>
  <c r="KH34" i="29"/>
  <c r="KH6" i="29"/>
  <c r="JX7" i="29"/>
  <c r="JX8" i="29"/>
  <c r="JX9" i="29"/>
  <c r="JX10" i="29"/>
  <c r="JX11" i="29"/>
  <c r="JX12" i="29"/>
  <c r="JX13" i="29"/>
  <c r="JX14" i="29"/>
  <c r="JX15" i="29"/>
  <c r="JX16" i="29"/>
  <c r="JX17" i="29"/>
  <c r="JX18" i="29"/>
  <c r="JX19" i="29"/>
  <c r="JX20" i="29"/>
  <c r="JX21" i="29"/>
  <c r="JX22" i="29"/>
  <c r="JX23" i="29"/>
  <c r="JX24" i="29"/>
  <c r="JX25" i="29"/>
  <c r="JX26" i="29"/>
  <c r="JX27" i="29"/>
  <c r="JX28" i="29"/>
  <c r="JX29" i="29"/>
  <c r="JX30" i="29"/>
  <c r="JX33" i="29"/>
  <c r="JX34" i="29"/>
  <c r="JX6" i="29"/>
  <c r="JS7" i="29"/>
  <c r="JS8" i="29"/>
  <c r="JS9" i="29"/>
  <c r="JS10" i="29"/>
  <c r="JS11" i="29"/>
  <c r="JS12" i="29"/>
  <c r="JS13" i="29"/>
  <c r="JS14" i="29"/>
  <c r="JS15" i="29"/>
  <c r="JS16" i="29"/>
  <c r="JS17" i="29"/>
  <c r="JS18" i="29"/>
  <c r="JS19" i="29"/>
  <c r="JS20" i="29"/>
  <c r="JS21" i="29"/>
  <c r="JS22" i="29"/>
  <c r="JS23" i="29"/>
  <c r="JS24" i="29"/>
  <c r="JS25" i="29"/>
  <c r="JS26" i="29"/>
  <c r="JS27" i="29"/>
  <c r="JS28" i="29"/>
  <c r="JS29" i="29"/>
  <c r="JS30" i="29"/>
  <c r="JS33" i="29"/>
  <c r="JS34" i="29"/>
  <c r="JS6" i="29"/>
  <c r="JN7" i="29"/>
  <c r="JN8" i="29"/>
  <c r="JN9" i="29"/>
  <c r="JN10" i="29"/>
  <c r="JN11" i="29"/>
  <c r="JN12" i="29"/>
  <c r="JN13" i="29"/>
  <c r="JN14" i="29"/>
  <c r="JN15" i="29"/>
  <c r="JN16" i="29"/>
  <c r="JN17" i="29"/>
  <c r="JN18" i="29"/>
  <c r="JN19" i="29"/>
  <c r="JN20" i="29"/>
  <c r="JN21" i="29"/>
  <c r="JN22" i="29"/>
  <c r="JN23" i="29"/>
  <c r="JN24" i="29"/>
  <c r="JN25" i="29"/>
  <c r="JN26" i="29"/>
  <c r="JN27" i="29"/>
  <c r="JN28" i="29"/>
  <c r="JN29" i="29"/>
  <c r="JN30" i="29"/>
  <c r="JN33" i="29"/>
  <c r="JN34" i="29"/>
  <c r="JN6" i="29"/>
  <c r="JI7" i="29"/>
  <c r="JI8" i="29"/>
  <c r="JI9" i="29"/>
  <c r="JI10" i="29"/>
  <c r="JI11" i="29"/>
  <c r="JI12" i="29"/>
  <c r="JI13" i="29"/>
  <c r="JI14" i="29"/>
  <c r="JI15" i="29"/>
  <c r="JI16" i="29"/>
  <c r="JI17" i="29"/>
  <c r="JI18" i="29"/>
  <c r="JI19" i="29"/>
  <c r="JI20" i="29"/>
  <c r="JI21" i="29"/>
  <c r="JI22" i="29"/>
  <c r="JI23" i="29"/>
  <c r="JI24" i="29"/>
  <c r="JI25" i="29"/>
  <c r="JI26" i="29"/>
  <c r="JI27" i="29"/>
  <c r="JI28" i="29"/>
  <c r="JI29" i="29"/>
  <c r="JI30" i="29"/>
  <c r="JI33" i="29"/>
  <c r="JI34" i="29"/>
  <c r="JI6" i="29"/>
  <c r="IY34" i="29"/>
  <c r="IY33" i="29"/>
  <c r="IY30" i="29"/>
  <c r="IY29" i="29"/>
  <c r="IY28" i="29"/>
  <c r="IY27" i="29"/>
  <c r="IY26" i="29"/>
  <c r="IX26" i="29"/>
  <c r="IY25" i="29"/>
  <c r="IY24" i="29"/>
  <c r="IY23" i="29"/>
  <c r="IY22" i="29"/>
  <c r="IY21" i="29"/>
  <c r="IY20" i="29"/>
  <c r="IY19" i="29"/>
  <c r="IY18" i="29"/>
  <c r="IY17" i="29"/>
  <c r="IY16" i="29"/>
  <c r="IY15" i="29"/>
  <c r="IY14" i="29"/>
  <c r="IY13" i="29"/>
  <c r="IY12" i="29"/>
  <c r="IY11" i="29"/>
  <c r="IY10" i="29"/>
  <c r="IY9" i="29"/>
  <c r="IY8" i="29"/>
  <c r="IY7" i="29"/>
  <c r="IY6" i="29"/>
  <c r="IT34" i="29"/>
  <c r="IT33" i="29"/>
  <c r="IT30" i="29"/>
  <c r="IT29" i="29"/>
  <c r="IT28" i="29"/>
  <c r="IT27" i="29"/>
  <c r="IT26" i="29"/>
  <c r="IS26" i="29"/>
  <c r="IT25" i="29"/>
  <c r="IT24" i="29"/>
  <c r="IT23" i="29"/>
  <c r="IT22" i="29"/>
  <c r="IT21" i="29"/>
  <c r="IT20" i="29"/>
  <c r="IT19" i="29"/>
  <c r="IT18" i="29"/>
  <c r="IT17" i="29"/>
  <c r="IT16" i="29"/>
  <c r="IT15" i="29"/>
  <c r="IT14" i="29"/>
  <c r="IT13" i="29"/>
  <c r="IT12" i="29"/>
  <c r="IT11" i="29"/>
  <c r="IT10" i="29"/>
  <c r="IT9" i="29"/>
  <c r="IT8" i="29"/>
  <c r="IT7" i="29"/>
  <c r="IT6" i="29"/>
  <c r="IO34" i="29"/>
  <c r="IO33" i="29"/>
  <c r="IO30" i="29"/>
  <c r="IO29" i="29"/>
  <c r="IO28" i="29"/>
  <c r="IO27" i="29"/>
  <c r="IO26" i="29"/>
  <c r="IN26" i="29"/>
  <c r="IO25" i="29"/>
  <c r="IO24" i="29"/>
  <c r="IO23" i="29"/>
  <c r="IO22" i="29"/>
  <c r="IO21" i="29"/>
  <c r="IO20" i="29"/>
  <c r="IO19" i="29"/>
  <c r="IO18" i="29"/>
  <c r="IO17" i="29"/>
  <c r="IO16" i="29"/>
  <c r="IO15" i="29"/>
  <c r="IO14" i="29"/>
  <c r="IO13" i="29"/>
  <c r="IO12" i="29"/>
  <c r="IO11" i="29"/>
  <c r="IO10" i="29"/>
  <c r="IO9" i="29"/>
  <c r="IO8" i="29"/>
  <c r="IO7" i="29"/>
  <c r="IO6" i="29"/>
  <c r="IJ34" i="29"/>
  <c r="IJ33" i="29"/>
  <c r="IJ30" i="29"/>
  <c r="IJ29" i="29"/>
  <c r="IJ28" i="29"/>
  <c r="IJ27" i="29"/>
  <c r="IJ26" i="29"/>
  <c r="II26" i="29"/>
  <c r="IJ25" i="29"/>
  <c r="IJ24" i="29"/>
  <c r="IJ23" i="29"/>
  <c r="IJ22" i="29"/>
  <c r="IJ21" i="29"/>
  <c r="IJ20" i="29"/>
  <c r="IJ19" i="29"/>
  <c r="IJ18" i="29"/>
  <c r="IJ17" i="29"/>
  <c r="IJ16" i="29"/>
  <c r="IJ15" i="29"/>
  <c r="IJ14" i="29"/>
  <c r="IJ13" i="29"/>
  <c r="IJ12" i="29"/>
  <c r="IJ11" i="29"/>
  <c r="IJ10" i="29"/>
  <c r="IJ9" i="29"/>
  <c r="IJ8" i="29"/>
  <c r="IJ7" i="29"/>
  <c r="IJ6" i="29"/>
  <c r="IA34" i="29"/>
  <c r="IA33" i="29"/>
  <c r="IA30" i="29"/>
  <c r="IA29" i="29"/>
  <c r="IA28" i="29"/>
  <c r="IA27" i="29"/>
  <c r="IA26" i="29"/>
  <c r="HZ26" i="29"/>
  <c r="IA25" i="29"/>
  <c r="IA24" i="29"/>
  <c r="IA23" i="29"/>
  <c r="HZ23" i="29"/>
  <c r="IA22" i="29"/>
  <c r="IA21" i="29"/>
  <c r="IA20" i="29"/>
  <c r="IA19" i="29"/>
  <c r="IA18" i="29"/>
  <c r="IA17" i="29"/>
  <c r="IA16" i="29"/>
  <c r="IA15" i="29"/>
  <c r="IA14" i="29"/>
  <c r="IA13" i="29"/>
  <c r="IA12" i="29"/>
  <c r="IA11" i="29"/>
  <c r="IA10" i="29"/>
  <c r="IA9" i="29"/>
  <c r="IA8" i="29"/>
  <c r="IA7" i="29"/>
  <c r="IA6" i="29"/>
  <c r="HV34" i="29"/>
  <c r="HV33" i="29"/>
  <c r="HV30" i="29"/>
  <c r="HV29" i="29"/>
  <c r="HV28" i="29"/>
  <c r="HV27" i="29"/>
  <c r="HV26" i="29"/>
  <c r="HU26" i="29"/>
  <c r="HV25" i="29"/>
  <c r="HU25" i="29"/>
  <c r="HU31" i="29" s="1"/>
  <c r="HV24" i="29"/>
  <c r="HV23" i="29"/>
  <c r="HV22" i="29"/>
  <c r="HV21" i="29"/>
  <c r="HV20" i="29"/>
  <c r="HV19" i="29"/>
  <c r="HV18" i="29"/>
  <c r="HV17" i="29"/>
  <c r="HV16" i="29"/>
  <c r="HV15" i="29"/>
  <c r="HV14" i="29"/>
  <c r="HV13" i="29"/>
  <c r="HV12" i="29"/>
  <c r="HV11" i="29"/>
  <c r="HV10" i="29"/>
  <c r="HV9" i="29"/>
  <c r="HV8" i="29"/>
  <c r="HV7" i="29"/>
  <c r="HV6" i="29"/>
  <c r="HQ34" i="29"/>
  <c r="HQ33" i="29"/>
  <c r="HQ30" i="29"/>
  <c r="HQ29" i="29"/>
  <c r="HQ28" i="29"/>
  <c r="HQ27" i="29"/>
  <c r="HQ26" i="29"/>
  <c r="HP26" i="29"/>
  <c r="HQ25" i="29"/>
  <c r="HQ24" i="29"/>
  <c r="HQ23" i="29"/>
  <c r="HQ22" i="29"/>
  <c r="HQ21" i="29"/>
  <c r="HQ20" i="29"/>
  <c r="HQ19" i="29"/>
  <c r="HQ18" i="29"/>
  <c r="HQ17" i="29"/>
  <c r="HQ16" i="29"/>
  <c r="HQ15" i="29"/>
  <c r="HQ14" i="29"/>
  <c r="HQ13" i="29"/>
  <c r="HQ12" i="29"/>
  <c r="HQ11" i="29"/>
  <c r="HQ10" i="29"/>
  <c r="HQ9" i="29"/>
  <c r="HQ8" i="29"/>
  <c r="HQ7" i="29"/>
  <c r="HQ6" i="29"/>
  <c r="HL34" i="29"/>
  <c r="HL33" i="29"/>
  <c r="HL30" i="29"/>
  <c r="HL29" i="29"/>
  <c r="HL28" i="29"/>
  <c r="HL27" i="29"/>
  <c r="HL26" i="29"/>
  <c r="HK26" i="29"/>
  <c r="HL25" i="29"/>
  <c r="HL24" i="29"/>
  <c r="HL23" i="29"/>
  <c r="HL22" i="29"/>
  <c r="HL21" i="29"/>
  <c r="HL20" i="29"/>
  <c r="HL19" i="29"/>
  <c r="HL18" i="29"/>
  <c r="HL17" i="29"/>
  <c r="HL16" i="29"/>
  <c r="HL15" i="29"/>
  <c r="HL14" i="29"/>
  <c r="HL13" i="29"/>
  <c r="HL12" i="29"/>
  <c r="HL11" i="29"/>
  <c r="HL10" i="29"/>
  <c r="HL9" i="29"/>
  <c r="HL8" i="29"/>
  <c r="HL7" i="29"/>
  <c r="HL6" i="29"/>
  <c r="HG34" i="29"/>
  <c r="HG33" i="29"/>
  <c r="HG30" i="29"/>
  <c r="HG29" i="29"/>
  <c r="HG28" i="29"/>
  <c r="HG27" i="29"/>
  <c r="HG26" i="29"/>
  <c r="HF26" i="29"/>
  <c r="HG25" i="29"/>
  <c r="HG24" i="29"/>
  <c r="HG23" i="29"/>
  <c r="HG22" i="29"/>
  <c r="HG21" i="29"/>
  <c r="HG20" i="29"/>
  <c r="HG19" i="29"/>
  <c r="HG18" i="29"/>
  <c r="HG17" i="29"/>
  <c r="HF17" i="29" s="1"/>
  <c r="HG16" i="29"/>
  <c r="HG15" i="29"/>
  <c r="HG14" i="29"/>
  <c r="HG13" i="29"/>
  <c r="HG12" i="29"/>
  <c r="HG11" i="29"/>
  <c r="HG10" i="29"/>
  <c r="HG9" i="29"/>
  <c r="HG8" i="29"/>
  <c r="HG7" i="29"/>
  <c r="HG6" i="29"/>
  <c r="GW34" i="29"/>
  <c r="GW33" i="29"/>
  <c r="GW30" i="29"/>
  <c r="GW29" i="29"/>
  <c r="GW28" i="29"/>
  <c r="GW27" i="29"/>
  <c r="GW26" i="29"/>
  <c r="GV26" i="29"/>
  <c r="GW25" i="29"/>
  <c r="GW24" i="29"/>
  <c r="GW23" i="29"/>
  <c r="GW22" i="29"/>
  <c r="GW21" i="29"/>
  <c r="GW20" i="29"/>
  <c r="GW19" i="29"/>
  <c r="GW18" i="29"/>
  <c r="GW17" i="29"/>
  <c r="GW16" i="29"/>
  <c r="GW15" i="29"/>
  <c r="GW14" i="29"/>
  <c r="GW13" i="29"/>
  <c r="GW12" i="29"/>
  <c r="GW11" i="29"/>
  <c r="GW10" i="29"/>
  <c r="GW9" i="29"/>
  <c r="GW8" i="29"/>
  <c r="GW7" i="29"/>
  <c r="GW6" i="29"/>
  <c r="GR34" i="29"/>
  <c r="GR33" i="29"/>
  <c r="GR30" i="29"/>
  <c r="GR29" i="29"/>
  <c r="GR28" i="29"/>
  <c r="GR27" i="29"/>
  <c r="GR26" i="29"/>
  <c r="GQ26" i="29"/>
  <c r="GR25" i="29"/>
  <c r="GR24" i="29"/>
  <c r="GR23" i="29"/>
  <c r="GR22" i="29"/>
  <c r="GR21" i="29"/>
  <c r="GR20" i="29"/>
  <c r="GR19" i="29"/>
  <c r="GR18" i="29"/>
  <c r="GR17" i="29"/>
  <c r="GR16" i="29"/>
  <c r="GR15" i="29"/>
  <c r="GR14" i="29"/>
  <c r="GR13" i="29"/>
  <c r="GR12" i="29"/>
  <c r="GR11" i="29"/>
  <c r="GR10" i="29"/>
  <c r="GR9" i="29"/>
  <c r="GR8" i="29"/>
  <c r="GR7" i="29"/>
  <c r="GR6" i="29"/>
  <c r="GM34" i="29"/>
  <c r="GM33" i="29"/>
  <c r="GM30" i="29"/>
  <c r="GM29" i="29"/>
  <c r="GM28" i="29"/>
  <c r="GM27" i="29"/>
  <c r="GM26" i="29"/>
  <c r="GL26" i="29"/>
  <c r="GM25" i="29"/>
  <c r="GM24" i="29"/>
  <c r="GM23" i="29"/>
  <c r="GM22" i="29"/>
  <c r="GM21" i="29"/>
  <c r="GM20" i="29"/>
  <c r="GM19" i="29"/>
  <c r="GM18" i="29"/>
  <c r="GM17" i="29"/>
  <c r="GM16" i="29"/>
  <c r="GM15" i="29"/>
  <c r="GM14" i="29"/>
  <c r="GM13" i="29"/>
  <c r="GM12" i="29"/>
  <c r="GM11" i="29"/>
  <c r="GM10" i="29"/>
  <c r="GM9" i="29"/>
  <c r="GM8" i="29"/>
  <c r="GM7" i="29"/>
  <c r="GM6" i="29"/>
  <c r="GH34" i="29"/>
  <c r="GH33" i="29"/>
  <c r="GH30" i="29"/>
  <c r="GH29" i="29"/>
  <c r="GH28" i="29"/>
  <c r="GH27" i="29"/>
  <c r="GH26" i="29"/>
  <c r="GG26" i="29" s="1"/>
  <c r="GH25" i="29"/>
  <c r="GH24" i="29"/>
  <c r="GH23" i="29"/>
  <c r="GH22" i="29"/>
  <c r="GH21" i="29"/>
  <c r="GH20" i="29"/>
  <c r="GH19" i="29"/>
  <c r="GH18" i="29"/>
  <c r="GH17" i="29"/>
  <c r="GH16" i="29"/>
  <c r="GH15" i="29"/>
  <c r="GH14" i="29"/>
  <c r="GH13" i="29"/>
  <c r="GH12" i="29"/>
  <c r="GH11" i="29"/>
  <c r="GH10" i="29"/>
  <c r="GH9" i="29"/>
  <c r="GH8" i="29"/>
  <c r="GH7" i="29"/>
  <c r="GH6" i="29"/>
  <c r="GG6" i="29"/>
  <c r="FX34" i="29"/>
  <c r="FX33" i="29"/>
  <c r="FX30" i="29"/>
  <c r="FX29" i="29"/>
  <c r="FX28" i="29"/>
  <c r="FX27" i="29"/>
  <c r="FX26" i="29"/>
  <c r="FW26" i="29"/>
  <c r="FX25" i="29"/>
  <c r="FX24" i="29"/>
  <c r="FX23" i="29"/>
  <c r="FX22" i="29"/>
  <c r="FX21" i="29"/>
  <c r="FX20" i="29"/>
  <c r="FX19" i="29"/>
  <c r="FX18" i="29"/>
  <c r="FX17" i="29"/>
  <c r="FX16" i="29"/>
  <c r="FX15" i="29"/>
  <c r="FX14" i="29"/>
  <c r="FX13" i="29"/>
  <c r="FX12" i="29"/>
  <c r="FX11" i="29"/>
  <c r="FX10" i="29"/>
  <c r="FX9" i="29"/>
  <c r="FX8" i="29"/>
  <c r="FX7" i="29"/>
  <c r="FX6" i="29"/>
  <c r="FS34" i="29"/>
  <c r="FS33" i="29"/>
  <c r="FS30" i="29"/>
  <c r="FS29" i="29"/>
  <c r="FS28" i="29"/>
  <c r="FS27" i="29"/>
  <c r="FS26" i="29"/>
  <c r="FR26" i="29"/>
  <c r="FS25" i="29"/>
  <c r="FS24" i="29"/>
  <c r="FS23" i="29"/>
  <c r="FS22" i="29"/>
  <c r="FS21" i="29"/>
  <c r="FS20" i="29"/>
  <c r="FS19" i="29"/>
  <c r="FS18" i="29"/>
  <c r="FS17" i="29"/>
  <c r="FS16" i="29"/>
  <c r="FS15" i="29"/>
  <c r="FS14" i="29"/>
  <c r="FS13" i="29"/>
  <c r="FS12" i="29"/>
  <c r="FS11" i="29"/>
  <c r="FS10" i="29"/>
  <c r="FS9" i="29"/>
  <c r="FS8" i="29"/>
  <c r="FS7" i="29"/>
  <c r="FS6" i="29"/>
  <c r="FN34" i="29"/>
  <c r="FN33" i="29"/>
  <c r="FN30" i="29"/>
  <c r="FN29" i="29"/>
  <c r="FN28" i="29"/>
  <c r="FN27" i="29"/>
  <c r="FN26" i="29"/>
  <c r="FM26" i="29"/>
  <c r="FN25" i="29"/>
  <c r="FN24" i="29"/>
  <c r="FN23" i="29"/>
  <c r="FN22" i="29"/>
  <c r="FN21" i="29"/>
  <c r="FN20" i="29"/>
  <c r="FN19" i="29"/>
  <c r="FN18" i="29"/>
  <c r="FN17" i="29"/>
  <c r="FN16" i="29"/>
  <c r="FN15" i="29"/>
  <c r="FN14" i="29"/>
  <c r="FN13" i="29"/>
  <c r="FN12" i="29"/>
  <c r="FN11" i="29"/>
  <c r="FN10" i="29"/>
  <c r="FN9" i="29"/>
  <c r="FN8" i="29"/>
  <c r="FN7" i="29"/>
  <c r="FN6" i="29"/>
  <c r="FI34" i="29"/>
  <c r="FI33" i="29"/>
  <c r="FI30" i="29"/>
  <c r="FI29" i="29"/>
  <c r="FI28" i="29"/>
  <c r="FI27" i="29"/>
  <c r="FI26" i="29"/>
  <c r="FH26" i="29"/>
  <c r="FI25" i="29"/>
  <c r="FI24" i="29"/>
  <c r="FI23" i="29"/>
  <c r="FI22" i="29"/>
  <c r="FI21" i="29"/>
  <c r="FI20" i="29"/>
  <c r="FI19" i="29"/>
  <c r="FI18" i="29"/>
  <c r="FI17" i="29"/>
  <c r="FI16" i="29"/>
  <c r="FI15" i="29"/>
  <c r="FI14" i="29"/>
  <c r="FI13" i="29"/>
  <c r="FI12" i="29"/>
  <c r="FH12" i="29" s="1"/>
  <c r="FI11" i="29"/>
  <c r="FI10" i="29"/>
  <c r="FI9" i="29"/>
  <c r="FI8" i="29"/>
  <c r="FI7" i="29"/>
  <c r="FI6" i="29"/>
  <c r="EY34" i="29"/>
  <c r="EY33" i="29"/>
  <c r="EY30" i="29"/>
  <c r="EY29" i="29"/>
  <c r="EY28" i="29"/>
  <c r="EY27" i="29"/>
  <c r="EY26" i="29"/>
  <c r="EX26" i="29"/>
  <c r="EY25" i="29"/>
  <c r="EY23" i="29"/>
  <c r="EY22" i="29"/>
  <c r="EY21" i="29"/>
  <c r="EY20" i="29"/>
  <c r="EY19" i="29"/>
  <c r="EY18" i="29"/>
  <c r="EY17" i="29"/>
  <c r="EY16" i="29"/>
  <c r="EY15" i="29"/>
  <c r="EY14" i="29"/>
  <c r="EY13" i="29"/>
  <c r="EY11" i="29"/>
  <c r="EY10" i="29"/>
  <c r="EY9" i="29"/>
  <c r="EY8" i="29"/>
  <c r="EY7" i="29"/>
  <c r="EY6" i="29"/>
  <c r="ET34" i="29"/>
  <c r="ET33" i="29"/>
  <c r="ET30" i="29"/>
  <c r="ET29" i="29"/>
  <c r="ET28" i="29"/>
  <c r="ET27" i="29"/>
  <c r="ET26" i="29"/>
  <c r="ES26" i="29"/>
  <c r="ET25" i="29"/>
  <c r="ET23" i="29"/>
  <c r="ET22" i="29"/>
  <c r="ET21" i="29"/>
  <c r="ET20" i="29"/>
  <c r="ET19" i="29"/>
  <c r="ET18" i="29"/>
  <c r="ET17" i="29"/>
  <c r="ET16" i="29"/>
  <c r="ET15" i="29"/>
  <c r="ET14" i="29"/>
  <c r="ET13" i="29"/>
  <c r="ET12" i="29"/>
  <c r="ET11" i="29"/>
  <c r="ET10" i="29"/>
  <c r="ET9" i="29"/>
  <c r="ET8" i="29"/>
  <c r="ET7" i="29"/>
  <c r="ET6" i="29"/>
  <c r="EO34" i="29"/>
  <c r="EO33" i="29"/>
  <c r="EO30" i="29"/>
  <c r="EO29" i="29"/>
  <c r="EO28" i="29"/>
  <c r="EO27" i="29"/>
  <c r="EO26" i="29"/>
  <c r="EN26" i="29"/>
  <c r="EO25" i="29"/>
  <c r="EO24" i="29"/>
  <c r="EO23" i="29"/>
  <c r="EO22" i="29"/>
  <c r="EO21" i="29"/>
  <c r="EO20" i="29"/>
  <c r="EO19" i="29"/>
  <c r="EO18" i="29"/>
  <c r="EO17" i="29"/>
  <c r="EO16" i="29"/>
  <c r="EO15" i="29"/>
  <c r="EO14" i="29"/>
  <c r="EO13" i="29"/>
  <c r="EO12" i="29"/>
  <c r="EO11" i="29"/>
  <c r="EO10" i="29"/>
  <c r="EO9" i="29"/>
  <c r="EO8" i="29"/>
  <c r="EO7" i="29"/>
  <c r="EO6" i="29"/>
  <c r="EJ34" i="29"/>
  <c r="EJ33" i="29"/>
  <c r="EJ30" i="29"/>
  <c r="EJ29" i="29"/>
  <c r="EJ28" i="29"/>
  <c r="EJ27" i="29"/>
  <c r="EJ26" i="29"/>
  <c r="EI26" i="29"/>
  <c r="EJ25" i="29"/>
  <c r="EJ24" i="29"/>
  <c r="EJ23" i="29"/>
  <c r="EJ22" i="29"/>
  <c r="EJ21" i="29"/>
  <c r="EJ20" i="29"/>
  <c r="EJ19" i="29"/>
  <c r="EJ18" i="29"/>
  <c r="EJ17" i="29"/>
  <c r="EJ16" i="29"/>
  <c r="EJ15" i="29"/>
  <c r="EJ14" i="29"/>
  <c r="EJ13" i="29"/>
  <c r="EJ12" i="29"/>
  <c r="EJ11" i="29"/>
  <c r="EJ10" i="29"/>
  <c r="EJ9" i="29"/>
  <c r="EJ8" i="29"/>
  <c r="EJ7" i="29"/>
  <c r="EJ6" i="29"/>
  <c r="EE34" i="29"/>
  <c r="EE33" i="29"/>
  <c r="EE30" i="29"/>
  <c r="EE29" i="29"/>
  <c r="EE28" i="29"/>
  <c r="EE27" i="29"/>
  <c r="EE26" i="29"/>
  <c r="ED26" i="29"/>
  <c r="EE25" i="29"/>
  <c r="EE24" i="29"/>
  <c r="EE23" i="29"/>
  <c r="EE22" i="29"/>
  <c r="EE21" i="29"/>
  <c r="EE20" i="29"/>
  <c r="EE19" i="29"/>
  <c r="EE18" i="29"/>
  <c r="EE17" i="29"/>
  <c r="EE16" i="29"/>
  <c r="EE15" i="29"/>
  <c r="EE14" i="29"/>
  <c r="EE13" i="29"/>
  <c r="EE12" i="29"/>
  <c r="EE11" i="29"/>
  <c r="EE10" i="29"/>
  <c r="EE9" i="29"/>
  <c r="EE8" i="29"/>
  <c r="EE7" i="29"/>
  <c r="EE6" i="29"/>
  <c r="DU34" i="29"/>
  <c r="DU33" i="29"/>
  <c r="DU30" i="29"/>
  <c r="DU29" i="29"/>
  <c r="DU28" i="29"/>
  <c r="DU27" i="29"/>
  <c r="DU26" i="29"/>
  <c r="DT26" i="29"/>
  <c r="DU25" i="29"/>
  <c r="DU24" i="29"/>
  <c r="DU23" i="29"/>
  <c r="DU22" i="29"/>
  <c r="DU21" i="29"/>
  <c r="DU20" i="29"/>
  <c r="DU19" i="29"/>
  <c r="DU18" i="29"/>
  <c r="DU17" i="29"/>
  <c r="DU16" i="29"/>
  <c r="DU15" i="29"/>
  <c r="DU14" i="29"/>
  <c r="DU13" i="29"/>
  <c r="DU12" i="29"/>
  <c r="DU11" i="29"/>
  <c r="DU10" i="29"/>
  <c r="DU9" i="29"/>
  <c r="DU8" i="29"/>
  <c r="DU7" i="29"/>
  <c r="DU6" i="29"/>
  <c r="DP7" i="29"/>
  <c r="DP8" i="29"/>
  <c r="DP9" i="29"/>
  <c r="DP10" i="29"/>
  <c r="DP11" i="29"/>
  <c r="DP12" i="29"/>
  <c r="DP13" i="29"/>
  <c r="DP14" i="29"/>
  <c r="DP15" i="29"/>
  <c r="DP16" i="29"/>
  <c r="DP17" i="29"/>
  <c r="DP18" i="29"/>
  <c r="DP19" i="29"/>
  <c r="DP20" i="29"/>
  <c r="DP21" i="29"/>
  <c r="DP22" i="29"/>
  <c r="DP23" i="29"/>
  <c r="DP24" i="29"/>
  <c r="DP25" i="29"/>
  <c r="DP26" i="29"/>
  <c r="DO26" i="29"/>
  <c r="DP27" i="29"/>
  <c r="DP28" i="29"/>
  <c r="DP29" i="29"/>
  <c r="DP30" i="29"/>
  <c r="DP33" i="29"/>
  <c r="DP34" i="29"/>
  <c r="DP6" i="29"/>
  <c r="DK7" i="29"/>
  <c r="DK8" i="29"/>
  <c r="DK9" i="29"/>
  <c r="DK10" i="29"/>
  <c r="DK11" i="29"/>
  <c r="DK12" i="29"/>
  <c r="DK13" i="29"/>
  <c r="DK14" i="29"/>
  <c r="DK15" i="29"/>
  <c r="DK16" i="29"/>
  <c r="DK17" i="29"/>
  <c r="DK18" i="29"/>
  <c r="DK19" i="29"/>
  <c r="DK20" i="29"/>
  <c r="DK21" i="29"/>
  <c r="DK22" i="29"/>
  <c r="DK23" i="29"/>
  <c r="DK24" i="29"/>
  <c r="DK25" i="29"/>
  <c r="DK26" i="29"/>
  <c r="DJ26" i="29"/>
  <c r="DK27" i="29"/>
  <c r="DK28" i="29"/>
  <c r="DK29" i="29"/>
  <c r="DK30" i="29"/>
  <c r="DK33" i="29"/>
  <c r="DK34" i="29"/>
  <c r="DK6" i="29"/>
  <c r="DF7" i="29"/>
  <c r="DF8" i="29"/>
  <c r="DF9" i="29"/>
  <c r="DF10" i="29"/>
  <c r="DF11" i="29"/>
  <c r="DF12" i="29"/>
  <c r="DF13" i="29"/>
  <c r="DF14" i="29"/>
  <c r="DF15" i="29"/>
  <c r="DF16" i="29"/>
  <c r="DF17" i="29"/>
  <c r="DF18" i="29"/>
  <c r="DF19" i="29"/>
  <c r="DF20" i="29"/>
  <c r="DF21" i="29"/>
  <c r="DF22" i="29"/>
  <c r="DF23" i="29"/>
  <c r="DF24" i="29"/>
  <c r="DF25" i="29"/>
  <c r="DF26" i="29"/>
  <c r="DE26" i="29"/>
  <c r="DF27" i="29"/>
  <c r="DF28" i="29"/>
  <c r="DF29" i="29"/>
  <c r="DF30" i="29"/>
  <c r="DF33" i="29"/>
  <c r="DF34" i="29"/>
  <c r="DF6" i="29"/>
  <c r="CV7" i="29"/>
  <c r="CV8" i="29"/>
  <c r="CV9" i="29"/>
  <c r="CV10" i="29"/>
  <c r="CV11" i="29"/>
  <c r="CV12" i="29"/>
  <c r="CV13" i="29"/>
  <c r="CV14" i="29"/>
  <c r="CV15" i="29"/>
  <c r="CV16" i="29"/>
  <c r="CV17" i="29"/>
  <c r="CV18" i="29"/>
  <c r="CV19" i="29"/>
  <c r="CV20" i="29"/>
  <c r="CV21" i="29"/>
  <c r="CV22" i="29"/>
  <c r="CV23" i="29"/>
  <c r="CV24" i="29"/>
  <c r="CV25" i="29"/>
  <c r="CV26" i="29"/>
  <c r="CU26" i="29"/>
  <c r="CV27" i="29"/>
  <c r="CV28" i="29"/>
  <c r="CV29" i="29"/>
  <c r="CV30" i="29"/>
  <c r="CV33" i="29"/>
  <c r="CV34" i="29"/>
  <c r="CV6" i="29"/>
  <c r="CQ7" i="29"/>
  <c r="CQ8" i="29"/>
  <c r="CQ9" i="29"/>
  <c r="CQ10" i="29"/>
  <c r="CQ11" i="29"/>
  <c r="CQ12" i="29"/>
  <c r="CQ13" i="29"/>
  <c r="CQ14" i="29"/>
  <c r="CQ15" i="29"/>
  <c r="CQ16" i="29"/>
  <c r="CQ17" i="29"/>
  <c r="CQ18" i="29"/>
  <c r="CQ19" i="29"/>
  <c r="CQ20" i="29"/>
  <c r="CQ21" i="29"/>
  <c r="CQ22" i="29"/>
  <c r="CQ23" i="29"/>
  <c r="CQ24" i="29"/>
  <c r="CQ25" i="29"/>
  <c r="CQ26" i="29"/>
  <c r="CP26" i="29"/>
  <c r="CQ27" i="29"/>
  <c r="CQ28" i="29"/>
  <c r="CQ29" i="29"/>
  <c r="CQ30" i="29"/>
  <c r="CQ33" i="29"/>
  <c r="CQ34" i="29"/>
  <c r="CQ6" i="29"/>
  <c r="CL7" i="29"/>
  <c r="CL8" i="29"/>
  <c r="CL9" i="29"/>
  <c r="CL10" i="29"/>
  <c r="CL11" i="29"/>
  <c r="CL12" i="29"/>
  <c r="CL13" i="29"/>
  <c r="CL14" i="29"/>
  <c r="CL15" i="29"/>
  <c r="CL16" i="29"/>
  <c r="CL17" i="29"/>
  <c r="CL18" i="29"/>
  <c r="CL19" i="29"/>
  <c r="CL20" i="29"/>
  <c r="CL21" i="29"/>
  <c r="CL22" i="29"/>
  <c r="CL23" i="29"/>
  <c r="CL24" i="29"/>
  <c r="CL25" i="29"/>
  <c r="CL26" i="29"/>
  <c r="CK26" i="29"/>
  <c r="CL27" i="29"/>
  <c r="CK27" i="29"/>
  <c r="CL28" i="29"/>
  <c r="CL29" i="29"/>
  <c r="CL30" i="29"/>
  <c r="CL33" i="29"/>
  <c r="CL34" i="29"/>
  <c r="CL6" i="29"/>
  <c r="CG7" i="29"/>
  <c r="CG8" i="29"/>
  <c r="CG9" i="29"/>
  <c r="CG10" i="29"/>
  <c r="CG11" i="29"/>
  <c r="CG12" i="29"/>
  <c r="CG13" i="29"/>
  <c r="CG14" i="29"/>
  <c r="CG15" i="29"/>
  <c r="CG16" i="29"/>
  <c r="CG17" i="29"/>
  <c r="CG18" i="29"/>
  <c r="CG19" i="29"/>
  <c r="CG20" i="29"/>
  <c r="CG21" i="29"/>
  <c r="CG22" i="29"/>
  <c r="CG23" i="29"/>
  <c r="CG24" i="29"/>
  <c r="CG25" i="29"/>
  <c r="CG26" i="29"/>
  <c r="CF26" i="29"/>
  <c r="CG27" i="29"/>
  <c r="CF27" i="29"/>
  <c r="CG28" i="29"/>
  <c r="CG29" i="29"/>
  <c r="CG30" i="29"/>
  <c r="CG33" i="29"/>
  <c r="CG34" i="29"/>
  <c r="CG6" i="29"/>
  <c r="BW7" i="29"/>
  <c r="BW8" i="29"/>
  <c r="BW9" i="29"/>
  <c r="BW10" i="29"/>
  <c r="BW11" i="29"/>
  <c r="BW12" i="29"/>
  <c r="BW13" i="29"/>
  <c r="BW14" i="29"/>
  <c r="BW15" i="29"/>
  <c r="BW16" i="29"/>
  <c r="BW17" i="29"/>
  <c r="BW18" i="29"/>
  <c r="BW19" i="29"/>
  <c r="BW20" i="29"/>
  <c r="BW21" i="29"/>
  <c r="BW22" i="29"/>
  <c r="BW23" i="29"/>
  <c r="BW24" i="29"/>
  <c r="BW25" i="29"/>
  <c r="BW26" i="29"/>
  <c r="BV26" i="29"/>
  <c r="BW27" i="29"/>
  <c r="BW28" i="29"/>
  <c r="BW29" i="29"/>
  <c r="BW30" i="29"/>
  <c r="BW33" i="29"/>
  <c r="BW34" i="29"/>
  <c r="BW6" i="29"/>
  <c r="BR7" i="29"/>
  <c r="BR8" i="29"/>
  <c r="BR9" i="29"/>
  <c r="BR10" i="29"/>
  <c r="BR11" i="29"/>
  <c r="BR12" i="29"/>
  <c r="BR13" i="29"/>
  <c r="BR14" i="29"/>
  <c r="BR15" i="29"/>
  <c r="BR16" i="29"/>
  <c r="BR17" i="29"/>
  <c r="BR18" i="29"/>
  <c r="BR19" i="29"/>
  <c r="BR20" i="29"/>
  <c r="BR21" i="29"/>
  <c r="BR22" i="29"/>
  <c r="BR23" i="29"/>
  <c r="BR24" i="29"/>
  <c r="BR25" i="29"/>
  <c r="BR26" i="29"/>
  <c r="BQ26" i="29" s="1"/>
  <c r="BR27" i="29"/>
  <c r="BR28" i="29"/>
  <c r="BR29" i="29"/>
  <c r="BR30" i="29"/>
  <c r="BR33" i="29"/>
  <c r="BR34" i="29"/>
  <c r="BR6" i="29"/>
  <c r="BM7" i="29"/>
  <c r="BM8" i="29"/>
  <c r="BM9" i="29"/>
  <c r="BM10" i="29"/>
  <c r="BM11" i="29"/>
  <c r="BM12" i="29"/>
  <c r="BM13" i="29"/>
  <c r="BM14" i="29"/>
  <c r="BM15" i="29"/>
  <c r="BM16" i="29"/>
  <c r="BM17" i="29"/>
  <c r="BM18" i="29"/>
  <c r="BM19" i="29"/>
  <c r="BM20" i="29"/>
  <c r="BM21" i="29"/>
  <c r="BM22" i="29"/>
  <c r="BM23" i="29"/>
  <c r="BM24" i="29"/>
  <c r="BM25" i="29"/>
  <c r="BM26" i="29"/>
  <c r="BL26" i="29"/>
  <c r="BM27" i="29"/>
  <c r="BM28" i="29"/>
  <c r="BM29" i="29"/>
  <c r="BM30" i="29"/>
  <c r="BM33" i="29"/>
  <c r="BM34" i="29"/>
  <c r="BM6" i="29"/>
  <c r="BH7" i="29"/>
  <c r="BH8" i="29"/>
  <c r="BH9" i="29"/>
  <c r="BH10" i="29"/>
  <c r="BH11" i="29"/>
  <c r="BH12" i="29"/>
  <c r="BH13" i="29"/>
  <c r="BH14" i="29"/>
  <c r="BH15" i="29"/>
  <c r="BH16" i="29"/>
  <c r="BH17" i="29"/>
  <c r="BH18" i="29"/>
  <c r="BH19" i="29"/>
  <c r="BH20" i="29"/>
  <c r="BH21" i="29"/>
  <c r="BH22" i="29"/>
  <c r="BH23" i="29"/>
  <c r="BH24" i="29"/>
  <c r="BH25" i="29"/>
  <c r="BH26" i="29"/>
  <c r="BG26" i="29"/>
  <c r="BH27" i="29"/>
  <c r="BH28" i="29"/>
  <c r="BH29" i="29"/>
  <c r="BH30" i="29"/>
  <c r="BH33" i="29"/>
  <c r="BH34" i="29"/>
  <c r="BH6" i="29"/>
  <c r="BC7" i="29"/>
  <c r="BC8" i="29"/>
  <c r="BC9" i="29"/>
  <c r="BC10" i="29"/>
  <c r="BC11" i="29"/>
  <c r="BC12" i="29"/>
  <c r="BC13" i="29"/>
  <c r="BC14" i="29"/>
  <c r="BC15" i="29"/>
  <c r="BC17" i="29"/>
  <c r="BC18" i="29"/>
  <c r="BC19" i="29"/>
  <c r="BC20" i="29"/>
  <c r="BC21" i="29"/>
  <c r="BC22" i="29"/>
  <c r="BC23" i="29"/>
  <c r="BC24" i="29"/>
  <c r="BC25" i="29"/>
  <c r="BC26" i="29"/>
  <c r="BB26" i="29"/>
  <c r="BC27" i="29"/>
  <c r="BC28" i="29"/>
  <c r="BC29" i="29"/>
  <c r="BC30" i="29"/>
  <c r="BC33" i="29"/>
  <c r="BC34" i="29"/>
  <c r="BC6" i="29"/>
  <c r="AS7" i="29"/>
  <c r="AS8" i="29"/>
  <c r="AS9" i="29"/>
  <c r="AS10" i="29"/>
  <c r="AS11" i="29"/>
  <c r="AS12" i="29"/>
  <c r="AS13" i="29"/>
  <c r="AS14" i="29"/>
  <c r="AS15" i="29"/>
  <c r="AS16" i="29"/>
  <c r="AS17" i="29"/>
  <c r="AS18" i="29"/>
  <c r="AS19" i="29"/>
  <c r="AS20" i="29"/>
  <c r="AS21" i="29"/>
  <c r="AS22" i="29"/>
  <c r="AS23" i="29"/>
  <c r="AR23" i="29"/>
  <c r="AS24" i="29"/>
  <c r="AS25" i="29"/>
  <c r="AS26" i="29"/>
  <c r="AR26" i="29"/>
  <c r="AS27" i="29"/>
  <c r="AS28" i="29"/>
  <c r="AS29" i="29"/>
  <c r="AS30" i="29"/>
  <c r="AS33" i="29"/>
  <c r="AS34" i="29"/>
  <c r="AS6" i="29"/>
  <c r="AN7" i="29"/>
  <c r="AN8" i="29"/>
  <c r="AN9" i="29"/>
  <c r="AN10" i="29"/>
  <c r="AN11" i="29"/>
  <c r="AN12" i="29"/>
  <c r="AN13" i="29"/>
  <c r="AN14" i="29"/>
  <c r="AN15" i="29"/>
  <c r="AN16" i="29"/>
  <c r="AN17" i="29"/>
  <c r="AN18" i="29"/>
  <c r="AN19" i="29"/>
  <c r="AN20" i="29"/>
  <c r="AN21" i="29"/>
  <c r="AN22" i="29"/>
  <c r="AN23" i="29"/>
  <c r="AN24" i="29"/>
  <c r="AN25" i="29"/>
  <c r="AN26" i="29"/>
  <c r="AM26" i="29"/>
  <c r="AN27" i="29"/>
  <c r="AN28" i="29"/>
  <c r="AN29" i="29"/>
  <c r="AN30" i="29"/>
  <c r="AN33" i="29"/>
  <c r="AN34" i="29"/>
  <c r="AN6" i="29"/>
  <c r="AI7" i="29"/>
  <c r="AI8" i="29"/>
  <c r="AI9" i="29"/>
  <c r="AI10" i="29"/>
  <c r="AI11" i="29"/>
  <c r="AI12" i="29"/>
  <c r="AI13" i="29"/>
  <c r="AI14" i="29"/>
  <c r="AI15" i="29"/>
  <c r="AI16" i="29"/>
  <c r="AI17" i="29"/>
  <c r="AI18" i="29"/>
  <c r="AI19" i="29"/>
  <c r="AI20" i="29"/>
  <c r="AI21" i="29"/>
  <c r="AI22" i="29"/>
  <c r="AI23" i="29"/>
  <c r="AI24" i="29"/>
  <c r="AI25" i="29"/>
  <c r="AI26" i="29"/>
  <c r="AH26" i="29"/>
  <c r="AI27" i="29"/>
  <c r="AI28" i="29"/>
  <c r="AI29" i="29"/>
  <c r="AI30" i="29"/>
  <c r="AI33" i="29"/>
  <c r="AI34" i="29"/>
  <c r="AI6" i="29"/>
  <c r="AD7" i="29"/>
  <c r="AD8" i="29"/>
  <c r="AD9" i="29"/>
  <c r="AD10" i="29"/>
  <c r="AD11" i="29"/>
  <c r="AD12" i="29"/>
  <c r="AD13" i="29"/>
  <c r="AD14" i="29"/>
  <c r="AD15" i="29"/>
  <c r="AD16" i="29"/>
  <c r="AD17" i="29"/>
  <c r="AD18" i="29"/>
  <c r="AD19" i="29"/>
  <c r="AD20" i="29"/>
  <c r="AD21" i="29"/>
  <c r="AD22" i="29"/>
  <c r="AD23" i="29"/>
  <c r="AD24" i="29"/>
  <c r="AD25" i="29"/>
  <c r="AD26" i="29"/>
  <c r="AC26" i="29"/>
  <c r="AD27" i="29"/>
  <c r="AD28" i="29"/>
  <c r="AD29" i="29"/>
  <c r="AD30" i="29"/>
  <c r="AD33" i="29"/>
  <c r="AD34" i="29"/>
  <c r="AD6" i="29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S26" i="29"/>
  <c r="T27" i="29"/>
  <c r="T28" i="29"/>
  <c r="T29" i="29"/>
  <c r="T30" i="29"/>
  <c r="T33" i="29"/>
  <c r="T34" i="29"/>
  <c r="T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N23" i="29"/>
  <c r="O24" i="29"/>
  <c r="O25" i="29"/>
  <c r="O26" i="29"/>
  <c r="N26" i="29"/>
  <c r="O27" i="29"/>
  <c r="O28" i="29"/>
  <c r="O29" i="29"/>
  <c r="O30" i="29"/>
  <c r="O33" i="29"/>
  <c r="O34" i="29"/>
  <c r="O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I26" i="29"/>
  <c r="J27" i="29"/>
  <c r="J28" i="29"/>
  <c r="J29" i="29"/>
  <c r="J30" i="29"/>
  <c r="J33" i="29"/>
  <c r="J34" i="29"/>
  <c r="J6" i="29"/>
  <c r="E7" i="29"/>
  <c r="E8" i="29"/>
  <c r="D8" i="29"/>
  <c r="E9" i="29"/>
  <c r="E10" i="29"/>
  <c r="E11" i="29"/>
  <c r="E12" i="29"/>
  <c r="E13" i="29"/>
  <c r="E14" i="29"/>
  <c r="E15" i="29"/>
  <c r="E17" i="29"/>
  <c r="E18" i="29"/>
  <c r="E19" i="29"/>
  <c r="E20" i="29"/>
  <c r="E21" i="29"/>
  <c r="E22" i="29"/>
  <c r="E23" i="29"/>
  <c r="E24" i="29"/>
  <c r="E25" i="29"/>
  <c r="E26" i="29"/>
  <c r="D26" i="29"/>
  <c r="E27" i="29"/>
  <c r="E28" i="29"/>
  <c r="E29" i="29"/>
  <c r="E30" i="29"/>
  <c r="E33" i="29"/>
  <c r="E34" i="29"/>
  <c r="E6" i="29"/>
  <c r="I6" i="29"/>
  <c r="O34" i="36"/>
  <c r="D6" i="29"/>
  <c r="E367" i="32"/>
  <c r="BKU8" i="30"/>
  <c r="BKU9" i="30"/>
  <c r="BKU10" i="30"/>
  <c r="BKU11" i="30"/>
  <c r="BKU12" i="30"/>
  <c r="BKU13" i="30"/>
  <c r="BKU14" i="30"/>
  <c r="BKU15" i="30"/>
  <c r="BKU16" i="30"/>
  <c r="BKU17" i="30"/>
  <c r="BKU18" i="30"/>
  <c r="BKU19" i="30"/>
  <c r="BKU20" i="30"/>
  <c r="BKU21" i="30"/>
  <c r="BKU22" i="30"/>
  <c r="BKU23" i="30"/>
  <c r="BKU24" i="30"/>
  <c r="BKU25" i="30"/>
  <c r="BKU26" i="30"/>
  <c r="BKU27" i="30"/>
  <c r="BKU28" i="30"/>
  <c r="BKU29" i="30"/>
  <c r="BKU30" i="30"/>
  <c r="BKU31" i="30"/>
  <c r="BKU32" i="30"/>
  <c r="BKV32" i="30"/>
  <c r="BKQ8" i="30"/>
  <c r="BKQ9" i="30"/>
  <c r="BKQ10" i="30"/>
  <c r="BKQ11" i="30"/>
  <c r="BKQ12" i="30"/>
  <c r="BKQ13" i="30"/>
  <c r="BKQ14" i="30"/>
  <c r="BKQ15" i="30"/>
  <c r="BKQ16" i="30"/>
  <c r="BKQ17" i="30"/>
  <c r="BKQ18" i="30"/>
  <c r="BKQ19" i="30"/>
  <c r="BKQ20" i="30"/>
  <c r="BKQ21" i="30"/>
  <c r="BKQ22" i="30"/>
  <c r="BKQ23" i="30"/>
  <c r="BKQ24" i="30"/>
  <c r="BKQ25" i="30"/>
  <c r="BKQ26" i="30"/>
  <c r="BKQ27" i="30"/>
  <c r="BKQ28" i="30"/>
  <c r="BKQ29" i="30"/>
  <c r="BKQ30" i="30"/>
  <c r="BKQ31" i="30"/>
  <c r="BKQ32" i="30"/>
  <c r="BKR32" i="30"/>
  <c r="BKM8" i="30"/>
  <c r="BKM9" i="30"/>
  <c r="BKM10" i="30"/>
  <c r="BKM11" i="30"/>
  <c r="BKM12" i="30"/>
  <c r="BKM13" i="30"/>
  <c r="BKM14" i="30"/>
  <c r="BKM15" i="30"/>
  <c r="BKM16" i="30"/>
  <c r="BKM17" i="30"/>
  <c r="BKM18" i="30"/>
  <c r="BKM19" i="30"/>
  <c r="BKM20" i="30"/>
  <c r="BKM21" i="30"/>
  <c r="BKM22" i="30"/>
  <c r="BKM23" i="30"/>
  <c r="BKM24" i="30"/>
  <c r="BKM25" i="30"/>
  <c r="BKM26" i="30"/>
  <c r="BKM27" i="30"/>
  <c r="BKM28" i="30"/>
  <c r="BKM29" i="30"/>
  <c r="BKM30" i="30"/>
  <c r="BKM31" i="30"/>
  <c r="BKM32" i="30"/>
  <c r="BKN32" i="30"/>
  <c r="BKU7" i="30"/>
  <c r="BKQ7" i="30"/>
  <c r="BKM7" i="30"/>
  <c r="BKI8" i="30"/>
  <c r="BKI9" i="30"/>
  <c r="BKI10" i="30"/>
  <c r="BKI11" i="30"/>
  <c r="BKI12" i="30"/>
  <c r="BKI13" i="30"/>
  <c r="BKI14" i="30"/>
  <c r="BKI15" i="30"/>
  <c r="BKI16" i="30"/>
  <c r="BKI17" i="30"/>
  <c r="BKI18" i="30"/>
  <c r="BKI19" i="30"/>
  <c r="BKI20" i="30"/>
  <c r="BKI21" i="30"/>
  <c r="BKI22" i="30"/>
  <c r="BKI23" i="30"/>
  <c r="BKI24" i="30"/>
  <c r="BKI25" i="30"/>
  <c r="BKI26" i="30"/>
  <c r="BKI27" i="30"/>
  <c r="BKI28" i="30"/>
  <c r="BKI29" i="30"/>
  <c r="BKI30" i="30"/>
  <c r="BKI31" i="30"/>
  <c r="BKI32" i="30"/>
  <c r="BKJ32" i="30"/>
  <c r="BKE8" i="30"/>
  <c r="BKE9" i="30"/>
  <c r="BKE10" i="30"/>
  <c r="BKE11" i="30"/>
  <c r="BKE12" i="30"/>
  <c r="BKE13" i="30"/>
  <c r="BKE14" i="30"/>
  <c r="BKE15" i="30"/>
  <c r="BKE16" i="30"/>
  <c r="BKE17" i="30"/>
  <c r="BKE18" i="30"/>
  <c r="BKE19" i="30"/>
  <c r="BKE20" i="30"/>
  <c r="BKE21" i="30"/>
  <c r="BKE22" i="30"/>
  <c r="BKE23" i="30"/>
  <c r="BKE24" i="30"/>
  <c r="BKE25" i="30"/>
  <c r="BKE26" i="30"/>
  <c r="BKE27" i="30"/>
  <c r="BKE28" i="30"/>
  <c r="BKE29" i="30"/>
  <c r="BKE30" i="30"/>
  <c r="BKE31" i="30"/>
  <c r="BKE32" i="30"/>
  <c r="BKF32" i="30"/>
  <c r="BKA8" i="30"/>
  <c r="BKA9" i="30"/>
  <c r="BKA10" i="30"/>
  <c r="BKA11" i="30"/>
  <c r="BKA12" i="30"/>
  <c r="BKA13" i="30"/>
  <c r="BKA14" i="30"/>
  <c r="BKA15" i="30"/>
  <c r="BKA16" i="30"/>
  <c r="BKA17" i="30"/>
  <c r="BKA18" i="30"/>
  <c r="BKA19" i="30"/>
  <c r="BKA20" i="30"/>
  <c r="BKA21" i="30"/>
  <c r="BKA22" i="30"/>
  <c r="BKA23" i="30"/>
  <c r="BKA24" i="30"/>
  <c r="BKA25" i="30"/>
  <c r="BKA26" i="30"/>
  <c r="BKA27" i="30"/>
  <c r="BKA28" i="30"/>
  <c r="BKA29" i="30"/>
  <c r="BKA30" i="30"/>
  <c r="BKA31" i="30"/>
  <c r="BKA32" i="30"/>
  <c r="BKB32" i="30"/>
  <c r="BKI7" i="30"/>
  <c r="BKE7" i="30"/>
  <c r="BKA7" i="30"/>
  <c r="BJW8" i="30"/>
  <c r="BJW9" i="30"/>
  <c r="BJW10" i="30"/>
  <c r="BJW11" i="30"/>
  <c r="BJW12" i="30"/>
  <c r="BJW13" i="30"/>
  <c r="BJW14" i="30"/>
  <c r="BJW15" i="30"/>
  <c r="BJW16" i="30"/>
  <c r="BJW17" i="30"/>
  <c r="BJW18" i="30"/>
  <c r="BJW19" i="30"/>
  <c r="BJW20" i="30"/>
  <c r="BJW21" i="30"/>
  <c r="BJW22" i="30"/>
  <c r="BJW23" i="30"/>
  <c r="BJW24" i="30"/>
  <c r="BJW25" i="30"/>
  <c r="BJW26" i="30"/>
  <c r="BJW27" i="30"/>
  <c r="BJW28" i="30"/>
  <c r="BJW29" i="30"/>
  <c r="BJW30" i="30"/>
  <c r="BJW31" i="30"/>
  <c r="BJW32" i="30"/>
  <c r="BJX32" i="30"/>
  <c r="BJW7" i="30"/>
  <c r="BJO8" i="30"/>
  <c r="BJO9" i="30"/>
  <c r="BJO10" i="30"/>
  <c r="BJO11" i="30"/>
  <c r="BJO12" i="30"/>
  <c r="BJO13" i="30"/>
  <c r="BJO14" i="30"/>
  <c r="BJO15" i="30"/>
  <c r="BJO16" i="30"/>
  <c r="BJO17" i="30"/>
  <c r="BJO18" i="30"/>
  <c r="BJO19" i="30"/>
  <c r="BJO20" i="30"/>
  <c r="BJO21" i="30"/>
  <c r="BJO22" i="30"/>
  <c r="BJO23" i="30"/>
  <c r="BJO24" i="30"/>
  <c r="BJO25" i="30"/>
  <c r="BJO26" i="30"/>
  <c r="BJO27" i="30"/>
  <c r="BJO28" i="30"/>
  <c r="BJO29" i="30"/>
  <c r="BJO30" i="30"/>
  <c r="BJO31" i="30"/>
  <c r="BJO32" i="30"/>
  <c r="BJP32" i="30"/>
  <c r="BJK8" i="30"/>
  <c r="BJK9" i="30"/>
  <c r="BJK10" i="30"/>
  <c r="BJK11" i="30"/>
  <c r="BJK12" i="30"/>
  <c r="BJK13" i="30"/>
  <c r="BJK14" i="30"/>
  <c r="BJK15" i="30"/>
  <c r="BJK16" i="30"/>
  <c r="BJK17" i="30"/>
  <c r="BJK18" i="30"/>
  <c r="BJK19" i="30"/>
  <c r="BJK20" i="30"/>
  <c r="BJK21" i="30"/>
  <c r="BJK22" i="30"/>
  <c r="BJK23" i="30"/>
  <c r="BJK24" i="30"/>
  <c r="BJK25" i="30"/>
  <c r="BJK26" i="30"/>
  <c r="BJK27" i="30"/>
  <c r="BJK28" i="30"/>
  <c r="BJK29" i="30"/>
  <c r="BJK30" i="30"/>
  <c r="BJK31" i="30"/>
  <c r="BJK32" i="30"/>
  <c r="BJL32" i="30"/>
  <c r="BJG8" i="30"/>
  <c r="BJG9" i="30"/>
  <c r="BJG10" i="30"/>
  <c r="BJG11" i="30"/>
  <c r="BJG12" i="30"/>
  <c r="BJG13" i="30"/>
  <c r="BJG14" i="30"/>
  <c r="BJG15" i="30"/>
  <c r="BJG16" i="30"/>
  <c r="BJG17" i="30"/>
  <c r="BJG18" i="30"/>
  <c r="BJG19" i="30"/>
  <c r="BJG20" i="30"/>
  <c r="BJG21" i="30"/>
  <c r="BJG22" i="30"/>
  <c r="BJG23" i="30"/>
  <c r="BJG24" i="30"/>
  <c r="BJG25" i="30"/>
  <c r="BJG26" i="30"/>
  <c r="BJG27" i="30"/>
  <c r="BJG28" i="30"/>
  <c r="BJG29" i="30"/>
  <c r="BJG30" i="30"/>
  <c r="BJG31" i="30"/>
  <c r="BJG32" i="30"/>
  <c r="BJH32" i="30"/>
  <c r="BJO7" i="30"/>
  <c r="BJK7" i="30"/>
  <c r="BJG7" i="30"/>
  <c r="BJC8" i="30"/>
  <c r="BJC9" i="30"/>
  <c r="BJC10" i="30"/>
  <c r="BJC11" i="30"/>
  <c r="BJC12" i="30"/>
  <c r="BJC13" i="30"/>
  <c r="BJC14" i="30"/>
  <c r="BJC15" i="30"/>
  <c r="BJC16" i="30"/>
  <c r="BJC17" i="30"/>
  <c r="BJC18" i="30"/>
  <c r="BJC19" i="30"/>
  <c r="BJC20" i="30"/>
  <c r="BJC21" i="30"/>
  <c r="BJC22" i="30"/>
  <c r="BJC23" i="30"/>
  <c r="BJC24" i="30"/>
  <c r="BJC25" i="30"/>
  <c r="BJC26" i="30"/>
  <c r="BJC27" i="30"/>
  <c r="BJC28" i="30"/>
  <c r="BJC29" i="30"/>
  <c r="BJC30" i="30"/>
  <c r="BJC31" i="30"/>
  <c r="BJC32" i="30"/>
  <c r="BJD32" i="30"/>
  <c r="BIY8" i="30"/>
  <c r="BIY9" i="30"/>
  <c r="BIY10" i="30"/>
  <c r="BIY11" i="30"/>
  <c r="BIY12" i="30"/>
  <c r="BIY13" i="30"/>
  <c r="BIY14" i="30"/>
  <c r="BIY15" i="30"/>
  <c r="BIY16" i="30"/>
  <c r="BIY17" i="30"/>
  <c r="BIY18" i="30"/>
  <c r="BIY19" i="30"/>
  <c r="BIY20" i="30"/>
  <c r="BIY21" i="30"/>
  <c r="BIY22" i="30"/>
  <c r="BIY23" i="30"/>
  <c r="BIY24" i="30"/>
  <c r="BIY25" i="30"/>
  <c r="BIY26" i="30"/>
  <c r="BIY27" i="30"/>
  <c r="BIY28" i="30"/>
  <c r="BIY29" i="30"/>
  <c r="BIY30" i="30"/>
  <c r="BIY31" i="30"/>
  <c r="BIY32" i="30"/>
  <c r="BIZ32" i="30"/>
  <c r="BIU8" i="30"/>
  <c r="BIU9" i="30"/>
  <c r="BIU10" i="30"/>
  <c r="BIU11" i="30"/>
  <c r="BIU12" i="30"/>
  <c r="BIU13" i="30"/>
  <c r="BIU14" i="30"/>
  <c r="BIU15" i="30"/>
  <c r="BIU16" i="30"/>
  <c r="BIU17" i="30"/>
  <c r="BIU18" i="30"/>
  <c r="BIU19" i="30"/>
  <c r="BIU20" i="30"/>
  <c r="BIU21" i="30"/>
  <c r="BIU22" i="30"/>
  <c r="BIU23" i="30"/>
  <c r="BIU24" i="30"/>
  <c r="BIU25" i="30"/>
  <c r="BIU26" i="30"/>
  <c r="BIU27" i="30"/>
  <c r="BIU28" i="30"/>
  <c r="BIU29" i="30"/>
  <c r="BIU30" i="30"/>
  <c r="BIU31" i="30"/>
  <c r="BIU32" i="30"/>
  <c r="BIV32" i="30"/>
  <c r="BJC7" i="30"/>
  <c r="BIY7" i="30"/>
  <c r="BIU7" i="30"/>
  <c r="BIQ8" i="30"/>
  <c r="BIQ9" i="30"/>
  <c r="BIQ10" i="30"/>
  <c r="BIQ11" i="30"/>
  <c r="BIQ12" i="30"/>
  <c r="BIQ13" i="30"/>
  <c r="BIQ14" i="30"/>
  <c r="BIQ15" i="30"/>
  <c r="BIQ16" i="30"/>
  <c r="BIQ17" i="30"/>
  <c r="BIQ18" i="30"/>
  <c r="BIQ19" i="30"/>
  <c r="BIQ20" i="30"/>
  <c r="BIQ21" i="30"/>
  <c r="BIQ22" i="30"/>
  <c r="BIQ23" i="30"/>
  <c r="BIQ24" i="30"/>
  <c r="BIQ25" i="30"/>
  <c r="BIQ26" i="30"/>
  <c r="BIQ27" i="30"/>
  <c r="BIQ28" i="30"/>
  <c r="BIQ29" i="30"/>
  <c r="BIQ30" i="30"/>
  <c r="BIQ31" i="30"/>
  <c r="BIQ32" i="30"/>
  <c r="BIR32" i="30"/>
  <c r="BIQ7" i="30"/>
  <c r="BII8" i="30"/>
  <c r="BII9" i="30"/>
  <c r="BII10" i="30"/>
  <c r="BII11" i="30"/>
  <c r="BII12" i="30"/>
  <c r="BII13" i="30"/>
  <c r="BII14" i="30"/>
  <c r="BII15" i="30"/>
  <c r="BII16" i="30"/>
  <c r="BII17" i="30"/>
  <c r="BII18" i="30"/>
  <c r="BII19" i="30"/>
  <c r="BII20" i="30"/>
  <c r="BII21" i="30"/>
  <c r="BII22" i="30"/>
  <c r="BII23" i="30"/>
  <c r="BII24" i="30"/>
  <c r="BII25" i="30"/>
  <c r="BII26" i="30"/>
  <c r="BII27" i="30"/>
  <c r="BII28" i="30"/>
  <c r="BII29" i="30"/>
  <c r="BII30" i="30"/>
  <c r="BII31" i="30"/>
  <c r="BII32" i="30"/>
  <c r="BIJ32" i="30"/>
  <c r="BIE8" i="30"/>
  <c r="BIE9" i="30"/>
  <c r="BIE10" i="30"/>
  <c r="BIE11" i="30"/>
  <c r="BIE12" i="30"/>
  <c r="BIE13" i="30"/>
  <c r="BIE14" i="30"/>
  <c r="BIE15" i="30"/>
  <c r="BIE16" i="30"/>
  <c r="BIE17" i="30"/>
  <c r="BIE18" i="30"/>
  <c r="BIE19" i="30"/>
  <c r="BIE20" i="30"/>
  <c r="BIE21" i="30"/>
  <c r="BIE22" i="30"/>
  <c r="BIE23" i="30"/>
  <c r="BIE24" i="30"/>
  <c r="BIE25" i="30"/>
  <c r="BIE26" i="30"/>
  <c r="BIE27" i="30"/>
  <c r="BIE28" i="30"/>
  <c r="BIE29" i="30"/>
  <c r="BIE30" i="30"/>
  <c r="BIE31" i="30"/>
  <c r="BIE32" i="30"/>
  <c r="BIF32" i="30"/>
  <c r="BIA8" i="30"/>
  <c r="BIA9" i="30"/>
  <c r="BIA10" i="30"/>
  <c r="BIA11" i="30"/>
  <c r="BIA12" i="30"/>
  <c r="BIA13" i="30"/>
  <c r="BIA14" i="30"/>
  <c r="BIA15" i="30"/>
  <c r="BIA16" i="30"/>
  <c r="BIA17" i="30"/>
  <c r="BIA18" i="30"/>
  <c r="BIA19" i="30"/>
  <c r="BIA20" i="30"/>
  <c r="BIA21" i="30"/>
  <c r="BIA22" i="30"/>
  <c r="BIA23" i="30"/>
  <c r="BIA24" i="30"/>
  <c r="BIA25" i="30"/>
  <c r="BIA26" i="30"/>
  <c r="BIA27" i="30"/>
  <c r="BIA28" i="30"/>
  <c r="BIA29" i="30"/>
  <c r="BIA30" i="30"/>
  <c r="BIA31" i="30"/>
  <c r="BIA32" i="30"/>
  <c r="BIB32" i="30"/>
  <c r="BII7" i="30"/>
  <c r="BIE7" i="30"/>
  <c r="BIA7" i="30"/>
  <c r="BHW8" i="30"/>
  <c r="BHW9" i="30"/>
  <c r="BHW10" i="30"/>
  <c r="BHW11" i="30"/>
  <c r="BHW12" i="30"/>
  <c r="BHW13" i="30"/>
  <c r="BHW14" i="30"/>
  <c r="BHW15" i="30"/>
  <c r="BHW16" i="30"/>
  <c r="BHW17" i="30"/>
  <c r="BHW18" i="30"/>
  <c r="BHW19" i="30"/>
  <c r="BHW20" i="30"/>
  <c r="BHW21" i="30"/>
  <c r="BHW22" i="30"/>
  <c r="BHW23" i="30"/>
  <c r="BHW24" i="30"/>
  <c r="BHW25" i="30"/>
  <c r="BHW26" i="30"/>
  <c r="BHW27" i="30"/>
  <c r="BHW28" i="30"/>
  <c r="BHW29" i="30"/>
  <c r="BHW30" i="30"/>
  <c r="BHW31" i="30"/>
  <c r="BHW32" i="30"/>
  <c r="BHX32" i="30"/>
  <c r="BHS8" i="30"/>
  <c r="BHS9" i="30"/>
  <c r="BHS10" i="30"/>
  <c r="BHS11" i="30"/>
  <c r="BHS12" i="30"/>
  <c r="BHS13" i="30"/>
  <c r="BHS14" i="30"/>
  <c r="BHS15" i="30"/>
  <c r="BHS16" i="30"/>
  <c r="BHS17" i="30"/>
  <c r="BHS18" i="30"/>
  <c r="BHS19" i="30"/>
  <c r="BHS20" i="30"/>
  <c r="BHS21" i="30"/>
  <c r="BHS22" i="30"/>
  <c r="BHS23" i="30"/>
  <c r="BHS24" i="30"/>
  <c r="BHS25" i="30"/>
  <c r="BHS26" i="30"/>
  <c r="BHS27" i="30"/>
  <c r="BHS28" i="30"/>
  <c r="BHS29" i="30"/>
  <c r="BHS30" i="30"/>
  <c r="BHS31" i="30"/>
  <c r="BHS32" i="30"/>
  <c r="BHT32" i="30"/>
  <c r="BHO8" i="30"/>
  <c r="BHO9" i="30"/>
  <c r="BHO10" i="30"/>
  <c r="BHO11" i="30"/>
  <c r="BHO12" i="30"/>
  <c r="BHO13" i="30"/>
  <c r="BHO14" i="30"/>
  <c r="BHO15" i="30"/>
  <c r="BHO16" i="30"/>
  <c r="BHO17" i="30"/>
  <c r="BHO18" i="30"/>
  <c r="BHO19" i="30"/>
  <c r="BHO20" i="30"/>
  <c r="BHO21" i="30"/>
  <c r="BHO22" i="30"/>
  <c r="BHO23" i="30"/>
  <c r="BHO24" i="30"/>
  <c r="BHO25" i="30"/>
  <c r="BHO26" i="30"/>
  <c r="BHO27" i="30"/>
  <c r="BHO28" i="30"/>
  <c r="BHO29" i="30"/>
  <c r="BHO30" i="30"/>
  <c r="BHO31" i="30"/>
  <c r="BHO32" i="30"/>
  <c r="BHP32" i="30"/>
  <c r="BHW7" i="30"/>
  <c r="BHS7" i="30"/>
  <c r="BHO7" i="30"/>
  <c r="BHK8" i="30"/>
  <c r="BHK9" i="30"/>
  <c r="BHK10" i="30"/>
  <c r="BHK11" i="30"/>
  <c r="BHK12" i="30"/>
  <c r="BHK13" i="30"/>
  <c r="BHK14" i="30"/>
  <c r="BHK15" i="30"/>
  <c r="BHK16" i="30"/>
  <c r="BHK17" i="30"/>
  <c r="BHK18" i="30"/>
  <c r="BHK19" i="30"/>
  <c r="BHK20" i="30"/>
  <c r="BHK21" i="30"/>
  <c r="BHK22" i="30"/>
  <c r="BHK23" i="30"/>
  <c r="BHK24" i="30"/>
  <c r="BHK25" i="30"/>
  <c r="BHK26" i="30"/>
  <c r="BHK27" i="30"/>
  <c r="BHK28" i="30"/>
  <c r="BHK29" i="30"/>
  <c r="BHK30" i="30"/>
  <c r="BHK31" i="30"/>
  <c r="BHK32" i="30"/>
  <c r="BHL32" i="30"/>
  <c r="BHK7" i="30"/>
  <c r="BHC8" i="30"/>
  <c r="BHC9" i="30"/>
  <c r="BHC10" i="30"/>
  <c r="BHC11" i="30"/>
  <c r="BHC12" i="30"/>
  <c r="BHC13" i="30"/>
  <c r="BHC14" i="30"/>
  <c r="BHC15" i="30"/>
  <c r="BHC16" i="30"/>
  <c r="BHC17" i="30"/>
  <c r="BHC18" i="30"/>
  <c r="BHC19" i="30"/>
  <c r="BHC20" i="30"/>
  <c r="BHC21" i="30"/>
  <c r="BHC22" i="30"/>
  <c r="BHC23" i="30"/>
  <c r="BHC24" i="30"/>
  <c r="BHC25" i="30"/>
  <c r="BHC26" i="30"/>
  <c r="BHC27" i="30"/>
  <c r="BHC28" i="30"/>
  <c r="BHC29" i="30"/>
  <c r="BHC30" i="30"/>
  <c r="BHC31" i="30"/>
  <c r="BHC32" i="30"/>
  <c r="BHD32" i="30"/>
  <c r="BGY8" i="30"/>
  <c r="BGY9" i="30"/>
  <c r="BGY10" i="30"/>
  <c r="BGY11" i="30"/>
  <c r="BGY12" i="30"/>
  <c r="BGY13" i="30"/>
  <c r="BGY14" i="30"/>
  <c r="BGY15" i="30"/>
  <c r="BGY16" i="30"/>
  <c r="BGY17" i="30"/>
  <c r="BGY18" i="30"/>
  <c r="BGY19" i="30"/>
  <c r="BGY20" i="30"/>
  <c r="BGY21" i="30"/>
  <c r="BGY22" i="30"/>
  <c r="BGY23" i="30"/>
  <c r="BGY24" i="30"/>
  <c r="BGY25" i="30"/>
  <c r="BGY26" i="30"/>
  <c r="BGY27" i="30"/>
  <c r="BGY28" i="30"/>
  <c r="BGY29" i="30"/>
  <c r="BGY30" i="30"/>
  <c r="BGY31" i="30"/>
  <c r="BGY32" i="30"/>
  <c r="BGZ32" i="30"/>
  <c r="BGU8" i="30"/>
  <c r="BGU9" i="30"/>
  <c r="BGU10" i="30"/>
  <c r="BGU11" i="30"/>
  <c r="BGU12" i="30"/>
  <c r="BGU13" i="30"/>
  <c r="BGU14" i="30"/>
  <c r="BGU15" i="30"/>
  <c r="BGU16" i="30"/>
  <c r="BGU17" i="30"/>
  <c r="BGU18" i="30"/>
  <c r="BGU19" i="30"/>
  <c r="BGU20" i="30"/>
  <c r="BGU21" i="30"/>
  <c r="BGU22" i="30"/>
  <c r="BGU23" i="30"/>
  <c r="BGU24" i="30"/>
  <c r="BGU25" i="30"/>
  <c r="BGU26" i="30"/>
  <c r="BGU27" i="30"/>
  <c r="BGU28" i="30"/>
  <c r="BGU29" i="30"/>
  <c r="BGU30" i="30"/>
  <c r="BGU31" i="30"/>
  <c r="BGU32" i="30"/>
  <c r="BGV32" i="30"/>
  <c r="BHC7" i="30"/>
  <c r="BGY7" i="30"/>
  <c r="BGU7" i="30"/>
  <c r="BGQ8" i="30"/>
  <c r="BGQ9" i="30"/>
  <c r="BGQ10" i="30"/>
  <c r="BGQ11" i="30"/>
  <c r="BGQ12" i="30"/>
  <c r="BGQ13" i="30"/>
  <c r="BGQ14" i="30"/>
  <c r="BGQ15" i="30"/>
  <c r="BGQ16" i="30"/>
  <c r="BGQ17" i="30"/>
  <c r="BGQ18" i="30"/>
  <c r="BGQ19" i="30"/>
  <c r="BGQ20" i="30"/>
  <c r="BGQ21" i="30"/>
  <c r="BGQ22" i="30"/>
  <c r="BGQ23" i="30"/>
  <c r="BGQ24" i="30"/>
  <c r="BGQ25" i="30"/>
  <c r="BGQ26" i="30"/>
  <c r="BGQ27" i="30"/>
  <c r="BGQ28" i="30"/>
  <c r="BGQ29" i="30"/>
  <c r="BGQ30" i="30"/>
  <c r="BGQ31" i="30"/>
  <c r="BGQ32" i="30"/>
  <c r="BGR32" i="30"/>
  <c r="BGM8" i="30"/>
  <c r="BGM9" i="30"/>
  <c r="BGM10" i="30"/>
  <c r="BGM11" i="30"/>
  <c r="BGM12" i="30"/>
  <c r="BGM13" i="30"/>
  <c r="BGM14" i="30"/>
  <c r="BGM15" i="30"/>
  <c r="BGM16" i="30"/>
  <c r="BGM17" i="30"/>
  <c r="BGM18" i="30"/>
  <c r="BGM19" i="30"/>
  <c r="BGM20" i="30"/>
  <c r="BGM21" i="30"/>
  <c r="BGM22" i="30"/>
  <c r="BGM23" i="30"/>
  <c r="BGM24" i="30"/>
  <c r="BGM25" i="30"/>
  <c r="BGM26" i="30"/>
  <c r="BGM27" i="30"/>
  <c r="BGM28" i="30"/>
  <c r="BGM29" i="30"/>
  <c r="BGM30" i="30"/>
  <c r="BGM31" i="30"/>
  <c r="BGM32" i="30"/>
  <c r="BGN32" i="30"/>
  <c r="BGI8" i="30"/>
  <c r="BGI9" i="30"/>
  <c r="BGI10" i="30"/>
  <c r="BGI11" i="30"/>
  <c r="BGI12" i="30"/>
  <c r="BGI13" i="30"/>
  <c r="BGI14" i="30"/>
  <c r="BGI15" i="30"/>
  <c r="BGI16" i="30"/>
  <c r="BGI17" i="30"/>
  <c r="BGI18" i="30"/>
  <c r="BGI19" i="30"/>
  <c r="BGI20" i="30"/>
  <c r="BGI21" i="30"/>
  <c r="BGI22" i="30"/>
  <c r="BGI23" i="30"/>
  <c r="BGI24" i="30"/>
  <c r="BGI25" i="30"/>
  <c r="BGI26" i="30"/>
  <c r="BGI27" i="30"/>
  <c r="BGI28" i="30"/>
  <c r="BGI29" i="30"/>
  <c r="BGI30" i="30"/>
  <c r="BGI31" i="30"/>
  <c r="BGI32" i="30"/>
  <c r="BGJ32" i="30"/>
  <c r="BGQ7" i="30"/>
  <c r="BGM7" i="30"/>
  <c r="BGI7" i="30"/>
  <c r="BGE8" i="30"/>
  <c r="BGE9" i="30"/>
  <c r="BGE10" i="30"/>
  <c r="BGE11" i="30"/>
  <c r="BGE12" i="30"/>
  <c r="BGE13" i="30"/>
  <c r="BGE14" i="30"/>
  <c r="BGE15" i="30"/>
  <c r="BGE16" i="30"/>
  <c r="BGE17" i="30"/>
  <c r="BGE18" i="30"/>
  <c r="BGE19" i="30"/>
  <c r="BGE20" i="30"/>
  <c r="BGE21" i="30"/>
  <c r="BGE22" i="30"/>
  <c r="BGE23" i="30"/>
  <c r="BGE24" i="30"/>
  <c r="BGE25" i="30"/>
  <c r="BGE26" i="30"/>
  <c r="BGE27" i="30"/>
  <c r="BGE28" i="30"/>
  <c r="BGE29" i="30"/>
  <c r="BGE30" i="30"/>
  <c r="BGE31" i="30"/>
  <c r="BGE32" i="30"/>
  <c r="BGF32" i="30"/>
  <c r="BGE7" i="30"/>
  <c r="BFW8" i="30"/>
  <c r="BFW9" i="30"/>
  <c r="BFW10" i="30"/>
  <c r="BFW11" i="30"/>
  <c r="BFW12" i="30"/>
  <c r="BFW13" i="30"/>
  <c r="BFW14" i="30"/>
  <c r="BFW15" i="30"/>
  <c r="BFW16" i="30"/>
  <c r="BFW17" i="30"/>
  <c r="BFW18" i="30"/>
  <c r="BFW19" i="30"/>
  <c r="BFW20" i="30"/>
  <c r="BFW21" i="30"/>
  <c r="BFW22" i="30"/>
  <c r="BFW23" i="30"/>
  <c r="BFW24" i="30"/>
  <c r="BFW25" i="30"/>
  <c r="BFW26" i="30"/>
  <c r="BFW27" i="30"/>
  <c r="BFW28" i="30"/>
  <c r="BFW29" i="30"/>
  <c r="BFW30" i="30"/>
  <c r="BFW31" i="30"/>
  <c r="BFW32" i="30"/>
  <c r="BFX32" i="30"/>
  <c r="BFS8" i="30"/>
  <c r="BFS9" i="30"/>
  <c r="BFS10" i="30"/>
  <c r="BFS11" i="30"/>
  <c r="BFS12" i="30"/>
  <c r="BFS13" i="30"/>
  <c r="BFS14" i="30"/>
  <c r="BFS15" i="30"/>
  <c r="BFS16" i="30"/>
  <c r="BFS17" i="30"/>
  <c r="BFS18" i="30"/>
  <c r="BFS19" i="30"/>
  <c r="BFS20" i="30"/>
  <c r="BFS21" i="30"/>
  <c r="BFS22" i="30"/>
  <c r="BFS23" i="30"/>
  <c r="BFS24" i="30"/>
  <c r="BFS25" i="30"/>
  <c r="BFS26" i="30"/>
  <c r="BFS27" i="30"/>
  <c r="BFS28" i="30"/>
  <c r="BFS29" i="30"/>
  <c r="BFS30" i="30"/>
  <c r="BFS31" i="30"/>
  <c r="BFS32" i="30"/>
  <c r="BFT32" i="30"/>
  <c r="BFO8" i="30"/>
  <c r="BFO9" i="30"/>
  <c r="BFO10" i="30"/>
  <c r="BFO11" i="30"/>
  <c r="BFO12" i="30"/>
  <c r="BFO13" i="30"/>
  <c r="BFO14" i="30"/>
  <c r="BFO15" i="30"/>
  <c r="BFO16" i="30"/>
  <c r="BFO17" i="30"/>
  <c r="BFO18" i="30"/>
  <c r="BFO19" i="30"/>
  <c r="BFO20" i="30"/>
  <c r="BFO21" i="30"/>
  <c r="BFO22" i="30"/>
  <c r="BFO23" i="30"/>
  <c r="BFO24" i="30"/>
  <c r="BFO25" i="30"/>
  <c r="BFO26" i="30"/>
  <c r="BFO27" i="30"/>
  <c r="BFO28" i="30"/>
  <c r="BFO29" i="30"/>
  <c r="BFO30" i="30"/>
  <c r="BFO31" i="30"/>
  <c r="BFO32" i="30"/>
  <c r="BFP32" i="30"/>
  <c r="BFK8" i="30"/>
  <c r="BFK9" i="30"/>
  <c r="BFK10" i="30"/>
  <c r="BFK11" i="30"/>
  <c r="BFK12" i="30"/>
  <c r="BFK13" i="30"/>
  <c r="BFK14" i="30"/>
  <c r="BFK15" i="30"/>
  <c r="BFK16" i="30"/>
  <c r="BFK17" i="30"/>
  <c r="BFK18" i="30"/>
  <c r="BFK19" i="30"/>
  <c r="BFK20" i="30"/>
  <c r="BFK21" i="30"/>
  <c r="BFK22" i="30"/>
  <c r="BFK23" i="30"/>
  <c r="BFK24" i="30"/>
  <c r="BFK25" i="30"/>
  <c r="BFK26" i="30"/>
  <c r="BFK27" i="30"/>
  <c r="BFK28" i="30"/>
  <c r="BFK29" i="30"/>
  <c r="BFK30" i="30"/>
  <c r="BFK31" i="30"/>
  <c r="BFK32" i="30"/>
  <c r="BFL32" i="30"/>
  <c r="BFW7" i="30"/>
  <c r="BFS7" i="30"/>
  <c r="BFO7" i="30"/>
  <c r="BFK7" i="30"/>
  <c r="BFG8" i="30"/>
  <c r="BFG9" i="30"/>
  <c r="BFG10" i="30"/>
  <c r="BFG11" i="30"/>
  <c r="BFG12" i="30"/>
  <c r="BFG13" i="30"/>
  <c r="BFG14" i="30"/>
  <c r="BFG15" i="30"/>
  <c r="BFG16" i="30"/>
  <c r="BFG17" i="30"/>
  <c r="BFG18" i="30"/>
  <c r="BFG19" i="30"/>
  <c r="BFG20" i="30"/>
  <c r="BFG21" i="30"/>
  <c r="BFG22" i="30"/>
  <c r="BFG23" i="30"/>
  <c r="BFG24" i="30"/>
  <c r="BFG25" i="30"/>
  <c r="BFG26" i="30"/>
  <c r="BFG27" i="30"/>
  <c r="BFG28" i="30"/>
  <c r="BFG29" i="30"/>
  <c r="BFG30" i="30"/>
  <c r="BFG31" i="30"/>
  <c r="BFG32" i="30"/>
  <c r="BFH32" i="30"/>
  <c r="BFC8" i="30"/>
  <c r="BFC9" i="30"/>
  <c r="BFC10" i="30"/>
  <c r="BFC11" i="30"/>
  <c r="BFC12" i="30"/>
  <c r="BFC13" i="30"/>
  <c r="BFC14" i="30"/>
  <c r="BFC15" i="30"/>
  <c r="BFC16" i="30"/>
  <c r="BFC17" i="30"/>
  <c r="BFC18" i="30"/>
  <c r="BFC19" i="30"/>
  <c r="BFC20" i="30"/>
  <c r="BFC21" i="30"/>
  <c r="BFC22" i="30"/>
  <c r="BFC23" i="30"/>
  <c r="BFC24" i="30"/>
  <c r="BFC25" i="30"/>
  <c r="BFC26" i="30"/>
  <c r="BFC27" i="30"/>
  <c r="BFC28" i="30"/>
  <c r="BFC29" i="30"/>
  <c r="BFC30" i="30"/>
  <c r="BFC31" i="30"/>
  <c r="BFC32" i="30"/>
  <c r="BFD32" i="30"/>
  <c r="BFG7" i="30"/>
  <c r="BFC7" i="30"/>
  <c r="BEY8" i="30"/>
  <c r="BEY9" i="30"/>
  <c r="BEY10" i="30"/>
  <c r="BEY11" i="30"/>
  <c r="BEY12" i="30"/>
  <c r="BEY13" i="30"/>
  <c r="BEY14" i="30"/>
  <c r="BEY15" i="30"/>
  <c r="BEY16" i="30"/>
  <c r="BEY17" i="30"/>
  <c r="BEY18" i="30"/>
  <c r="BEY19" i="30"/>
  <c r="BEY20" i="30"/>
  <c r="BEY21" i="30"/>
  <c r="BEY22" i="30"/>
  <c r="BEY23" i="30"/>
  <c r="BEY24" i="30"/>
  <c r="BEY25" i="30"/>
  <c r="BEY26" i="30"/>
  <c r="BEY27" i="30"/>
  <c r="BEY28" i="30"/>
  <c r="BEY29" i="30"/>
  <c r="BEY30" i="30"/>
  <c r="BEY31" i="30"/>
  <c r="BEY32" i="30"/>
  <c r="BEZ32" i="30"/>
  <c r="BEY7" i="30"/>
  <c r="BEQ8" i="30"/>
  <c r="BEQ9" i="30"/>
  <c r="BEQ10" i="30"/>
  <c r="BEQ11" i="30"/>
  <c r="BEQ12" i="30"/>
  <c r="BEQ13" i="30"/>
  <c r="BEQ14" i="30"/>
  <c r="BEQ15" i="30"/>
  <c r="BEQ16" i="30"/>
  <c r="BEQ17" i="30"/>
  <c r="BEQ18" i="30"/>
  <c r="BEQ19" i="30"/>
  <c r="BEQ20" i="30"/>
  <c r="BEQ21" i="30"/>
  <c r="BEQ22" i="30"/>
  <c r="BEQ23" i="30"/>
  <c r="BEQ24" i="30"/>
  <c r="BEQ25" i="30"/>
  <c r="BEQ26" i="30"/>
  <c r="BEQ27" i="30"/>
  <c r="BEQ28" i="30"/>
  <c r="BEQ29" i="30"/>
  <c r="BEQ30" i="30"/>
  <c r="BEQ31" i="30"/>
  <c r="BEQ32" i="30"/>
  <c r="BER32" i="30"/>
  <c r="BEM8" i="30"/>
  <c r="BEM9" i="30"/>
  <c r="BEM10" i="30"/>
  <c r="BEM11" i="30"/>
  <c r="BEM12" i="30"/>
  <c r="BEM13" i="30"/>
  <c r="BEM14" i="30"/>
  <c r="BEM15" i="30"/>
  <c r="BEM16" i="30"/>
  <c r="BEM17" i="30"/>
  <c r="BEM18" i="30"/>
  <c r="BEM19" i="30"/>
  <c r="BEM20" i="30"/>
  <c r="BEM21" i="30"/>
  <c r="BEM22" i="30"/>
  <c r="BEM23" i="30"/>
  <c r="BEM24" i="30"/>
  <c r="BEM25" i="30"/>
  <c r="BEM26" i="30"/>
  <c r="BEM27" i="30"/>
  <c r="BEM28" i="30"/>
  <c r="BEM29" i="30"/>
  <c r="BEM30" i="30"/>
  <c r="BEM31" i="30"/>
  <c r="BEM32" i="30"/>
  <c r="BEN32" i="30"/>
  <c r="BEI8" i="30"/>
  <c r="BEI9" i="30"/>
  <c r="BEI10" i="30"/>
  <c r="BEI11" i="30"/>
  <c r="BEI12" i="30"/>
  <c r="BEI13" i="30"/>
  <c r="BEI14" i="30"/>
  <c r="BEI15" i="30"/>
  <c r="BEI16" i="30"/>
  <c r="BEI17" i="30"/>
  <c r="BEI18" i="30"/>
  <c r="BEI19" i="30"/>
  <c r="BEI20" i="30"/>
  <c r="BEI21" i="30"/>
  <c r="BEI22" i="30"/>
  <c r="BEI23" i="30"/>
  <c r="BEI24" i="30"/>
  <c r="BEI25" i="30"/>
  <c r="BEI26" i="30"/>
  <c r="BEI27" i="30"/>
  <c r="BEI28" i="30"/>
  <c r="BEI29" i="30"/>
  <c r="BEI30" i="30"/>
  <c r="BEI31" i="30"/>
  <c r="BEI32" i="30"/>
  <c r="BEJ32" i="30"/>
  <c r="BEQ7" i="30"/>
  <c r="BEM7" i="30"/>
  <c r="BEI7" i="30"/>
  <c r="BEE7" i="30"/>
  <c r="BEF32" i="30"/>
  <c r="BEA8" i="30"/>
  <c r="BEA9" i="30"/>
  <c r="BEA10" i="30"/>
  <c r="BEA11" i="30"/>
  <c r="BEA12" i="30"/>
  <c r="BEA13" i="30"/>
  <c r="BEA14" i="30"/>
  <c r="BEA15" i="30"/>
  <c r="BEA16" i="30"/>
  <c r="BEA17" i="30"/>
  <c r="BEA18" i="30"/>
  <c r="BEA19" i="30"/>
  <c r="BEA20" i="30"/>
  <c r="BEA21" i="30"/>
  <c r="BEA22" i="30"/>
  <c r="BEA23" i="30"/>
  <c r="BEA24" i="30"/>
  <c r="BEA25" i="30"/>
  <c r="BEA26" i="30"/>
  <c r="BEA27" i="30"/>
  <c r="BEA28" i="30"/>
  <c r="BEA29" i="30"/>
  <c r="BEA30" i="30"/>
  <c r="BEA31" i="30"/>
  <c r="BEA32" i="30"/>
  <c r="BEB32" i="30"/>
  <c r="BDW8" i="30"/>
  <c r="BDW9" i="30"/>
  <c r="BDW10" i="30"/>
  <c r="BDW11" i="30"/>
  <c r="BDW12" i="30"/>
  <c r="BDW13" i="30"/>
  <c r="BDW14" i="30"/>
  <c r="BDW15" i="30"/>
  <c r="BDW16" i="30"/>
  <c r="BDW17" i="30"/>
  <c r="BDW18" i="30"/>
  <c r="BDW19" i="30"/>
  <c r="BDW20" i="30"/>
  <c r="BDW21" i="30"/>
  <c r="BDW22" i="30"/>
  <c r="BDW23" i="30"/>
  <c r="BDW24" i="30"/>
  <c r="BDW25" i="30"/>
  <c r="BDW26" i="30"/>
  <c r="BDW27" i="30"/>
  <c r="BDW28" i="30"/>
  <c r="BDW29" i="30"/>
  <c r="BDW30" i="30"/>
  <c r="BDW31" i="30"/>
  <c r="BDW32" i="30"/>
  <c r="BDX32" i="30"/>
  <c r="BEA7" i="30"/>
  <c r="BDW7" i="30"/>
  <c r="BDS8" i="30"/>
  <c r="BDS9" i="30"/>
  <c r="BDS10" i="30"/>
  <c r="BDS11" i="30"/>
  <c r="BDS12" i="30"/>
  <c r="BDS13" i="30"/>
  <c r="BDS14" i="30"/>
  <c r="BDS15" i="30"/>
  <c r="BDS16" i="30"/>
  <c r="BDS17" i="30"/>
  <c r="BDS18" i="30"/>
  <c r="BDS19" i="30"/>
  <c r="BDS20" i="30"/>
  <c r="BDS21" i="30"/>
  <c r="BDS22" i="30"/>
  <c r="BDS23" i="30"/>
  <c r="BDS24" i="30"/>
  <c r="BDS25" i="30"/>
  <c r="BDS26" i="30"/>
  <c r="BDS27" i="30"/>
  <c r="BDS28" i="30"/>
  <c r="BDS29" i="30"/>
  <c r="BDS30" i="30"/>
  <c r="BDS31" i="30"/>
  <c r="BDS32" i="30"/>
  <c r="BDT32" i="30"/>
  <c r="BDS7" i="30"/>
  <c r="BDK8" i="30"/>
  <c r="BDK9" i="30"/>
  <c r="BDK10" i="30"/>
  <c r="BDK11" i="30"/>
  <c r="BDK12" i="30"/>
  <c r="BDK13" i="30"/>
  <c r="BDK14" i="30"/>
  <c r="BDK15" i="30"/>
  <c r="BDK16" i="30"/>
  <c r="BDK17" i="30"/>
  <c r="BDK18" i="30"/>
  <c r="BDK19" i="30"/>
  <c r="BDK20" i="30"/>
  <c r="BDK21" i="30"/>
  <c r="BDK22" i="30"/>
  <c r="BDK23" i="30"/>
  <c r="BDK24" i="30"/>
  <c r="BDK25" i="30"/>
  <c r="BDK26" i="30"/>
  <c r="BDK27" i="30"/>
  <c r="BDK28" i="30"/>
  <c r="BDK29" i="30"/>
  <c r="BDK30" i="30"/>
  <c r="BDK31" i="30"/>
  <c r="BDK32" i="30"/>
  <c r="BDL32" i="30"/>
  <c r="BDG8" i="30"/>
  <c r="BDG9" i="30"/>
  <c r="BDG10" i="30"/>
  <c r="BDG11" i="30"/>
  <c r="BDG12" i="30"/>
  <c r="BDG13" i="30"/>
  <c r="BDG14" i="30"/>
  <c r="BDG15" i="30"/>
  <c r="BDG16" i="30"/>
  <c r="BDG17" i="30"/>
  <c r="BDG18" i="30"/>
  <c r="BDG19" i="30"/>
  <c r="BDG20" i="30"/>
  <c r="BDG21" i="30"/>
  <c r="BDG22" i="30"/>
  <c r="BDG23" i="30"/>
  <c r="BDG24" i="30"/>
  <c r="BDG25" i="30"/>
  <c r="BDG26" i="30"/>
  <c r="BDG27" i="30"/>
  <c r="BDG28" i="30"/>
  <c r="BDG29" i="30"/>
  <c r="BDG30" i="30"/>
  <c r="BDG31" i="30"/>
  <c r="BDG32" i="30"/>
  <c r="BDH32" i="30"/>
  <c r="BDC8" i="30"/>
  <c r="BDC9" i="30"/>
  <c r="BDC10" i="30"/>
  <c r="BDC11" i="30"/>
  <c r="BDC12" i="30"/>
  <c r="BDC13" i="30"/>
  <c r="BDC14" i="30"/>
  <c r="BDC15" i="30"/>
  <c r="BDC16" i="30"/>
  <c r="BDC17" i="30"/>
  <c r="BDC18" i="30"/>
  <c r="BDC19" i="30"/>
  <c r="BDC20" i="30"/>
  <c r="BDC21" i="30"/>
  <c r="BDC22" i="30"/>
  <c r="BDC23" i="30"/>
  <c r="BDC24" i="30"/>
  <c r="BDC25" i="30"/>
  <c r="BDC26" i="30"/>
  <c r="BDC27" i="30"/>
  <c r="BDC28" i="30"/>
  <c r="BDC29" i="30"/>
  <c r="BDC30" i="30"/>
  <c r="BDC31" i="30"/>
  <c r="BDC32" i="30"/>
  <c r="BDD32" i="30"/>
  <c r="BDK7" i="30"/>
  <c r="BDG7" i="30"/>
  <c r="BDC7" i="30"/>
  <c r="BCY8" i="30"/>
  <c r="BCY9" i="30"/>
  <c r="BCY10" i="30"/>
  <c r="BCY11" i="30"/>
  <c r="BCY12" i="30"/>
  <c r="BCY13" i="30"/>
  <c r="BCY14" i="30"/>
  <c r="BCY15" i="30"/>
  <c r="BCY16" i="30"/>
  <c r="BCY17" i="30"/>
  <c r="BCY18" i="30"/>
  <c r="BCY19" i="30"/>
  <c r="BCY20" i="30"/>
  <c r="BCY21" i="30"/>
  <c r="BCY22" i="30"/>
  <c r="BCY23" i="30"/>
  <c r="BCY24" i="30"/>
  <c r="BCY25" i="30"/>
  <c r="BCY26" i="30"/>
  <c r="BCY27" i="30"/>
  <c r="BCY28" i="30"/>
  <c r="BCY29" i="30"/>
  <c r="BCY30" i="30"/>
  <c r="BCY31" i="30"/>
  <c r="BCY32" i="30"/>
  <c r="BCZ32" i="30"/>
  <c r="BCU8" i="30"/>
  <c r="BCU9" i="30"/>
  <c r="BCU10" i="30"/>
  <c r="BCU11" i="30"/>
  <c r="BCU12" i="30"/>
  <c r="BCU13" i="30"/>
  <c r="BCU14" i="30"/>
  <c r="BCU15" i="30"/>
  <c r="BCU16" i="30"/>
  <c r="BCU17" i="30"/>
  <c r="BCU18" i="30"/>
  <c r="BCU19" i="30"/>
  <c r="BCU20" i="30"/>
  <c r="BCU21" i="30"/>
  <c r="BCU22" i="30"/>
  <c r="BCU23" i="30"/>
  <c r="BCU24" i="30"/>
  <c r="BCU25" i="30"/>
  <c r="BCU26" i="30"/>
  <c r="BCU27" i="30"/>
  <c r="BCU28" i="30"/>
  <c r="BCU29" i="30"/>
  <c r="BCU30" i="30"/>
  <c r="BCU31" i="30"/>
  <c r="BCU32" i="30"/>
  <c r="BCV32" i="30"/>
  <c r="BCQ8" i="30"/>
  <c r="BCQ9" i="30"/>
  <c r="BCQ10" i="30"/>
  <c r="BCQ11" i="30"/>
  <c r="BCQ12" i="30"/>
  <c r="BCQ13" i="30"/>
  <c r="BCQ14" i="30"/>
  <c r="BCQ15" i="30"/>
  <c r="BCQ16" i="30"/>
  <c r="BCQ17" i="30"/>
  <c r="BCQ18" i="30"/>
  <c r="BCQ19" i="30"/>
  <c r="BCQ20" i="30"/>
  <c r="BCQ21" i="30"/>
  <c r="BCQ22" i="30"/>
  <c r="BCQ23" i="30"/>
  <c r="BCQ24" i="30"/>
  <c r="BCQ25" i="30"/>
  <c r="BCQ26" i="30"/>
  <c r="BCQ27" i="30"/>
  <c r="BCQ28" i="30"/>
  <c r="BCQ29" i="30"/>
  <c r="BCQ30" i="30"/>
  <c r="BCQ31" i="30"/>
  <c r="BCQ32" i="30"/>
  <c r="BCR32" i="30"/>
  <c r="BCY7" i="30"/>
  <c r="BCU7" i="30"/>
  <c r="BCQ7" i="30"/>
  <c r="BCM8" i="30"/>
  <c r="BCM9" i="30"/>
  <c r="BCM10" i="30"/>
  <c r="BCM11" i="30"/>
  <c r="BCM12" i="30"/>
  <c r="BCM13" i="30"/>
  <c r="BCM14" i="30"/>
  <c r="BCM15" i="30"/>
  <c r="BCM16" i="30"/>
  <c r="BCM17" i="30"/>
  <c r="BCM18" i="30"/>
  <c r="BCM19" i="30"/>
  <c r="BCM20" i="30"/>
  <c r="BCM21" i="30"/>
  <c r="BCM22" i="30"/>
  <c r="BCM23" i="30"/>
  <c r="BCM24" i="30"/>
  <c r="BCM25" i="30"/>
  <c r="BCM26" i="30"/>
  <c r="BCM27" i="30"/>
  <c r="BCM28" i="30"/>
  <c r="BCM29" i="30"/>
  <c r="BCM30" i="30"/>
  <c r="BCM31" i="30"/>
  <c r="BCM32" i="30"/>
  <c r="BCN32" i="30"/>
  <c r="BCM7" i="30"/>
  <c r="BBT32" i="30"/>
  <c r="BBX32" i="30"/>
  <c r="BCB32" i="30"/>
  <c r="BCF32" i="30"/>
  <c r="BBS8" i="30"/>
  <c r="BBS9" i="30"/>
  <c r="BBS10" i="30"/>
  <c r="BBS11" i="30"/>
  <c r="BBS12" i="30"/>
  <c r="BBS13" i="30"/>
  <c r="BBS14" i="30"/>
  <c r="BBS15" i="30"/>
  <c r="BBS16" i="30"/>
  <c r="BBS17" i="30"/>
  <c r="BBS18" i="30"/>
  <c r="BBS19" i="30"/>
  <c r="BBS20" i="30"/>
  <c r="BBS21" i="30"/>
  <c r="BBS22" i="30"/>
  <c r="BBS23" i="30"/>
  <c r="BBS24" i="30"/>
  <c r="BBS25" i="30"/>
  <c r="BBS26" i="30"/>
  <c r="BBS27" i="30"/>
  <c r="BBS28" i="30"/>
  <c r="BBS29" i="30"/>
  <c r="BBS30" i="30"/>
  <c r="BBS31" i="30"/>
  <c r="BBS32" i="30"/>
  <c r="BBW8" i="30"/>
  <c r="BBW9" i="30"/>
  <c r="BBW10" i="30"/>
  <c r="BBW11" i="30"/>
  <c r="BBW12" i="30"/>
  <c r="BBW13" i="30"/>
  <c r="BBW14" i="30"/>
  <c r="BBW15" i="30"/>
  <c r="BBW16" i="30"/>
  <c r="BBW17" i="30"/>
  <c r="BBW18" i="30"/>
  <c r="BBW19" i="30"/>
  <c r="BBW20" i="30"/>
  <c r="BBW21" i="30"/>
  <c r="BBW22" i="30"/>
  <c r="BBW23" i="30"/>
  <c r="BBW24" i="30"/>
  <c r="BBW25" i="30"/>
  <c r="BBW26" i="30"/>
  <c r="BBW27" i="30"/>
  <c r="BBW28" i="30"/>
  <c r="BBW29" i="30"/>
  <c r="BBW30" i="30"/>
  <c r="BBW31" i="30"/>
  <c r="BBW32" i="30"/>
  <c r="BCA8" i="30"/>
  <c r="BCA9" i="30"/>
  <c r="BCA10" i="30"/>
  <c r="BCA11" i="30"/>
  <c r="BCA12" i="30"/>
  <c r="BCA13" i="30"/>
  <c r="BCA14" i="30"/>
  <c r="BCA15" i="30"/>
  <c r="BCA16" i="30"/>
  <c r="BCA17" i="30"/>
  <c r="BCA18" i="30"/>
  <c r="BCA19" i="30"/>
  <c r="BCA20" i="30"/>
  <c r="BCA21" i="30"/>
  <c r="BCA22" i="30"/>
  <c r="BCA23" i="30"/>
  <c r="BCA24" i="30"/>
  <c r="BCA25" i="30"/>
  <c r="BCA26" i="30"/>
  <c r="BCA27" i="30"/>
  <c r="BCA28" i="30"/>
  <c r="BCA29" i="30"/>
  <c r="BCA30" i="30"/>
  <c r="BCA31" i="30"/>
  <c r="BCA32" i="30"/>
  <c r="BCE8" i="30"/>
  <c r="BCE9" i="30"/>
  <c r="BCE10" i="30"/>
  <c r="BCE11" i="30"/>
  <c r="BCE12" i="30"/>
  <c r="BCE13" i="30"/>
  <c r="BCE14" i="30"/>
  <c r="BCE15" i="30"/>
  <c r="BCE16" i="30"/>
  <c r="BCE17" i="30"/>
  <c r="BCE18" i="30"/>
  <c r="BCE19" i="30"/>
  <c r="BCE20" i="30"/>
  <c r="BCE21" i="30"/>
  <c r="BCE22" i="30"/>
  <c r="BCE23" i="30"/>
  <c r="BCE24" i="30"/>
  <c r="BCE25" i="30"/>
  <c r="BCE26" i="30"/>
  <c r="BCE27" i="30"/>
  <c r="BCE28" i="30"/>
  <c r="BCE29" i="30"/>
  <c r="BCE30" i="30"/>
  <c r="BCE31" i="30"/>
  <c r="BCE32" i="30"/>
  <c r="BCE7" i="30"/>
  <c r="BCA7" i="30"/>
  <c r="BBW7" i="30"/>
  <c r="BBS7" i="30"/>
  <c r="BBO8" i="30"/>
  <c r="BBO9" i="30"/>
  <c r="BBO10" i="30"/>
  <c r="BBO11" i="30"/>
  <c r="BBO12" i="30"/>
  <c r="BBO13" i="30"/>
  <c r="BBO14" i="30"/>
  <c r="BBO15" i="30"/>
  <c r="BBO16" i="30"/>
  <c r="BBO17" i="30"/>
  <c r="BBO18" i="30"/>
  <c r="BBO19" i="30"/>
  <c r="BBO20" i="30"/>
  <c r="BBO21" i="30"/>
  <c r="BBO22" i="30"/>
  <c r="BBO23" i="30"/>
  <c r="BBO24" i="30"/>
  <c r="BBO25" i="30"/>
  <c r="BBO26" i="30"/>
  <c r="BBO27" i="30"/>
  <c r="BBO28" i="30"/>
  <c r="BBO29" i="30"/>
  <c r="BBO30" i="30"/>
  <c r="BBO31" i="30"/>
  <c r="BBO32" i="30"/>
  <c r="BBP32" i="30"/>
  <c r="BBK8" i="30"/>
  <c r="BBK9" i="30"/>
  <c r="BBK10" i="30"/>
  <c r="BBK11" i="30"/>
  <c r="BBK12" i="30"/>
  <c r="BBK13" i="30"/>
  <c r="BBK14" i="30"/>
  <c r="BBK15" i="30"/>
  <c r="BBK16" i="30"/>
  <c r="BBK17" i="30"/>
  <c r="BBK18" i="30"/>
  <c r="BBK19" i="30"/>
  <c r="BBK20" i="30"/>
  <c r="BBK21" i="30"/>
  <c r="BBK22" i="30"/>
  <c r="BBK23" i="30"/>
  <c r="BBK24" i="30"/>
  <c r="BBK25" i="30"/>
  <c r="BBK26" i="30"/>
  <c r="BBK27" i="30"/>
  <c r="BBK28" i="30"/>
  <c r="BBK29" i="30"/>
  <c r="BBK30" i="30"/>
  <c r="BBK31" i="30"/>
  <c r="BBK32" i="30"/>
  <c r="BBL32" i="30"/>
  <c r="BBO7" i="30"/>
  <c r="BBK7" i="30"/>
  <c r="BBG8" i="30"/>
  <c r="BBG9" i="30"/>
  <c r="BBG10" i="30"/>
  <c r="BBG11" i="30"/>
  <c r="BBG12" i="30"/>
  <c r="BBG13" i="30"/>
  <c r="BBG14" i="30"/>
  <c r="BBG15" i="30"/>
  <c r="BBG16" i="30"/>
  <c r="BBG17" i="30"/>
  <c r="BBG18" i="30"/>
  <c r="BBG19" i="30"/>
  <c r="BBG20" i="30"/>
  <c r="BBG21" i="30"/>
  <c r="BBG22" i="30"/>
  <c r="BBG23" i="30"/>
  <c r="BBG24" i="30"/>
  <c r="BBG25" i="30"/>
  <c r="BBG26" i="30"/>
  <c r="BBG27" i="30"/>
  <c r="BBG28" i="30"/>
  <c r="BBG29" i="30"/>
  <c r="BBG30" i="30"/>
  <c r="BBG31" i="30"/>
  <c r="BBG32" i="30"/>
  <c r="BBH32" i="30"/>
  <c r="BBG7" i="30"/>
  <c r="BAY8" i="30"/>
  <c r="BAY9" i="30"/>
  <c r="BAY10" i="30"/>
  <c r="BAY11" i="30"/>
  <c r="BAY12" i="30"/>
  <c r="BAY13" i="30"/>
  <c r="BAY14" i="30"/>
  <c r="BAY15" i="30"/>
  <c r="BAY16" i="30"/>
  <c r="BAY17" i="30"/>
  <c r="BAY18" i="30"/>
  <c r="BAY19" i="30"/>
  <c r="BAY20" i="30"/>
  <c r="BAY21" i="30"/>
  <c r="BAY22" i="30"/>
  <c r="BAY23" i="30"/>
  <c r="BAY24" i="30"/>
  <c r="BAY25" i="30"/>
  <c r="BAY26" i="30"/>
  <c r="BAY27" i="30"/>
  <c r="BAY28" i="30"/>
  <c r="BAY29" i="30"/>
  <c r="BAY30" i="30"/>
  <c r="BAY31" i="30"/>
  <c r="BAY32" i="30"/>
  <c r="BAZ32" i="30"/>
  <c r="BAU8" i="30"/>
  <c r="BAU9" i="30"/>
  <c r="BAU10" i="30"/>
  <c r="BAU11" i="30"/>
  <c r="BAU12" i="30"/>
  <c r="BAU13" i="30"/>
  <c r="BAU14" i="30"/>
  <c r="BAU15" i="30"/>
  <c r="BAU16" i="30"/>
  <c r="BAU17" i="30"/>
  <c r="BAU18" i="30"/>
  <c r="BAU19" i="30"/>
  <c r="BAU20" i="30"/>
  <c r="BAU21" i="30"/>
  <c r="BAU22" i="30"/>
  <c r="BAU23" i="30"/>
  <c r="BAU24" i="30"/>
  <c r="BAU25" i="30"/>
  <c r="BAU26" i="30"/>
  <c r="BAU27" i="30"/>
  <c r="BAU28" i="30"/>
  <c r="BAU29" i="30"/>
  <c r="BAU30" i="30"/>
  <c r="BAU31" i="30"/>
  <c r="BAU32" i="30"/>
  <c r="BAV32" i="30"/>
  <c r="BAY7" i="30"/>
  <c r="BAU7" i="30"/>
  <c r="BAQ8" i="30"/>
  <c r="BAQ9" i="30"/>
  <c r="BAQ10" i="30"/>
  <c r="BAQ11" i="30"/>
  <c r="BAQ12" i="30"/>
  <c r="BAQ13" i="30"/>
  <c r="BAQ14" i="30"/>
  <c r="BAQ15" i="30"/>
  <c r="BAQ16" i="30"/>
  <c r="BAQ17" i="30"/>
  <c r="BAQ18" i="30"/>
  <c r="BAQ19" i="30"/>
  <c r="BAQ20" i="30"/>
  <c r="BAQ21" i="30"/>
  <c r="BAQ22" i="30"/>
  <c r="BAQ23" i="30"/>
  <c r="BAQ24" i="30"/>
  <c r="BAQ25" i="30"/>
  <c r="BAQ26" i="30"/>
  <c r="BAQ27" i="30"/>
  <c r="BAQ28" i="30"/>
  <c r="BAQ29" i="30"/>
  <c r="BAQ30" i="30"/>
  <c r="BAQ31" i="30"/>
  <c r="BAQ32" i="30"/>
  <c r="BAR32" i="30"/>
  <c r="BAQ7" i="30"/>
  <c r="BAM8" i="30"/>
  <c r="BAM9" i="30"/>
  <c r="BAM10" i="30"/>
  <c r="BAM11" i="30"/>
  <c r="BAM12" i="30"/>
  <c r="BAM13" i="30"/>
  <c r="BAM14" i="30"/>
  <c r="BAM15" i="30"/>
  <c r="BAM16" i="30"/>
  <c r="BAM17" i="30"/>
  <c r="BAM18" i="30"/>
  <c r="BAM19" i="30"/>
  <c r="BAM20" i="30"/>
  <c r="BAM21" i="30"/>
  <c r="BAM22" i="30"/>
  <c r="BAM23" i="30"/>
  <c r="BAM24" i="30"/>
  <c r="BAM25" i="30"/>
  <c r="BAM26" i="30"/>
  <c r="BAM27" i="30"/>
  <c r="BAM28" i="30"/>
  <c r="BAM29" i="30"/>
  <c r="BAM30" i="30"/>
  <c r="BAM31" i="30"/>
  <c r="BAM32" i="30"/>
  <c r="BAN32" i="30"/>
  <c r="BAI8" i="30"/>
  <c r="BAI9" i="30"/>
  <c r="BAI10" i="30"/>
  <c r="BAI11" i="30"/>
  <c r="BAI12" i="30"/>
  <c r="BAI13" i="30"/>
  <c r="BAI14" i="30"/>
  <c r="BAI15" i="30"/>
  <c r="BAI16" i="30"/>
  <c r="BAI17" i="30"/>
  <c r="BAI18" i="30"/>
  <c r="BAI19" i="30"/>
  <c r="BAI20" i="30"/>
  <c r="BAI21" i="30"/>
  <c r="BAI22" i="30"/>
  <c r="BAI23" i="30"/>
  <c r="BAI24" i="30"/>
  <c r="BAI25" i="30"/>
  <c r="BAI26" i="30"/>
  <c r="BAI27" i="30"/>
  <c r="BAI28" i="30"/>
  <c r="BAI29" i="30"/>
  <c r="BAI30" i="30"/>
  <c r="BAI31" i="30"/>
  <c r="BAI32" i="30"/>
  <c r="BAJ32" i="30"/>
  <c r="BAE8" i="30"/>
  <c r="BAE9" i="30"/>
  <c r="BAE10" i="30"/>
  <c r="BAE11" i="30"/>
  <c r="BAE12" i="30"/>
  <c r="BAE13" i="30"/>
  <c r="BAE14" i="30"/>
  <c r="BAE15" i="30"/>
  <c r="BAE16" i="30"/>
  <c r="BAE17" i="30"/>
  <c r="BAE18" i="30"/>
  <c r="BAE19" i="30"/>
  <c r="BAE20" i="30"/>
  <c r="BAE21" i="30"/>
  <c r="BAE22" i="30"/>
  <c r="BAE23" i="30"/>
  <c r="BAE24" i="30"/>
  <c r="BAE25" i="30"/>
  <c r="BAE26" i="30"/>
  <c r="BAE27" i="30"/>
  <c r="BAE28" i="30"/>
  <c r="BAE29" i="30"/>
  <c r="BAE30" i="30"/>
  <c r="BAE31" i="30"/>
  <c r="BAE32" i="30"/>
  <c r="BAF32" i="30"/>
  <c r="BAM7" i="30"/>
  <c r="BAI7" i="30"/>
  <c r="BAE7" i="30"/>
  <c r="BAA8" i="30"/>
  <c r="BAA9" i="30"/>
  <c r="BAA10" i="30"/>
  <c r="BAA11" i="30"/>
  <c r="BAA12" i="30"/>
  <c r="BAA13" i="30"/>
  <c r="BAA14" i="30"/>
  <c r="BAA15" i="30"/>
  <c r="BAA16" i="30"/>
  <c r="BAA17" i="30"/>
  <c r="BAA18" i="30"/>
  <c r="BAA19" i="30"/>
  <c r="BAA20" i="30"/>
  <c r="BAA21" i="30"/>
  <c r="BAA22" i="30"/>
  <c r="BAA23" i="30"/>
  <c r="BAA24" i="30"/>
  <c r="BAA25" i="30"/>
  <c r="BAA26" i="30"/>
  <c r="BAA27" i="30"/>
  <c r="BAA28" i="30"/>
  <c r="BAA29" i="30"/>
  <c r="BAA30" i="30"/>
  <c r="BAA31" i="30"/>
  <c r="BAA32" i="30"/>
  <c r="BAB32" i="30"/>
  <c r="BAA7" i="30"/>
  <c r="AZS8" i="30"/>
  <c r="AZS9" i="30"/>
  <c r="AZS10" i="30"/>
  <c r="AZS11" i="30"/>
  <c r="AZS12" i="30"/>
  <c r="AZS13" i="30"/>
  <c r="AZS14" i="30"/>
  <c r="AZS15" i="30"/>
  <c r="AZS16" i="30"/>
  <c r="AZS17" i="30"/>
  <c r="AZS18" i="30"/>
  <c r="AZS19" i="30"/>
  <c r="AZS20" i="30"/>
  <c r="AZS21" i="30"/>
  <c r="AZS22" i="30"/>
  <c r="AZS23" i="30"/>
  <c r="AZS24" i="30"/>
  <c r="AZS25" i="30"/>
  <c r="AZS26" i="30"/>
  <c r="AZS27" i="30"/>
  <c r="AZS28" i="30"/>
  <c r="AZS29" i="30"/>
  <c r="AZS30" i="30"/>
  <c r="AZS31" i="30"/>
  <c r="AZS32" i="30"/>
  <c r="AZT32" i="30"/>
  <c r="AZO8" i="30"/>
  <c r="AZO9" i="30"/>
  <c r="AZO10" i="30"/>
  <c r="AZO11" i="30"/>
  <c r="AZO12" i="30"/>
  <c r="AZO13" i="30"/>
  <c r="AZO14" i="30"/>
  <c r="AZO15" i="30"/>
  <c r="AZO16" i="30"/>
  <c r="AZO17" i="30"/>
  <c r="AZO18" i="30"/>
  <c r="AZO19" i="30"/>
  <c r="AZO20" i="30"/>
  <c r="AZO21" i="30"/>
  <c r="AZO22" i="30"/>
  <c r="AZO23" i="30"/>
  <c r="AZO24" i="30"/>
  <c r="AZO25" i="30"/>
  <c r="AZO26" i="30"/>
  <c r="AZO27" i="30"/>
  <c r="AZO28" i="30"/>
  <c r="AZO29" i="30"/>
  <c r="AZO30" i="30"/>
  <c r="AZO31" i="30"/>
  <c r="AZO32" i="30"/>
  <c r="AZP32" i="30"/>
  <c r="AZK8" i="30"/>
  <c r="AZK9" i="30"/>
  <c r="AZK10" i="30"/>
  <c r="AZK11" i="30"/>
  <c r="AZK12" i="30"/>
  <c r="AZK13" i="30"/>
  <c r="AZK14" i="30"/>
  <c r="AZK15" i="30"/>
  <c r="AZK16" i="30"/>
  <c r="AZK17" i="30"/>
  <c r="AZK18" i="30"/>
  <c r="AZK19" i="30"/>
  <c r="AZK20" i="30"/>
  <c r="AZK21" i="30"/>
  <c r="AZK22" i="30"/>
  <c r="AZK23" i="30"/>
  <c r="AZK24" i="30"/>
  <c r="AZK25" i="30"/>
  <c r="AZK26" i="30"/>
  <c r="AZK27" i="30"/>
  <c r="AZK28" i="30"/>
  <c r="AZK29" i="30"/>
  <c r="AZK30" i="30"/>
  <c r="AZK31" i="30"/>
  <c r="AZK32" i="30"/>
  <c r="AZL32" i="30"/>
  <c r="AZG8" i="30"/>
  <c r="AZG9" i="30"/>
  <c r="AZG10" i="30"/>
  <c r="AZG11" i="30"/>
  <c r="AZG12" i="30"/>
  <c r="AZG13" i="30"/>
  <c r="AZG14" i="30"/>
  <c r="AZG15" i="30"/>
  <c r="AZG16" i="30"/>
  <c r="AZG17" i="30"/>
  <c r="AZG18" i="30"/>
  <c r="AZG19" i="30"/>
  <c r="AZG20" i="30"/>
  <c r="AZG21" i="30"/>
  <c r="AZG22" i="30"/>
  <c r="AZG23" i="30"/>
  <c r="AZG24" i="30"/>
  <c r="AZG25" i="30"/>
  <c r="AZG26" i="30"/>
  <c r="AZG27" i="30"/>
  <c r="AZG28" i="30"/>
  <c r="AZG29" i="30"/>
  <c r="AZG30" i="30"/>
  <c r="AZG31" i="30"/>
  <c r="AZG32" i="30"/>
  <c r="AZH32" i="30"/>
  <c r="AZS7" i="30"/>
  <c r="AZO7" i="30"/>
  <c r="AZK7" i="30"/>
  <c r="AZG7" i="30"/>
  <c r="AZC8" i="30"/>
  <c r="AZC9" i="30"/>
  <c r="AZC10" i="30"/>
  <c r="AZC11" i="30"/>
  <c r="AZC12" i="30"/>
  <c r="AZC13" i="30"/>
  <c r="AZC14" i="30"/>
  <c r="AZC15" i="30"/>
  <c r="AZC16" i="30"/>
  <c r="AZC17" i="30"/>
  <c r="AZC18" i="30"/>
  <c r="AZC19" i="30"/>
  <c r="AZC20" i="30"/>
  <c r="AZC21" i="30"/>
  <c r="AZC22" i="30"/>
  <c r="AZC23" i="30"/>
  <c r="AZC24" i="30"/>
  <c r="AZC25" i="30"/>
  <c r="AZC26" i="30"/>
  <c r="AZC27" i="30"/>
  <c r="AZC28" i="30"/>
  <c r="AZC29" i="30"/>
  <c r="AZC30" i="30"/>
  <c r="AZC31" i="30"/>
  <c r="AZC32" i="30"/>
  <c r="AZD32" i="30"/>
  <c r="AYY8" i="30"/>
  <c r="AYY9" i="30"/>
  <c r="AYY10" i="30"/>
  <c r="AYY11" i="30"/>
  <c r="AYY12" i="30"/>
  <c r="AYY13" i="30"/>
  <c r="AYY14" i="30"/>
  <c r="AYY15" i="30"/>
  <c r="AYY16" i="30"/>
  <c r="AYY17" i="30"/>
  <c r="AYY18" i="30"/>
  <c r="AYY19" i="30"/>
  <c r="AYY20" i="30"/>
  <c r="AYY21" i="30"/>
  <c r="AYY22" i="30"/>
  <c r="AYY23" i="30"/>
  <c r="AYY24" i="30"/>
  <c r="AYY25" i="30"/>
  <c r="AYY26" i="30"/>
  <c r="AYY27" i="30"/>
  <c r="AYY28" i="30"/>
  <c r="AYY29" i="30"/>
  <c r="AYY30" i="30"/>
  <c r="AYY31" i="30"/>
  <c r="AYY32" i="30"/>
  <c r="AYZ32" i="30"/>
  <c r="AZC7" i="30"/>
  <c r="AYY7" i="30"/>
  <c r="AYV32" i="30"/>
  <c r="AYU8" i="30"/>
  <c r="AYU9" i="30"/>
  <c r="AYU10" i="30"/>
  <c r="AYU11" i="30"/>
  <c r="AYU12" i="30"/>
  <c r="AYU13" i="30"/>
  <c r="AYU14" i="30"/>
  <c r="AYU15" i="30"/>
  <c r="AYU16" i="30"/>
  <c r="AYU17" i="30"/>
  <c r="AYU18" i="30"/>
  <c r="AYU19" i="30"/>
  <c r="AYU20" i="30"/>
  <c r="AYU21" i="30"/>
  <c r="AYU22" i="30"/>
  <c r="AYU23" i="30"/>
  <c r="AYU24" i="30"/>
  <c r="AYU25" i="30"/>
  <c r="AYU26" i="30"/>
  <c r="AYU27" i="30"/>
  <c r="AYU28" i="30"/>
  <c r="AYU29" i="30"/>
  <c r="AYU30" i="30"/>
  <c r="AYU31" i="30"/>
  <c r="AYU32" i="30"/>
  <c r="AYU7" i="30"/>
  <c r="AYM8" i="30"/>
  <c r="AYM9" i="30"/>
  <c r="AYM10" i="30"/>
  <c r="AYM11" i="30"/>
  <c r="AYM12" i="30"/>
  <c r="AYM13" i="30"/>
  <c r="AYM14" i="30"/>
  <c r="AYM15" i="30"/>
  <c r="AYM16" i="30"/>
  <c r="AYM17" i="30"/>
  <c r="AYM18" i="30"/>
  <c r="AYM19" i="30"/>
  <c r="AYM20" i="30"/>
  <c r="AYM21" i="30"/>
  <c r="AYM22" i="30"/>
  <c r="AYM23" i="30"/>
  <c r="AYM24" i="30"/>
  <c r="AYM25" i="30"/>
  <c r="AYM26" i="30"/>
  <c r="AYM27" i="30"/>
  <c r="AYM28" i="30"/>
  <c r="AYM29" i="30"/>
  <c r="AYM30" i="30"/>
  <c r="AYM31" i="30"/>
  <c r="AYM32" i="30"/>
  <c r="AYN32" i="30"/>
  <c r="AYM7" i="30"/>
  <c r="AYI8" i="30"/>
  <c r="AYI9" i="30"/>
  <c r="AYI10" i="30"/>
  <c r="AYI11" i="30"/>
  <c r="AYI12" i="30"/>
  <c r="AYI13" i="30"/>
  <c r="AYI14" i="30"/>
  <c r="AYI15" i="30"/>
  <c r="AYI16" i="30"/>
  <c r="AYI17" i="30"/>
  <c r="AYI18" i="30"/>
  <c r="AYI19" i="30"/>
  <c r="AYI20" i="30"/>
  <c r="AYI21" i="30"/>
  <c r="AYI22" i="30"/>
  <c r="AYI23" i="30"/>
  <c r="AYI24" i="30"/>
  <c r="AYI25" i="30"/>
  <c r="AYI26" i="30"/>
  <c r="AYI27" i="30"/>
  <c r="AYI28" i="30"/>
  <c r="AYI29" i="30"/>
  <c r="AYI30" i="30"/>
  <c r="AYI31" i="30"/>
  <c r="AYI32" i="30"/>
  <c r="AYJ32" i="30"/>
  <c r="AYI7" i="30"/>
  <c r="AYE8" i="30"/>
  <c r="AYE9" i="30"/>
  <c r="AYE10" i="30"/>
  <c r="AYE11" i="30"/>
  <c r="AYE12" i="30"/>
  <c r="AYE13" i="30"/>
  <c r="AYE14" i="30"/>
  <c r="AYE15" i="30"/>
  <c r="AYE16" i="30"/>
  <c r="AYE17" i="30"/>
  <c r="AYE18" i="30"/>
  <c r="AYE19" i="30"/>
  <c r="AYE20" i="30"/>
  <c r="AYE21" i="30"/>
  <c r="AYE22" i="30"/>
  <c r="AYE23" i="30"/>
  <c r="AYE24" i="30"/>
  <c r="AYE25" i="30"/>
  <c r="AYE26" i="30"/>
  <c r="AYE27" i="30"/>
  <c r="AYE28" i="30"/>
  <c r="AYE29" i="30"/>
  <c r="AYE30" i="30"/>
  <c r="AYE31" i="30"/>
  <c r="AYE32" i="30"/>
  <c r="AYF32" i="30"/>
  <c r="AYE7" i="30"/>
  <c r="AYA8" i="30"/>
  <c r="AYA9" i="30"/>
  <c r="AYA10" i="30"/>
  <c r="AYA11" i="30"/>
  <c r="AYA12" i="30"/>
  <c r="AYA13" i="30"/>
  <c r="AYA14" i="30"/>
  <c r="AYA15" i="30"/>
  <c r="AYA16" i="30"/>
  <c r="AYA17" i="30"/>
  <c r="AYA18" i="30"/>
  <c r="AYA19" i="30"/>
  <c r="AYA20" i="30"/>
  <c r="AYA21" i="30"/>
  <c r="AYA22" i="30"/>
  <c r="AYA23" i="30"/>
  <c r="AYA24" i="30"/>
  <c r="AYA25" i="30"/>
  <c r="AYA26" i="30"/>
  <c r="AYA27" i="30"/>
  <c r="AYA28" i="30"/>
  <c r="AYA29" i="30"/>
  <c r="AYA30" i="30"/>
  <c r="AYA31" i="30"/>
  <c r="AYA32" i="30"/>
  <c r="AYB32" i="30"/>
  <c r="AYA7" i="30"/>
  <c r="AXW8" i="30"/>
  <c r="AXW9" i="30"/>
  <c r="AXW10" i="30"/>
  <c r="AXW11" i="30"/>
  <c r="AXW12" i="30"/>
  <c r="AXW13" i="30"/>
  <c r="AXW14" i="30"/>
  <c r="AXW15" i="30"/>
  <c r="AXW16" i="30"/>
  <c r="AXW17" i="30"/>
  <c r="AXW18" i="30"/>
  <c r="AXW19" i="30"/>
  <c r="AXW20" i="30"/>
  <c r="AXW21" i="30"/>
  <c r="AXW22" i="30"/>
  <c r="AXW23" i="30"/>
  <c r="AXW24" i="30"/>
  <c r="AXW25" i="30"/>
  <c r="AXW26" i="30"/>
  <c r="AXW27" i="30"/>
  <c r="AXW28" i="30"/>
  <c r="AXW29" i="30"/>
  <c r="AXW30" i="30"/>
  <c r="AXW31" i="30"/>
  <c r="AXW32" i="30"/>
  <c r="AXX32" i="30"/>
  <c r="AXW7" i="30"/>
  <c r="AXS8" i="30"/>
  <c r="AXS9" i="30"/>
  <c r="AXS10" i="30"/>
  <c r="AXS11" i="30"/>
  <c r="AXS12" i="30"/>
  <c r="AXS13" i="30"/>
  <c r="AXS14" i="30"/>
  <c r="AXS15" i="30"/>
  <c r="AXS16" i="30"/>
  <c r="AXS17" i="30"/>
  <c r="AXS18" i="30"/>
  <c r="AXS19" i="30"/>
  <c r="AXS20" i="30"/>
  <c r="AXS21" i="30"/>
  <c r="AXS22" i="30"/>
  <c r="AXS23" i="30"/>
  <c r="AXS24" i="30"/>
  <c r="AXS25" i="30"/>
  <c r="AXS26" i="30"/>
  <c r="AXS27" i="30"/>
  <c r="AXS28" i="30"/>
  <c r="AXS29" i="30"/>
  <c r="AXS30" i="30"/>
  <c r="AXS31" i="30"/>
  <c r="AXS32" i="30"/>
  <c r="AXT32" i="30"/>
  <c r="AXS7" i="30"/>
  <c r="AXO8" i="30"/>
  <c r="AXO9" i="30"/>
  <c r="AXO10" i="30"/>
  <c r="AXO11" i="30"/>
  <c r="AXO12" i="30"/>
  <c r="AXO13" i="30"/>
  <c r="AXO14" i="30"/>
  <c r="AXO15" i="30"/>
  <c r="AXO16" i="30"/>
  <c r="AXO17" i="30"/>
  <c r="AXO18" i="30"/>
  <c r="AXO19" i="30"/>
  <c r="AXO20" i="30"/>
  <c r="AXO21" i="30"/>
  <c r="AXO22" i="30"/>
  <c r="AXO23" i="30"/>
  <c r="AXO24" i="30"/>
  <c r="AXO25" i="30"/>
  <c r="AXO26" i="30"/>
  <c r="AXO27" i="30"/>
  <c r="AXO28" i="30"/>
  <c r="AXO29" i="30"/>
  <c r="AXO30" i="30"/>
  <c r="AXO31" i="30"/>
  <c r="AXO32" i="30"/>
  <c r="AXP32" i="30"/>
  <c r="AXO7" i="30"/>
  <c r="AXG8" i="30"/>
  <c r="AXG9" i="30"/>
  <c r="AXG10" i="30"/>
  <c r="AXG11" i="30"/>
  <c r="AXG12" i="30"/>
  <c r="AXG13" i="30"/>
  <c r="AXG14" i="30"/>
  <c r="AXG15" i="30"/>
  <c r="AXG16" i="30"/>
  <c r="AXG17" i="30"/>
  <c r="AXG18" i="30"/>
  <c r="AXG19" i="30"/>
  <c r="AXG20" i="30"/>
  <c r="AXG21" i="30"/>
  <c r="AXG22" i="30"/>
  <c r="AXG23" i="30"/>
  <c r="AXG24" i="30"/>
  <c r="AXG25" i="30"/>
  <c r="AXG26" i="30"/>
  <c r="AXG27" i="30"/>
  <c r="AXG28" i="30"/>
  <c r="AXG29" i="30"/>
  <c r="AXG30" i="30"/>
  <c r="AXG31" i="30"/>
  <c r="AXG32" i="30"/>
  <c r="AXH32" i="30"/>
  <c r="AXC8" i="30"/>
  <c r="AXC9" i="30"/>
  <c r="AXC10" i="30"/>
  <c r="AXC11" i="30"/>
  <c r="AXC12" i="30"/>
  <c r="AXC13" i="30"/>
  <c r="AXC14" i="30"/>
  <c r="AXC15" i="30"/>
  <c r="AXC16" i="30"/>
  <c r="AXC17" i="30"/>
  <c r="AXC18" i="30"/>
  <c r="AXC19" i="30"/>
  <c r="AXC20" i="30"/>
  <c r="AXC21" i="30"/>
  <c r="AXC22" i="30"/>
  <c r="AXC23" i="30"/>
  <c r="AXC24" i="30"/>
  <c r="AXC25" i="30"/>
  <c r="AXC26" i="30"/>
  <c r="AXC27" i="30"/>
  <c r="AXC28" i="30"/>
  <c r="AXC29" i="30"/>
  <c r="AXC30" i="30"/>
  <c r="AXC31" i="30"/>
  <c r="AXC32" i="30"/>
  <c r="AXD32" i="30"/>
  <c r="AWY8" i="30"/>
  <c r="AWY9" i="30"/>
  <c r="AWY10" i="30"/>
  <c r="AWY11" i="30"/>
  <c r="AWY12" i="30"/>
  <c r="AWY13" i="30"/>
  <c r="AWY14" i="30"/>
  <c r="AWY15" i="30"/>
  <c r="AWY16" i="30"/>
  <c r="AWY17" i="30"/>
  <c r="AWY18" i="30"/>
  <c r="AWY19" i="30"/>
  <c r="AWY20" i="30"/>
  <c r="AWY21" i="30"/>
  <c r="AWY22" i="30"/>
  <c r="AWY23" i="30"/>
  <c r="AWY24" i="30"/>
  <c r="AWY25" i="30"/>
  <c r="AWY26" i="30"/>
  <c r="AWY27" i="30"/>
  <c r="AWY28" i="30"/>
  <c r="AWY29" i="30"/>
  <c r="AWY30" i="30"/>
  <c r="AWY31" i="30"/>
  <c r="AWY32" i="30"/>
  <c r="AWZ32" i="30"/>
  <c r="AWU8" i="30"/>
  <c r="AWU9" i="30"/>
  <c r="AWU10" i="30"/>
  <c r="AWU11" i="30"/>
  <c r="AWU12" i="30"/>
  <c r="AWU13" i="30"/>
  <c r="AWU14" i="30"/>
  <c r="AWU15" i="30"/>
  <c r="AWU16" i="30"/>
  <c r="AWU17" i="30"/>
  <c r="AWU18" i="30"/>
  <c r="AWU19" i="30"/>
  <c r="AWU20" i="30"/>
  <c r="AWU21" i="30"/>
  <c r="AWU22" i="30"/>
  <c r="AWU23" i="30"/>
  <c r="AWU24" i="30"/>
  <c r="AWU25" i="30"/>
  <c r="AWU26" i="30"/>
  <c r="AWU27" i="30"/>
  <c r="AWU28" i="30"/>
  <c r="AWU29" i="30"/>
  <c r="AWU30" i="30"/>
  <c r="AWU31" i="30"/>
  <c r="AWU32" i="30"/>
  <c r="AWV32" i="30"/>
  <c r="AXG7" i="30"/>
  <c r="AXC7" i="30"/>
  <c r="AWY7" i="30"/>
  <c r="AWU7" i="30"/>
  <c r="AWQ8" i="30"/>
  <c r="AWQ9" i="30"/>
  <c r="AWQ10" i="30"/>
  <c r="AWQ11" i="30"/>
  <c r="AWQ12" i="30"/>
  <c r="AWQ13" i="30"/>
  <c r="AWQ14" i="30"/>
  <c r="AWQ15" i="30"/>
  <c r="AWQ16" i="30"/>
  <c r="AWQ17" i="30"/>
  <c r="AWQ18" i="30"/>
  <c r="AWQ19" i="30"/>
  <c r="AWQ20" i="30"/>
  <c r="AWQ21" i="30"/>
  <c r="AWQ22" i="30"/>
  <c r="AWQ23" i="30"/>
  <c r="AWQ24" i="30"/>
  <c r="AWQ25" i="30"/>
  <c r="AWQ26" i="30"/>
  <c r="AWQ27" i="30"/>
  <c r="AWQ28" i="30"/>
  <c r="AWQ29" i="30"/>
  <c r="AWQ30" i="30"/>
  <c r="AWQ31" i="30"/>
  <c r="AWQ32" i="30"/>
  <c r="AWR32" i="30"/>
  <c r="AWM8" i="30"/>
  <c r="AWM9" i="30"/>
  <c r="AWM10" i="30"/>
  <c r="AWM11" i="30"/>
  <c r="AWM12" i="30"/>
  <c r="AWM13" i="30"/>
  <c r="AWM14" i="30"/>
  <c r="AWM15" i="30"/>
  <c r="AWM16" i="30"/>
  <c r="AWM17" i="30"/>
  <c r="AWM18" i="30"/>
  <c r="AWM19" i="30"/>
  <c r="AWM20" i="30"/>
  <c r="AWM21" i="30"/>
  <c r="AWM22" i="30"/>
  <c r="AWM23" i="30"/>
  <c r="AWM24" i="30"/>
  <c r="AWM25" i="30"/>
  <c r="AWM26" i="30"/>
  <c r="AWM27" i="30"/>
  <c r="AWM28" i="30"/>
  <c r="AWM29" i="30"/>
  <c r="AWM30" i="30"/>
  <c r="AWM31" i="30"/>
  <c r="AWM32" i="30"/>
  <c r="AWN32" i="30"/>
  <c r="AWQ7" i="30"/>
  <c r="AWM7" i="30"/>
  <c r="AWI8" i="30"/>
  <c r="AWI9" i="30"/>
  <c r="AWI10" i="30"/>
  <c r="AWI11" i="30"/>
  <c r="AWI12" i="30"/>
  <c r="AWI13" i="30"/>
  <c r="AWI14" i="30"/>
  <c r="AWI15" i="30"/>
  <c r="AWI16" i="30"/>
  <c r="AWI17" i="30"/>
  <c r="AWI18" i="30"/>
  <c r="AWI19" i="30"/>
  <c r="AWI20" i="30"/>
  <c r="AWI21" i="30"/>
  <c r="AWI22" i="30"/>
  <c r="AWI23" i="30"/>
  <c r="AWI24" i="30"/>
  <c r="AWI25" i="30"/>
  <c r="AWI26" i="30"/>
  <c r="AWI27" i="30"/>
  <c r="AWI28" i="30"/>
  <c r="AWI29" i="30"/>
  <c r="AWI30" i="30"/>
  <c r="AWI31" i="30"/>
  <c r="AWI32" i="30"/>
  <c r="AWJ32" i="30"/>
  <c r="AWI7" i="30"/>
  <c r="AWB32" i="30"/>
  <c r="AVX32" i="30"/>
  <c r="AVT32" i="30"/>
  <c r="AVP32" i="30"/>
  <c r="AVL32" i="30"/>
  <c r="AVK8" i="30"/>
  <c r="AVK9" i="30"/>
  <c r="AVK10" i="30"/>
  <c r="AVK11" i="30"/>
  <c r="AVK12" i="30"/>
  <c r="AVK13" i="30"/>
  <c r="AVK14" i="30"/>
  <c r="AVK15" i="30"/>
  <c r="AVK16" i="30"/>
  <c r="AVK17" i="30"/>
  <c r="AVK18" i="30"/>
  <c r="AVK19" i="30"/>
  <c r="AVK20" i="30"/>
  <c r="AVK21" i="30"/>
  <c r="AVK22" i="30"/>
  <c r="AVK23" i="30"/>
  <c r="AVK24" i="30"/>
  <c r="AVK25" i="30"/>
  <c r="AVK26" i="30"/>
  <c r="AVK27" i="30"/>
  <c r="AVK28" i="30"/>
  <c r="AVK29" i="30"/>
  <c r="AVK30" i="30"/>
  <c r="AVK31" i="30"/>
  <c r="AVK32" i="30"/>
  <c r="AVO8" i="30"/>
  <c r="AVO9" i="30"/>
  <c r="AVO10" i="30"/>
  <c r="AVO11" i="30"/>
  <c r="AVO12" i="30"/>
  <c r="AVO13" i="30"/>
  <c r="AVO14" i="30"/>
  <c r="AVO15" i="30"/>
  <c r="AVO16" i="30"/>
  <c r="AVO17" i="30"/>
  <c r="AVO18" i="30"/>
  <c r="AVO19" i="30"/>
  <c r="AVO20" i="30"/>
  <c r="AVO21" i="30"/>
  <c r="AVO22" i="30"/>
  <c r="AVO23" i="30"/>
  <c r="AVO24" i="30"/>
  <c r="AVO25" i="30"/>
  <c r="AVO26" i="30"/>
  <c r="AVO27" i="30"/>
  <c r="AVO28" i="30"/>
  <c r="AVO29" i="30"/>
  <c r="AVO30" i="30"/>
  <c r="AVO31" i="30"/>
  <c r="AVO32" i="30"/>
  <c r="AVS8" i="30"/>
  <c r="AVS9" i="30"/>
  <c r="AVS10" i="30"/>
  <c r="AVS11" i="30"/>
  <c r="AVS12" i="30"/>
  <c r="AVS13" i="30"/>
  <c r="AVS14" i="30"/>
  <c r="AVS15" i="30"/>
  <c r="AVS16" i="30"/>
  <c r="AVS17" i="30"/>
  <c r="AVS18" i="30"/>
  <c r="AVS19" i="30"/>
  <c r="AVS20" i="30"/>
  <c r="AVS21" i="30"/>
  <c r="AVS22" i="30"/>
  <c r="AVS23" i="30"/>
  <c r="AVS24" i="30"/>
  <c r="AVS25" i="30"/>
  <c r="AVS26" i="30"/>
  <c r="AVS27" i="30"/>
  <c r="AVS28" i="30"/>
  <c r="AVS29" i="30"/>
  <c r="AVS30" i="30"/>
  <c r="AVS31" i="30"/>
  <c r="AVS32" i="30"/>
  <c r="AVW8" i="30"/>
  <c r="AVW9" i="30"/>
  <c r="AVW10" i="30"/>
  <c r="AVW11" i="30"/>
  <c r="AVW12" i="30"/>
  <c r="AVW13" i="30"/>
  <c r="AVW14" i="30"/>
  <c r="AVW15" i="30"/>
  <c r="AVW16" i="30"/>
  <c r="AVW17" i="30"/>
  <c r="AVW18" i="30"/>
  <c r="AVW19" i="30"/>
  <c r="AVW20" i="30"/>
  <c r="AVW21" i="30"/>
  <c r="AVW22" i="30"/>
  <c r="AVW23" i="30"/>
  <c r="AVW24" i="30"/>
  <c r="AVW25" i="30"/>
  <c r="AVW26" i="30"/>
  <c r="AVW27" i="30"/>
  <c r="AVW28" i="30"/>
  <c r="AVW29" i="30"/>
  <c r="AVW30" i="30"/>
  <c r="AVW31" i="30"/>
  <c r="AVW32" i="30"/>
  <c r="AWA8" i="30"/>
  <c r="AWA9" i="30"/>
  <c r="AWA10" i="30"/>
  <c r="AWA11" i="30"/>
  <c r="AWA12" i="30"/>
  <c r="AWA13" i="30"/>
  <c r="AWA14" i="30"/>
  <c r="AWA15" i="30"/>
  <c r="AWA16" i="30"/>
  <c r="AWA17" i="30"/>
  <c r="AWA18" i="30"/>
  <c r="AWA19" i="30"/>
  <c r="AWA20" i="30"/>
  <c r="AWA21" i="30"/>
  <c r="AWA22" i="30"/>
  <c r="AWA23" i="30"/>
  <c r="AWA24" i="30"/>
  <c r="AWA25" i="30"/>
  <c r="AWA26" i="30"/>
  <c r="AWA27" i="30"/>
  <c r="AWA28" i="30"/>
  <c r="AWA29" i="30"/>
  <c r="AWA30" i="30"/>
  <c r="AWA31" i="30"/>
  <c r="AWA32" i="30"/>
  <c r="AWA7" i="30"/>
  <c r="AVW7" i="30"/>
  <c r="AVS7" i="30"/>
  <c r="AVO7" i="30"/>
  <c r="AVK7" i="30"/>
  <c r="AVG8" i="30"/>
  <c r="AVG9" i="30"/>
  <c r="AVG10" i="30"/>
  <c r="AVG11" i="30"/>
  <c r="AVG12" i="30"/>
  <c r="AVG13" i="30"/>
  <c r="AVG14" i="30"/>
  <c r="AVG15" i="30"/>
  <c r="AVG16" i="30"/>
  <c r="AVG17" i="30"/>
  <c r="AVG18" i="30"/>
  <c r="AVG19" i="30"/>
  <c r="AVG20" i="30"/>
  <c r="AVG21" i="30"/>
  <c r="AVG22" i="30"/>
  <c r="AVG23" i="30"/>
  <c r="AVG24" i="30"/>
  <c r="AVG25" i="30"/>
  <c r="AVG26" i="30"/>
  <c r="AVG27" i="30"/>
  <c r="AVG28" i="30"/>
  <c r="AVG29" i="30"/>
  <c r="AVG30" i="30"/>
  <c r="AVG31" i="30"/>
  <c r="AVG32" i="30"/>
  <c r="AVH32" i="30"/>
  <c r="AVG7" i="30"/>
  <c r="AVC8" i="30"/>
  <c r="AVC9" i="30"/>
  <c r="AVC10" i="30"/>
  <c r="AVC11" i="30"/>
  <c r="AVC12" i="30"/>
  <c r="AVC13" i="30"/>
  <c r="AVC14" i="30"/>
  <c r="AVC15" i="30"/>
  <c r="AVC16" i="30"/>
  <c r="AVC17" i="30"/>
  <c r="AVC18" i="30"/>
  <c r="AVC19" i="30"/>
  <c r="AVC20" i="30"/>
  <c r="AVC21" i="30"/>
  <c r="AVC22" i="30"/>
  <c r="AVC23" i="30"/>
  <c r="AVC24" i="30"/>
  <c r="AVC25" i="30"/>
  <c r="AVC26" i="30"/>
  <c r="AVC27" i="30"/>
  <c r="AVC28" i="30"/>
  <c r="AVC29" i="30"/>
  <c r="AVC30" i="30"/>
  <c r="AVC31" i="30"/>
  <c r="AVC32" i="30"/>
  <c r="AVD32" i="30"/>
  <c r="AVC7" i="30"/>
  <c r="AUU8" i="30"/>
  <c r="AUU9" i="30"/>
  <c r="AUU10" i="30"/>
  <c r="AUU11" i="30"/>
  <c r="AUU12" i="30"/>
  <c r="AUU13" i="30"/>
  <c r="AUU14" i="30"/>
  <c r="AUU15" i="30"/>
  <c r="AUU16" i="30"/>
  <c r="AUU17" i="30"/>
  <c r="AUU18" i="30"/>
  <c r="AUU19" i="30"/>
  <c r="AUU20" i="30"/>
  <c r="AUU21" i="30"/>
  <c r="AUU22" i="30"/>
  <c r="AUU23" i="30"/>
  <c r="AUU24" i="30"/>
  <c r="AUU25" i="30"/>
  <c r="AUU26" i="30"/>
  <c r="AUU27" i="30"/>
  <c r="AUU28" i="30"/>
  <c r="AUU29" i="30"/>
  <c r="AUU30" i="30"/>
  <c r="AUU31" i="30"/>
  <c r="AUU32" i="30"/>
  <c r="AUV32" i="30"/>
  <c r="AUU7" i="30"/>
  <c r="AUQ8" i="30"/>
  <c r="AUQ9" i="30"/>
  <c r="AUQ10" i="30"/>
  <c r="AUQ11" i="30"/>
  <c r="AUQ12" i="30"/>
  <c r="AUQ13" i="30"/>
  <c r="AUQ14" i="30"/>
  <c r="AUQ15" i="30"/>
  <c r="AUQ16" i="30"/>
  <c r="AUQ17" i="30"/>
  <c r="AUQ18" i="30"/>
  <c r="AUQ19" i="30"/>
  <c r="AUQ20" i="30"/>
  <c r="AUQ21" i="30"/>
  <c r="AUQ22" i="30"/>
  <c r="AUQ23" i="30"/>
  <c r="AUQ24" i="30"/>
  <c r="AUQ25" i="30"/>
  <c r="AUQ26" i="30"/>
  <c r="AUQ27" i="30"/>
  <c r="AUQ28" i="30"/>
  <c r="AUQ29" i="30"/>
  <c r="AUQ30" i="30"/>
  <c r="AUQ31" i="30"/>
  <c r="AUQ32" i="30"/>
  <c r="AUR32" i="30"/>
  <c r="AUQ7" i="30"/>
  <c r="AUM8" i="30"/>
  <c r="AUM9" i="30"/>
  <c r="AUM10" i="30"/>
  <c r="AUM11" i="30"/>
  <c r="AUM12" i="30"/>
  <c r="AUM13" i="30"/>
  <c r="AUM14" i="30"/>
  <c r="AUM15" i="30"/>
  <c r="AUM16" i="30"/>
  <c r="AUM17" i="30"/>
  <c r="AUM18" i="30"/>
  <c r="AUM19" i="30"/>
  <c r="AUM20" i="30"/>
  <c r="AUM21" i="30"/>
  <c r="AUM22" i="30"/>
  <c r="AUM23" i="30"/>
  <c r="AUM24" i="30"/>
  <c r="AUM25" i="30"/>
  <c r="AUM26" i="30"/>
  <c r="AUM27" i="30"/>
  <c r="AUM28" i="30"/>
  <c r="AUM29" i="30"/>
  <c r="AUM30" i="30"/>
  <c r="AUM31" i="30"/>
  <c r="AUM32" i="30"/>
  <c r="AUN32" i="30"/>
  <c r="AUM7" i="30"/>
  <c r="AUI8" i="30"/>
  <c r="AUI9" i="30"/>
  <c r="AUI10" i="30"/>
  <c r="AUI11" i="30"/>
  <c r="AUI12" i="30"/>
  <c r="AUI13" i="30"/>
  <c r="AUI14" i="30"/>
  <c r="AUI15" i="30"/>
  <c r="AUI16" i="30"/>
  <c r="AUI17" i="30"/>
  <c r="AUI18" i="30"/>
  <c r="AUI19" i="30"/>
  <c r="AUI20" i="30"/>
  <c r="AUI21" i="30"/>
  <c r="AUI22" i="30"/>
  <c r="AUI23" i="30"/>
  <c r="AUI24" i="30"/>
  <c r="AUI25" i="30"/>
  <c r="AUI26" i="30"/>
  <c r="AUI27" i="30"/>
  <c r="AUI28" i="30"/>
  <c r="AUI29" i="30"/>
  <c r="AUI30" i="30"/>
  <c r="AUI31" i="30"/>
  <c r="AUI32" i="30"/>
  <c r="AUJ32" i="30"/>
  <c r="AUI7" i="30"/>
  <c r="AUE8" i="30"/>
  <c r="AUE9" i="30"/>
  <c r="AUE10" i="30"/>
  <c r="AUE11" i="30"/>
  <c r="AUE12" i="30"/>
  <c r="AUE13" i="30"/>
  <c r="AUE14" i="30"/>
  <c r="AUE15" i="30"/>
  <c r="AUE16" i="30"/>
  <c r="AUE17" i="30"/>
  <c r="AUE18" i="30"/>
  <c r="AUE19" i="30"/>
  <c r="AUE20" i="30"/>
  <c r="AUE21" i="30"/>
  <c r="AUE22" i="30"/>
  <c r="AUE23" i="30"/>
  <c r="AUE24" i="30"/>
  <c r="AUE25" i="30"/>
  <c r="AUE26" i="30"/>
  <c r="AUE27" i="30"/>
  <c r="AUE28" i="30"/>
  <c r="AUE29" i="30"/>
  <c r="AUE30" i="30"/>
  <c r="AUE31" i="30"/>
  <c r="AUE32" i="30"/>
  <c r="AUF32" i="30"/>
  <c r="AUE7" i="30"/>
  <c r="AUA8" i="30"/>
  <c r="AUA9" i="30"/>
  <c r="AUA10" i="30"/>
  <c r="AUA11" i="30"/>
  <c r="AUA12" i="30"/>
  <c r="AUA13" i="30"/>
  <c r="AUA14" i="30"/>
  <c r="AUA15" i="30"/>
  <c r="AUA16" i="30"/>
  <c r="AUA17" i="30"/>
  <c r="AUA18" i="30"/>
  <c r="AUA19" i="30"/>
  <c r="AUA20" i="30"/>
  <c r="AUA21" i="30"/>
  <c r="AUA22" i="30"/>
  <c r="AUA23" i="30"/>
  <c r="AUA24" i="30"/>
  <c r="AUA25" i="30"/>
  <c r="AUA26" i="30"/>
  <c r="AUA27" i="30"/>
  <c r="AUA28" i="30"/>
  <c r="AUA29" i="30"/>
  <c r="AUA30" i="30"/>
  <c r="AUA31" i="30"/>
  <c r="AUA32" i="30"/>
  <c r="AUB32" i="30"/>
  <c r="AUA7" i="30"/>
  <c r="ATW7" i="30"/>
  <c r="ATW8" i="30"/>
  <c r="ATW9" i="30"/>
  <c r="ATW10" i="30"/>
  <c r="ATW11" i="30"/>
  <c r="ATW12" i="30"/>
  <c r="ATW13" i="30"/>
  <c r="ATW14" i="30"/>
  <c r="ATW15" i="30"/>
  <c r="ATW16" i="30"/>
  <c r="ATW17" i="30"/>
  <c r="ATW18" i="30"/>
  <c r="ATW19" i="30"/>
  <c r="ATW20" i="30"/>
  <c r="ATW21" i="30"/>
  <c r="ATW22" i="30"/>
  <c r="ATW23" i="30"/>
  <c r="ATW24" i="30"/>
  <c r="ATW25" i="30"/>
  <c r="ATW26" i="30"/>
  <c r="ATW27" i="30"/>
  <c r="ATW28" i="30"/>
  <c r="ATW29" i="30"/>
  <c r="ATW30" i="30"/>
  <c r="ATW31" i="30"/>
  <c r="ATW32" i="30"/>
  <c r="ATX32" i="30"/>
  <c r="ATO8" i="30"/>
  <c r="ATO9" i="30"/>
  <c r="ATO10" i="30"/>
  <c r="ATO11" i="30"/>
  <c r="ATO12" i="30"/>
  <c r="ATO13" i="30"/>
  <c r="ATO14" i="30"/>
  <c r="ATO15" i="30"/>
  <c r="ATO16" i="30"/>
  <c r="ATO17" i="30"/>
  <c r="ATO18" i="30"/>
  <c r="ATO19" i="30"/>
  <c r="ATO20" i="30"/>
  <c r="ATO21" i="30"/>
  <c r="ATO22" i="30"/>
  <c r="ATO23" i="30"/>
  <c r="ATO24" i="30"/>
  <c r="ATO25" i="30"/>
  <c r="ATO26" i="30"/>
  <c r="ATO27" i="30"/>
  <c r="ATO28" i="30"/>
  <c r="ATO29" i="30"/>
  <c r="ATO30" i="30"/>
  <c r="ATO31" i="30"/>
  <c r="ATO32" i="30"/>
  <c r="ATP32" i="30"/>
  <c r="ATK8" i="30"/>
  <c r="ATK9" i="30"/>
  <c r="ATK10" i="30"/>
  <c r="ATK11" i="30"/>
  <c r="ATK12" i="30"/>
  <c r="ATK13" i="30"/>
  <c r="ATK14" i="30"/>
  <c r="ATK15" i="30"/>
  <c r="ATK16" i="30"/>
  <c r="ATK17" i="30"/>
  <c r="ATK18" i="30"/>
  <c r="ATK19" i="30"/>
  <c r="ATK20" i="30"/>
  <c r="ATK21" i="30"/>
  <c r="ATK22" i="30"/>
  <c r="ATK23" i="30"/>
  <c r="ATK24" i="30"/>
  <c r="ATK25" i="30"/>
  <c r="ATK26" i="30"/>
  <c r="ATK27" i="30"/>
  <c r="ATK28" i="30"/>
  <c r="ATK29" i="30"/>
  <c r="ATK30" i="30"/>
  <c r="ATK31" i="30"/>
  <c r="ATK32" i="30"/>
  <c r="ATL32" i="30"/>
  <c r="ATO7" i="30"/>
  <c r="ATK7" i="30"/>
  <c r="ATG8" i="30"/>
  <c r="ATG9" i="30"/>
  <c r="ATG10" i="30"/>
  <c r="ATG11" i="30"/>
  <c r="ATG12" i="30"/>
  <c r="ATG13" i="30"/>
  <c r="ATG14" i="30"/>
  <c r="ATG15" i="30"/>
  <c r="ATG16" i="30"/>
  <c r="ATG17" i="30"/>
  <c r="ATG18" i="30"/>
  <c r="ATG19" i="30"/>
  <c r="ATG20" i="30"/>
  <c r="ATG21" i="30"/>
  <c r="ATG22" i="30"/>
  <c r="ATG23" i="30"/>
  <c r="ATG24" i="30"/>
  <c r="ATG25" i="30"/>
  <c r="ATG26" i="30"/>
  <c r="ATG27" i="30"/>
  <c r="ATG28" i="30"/>
  <c r="ATG29" i="30"/>
  <c r="ATG30" i="30"/>
  <c r="ATG31" i="30"/>
  <c r="ATG32" i="30"/>
  <c r="ATH32" i="30"/>
  <c r="ATC8" i="30"/>
  <c r="ATC9" i="30"/>
  <c r="ATC10" i="30"/>
  <c r="ATC11" i="30"/>
  <c r="ATC12" i="30"/>
  <c r="ATC13" i="30"/>
  <c r="ATC14" i="30"/>
  <c r="ATC15" i="30"/>
  <c r="ATC16" i="30"/>
  <c r="ATC17" i="30"/>
  <c r="ATC18" i="30"/>
  <c r="ATC19" i="30"/>
  <c r="ATC20" i="30"/>
  <c r="ATC21" i="30"/>
  <c r="ATC22" i="30"/>
  <c r="ATC23" i="30"/>
  <c r="ATC24" i="30"/>
  <c r="ATC25" i="30"/>
  <c r="ATC26" i="30"/>
  <c r="ATC27" i="30"/>
  <c r="ATC28" i="30"/>
  <c r="ATC29" i="30"/>
  <c r="ATC30" i="30"/>
  <c r="ATC31" i="30"/>
  <c r="ATC32" i="30"/>
  <c r="ATD32" i="30"/>
  <c r="ASY8" i="30"/>
  <c r="ASY9" i="30"/>
  <c r="ASY10" i="30"/>
  <c r="ASY11" i="30"/>
  <c r="ASY12" i="30"/>
  <c r="ASY13" i="30"/>
  <c r="ASY14" i="30"/>
  <c r="ASY15" i="30"/>
  <c r="ASY16" i="30"/>
  <c r="ASY17" i="30"/>
  <c r="ASY18" i="30"/>
  <c r="ASY19" i="30"/>
  <c r="ASY20" i="30"/>
  <c r="ASY21" i="30"/>
  <c r="ASY22" i="30"/>
  <c r="ASY23" i="30"/>
  <c r="ASY24" i="30"/>
  <c r="ASY25" i="30"/>
  <c r="ASY26" i="30"/>
  <c r="ASY27" i="30"/>
  <c r="ASY28" i="30"/>
  <c r="ASY29" i="30"/>
  <c r="ASY30" i="30"/>
  <c r="ASY31" i="30"/>
  <c r="ASY32" i="30"/>
  <c r="ASZ32" i="30"/>
  <c r="ASU8" i="30"/>
  <c r="ASU9" i="30"/>
  <c r="ASU10" i="30"/>
  <c r="ASU11" i="30"/>
  <c r="ASU12" i="30"/>
  <c r="ASU13" i="30"/>
  <c r="ASU14" i="30"/>
  <c r="ASU15" i="30"/>
  <c r="ASU16" i="30"/>
  <c r="ASU17" i="30"/>
  <c r="ASU18" i="30"/>
  <c r="ASU19" i="30"/>
  <c r="ASU20" i="30"/>
  <c r="ASU21" i="30"/>
  <c r="ASU22" i="30"/>
  <c r="ASU23" i="30"/>
  <c r="ASU24" i="30"/>
  <c r="ASU25" i="30"/>
  <c r="ASU26" i="30"/>
  <c r="ASU27" i="30"/>
  <c r="ASU28" i="30"/>
  <c r="ASU29" i="30"/>
  <c r="ASU30" i="30"/>
  <c r="ASU31" i="30"/>
  <c r="ASU32" i="30"/>
  <c r="ASV32" i="30"/>
  <c r="ATG7" i="30"/>
  <c r="ATC7" i="30"/>
  <c r="ASY7" i="30"/>
  <c r="ASU7" i="30"/>
  <c r="ASQ7" i="30"/>
  <c r="ASQ8" i="30"/>
  <c r="ASQ9" i="30"/>
  <c r="ASQ10" i="30"/>
  <c r="ASQ11" i="30"/>
  <c r="ASQ12" i="30"/>
  <c r="ASQ13" i="30"/>
  <c r="ASQ14" i="30"/>
  <c r="ASQ15" i="30"/>
  <c r="ASQ16" i="30"/>
  <c r="ASQ17" i="30"/>
  <c r="ASQ18" i="30"/>
  <c r="ASQ19" i="30"/>
  <c r="ASQ20" i="30"/>
  <c r="ASQ21" i="30"/>
  <c r="ASQ22" i="30"/>
  <c r="ASQ23" i="30"/>
  <c r="ASQ24" i="30"/>
  <c r="ASQ25" i="30"/>
  <c r="ASQ26" i="30"/>
  <c r="ASQ27" i="30"/>
  <c r="ASQ28" i="30"/>
  <c r="ASQ29" i="30"/>
  <c r="ASQ30" i="30"/>
  <c r="ASQ31" i="30"/>
  <c r="ASQ32" i="30"/>
  <c r="ASR32" i="30"/>
  <c r="ASJ32" i="30"/>
  <c r="ASF32" i="30"/>
  <c r="ASB32" i="30"/>
  <c r="ARX32" i="30"/>
  <c r="ARW8" i="30"/>
  <c r="ARW9" i="30"/>
  <c r="ARW10" i="30"/>
  <c r="ARW11" i="30"/>
  <c r="ARW12" i="30"/>
  <c r="ARW13" i="30"/>
  <c r="ARW14" i="30"/>
  <c r="ARW15" i="30"/>
  <c r="ARW16" i="30"/>
  <c r="ARW17" i="30"/>
  <c r="ARW18" i="30"/>
  <c r="ARW19" i="30"/>
  <c r="ARW20" i="30"/>
  <c r="ARW21" i="30"/>
  <c r="ARW22" i="30"/>
  <c r="ARW23" i="30"/>
  <c r="ARW24" i="30"/>
  <c r="ARW25" i="30"/>
  <c r="ARW26" i="30"/>
  <c r="ARW27" i="30"/>
  <c r="ARW28" i="30"/>
  <c r="ARW29" i="30"/>
  <c r="ARW30" i="30"/>
  <c r="ARW31" i="30"/>
  <c r="ARW32" i="30"/>
  <c r="ASA8" i="30"/>
  <c r="ASA9" i="30"/>
  <c r="ASA10" i="30"/>
  <c r="ASA11" i="30"/>
  <c r="ASA12" i="30"/>
  <c r="ASA13" i="30"/>
  <c r="ASA14" i="30"/>
  <c r="ASA15" i="30"/>
  <c r="ASA16" i="30"/>
  <c r="ASA17" i="30"/>
  <c r="ASA18" i="30"/>
  <c r="ASA19" i="30"/>
  <c r="ASA20" i="30"/>
  <c r="ASA21" i="30"/>
  <c r="ASA22" i="30"/>
  <c r="ASA23" i="30"/>
  <c r="ASA24" i="30"/>
  <c r="ASA25" i="30"/>
  <c r="ASA26" i="30"/>
  <c r="ASA27" i="30"/>
  <c r="ASA28" i="30"/>
  <c r="ASA29" i="30"/>
  <c r="ASA30" i="30"/>
  <c r="ASA31" i="30"/>
  <c r="ASA32" i="30"/>
  <c r="ASE8" i="30"/>
  <c r="ASE9" i="30"/>
  <c r="ASE10" i="30"/>
  <c r="ASE11" i="30"/>
  <c r="ASE12" i="30"/>
  <c r="ASE13" i="30"/>
  <c r="ASE14" i="30"/>
  <c r="ASE15" i="30"/>
  <c r="ASE16" i="30"/>
  <c r="ASE17" i="30"/>
  <c r="ASE18" i="30"/>
  <c r="ASE19" i="30"/>
  <c r="ASE20" i="30"/>
  <c r="ASE21" i="30"/>
  <c r="ASE22" i="30"/>
  <c r="ASE23" i="30"/>
  <c r="ASE24" i="30"/>
  <c r="ASE25" i="30"/>
  <c r="ASE26" i="30"/>
  <c r="ASE27" i="30"/>
  <c r="ASE28" i="30"/>
  <c r="ASE29" i="30"/>
  <c r="ASE30" i="30"/>
  <c r="ASE31" i="30"/>
  <c r="ASE32" i="30"/>
  <c r="ASI8" i="30"/>
  <c r="ASI9" i="30"/>
  <c r="ASI10" i="30"/>
  <c r="ASI11" i="30"/>
  <c r="ASI12" i="30"/>
  <c r="ASI13" i="30"/>
  <c r="ASI14" i="30"/>
  <c r="ASI15" i="30"/>
  <c r="ASI16" i="30"/>
  <c r="ASI17" i="30"/>
  <c r="ASI18" i="30"/>
  <c r="ASI19" i="30"/>
  <c r="ASI20" i="30"/>
  <c r="ASI21" i="30"/>
  <c r="ASI22" i="30"/>
  <c r="ASI23" i="30"/>
  <c r="ASI24" i="30"/>
  <c r="ASI25" i="30"/>
  <c r="ASI26" i="30"/>
  <c r="ASI27" i="30"/>
  <c r="ASI28" i="30"/>
  <c r="ASI29" i="30"/>
  <c r="ASI30" i="30"/>
  <c r="ASI31" i="30"/>
  <c r="ASI32" i="30"/>
  <c r="ASI7" i="30"/>
  <c r="ASE7" i="30"/>
  <c r="ASA7" i="30"/>
  <c r="ARW7" i="30"/>
  <c r="ARS8" i="30"/>
  <c r="ARS9" i="30"/>
  <c r="ARS10" i="30"/>
  <c r="ARS11" i="30"/>
  <c r="ARS12" i="30"/>
  <c r="ARS13" i="30"/>
  <c r="ARS14" i="30"/>
  <c r="ARS15" i="30"/>
  <c r="ARS16" i="30"/>
  <c r="ARS17" i="30"/>
  <c r="ARS18" i="30"/>
  <c r="ARS19" i="30"/>
  <c r="ARS20" i="30"/>
  <c r="ARS21" i="30"/>
  <c r="ARS22" i="30"/>
  <c r="ARS23" i="30"/>
  <c r="ARS24" i="30"/>
  <c r="ARS25" i="30"/>
  <c r="ARS26" i="30"/>
  <c r="ARS27" i="30"/>
  <c r="ARS28" i="30"/>
  <c r="ARS29" i="30"/>
  <c r="ARS30" i="30"/>
  <c r="ARS31" i="30"/>
  <c r="ARS32" i="30"/>
  <c r="ART32" i="30"/>
  <c r="ARO8" i="30"/>
  <c r="ARO9" i="30"/>
  <c r="ARO10" i="30"/>
  <c r="ARO11" i="30"/>
  <c r="ARO12" i="30"/>
  <c r="ARO13" i="30"/>
  <c r="ARO14" i="30"/>
  <c r="ARO15" i="30"/>
  <c r="ARO16" i="30"/>
  <c r="ARO17" i="30"/>
  <c r="ARO18" i="30"/>
  <c r="ARO19" i="30"/>
  <c r="ARO20" i="30"/>
  <c r="ARO21" i="30"/>
  <c r="ARO22" i="30"/>
  <c r="ARO23" i="30"/>
  <c r="ARO24" i="30"/>
  <c r="ARO25" i="30"/>
  <c r="ARO26" i="30"/>
  <c r="ARO27" i="30"/>
  <c r="ARO28" i="30"/>
  <c r="ARO29" i="30"/>
  <c r="ARO30" i="30"/>
  <c r="ARO31" i="30"/>
  <c r="ARO32" i="30"/>
  <c r="ARP32" i="30"/>
  <c r="ARS7" i="30"/>
  <c r="ARO7" i="30"/>
  <c r="ARK8" i="30"/>
  <c r="ARK9" i="30"/>
  <c r="ARK10" i="30"/>
  <c r="ARK11" i="30"/>
  <c r="ARK12" i="30"/>
  <c r="ARK13" i="30"/>
  <c r="ARK14" i="30"/>
  <c r="ARK15" i="30"/>
  <c r="ARK16" i="30"/>
  <c r="ARK17" i="30"/>
  <c r="ARK18" i="30"/>
  <c r="ARK19" i="30"/>
  <c r="ARK20" i="30"/>
  <c r="ARK21" i="30"/>
  <c r="ARK22" i="30"/>
  <c r="ARK23" i="30"/>
  <c r="ARK24" i="30"/>
  <c r="ARK25" i="30"/>
  <c r="ARK26" i="30"/>
  <c r="ARK27" i="30"/>
  <c r="ARK28" i="30"/>
  <c r="ARK29" i="30"/>
  <c r="ARK30" i="30"/>
  <c r="ARK31" i="30"/>
  <c r="ARK32" i="30"/>
  <c r="ARL32" i="30"/>
  <c r="ARK7" i="30"/>
  <c r="ARC8" i="30"/>
  <c r="ARC9" i="30"/>
  <c r="ARC10" i="30"/>
  <c r="ARC11" i="30"/>
  <c r="ARC12" i="30"/>
  <c r="ARC13" i="30"/>
  <c r="ARC14" i="30"/>
  <c r="ARC15" i="30"/>
  <c r="ARC16" i="30"/>
  <c r="ARC17" i="30"/>
  <c r="ARC18" i="30"/>
  <c r="ARC19" i="30"/>
  <c r="ARC20" i="30"/>
  <c r="ARC21" i="30"/>
  <c r="ARC22" i="30"/>
  <c r="ARC23" i="30"/>
  <c r="ARC24" i="30"/>
  <c r="ARC25" i="30"/>
  <c r="ARC26" i="30"/>
  <c r="ARC27" i="30"/>
  <c r="ARC28" i="30"/>
  <c r="ARC29" i="30"/>
  <c r="ARC30" i="30"/>
  <c r="ARC31" i="30"/>
  <c r="ARC32" i="30"/>
  <c r="ARD32" i="30"/>
  <c r="AQY8" i="30"/>
  <c r="AQY9" i="30"/>
  <c r="AQY10" i="30"/>
  <c r="AQY11" i="30"/>
  <c r="AQY12" i="30"/>
  <c r="AQY13" i="30"/>
  <c r="AQY14" i="30"/>
  <c r="AQY15" i="30"/>
  <c r="AQY16" i="30"/>
  <c r="AQY17" i="30"/>
  <c r="AQY18" i="30"/>
  <c r="AQY19" i="30"/>
  <c r="AQY20" i="30"/>
  <c r="AQY21" i="30"/>
  <c r="AQY22" i="30"/>
  <c r="AQY23" i="30"/>
  <c r="AQY24" i="30"/>
  <c r="AQY25" i="30"/>
  <c r="AQY26" i="30"/>
  <c r="AQY27" i="30"/>
  <c r="AQY28" i="30"/>
  <c r="AQY29" i="30"/>
  <c r="AQY30" i="30"/>
  <c r="AQY31" i="30"/>
  <c r="AQY32" i="30"/>
  <c r="AQZ32" i="30"/>
  <c r="AQU8" i="30"/>
  <c r="AQU9" i="30"/>
  <c r="AQU10" i="30"/>
  <c r="AQU11" i="30"/>
  <c r="AQU12" i="30"/>
  <c r="AQU13" i="30"/>
  <c r="AQU14" i="30"/>
  <c r="AQU15" i="30"/>
  <c r="AQU16" i="30"/>
  <c r="AQU17" i="30"/>
  <c r="AQU18" i="30"/>
  <c r="AQU19" i="30"/>
  <c r="AQU20" i="30"/>
  <c r="AQU21" i="30"/>
  <c r="AQU22" i="30"/>
  <c r="AQU23" i="30"/>
  <c r="AQU24" i="30"/>
  <c r="AQU25" i="30"/>
  <c r="AQU26" i="30"/>
  <c r="AQU27" i="30"/>
  <c r="AQU28" i="30"/>
  <c r="AQU29" i="30"/>
  <c r="AQU30" i="30"/>
  <c r="AQU31" i="30"/>
  <c r="AQU32" i="30"/>
  <c r="AQV32" i="30"/>
  <c r="ARC7" i="30"/>
  <c r="AQY7" i="30"/>
  <c r="AQU7" i="30"/>
  <c r="AQQ8" i="30"/>
  <c r="AQQ9" i="30"/>
  <c r="AQQ10" i="30"/>
  <c r="AQQ11" i="30"/>
  <c r="AQQ12" i="30"/>
  <c r="AQQ13" i="30"/>
  <c r="AQQ14" i="30"/>
  <c r="AQQ15" i="30"/>
  <c r="AQQ16" i="30"/>
  <c r="AQQ17" i="30"/>
  <c r="AQQ18" i="30"/>
  <c r="AQQ19" i="30"/>
  <c r="AQQ20" i="30"/>
  <c r="AQQ21" i="30"/>
  <c r="AQQ22" i="30"/>
  <c r="AQQ23" i="30"/>
  <c r="AQQ24" i="30"/>
  <c r="AQQ25" i="30"/>
  <c r="AQQ26" i="30"/>
  <c r="AQQ27" i="30"/>
  <c r="AQQ28" i="30"/>
  <c r="AQQ29" i="30"/>
  <c r="AQQ30" i="30"/>
  <c r="AQQ31" i="30"/>
  <c r="AQQ32" i="30"/>
  <c r="AQR32" i="30"/>
  <c r="AQM8" i="30"/>
  <c r="AQM9" i="30"/>
  <c r="AQM10" i="30"/>
  <c r="AQM11" i="30"/>
  <c r="AQM12" i="30"/>
  <c r="AQM13" i="30"/>
  <c r="AQM14" i="30"/>
  <c r="AQM15" i="30"/>
  <c r="AQM16" i="30"/>
  <c r="AQM17" i="30"/>
  <c r="AQM18" i="30"/>
  <c r="AQM19" i="30"/>
  <c r="AQM20" i="30"/>
  <c r="AQM21" i="30"/>
  <c r="AQM22" i="30"/>
  <c r="AQM23" i="30"/>
  <c r="AQM24" i="30"/>
  <c r="AQM25" i="30"/>
  <c r="AQM26" i="30"/>
  <c r="AQM27" i="30"/>
  <c r="AQM28" i="30"/>
  <c r="AQM29" i="30"/>
  <c r="AQM30" i="30"/>
  <c r="AQM31" i="30"/>
  <c r="AQM32" i="30"/>
  <c r="AQN32" i="30"/>
  <c r="AQI8" i="30"/>
  <c r="AQI9" i="30"/>
  <c r="AQI10" i="30"/>
  <c r="AQI11" i="30"/>
  <c r="AQI12" i="30"/>
  <c r="AQI13" i="30"/>
  <c r="AQI14" i="30"/>
  <c r="AQI15" i="30"/>
  <c r="AQI16" i="30"/>
  <c r="AQI17" i="30"/>
  <c r="AQI18" i="30"/>
  <c r="AQI19" i="30"/>
  <c r="AQI20" i="30"/>
  <c r="AQI21" i="30"/>
  <c r="AQI22" i="30"/>
  <c r="AQI23" i="30"/>
  <c r="AQI24" i="30"/>
  <c r="AQI25" i="30"/>
  <c r="AQI26" i="30"/>
  <c r="AQI27" i="30"/>
  <c r="AQI28" i="30"/>
  <c r="AQI29" i="30"/>
  <c r="AQI30" i="30"/>
  <c r="AQI31" i="30"/>
  <c r="AQI32" i="30"/>
  <c r="AQJ32" i="30"/>
  <c r="AQQ7" i="30"/>
  <c r="AQM7" i="30"/>
  <c r="AQI7" i="30"/>
  <c r="AQE8" i="30"/>
  <c r="AQE9" i="30"/>
  <c r="AQE10" i="30"/>
  <c r="AQE11" i="30"/>
  <c r="AQE12" i="30"/>
  <c r="AQE13" i="30"/>
  <c r="AQE14" i="30"/>
  <c r="AQE15" i="30"/>
  <c r="AQE16" i="30"/>
  <c r="AQE17" i="30"/>
  <c r="AQE18" i="30"/>
  <c r="AQE19" i="30"/>
  <c r="AQE20" i="30"/>
  <c r="AQE21" i="30"/>
  <c r="AQE22" i="30"/>
  <c r="AQE23" i="30"/>
  <c r="AQE24" i="30"/>
  <c r="AQE25" i="30"/>
  <c r="AQE26" i="30"/>
  <c r="AQE27" i="30"/>
  <c r="AQE28" i="30"/>
  <c r="AQE29" i="30"/>
  <c r="AQE30" i="30"/>
  <c r="AQE31" i="30"/>
  <c r="AQE32" i="30"/>
  <c r="AQF32" i="30"/>
  <c r="AQE7" i="30"/>
  <c r="APW8" i="30"/>
  <c r="APW9" i="30"/>
  <c r="APW10" i="30"/>
  <c r="APW11" i="30"/>
  <c r="APW12" i="30"/>
  <c r="APW13" i="30"/>
  <c r="APW14" i="30"/>
  <c r="APW15" i="30"/>
  <c r="APW16" i="30"/>
  <c r="APW17" i="30"/>
  <c r="APW18" i="30"/>
  <c r="APW19" i="30"/>
  <c r="APW20" i="30"/>
  <c r="APW21" i="30"/>
  <c r="APW22" i="30"/>
  <c r="APW23" i="30"/>
  <c r="APW24" i="30"/>
  <c r="APW25" i="30"/>
  <c r="APW26" i="30"/>
  <c r="APW27" i="30"/>
  <c r="APW28" i="30"/>
  <c r="APW29" i="30"/>
  <c r="APW30" i="30"/>
  <c r="APW31" i="30"/>
  <c r="APW32" i="30"/>
  <c r="APX32" i="30"/>
  <c r="APS8" i="30"/>
  <c r="APS9" i="30"/>
  <c r="APS10" i="30"/>
  <c r="APS11" i="30"/>
  <c r="APS12" i="30"/>
  <c r="APS13" i="30"/>
  <c r="APS14" i="30"/>
  <c r="APS15" i="30"/>
  <c r="APS16" i="30"/>
  <c r="APS17" i="30"/>
  <c r="APS18" i="30"/>
  <c r="APS19" i="30"/>
  <c r="APS20" i="30"/>
  <c r="APS21" i="30"/>
  <c r="APS22" i="30"/>
  <c r="APS23" i="30"/>
  <c r="APS24" i="30"/>
  <c r="APS25" i="30"/>
  <c r="APS26" i="30"/>
  <c r="APS27" i="30"/>
  <c r="APS28" i="30"/>
  <c r="APS29" i="30"/>
  <c r="APS30" i="30"/>
  <c r="APS31" i="30"/>
  <c r="APS32" i="30"/>
  <c r="APT32" i="30"/>
  <c r="APO8" i="30"/>
  <c r="APO9" i="30"/>
  <c r="APO10" i="30"/>
  <c r="APO11" i="30"/>
  <c r="APO12" i="30"/>
  <c r="APO13" i="30"/>
  <c r="APO14" i="30"/>
  <c r="APO15" i="30"/>
  <c r="APO16" i="30"/>
  <c r="APO17" i="30"/>
  <c r="APO18" i="30"/>
  <c r="APO19" i="30"/>
  <c r="APO20" i="30"/>
  <c r="APO21" i="30"/>
  <c r="APO22" i="30"/>
  <c r="APO23" i="30"/>
  <c r="APO24" i="30"/>
  <c r="APO25" i="30"/>
  <c r="APO26" i="30"/>
  <c r="APO27" i="30"/>
  <c r="APO28" i="30"/>
  <c r="APO29" i="30"/>
  <c r="APO30" i="30"/>
  <c r="APO31" i="30"/>
  <c r="APO32" i="30"/>
  <c r="APP32" i="30"/>
  <c r="APW7" i="30"/>
  <c r="APS7" i="30"/>
  <c r="APO7" i="30"/>
  <c r="APK8" i="30"/>
  <c r="APK9" i="30"/>
  <c r="APK10" i="30"/>
  <c r="APK11" i="30"/>
  <c r="APK12" i="30"/>
  <c r="APK13" i="30"/>
  <c r="APK14" i="30"/>
  <c r="APK15" i="30"/>
  <c r="APK16" i="30"/>
  <c r="APK17" i="30"/>
  <c r="APK18" i="30"/>
  <c r="APK19" i="30"/>
  <c r="APK20" i="30"/>
  <c r="APK21" i="30"/>
  <c r="APK22" i="30"/>
  <c r="APK23" i="30"/>
  <c r="APK24" i="30"/>
  <c r="APK25" i="30"/>
  <c r="APK26" i="30"/>
  <c r="APK27" i="30"/>
  <c r="APK28" i="30"/>
  <c r="APK29" i="30"/>
  <c r="APK30" i="30"/>
  <c r="APK31" i="30"/>
  <c r="APK32" i="30"/>
  <c r="APL32" i="30"/>
  <c r="APG8" i="30"/>
  <c r="APG9" i="30"/>
  <c r="APG10" i="30"/>
  <c r="APG11" i="30"/>
  <c r="APG12" i="30"/>
  <c r="APG13" i="30"/>
  <c r="APG14" i="30"/>
  <c r="APG15" i="30"/>
  <c r="APG16" i="30"/>
  <c r="APG17" i="30"/>
  <c r="APG18" i="30"/>
  <c r="APG19" i="30"/>
  <c r="APG20" i="30"/>
  <c r="APG21" i="30"/>
  <c r="APG22" i="30"/>
  <c r="APG23" i="30"/>
  <c r="APG24" i="30"/>
  <c r="APG25" i="30"/>
  <c r="APG26" i="30"/>
  <c r="APG27" i="30"/>
  <c r="APG28" i="30"/>
  <c r="APG29" i="30"/>
  <c r="APG30" i="30"/>
  <c r="APG31" i="30"/>
  <c r="APG32" i="30"/>
  <c r="APH32" i="30"/>
  <c r="APC8" i="30"/>
  <c r="APC9" i="30"/>
  <c r="APC10" i="30"/>
  <c r="APC11" i="30"/>
  <c r="APC12" i="30"/>
  <c r="APC13" i="30"/>
  <c r="APC14" i="30"/>
  <c r="APC15" i="30"/>
  <c r="APC16" i="30"/>
  <c r="APC17" i="30"/>
  <c r="APC18" i="30"/>
  <c r="APC19" i="30"/>
  <c r="APC20" i="30"/>
  <c r="APC21" i="30"/>
  <c r="APC22" i="30"/>
  <c r="APC23" i="30"/>
  <c r="APC24" i="30"/>
  <c r="APC25" i="30"/>
  <c r="APC26" i="30"/>
  <c r="APC27" i="30"/>
  <c r="APC28" i="30"/>
  <c r="APC29" i="30"/>
  <c r="APC30" i="30"/>
  <c r="APC31" i="30"/>
  <c r="APC32" i="30"/>
  <c r="APD32" i="30"/>
  <c r="APK7" i="30"/>
  <c r="APG7" i="30"/>
  <c r="APC7" i="30"/>
  <c r="AOY14" i="30"/>
  <c r="AOY15" i="30"/>
  <c r="AOY16" i="30"/>
  <c r="AOY17" i="30"/>
  <c r="AOY18" i="30"/>
  <c r="AOY19" i="30"/>
  <c r="AOY20" i="30"/>
  <c r="AOY21" i="30"/>
  <c r="AOY22" i="30"/>
  <c r="AOY23" i="30"/>
  <c r="AOY24" i="30"/>
  <c r="AOY25" i="30"/>
  <c r="AOY26" i="30"/>
  <c r="AOY27" i="30"/>
  <c r="AOY28" i="30"/>
  <c r="AOY29" i="30"/>
  <c r="AOY30" i="30"/>
  <c r="AOY31" i="30"/>
  <c r="AOY32" i="30"/>
  <c r="AOZ32" i="30"/>
  <c r="AOY8" i="30"/>
  <c r="AOY9" i="30"/>
  <c r="AOY10" i="30"/>
  <c r="AOY11" i="30"/>
  <c r="AOY12" i="30"/>
  <c r="AOY13" i="30"/>
  <c r="AOY7" i="30"/>
  <c r="AOQ8" i="30"/>
  <c r="AOQ9" i="30"/>
  <c r="AOQ10" i="30"/>
  <c r="AOQ11" i="30"/>
  <c r="AOQ12" i="30"/>
  <c r="AOQ13" i="30"/>
  <c r="AOQ14" i="30"/>
  <c r="AOQ15" i="30"/>
  <c r="AOQ16" i="30"/>
  <c r="AOQ17" i="30"/>
  <c r="AOQ18" i="30"/>
  <c r="AOQ19" i="30"/>
  <c r="AOQ20" i="30"/>
  <c r="AOQ21" i="30"/>
  <c r="AOQ22" i="30"/>
  <c r="AOQ23" i="30"/>
  <c r="AOQ24" i="30"/>
  <c r="AOQ25" i="30"/>
  <c r="AOQ26" i="30"/>
  <c r="AOQ27" i="30"/>
  <c r="AOQ28" i="30"/>
  <c r="AOQ29" i="30"/>
  <c r="AOQ30" i="30"/>
  <c r="AOQ31" i="30"/>
  <c r="AOQ32" i="30"/>
  <c r="AOR32" i="30"/>
  <c r="AOM8" i="30"/>
  <c r="AOM9" i="30"/>
  <c r="AOM10" i="30"/>
  <c r="AOM11" i="30"/>
  <c r="AOM12" i="30"/>
  <c r="AOM13" i="30"/>
  <c r="AOM14" i="30"/>
  <c r="AOM15" i="30"/>
  <c r="AOM16" i="30"/>
  <c r="AOM17" i="30"/>
  <c r="AOM18" i="30"/>
  <c r="AOM19" i="30"/>
  <c r="AOM20" i="30"/>
  <c r="AOM21" i="30"/>
  <c r="AOM22" i="30"/>
  <c r="AOM23" i="30"/>
  <c r="AOM24" i="30"/>
  <c r="AOM25" i="30"/>
  <c r="AOM26" i="30"/>
  <c r="AOM27" i="30"/>
  <c r="AOM28" i="30"/>
  <c r="AOM29" i="30"/>
  <c r="AOM30" i="30"/>
  <c r="AOM31" i="30"/>
  <c r="AOM32" i="30"/>
  <c r="AON32" i="30"/>
  <c r="AOI8" i="30"/>
  <c r="AOI9" i="30"/>
  <c r="AOI10" i="30"/>
  <c r="AOI11" i="30"/>
  <c r="AOI12" i="30"/>
  <c r="AOI13" i="30"/>
  <c r="AOI14" i="30"/>
  <c r="AOI15" i="30"/>
  <c r="AOI16" i="30"/>
  <c r="AOI17" i="30"/>
  <c r="AOI18" i="30"/>
  <c r="AOI19" i="30"/>
  <c r="AOI20" i="30"/>
  <c r="AOI21" i="30"/>
  <c r="AOI22" i="30"/>
  <c r="AOI23" i="30"/>
  <c r="AOI24" i="30"/>
  <c r="AOI25" i="30"/>
  <c r="AOI26" i="30"/>
  <c r="AOI27" i="30"/>
  <c r="AOI28" i="30"/>
  <c r="AOI29" i="30"/>
  <c r="AOI30" i="30"/>
  <c r="AOI31" i="30"/>
  <c r="AOI32" i="30"/>
  <c r="AOJ32" i="30"/>
  <c r="AOQ7" i="30"/>
  <c r="AOM7" i="30"/>
  <c r="AOI7" i="30"/>
  <c r="AOE8" i="30"/>
  <c r="AOE9" i="30"/>
  <c r="AOE10" i="30"/>
  <c r="AOE11" i="30"/>
  <c r="AOE12" i="30"/>
  <c r="AOE13" i="30"/>
  <c r="AOE14" i="30"/>
  <c r="AOE15" i="30"/>
  <c r="AOE16" i="30"/>
  <c r="AOE17" i="30"/>
  <c r="AOE18" i="30"/>
  <c r="AOE19" i="30"/>
  <c r="AOE20" i="30"/>
  <c r="AOE21" i="30"/>
  <c r="AOE22" i="30"/>
  <c r="AOE23" i="30"/>
  <c r="AOE24" i="30"/>
  <c r="AOE25" i="30"/>
  <c r="AOE26" i="30"/>
  <c r="AOE27" i="30"/>
  <c r="AOE28" i="30"/>
  <c r="AOE29" i="30"/>
  <c r="AOE30" i="30"/>
  <c r="AOE31" i="30"/>
  <c r="AOE32" i="30"/>
  <c r="AOF32" i="30"/>
  <c r="AOA8" i="30"/>
  <c r="AOA9" i="30"/>
  <c r="AOA10" i="30"/>
  <c r="AOA11" i="30"/>
  <c r="AOA12" i="30"/>
  <c r="AOA13" i="30"/>
  <c r="AOA14" i="30"/>
  <c r="AOA15" i="30"/>
  <c r="AOA16" i="30"/>
  <c r="AOA17" i="30"/>
  <c r="AOA18" i="30"/>
  <c r="AOA19" i="30"/>
  <c r="AOA20" i="30"/>
  <c r="AOA21" i="30"/>
  <c r="AOA22" i="30"/>
  <c r="AOA23" i="30"/>
  <c r="AOA24" i="30"/>
  <c r="AOA25" i="30"/>
  <c r="AOA26" i="30"/>
  <c r="AOA27" i="30"/>
  <c r="AOA28" i="30"/>
  <c r="AOA29" i="30"/>
  <c r="AOA30" i="30"/>
  <c r="AOA31" i="30"/>
  <c r="AOA32" i="30"/>
  <c r="AOB32" i="30"/>
  <c r="ANW8" i="30"/>
  <c r="ANW9" i="30"/>
  <c r="ANW10" i="30"/>
  <c r="ANW11" i="30"/>
  <c r="ANW12" i="30"/>
  <c r="ANW13" i="30"/>
  <c r="ANW14" i="30"/>
  <c r="ANW15" i="30"/>
  <c r="ANW16" i="30"/>
  <c r="ANW17" i="30"/>
  <c r="ANW18" i="30"/>
  <c r="ANW19" i="30"/>
  <c r="ANW20" i="30"/>
  <c r="ANW21" i="30"/>
  <c r="ANW22" i="30"/>
  <c r="ANW23" i="30"/>
  <c r="ANW24" i="30"/>
  <c r="ANW25" i="30"/>
  <c r="ANW26" i="30"/>
  <c r="ANW27" i="30"/>
  <c r="ANW28" i="30"/>
  <c r="ANW29" i="30"/>
  <c r="ANW30" i="30"/>
  <c r="ANW31" i="30"/>
  <c r="ANW32" i="30"/>
  <c r="ANX32" i="30"/>
  <c r="AOE7" i="30"/>
  <c r="AOA7" i="30"/>
  <c r="ANW7" i="30"/>
  <c r="ANS8" i="30"/>
  <c r="ANS9" i="30"/>
  <c r="ANS10" i="30"/>
  <c r="ANS11" i="30"/>
  <c r="ANS12" i="30"/>
  <c r="ANS13" i="30"/>
  <c r="ANS14" i="30"/>
  <c r="ANS15" i="30"/>
  <c r="ANS16" i="30"/>
  <c r="ANS17" i="30"/>
  <c r="ANS18" i="30"/>
  <c r="ANS19" i="30"/>
  <c r="ANS20" i="30"/>
  <c r="ANS21" i="30"/>
  <c r="ANS22" i="30"/>
  <c r="ANS23" i="30"/>
  <c r="ANS24" i="30"/>
  <c r="ANS25" i="30"/>
  <c r="ANS26" i="30"/>
  <c r="ANS27" i="30"/>
  <c r="ANS28" i="30"/>
  <c r="ANS29" i="30"/>
  <c r="ANS30" i="30"/>
  <c r="ANS31" i="30"/>
  <c r="ANS32" i="30"/>
  <c r="ANT32" i="30"/>
  <c r="ANS7" i="30"/>
  <c r="AMM7" i="30"/>
  <c r="ALG7" i="30"/>
  <c r="AKA7" i="30"/>
  <c r="AJS8" i="30"/>
  <c r="AJS9" i="30"/>
  <c r="AJS10" i="30"/>
  <c r="AJS11" i="30"/>
  <c r="AJS12" i="30"/>
  <c r="AJS13" i="30"/>
  <c r="AJS14" i="30"/>
  <c r="AJS15" i="30"/>
  <c r="AJS16" i="30"/>
  <c r="AJS17" i="30"/>
  <c r="AJS18" i="30"/>
  <c r="AJS19" i="30"/>
  <c r="AJS20" i="30"/>
  <c r="AJS21" i="30"/>
  <c r="AJS22" i="30"/>
  <c r="AJS23" i="30"/>
  <c r="AJS24" i="30"/>
  <c r="AJS25" i="30"/>
  <c r="AJS26" i="30"/>
  <c r="AJS27" i="30"/>
  <c r="AJS28" i="30"/>
  <c r="AJS29" i="30"/>
  <c r="AJS30" i="30"/>
  <c r="AJS31" i="30"/>
  <c r="AJS32" i="30"/>
  <c r="AJT32" i="30"/>
  <c r="AJO8" i="30"/>
  <c r="AJO9" i="30"/>
  <c r="AJO10" i="30"/>
  <c r="AJO11" i="30"/>
  <c r="AJO12" i="30"/>
  <c r="AJO13" i="30"/>
  <c r="AJO14" i="30"/>
  <c r="AJO15" i="30"/>
  <c r="AJO16" i="30"/>
  <c r="AJO17" i="30"/>
  <c r="AJO18" i="30"/>
  <c r="AJO19" i="30"/>
  <c r="AJO20" i="30"/>
  <c r="AJO21" i="30"/>
  <c r="AJO22" i="30"/>
  <c r="AJO23" i="30"/>
  <c r="AJO24" i="30"/>
  <c r="AJO25" i="30"/>
  <c r="AJO26" i="30"/>
  <c r="AJO27" i="30"/>
  <c r="AJO28" i="30"/>
  <c r="AJO29" i="30"/>
  <c r="AJO30" i="30"/>
  <c r="AJO31" i="30"/>
  <c r="AJO32" i="30"/>
  <c r="AJP32" i="30"/>
  <c r="AJK8" i="30"/>
  <c r="AJK9" i="30"/>
  <c r="AJK10" i="30"/>
  <c r="AJK11" i="30"/>
  <c r="AJK12" i="30"/>
  <c r="AJK13" i="30"/>
  <c r="AJK14" i="30"/>
  <c r="AJK15" i="30"/>
  <c r="AJK16" i="30"/>
  <c r="AJK17" i="30"/>
  <c r="AJK18" i="30"/>
  <c r="AJK19" i="30"/>
  <c r="AJK20" i="30"/>
  <c r="AJK21" i="30"/>
  <c r="AJK22" i="30"/>
  <c r="AJK23" i="30"/>
  <c r="AJK24" i="30"/>
  <c r="AJK25" i="30"/>
  <c r="AJK26" i="30"/>
  <c r="AJK27" i="30"/>
  <c r="AJK28" i="30"/>
  <c r="AJK29" i="30"/>
  <c r="AJK30" i="30"/>
  <c r="AJK31" i="30"/>
  <c r="AJK32" i="30"/>
  <c r="AJL32" i="30"/>
  <c r="AJS7" i="30"/>
  <c r="AJO7" i="30"/>
  <c r="AJK7" i="30"/>
  <c r="AJG8" i="30"/>
  <c r="AJG9" i="30"/>
  <c r="AJG10" i="30"/>
  <c r="AJG11" i="30"/>
  <c r="AJG12" i="30"/>
  <c r="AJG13" i="30"/>
  <c r="AJG14" i="30"/>
  <c r="AJG15" i="30"/>
  <c r="AJG16" i="30"/>
  <c r="AJG17" i="30"/>
  <c r="AJG18" i="30"/>
  <c r="AJG19" i="30"/>
  <c r="AJG20" i="30"/>
  <c r="AJG21" i="30"/>
  <c r="AJG22" i="30"/>
  <c r="AJG23" i="30"/>
  <c r="AJG24" i="30"/>
  <c r="AJG25" i="30"/>
  <c r="AJG26" i="30"/>
  <c r="AJG27" i="30"/>
  <c r="AJG28" i="30"/>
  <c r="AJG29" i="30"/>
  <c r="AJG30" i="30"/>
  <c r="AJG31" i="30"/>
  <c r="AJG32" i="30"/>
  <c r="AJH32" i="30"/>
  <c r="AJC8" i="30"/>
  <c r="AJC9" i="30"/>
  <c r="AJC10" i="30"/>
  <c r="AJC11" i="30"/>
  <c r="AJC12" i="30"/>
  <c r="AJC13" i="30"/>
  <c r="AJC14" i="30"/>
  <c r="AJC15" i="30"/>
  <c r="AJC16" i="30"/>
  <c r="AJC17" i="30"/>
  <c r="AJC18" i="30"/>
  <c r="AJC19" i="30"/>
  <c r="AJC20" i="30"/>
  <c r="AJC21" i="30"/>
  <c r="AJC22" i="30"/>
  <c r="AJC23" i="30"/>
  <c r="AJC24" i="30"/>
  <c r="AJC25" i="30"/>
  <c r="AJC26" i="30"/>
  <c r="AJC27" i="30"/>
  <c r="AJC28" i="30"/>
  <c r="AJC29" i="30"/>
  <c r="AJC30" i="30"/>
  <c r="AJC31" i="30"/>
  <c r="AJC32" i="30"/>
  <c r="AJD32" i="30"/>
  <c r="AIY8" i="30"/>
  <c r="AIY9" i="30"/>
  <c r="AIY10" i="30"/>
  <c r="AIY11" i="30"/>
  <c r="AIY12" i="30"/>
  <c r="AIY13" i="30"/>
  <c r="AIY14" i="30"/>
  <c r="AIY15" i="30"/>
  <c r="AIY16" i="30"/>
  <c r="AIY17" i="30"/>
  <c r="AIY18" i="30"/>
  <c r="AIY19" i="30"/>
  <c r="AIY20" i="30"/>
  <c r="AIY21" i="30"/>
  <c r="AIY22" i="30"/>
  <c r="AIY23" i="30"/>
  <c r="AIY24" i="30"/>
  <c r="AIY25" i="30"/>
  <c r="AIY26" i="30"/>
  <c r="AIY27" i="30"/>
  <c r="AIY28" i="30"/>
  <c r="AIY29" i="30"/>
  <c r="AIY30" i="30"/>
  <c r="AIY31" i="30"/>
  <c r="AIY32" i="30"/>
  <c r="AIZ32" i="30"/>
  <c r="AJG7" i="30"/>
  <c r="AJC7" i="30"/>
  <c r="AIY7" i="30"/>
  <c r="AIU9" i="30"/>
  <c r="AIU10" i="30"/>
  <c r="AIU11" i="30"/>
  <c r="AIU12" i="30"/>
  <c r="AIU13" i="30"/>
  <c r="AIU14" i="30"/>
  <c r="AIU15" i="30"/>
  <c r="AIU16" i="30"/>
  <c r="AIU17" i="30"/>
  <c r="AIU18" i="30"/>
  <c r="AIU19" i="30"/>
  <c r="AIU20" i="30"/>
  <c r="AIU21" i="30"/>
  <c r="AIU22" i="30"/>
  <c r="AIU23" i="30"/>
  <c r="AIU24" i="30"/>
  <c r="AIU25" i="30"/>
  <c r="AIU26" i="30"/>
  <c r="AIU27" i="30"/>
  <c r="AIU28" i="30"/>
  <c r="AIU29" i="30"/>
  <c r="AIU30" i="30"/>
  <c r="AIU31" i="30"/>
  <c r="AIU32" i="30"/>
  <c r="AIV32" i="30"/>
  <c r="AIU33" i="30"/>
  <c r="AIU8" i="30"/>
  <c r="AIU7" i="30"/>
  <c r="AIN32" i="30"/>
  <c r="AIM8" i="30"/>
  <c r="AIM9" i="30"/>
  <c r="AIM10" i="30"/>
  <c r="AIM11" i="30"/>
  <c r="AIM12" i="30"/>
  <c r="AIM13" i="30"/>
  <c r="AIM14" i="30"/>
  <c r="AIM15" i="30"/>
  <c r="AIM16" i="30"/>
  <c r="AIM17" i="30"/>
  <c r="AIM18" i="30"/>
  <c r="AIM19" i="30"/>
  <c r="AIM20" i="30"/>
  <c r="AIM21" i="30"/>
  <c r="AIM22" i="30"/>
  <c r="AIM23" i="30"/>
  <c r="AIM24" i="30"/>
  <c r="AIM25" i="30"/>
  <c r="AIM26" i="30"/>
  <c r="AIM27" i="30"/>
  <c r="AIM28" i="30"/>
  <c r="AIM29" i="30"/>
  <c r="AIM30" i="30"/>
  <c r="AIM31" i="30"/>
  <c r="AIM32" i="30"/>
  <c r="AIJ32" i="30"/>
  <c r="AII8" i="30"/>
  <c r="AII9" i="30"/>
  <c r="AII10" i="30"/>
  <c r="AII11" i="30"/>
  <c r="AII12" i="30"/>
  <c r="AII13" i="30"/>
  <c r="AII14" i="30"/>
  <c r="AII15" i="30"/>
  <c r="AII16" i="30"/>
  <c r="AII17" i="30"/>
  <c r="AII18" i="30"/>
  <c r="AII19" i="30"/>
  <c r="AII20" i="30"/>
  <c r="AII21" i="30"/>
  <c r="AII22" i="30"/>
  <c r="AII23" i="30"/>
  <c r="AII24" i="30"/>
  <c r="AII25" i="30"/>
  <c r="AII26" i="30"/>
  <c r="AII27" i="30"/>
  <c r="AII28" i="30"/>
  <c r="AII29" i="30"/>
  <c r="AII30" i="30"/>
  <c r="AII31" i="30"/>
  <c r="AII32" i="30"/>
  <c r="AIF32" i="30"/>
  <c r="AIE8" i="30"/>
  <c r="AIE9" i="30"/>
  <c r="AIE10" i="30"/>
  <c r="AIE11" i="30"/>
  <c r="AIE12" i="30"/>
  <c r="AIE13" i="30"/>
  <c r="AIE14" i="30"/>
  <c r="AIE15" i="30"/>
  <c r="AIE16" i="30"/>
  <c r="AIE17" i="30"/>
  <c r="AIE18" i="30"/>
  <c r="AIE19" i="30"/>
  <c r="AIE20" i="30"/>
  <c r="AIE21" i="30"/>
  <c r="AIE22" i="30"/>
  <c r="AIE23" i="30"/>
  <c r="AIE24" i="30"/>
  <c r="AIE25" i="30"/>
  <c r="AIE26" i="30"/>
  <c r="AIE27" i="30"/>
  <c r="AIE28" i="30"/>
  <c r="AIE29" i="30"/>
  <c r="AIE30" i="30"/>
  <c r="AIE31" i="30"/>
  <c r="AIE32" i="30"/>
  <c r="AIM7" i="30"/>
  <c r="AII7" i="30"/>
  <c r="AIE7" i="30"/>
  <c r="AIB32" i="30"/>
  <c r="AIA8" i="30"/>
  <c r="AIA9" i="30"/>
  <c r="AIA10" i="30"/>
  <c r="AIA11" i="30"/>
  <c r="AIA12" i="30"/>
  <c r="AIA13" i="30"/>
  <c r="AIA14" i="30"/>
  <c r="AIA15" i="30"/>
  <c r="AIA16" i="30"/>
  <c r="AIA17" i="30"/>
  <c r="AIA18" i="30"/>
  <c r="AIA19" i="30"/>
  <c r="AIA20" i="30"/>
  <c r="AIA21" i="30"/>
  <c r="AIA22" i="30"/>
  <c r="AIA23" i="30"/>
  <c r="AIA24" i="30"/>
  <c r="AIA25" i="30"/>
  <c r="AIA26" i="30"/>
  <c r="AIA27" i="30"/>
  <c r="AIA28" i="30"/>
  <c r="AIA29" i="30"/>
  <c r="AIA30" i="30"/>
  <c r="AIA31" i="30"/>
  <c r="AIA32" i="30"/>
  <c r="AHX32" i="30"/>
  <c r="AHW8" i="30"/>
  <c r="AHW9" i="30"/>
  <c r="AHW10" i="30"/>
  <c r="AHW11" i="30"/>
  <c r="AHW12" i="30"/>
  <c r="AHW13" i="30"/>
  <c r="AHW14" i="30"/>
  <c r="AHW15" i="30"/>
  <c r="AHW16" i="30"/>
  <c r="AHW17" i="30"/>
  <c r="AHW18" i="30"/>
  <c r="AHW19" i="30"/>
  <c r="AHW20" i="30"/>
  <c r="AHW21" i="30"/>
  <c r="AHW22" i="30"/>
  <c r="AHW23" i="30"/>
  <c r="AHW24" i="30"/>
  <c r="AHW25" i="30"/>
  <c r="AHW26" i="30"/>
  <c r="AHW27" i="30"/>
  <c r="AHW28" i="30"/>
  <c r="AHW29" i="30"/>
  <c r="AHW30" i="30"/>
  <c r="AHW31" i="30"/>
  <c r="AHW32" i="30"/>
  <c r="AHT32" i="30"/>
  <c r="AHS8" i="30"/>
  <c r="AHS9" i="30"/>
  <c r="AHS10" i="30"/>
  <c r="AHS11" i="30"/>
  <c r="AHS12" i="30"/>
  <c r="AHS13" i="30"/>
  <c r="AHS14" i="30"/>
  <c r="AHS15" i="30"/>
  <c r="AHS16" i="30"/>
  <c r="AHS17" i="30"/>
  <c r="AHS18" i="30"/>
  <c r="AHS19" i="30"/>
  <c r="AHS20" i="30"/>
  <c r="AHS21" i="30"/>
  <c r="AHS22" i="30"/>
  <c r="AHS23" i="30"/>
  <c r="AHS24" i="30"/>
  <c r="AHS25" i="30"/>
  <c r="AHS26" i="30"/>
  <c r="AHS27" i="30"/>
  <c r="AHS28" i="30"/>
  <c r="AHS29" i="30"/>
  <c r="AHS30" i="30"/>
  <c r="AHS31" i="30"/>
  <c r="AHS32" i="30"/>
  <c r="AIA7" i="30"/>
  <c r="AHW7" i="30"/>
  <c r="AHS7" i="30"/>
  <c r="AHP32" i="30"/>
  <c r="AHO8" i="30"/>
  <c r="AHO9" i="30"/>
  <c r="AHO10" i="30"/>
  <c r="AHO11" i="30"/>
  <c r="AHO12" i="30"/>
  <c r="AHO13" i="30"/>
  <c r="AHO14" i="30"/>
  <c r="AHO15" i="30"/>
  <c r="AHO16" i="30"/>
  <c r="AHO17" i="30"/>
  <c r="AHO18" i="30"/>
  <c r="AHO19" i="30"/>
  <c r="AHO20" i="30"/>
  <c r="AHO21" i="30"/>
  <c r="AHO22" i="30"/>
  <c r="AHO23" i="30"/>
  <c r="AHO24" i="30"/>
  <c r="AHO25" i="30"/>
  <c r="AHO26" i="30"/>
  <c r="AHO27" i="30"/>
  <c r="AHO28" i="30"/>
  <c r="AHO29" i="30"/>
  <c r="AHO30" i="30"/>
  <c r="AHO31" i="30"/>
  <c r="AHO32" i="30"/>
  <c r="AHO33" i="30"/>
  <c r="AHO7" i="30"/>
  <c r="AHH32" i="30"/>
  <c r="AHG8" i="30"/>
  <c r="AHG9" i="30"/>
  <c r="AHG10" i="30"/>
  <c r="AHG11" i="30"/>
  <c r="AHG12" i="30"/>
  <c r="AHG13" i="30"/>
  <c r="AHG14" i="30"/>
  <c r="AHG15" i="30"/>
  <c r="AHG16" i="30"/>
  <c r="AHG17" i="30"/>
  <c r="AHG18" i="30"/>
  <c r="AHG19" i="30"/>
  <c r="AHG20" i="30"/>
  <c r="AHG21" i="30"/>
  <c r="AHG22" i="30"/>
  <c r="AHG23" i="30"/>
  <c r="AHG24" i="30"/>
  <c r="AHG25" i="30"/>
  <c r="AHG26" i="30"/>
  <c r="AHG27" i="30"/>
  <c r="AHG28" i="30"/>
  <c r="AHG29" i="30"/>
  <c r="AHG30" i="30"/>
  <c r="AHG31" i="30"/>
  <c r="AHG32" i="30"/>
  <c r="AHD32" i="30"/>
  <c r="AHC8" i="30"/>
  <c r="AHC9" i="30"/>
  <c r="AHC10" i="30"/>
  <c r="AHC11" i="30"/>
  <c r="AHC12" i="30"/>
  <c r="AHC13" i="30"/>
  <c r="AHC14" i="30"/>
  <c r="AHC15" i="30"/>
  <c r="AHC16" i="30"/>
  <c r="AHC17" i="30"/>
  <c r="AHC18" i="30"/>
  <c r="AHC19" i="30"/>
  <c r="AHC20" i="30"/>
  <c r="AHC21" i="30"/>
  <c r="AHC22" i="30"/>
  <c r="AHC23" i="30"/>
  <c r="AHC24" i="30"/>
  <c r="AHC25" i="30"/>
  <c r="AHC26" i="30"/>
  <c r="AHC27" i="30"/>
  <c r="AHC28" i="30"/>
  <c r="AHC29" i="30"/>
  <c r="AHC30" i="30"/>
  <c r="AHC31" i="30"/>
  <c r="AHC32" i="30"/>
  <c r="AGZ32" i="30"/>
  <c r="AGY8" i="30"/>
  <c r="AGY9" i="30"/>
  <c r="AGY10" i="30"/>
  <c r="AGY11" i="30"/>
  <c r="AGY12" i="30"/>
  <c r="AGY13" i="30"/>
  <c r="AGY14" i="30"/>
  <c r="AGY15" i="30"/>
  <c r="AGY16" i="30"/>
  <c r="AGY17" i="30"/>
  <c r="AGY18" i="30"/>
  <c r="AGY19" i="30"/>
  <c r="AGY20" i="30"/>
  <c r="AGY21" i="30"/>
  <c r="AGY22" i="30"/>
  <c r="AGY23" i="30"/>
  <c r="AGY24" i="30"/>
  <c r="AGY25" i="30"/>
  <c r="AGY26" i="30"/>
  <c r="AGY27" i="30"/>
  <c r="AGY28" i="30"/>
  <c r="AGY29" i="30"/>
  <c r="AGY30" i="30"/>
  <c r="AGY31" i="30"/>
  <c r="AGY32" i="30"/>
  <c r="AHG7" i="30"/>
  <c r="AHC7" i="30"/>
  <c r="AGY7" i="30"/>
  <c r="AGV32" i="30"/>
  <c r="AGU8" i="30"/>
  <c r="AGU9" i="30"/>
  <c r="AGU10" i="30"/>
  <c r="AGU11" i="30"/>
  <c r="AGU12" i="30"/>
  <c r="AGU13" i="30"/>
  <c r="AGU14" i="30"/>
  <c r="AGU15" i="30"/>
  <c r="AGU16" i="30"/>
  <c r="AGU17" i="30"/>
  <c r="AGU18" i="30"/>
  <c r="AGU19" i="30"/>
  <c r="AGU20" i="30"/>
  <c r="AGU21" i="30"/>
  <c r="AGU22" i="30"/>
  <c r="AGU23" i="30"/>
  <c r="AGU24" i="30"/>
  <c r="AGU25" i="30"/>
  <c r="AGU26" i="30"/>
  <c r="AGU27" i="30"/>
  <c r="AGU28" i="30"/>
  <c r="AGU29" i="30"/>
  <c r="AGU30" i="30"/>
  <c r="AGU31" i="30"/>
  <c r="AGU32" i="30"/>
  <c r="AGR32" i="30"/>
  <c r="AGQ8" i="30"/>
  <c r="AGQ9" i="30"/>
  <c r="AGQ10" i="30"/>
  <c r="AGQ11" i="30"/>
  <c r="AGQ12" i="30"/>
  <c r="AGQ13" i="30"/>
  <c r="AGQ14" i="30"/>
  <c r="AGQ15" i="30"/>
  <c r="AGQ16" i="30"/>
  <c r="AGQ17" i="30"/>
  <c r="AGQ18" i="30"/>
  <c r="AGQ19" i="30"/>
  <c r="AGQ20" i="30"/>
  <c r="AGQ21" i="30"/>
  <c r="AGQ22" i="30"/>
  <c r="AGQ23" i="30"/>
  <c r="AGQ24" i="30"/>
  <c r="AGQ25" i="30"/>
  <c r="AGQ26" i="30"/>
  <c r="AGQ27" i="30"/>
  <c r="AGQ28" i="30"/>
  <c r="AGQ29" i="30"/>
  <c r="AGQ30" i="30"/>
  <c r="AGQ31" i="30"/>
  <c r="AGQ32" i="30"/>
  <c r="AGN32" i="30"/>
  <c r="AGM8" i="30"/>
  <c r="AGM9" i="30"/>
  <c r="AGM10" i="30"/>
  <c r="AGM11" i="30"/>
  <c r="AGM12" i="30"/>
  <c r="AGM13" i="30"/>
  <c r="AGM14" i="30"/>
  <c r="AGM15" i="30"/>
  <c r="AGM16" i="30"/>
  <c r="AGM17" i="30"/>
  <c r="AGM18" i="30"/>
  <c r="AGM19" i="30"/>
  <c r="AGM20" i="30"/>
  <c r="AGM21" i="30"/>
  <c r="AGM22" i="30"/>
  <c r="AGM23" i="30"/>
  <c r="AGM24" i="30"/>
  <c r="AGM25" i="30"/>
  <c r="AGM26" i="30"/>
  <c r="AGM27" i="30"/>
  <c r="AGM28" i="30"/>
  <c r="AGM29" i="30"/>
  <c r="AGM30" i="30"/>
  <c r="AGM31" i="30"/>
  <c r="AGM32" i="30"/>
  <c r="AGJ32" i="30"/>
  <c r="AGI8" i="30"/>
  <c r="AGI9" i="30"/>
  <c r="AGI10" i="30"/>
  <c r="AGI11" i="30"/>
  <c r="AGI12" i="30"/>
  <c r="AGI13" i="30"/>
  <c r="AGI14" i="30"/>
  <c r="AGI15" i="30"/>
  <c r="AGI16" i="30"/>
  <c r="AGI17" i="30"/>
  <c r="AGI18" i="30"/>
  <c r="AGI19" i="30"/>
  <c r="AGI20" i="30"/>
  <c r="AGI21" i="30"/>
  <c r="AGI22" i="30"/>
  <c r="AGI23" i="30"/>
  <c r="AGI24" i="30"/>
  <c r="AGI25" i="30"/>
  <c r="AGI26" i="30"/>
  <c r="AGI27" i="30"/>
  <c r="AGI28" i="30"/>
  <c r="AGI29" i="30"/>
  <c r="AGI30" i="30"/>
  <c r="AGI31" i="30"/>
  <c r="AGI32" i="30"/>
  <c r="AGI33" i="30"/>
  <c r="AGU7" i="30"/>
  <c r="AGQ7" i="30"/>
  <c r="AGM7" i="30"/>
  <c r="AGI7" i="30"/>
  <c r="AGB32" i="30"/>
  <c r="AGA8" i="30"/>
  <c r="AGA9" i="30"/>
  <c r="AGA10" i="30"/>
  <c r="AGA11" i="30"/>
  <c r="AGA12" i="30"/>
  <c r="AGA13" i="30"/>
  <c r="AGA14" i="30"/>
  <c r="AGA15" i="30"/>
  <c r="AGA16" i="30"/>
  <c r="AGA17" i="30"/>
  <c r="AGA18" i="30"/>
  <c r="AGA19" i="30"/>
  <c r="AGA20" i="30"/>
  <c r="AGA21" i="30"/>
  <c r="AGA22" i="30"/>
  <c r="AGA23" i="30"/>
  <c r="AGA24" i="30"/>
  <c r="AGA25" i="30"/>
  <c r="AGA26" i="30"/>
  <c r="AGA27" i="30"/>
  <c r="AGA28" i="30"/>
  <c r="AGA29" i="30"/>
  <c r="AGA30" i="30"/>
  <c r="AGA31" i="30"/>
  <c r="AGA32" i="30"/>
  <c r="AFX32" i="30"/>
  <c r="AFW8" i="30"/>
  <c r="AFW9" i="30"/>
  <c r="AFW10" i="30"/>
  <c r="AFW11" i="30"/>
  <c r="AFW12" i="30"/>
  <c r="AFW13" i="30"/>
  <c r="AFW14" i="30"/>
  <c r="AFW15" i="30"/>
  <c r="AFW16" i="30"/>
  <c r="AFW17" i="30"/>
  <c r="AFW18" i="30"/>
  <c r="AFW19" i="30"/>
  <c r="AFW20" i="30"/>
  <c r="AFW21" i="30"/>
  <c r="AFW22" i="30"/>
  <c r="AFW23" i="30"/>
  <c r="AFW24" i="30"/>
  <c r="AFW25" i="30"/>
  <c r="AFW26" i="30"/>
  <c r="AFW27" i="30"/>
  <c r="AFW28" i="30"/>
  <c r="AFW29" i="30"/>
  <c r="AFW30" i="30"/>
  <c r="AFW31" i="30"/>
  <c r="AFW32" i="30"/>
  <c r="AFT32" i="30"/>
  <c r="AFS8" i="30"/>
  <c r="AFS9" i="30"/>
  <c r="AFS10" i="30"/>
  <c r="AFS11" i="30"/>
  <c r="AFS12" i="30"/>
  <c r="AFS13" i="30"/>
  <c r="AFS14" i="30"/>
  <c r="AFS15" i="30"/>
  <c r="AFS16" i="30"/>
  <c r="AFS17" i="30"/>
  <c r="AFS18" i="30"/>
  <c r="AFS19" i="30"/>
  <c r="AFS20" i="30"/>
  <c r="AFS21" i="30"/>
  <c r="AFS22" i="30"/>
  <c r="AFS23" i="30"/>
  <c r="AFS24" i="30"/>
  <c r="AFS25" i="30"/>
  <c r="AFS26" i="30"/>
  <c r="AFS27" i="30"/>
  <c r="AFS28" i="30"/>
  <c r="AFS29" i="30"/>
  <c r="AFS30" i="30"/>
  <c r="AFS31" i="30"/>
  <c r="AFS32" i="30"/>
  <c r="AGA7" i="30"/>
  <c r="AFW7" i="30"/>
  <c r="AFS7" i="30"/>
  <c r="AFP32" i="30"/>
  <c r="AFO8" i="30"/>
  <c r="AFO9" i="30"/>
  <c r="AFO10" i="30"/>
  <c r="AFO11" i="30"/>
  <c r="AFO12" i="30"/>
  <c r="AFO13" i="30"/>
  <c r="AFO14" i="30"/>
  <c r="AFO15" i="30"/>
  <c r="AFO16" i="30"/>
  <c r="AFO17" i="30"/>
  <c r="AFO18" i="30"/>
  <c r="AFO19" i="30"/>
  <c r="AFO20" i="30"/>
  <c r="AFO21" i="30"/>
  <c r="AFO22" i="30"/>
  <c r="AFO23" i="30"/>
  <c r="AFO24" i="30"/>
  <c r="AFO25" i="30"/>
  <c r="AFO26" i="30"/>
  <c r="AFO27" i="30"/>
  <c r="AFO28" i="30"/>
  <c r="AFO29" i="30"/>
  <c r="AFO30" i="30"/>
  <c r="AFO31" i="30"/>
  <c r="AFO32" i="30"/>
  <c r="AFL32" i="30"/>
  <c r="AFK8" i="30"/>
  <c r="AFK9" i="30"/>
  <c r="AFK10" i="30"/>
  <c r="AFK11" i="30"/>
  <c r="AFK12" i="30"/>
  <c r="AFK13" i="30"/>
  <c r="AFK14" i="30"/>
  <c r="AFK15" i="30"/>
  <c r="AFK16" i="30"/>
  <c r="AFK17" i="30"/>
  <c r="AFK18" i="30"/>
  <c r="AFK19" i="30"/>
  <c r="AFK20" i="30"/>
  <c r="AFK21" i="30"/>
  <c r="AFK22" i="30"/>
  <c r="AFK23" i="30"/>
  <c r="AFK24" i="30"/>
  <c r="AFK25" i="30"/>
  <c r="AFK26" i="30"/>
  <c r="AFK27" i="30"/>
  <c r="AFK28" i="30"/>
  <c r="AFK29" i="30"/>
  <c r="AFK30" i="30"/>
  <c r="AFK31" i="30"/>
  <c r="AFK32" i="30"/>
  <c r="AFH32" i="30"/>
  <c r="AFG8" i="30"/>
  <c r="AFG9" i="30"/>
  <c r="AFG10" i="30"/>
  <c r="AFG11" i="30"/>
  <c r="AFG12" i="30"/>
  <c r="AFG13" i="30"/>
  <c r="AFG14" i="30"/>
  <c r="AFG15" i="30"/>
  <c r="AFG16" i="30"/>
  <c r="AFG17" i="30"/>
  <c r="AFG18" i="30"/>
  <c r="AFG19" i="30"/>
  <c r="AFG20" i="30"/>
  <c r="AFG21" i="30"/>
  <c r="AFG22" i="30"/>
  <c r="AFG23" i="30"/>
  <c r="AFG24" i="30"/>
  <c r="AFG25" i="30"/>
  <c r="AFG26" i="30"/>
  <c r="AFG27" i="30"/>
  <c r="AFG28" i="30"/>
  <c r="AFG29" i="30"/>
  <c r="AFG30" i="30"/>
  <c r="AFG31" i="30"/>
  <c r="AFG32" i="30"/>
  <c r="AFO7" i="30"/>
  <c r="AFK7" i="30"/>
  <c r="AFG7" i="30"/>
  <c r="AFD32" i="30"/>
  <c r="AFC8" i="30"/>
  <c r="AFC9" i="30"/>
  <c r="AFC10" i="30"/>
  <c r="AFC11" i="30"/>
  <c r="AFC12" i="30"/>
  <c r="AFC13" i="30"/>
  <c r="AFC14" i="30"/>
  <c r="AFC15" i="30"/>
  <c r="AFC16" i="30"/>
  <c r="AFC17" i="30"/>
  <c r="AFC18" i="30"/>
  <c r="AFC19" i="30"/>
  <c r="AFC20" i="30"/>
  <c r="AFC21" i="30"/>
  <c r="AFC22" i="30"/>
  <c r="AFC23" i="30"/>
  <c r="AFC24" i="30"/>
  <c r="AFC25" i="30"/>
  <c r="AFC26" i="30"/>
  <c r="AFC27" i="30"/>
  <c r="AFC28" i="30"/>
  <c r="AFC29" i="30"/>
  <c r="AFC30" i="30"/>
  <c r="AFC31" i="30"/>
  <c r="AFC32" i="30"/>
  <c r="AFC33" i="30"/>
  <c r="AFC7" i="30"/>
  <c r="ADX32" i="30"/>
  <c r="ADW8" i="30"/>
  <c r="ADW9" i="30"/>
  <c r="ADW10" i="30"/>
  <c r="ADW11" i="30"/>
  <c r="ADW12" i="30"/>
  <c r="ADW13" i="30"/>
  <c r="ADW14" i="30"/>
  <c r="ADW15" i="30"/>
  <c r="ADW16" i="30"/>
  <c r="ADW17" i="30"/>
  <c r="ADW18" i="30"/>
  <c r="ADW19" i="30"/>
  <c r="ADW20" i="30"/>
  <c r="ADW21" i="30"/>
  <c r="ADW22" i="30"/>
  <c r="ADW23" i="30"/>
  <c r="ADW24" i="30"/>
  <c r="ADW25" i="30"/>
  <c r="ADW26" i="30"/>
  <c r="ADW27" i="30"/>
  <c r="ADW28" i="30"/>
  <c r="ADW29" i="30"/>
  <c r="ADW30" i="30"/>
  <c r="ADW31" i="30"/>
  <c r="ADW32" i="30"/>
  <c r="AEB32" i="30"/>
  <c r="AEA8" i="30"/>
  <c r="AEA9" i="30"/>
  <c r="AEA10" i="30"/>
  <c r="AEA11" i="30"/>
  <c r="AEA12" i="30"/>
  <c r="AEA13" i="30"/>
  <c r="AEA14" i="30"/>
  <c r="AEA15" i="30"/>
  <c r="AEA16" i="30"/>
  <c r="AEA17" i="30"/>
  <c r="AEA18" i="30"/>
  <c r="AEA19" i="30"/>
  <c r="AEA20" i="30"/>
  <c r="AEA21" i="30"/>
  <c r="AEA22" i="30"/>
  <c r="AEA23" i="30"/>
  <c r="AEA24" i="30"/>
  <c r="AEA25" i="30"/>
  <c r="AEA26" i="30"/>
  <c r="AEA27" i="30"/>
  <c r="AEA28" i="30"/>
  <c r="AEA29" i="30"/>
  <c r="AEA30" i="30"/>
  <c r="AEA31" i="30"/>
  <c r="AEA32" i="30"/>
  <c r="AEF32" i="30"/>
  <c r="AEE8" i="30"/>
  <c r="AEE9" i="30"/>
  <c r="AEE10" i="30"/>
  <c r="AEE11" i="30"/>
  <c r="AEE12" i="30"/>
  <c r="AEE13" i="30"/>
  <c r="AEE14" i="30"/>
  <c r="AEE15" i="30"/>
  <c r="AEE16" i="30"/>
  <c r="AEE17" i="30"/>
  <c r="AEE18" i="30"/>
  <c r="AEE19" i="30"/>
  <c r="AEE20" i="30"/>
  <c r="AEE21" i="30"/>
  <c r="AEE22" i="30"/>
  <c r="AEE23" i="30"/>
  <c r="AEE24" i="30"/>
  <c r="AEE25" i="30"/>
  <c r="AEE26" i="30"/>
  <c r="AEE27" i="30"/>
  <c r="AEE28" i="30"/>
  <c r="AEE29" i="30"/>
  <c r="AEE30" i="30"/>
  <c r="AEE31" i="30"/>
  <c r="AEE32" i="30"/>
  <c r="AEJ32" i="30"/>
  <c r="AEI8" i="30"/>
  <c r="AEI9" i="30"/>
  <c r="AEI10" i="30"/>
  <c r="AEI11" i="30"/>
  <c r="AEI12" i="30"/>
  <c r="AEI13" i="30"/>
  <c r="AEI14" i="30"/>
  <c r="AEI15" i="30"/>
  <c r="AEI16" i="30"/>
  <c r="AEI17" i="30"/>
  <c r="AEI18" i="30"/>
  <c r="AEI19" i="30"/>
  <c r="AEI20" i="30"/>
  <c r="AEI21" i="30"/>
  <c r="AEI22" i="30"/>
  <c r="AEI23" i="30"/>
  <c r="AEI24" i="30"/>
  <c r="AEI25" i="30"/>
  <c r="AEI26" i="30"/>
  <c r="AEI27" i="30"/>
  <c r="AEI28" i="30"/>
  <c r="AEI29" i="30"/>
  <c r="AEI30" i="30"/>
  <c r="AEI31" i="30"/>
  <c r="AEI32" i="30"/>
  <c r="AEN32" i="30"/>
  <c r="AEM8" i="30"/>
  <c r="AEM9" i="30"/>
  <c r="AEM10" i="30"/>
  <c r="AEM11" i="30"/>
  <c r="AEM12" i="30"/>
  <c r="AEM13" i="30"/>
  <c r="AEM14" i="30"/>
  <c r="AEM15" i="30"/>
  <c r="AEM16" i="30"/>
  <c r="AEM17" i="30"/>
  <c r="AEM18" i="30"/>
  <c r="AEM19" i="30"/>
  <c r="AEM20" i="30"/>
  <c r="AEM21" i="30"/>
  <c r="AEM22" i="30"/>
  <c r="AEM23" i="30"/>
  <c r="AEM24" i="30"/>
  <c r="AEM25" i="30"/>
  <c r="AEM26" i="30"/>
  <c r="AEM27" i="30"/>
  <c r="AEM28" i="30"/>
  <c r="AEM29" i="30"/>
  <c r="AEM30" i="30"/>
  <c r="AEM31" i="30"/>
  <c r="AEM32" i="30"/>
  <c r="AER32" i="30"/>
  <c r="AEQ8" i="30"/>
  <c r="AEQ9" i="30"/>
  <c r="AEQ10" i="30"/>
  <c r="AEQ11" i="30"/>
  <c r="AEQ12" i="30"/>
  <c r="AEQ13" i="30"/>
  <c r="AEQ14" i="30"/>
  <c r="AEQ15" i="30"/>
  <c r="AEQ16" i="30"/>
  <c r="AEQ17" i="30"/>
  <c r="AEQ18" i="30"/>
  <c r="AEQ19" i="30"/>
  <c r="AEQ20" i="30"/>
  <c r="AEQ21" i="30"/>
  <c r="AEQ22" i="30"/>
  <c r="AEQ23" i="30"/>
  <c r="AEQ24" i="30"/>
  <c r="AEQ25" i="30"/>
  <c r="AEQ26" i="30"/>
  <c r="AEQ27" i="30"/>
  <c r="AEQ28" i="30"/>
  <c r="AEQ29" i="30"/>
  <c r="AEQ30" i="30"/>
  <c r="AEQ31" i="30"/>
  <c r="AEQ32" i="30"/>
  <c r="AEV32" i="30"/>
  <c r="AEU8" i="30"/>
  <c r="AEU9" i="30"/>
  <c r="AEU10" i="30"/>
  <c r="AEU11" i="30"/>
  <c r="AEU12" i="30"/>
  <c r="AEU13" i="30"/>
  <c r="AEU14" i="30"/>
  <c r="AEU15" i="30"/>
  <c r="AEU16" i="30"/>
  <c r="AEU17" i="30"/>
  <c r="AEU18" i="30"/>
  <c r="AEU19" i="30"/>
  <c r="AEU20" i="30"/>
  <c r="AEU21" i="30"/>
  <c r="AEU22" i="30"/>
  <c r="AEU23" i="30"/>
  <c r="AEU24" i="30"/>
  <c r="AEU25" i="30"/>
  <c r="AEU26" i="30"/>
  <c r="AEU27" i="30"/>
  <c r="AEU28" i="30"/>
  <c r="AEU29" i="30"/>
  <c r="AEU30" i="30"/>
  <c r="AEU31" i="30"/>
  <c r="AEU32" i="30"/>
  <c r="AEU7" i="30"/>
  <c r="AEQ7" i="30"/>
  <c r="AEM7" i="30"/>
  <c r="AEI7" i="30"/>
  <c r="AEE7" i="30"/>
  <c r="AEA7" i="30"/>
  <c r="ADW7" i="30"/>
  <c r="ADP32" i="30"/>
  <c r="ADO8" i="30"/>
  <c r="ADO9" i="30"/>
  <c r="ADO10" i="30"/>
  <c r="ADO11" i="30"/>
  <c r="ADO12" i="30"/>
  <c r="ADO13" i="30"/>
  <c r="ADO14" i="30"/>
  <c r="ADO15" i="30"/>
  <c r="ADO16" i="30"/>
  <c r="ADO17" i="30"/>
  <c r="ADO18" i="30"/>
  <c r="ADO19" i="30"/>
  <c r="ADO20" i="30"/>
  <c r="ADO21" i="30"/>
  <c r="ADO22" i="30"/>
  <c r="ADO23" i="30"/>
  <c r="ADO24" i="30"/>
  <c r="ADO25" i="30"/>
  <c r="ADO26" i="30"/>
  <c r="ADO27" i="30"/>
  <c r="ADO28" i="30"/>
  <c r="ADO29" i="30"/>
  <c r="ADO30" i="30"/>
  <c r="ADO31" i="30"/>
  <c r="ADO32" i="30"/>
  <c r="ADL32" i="30"/>
  <c r="ADK8" i="30"/>
  <c r="ADK9" i="30"/>
  <c r="ADK10" i="30"/>
  <c r="ADK11" i="30"/>
  <c r="ADK12" i="30"/>
  <c r="ADK13" i="30"/>
  <c r="ADK14" i="30"/>
  <c r="ADK15" i="30"/>
  <c r="ADK16" i="30"/>
  <c r="ADK17" i="30"/>
  <c r="ADK18" i="30"/>
  <c r="ADK19" i="30"/>
  <c r="ADK20" i="30"/>
  <c r="ADK21" i="30"/>
  <c r="ADK22" i="30"/>
  <c r="ADK23" i="30"/>
  <c r="ADK24" i="30"/>
  <c r="ADK25" i="30"/>
  <c r="ADK26" i="30"/>
  <c r="ADK27" i="30"/>
  <c r="ADK28" i="30"/>
  <c r="ADK29" i="30"/>
  <c r="ADK30" i="30"/>
  <c r="ADK31" i="30"/>
  <c r="ADK32" i="30"/>
  <c r="ADH32" i="30"/>
  <c r="ADG8" i="30"/>
  <c r="ADG9" i="30"/>
  <c r="ADG10" i="30"/>
  <c r="ADG11" i="30"/>
  <c r="ADG12" i="30"/>
  <c r="ADG13" i="30"/>
  <c r="ADG14" i="30"/>
  <c r="ADG15" i="30"/>
  <c r="ADG16" i="30"/>
  <c r="ADG17" i="30"/>
  <c r="ADG18" i="30"/>
  <c r="ADG19" i="30"/>
  <c r="ADG20" i="30"/>
  <c r="ADG21" i="30"/>
  <c r="ADG22" i="30"/>
  <c r="ADG23" i="30"/>
  <c r="ADG24" i="30"/>
  <c r="ADG25" i="30"/>
  <c r="ADG26" i="30"/>
  <c r="ADG27" i="30"/>
  <c r="ADG28" i="30"/>
  <c r="ADG29" i="30"/>
  <c r="ADG30" i="30"/>
  <c r="ADG31" i="30"/>
  <c r="ADG32" i="30"/>
  <c r="ADO7" i="30"/>
  <c r="ADK7" i="30"/>
  <c r="ADG7" i="30"/>
  <c r="ADD32" i="30"/>
  <c r="ADC8" i="30"/>
  <c r="ADC9" i="30"/>
  <c r="ADC10" i="30"/>
  <c r="ADC11" i="30"/>
  <c r="ADC12" i="30"/>
  <c r="ADC13" i="30"/>
  <c r="ADC14" i="30"/>
  <c r="ADC15" i="30"/>
  <c r="ADC16" i="30"/>
  <c r="ADC17" i="30"/>
  <c r="ADC18" i="30"/>
  <c r="ADC19" i="30"/>
  <c r="ADC20" i="30"/>
  <c r="ADC21" i="30"/>
  <c r="ADC22" i="30"/>
  <c r="ADC23" i="30"/>
  <c r="ADC24" i="30"/>
  <c r="ADC25" i="30"/>
  <c r="ADC26" i="30"/>
  <c r="ADC27" i="30"/>
  <c r="ADC28" i="30"/>
  <c r="ADC29" i="30"/>
  <c r="ADC30" i="30"/>
  <c r="ADC31" i="30"/>
  <c r="ADC32" i="30"/>
  <c r="ACZ32" i="30"/>
  <c r="ACY8" i="30"/>
  <c r="ACY9" i="30"/>
  <c r="ACY10" i="30"/>
  <c r="ACY11" i="30"/>
  <c r="ACY12" i="30"/>
  <c r="ACY13" i="30"/>
  <c r="ACY14" i="30"/>
  <c r="ACY15" i="30"/>
  <c r="ACY16" i="30"/>
  <c r="ACY17" i="30"/>
  <c r="ACY18" i="30"/>
  <c r="ACY19" i="30"/>
  <c r="ACY20" i="30"/>
  <c r="ACY21" i="30"/>
  <c r="ACY22" i="30"/>
  <c r="ACY23" i="30"/>
  <c r="ACY24" i="30"/>
  <c r="ACY25" i="30"/>
  <c r="ACY26" i="30"/>
  <c r="ACY27" i="30"/>
  <c r="ACY28" i="30"/>
  <c r="ACY29" i="30"/>
  <c r="ACY30" i="30"/>
  <c r="ACY31" i="30"/>
  <c r="ACY32" i="30"/>
  <c r="ACV32" i="30"/>
  <c r="ACU8" i="30"/>
  <c r="ACU9" i="30"/>
  <c r="ACU10" i="30"/>
  <c r="ACU11" i="30"/>
  <c r="ACU12" i="30"/>
  <c r="ACU13" i="30"/>
  <c r="ACU14" i="30"/>
  <c r="ACU15" i="30"/>
  <c r="ACU16" i="30"/>
  <c r="ACU17" i="30"/>
  <c r="ACU18" i="30"/>
  <c r="ACU19" i="30"/>
  <c r="ACU20" i="30"/>
  <c r="ACU21" i="30"/>
  <c r="ACU22" i="30"/>
  <c r="ACU23" i="30"/>
  <c r="ACU24" i="30"/>
  <c r="ACU25" i="30"/>
  <c r="ACU26" i="30"/>
  <c r="ACU27" i="30"/>
  <c r="ACU28" i="30"/>
  <c r="ACU29" i="30"/>
  <c r="ACU30" i="30"/>
  <c r="ACU31" i="30"/>
  <c r="ACU32" i="30"/>
  <c r="ACR32" i="30"/>
  <c r="ACQ8" i="30"/>
  <c r="ACQ9" i="30"/>
  <c r="ACQ10" i="30"/>
  <c r="ACQ11" i="30"/>
  <c r="ACQ12" i="30"/>
  <c r="ACQ13" i="30"/>
  <c r="ACQ14" i="30"/>
  <c r="ACQ15" i="30"/>
  <c r="ACQ16" i="30"/>
  <c r="ACQ17" i="30"/>
  <c r="ACQ18" i="30"/>
  <c r="ACQ19" i="30"/>
  <c r="ACQ20" i="30"/>
  <c r="ACQ21" i="30"/>
  <c r="ACQ22" i="30"/>
  <c r="ACQ23" i="30"/>
  <c r="ACQ24" i="30"/>
  <c r="ACQ25" i="30"/>
  <c r="ACQ26" i="30"/>
  <c r="ACQ27" i="30"/>
  <c r="ACQ28" i="30"/>
  <c r="ACQ29" i="30"/>
  <c r="ACQ30" i="30"/>
  <c r="ACQ31" i="30"/>
  <c r="ACQ32" i="30"/>
  <c r="ADC7" i="30"/>
  <c r="ACY7" i="30"/>
  <c r="ACU7" i="30"/>
  <c r="ACQ7" i="30"/>
  <c r="ABL32" i="30"/>
  <c r="ABK8" i="30"/>
  <c r="ABK9" i="30"/>
  <c r="ABK10" i="30"/>
  <c r="ABK11" i="30"/>
  <c r="ABK12" i="30"/>
  <c r="ABK13" i="30"/>
  <c r="ABK14" i="30"/>
  <c r="ABK15" i="30"/>
  <c r="ABK16" i="30"/>
  <c r="ABK17" i="30"/>
  <c r="ABK18" i="30"/>
  <c r="ABK19" i="30"/>
  <c r="ABK20" i="30"/>
  <c r="ABK21" i="30"/>
  <c r="ABK22" i="30"/>
  <c r="ABK23" i="30"/>
  <c r="ABK24" i="30"/>
  <c r="ABK25" i="30"/>
  <c r="ABK26" i="30"/>
  <c r="ABK27" i="30"/>
  <c r="ABK28" i="30"/>
  <c r="ABK29" i="30"/>
  <c r="ABK30" i="30"/>
  <c r="ABK31" i="30"/>
  <c r="ABK32" i="30"/>
  <c r="ABK7" i="30"/>
  <c r="ABP32" i="30"/>
  <c r="ABO8" i="30"/>
  <c r="ABO9" i="30"/>
  <c r="ABO10" i="30"/>
  <c r="ABO11" i="30"/>
  <c r="ABO12" i="30"/>
  <c r="ABO13" i="30"/>
  <c r="ABO14" i="30"/>
  <c r="ABO15" i="30"/>
  <c r="ABO16" i="30"/>
  <c r="ABO17" i="30"/>
  <c r="ABO18" i="30"/>
  <c r="ABO19" i="30"/>
  <c r="ABO20" i="30"/>
  <c r="ABO21" i="30"/>
  <c r="ABO22" i="30"/>
  <c r="ABO23" i="30"/>
  <c r="ABO24" i="30"/>
  <c r="ABO25" i="30"/>
  <c r="ABO26" i="30"/>
  <c r="ABO27" i="30"/>
  <c r="ABO28" i="30"/>
  <c r="ABO29" i="30"/>
  <c r="ABO30" i="30"/>
  <c r="ABO31" i="30"/>
  <c r="ABO32" i="30"/>
  <c r="ABO7" i="30"/>
  <c r="ABT32" i="30"/>
  <c r="ABS8" i="30"/>
  <c r="ABS9" i="30"/>
  <c r="ABS10" i="30"/>
  <c r="ABS11" i="30"/>
  <c r="ABS12" i="30"/>
  <c r="ABS13" i="30"/>
  <c r="ABS14" i="30"/>
  <c r="ABS15" i="30"/>
  <c r="ABS16" i="30"/>
  <c r="ABS17" i="30"/>
  <c r="ABS18" i="30"/>
  <c r="ABS19" i="30"/>
  <c r="ABS20" i="30"/>
  <c r="ABS21" i="30"/>
  <c r="ABS22" i="30"/>
  <c r="ABS23" i="30"/>
  <c r="ABS24" i="30"/>
  <c r="ABS25" i="30"/>
  <c r="ABS26" i="30"/>
  <c r="ABS27" i="30"/>
  <c r="ABS28" i="30"/>
  <c r="ABS29" i="30"/>
  <c r="ABS30" i="30"/>
  <c r="ABS31" i="30"/>
  <c r="ABS32" i="30"/>
  <c r="ABS7" i="30"/>
  <c r="ABX32" i="30"/>
  <c r="ABW8" i="30"/>
  <c r="ABW9" i="30"/>
  <c r="ABW10" i="30"/>
  <c r="ABW11" i="30"/>
  <c r="ABW12" i="30"/>
  <c r="ABW13" i="30"/>
  <c r="ABW14" i="30"/>
  <c r="ABW15" i="30"/>
  <c r="ABW16" i="30"/>
  <c r="ABW17" i="30"/>
  <c r="ABW18" i="30"/>
  <c r="ABW19" i="30"/>
  <c r="ABW20" i="30"/>
  <c r="ABW21" i="30"/>
  <c r="ABW22" i="30"/>
  <c r="ABW23" i="30"/>
  <c r="ABW24" i="30"/>
  <c r="ABW25" i="30"/>
  <c r="ABW26" i="30"/>
  <c r="ABW27" i="30"/>
  <c r="ABW28" i="30"/>
  <c r="ABW29" i="30"/>
  <c r="ABW30" i="30"/>
  <c r="ABW31" i="30"/>
  <c r="ABW32" i="30"/>
  <c r="ABW7" i="30"/>
  <c r="ACB32" i="30"/>
  <c r="ACA8" i="30"/>
  <c r="ACA9" i="30"/>
  <c r="ACA10" i="30"/>
  <c r="ACA11" i="30"/>
  <c r="ACA12" i="30"/>
  <c r="ACA13" i="30"/>
  <c r="ACA14" i="30"/>
  <c r="ACA15" i="30"/>
  <c r="ACA16" i="30"/>
  <c r="ACA17" i="30"/>
  <c r="ACA18" i="30"/>
  <c r="ACA19" i="30"/>
  <c r="ACA20" i="30"/>
  <c r="ACA21" i="30"/>
  <c r="ACA22" i="30"/>
  <c r="ACA23" i="30"/>
  <c r="ACA24" i="30"/>
  <c r="ACA25" i="30"/>
  <c r="ACA26" i="30"/>
  <c r="ACA27" i="30"/>
  <c r="ACA28" i="30"/>
  <c r="ACA29" i="30"/>
  <c r="ACA30" i="30"/>
  <c r="ACA31" i="30"/>
  <c r="ACA32" i="30"/>
  <c r="ACA7" i="30"/>
  <c r="ACF32" i="30"/>
  <c r="ACE8" i="30"/>
  <c r="ACE9" i="30"/>
  <c r="ACE10" i="30"/>
  <c r="ACE11" i="30"/>
  <c r="ACE12" i="30"/>
  <c r="ACE13" i="30"/>
  <c r="ACE14" i="30"/>
  <c r="ACE15" i="30"/>
  <c r="ACE16" i="30"/>
  <c r="ACE17" i="30"/>
  <c r="ACE18" i="30"/>
  <c r="ACE19" i="30"/>
  <c r="ACE20" i="30"/>
  <c r="ACE21" i="30"/>
  <c r="ACE22" i="30"/>
  <c r="ACE23" i="30"/>
  <c r="ACE24" i="30"/>
  <c r="ACE25" i="30"/>
  <c r="ACE26" i="30"/>
  <c r="ACE27" i="30"/>
  <c r="ACE28" i="30"/>
  <c r="ACE29" i="30"/>
  <c r="ACE30" i="30"/>
  <c r="ACE31" i="30"/>
  <c r="ACE32" i="30"/>
  <c r="ACE7" i="30"/>
  <c r="ACJ32" i="30"/>
  <c r="ACI8" i="30"/>
  <c r="ACI9" i="30"/>
  <c r="ACI10" i="30"/>
  <c r="ACI11" i="30"/>
  <c r="ACI12" i="30"/>
  <c r="ACI13" i="30"/>
  <c r="ACI14" i="30"/>
  <c r="ACI15" i="30"/>
  <c r="ACI16" i="30"/>
  <c r="ACI17" i="30"/>
  <c r="ACI18" i="30"/>
  <c r="ACI19" i="30"/>
  <c r="ACI20" i="30"/>
  <c r="ACI21" i="30"/>
  <c r="ACI22" i="30"/>
  <c r="ACI23" i="30"/>
  <c r="ACI24" i="30"/>
  <c r="ACI25" i="30"/>
  <c r="ACI26" i="30"/>
  <c r="ACI27" i="30"/>
  <c r="ACI28" i="30"/>
  <c r="ACI29" i="30"/>
  <c r="ACI30" i="30"/>
  <c r="ACI31" i="30"/>
  <c r="ACI32" i="30"/>
  <c r="ACI7" i="30"/>
  <c r="ABD32" i="30"/>
  <c r="ABC8" i="30"/>
  <c r="ABC9" i="30"/>
  <c r="ABC10" i="30"/>
  <c r="ABC11" i="30"/>
  <c r="ABC12" i="30"/>
  <c r="ABC13" i="30"/>
  <c r="ABC14" i="30"/>
  <c r="ABC15" i="30"/>
  <c r="ABC16" i="30"/>
  <c r="ABC17" i="30"/>
  <c r="ABC18" i="30"/>
  <c r="ABC19" i="30"/>
  <c r="ABC20" i="30"/>
  <c r="ABC21" i="30"/>
  <c r="ABC22" i="30"/>
  <c r="ABC23" i="30"/>
  <c r="ABC24" i="30"/>
  <c r="ABC25" i="30"/>
  <c r="ABC26" i="30"/>
  <c r="ABC27" i="30"/>
  <c r="ABC28" i="30"/>
  <c r="ABC29" i="30"/>
  <c r="ABC30" i="30"/>
  <c r="ABC31" i="30"/>
  <c r="ABC32" i="30"/>
  <c r="ABC7" i="30"/>
  <c r="AAZ32" i="30"/>
  <c r="AAY8" i="30"/>
  <c r="AAY9" i="30"/>
  <c r="AAY10" i="30"/>
  <c r="AAY11" i="30"/>
  <c r="AAY12" i="30"/>
  <c r="AAY13" i="30"/>
  <c r="AAY14" i="30"/>
  <c r="AAY15" i="30"/>
  <c r="AAY16" i="30"/>
  <c r="AAY17" i="30"/>
  <c r="AAY18" i="30"/>
  <c r="AAY19" i="30"/>
  <c r="AAY20" i="30"/>
  <c r="AAY21" i="30"/>
  <c r="AAY22" i="30"/>
  <c r="AAY23" i="30"/>
  <c r="AAY24" i="30"/>
  <c r="AAY25" i="30"/>
  <c r="AAY26" i="30"/>
  <c r="AAY27" i="30"/>
  <c r="AAY28" i="30"/>
  <c r="AAY29" i="30"/>
  <c r="AAY30" i="30"/>
  <c r="AAY31" i="30"/>
  <c r="AAY32" i="30"/>
  <c r="AAY7" i="30"/>
  <c r="AAV32" i="30"/>
  <c r="AAU8" i="30"/>
  <c r="AAU9" i="30"/>
  <c r="AAU10" i="30"/>
  <c r="AAU11" i="30"/>
  <c r="AAU12" i="30"/>
  <c r="AAU13" i="30"/>
  <c r="AAU14" i="30"/>
  <c r="AAU15" i="30"/>
  <c r="AAU16" i="30"/>
  <c r="AAU17" i="30"/>
  <c r="AAU18" i="30"/>
  <c r="AAU19" i="30"/>
  <c r="AAU20" i="30"/>
  <c r="AAU21" i="30"/>
  <c r="AAU22" i="30"/>
  <c r="AAU23" i="30"/>
  <c r="AAU24" i="30"/>
  <c r="AAU25" i="30"/>
  <c r="AAU26" i="30"/>
  <c r="AAU27" i="30"/>
  <c r="AAU28" i="30"/>
  <c r="AAU29" i="30"/>
  <c r="AAU30" i="30"/>
  <c r="AAU31" i="30"/>
  <c r="AAU32" i="30"/>
  <c r="AAU7" i="30"/>
  <c r="AAR32" i="30"/>
  <c r="AAQ8" i="30"/>
  <c r="AAQ9" i="30"/>
  <c r="AAQ10" i="30"/>
  <c r="AAQ11" i="30"/>
  <c r="AAQ12" i="30"/>
  <c r="AAQ13" i="30"/>
  <c r="AAQ14" i="30"/>
  <c r="AAQ15" i="30"/>
  <c r="AAQ16" i="30"/>
  <c r="AAQ17" i="30"/>
  <c r="AAQ18" i="30"/>
  <c r="AAQ19" i="30"/>
  <c r="AAQ20" i="30"/>
  <c r="AAQ21" i="30"/>
  <c r="AAQ22" i="30"/>
  <c r="AAQ23" i="30"/>
  <c r="AAQ24" i="30"/>
  <c r="AAQ25" i="30"/>
  <c r="AAQ26" i="30"/>
  <c r="AAQ27" i="30"/>
  <c r="AAQ28" i="30"/>
  <c r="AAQ29" i="30"/>
  <c r="AAQ30" i="30"/>
  <c r="AAQ31" i="30"/>
  <c r="AAQ32" i="30"/>
  <c r="AAQ7" i="30"/>
  <c r="AAN32" i="30"/>
  <c r="AAM8" i="30"/>
  <c r="AAM9" i="30"/>
  <c r="AAM10" i="30"/>
  <c r="AAM11" i="30"/>
  <c r="AAM12" i="30"/>
  <c r="AAM13" i="30"/>
  <c r="AAM14" i="30"/>
  <c r="AAM15" i="30"/>
  <c r="AAM16" i="30"/>
  <c r="AAM17" i="30"/>
  <c r="AAM18" i="30"/>
  <c r="AAM19" i="30"/>
  <c r="AAM20" i="30"/>
  <c r="AAM21" i="30"/>
  <c r="AAM22" i="30"/>
  <c r="AAM23" i="30"/>
  <c r="AAM24" i="30"/>
  <c r="AAM25" i="30"/>
  <c r="AAM26" i="30"/>
  <c r="AAM27" i="30"/>
  <c r="AAM28" i="30"/>
  <c r="AAM29" i="30"/>
  <c r="AAM30" i="30"/>
  <c r="AAM31" i="30"/>
  <c r="AAM32" i="30"/>
  <c r="AAM7" i="30"/>
  <c r="AAJ32" i="30"/>
  <c r="AAI8" i="30"/>
  <c r="AAI9" i="30"/>
  <c r="AAI10" i="30"/>
  <c r="AAI11" i="30"/>
  <c r="AAI12" i="30"/>
  <c r="AAI13" i="30"/>
  <c r="AAI14" i="30"/>
  <c r="AAI15" i="30"/>
  <c r="AAI16" i="30"/>
  <c r="AAI17" i="30"/>
  <c r="AAI18" i="30"/>
  <c r="AAI19" i="30"/>
  <c r="AAI20" i="30"/>
  <c r="AAI21" i="30"/>
  <c r="AAI22" i="30"/>
  <c r="AAI23" i="30"/>
  <c r="AAI24" i="30"/>
  <c r="AAI25" i="30"/>
  <c r="AAI26" i="30"/>
  <c r="AAI27" i="30"/>
  <c r="AAI28" i="30"/>
  <c r="AAI29" i="30"/>
  <c r="AAI30" i="30"/>
  <c r="AAI31" i="30"/>
  <c r="AAI32" i="30"/>
  <c r="AAI7" i="30"/>
  <c r="AAF32" i="30"/>
  <c r="AAE8" i="30"/>
  <c r="AAE9" i="30"/>
  <c r="AAE10" i="30"/>
  <c r="AAE11" i="30"/>
  <c r="AAE12" i="30"/>
  <c r="AAE13" i="30"/>
  <c r="AAE14" i="30"/>
  <c r="AAE15" i="30"/>
  <c r="AAE16" i="30"/>
  <c r="AAE17" i="30"/>
  <c r="AAE18" i="30"/>
  <c r="AAE19" i="30"/>
  <c r="AAE20" i="30"/>
  <c r="AAE21" i="30"/>
  <c r="AAE22" i="30"/>
  <c r="AAE23" i="30"/>
  <c r="AAE24" i="30"/>
  <c r="AAE25" i="30"/>
  <c r="AAE26" i="30"/>
  <c r="AAE27" i="30"/>
  <c r="AAE28" i="30"/>
  <c r="AAE29" i="30"/>
  <c r="AAE30" i="30"/>
  <c r="AAE31" i="30"/>
  <c r="AAE32" i="30"/>
  <c r="AAE7" i="30"/>
  <c r="ZX32" i="30"/>
  <c r="ZW8" i="30"/>
  <c r="ZW9" i="30"/>
  <c r="ZW10" i="30"/>
  <c r="ZW11" i="30"/>
  <c r="ZW12" i="30"/>
  <c r="ZW13" i="30"/>
  <c r="ZW14" i="30"/>
  <c r="ZW15" i="30"/>
  <c r="ZW16" i="30"/>
  <c r="ZW17" i="30"/>
  <c r="ZW18" i="30"/>
  <c r="ZW19" i="30"/>
  <c r="ZW20" i="30"/>
  <c r="ZW21" i="30"/>
  <c r="ZW22" i="30"/>
  <c r="ZW23" i="30"/>
  <c r="ZW24" i="30"/>
  <c r="ZW25" i="30"/>
  <c r="ZW26" i="30"/>
  <c r="ZW27" i="30"/>
  <c r="ZW28" i="30"/>
  <c r="ZW29" i="30"/>
  <c r="ZW30" i="30"/>
  <c r="ZW31" i="30"/>
  <c r="ZW32" i="30"/>
  <c r="ZW7" i="30"/>
  <c r="ZT32" i="30"/>
  <c r="ZS8" i="30"/>
  <c r="ZS9" i="30"/>
  <c r="ZS10" i="30"/>
  <c r="ZS11" i="30"/>
  <c r="ZS12" i="30"/>
  <c r="ZS13" i="30"/>
  <c r="ZS14" i="30"/>
  <c r="ZS15" i="30"/>
  <c r="ZS16" i="30"/>
  <c r="ZS17" i="30"/>
  <c r="ZS18" i="30"/>
  <c r="ZS19" i="30"/>
  <c r="ZS20" i="30"/>
  <c r="ZS21" i="30"/>
  <c r="ZS22" i="30"/>
  <c r="ZS23" i="30"/>
  <c r="ZS24" i="30"/>
  <c r="ZS25" i="30"/>
  <c r="ZS26" i="30"/>
  <c r="ZS27" i="30"/>
  <c r="ZS28" i="30"/>
  <c r="ZS29" i="30"/>
  <c r="ZS30" i="30"/>
  <c r="ZS31" i="30"/>
  <c r="ZS32" i="30"/>
  <c r="ZS7" i="30"/>
  <c r="ZP32" i="30"/>
  <c r="ZO8" i="30"/>
  <c r="ZO9" i="30"/>
  <c r="ZO10" i="30"/>
  <c r="ZO11" i="30"/>
  <c r="ZO12" i="30"/>
  <c r="ZO13" i="30"/>
  <c r="ZO14" i="30"/>
  <c r="ZO15" i="30"/>
  <c r="ZO16" i="30"/>
  <c r="ZO17" i="30"/>
  <c r="ZO18" i="30"/>
  <c r="ZO19" i="30"/>
  <c r="ZO20" i="30"/>
  <c r="ZO21" i="30"/>
  <c r="ZO22" i="30"/>
  <c r="ZO23" i="30"/>
  <c r="ZO24" i="30"/>
  <c r="ZO25" i="30"/>
  <c r="ZO26" i="30"/>
  <c r="ZO27" i="30"/>
  <c r="ZO28" i="30"/>
  <c r="ZO29" i="30"/>
  <c r="ZO30" i="30"/>
  <c r="ZO31" i="30"/>
  <c r="ZO32" i="30"/>
  <c r="ZO7" i="30"/>
  <c r="ZL32" i="30"/>
  <c r="ZK8" i="30"/>
  <c r="ZK9" i="30"/>
  <c r="ZK10" i="30"/>
  <c r="ZK11" i="30"/>
  <c r="ZK12" i="30"/>
  <c r="ZK13" i="30"/>
  <c r="ZK14" i="30"/>
  <c r="ZK15" i="30"/>
  <c r="ZK16" i="30"/>
  <c r="ZK17" i="30"/>
  <c r="ZK18" i="30"/>
  <c r="ZK19" i="30"/>
  <c r="ZK20" i="30"/>
  <c r="ZK21" i="30"/>
  <c r="ZK22" i="30"/>
  <c r="ZK23" i="30"/>
  <c r="ZK24" i="30"/>
  <c r="ZK25" i="30"/>
  <c r="ZK26" i="30"/>
  <c r="ZK27" i="30"/>
  <c r="ZK28" i="30"/>
  <c r="ZK29" i="30"/>
  <c r="ZK30" i="30"/>
  <c r="ZK31" i="30"/>
  <c r="ZK32" i="30"/>
  <c r="ZK7" i="30"/>
  <c r="ZG8" i="30"/>
  <c r="ZG9" i="30"/>
  <c r="ZG10" i="30"/>
  <c r="ZG11" i="30"/>
  <c r="ZG12" i="30"/>
  <c r="ZG13" i="30"/>
  <c r="ZG14" i="30"/>
  <c r="ZG15" i="30"/>
  <c r="ZG16" i="30"/>
  <c r="ZG17" i="30"/>
  <c r="ZG18" i="30"/>
  <c r="ZG19" i="30"/>
  <c r="ZG20" i="30"/>
  <c r="ZG21" i="30"/>
  <c r="ZG22" i="30"/>
  <c r="ZG23" i="30"/>
  <c r="ZG24" i="30"/>
  <c r="ZG25" i="30"/>
  <c r="ZG26" i="30"/>
  <c r="ZG27" i="30"/>
  <c r="ZG28" i="30"/>
  <c r="ZG29" i="30"/>
  <c r="ZG30" i="30"/>
  <c r="ZG31" i="30"/>
  <c r="ZG32" i="30"/>
  <c r="ZH32" i="30"/>
  <c r="ZG7" i="30"/>
  <c r="ZD32" i="30"/>
  <c r="ZC8" i="30"/>
  <c r="ZC9" i="30"/>
  <c r="ZC10" i="30"/>
  <c r="ZC11" i="30"/>
  <c r="ZC12" i="30"/>
  <c r="ZC13" i="30"/>
  <c r="ZC14" i="30"/>
  <c r="ZC15" i="30"/>
  <c r="ZC16" i="30"/>
  <c r="ZC17" i="30"/>
  <c r="ZC18" i="30"/>
  <c r="ZC19" i="30"/>
  <c r="ZC20" i="30"/>
  <c r="ZC21" i="30"/>
  <c r="ZC22" i="30"/>
  <c r="ZC23" i="30"/>
  <c r="ZC24" i="30"/>
  <c r="ZC25" i="30"/>
  <c r="ZC26" i="30"/>
  <c r="ZC27" i="30"/>
  <c r="ZC28" i="30"/>
  <c r="ZC29" i="30"/>
  <c r="ZC30" i="30"/>
  <c r="ZC31" i="30"/>
  <c r="ZC32" i="30"/>
  <c r="ZC7" i="30"/>
  <c r="YZ32" i="30"/>
  <c r="YY8" i="30"/>
  <c r="YY9" i="30"/>
  <c r="YY10" i="30"/>
  <c r="YY11" i="30"/>
  <c r="YY12" i="30"/>
  <c r="YY13" i="30"/>
  <c r="YY14" i="30"/>
  <c r="YY15" i="30"/>
  <c r="YY16" i="30"/>
  <c r="YY17" i="30"/>
  <c r="YY18" i="30"/>
  <c r="YY19" i="30"/>
  <c r="YY20" i="30"/>
  <c r="YY21" i="30"/>
  <c r="YY22" i="30"/>
  <c r="YY23" i="30"/>
  <c r="YY24" i="30"/>
  <c r="YY25" i="30"/>
  <c r="YY26" i="30"/>
  <c r="YY27" i="30"/>
  <c r="YY28" i="30"/>
  <c r="YY29" i="30"/>
  <c r="YY30" i="30"/>
  <c r="YY31" i="30"/>
  <c r="YY32" i="30"/>
  <c r="YY7" i="30"/>
  <c r="YQ8" i="30"/>
  <c r="YQ9" i="30"/>
  <c r="YQ10" i="30"/>
  <c r="YQ11" i="30"/>
  <c r="YQ12" i="30"/>
  <c r="YQ13" i="30"/>
  <c r="YQ14" i="30"/>
  <c r="YQ15" i="30"/>
  <c r="YQ16" i="30"/>
  <c r="YQ17" i="30"/>
  <c r="YQ18" i="30"/>
  <c r="YQ19" i="30"/>
  <c r="YQ20" i="30"/>
  <c r="YQ21" i="30"/>
  <c r="YQ22" i="30"/>
  <c r="YQ23" i="30"/>
  <c r="YQ24" i="30"/>
  <c r="YQ25" i="30"/>
  <c r="YQ26" i="30"/>
  <c r="YQ27" i="30"/>
  <c r="YQ28" i="30"/>
  <c r="YQ29" i="30"/>
  <c r="YQ30" i="30"/>
  <c r="YQ31" i="30"/>
  <c r="YQ32" i="30"/>
  <c r="YM8" i="30"/>
  <c r="YM9" i="30"/>
  <c r="YM10" i="30"/>
  <c r="YM11" i="30"/>
  <c r="YM12" i="30"/>
  <c r="YM13" i="30"/>
  <c r="YM14" i="30"/>
  <c r="YM15" i="30"/>
  <c r="YM16" i="30"/>
  <c r="YM17" i="30"/>
  <c r="YM18" i="30"/>
  <c r="YM19" i="30"/>
  <c r="YM20" i="30"/>
  <c r="YM21" i="30"/>
  <c r="YM22" i="30"/>
  <c r="YM23" i="30"/>
  <c r="YM24" i="30"/>
  <c r="YM25" i="30"/>
  <c r="YM26" i="30"/>
  <c r="YM27" i="30"/>
  <c r="YM28" i="30"/>
  <c r="YM29" i="30"/>
  <c r="YM30" i="30"/>
  <c r="YM31" i="30"/>
  <c r="YM32" i="30"/>
  <c r="YI8" i="30"/>
  <c r="YI9" i="30"/>
  <c r="YI10" i="30"/>
  <c r="YI11" i="30"/>
  <c r="YI12" i="30"/>
  <c r="YI13" i="30"/>
  <c r="YI14" i="30"/>
  <c r="YI15" i="30"/>
  <c r="YI16" i="30"/>
  <c r="YI17" i="30"/>
  <c r="YI18" i="30"/>
  <c r="YI19" i="30"/>
  <c r="YI20" i="30"/>
  <c r="YI21" i="30"/>
  <c r="YI22" i="30"/>
  <c r="YI23" i="30"/>
  <c r="YI24" i="30"/>
  <c r="YI25" i="30"/>
  <c r="YI26" i="30"/>
  <c r="YI27" i="30"/>
  <c r="YI28" i="30"/>
  <c r="YI29" i="30"/>
  <c r="YI30" i="30"/>
  <c r="YI31" i="30"/>
  <c r="YI32" i="30"/>
  <c r="YQ7" i="30"/>
  <c r="YM7" i="30"/>
  <c r="YI7" i="30"/>
  <c r="YE8" i="30"/>
  <c r="YE9" i="30"/>
  <c r="YE10" i="30"/>
  <c r="YE11" i="30"/>
  <c r="YE12" i="30"/>
  <c r="YE13" i="30"/>
  <c r="YE14" i="30"/>
  <c r="YE15" i="30"/>
  <c r="YE16" i="30"/>
  <c r="YE17" i="30"/>
  <c r="YE18" i="30"/>
  <c r="YE19" i="30"/>
  <c r="YE20" i="30"/>
  <c r="YE21" i="30"/>
  <c r="YE22" i="30"/>
  <c r="YE23" i="30"/>
  <c r="YE24" i="30"/>
  <c r="YE25" i="30"/>
  <c r="YE26" i="30"/>
  <c r="YE27" i="30"/>
  <c r="YE28" i="30"/>
  <c r="YE29" i="30"/>
  <c r="YE30" i="30"/>
  <c r="YE31" i="30"/>
  <c r="YE32" i="30"/>
  <c r="YE7" i="30"/>
  <c r="YA8" i="30"/>
  <c r="YA9" i="30"/>
  <c r="YA10" i="30"/>
  <c r="YA11" i="30"/>
  <c r="YA12" i="30"/>
  <c r="YA13" i="30"/>
  <c r="YA14" i="30"/>
  <c r="YA15" i="30"/>
  <c r="YA16" i="30"/>
  <c r="YA17" i="30"/>
  <c r="YA18" i="30"/>
  <c r="YA19" i="30"/>
  <c r="YA20" i="30"/>
  <c r="YA21" i="30"/>
  <c r="YA22" i="30"/>
  <c r="YA23" i="30"/>
  <c r="YA24" i="30"/>
  <c r="YA25" i="30"/>
  <c r="YA26" i="30"/>
  <c r="YA27" i="30"/>
  <c r="YA28" i="30"/>
  <c r="YA29" i="30"/>
  <c r="YA30" i="30"/>
  <c r="YA31" i="30"/>
  <c r="YA32" i="30"/>
  <c r="XW8" i="30"/>
  <c r="XW9" i="30"/>
  <c r="XW10" i="30"/>
  <c r="XW11" i="30"/>
  <c r="XW12" i="30"/>
  <c r="XW13" i="30"/>
  <c r="XW14" i="30"/>
  <c r="XW15" i="30"/>
  <c r="XW16" i="30"/>
  <c r="XW17" i="30"/>
  <c r="XW18" i="30"/>
  <c r="XW19" i="30"/>
  <c r="XW20" i="30"/>
  <c r="XW21" i="30"/>
  <c r="XW22" i="30"/>
  <c r="XW23" i="30"/>
  <c r="XW24" i="30"/>
  <c r="XW25" i="30"/>
  <c r="XW26" i="30"/>
  <c r="XW27" i="30"/>
  <c r="XW28" i="30"/>
  <c r="XW29" i="30"/>
  <c r="XW30" i="30"/>
  <c r="XW31" i="30"/>
  <c r="XW32" i="30"/>
  <c r="XS8" i="30"/>
  <c r="XS9" i="30"/>
  <c r="XS10" i="30"/>
  <c r="XS11" i="30"/>
  <c r="XS12" i="30"/>
  <c r="XS13" i="30"/>
  <c r="XS14" i="30"/>
  <c r="XS15" i="30"/>
  <c r="XS16" i="30"/>
  <c r="XS17" i="30"/>
  <c r="XS18" i="30"/>
  <c r="XS19" i="30"/>
  <c r="XS20" i="30"/>
  <c r="XS21" i="30"/>
  <c r="XS22" i="30"/>
  <c r="XS23" i="30"/>
  <c r="XS24" i="30"/>
  <c r="XS25" i="30"/>
  <c r="XS26" i="30"/>
  <c r="XS27" i="30"/>
  <c r="XS28" i="30"/>
  <c r="XS29" i="30"/>
  <c r="XS30" i="30"/>
  <c r="XS31" i="30"/>
  <c r="XS32" i="30"/>
  <c r="YA7" i="30"/>
  <c r="XW7" i="30"/>
  <c r="XS7" i="30"/>
  <c r="XK8" i="30"/>
  <c r="XK9" i="30"/>
  <c r="XK10" i="30"/>
  <c r="XK11" i="30"/>
  <c r="XK12" i="30"/>
  <c r="XK13" i="30"/>
  <c r="XK14" i="30"/>
  <c r="XK15" i="30"/>
  <c r="XK16" i="30"/>
  <c r="XK17" i="30"/>
  <c r="XK18" i="30"/>
  <c r="XK19" i="30"/>
  <c r="XK20" i="30"/>
  <c r="XK21" i="30"/>
  <c r="XK22" i="30"/>
  <c r="XK23" i="30"/>
  <c r="XK24" i="30"/>
  <c r="XK25" i="30"/>
  <c r="XK26" i="30"/>
  <c r="XK27" i="30"/>
  <c r="XK28" i="30"/>
  <c r="XK29" i="30"/>
  <c r="XK30" i="30"/>
  <c r="XK31" i="30"/>
  <c r="XK32" i="30"/>
  <c r="XK7" i="30"/>
  <c r="XG8" i="30"/>
  <c r="XG9" i="30"/>
  <c r="XG10" i="30"/>
  <c r="XG11" i="30"/>
  <c r="XG12" i="30"/>
  <c r="XG13" i="30"/>
  <c r="XG14" i="30"/>
  <c r="XG15" i="30"/>
  <c r="XG16" i="30"/>
  <c r="XG17" i="30"/>
  <c r="XG18" i="30"/>
  <c r="XG19" i="30"/>
  <c r="XG20" i="30"/>
  <c r="XG21" i="30"/>
  <c r="XG22" i="30"/>
  <c r="XG23" i="30"/>
  <c r="XG24" i="30"/>
  <c r="XG25" i="30"/>
  <c r="XG26" i="30"/>
  <c r="XG27" i="30"/>
  <c r="XG28" i="30"/>
  <c r="XG29" i="30"/>
  <c r="XG30" i="30"/>
  <c r="XG31" i="30"/>
  <c r="XG32" i="30"/>
  <c r="XG7" i="30"/>
  <c r="XC8" i="30"/>
  <c r="XC9" i="30"/>
  <c r="XC10" i="30"/>
  <c r="XC11" i="30"/>
  <c r="XC12" i="30"/>
  <c r="XC13" i="30"/>
  <c r="XC14" i="30"/>
  <c r="XC15" i="30"/>
  <c r="XC16" i="30"/>
  <c r="XC17" i="30"/>
  <c r="XC18" i="30"/>
  <c r="XC19" i="30"/>
  <c r="XC20" i="30"/>
  <c r="XC21" i="30"/>
  <c r="XC22" i="30"/>
  <c r="XC23" i="30"/>
  <c r="XC24" i="30"/>
  <c r="XC25" i="30"/>
  <c r="XC26" i="30"/>
  <c r="XC27" i="30"/>
  <c r="XC28" i="30"/>
  <c r="XC29" i="30"/>
  <c r="XC30" i="30"/>
  <c r="XC31" i="30"/>
  <c r="XC32" i="30"/>
  <c r="XC7" i="30"/>
  <c r="WY8" i="30"/>
  <c r="WY9" i="30"/>
  <c r="WY10" i="30"/>
  <c r="WY11" i="30"/>
  <c r="WY12" i="30"/>
  <c r="WY13" i="30"/>
  <c r="WY14" i="30"/>
  <c r="WY15" i="30"/>
  <c r="WY16" i="30"/>
  <c r="WY17" i="30"/>
  <c r="WY18" i="30"/>
  <c r="WY19" i="30"/>
  <c r="WY20" i="30"/>
  <c r="WY21" i="30"/>
  <c r="WY22" i="30"/>
  <c r="WY23" i="30"/>
  <c r="WY24" i="30"/>
  <c r="WY25" i="30"/>
  <c r="WY26" i="30"/>
  <c r="WY27" i="30"/>
  <c r="WY28" i="30"/>
  <c r="WY29" i="30"/>
  <c r="WY30" i="30"/>
  <c r="WY31" i="30"/>
  <c r="WY32" i="30"/>
  <c r="WY7" i="30"/>
  <c r="WU8" i="30"/>
  <c r="WU9" i="30"/>
  <c r="WU10" i="30"/>
  <c r="WU11" i="30"/>
  <c r="WU12" i="30"/>
  <c r="WU13" i="30"/>
  <c r="WU14" i="30"/>
  <c r="WU15" i="30"/>
  <c r="WU16" i="30"/>
  <c r="WU17" i="30"/>
  <c r="WU18" i="30"/>
  <c r="WU19" i="30"/>
  <c r="WU20" i="30"/>
  <c r="WU21" i="30"/>
  <c r="WU22" i="30"/>
  <c r="WU23" i="30"/>
  <c r="WU24" i="30"/>
  <c r="WU25" i="30"/>
  <c r="WU26" i="30"/>
  <c r="WU27" i="30"/>
  <c r="WU28" i="30"/>
  <c r="WU29" i="30"/>
  <c r="WU30" i="30"/>
  <c r="WU31" i="30"/>
  <c r="WU32" i="30"/>
  <c r="WU7" i="30"/>
  <c r="WQ8" i="30"/>
  <c r="WQ9" i="30"/>
  <c r="WQ10" i="30"/>
  <c r="WQ11" i="30"/>
  <c r="WQ12" i="30"/>
  <c r="WQ13" i="30"/>
  <c r="WQ14" i="30"/>
  <c r="WQ15" i="30"/>
  <c r="WQ16" i="30"/>
  <c r="WQ17" i="30"/>
  <c r="WQ18" i="30"/>
  <c r="WQ19" i="30"/>
  <c r="WQ20" i="30"/>
  <c r="WQ21" i="30"/>
  <c r="WQ22" i="30"/>
  <c r="WQ23" i="30"/>
  <c r="WQ24" i="30"/>
  <c r="WQ25" i="30"/>
  <c r="WQ26" i="30"/>
  <c r="WQ27" i="30"/>
  <c r="WQ28" i="30"/>
  <c r="WQ29" i="30"/>
  <c r="WQ30" i="30"/>
  <c r="WQ31" i="30"/>
  <c r="WQ32" i="30"/>
  <c r="WM8" i="30"/>
  <c r="WM9" i="30"/>
  <c r="WM10" i="30"/>
  <c r="WM11" i="30"/>
  <c r="WM12" i="30"/>
  <c r="WM13" i="30"/>
  <c r="WM14" i="30"/>
  <c r="WM15" i="30"/>
  <c r="WM16" i="30"/>
  <c r="WM17" i="30"/>
  <c r="WM18" i="30"/>
  <c r="WM19" i="30"/>
  <c r="WM20" i="30"/>
  <c r="WM21" i="30"/>
  <c r="WM22" i="30"/>
  <c r="WM23" i="30"/>
  <c r="WM24" i="30"/>
  <c r="WM25" i="30"/>
  <c r="WM26" i="30"/>
  <c r="WM27" i="30"/>
  <c r="WM28" i="30"/>
  <c r="WM29" i="30"/>
  <c r="WM30" i="30"/>
  <c r="WM31" i="30"/>
  <c r="WM32" i="30"/>
  <c r="WQ7" i="30"/>
  <c r="WM7" i="30"/>
  <c r="WE8" i="30"/>
  <c r="WE9" i="30"/>
  <c r="WE10" i="30"/>
  <c r="WE11" i="30"/>
  <c r="WE12" i="30"/>
  <c r="WE13" i="30"/>
  <c r="WE14" i="30"/>
  <c r="WE15" i="30"/>
  <c r="WE16" i="30"/>
  <c r="WE17" i="30"/>
  <c r="WE18" i="30"/>
  <c r="WE19" i="30"/>
  <c r="WE20" i="30"/>
  <c r="WE21" i="30"/>
  <c r="WE22" i="30"/>
  <c r="WE23" i="30"/>
  <c r="WE24" i="30"/>
  <c r="WE25" i="30"/>
  <c r="WE26" i="30"/>
  <c r="WE27" i="30"/>
  <c r="WE28" i="30"/>
  <c r="WE29" i="30"/>
  <c r="WE30" i="30"/>
  <c r="WE31" i="30"/>
  <c r="WE32" i="30"/>
  <c r="WA8" i="30"/>
  <c r="WA9" i="30"/>
  <c r="WA10" i="30"/>
  <c r="WA11" i="30"/>
  <c r="WA12" i="30"/>
  <c r="WA13" i="30"/>
  <c r="WA14" i="30"/>
  <c r="WA15" i="30"/>
  <c r="WA16" i="30"/>
  <c r="WA17" i="30"/>
  <c r="WA18" i="30"/>
  <c r="WA19" i="30"/>
  <c r="WA20" i="30"/>
  <c r="WA21" i="30"/>
  <c r="WA22" i="30"/>
  <c r="WA23" i="30"/>
  <c r="WA24" i="30"/>
  <c r="WA25" i="30"/>
  <c r="WA26" i="30"/>
  <c r="WA27" i="30"/>
  <c r="WA28" i="30"/>
  <c r="WA29" i="30"/>
  <c r="WA30" i="30"/>
  <c r="WA31" i="30"/>
  <c r="WA32" i="30"/>
  <c r="WE7" i="30"/>
  <c r="WA7" i="30"/>
  <c r="VW8" i="30"/>
  <c r="VW9" i="30"/>
  <c r="VW10" i="30"/>
  <c r="VW11" i="30"/>
  <c r="VW12" i="30"/>
  <c r="VW13" i="30"/>
  <c r="VW14" i="30"/>
  <c r="VW15" i="30"/>
  <c r="VW16" i="30"/>
  <c r="VW17" i="30"/>
  <c r="VW18" i="30"/>
  <c r="VW19" i="30"/>
  <c r="VW20" i="30"/>
  <c r="VW21" i="30"/>
  <c r="VW22" i="30"/>
  <c r="VW23" i="30"/>
  <c r="VW24" i="30"/>
  <c r="VW25" i="30"/>
  <c r="VW26" i="30"/>
  <c r="VW27" i="30"/>
  <c r="VW28" i="30"/>
  <c r="VW29" i="30"/>
  <c r="VW30" i="30"/>
  <c r="VW31" i="30"/>
  <c r="VW32" i="30"/>
  <c r="VW7" i="30"/>
  <c r="VS8" i="30"/>
  <c r="VS9" i="30"/>
  <c r="VS10" i="30"/>
  <c r="VS11" i="30"/>
  <c r="VS12" i="30"/>
  <c r="VS13" i="30"/>
  <c r="VS14" i="30"/>
  <c r="VS15" i="30"/>
  <c r="VS16" i="30"/>
  <c r="VS17" i="30"/>
  <c r="VS18" i="30"/>
  <c r="VS19" i="30"/>
  <c r="VS20" i="30"/>
  <c r="VS21" i="30"/>
  <c r="VS22" i="30"/>
  <c r="VS23" i="30"/>
  <c r="VS24" i="30"/>
  <c r="VS25" i="30"/>
  <c r="VS26" i="30"/>
  <c r="VS27" i="30"/>
  <c r="VS28" i="30"/>
  <c r="VS29" i="30"/>
  <c r="VS30" i="30"/>
  <c r="VS31" i="30"/>
  <c r="VS32" i="30"/>
  <c r="VS7" i="30"/>
  <c r="VO8" i="30"/>
  <c r="VO9" i="30"/>
  <c r="VO10" i="30"/>
  <c r="VO11" i="30"/>
  <c r="VO12" i="30"/>
  <c r="VO13" i="30"/>
  <c r="VO14" i="30"/>
  <c r="VO15" i="30"/>
  <c r="VO16" i="30"/>
  <c r="VO17" i="30"/>
  <c r="VO18" i="30"/>
  <c r="VO19" i="30"/>
  <c r="VO20" i="30"/>
  <c r="VO21" i="30"/>
  <c r="VO22" i="30"/>
  <c r="VO23" i="30"/>
  <c r="VO24" i="30"/>
  <c r="VO25" i="30"/>
  <c r="VO26" i="30"/>
  <c r="VO27" i="30"/>
  <c r="VO28" i="30"/>
  <c r="VO29" i="30"/>
  <c r="VO30" i="30"/>
  <c r="VO31" i="30"/>
  <c r="VO32" i="30"/>
  <c r="VK8" i="30"/>
  <c r="VK9" i="30"/>
  <c r="VK10" i="30"/>
  <c r="VK11" i="30"/>
  <c r="VK12" i="30"/>
  <c r="VK13" i="30"/>
  <c r="VK14" i="30"/>
  <c r="VK15" i="30"/>
  <c r="VK16" i="30"/>
  <c r="VK17" i="30"/>
  <c r="VK18" i="30"/>
  <c r="VK19" i="30"/>
  <c r="VK20" i="30"/>
  <c r="VK21" i="30"/>
  <c r="VK22" i="30"/>
  <c r="VK23" i="30"/>
  <c r="VK24" i="30"/>
  <c r="VK25" i="30"/>
  <c r="VK26" i="30"/>
  <c r="VK27" i="30"/>
  <c r="VK28" i="30"/>
  <c r="VK29" i="30"/>
  <c r="VK30" i="30"/>
  <c r="VK31" i="30"/>
  <c r="VK32" i="30"/>
  <c r="VO7" i="30"/>
  <c r="VK7" i="30"/>
  <c r="VG8" i="30"/>
  <c r="VG9" i="30"/>
  <c r="VG10" i="30"/>
  <c r="VG11" i="30"/>
  <c r="VG12" i="30"/>
  <c r="VG13" i="30"/>
  <c r="VG14" i="30"/>
  <c r="VG15" i="30"/>
  <c r="VG16" i="30"/>
  <c r="VG17" i="30"/>
  <c r="VG18" i="30"/>
  <c r="VG19" i="30"/>
  <c r="VG20" i="30"/>
  <c r="VG21" i="30"/>
  <c r="VG22" i="30"/>
  <c r="VG23" i="30"/>
  <c r="VG24" i="30"/>
  <c r="VG25" i="30"/>
  <c r="VG26" i="30"/>
  <c r="VG27" i="30"/>
  <c r="VG28" i="30"/>
  <c r="VG29" i="30"/>
  <c r="VG30" i="30"/>
  <c r="VG31" i="30"/>
  <c r="VG32" i="30"/>
  <c r="VG7" i="30"/>
  <c r="UY8" i="30"/>
  <c r="UY9" i="30"/>
  <c r="UY10" i="30"/>
  <c r="UY11" i="30"/>
  <c r="UY12" i="30"/>
  <c r="UY13" i="30"/>
  <c r="UY14" i="30"/>
  <c r="UY15" i="30"/>
  <c r="UY16" i="30"/>
  <c r="UY17" i="30"/>
  <c r="UY18" i="30"/>
  <c r="UY19" i="30"/>
  <c r="UY20" i="30"/>
  <c r="UY21" i="30"/>
  <c r="UY22" i="30"/>
  <c r="UY23" i="30"/>
  <c r="UY24" i="30"/>
  <c r="UY25" i="30"/>
  <c r="UY26" i="30"/>
  <c r="UY27" i="30"/>
  <c r="UY28" i="30"/>
  <c r="UY29" i="30"/>
  <c r="UY30" i="30"/>
  <c r="UY31" i="30"/>
  <c r="UY32" i="30"/>
  <c r="UY7" i="30"/>
  <c r="UU8" i="30"/>
  <c r="UU9" i="30"/>
  <c r="UU10" i="30"/>
  <c r="UU11" i="30"/>
  <c r="UU12" i="30"/>
  <c r="UU13" i="30"/>
  <c r="UU14" i="30"/>
  <c r="UU15" i="30"/>
  <c r="UU16" i="30"/>
  <c r="UU17" i="30"/>
  <c r="UU18" i="30"/>
  <c r="UU19" i="30"/>
  <c r="UU20" i="30"/>
  <c r="UU21" i="30"/>
  <c r="UU22" i="30"/>
  <c r="UU23" i="30"/>
  <c r="UU24" i="30"/>
  <c r="UU25" i="30"/>
  <c r="UU26" i="30"/>
  <c r="UU27" i="30"/>
  <c r="UU28" i="30"/>
  <c r="UU29" i="30"/>
  <c r="UU30" i="30"/>
  <c r="UU31" i="30"/>
  <c r="UU32" i="30"/>
  <c r="UQ8" i="30"/>
  <c r="UQ9" i="30"/>
  <c r="UQ10" i="30"/>
  <c r="UQ11" i="30"/>
  <c r="UQ12" i="30"/>
  <c r="UQ13" i="30"/>
  <c r="UQ14" i="30"/>
  <c r="UQ15" i="30"/>
  <c r="UQ16" i="30"/>
  <c r="UQ17" i="30"/>
  <c r="UQ18" i="30"/>
  <c r="UQ19" i="30"/>
  <c r="UQ20" i="30"/>
  <c r="UQ21" i="30"/>
  <c r="UQ22" i="30"/>
  <c r="UQ23" i="30"/>
  <c r="UQ24" i="30"/>
  <c r="UQ25" i="30"/>
  <c r="UQ26" i="30"/>
  <c r="UQ27" i="30"/>
  <c r="UQ28" i="30"/>
  <c r="UQ29" i="30"/>
  <c r="UQ30" i="30"/>
  <c r="UQ31" i="30"/>
  <c r="UQ32" i="30"/>
  <c r="UM8" i="30"/>
  <c r="UM9" i="30"/>
  <c r="UM10" i="30"/>
  <c r="UM11" i="30"/>
  <c r="UM12" i="30"/>
  <c r="UM13" i="30"/>
  <c r="UM14" i="30"/>
  <c r="UM15" i="30"/>
  <c r="UM16" i="30"/>
  <c r="UM17" i="30"/>
  <c r="UM18" i="30"/>
  <c r="UM19" i="30"/>
  <c r="UM20" i="30"/>
  <c r="UM21" i="30"/>
  <c r="UM22" i="30"/>
  <c r="UM23" i="30"/>
  <c r="UM24" i="30"/>
  <c r="UM25" i="30"/>
  <c r="UM26" i="30"/>
  <c r="UM27" i="30"/>
  <c r="UM28" i="30"/>
  <c r="UM29" i="30"/>
  <c r="UM30" i="30"/>
  <c r="UM31" i="30"/>
  <c r="UM32" i="30"/>
  <c r="UU7" i="30"/>
  <c r="UQ7" i="30"/>
  <c r="UM7" i="30"/>
  <c r="UI8" i="30"/>
  <c r="UI9" i="30"/>
  <c r="UI10" i="30"/>
  <c r="UI11" i="30"/>
  <c r="UI12" i="30"/>
  <c r="UI13" i="30"/>
  <c r="UI14" i="30"/>
  <c r="UI15" i="30"/>
  <c r="UI16" i="30"/>
  <c r="UI17" i="30"/>
  <c r="UI18" i="30"/>
  <c r="UI19" i="30"/>
  <c r="UI20" i="30"/>
  <c r="UI21" i="30"/>
  <c r="UI22" i="30"/>
  <c r="UI23" i="30"/>
  <c r="UI24" i="30"/>
  <c r="UI25" i="30"/>
  <c r="UI26" i="30"/>
  <c r="UI27" i="30"/>
  <c r="UI28" i="30"/>
  <c r="UI29" i="30"/>
  <c r="UI30" i="30"/>
  <c r="UI31" i="30"/>
  <c r="UI32" i="30"/>
  <c r="UI7" i="30"/>
  <c r="UE8" i="30"/>
  <c r="UE9" i="30"/>
  <c r="UE10" i="30"/>
  <c r="UE11" i="30"/>
  <c r="UE12" i="30"/>
  <c r="UE13" i="30"/>
  <c r="UE14" i="30"/>
  <c r="UE15" i="30"/>
  <c r="UE16" i="30"/>
  <c r="UE17" i="30"/>
  <c r="UE18" i="30"/>
  <c r="UE19" i="30"/>
  <c r="UE20" i="30"/>
  <c r="UE21" i="30"/>
  <c r="UE22" i="30"/>
  <c r="UE23" i="30"/>
  <c r="UE24" i="30"/>
  <c r="UE25" i="30"/>
  <c r="UE26" i="30"/>
  <c r="UE27" i="30"/>
  <c r="UE28" i="30"/>
  <c r="UE29" i="30"/>
  <c r="UE30" i="30"/>
  <c r="UE31" i="30"/>
  <c r="UE32" i="30"/>
  <c r="UA8" i="30"/>
  <c r="UA9" i="30"/>
  <c r="UA10" i="30"/>
  <c r="UA11" i="30"/>
  <c r="UA12" i="30"/>
  <c r="UA13" i="30"/>
  <c r="UA14" i="30"/>
  <c r="UA15" i="30"/>
  <c r="UA16" i="30"/>
  <c r="UA17" i="30"/>
  <c r="UA18" i="30"/>
  <c r="UA19" i="30"/>
  <c r="UA20" i="30"/>
  <c r="UA21" i="30"/>
  <c r="UA22" i="30"/>
  <c r="UA23" i="30"/>
  <c r="UA24" i="30"/>
  <c r="UA25" i="30"/>
  <c r="UA26" i="30"/>
  <c r="UA27" i="30"/>
  <c r="UA28" i="30"/>
  <c r="UA29" i="30"/>
  <c r="UA30" i="30"/>
  <c r="UA31" i="30"/>
  <c r="UA32" i="30"/>
  <c r="UE7" i="30"/>
  <c r="UA7" i="30"/>
  <c r="TS8" i="30"/>
  <c r="TS9" i="30"/>
  <c r="TS10" i="30"/>
  <c r="TS11" i="30"/>
  <c r="TS12" i="30"/>
  <c r="TS13" i="30"/>
  <c r="TS14" i="30"/>
  <c r="TS15" i="30"/>
  <c r="TS16" i="30"/>
  <c r="TS17" i="30"/>
  <c r="TS18" i="30"/>
  <c r="TS19" i="30"/>
  <c r="TS20" i="30"/>
  <c r="TS21" i="30"/>
  <c r="TS22" i="30"/>
  <c r="TS23" i="30"/>
  <c r="TS24" i="30"/>
  <c r="TS25" i="30"/>
  <c r="TS26" i="30"/>
  <c r="TS27" i="30"/>
  <c r="TS28" i="30"/>
  <c r="TS29" i="30"/>
  <c r="TS30" i="30"/>
  <c r="TS31" i="30"/>
  <c r="TS32" i="30"/>
  <c r="TS7" i="30"/>
  <c r="TO8" i="30"/>
  <c r="TO9" i="30"/>
  <c r="TO10" i="30"/>
  <c r="TO11" i="30"/>
  <c r="TO12" i="30"/>
  <c r="TO13" i="30"/>
  <c r="TO14" i="30"/>
  <c r="TO15" i="30"/>
  <c r="TO16" i="30"/>
  <c r="TO17" i="30"/>
  <c r="TO18" i="30"/>
  <c r="TO19" i="30"/>
  <c r="TO20" i="30"/>
  <c r="TO21" i="30"/>
  <c r="TO22" i="30"/>
  <c r="TO23" i="30"/>
  <c r="TO24" i="30"/>
  <c r="TO25" i="30"/>
  <c r="TO26" i="30"/>
  <c r="TO27" i="30"/>
  <c r="TO28" i="30"/>
  <c r="TO29" i="30"/>
  <c r="TO30" i="30"/>
  <c r="TO31" i="30"/>
  <c r="TO32" i="30"/>
  <c r="TO7" i="30"/>
  <c r="TK8" i="30"/>
  <c r="TK9" i="30"/>
  <c r="TK10" i="30"/>
  <c r="TK11" i="30"/>
  <c r="TK12" i="30"/>
  <c r="TK13" i="30"/>
  <c r="TK14" i="30"/>
  <c r="TK15" i="30"/>
  <c r="TK16" i="30"/>
  <c r="TK17" i="30"/>
  <c r="TK18" i="30"/>
  <c r="TK19" i="30"/>
  <c r="TK20" i="30"/>
  <c r="TK21" i="30"/>
  <c r="TK22" i="30"/>
  <c r="TK23" i="30"/>
  <c r="TK24" i="30"/>
  <c r="TK25" i="30"/>
  <c r="TK26" i="30"/>
  <c r="TK27" i="30"/>
  <c r="TK28" i="30"/>
  <c r="TK29" i="30"/>
  <c r="TK30" i="30"/>
  <c r="TK31" i="30"/>
  <c r="TK32" i="30"/>
  <c r="TK7" i="30"/>
  <c r="TG8" i="30"/>
  <c r="TG9" i="30"/>
  <c r="TG10" i="30"/>
  <c r="TG11" i="30"/>
  <c r="TG12" i="30"/>
  <c r="TG13" i="30"/>
  <c r="TG14" i="30"/>
  <c r="TG15" i="30"/>
  <c r="TG16" i="30"/>
  <c r="TG17" i="30"/>
  <c r="TG18" i="30"/>
  <c r="TG19" i="30"/>
  <c r="TG20" i="30"/>
  <c r="TG21" i="30"/>
  <c r="TG22" i="30"/>
  <c r="TG23" i="30"/>
  <c r="TG24" i="30"/>
  <c r="TG25" i="30"/>
  <c r="TG26" i="30"/>
  <c r="TG27" i="30"/>
  <c r="TG28" i="30"/>
  <c r="TG29" i="30"/>
  <c r="TG30" i="30"/>
  <c r="TG31" i="30"/>
  <c r="TG32" i="30"/>
  <c r="TC8" i="30"/>
  <c r="TC9" i="30"/>
  <c r="TC10" i="30"/>
  <c r="TC11" i="30"/>
  <c r="TC12" i="30"/>
  <c r="TC13" i="30"/>
  <c r="TC14" i="30"/>
  <c r="TC15" i="30"/>
  <c r="TC16" i="30"/>
  <c r="TC17" i="30"/>
  <c r="TC18" i="30"/>
  <c r="TC19" i="30"/>
  <c r="TC20" i="30"/>
  <c r="TC21" i="30"/>
  <c r="TC22" i="30"/>
  <c r="TC23" i="30"/>
  <c r="TC24" i="30"/>
  <c r="TC25" i="30"/>
  <c r="TC26" i="30"/>
  <c r="TC27" i="30"/>
  <c r="TC28" i="30"/>
  <c r="TC29" i="30"/>
  <c r="TC30" i="30"/>
  <c r="TC31" i="30"/>
  <c r="TC32" i="30"/>
  <c r="TG7" i="30"/>
  <c r="TC7" i="30"/>
  <c r="SY8" i="30"/>
  <c r="SY9" i="30"/>
  <c r="SY10" i="30"/>
  <c r="SY11" i="30"/>
  <c r="SY12" i="30"/>
  <c r="SY13" i="30"/>
  <c r="SY14" i="30"/>
  <c r="SY15" i="30"/>
  <c r="SY16" i="30"/>
  <c r="SY17" i="30"/>
  <c r="SY18" i="30"/>
  <c r="SY19" i="30"/>
  <c r="SY20" i="30"/>
  <c r="SY21" i="30"/>
  <c r="SY22" i="30"/>
  <c r="SY23" i="30"/>
  <c r="SY24" i="30"/>
  <c r="SY25" i="30"/>
  <c r="SY26" i="30"/>
  <c r="SY27" i="30"/>
  <c r="SY28" i="30"/>
  <c r="SY29" i="30"/>
  <c r="SY30" i="30"/>
  <c r="SY31" i="30"/>
  <c r="SY32" i="30"/>
  <c r="SU8" i="30"/>
  <c r="SU9" i="30"/>
  <c r="SU10" i="30"/>
  <c r="SU11" i="30"/>
  <c r="SU12" i="30"/>
  <c r="SU13" i="30"/>
  <c r="SU14" i="30"/>
  <c r="SU15" i="30"/>
  <c r="SU16" i="30"/>
  <c r="SU17" i="30"/>
  <c r="SU18" i="30"/>
  <c r="SU19" i="30"/>
  <c r="SU20" i="30"/>
  <c r="SU21" i="30"/>
  <c r="SU22" i="30"/>
  <c r="SU23" i="30"/>
  <c r="SU24" i="30"/>
  <c r="SU25" i="30"/>
  <c r="SU26" i="30"/>
  <c r="SU27" i="30"/>
  <c r="SU28" i="30"/>
  <c r="SU29" i="30"/>
  <c r="SU30" i="30"/>
  <c r="SU31" i="30"/>
  <c r="SU32" i="30"/>
  <c r="SY7" i="30"/>
  <c r="SU7" i="30"/>
  <c r="SM8" i="30"/>
  <c r="SM9" i="30"/>
  <c r="SM10" i="30"/>
  <c r="SM11" i="30"/>
  <c r="SM12" i="30"/>
  <c r="SM13" i="30"/>
  <c r="SM14" i="30"/>
  <c r="SM15" i="30"/>
  <c r="SM16" i="30"/>
  <c r="SM17" i="30"/>
  <c r="SM18" i="30"/>
  <c r="SM19" i="30"/>
  <c r="SM20" i="30"/>
  <c r="SM21" i="30"/>
  <c r="SM22" i="30"/>
  <c r="SM23" i="30"/>
  <c r="SM24" i="30"/>
  <c r="SM25" i="30"/>
  <c r="SM26" i="30"/>
  <c r="SM27" i="30"/>
  <c r="SM28" i="30"/>
  <c r="SM29" i="30"/>
  <c r="SM30" i="30"/>
  <c r="SM31" i="30"/>
  <c r="SM32" i="30"/>
  <c r="SI8" i="30"/>
  <c r="SI9" i="30"/>
  <c r="SI10" i="30"/>
  <c r="SI11" i="30"/>
  <c r="SI12" i="30"/>
  <c r="SI13" i="30"/>
  <c r="SI14" i="30"/>
  <c r="SI15" i="30"/>
  <c r="SI16" i="30"/>
  <c r="SI17" i="30"/>
  <c r="SI18" i="30"/>
  <c r="SI19" i="30"/>
  <c r="SI20" i="30"/>
  <c r="SI21" i="30"/>
  <c r="SI22" i="30"/>
  <c r="SI23" i="30"/>
  <c r="SI24" i="30"/>
  <c r="SI25" i="30"/>
  <c r="SI26" i="30"/>
  <c r="SI27" i="30"/>
  <c r="SI28" i="30"/>
  <c r="SI29" i="30"/>
  <c r="SI30" i="30"/>
  <c r="SI31" i="30"/>
  <c r="SI32" i="30"/>
  <c r="SM7" i="30"/>
  <c r="SI7" i="30"/>
  <c r="SE8" i="30"/>
  <c r="SE9" i="30"/>
  <c r="SE10" i="30"/>
  <c r="SE11" i="30"/>
  <c r="SE12" i="30"/>
  <c r="SE13" i="30"/>
  <c r="SE14" i="30"/>
  <c r="SE15" i="30"/>
  <c r="SE16" i="30"/>
  <c r="SE17" i="30"/>
  <c r="SE18" i="30"/>
  <c r="SE19" i="30"/>
  <c r="SE20" i="30"/>
  <c r="SE21" i="30"/>
  <c r="SE22" i="30"/>
  <c r="SE23" i="30"/>
  <c r="SE24" i="30"/>
  <c r="SE25" i="30"/>
  <c r="SE26" i="30"/>
  <c r="SE27" i="30"/>
  <c r="SE28" i="30"/>
  <c r="SE29" i="30"/>
  <c r="SE30" i="30"/>
  <c r="SE31" i="30"/>
  <c r="SE32" i="30"/>
  <c r="SE7" i="30"/>
  <c r="SA8" i="30"/>
  <c r="SA9" i="30"/>
  <c r="SA10" i="30"/>
  <c r="SA11" i="30"/>
  <c r="SA12" i="30"/>
  <c r="SA13" i="30"/>
  <c r="SA14" i="30"/>
  <c r="SA15" i="30"/>
  <c r="SA16" i="30"/>
  <c r="SA17" i="30"/>
  <c r="SA18" i="30"/>
  <c r="SA19" i="30"/>
  <c r="SA20" i="30"/>
  <c r="SA21" i="30"/>
  <c r="SA22" i="30"/>
  <c r="SA23" i="30"/>
  <c r="SA24" i="30"/>
  <c r="SA25" i="30"/>
  <c r="SA26" i="30"/>
  <c r="SA27" i="30"/>
  <c r="SA28" i="30"/>
  <c r="SA29" i="30"/>
  <c r="SA30" i="30"/>
  <c r="SA31" i="30"/>
  <c r="SA32" i="30"/>
  <c r="SA7" i="30"/>
  <c r="RW8" i="30"/>
  <c r="RW9" i="30"/>
  <c r="RW10" i="30"/>
  <c r="RW11" i="30"/>
  <c r="RW12" i="30"/>
  <c r="RW13" i="30"/>
  <c r="RW14" i="30"/>
  <c r="RW15" i="30"/>
  <c r="RW16" i="30"/>
  <c r="RW17" i="30"/>
  <c r="RW18" i="30"/>
  <c r="RW19" i="30"/>
  <c r="RW20" i="30"/>
  <c r="RW21" i="30"/>
  <c r="RW22" i="30"/>
  <c r="RW23" i="30"/>
  <c r="RW24" i="30"/>
  <c r="RW25" i="30"/>
  <c r="RW26" i="30"/>
  <c r="RW27" i="30"/>
  <c r="RW28" i="30"/>
  <c r="RW29" i="30"/>
  <c r="RW30" i="30"/>
  <c r="RW31" i="30"/>
  <c r="RW32" i="30"/>
  <c r="RW7" i="30"/>
  <c r="RS8" i="30"/>
  <c r="RS9" i="30"/>
  <c r="RS10" i="30"/>
  <c r="RS11" i="30"/>
  <c r="RS12" i="30"/>
  <c r="RS13" i="30"/>
  <c r="RS14" i="30"/>
  <c r="RS15" i="30"/>
  <c r="RS16" i="30"/>
  <c r="RS17" i="30"/>
  <c r="RS18" i="30"/>
  <c r="RS19" i="30"/>
  <c r="RS20" i="30"/>
  <c r="RS21" i="30"/>
  <c r="RS22" i="30"/>
  <c r="RS23" i="30"/>
  <c r="RS24" i="30"/>
  <c r="RS25" i="30"/>
  <c r="RS26" i="30"/>
  <c r="RS27" i="30"/>
  <c r="RS28" i="30"/>
  <c r="RS29" i="30"/>
  <c r="RS30" i="30"/>
  <c r="RS31" i="30"/>
  <c r="RS32" i="30"/>
  <c r="RS7" i="30"/>
  <c r="RO8" i="30"/>
  <c r="RO9" i="30"/>
  <c r="RO10" i="30"/>
  <c r="RO11" i="30"/>
  <c r="RO12" i="30"/>
  <c r="RO13" i="30"/>
  <c r="RO14" i="30"/>
  <c r="RO15" i="30"/>
  <c r="RO16" i="30"/>
  <c r="RO17" i="30"/>
  <c r="RO18" i="30"/>
  <c r="RO19" i="30"/>
  <c r="RO20" i="30"/>
  <c r="RO21" i="30"/>
  <c r="RO22" i="30"/>
  <c r="RO23" i="30"/>
  <c r="RO24" i="30"/>
  <c r="RO25" i="30"/>
  <c r="RO26" i="30"/>
  <c r="RO27" i="30"/>
  <c r="RO28" i="30"/>
  <c r="RO29" i="30"/>
  <c r="RO30" i="30"/>
  <c r="RO31" i="30"/>
  <c r="RO32" i="30"/>
  <c r="RO7" i="30"/>
  <c r="RG8" i="30"/>
  <c r="RG9" i="30"/>
  <c r="RG10" i="30"/>
  <c r="RG11" i="30"/>
  <c r="RG12" i="30"/>
  <c r="RG13" i="30"/>
  <c r="RG14" i="30"/>
  <c r="RG15" i="30"/>
  <c r="RG16" i="30"/>
  <c r="RG17" i="30"/>
  <c r="RG18" i="30"/>
  <c r="RG19" i="30"/>
  <c r="RG20" i="30"/>
  <c r="RG21" i="30"/>
  <c r="RG22" i="30"/>
  <c r="RG23" i="30"/>
  <c r="RG24" i="30"/>
  <c r="RG25" i="30"/>
  <c r="RG26" i="30"/>
  <c r="RG27" i="30"/>
  <c r="RG28" i="30"/>
  <c r="RG29" i="30"/>
  <c r="RG30" i="30"/>
  <c r="RG31" i="30"/>
  <c r="RG32" i="30"/>
  <c r="RC8" i="30"/>
  <c r="RC9" i="30"/>
  <c r="RC10" i="30"/>
  <c r="RC11" i="30"/>
  <c r="RC12" i="30"/>
  <c r="RC13" i="30"/>
  <c r="RC14" i="30"/>
  <c r="RC15" i="30"/>
  <c r="RC16" i="30"/>
  <c r="RC17" i="30"/>
  <c r="RC18" i="30"/>
  <c r="RC19" i="30"/>
  <c r="RC20" i="30"/>
  <c r="RC21" i="30"/>
  <c r="RC22" i="30"/>
  <c r="RC23" i="30"/>
  <c r="RC24" i="30"/>
  <c r="RC25" i="30"/>
  <c r="RC26" i="30"/>
  <c r="RC27" i="30"/>
  <c r="RC28" i="30"/>
  <c r="RC29" i="30"/>
  <c r="RC30" i="30"/>
  <c r="RC31" i="30"/>
  <c r="RC32" i="30"/>
  <c r="QY8" i="30"/>
  <c r="QY9" i="30"/>
  <c r="QY10" i="30"/>
  <c r="QY11" i="30"/>
  <c r="QY12" i="30"/>
  <c r="QY13" i="30"/>
  <c r="QY14" i="30"/>
  <c r="QY15" i="30"/>
  <c r="QY16" i="30"/>
  <c r="QY17" i="30"/>
  <c r="QY18" i="30"/>
  <c r="QY19" i="30"/>
  <c r="QY20" i="30"/>
  <c r="QY21" i="30"/>
  <c r="QY22" i="30"/>
  <c r="QY23" i="30"/>
  <c r="QY24" i="30"/>
  <c r="QY25" i="30"/>
  <c r="QY26" i="30"/>
  <c r="QY27" i="30"/>
  <c r="QY28" i="30"/>
  <c r="QY29" i="30"/>
  <c r="QY30" i="30"/>
  <c r="QY31" i="30"/>
  <c r="QY32" i="30"/>
  <c r="QU8" i="30"/>
  <c r="QU9" i="30"/>
  <c r="QU10" i="30"/>
  <c r="QU11" i="30"/>
  <c r="QU12" i="30"/>
  <c r="QU13" i="30"/>
  <c r="QU14" i="30"/>
  <c r="QU15" i="30"/>
  <c r="QU16" i="30"/>
  <c r="QU17" i="30"/>
  <c r="QU18" i="30"/>
  <c r="QU19" i="30"/>
  <c r="QU20" i="30"/>
  <c r="QU21" i="30"/>
  <c r="QU22" i="30"/>
  <c r="QU23" i="30"/>
  <c r="QU24" i="30"/>
  <c r="QU25" i="30"/>
  <c r="QU26" i="30"/>
  <c r="QU27" i="30"/>
  <c r="QU28" i="30"/>
  <c r="QU29" i="30"/>
  <c r="QU30" i="30"/>
  <c r="QU31" i="30"/>
  <c r="QU32" i="30"/>
  <c r="QQ8" i="30"/>
  <c r="QQ9" i="30"/>
  <c r="QQ10" i="30"/>
  <c r="QQ11" i="30"/>
  <c r="QQ12" i="30"/>
  <c r="QQ13" i="30"/>
  <c r="QQ14" i="30"/>
  <c r="QQ15" i="30"/>
  <c r="QQ16" i="30"/>
  <c r="QQ17" i="30"/>
  <c r="QQ18" i="30"/>
  <c r="QQ19" i="30"/>
  <c r="QQ20" i="30"/>
  <c r="QQ21" i="30"/>
  <c r="QQ22" i="30"/>
  <c r="QQ23" i="30"/>
  <c r="QQ24" i="30"/>
  <c r="QQ25" i="30"/>
  <c r="QQ26" i="30"/>
  <c r="QQ27" i="30"/>
  <c r="QQ28" i="30"/>
  <c r="QQ29" i="30"/>
  <c r="QQ30" i="30"/>
  <c r="QQ31" i="30"/>
  <c r="QQ32" i="30"/>
  <c r="QM8" i="30"/>
  <c r="QM9" i="30"/>
  <c r="QM10" i="30"/>
  <c r="QM11" i="30"/>
  <c r="QM12" i="30"/>
  <c r="QM13" i="30"/>
  <c r="QM14" i="30"/>
  <c r="QM15" i="30"/>
  <c r="QM16" i="30"/>
  <c r="QM17" i="30"/>
  <c r="QM18" i="30"/>
  <c r="QM19" i="30"/>
  <c r="QM20" i="30"/>
  <c r="QM21" i="30"/>
  <c r="QM22" i="30"/>
  <c r="QM23" i="30"/>
  <c r="QM24" i="30"/>
  <c r="QM25" i="30"/>
  <c r="QM26" i="30"/>
  <c r="QM27" i="30"/>
  <c r="QM28" i="30"/>
  <c r="QM29" i="30"/>
  <c r="QM30" i="30"/>
  <c r="QM31" i="30"/>
  <c r="QM32" i="30"/>
  <c r="QI8" i="30"/>
  <c r="QI9" i="30"/>
  <c r="QI10" i="30"/>
  <c r="QI11" i="30"/>
  <c r="QI12" i="30"/>
  <c r="QI13" i="30"/>
  <c r="QI14" i="30"/>
  <c r="QI15" i="30"/>
  <c r="QI16" i="30"/>
  <c r="QI17" i="30"/>
  <c r="QI18" i="30"/>
  <c r="QI19" i="30"/>
  <c r="QI20" i="30"/>
  <c r="QI21" i="30"/>
  <c r="QI22" i="30"/>
  <c r="QI23" i="30"/>
  <c r="QI24" i="30"/>
  <c r="QI25" i="30"/>
  <c r="QI26" i="30"/>
  <c r="QI27" i="30"/>
  <c r="QI28" i="30"/>
  <c r="QI29" i="30"/>
  <c r="QI30" i="30"/>
  <c r="QI31" i="30"/>
  <c r="QI32" i="30"/>
  <c r="QI7" i="30"/>
  <c r="QM7" i="30"/>
  <c r="QQ7" i="30"/>
  <c r="QU7" i="30"/>
  <c r="QY7" i="30"/>
  <c r="RC7" i="30"/>
  <c r="RG7" i="30"/>
  <c r="QA8" i="30"/>
  <c r="QA9" i="30"/>
  <c r="QA10" i="30"/>
  <c r="QA11" i="30"/>
  <c r="QA12" i="30"/>
  <c r="QA13" i="30"/>
  <c r="QA14" i="30"/>
  <c r="QA15" i="30"/>
  <c r="QA16" i="30"/>
  <c r="QA17" i="30"/>
  <c r="QA18" i="30"/>
  <c r="QA19" i="30"/>
  <c r="QA20" i="30"/>
  <c r="QA21" i="30"/>
  <c r="QA22" i="30"/>
  <c r="QA23" i="30"/>
  <c r="QA24" i="30"/>
  <c r="QA25" i="30"/>
  <c r="QA26" i="30"/>
  <c r="QA27" i="30"/>
  <c r="QA28" i="30"/>
  <c r="QA29" i="30"/>
  <c r="QA30" i="30"/>
  <c r="QA31" i="30"/>
  <c r="QA32" i="30"/>
  <c r="QA7" i="30"/>
  <c r="PW8" i="30"/>
  <c r="PW9" i="30"/>
  <c r="PW10" i="30"/>
  <c r="PW11" i="30"/>
  <c r="PW12" i="30"/>
  <c r="PW13" i="30"/>
  <c r="PW14" i="30"/>
  <c r="PW15" i="30"/>
  <c r="PW16" i="30"/>
  <c r="PW17" i="30"/>
  <c r="PW18" i="30"/>
  <c r="PW19" i="30"/>
  <c r="PW20" i="30"/>
  <c r="PW21" i="30"/>
  <c r="PW22" i="30"/>
  <c r="PW23" i="30"/>
  <c r="PW24" i="30"/>
  <c r="PW25" i="30"/>
  <c r="PW26" i="30"/>
  <c r="PW27" i="30"/>
  <c r="PW28" i="30"/>
  <c r="PW29" i="30"/>
  <c r="PW30" i="30"/>
  <c r="PW31" i="30"/>
  <c r="PW32" i="30"/>
  <c r="PS8" i="30"/>
  <c r="PS9" i="30"/>
  <c r="PS10" i="30"/>
  <c r="PS11" i="30"/>
  <c r="PS12" i="30"/>
  <c r="PS13" i="30"/>
  <c r="PS14" i="30"/>
  <c r="PS15" i="30"/>
  <c r="PS16" i="30"/>
  <c r="PS17" i="30"/>
  <c r="PS18" i="30"/>
  <c r="PS19" i="30"/>
  <c r="PS20" i="30"/>
  <c r="PS21" i="30"/>
  <c r="PS22" i="30"/>
  <c r="PS23" i="30"/>
  <c r="PS24" i="30"/>
  <c r="PS25" i="30"/>
  <c r="PS26" i="30"/>
  <c r="PS27" i="30"/>
  <c r="PS28" i="30"/>
  <c r="PS29" i="30"/>
  <c r="PS30" i="30"/>
  <c r="PS31" i="30"/>
  <c r="PS32" i="30"/>
  <c r="PW7" i="30"/>
  <c r="PS7" i="30"/>
  <c r="PO8" i="30"/>
  <c r="PO9" i="30"/>
  <c r="PO10" i="30"/>
  <c r="PO11" i="30"/>
  <c r="PO12" i="30"/>
  <c r="PO13" i="30"/>
  <c r="PO14" i="30"/>
  <c r="PO15" i="30"/>
  <c r="PO16" i="30"/>
  <c r="PO17" i="30"/>
  <c r="PO18" i="30"/>
  <c r="PO19" i="30"/>
  <c r="PO20" i="30"/>
  <c r="PO21" i="30"/>
  <c r="PO22" i="30"/>
  <c r="PO23" i="30"/>
  <c r="PO24" i="30"/>
  <c r="PO25" i="30"/>
  <c r="PO26" i="30"/>
  <c r="PO27" i="30"/>
  <c r="PO28" i="30"/>
  <c r="PO29" i="30"/>
  <c r="PO30" i="30"/>
  <c r="PO31" i="30"/>
  <c r="PO32" i="30"/>
  <c r="PO7" i="30"/>
  <c r="PK8" i="30"/>
  <c r="PK9" i="30"/>
  <c r="PK10" i="30"/>
  <c r="PK11" i="30"/>
  <c r="PK12" i="30"/>
  <c r="PK13" i="30"/>
  <c r="PK14" i="30"/>
  <c r="PK15" i="30"/>
  <c r="PK16" i="30"/>
  <c r="PK17" i="30"/>
  <c r="PK18" i="30"/>
  <c r="PK19" i="30"/>
  <c r="PK20" i="30"/>
  <c r="PK21" i="30"/>
  <c r="PK22" i="30"/>
  <c r="PK23" i="30"/>
  <c r="PK24" i="30"/>
  <c r="PK25" i="30"/>
  <c r="PK26" i="30"/>
  <c r="PK27" i="30"/>
  <c r="PK28" i="30"/>
  <c r="PK29" i="30"/>
  <c r="PK30" i="30"/>
  <c r="PK31" i="30"/>
  <c r="PK32" i="30"/>
  <c r="PK7" i="30"/>
  <c r="PG8" i="30"/>
  <c r="PG9" i="30"/>
  <c r="PG10" i="30"/>
  <c r="PG11" i="30"/>
  <c r="PG12" i="30"/>
  <c r="PG13" i="30"/>
  <c r="PG14" i="30"/>
  <c r="PG15" i="30"/>
  <c r="PG16" i="30"/>
  <c r="PG17" i="30"/>
  <c r="PG18" i="30"/>
  <c r="PG19" i="30"/>
  <c r="PG20" i="30"/>
  <c r="PG21" i="30"/>
  <c r="PG22" i="30"/>
  <c r="PG23" i="30"/>
  <c r="PG24" i="30"/>
  <c r="PG25" i="30"/>
  <c r="PG26" i="30"/>
  <c r="PG27" i="30"/>
  <c r="PG28" i="30"/>
  <c r="PG29" i="30"/>
  <c r="PG30" i="30"/>
  <c r="PG31" i="30"/>
  <c r="PG32" i="30"/>
  <c r="PG7" i="30"/>
  <c r="PC8" i="30"/>
  <c r="PC9" i="30"/>
  <c r="PC10" i="30"/>
  <c r="PC11" i="30"/>
  <c r="PC12" i="30"/>
  <c r="PC13" i="30"/>
  <c r="PC14" i="30"/>
  <c r="PC15" i="30"/>
  <c r="PC16" i="30"/>
  <c r="PC17" i="30"/>
  <c r="PC18" i="30"/>
  <c r="PC19" i="30"/>
  <c r="PC20" i="30"/>
  <c r="PC21" i="30"/>
  <c r="PC22" i="30"/>
  <c r="PC23" i="30"/>
  <c r="PC24" i="30"/>
  <c r="PC25" i="30"/>
  <c r="PC26" i="30"/>
  <c r="PC27" i="30"/>
  <c r="PC28" i="30"/>
  <c r="PC29" i="30"/>
  <c r="PC30" i="30"/>
  <c r="PC31" i="30"/>
  <c r="PC32" i="30"/>
  <c r="PC7" i="30"/>
  <c r="OU8" i="30"/>
  <c r="OU9" i="30"/>
  <c r="OU10" i="30"/>
  <c r="OU11" i="30"/>
  <c r="OU12" i="30"/>
  <c r="OU13" i="30"/>
  <c r="OU14" i="30"/>
  <c r="OU15" i="30"/>
  <c r="OU16" i="30"/>
  <c r="OU17" i="30"/>
  <c r="OU18" i="30"/>
  <c r="OU19" i="30"/>
  <c r="OU20" i="30"/>
  <c r="OU21" i="30"/>
  <c r="OU22" i="30"/>
  <c r="OU23" i="30"/>
  <c r="OU24" i="30"/>
  <c r="OU25" i="30"/>
  <c r="OU26" i="30"/>
  <c r="OU27" i="30"/>
  <c r="OU28" i="30"/>
  <c r="OU29" i="30"/>
  <c r="OU30" i="30"/>
  <c r="OU31" i="30"/>
  <c r="OU32" i="30"/>
  <c r="OQ8" i="30"/>
  <c r="OQ9" i="30"/>
  <c r="OQ10" i="30"/>
  <c r="OQ11" i="30"/>
  <c r="OQ12" i="30"/>
  <c r="OQ13" i="30"/>
  <c r="OQ14" i="30"/>
  <c r="OQ15" i="30"/>
  <c r="OQ16" i="30"/>
  <c r="OQ17" i="30"/>
  <c r="OQ18" i="30"/>
  <c r="OQ19" i="30"/>
  <c r="OQ20" i="30"/>
  <c r="OQ21" i="30"/>
  <c r="OQ22" i="30"/>
  <c r="OQ23" i="30"/>
  <c r="OQ24" i="30"/>
  <c r="OQ25" i="30"/>
  <c r="OQ26" i="30"/>
  <c r="OQ27" i="30"/>
  <c r="OQ28" i="30"/>
  <c r="OQ29" i="30"/>
  <c r="OQ30" i="30"/>
  <c r="OQ31" i="30"/>
  <c r="OQ32" i="30"/>
  <c r="OU7" i="30"/>
  <c r="OQ7" i="30"/>
  <c r="OM8" i="30"/>
  <c r="OM9" i="30"/>
  <c r="OM10" i="30"/>
  <c r="OM11" i="30"/>
  <c r="OM12" i="30"/>
  <c r="OM13" i="30"/>
  <c r="OM14" i="30"/>
  <c r="OM15" i="30"/>
  <c r="OM16" i="30"/>
  <c r="OM17" i="30"/>
  <c r="OM18" i="30"/>
  <c r="OM19" i="30"/>
  <c r="OM20" i="30"/>
  <c r="OM21" i="30"/>
  <c r="OM22" i="30"/>
  <c r="OM23" i="30"/>
  <c r="OM24" i="30"/>
  <c r="OM25" i="30"/>
  <c r="OM26" i="30"/>
  <c r="OM27" i="30"/>
  <c r="OM28" i="30"/>
  <c r="OM29" i="30"/>
  <c r="OM30" i="30"/>
  <c r="OM31" i="30"/>
  <c r="OM32" i="30"/>
  <c r="OM7" i="30"/>
  <c r="OI8" i="30"/>
  <c r="OI9" i="30"/>
  <c r="OI10" i="30"/>
  <c r="OI11" i="30"/>
  <c r="OI12" i="30"/>
  <c r="OI13" i="30"/>
  <c r="OI14" i="30"/>
  <c r="OI15" i="30"/>
  <c r="OI16" i="30"/>
  <c r="OI17" i="30"/>
  <c r="OI18" i="30"/>
  <c r="OI19" i="30"/>
  <c r="OI20" i="30"/>
  <c r="OI21" i="30"/>
  <c r="OI22" i="30"/>
  <c r="OI23" i="30"/>
  <c r="OI24" i="30"/>
  <c r="OI25" i="30"/>
  <c r="OI26" i="30"/>
  <c r="OI27" i="30"/>
  <c r="OI28" i="30"/>
  <c r="OI29" i="30"/>
  <c r="OI30" i="30"/>
  <c r="OI31" i="30"/>
  <c r="OI32" i="30"/>
  <c r="OI7" i="30"/>
  <c r="OE8" i="30"/>
  <c r="OE9" i="30"/>
  <c r="OE10" i="30"/>
  <c r="OE11" i="30"/>
  <c r="OE12" i="30"/>
  <c r="OE13" i="30"/>
  <c r="OE14" i="30"/>
  <c r="OE15" i="30"/>
  <c r="OE16" i="30"/>
  <c r="OE17" i="30"/>
  <c r="OE18" i="30"/>
  <c r="OE19" i="30"/>
  <c r="OE20" i="30"/>
  <c r="OE21" i="30"/>
  <c r="OE22" i="30"/>
  <c r="OE23" i="30"/>
  <c r="OE24" i="30"/>
  <c r="OE25" i="30"/>
  <c r="OE26" i="30"/>
  <c r="OE27" i="30"/>
  <c r="OE28" i="30"/>
  <c r="OE29" i="30"/>
  <c r="OE30" i="30"/>
  <c r="OE31" i="30"/>
  <c r="OE32" i="30"/>
  <c r="OE7" i="30"/>
  <c r="OA8" i="30"/>
  <c r="OA9" i="30"/>
  <c r="OA10" i="30"/>
  <c r="OA11" i="30"/>
  <c r="OA12" i="30"/>
  <c r="OA13" i="30"/>
  <c r="OA14" i="30"/>
  <c r="OA15" i="30"/>
  <c r="OA16" i="30"/>
  <c r="OA17" i="30"/>
  <c r="OA18" i="30"/>
  <c r="OA19" i="30"/>
  <c r="OA20" i="30"/>
  <c r="OA21" i="30"/>
  <c r="OA22" i="30"/>
  <c r="OA23" i="30"/>
  <c r="OA24" i="30"/>
  <c r="OA25" i="30"/>
  <c r="OA26" i="30"/>
  <c r="OA27" i="30"/>
  <c r="OA28" i="30"/>
  <c r="OA29" i="30"/>
  <c r="OA30" i="30"/>
  <c r="OA31" i="30"/>
  <c r="OA32" i="30"/>
  <c r="OA7" i="30"/>
  <c r="NW8" i="30"/>
  <c r="NW9" i="30"/>
  <c r="NW10" i="30"/>
  <c r="NW11" i="30"/>
  <c r="NW12" i="30"/>
  <c r="NW13" i="30"/>
  <c r="NW14" i="30"/>
  <c r="NW15" i="30"/>
  <c r="NW16" i="30"/>
  <c r="NW17" i="30"/>
  <c r="NW18" i="30"/>
  <c r="NW19" i="30"/>
  <c r="NW20" i="30"/>
  <c r="NW21" i="30"/>
  <c r="NW22" i="30"/>
  <c r="NW23" i="30"/>
  <c r="NW24" i="30"/>
  <c r="NW25" i="30"/>
  <c r="NW26" i="30"/>
  <c r="NW27" i="30"/>
  <c r="NW28" i="30"/>
  <c r="NW29" i="30"/>
  <c r="NW30" i="30"/>
  <c r="NW31" i="30"/>
  <c r="NW32" i="30"/>
  <c r="NW7" i="30"/>
  <c r="NO8" i="30"/>
  <c r="NO9" i="30"/>
  <c r="NO10" i="30"/>
  <c r="NO11" i="30"/>
  <c r="NO12" i="30"/>
  <c r="NO13" i="30"/>
  <c r="NO14" i="30"/>
  <c r="NO15" i="30"/>
  <c r="NO16" i="30"/>
  <c r="NO17" i="30"/>
  <c r="NO18" i="30"/>
  <c r="NO19" i="30"/>
  <c r="NO20" i="30"/>
  <c r="NO21" i="30"/>
  <c r="NO22" i="30"/>
  <c r="NO23" i="30"/>
  <c r="NO24" i="30"/>
  <c r="NO25" i="30"/>
  <c r="NO26" i="30"/>
  <c r="NO27" i="30"/>
  <c r="NO28" i="30"/>
  <c r="NO29" i="30"/>
  <c r="NO30" i="30"/>
  <c r="NO31" i="30"/>
  <c r="NO32" i="30"/>
  <c r="NO7" i="30"/>
  <c r="NK8" i="30"/>
  <c r="NK9" i="30"/>
  <c r="NK10" i="30"/>
  <c r="NK11" i="30"/>
  <c r="NK12" i="30"/>
  <c r="NK13" i="30"/>
  <c r="NK14" i="30"/>
  <c r="NK15" i="30"/>
  <c r="NK16" i="30"/>
  <c r="NK17" i="30"/>
  <c r="NK18" i="30"/>
  <c r="NK19" i="30"/>
  <c r="NK20" i="30"/>
  <c r="NK21" i="30"/>
  <c r="NK22" i="30"/>
  <c r="NK23" i="30"/>
  <c r="NK24" i="30"/>
  <c r="NK25" i="30"/>
  <c r="NK26" i="30"/>
  <c r="NK27" i="30"/>
  <c r="NK28" i="30"/>
  <c r="NK29" i="30"/>
  <c r="NK30" i="30"/>
  <c r="NK31" i="30"/>
  <c r="NK32" i="30"/>
  <c r="NK7" i="30"/>
  <c r="NG8" i="30"/>
  <c r="NG9" i="30"/>
  <c r="NG10" i="30"/>
  <c r="NG11" i="30"/>
  <c r="NG12" i="30"/>
  <c r="NG13" i="30"/>
  <c r="NG14" i="30"/>
  <c r="NG15" i="30"/>
  <c r="NG16" i="30"/>
  <c r="NG17" i="30"/>
  <c r="NG18" i="30"/>
  <c r="NG19" i="30"/>
  <c r="NG20" i="30"/>
  <c r="NG21" i="30"/>
  <c r="NG22" i="30"/>
  <c r="NG23" i="30"/>
  <c r="NG24" i="30"/>
  <c r="NG25" i="30"/>
  <c r="NG26" i="30"/>
  <c r="NG27" i="30"/>
  <c r="NG28" i="30"/>
  <c r="NG29" i="30"/>
  <c r="NG30" i="30"/>
  <c r="NG31" i="30"/>
  <c r="NG32" i="30"/>
  <c r="NG7" i="30"/>
  <c r="NC8" i="30"/>
  <c r="NC9" i="30"/>
  <c r="NC10" i="30"/>
  <c r="NC11" i="30"/>
  <c r="NC12" i="30"/>
  <c r="NC13" i="30"/>
  <c r="NC14" i="30"/>
  <c r="NC15" i="30"/>
  <c r="NC16" i="30"/>
  <c r="NC17" i="30"/>
  <c r="NC18" i="30"/>
  <c r="NC19" i="30"/>
  <c r="NC20" i="30"/>
  <c r="NC21" i="30"/>
  <c r="NC22" i="30"/>
  <c r="NC23" i="30"/>
  <c r="NC24" i="30"/>
  <c r="NC25" i="30"/>
  <c r="NC26" i="30"/>
  <c r="NC27" i="30"/>
  <c r="NC28" i="30"/>
  <c r="NC29" i="30"/>
  <c r="NC30" i="30"/>
  <c r="NC31" i="30"/>
  <c r="NC32" i="30"/>
  <c r="NC7" i="30"/>
  <c r="MY8" i="30"/>
  <c r="MY9" i="30"/>
  <c r="MY10" i="30"/>
  <c r="MY11" i="30"/>
  <c r="MY12" i="30"/>
  <c r="MY13" i="30"/>
  <c r="MY14" i="30"/>
  <c r="MY15" i="30"/>
  <c r="MY16" i="30"/>
  <c r="MY17" i="30"/>
  <c r="MY18" i="30"/>
  <c r="MY19" i="30"/>
  <c r="MY20" i="30"/>
  <c r="MY21" i="30"/>
  <c r="MY22" i="30"/>
  <c r="MY23" i="30"/>
  <c r="MY24" i="30"/>
  <c r="MY25" i="30"/>
  <c r="MY26" i="30"/>
  <c r="MY27" i="30"/>
  <c r="MY28" i="30"/>
  <c r="MY29" i="30"/>
  <c r="MY30" i="30"/>
  <c r="MY31" i="30"/>
  <c r="MY32" i="30"/>
  <c r="MY7" i="30"/>
  <c r="MU8" i="30"/>
  <c r="MU9" i="30"/>
  <c r="MU10" i="30"/>
  <c r="MU11" i="30"/>
  <c r="MU12" i="30"/>
  <c r="MU13" i="30"/>
  <c r="MU14" i="30"/>
  <c r="MU15" i="30"/>
  <c r="MU16" i="30"/>
  <c r="MU17" i="30"/>
  <c r="MU18" i="30"/>
  <c r="MU19" i="30"/>
  <c r="MU20" i="30"/>
  <c r="MU21" i="30"/>
  <c r="MU22" i="30"/>
  <c r="MU23" i="30"/>
  <c r="MU24" i="30"/>
  <c r="MU25" i="30"/>
  <c r="MU26" i="30"/>
  <c r="MU27" i="30"/>
  <c r="MU28" i="30"/>
  <c r="MU29" i="30"/>
  <c r="MU30" i="30"/>
  <c r="MU31" i="30"/>
  <c r="MU32" i="30"/>
  <c r="MQ8" i="30"/>
  <c r="MQ9" i="30"/>
  <c r="MQ10" i="30"/>
  <c r="MQ11" i="30"/>
  <c r="MQ12" i="30"/>
  <c r="MQ13" i="30"/>
  <c r="MQ14" i="30"/>
  <c r="MQ15" i="30"/>
  <c r="MQ16" i="30"/>
  <c r="MQ17" i="30"/>
  <c r="MQ18" i="30"/>
  <c r="MQ19" i="30"/>
  <c r="MQ20" i="30"/>
  <c r="MQ21" i="30"/>
  <c r="MQ22" i="30"/>
  <c r="MQ23" i="30"/>
  <c r="MQ24" i="30"/>
  <c r="MQ25" i="30"/>
  <c r="MQ26" i="30"/>
  <c r="MQ27" i="30"/>
  <c r="MQ28" i="30"/>
  <c r="MQ29" i="30"/>
  <c r="MQ30" i="30"/>
  <c r="MQ31" i="30"/>
  <c r="MQ32" i="30"/>
  <c r="MU7" i="30"/>
  <c r="MQ7" i="30"/>
  <c r="MI8" i="30"/>
  <c r="MI9" i="30"/>
  <c r="MI10" i="30"/>
  <c r="MI11" i="30"/>
  <c r="MI12" i="30"/>
  <c r="MI13" i="30"/>
  <c r="MI14" i="30"/>
  <c r="MI15" i="30"/>
  <c r="MI16" i="30"/>
  <c r="MI17" i="30"/>
  <c r="MI18" i="30"/>
  <c r="MI19" i="30"/>
  <c r="MI20" i="30"/>
  <c r="MI21" i="30"/>
  <c r="MI22" i="30"/>
  <c r="MI23" i="30"/>
  <c r="MI24" i="30"/>
  <c r="MI25" i="30"/>
  <c r="MI26" i="30"/>
  <c r="MI27" i="30"/>
  <c r="MI28" i="30"/>
  <c r="MI29" i="30"/>
  <c r="MI30" i="30"/>
  <c r="MI31" i="30"/>
  <c r="MI32" i="30"/>
  <c r="ME8" i="30"/>
  <c r="ME9" i="30"/>
  <c r="ME10" i="30"/>
  <c r="ME11" i="30"/>
  <c r="ME12" i="30"/>
  <c r="ME13" i="30"/>
  <c r="ME14" i="30"/>
  <c r="ME15" i="30"/>
  <c r="ME16" i="30"/>
  <c r="ME17" i="30"/>
  <c r="ME18" i="30"/>
  <c r="ME19" i="30"/>
  <c r="ME20" i="30"/>
  <c r="ME21" i="30"/>
  <c r="ME22" i="30"/>
  <c r="ME23" i="30"/>
  <c r="ME24" i="30"/>
  <c r="ME25" i="30"/>
  <c r="ME26" i="30"/>
  <c r="ME27" i="30"/>
  <c r="ME28" i="30"/>
  <c r="ME29" i="30"/>
  <c r="ME30" i="30"/>
  <c r="ME31" i="30"/>
  <c r="ME32" i="30"/>
  <c r="MI7" i="30"/>
  <c r="ME7" i="30"/>
  <c r="MA8" i="30"/>
  <c r="MA9" i="30"/>
  <c r="MA10" i="30"/>
  <c r="MA11" i="30"/>
  <c r="MA12" i="30"/>
  <c r="MA13" i="30"/>
  <c r="MA14" i="30"/>
  <c r="MA15" i="30"/>
  <c r="MA16" i="30"/>
  <c r="MA17" i="30"/>
  <c r="MA18" i="30"/>
  <c r="MA19" i="30"/>
  <c r="MA20" i="30"/>
  <c r="MA21" i="30"/>
  <c r="MA22" i="30"/>
  <c r="MA23" i="30"/>
  <c r="MA24" i="30"/>
  <c r="MA25" i="30"/>
  <c r="MA26" i="30"/>
  <c r="MA27" i="30"/>
  <c r="MA28" i="30"/>
  <c r="MA29" i="30"/>
  <c r="MA30" i="30"/>
  <c r="MA31" i="30"/>
  <c r="MA32" i="30"/>
  <c r="MA7" i="30"/>
  <c r="LW8" i="30"/>
  <c r="LW9" i="30"/>
  <c r="LW10" i="30"/>
  <c r="LW11" i="30"/>
  <c r="LW12" i="30"/>
  <c r="LW13" i="30"/>
  <c r="LW14" i="30"/>
  <c r="LW15" i="30"/>
  <c r="LW16" i="30"/>
  <c r="LW17" i="30"/>
  <c r="LW18" i="30"/>
  <c r="LW19" i="30"/>
  <c r="LW20" i="30"/>
  <c r="LW21" i="30"/>
  <c r="LW22" i="30"/>
  <c r="LW23" i="30"/>
  <c r="LW24" i="30"/>
  <c r="LW25" i="30"/>
  <c r="LW26" i="30"/>
  <c r="LW27" i="30"/>
  <c r="LW28" i="30"/>
  <c r="LW29" i="30"/>
  <c r="LW30" i="30"/>
  <c r="LW31" i="30"/>
  <c r="LW32" i="30"/>
  <c r="LS8" i="30"/>
  <c r="LS9" i="30"/>
  <c r="LS10" i="30"/>
  <c r="LS11" i="30"/>
  <c r="LS12" i="30"/>
  <c r="LS13" i="30"/>
  <c r="LS14" i="30"/>
  <c r="LS15" i="30"/>
  <c r="LS16" i="30"/>
  <c r="LS17" i="30"/>
  <c r="LS18" i="30"/>
  <c r="LS19" i="30"/>
  <c r="LS20" i="30"/>
  <c r="LS21" i="30"/>
  <c r="LS22" i="30"/>
  <c r="LS23" i="30"/>
  <c r="LS24" i="30"/>
  <c r="LS25" i="30"/>
  <c r="LS26" i="30"/>
  <c r="LS27" i="30"/>
  <c r="LS28" i="30"/>
  <c r="LS29" i="30"/>
  <c r="LS30" i="30"/>
  <c r="LS31" i="30"/>
  <c r="LS32" i="30"/>
  <c r="LO8" i="30"/>
  <c r="LO9" i="30"/>
  <c r="LO10" i="30"/>
  <c r="LO11" i="30"/>
  <c r="LO12" i="30"/>
  <c r="LO13" i="30"/>
  <c r="LO14" i="30"/>
  <c r="LO15" i="30"/>
  <c r="LO16" i="30"/>
  <c r="LO17" i="30"/>
  <c r="LO18" i="30"/>
  <c r="LO19" i="30"/>
  <c r="LO20" i="30"/>
  <c r="LO21" i="30"/>
  <c r="LO22" i="30"/>
  <c r="LO23" i="30"/>
  <c r="LO24" i="30"/>
  <c r="LO25" i="30"/>
  <c r="LO26" i="30"/>
  <c r="LO27" i="30"/>
  <c r="LO28" i="30"/>
  <c r="LO29" i="30"/>
  <c r="LO30" i="30"/>
  <c r="LO31" i="30"/>
  <c r="LO32" i="30"/>
  <c r="LK8" i="30"/>
  <c r="LK9" i="30"/>
  <c r="LK10" i="30"/>
  <c r="LK11" i="30"/>
  <c r="LK12" i="30"/>
  <c r="LK13" i="30"/>
  <c r="LK14" i="30"/>
  <c r="LK15" i="30"/>
  <c r="LK16" i="30"/>
  <c r="LK17" i="30"/>
  <c r="LK18" i="30"/>
  <c r="LK19" i="30"/>
  <c r="LK20" i="30"/>
  <c r="LK21" i="30"/>
  <c r="LK22" i="30"/>
  <c r="LK23" i="30"/>
  <c r="LK24" i="30"/>
  <c r="LK25" i="30"/>
  <c r="LK26" i="30"/>
  <c r="LK27" i="30"/>
  <c r="LK28" i="30"/>
  <c r="LK29" i="30"/>
  <c r="LK30" i="30"/>
  <c r="LK31" i="30"/>
  <c r="LK32" i="30"/>
  <c r="LW7" i="30"/>
  <c r="LS7" i="30"/>
  <c r="LO7" i="30"/>
  <c r="LK7" i="30"/>
  <c r="LC8" i="30"/>
  <c r="LC9" i="30"/>
  <c r="LC10" i="30"/>
  <c r="LC11" i="30"/>
  <c r="LC12" i="30"/>
  <c r="LC13" i="30"/>
  <c r="LC14" i="30"/>
  <c r="LC15" i="30"/>
  <c r="LC16" i="30"/>
  <c r="LC17" i="30"/>
  <c r="LC18" i="30"/>
  <c r="LC19" i="30"/>
  <c r="LC20" i="30"/>
  <c r="LC21" i="30"/>
  <c r="LC22" i="30"/>
  <c r="LC23" i="30"/>
  <c r="LC24" i="30"/>
  <c r="LC25" i="30"/>
  <c r="LC26" i="30"/>
  <c r="LC27" i="30"/>
  <c r="LC28" i="30"/>
  <c r="LC29" i="30"/>
  <c r="LC30" i="30"/>
  <c r="LC31" i="30"/>
  <c r="LC32" i="30"/>
  <c r="KY8" i="30"/>
  <c r="KY9" i="30"/>
  <c r="KY10" i="30"/>
  <c r="KY11" i="30"/>
  <c r="KY12" i="30"/>
  <c r="KY13" i="30"/>
  <c r="KY14" i="30"/>
  <c r="KY15" i="30"/>
  <c r="KY16" i="30"/>
  <c r="KY17" i="30"/>
  <c r="KY18" i="30"/>
  <c r="KY19" i="30"/>
  <c r="KY20" i="30"/>
  <c r="KY21" i="30"/>
  <c r="KY22" i="30"/>
  <c r="KY23" i="30"/>
  <c r="KY24" i="30"/>
  <c r="KY25" i="30"/>
  <c r="KY26" i="30"/>
  <c r="KY27" i="30"/>
  <c r="KY28" i="30"/>
  <c r="KY29" i="30"/>
  <c r="KY30" i="30"/>
  <c r="KY31" i="30"/>
  <c r="KY32" i="30"/>
  <c r="KU8" i="30"/>
  <c r="KU9" i="30"/>
  <c r="KU10" i="30"/>
  <c r="KU11" i="30"/>
  <c r="KU12" i="30"/>
  <c r="KU13" i="30"/>
  <c r="KU14" i="30"/>
  <c r="KU15" i="30"/>
  <c r="KU16" i="30"/>
  <c r="KU17" i="30"/>
  <c r="KU18" i="30"/>
  <c r="KU19" i="30"/>
  <c r="KU20" i="30"/>
  <c r="KU21" i="30"/>
  <c r="KU22" i="30"/>
  <c r="KU23" i="30"/>
  <c r="KU24" i="30"/>
  <c r="KU25" i="30"/>
  <c r="KU26" i="30"/>
  <c r="KU27" i="30"/>
  <c r="KU28" i="30"/>
  <c r="KU29" i="30"/>
  <c r="KU30" i="30"/>
  <c r="KU31" i="30"/>
  <c r="KU32" i="30"/>
  <c r="KQ8" i="30"/>
  <c r="KQ9" i="30"/>
  <c r="KQ10" i="30"/>
  <c r="KQ11" i="30"/>
  <c r="KQ12" i="30"/>
  <c r="KQ13" i="30"/>
  <c r="KQ14" i="30"/>
  <c r="KQ15" i="30"/>
  <c r="KQ16" i="30"/>
  <c r="KQ17" i="30"/>
  <c r="KQ18" i="30"/>
  <c r="KQ19" i="30"/>
  <c r="KQ20" i="30"/>
  <c r="KQ21" i="30"/>
  <c r="KQ22" i="30"/>
  <c r="KQ23" i="30"/>
  <c r="KQ24" i="30"/>
  <c r="KQ25" i="30"/>
  <c r="KQ26" i="30"/>
  <c r="KQ27" i="30"/>
  <c r="KQ28" i="30"/>
  <c r="KQ29" i="30"/>
  <c r="KQ30" i="30"/>
  <c r="KQ31" i="30"/>
  <c r="KQ32" i="30"/>
  <c r="LC7" i="30"/>
  <c r="KY7" i="30"/>
  <c r="KU7" i="30"/>
  <c r="KQ7" i="30"/>
  <c r="KM8" i="30"/>
  <c r="KM9" i="30"/>
  <c r="KM10" i="30"/>
  <c r="KM11" i="30"/>
  <c r="KM12" i="30"/>
  <c r="KM13" i="30"/>
  <c r="KM14" i="30"/>
  <c r="KM15" i="30"/>
  <c r="KM16" i="30"/>
  <c r="KM17" i="30"/>
  <c r="KM18" i="30"/>
  <c r="KM19" i="30"/>
  <c r="KM20" i="30"/>
  <c r="KM21" i="30"/>
  <c r="KM22" i="30"/>
  <c r="KM23" i="30"/>
  <c r="KM24" i="30"/>
  <c r="KM25" i="30"/>
  <c r="KM26" i="30"/>
  <c r="KM27" i="30"/>
  <c r="KM28" i="30"/>
  <c r="KM29" i="30"/>
  <c r="KM30" i="30"/>
  <c r="KM31" i="30"/>
  <c r="KM32" i="30"/>
  <c r="KI8" i="30"/>
  <c r="KI9" i="30"/>
  <c r="KI10" i="30"/>
  <c r="KI11" i="30"/>
  <c r="KI12" i="30"/>
  <c r="KI13" i="30"/>
  <c r="KI14" i="30"/>
  <c r="KI15" i="30"/>
  <c r="KI16" i="30"/>
  <c r="KI17" i="30"/>
  <c r="KI18" i="30"/>
  <c r="KI19" i="30"/>
  <c r="KI20" i="30"/>
  <c r="KI21" i="30"/>
  <c r="KI22" i="30"/>
  <c r="KI23" i="30"/>
  <c r="KI24" i="30"/>
  <c r="KI25" i="30"/>
  <c r="KI26" i="30"/>
  <c r="KI27" i="30"/>
  <c r="KI28" i="30"/>
  <c r="KI29" i="30"/>
  <c r="KI30" i="30"/>
  <c r="KI31" i="30"/>
  <c r="KI32" i="30"/>
  <c r="KE8" i="30"/>
  <c r="KE9" i="30"/>
  <c r="KE10" i="30"/>
  <c r="KE11" i="30"/>
  <c r="KE12" i="30"/>
  <c r="KE13" i="30"/>
  <c r="KE14" i="30"/>
  <c r="KE15" i="30"/>
  <c r="KE16" i="30"/>
  <c r="KE17" i="30"/>
  <c r="KE18" i="30"/>
  <c r="KE19" i="30"/>
  <c r="KE20" i="30"/>
  <c r="KE21" i="30"/>
  <c r="KE22" i="30"/>
  <c r="KE23" i="30"/>
  <c r="KE24" i="30"/>
  <c r="KE25" i="30"/>
  <c r="KE26" i="30"/>
  <c r="KE27" i="30"/>
  <c r="KE28" i="30"/>
  <c r="KE29" i="30"/>
  <c r="KE30" i="30"/>
  <c r="KE31" i="30"/>
  <c r="KE32" i="30"/>
  <c r="KM7" i="30"/>
  <c r="KI7" i="30"/>
  <c r="KE7" i="30"/>
  <c r="JW8" i="30"/>
  <c r="JW9" i="30"/>
  <c r="JW10" i="30"/>
  <c r="JW11" i="30"/>
  <c r="JW12" i="30"/>
  <c r="JW13" i="30"/>
  <c r="JW14" i="30"/>
  <c r="JW15" i="30"/>
  <c r="JW16" i="30"/>
  <c r="JW17" i="30"/>
  <c r="JW18" i="30"/>
  <c r="JW19" i="30"/>
  <c r="JW20" i="30"/>
  <c r="JW21" i="30"/>
  <c r="JW22" i="30"/>
  <c r="JW23" i="30"/>
  <c r="JW24" i="30"/>
  <c r="JW25" i="30"/>
  <c r="JW26" i="30"/>
  <c r="JW27" i="30"/>
  <c r="JW28" i="30"/>
  <c r="JW29" i="30"/>
  <c r="JW30" i="30"/>
  <c r="JW31" i="30"/>
  <c r="JW32" i="30"/>
  <c r="JW7" i="30"/>
  <c r="JS8" i="30"/>
  <c r="JS9" i="30"/>
  <c r="JS10" i="30"/>
  <c r="JS11" i="30"/>
  <c r="JS12" i="30"/>
  <c r="JS13" i="30"/>
  <c r="JS14" i="30"/>
  <c r="JS15" i="30"/>
  <c r="JS16" i="30"/>
  <c r="JS17" i="30"/>
  <c r="JS18" i="30"/>
  <c r="JS19" i="30"/>
  <c r="JS20" i="30"/>
  <c r="JS21" i="30"/>
  <c r="JS22" i="30"/>
  <c r="JS23" i="30"/>
  <c r="JS24" i="30"/>
  <c r="JS25" i="30"/>
  <c r="JS26" i="30"/>
  <c r="JS27" i="30"/>
  <c r="JS28" i="30"/>
  <c r="JS29" i="30"/>
  <c r="JS30" i="30"/>
  <c r="JS31" i="30"/>
  <c r="JS32" i="30"/>
  <c r="JS7" i="30"/>
  <c r="JO8" i="30"/>
  <c r="JO9" i="30"/>
  <c r="JO10" i="30"/>
  <c r="JO11" i="30"/>
  <c r="JO12" i="30"/>
  <c r="JO13" i="30"/>
  <c r="JO14" i="30"/>
  <c r="JO15" i="30"/>
  <c r="JO16" i="30"/>
  <c r="JO17" i="30"/>
  <c r="JO18" i="30"/>
  <c r="JO19" i="30"/>
  <c r="JO20" i="30"/>
  <c r="JO21" i="30"/>
  <c r="JO22" i="30"/>
  <c r="JO23" i="30"/>
  <c r="JO24" i="30"/>
  <c r="JO25" i="30"/>
  <c r="JO26" i="30"/>
  <c r="JO27" i="30"/>
  <c r="JO28" i="30"/>
  <c r="JO29" i="30"/>
  <c r="JO30" i="30"/>
  <c r="JO31" i="30"/>
  <c r="JO32" i="30"/>
  <c r="JO7" i="30"/>
  <c r="JK8" i="30"/>
  <c r="JK9" i="30"/>
  <c r="JK10" i="30"/>
  <c r="JK11" i="30"/>
  <c r="JK12" i="30"/>
  <c r="JK13" i="30"/>
  <c r="JK14" i="30"/>
  <c r="JK15" i="30"/>
  <c r="JK16" i="30"/>
  <c r="JK17" i="30"/>
  <c r="JK18" i="30"/>
  <c r="JK19" i="30"/>
  <c r="JK20" i="30"/>
  <c r="JK21" i="30"/>
  <c r="JK22" i="30"/>
  <c r="JK23" i="30"/>
  <c r="JK24" i="30"/>
  <c r="JK25" i="30"/>
  <c r="JK26" i="30"/>
  <c r="JK27" i="30"/>
  <c r="JK28" i="30"/>
  <c r="JK29" i="30"/>
  <c r="JK30" i="30"/>
  <c r="JK31" i="30"/>
  <c r="JK32" i="30"/>
  <c r="JK7" i="30"/>
  <c r="JG8" i="30"/>
  <c r="JG9" i="30"/>
  <c r="JG10" i="30"/>
  <c r="JG11" i="30"/>
  <c r="JG12" i="30"/>
  <c r="JG13" i="30"/>
  <c r="JG14" i="30"/>
  <c r="JG15" i="30"/>
  <c r="JG16" i="30"/>
  <c r="JG17" i="30"/>
  <c r="JG18" i="30"/>
  <c r="JG19" i="30"/>
  <c r="JG20" i="30"/>
  <c r="JG21" i="30"/>
  <c r="JG22" i="30"/>
  <c r="JG23" i="30"/>
  <c r="JG24" i="30"/>
  <c r="JG25" i="30"/>
  <c r="JG26" i="30"/>
  <c r="JG27" i="30"/>
  <c r="JG28" i="30"/>
  <c r="JG29" i="30"/>
  <c r="JG30" i="30"/>
  <c r="JG31" i="30"/>
  <c r="JG32" i="30"/>
  <c r="JG7" i="30"/>
  <c r="JC8" i="30"/>
  <c r="JC9" i="30"/>
  <c r="JC10" i="30"/>
  <c r="JC11" i="30"/>
  <c r="JC12" i="30"/>
  <c r="JC13" i="30"/>
  <c r="JC14" i="30"/>
  <c r="JC15" i="30"/>
  <c r="JC16" i="30"/>
  <c r="JC17" i="30"/>
  <c r="JC18" i="30"/>
  <c r="JC19" i="30"/>
  <c r="JC20" i="30"/>
  <c r="JC21" i="30"/>
  <c r="JC22" i="30"/>
  <c r="JC23" i="30"/>
  <c r="JC24" i="30"/>
  <c r="JC25" i="30"/>
  <c r="JC26" i="30"/>
  <c r="JC27" i="30"/>
  <c r="JC28" i="30"/>
  <c r="JC29" i="30"/>
  <c r="JC30" i="30"/>
  <c r="JC31" i="30"/>
  <c r="JC32" i="30"/>
  <c r="IY8" i="30"/>
  <c r="IY9" i="30"/>
  <c r="IY10" i="30"/>
  <c r="IY11" i="30"/>
  <c r="IY12" i="30"/>
  <c r="IY13" i="30"/>
  <c r="IY14" i="30"/>
  <c r="IY15" i="30"/>
  <c r="IY16" i="30"/>
  <c r="IY17" i="30"/>
  <c r="IY18" i="30"/>
  <c r="IY19" i="30"/>
  <c r="IY20" i="30"/>
  <c r="IY21" i="30"/>
  <c r="IY22" i="30"/>
  <c r="IY23" i="30"/>
  <c r="IY24" i="30"/>
  <c r="IY25" i="30"/>
  <c r="IY26" i="30"/>
  <c r="IY27" i="30"/>
  <c r="IY28" i="30"/>
  <c r="IY29" i="30"/>
  <c r="IY30" i="30"/>
  <c r="IY31" i="30"/>
  <c r="IY32" i="30"/>
  <c r="JC7" i="30"/>
  <c r="IY7" i="30"/>
  <c r="KA7" i="30"/>
  <c r="HK8" i="30"/>
  <c r="HK9" i="30"/>
  <c r="HK10" i="30"/>
  <c r="HK11" i="30"/>
  <c r="HK12" i="30"/>
  <c r="HK13" i="30"/>
  <c r="HK14" i="30"/>
  <c r="HK15" i="30"/>
  <c r="HK16" i="30"/>
  <c r="HK17" i="30"/>
  <c r="HK18" i="30"/>
  <c r="HK19" i="30"/>
  <c r="HK20" i="30"/>
  <c r="HK21" i="30"/>
  <c r="HK22" i="30"/>
  <c r="HK23" i="30"/>
  <c r="HK24" i="30"/>
  <c r="HK25" i="30"/>
  <c r="HK26" i="30"/>
  <c r="HK27" i="30"/>
  <c r="HK28" i="30"/>
  <c r="HK29" i="30"/>
  <c r="HK30" i="30"/>
  <c r="HK31" i="30"/>
  <c r="HK32" i="30"/>
  <c r="HG8" i="30"/>
  <c r="HG9" i="30"/>
  <c r="HG10" i="30"/>
  <c r="HG11" i="30"/>
  <c r="HG12" i="30"/>
  <c r="HG13" i="30"/>
  <c r="HG14" i="30"/>
  <c r="HG15" i="30"/>
  <c r="HG16" i="30"/>
  <c r="HG17" i="30"/>
  <c r="HG18" i="30"/>
  <c r="HG19" i="30"/>
  <c r="HG20" i="30"/>
  <c r="HG21" i="30"/>
  <c r="HG22" i="30"/>
  <c r="HG23" i="30"/>
  <c r="HG24" i="30"/>
  <c r="HG25" i="30"/>
  <c r="HG26" i="30"/>
  <c r="HG27" i="30"/>
  <c r="HG28" i="30"/>
  <c r="HG29" i="30"/>
  <c r="HG30" i="30"/>
  <c r="HG31" i="30"/>
  <c r="HG32" i="30"/>
  <c r="HK7" i="30"/>
  <c r="HG7" i="30"/>
  <c r="HC8" i="30"/>
  <c r="HC9" i="30"/>
  <c r="HC10" i="30"/>
  <c r="HC11" i="30"/>
  <c r="HC12" i="30"/>
  <c r="HC13" i="30"/>
  <c r="HC14" i="30"/>
  <c r="HC15" i="30"/>
  <c r="HC16" i="30"/>
  <c r="HC17" i="30"/>
  <c r="HC18" i="30"/>
  <c r="HC19" i="30"/>
  <c r="HC20" i="30"/>
  <c r="HC21" i="30"/>
  <c r="HC22" i="30"/>
  <c r="HC23" i="30"/>
  <c r="HC24" i="30"/>
  <c r="HC25" i="30"/>
  <c r="HC26" i="30"/>
  <c r="HC27" i="30"/>
  <c r="HC28" i="30"/>
  <c r="HC29" i="30"/>
  <c r="HC30" i="30"/>
  <c r="HC31" i="30"/>
  <c r="HC32" i="30"/>
  <c r="GY8" i="30"/>
  <c r="GY9" i="30"/>
  <c r="GY10" i="30"/>
  <c r="GY11" i="30"/>
  <c r="GY12" i="30"/>
  <c r="GY13" i="30"/>
  <c r="GY14" i="30"/>
  <c r="GY15" i="30"/>
  <c r="GY16" i="30"/>
  <c r="GY17" i="30"/>
  <c r="GY18" i="30"/>
  <c r="GY19" i="30"/>
  <c r="GY20" i="30"/>
  <c r="GY21" i="30"/>
  <c r="GY22" i="30"/>
  <c r="GY23" i="30"/>
  <c r="GY24" i="30"/>
  <c r="GY25" i="30"/>
  <c r="GY26" i="30"/>
  <c r="GY27" i="30"/>
  <c r="GY28" i="30"/>
  <c r="GY29" i="30"/>
  <c r="GY30" i="30"/>
  <c r="GY31" i="30"/>
  <c r="GY32" i="30"/>
  <c r="HC7" i="30"/>
  <c r="GY7" i="30"/>
  <c r="GU8" i="30"/>
  <c r="GU9" i="30"/>
  <c r="GU10" i="30"/>
  <c r="GU11" i="30"/>
  <c r="GU12" i="30"/>
  <c r="GU13" i="30"/>
  <c r="GU14" i="30"/>
  <c r="GU15" i="30"/>
  <c r="GU16" i="30"/>
  <c r="GU17" i="30"/>
  <c r="GU18" i="30"/>
  <c r="GU19" i="30"/>
  <c r="GU20" i="30"/>
  <c r="GU21" i="30"/>
  <c r="GU22" i="30"/>
  <c r="GU23" i="30"/>
  <c r="GU24" i="30"/>
  <c r="GU25" i="30"/>
  <c r="GU26" i="30"/>
  <c r="GU27" i="30"/>
  <c r="GU28" i="30"/>
  <c r="GU29" i="30"/>
  <c r="GU30" i="30"/>
  <c r="GU31" i="30"/>
  <c r="GU32" i="30"/>
  <c r="GQ8" i="30"/>
  <c r="GQ9" i="30"/>
  <c r="GQ10" i="30"/>
  <c r="GQ11" i="30"/>
  <c r="GQ12" i="30"/>
  <c r="GQ13" i="30"/>
  <c r="GQ14" i="30"/>
  <c r="GQ15" i="30"/>
  <c r="GQ16" i="30"/>
  <c r="GQ17" i="30"/>
  <c r="GQ18" i="30"/>
  <c r="GQ19" i="30"/>
  <c r="GQ20" i="30"/>
  <c r="GQ21" i="30"/>
  <c r="GQ22" i="30"/>
  <c r="GQ23" i="30"/>
  <c r="GQ24" i="30"/>
  <c r="GQ25" i="30"/>
  <c r="GQ26" i="30"/>
  <c r="GQ27" i="30"/>
  <c r="GQ28" i="30"/>
  <c r="GQ29" i="30"/>
  <c r="GQ30" i="30"/>
  <c r="GQ31" i="30"/>
  <c r="GQ32" i="30"/>
  <c r="GM8" i="30"/>
  <c r="GM9" i="30"/>
  <c r="GM10" i="30"/>
  <c r="GM11" i="30"/>
  <c r="GM12" i="30"/>
  <c r="GM13" i="30"/>
  <c r="GM14" i="30"/>
  <c r="GM15" i="30"/>
  <c r="GM16" i="30"/>
  <c r="GM17" i="30"/>
  <c r="GM18" i="30"/>
  <c r="GM19" i="30"/>
  <c r="GM20" i="30"/>
  <c r="GM21" i="30"/>
  <c r="GM22" i="30"/>
  <c r="GM23" i="30"/>
  <c r="GM24" i="30"/>
  <c r="GM25" i="30"/>
  <c r="GM26" i="30"/>
  <c r="GM27" i="30"/>
  <c r="GM28" i="30"/>
  <c r="GM29" i="30"/>
  <c r="GM30" i="30"/>
  <c r="GM31" i="30"/>
  <c r="GM32" i="30"/>
  <c r="GU7" i="30"/>
  <c r="GQ7" i="30"/>
  <c r="GM7" i="30"/>
  <c r="GE8" i="30"/>
  <c r="GE9" i="30"/>
  <c r="GE10" i="30"/>
  <c r="GE11" i="30"/>
  <c r="GE12" i="30"/>
  <c r="GE13" i="30"/>
  <c r="GE14" i="30"/>
  <c r="GE15" i="30"/>
  <c r="GE16" i="30"/>
  <c r="GE17" i="30"/>
  <c r="GE18" i="30"/>
  <c r="GE19" i="30"/>
  <c r="GE20" i="30"/>
  <c r="GE21" i="30"/>
  <c r="GE22" i="30"/>
  <c r="GE23" i="30"/>
  <c r="GE24" i="30"/>
  <c r="GE25" i="30"/>
  <c r="GE26" i="30"/>
  <c r="GE27" i="30"/>
  <c r="GE28" i="30"/>
  <c r="GE29" i="30"/>
  <c r="GE30" i="30"/>
  <c r="GE31" i="30"/>
  <c r="GE32" i="30"/>
  <c r="GE7" i="30"/>
  <c r="GA8" i="30"/>
  <c r="GA9" i="30"/>
  <c r="GA10" i="30"/>
  <c r="GA11" i="30"/>
  <c r="GA12" i="30"/>
  <c r="GA13" i="30"/>
  <c r="GA14" i="30"/>
  <c r="GA15" i="30"/>
  <c r="GA16" i="30"/>
  <c r="GA17" i="30"/>
  <c r="GA18" i="30"/>
  <c r="GA19" i="30"/>
  <c r="GA20" i="30"/>
  <c r="GA21" i="30"/>
  <c r="GA22" i="30"/>
  <c r="GA23" i="30"/>
  <c r="GA24" i="30"/>
  <c r="GA25" i="30"/>
  <c r="GA26" i="30"/>
  <c r="GA27" i="30"/>
  <c r="GA28" i="30"/>
  <c r="GA29" i="30"/>
  <c r="GA30" i="30"/>
  <c r="GA31" i="30"/>
  <c r="GA32" i="30"/>
  <c r="GA7" i="30"/>
  <c r="FW8" i="30"/>
  <c r="FW9" i="30"/>
  <c r="FW10" i="30"/>
  <c r="FW11" i="30"/>
  <c r="FW12" i="30"/>
  <c r="FW13" i="30"/>
  <c r="FW14" i="30"/>
  <c r="FW15" i="30"/>
  <c r="FW16" i="30"/>
  <c r="FW17" i="30"/>
  <c r="FW18" i="30"/>
  <c r="FW19" i="30"/>
  <c r="FW20" i="30"/>
  <c r="FW21" i="30"/>
  <c r="FW22" i="30"/>
  <c r="FW23" i="30"/>
  <c r="FW24" i="30"/>
  <c r="FW25" i="30"/>
  <c r="FW26" i="30"/>
  <c r="FW27" i="30"/>
  <c r="FW28" i="30"/>
  <c r="FW29" i="30"/>
  <c r="FW30" i="30"/>
  <c r="FW31" i="30"/>
  <c r="FW32" i="30"/>
  <c r="FW7" i="30"/>
  <c r="FS8" i="30"/>
  <c r="FS9" i="30"/>
  <c r="FS10" i="30"/>
  <c r="FS11" i="30"/>
  <c r="FS12" i="30"/>
  <c r="FS13" i="30"/>
  <c r="FS14" i="30"/>
  <c r="FS15" i="30"/>
  <c r="FS16" i="30"/>
  <c r="FS17" i="30"/>
  <c r="FS18" i="30"/>
  <c r="FS19" i="30"/>
  <c r="FS20" i="30"/>
  <c r="FS21" i="30"/>
  <c r="FS22" i="30"/>
  <c r="FS23" i="30"/>
  <c r="FS24" i="30"/>
  <c r="FS25" i="30"/>
  <c r="FS26" i="30"/>
  <c r="FS27" i="30"/>
  <c r="FS28" i="30"/>
  <c r="FS29" i="30"/>
  <c r="FS30" i="30"/>
  <c r="FS31" i="30"/>
  <c r="FS32" i="30"/>
  <c r="FS7" i="30"/>
  <c r="FO8" i="30"/>
  <c r="FO9" i="30"/>
  <c r="FO10" i="30"/>
  <c r="FO11" i="30"/>
  <c r="FO12" i="30"/>
  <c r="FO13" i="30"/>
  <c r="FO14" i="30"/>
  <c r="FO15" i="30"/>
  <c r="FO16" i="30"/>
  <c r="FO17" i="30"/>
  <c r="FO18" i="30"/>
  <c r="FO19" i="30"/>
  <c r="FO20" i="30"/>
  <c r="FO21" i="30"/>
  <c r="FO22" i="30"/>
  <c r="FO23" i="30"/>
  <c r="FO24" i="30"/>
  <c r="FO25" i="30"/>
  <c r="FO26" i="30"/>
  <c r="FO27" i="30"/>
  <c r="FO28" i="30"/>
  <c r="FO29" i="30"/>
  <c r="FO30" i="30"/>
  <c r="FO31" i="30"/>
  <c r="FO32" i="30"/>
  <c r="FO7" i="30"/>
  <c r="FK8" i="30"/>
  <c r="FK9" i="30"/>
  <c r="FK10" i="30"/>
  <c r="FK11" i="30"/>
  <c r="FK12" i="30"/>
  <c r="FK13" i="30"/>
  <c r="FK14" i="30"/>
  <c r="FK15" i="30"/>
  <c r="FK16" i="30"/>
  <c r="FK17" i="30"/>
  <c r="FK18" i="30"/>
  <c r="FK19" i="30"/>
  <c r="FK20" i="30"/>
  <c r="FK21" i="30"/>
  <c r="FK22" i="30"/>
  <c r="FK23" i="30"/>
  <c r="FK24" i="30"/>
  <c r="FK25" i="30"/>
  <c r="FK26" i="30"/>
  <c r="FK27" i="30"/>
  <c r="FK28" i="30"/>
  <c r="FK29" i="30"/>
  <c r="FK30" i="30"/>
  <c r="FK31" i="30"/>
  <c r="FK32" i="30"/>
  <c r="FK7" i="30"/>
  <c r="FG8" i="30"/>
  <c r="FG9" i="30"/>
  <c r="FG10" i="30"/>
  <c r="FG11" i="30"/>
  <c r="FG12" i="30"/>
  <c r="FG13" i="30"/>
  <c r="FG14" i="30"/>
  <c r="FG15" i="30"/>
  <c r="FG16" i="30"/>
  <c r="FG17" i="30"/>
  <c r="FG18" i="30"/>
  <c r="FG19" i="30"/>
  <c r="FG20" i="30"/>
  <c r="FG21" i="30"/>
  <c r="FG22" i="30"/>
  <c r="FG23" i="30"/>
  <c r="FG24" i="30"/>
  <c r="FG25" i="30"/>
  <c r="FG26" i="30"/>
  <c r="FG27" i="30"/>
  <c r="FG28" i="30"/>
  <c r="FG29" i="30"/>
  <c r="FG30" i="30"/>
  <c r="FG31" i="30"/>
  <c r="FG32" i="30"/>
  <c r="FG7" i="30"/>
  <c r="EM8" i="30"/>
  <c r="EM9" i="30"/>
  <c r="EM10" i="30"/>
  <c r="EM11" i="30"/>
  <c r="EM12" i="30"/>
  <c r="EM13" i="30"/>
  <c r="EM14" i="30"/>
  <c r="EM15" i="30"/>
  <c r="EM16" i="30"/>
  <c r="EM17" i="30"/>
  <c r="EM18" i="30"/>
  <c r="EM19" i="30"/>
  <c r="EM20" i="30"/>
  <c r="EM21" i="30"/>
  <c r="EM22" i="30"/>
  <c r="EM23" i="30"/>
  <c r="EM24" i="30"/>
  <c r="EM25" i="30"/>
  <c r="EM26" i="30"/>
  <c r="EM27" i="30"/>
  <c r="EM28" i="30"/>
  <c r="EM29" i="30"/>
  <c r="EM30" i="30"/>
  <c r="EM31" i="30"/>
  <c r="EM32" i="30"/>
  <c r="EQ8" i="30"/>
  <c r="EQ9" i="30"/>
  <c r="EQ10" i="30"/>
  <c r="EQ11" i="30"/>
  <c r="EQ12" i="30"/>
  <c r="EQ13" i="30"/>
  <c r="EQ14" i="30"/>
  <c r="EQ15" i="30"/>
  <c r="EQ16" i="30"/>
  <c r="EQ17" i="30"/>
  <c r="EQ18" i="30"/>
  <c r="EQ19" i="30"/>
  <c r="EQ20" i="30"/>
  <c r="EQ21" i="30"/>
  <c r="EQ22" i="30"/>
  <c r="EQ23" i="30"/>
  <c r="EQ24" i="30"/>
  <c r="EQ25" i="30"/>
  <c r="EQ26" i="30"/>
  <c r="EQ27" i="30"/>
  <c r="EQ28" i="30"/>
  <c r="EQ29" i="30"/>
  <c r="EQ30" i="30"/>
  <c r="EQ31" i="30"/>
  <c r="EQ32" i="30"/>
  <c r="EU8" i="30"/>
  <c r="EU9" i="30"/>
  <c r="EU10" i="30"/>
  <c r="EU11" i="30"/>
  <c r="EU12" i="30"/>
  <c r="EU13" i="30"/>
  <c r="EU14" i="30"/>
  <c r="EU15" i="30"/>
  <c r="EU16" i="30"/>
  <c r="EU17" i="30"/>
  <c r="EU18" i="30"/>
  <c r="EU19" i="30"/>
  <c r="EU20" i="30"/>
  <c r="EU21" i="30"/>
  <c r="EU22" i="30"/>
  <c r="EU23" i="30"/>
  <c r="EU24" i="30"/>
  <c r="EU25" i="30"/>
  <c r="EU26" i="30"/>
  <c r="EU27" i="30"/>
  <c r="EU28" i="30"/>
  <c r="EU29" i="30"/>
  <c r="EU30" i="30"/>
  <c r="EU31" i="30"/>
  <c r="EU32" i="30"/>
  <c r="EY8" i="30"/>
  <c r="EY9" i="30"/>
  <c r="EY10" i="30"/>
  <c r="EY11" i="30"/>
  <c r="EY12" i="30"/>
  <c r="EY13" i="30"/>
  <c r="EY14" i="30"/>
  <c r="EY15" i="30"/>
  <c r="EY16" i="30"/>
  <c r="EY17" i="30"/>
  <c r="EY18" i="30"/>
  <c r="EY19" i="30"/>
  <c r="EY20" i="30"/>
  <c r="EY21" i="30"/>
  <c r="EY22" i="30"/>
  <c r="EY23" i="30"/>
  <c r="EY24" i="30"/>
  <c r="EY25" i="30"/>
  <c r="EY26" i="30"/>
  <c r="EY27" i="30"/>
  <c r="EY28" i="30"/>
  <c r="EY29" i="30"/>
  <c r="EY30" i="30"/>
  <c r="EY31" i="30"/>
  <c r="EY32" i="30"/>
  <c r="EY7" i="30"/>
  <c r="EU7" i="30"/>
  <c r="EQ7" i="30"/>
  <c r="EM7" i="30"/>
  <c r="EI8" i="30"/>
  <c r="EI9" i="30"/>
  <c r="EI10" i="30"/>
  <c r="EI11" i="30"/>
  <c r="EI12" i="30"/>
  <c r="EI13" i="30"/>
  <c r="EI14" i="30"/>
  <c r="EI15" i="30"/>
  <c r="EI16" i="30"/>
  <c r="EI17" i="30"/>
  <c r="EI18" i="30"/>
  <c r="EI19" i="30"/>
  <c r="EI20" i="30"/>
  <c r="EI21" i="30"/>
  <c r="EI22" i="30"/>
  <c r="EI23" i="30"/>
  <c r="EI24" i="30"/>
  <c r="EI25" i="30"/>
  <c r="EI26" i="30"/>
  <c r="EI27" i="30"/>
  <c r="EI28" i="30"/>
  <c r="EI29" i="30"/>
  <c r="EI30" i="30"/>
  <c r="EI31" i="30"/>
  <c r="EI32" i="30"/>
  <c r="EI7" i="30"/>
  <c r="EE8" i="30"/>
  <c r="EE9" i="30"/>
  <c r="EE10" i="30"/>
  <c r="EE11" i="30"/>
  <c r="EE12" i="30"/>
  <c r="EE13" i="30"/>
  <c r="EE14" i="30"/>
  <c r="EE15" i="30"/>
  <c r="EE16" i="30"/>
  <c r="EE17" i="30"/>
  <c r="EE18" i="30"/>
  <c r="EE19" i="30"/>
  <c r="EE20" i="30"/>
  <c r="EE21" i="30"/>
  <c r="EE22" i="30"/>
  <c r="EE23" i="30"/>
  <c r="EE24" i="30"/>
  <c r="EE25" i="30"/>
  <c r="EE26" i="30"/>
  <c r="EE27" i="30"/>
  <c r="EE28" i="30"/>
  <c r="EE29" i="30"/>
  <c r="EE30" i="30"/>
  <c r="EE31" i="30"/>
  <c r="EE32" i="30"/>
  <c r="EE7" i="30"/>
  <c r="EA8" i="30"/>
  <c r="EA9" i="30"/>
  <c r="EA10" i="30"/>
  <c r="EA11" i="30"/>
  <c r="EA12" i="30"/>
  <c r="EA13" i="30"/>
  <c r="EA14" i="30"/>
  <c r="EA15" i="30"/>
  <c r="EA16" i="30"/>
  <c r="EA17" i="30"/>
  <c r="EA18" i="30"/>
  <c r="EA19" i="30"/>
  <c r="EA20" i="30"/>
  <c r="EA21" i="30"/>
  <c r="EA22" i="30"/>
  <c r="EA23" i="30"/>
  <c r="EA24" i="30"/>
  <c r="EA25" i="30"/>
  <c r="EA26" i="30"/>
  <c r="EA27" i="30"/>
  <c r="EA28" i="30"/>
  <c r="EA29" i="30"/>
  <c r="EA30" i="30"/>
  <c r="EA31" i="30"/>
  <c r="EA32" i="30"/>
  <c r="EA7" i="30"/>
  <c r="IQ8" i="30"/>
  <c r="IQ9" i="30"/>
  <c r="IQ10" i="30"/>
  <c r="IQ11" i="30"/>
  <c r="IQ12" i="30"/>
  <c r="IQ13" i="30"/>
  <c r="IQ14" i="30"/>
  <c r="IQ15" i="30"/>
  <c r="IQ16" i="30"/>
  <c r="IQ17" i="30"/>
  <c r="IQ18" i="30"/>
  <c r="IQ19" i="30"/>
  <c r="IQ20" i="30"/>
  <c r="IQ21" i="30"/>
  <c r="IQ22" i="30"/>
  <c r="IQ23" i="30"/>
  <c r="IQ24" i="30"/>
  <c r="IQ25" i="30"/>
  <c r="IQ26" i="30"/>
  <c r="IQ27" i="30"/>
  <c r="IQ28" i="30"/>
  <c r="IQ29" i="30"/>
  <c r="IQ30" i="30"/>
  <c r="IQ31" i="30"/>
  <c r="IQ32" i="30"/>
  <c r="IQ7" i="30"/>
  <c r="IM8" i="30"/>
  <c r="IM9" i="30"/>
  <c r="IM10" i="30"/>
  <c r="IM11" i="30"/>
  <c r="IM12" i="30"/>
  <c r="IM13" i="30"/>
  <c r="IM14" i="30"/>
  <c r="IM15" i="30"/>
  <c r="IM16" i="30"/>
  <c r="IM17" i="30"/>
  <c r="IM18" i="30"/>
  <c r="IM19" i="30"/>
  <c r="IM20" i="30"/>
  <c r="IM21" i="30"/>
  <c r="IM22" i="30"/>
  <c r="IM23" i="30"/>
  <c r="IM24" i="30"/>
  <c r="IM25" i="30"/>
  <c r="IM26" i="30"/>
  <c r="IM27" i="30"/>
  <c r="IM28" i="30"/>
  <c r="IM29" i="30"/>
  <c r="IM30" i="30"/>
  <c r="IM31" i="30"/>
  <c r="IM32" i="30"/>
  <c r="IM7" i="30"/>
  <c r="II8" i="30"/>
  <c r="II9" i="30"/>
  <c r="II10" i="30"/>
  <c r="II11" i="30"/>
  <c r="II12" i="30"/>
  <c r="II13" i="30"/>
  <c r="II14" i="30"/>
  <c r="II15" i="30"/>
  <c r="II16" i="30"/>
  <c r="II17" i="30"/>
  <c r="II18" i="30"/>
  <c r="II19" i="30"/>
  <c r="II20" i="30"/>
  <c r="II21" i="30"/>
  <c r="II22" i="30"/>
  <c r="II23" i="30"/>
  <c r="II24" i="30"/>
  <c r="II25" i="30"/>
  <c r="II26" i="30"/>
  <c r="II27" i="30"/>
  <c r="II28" i="30"/>
  <c r="II29" i="30"/>
  <c r="II30" i="30"/>
  <c r="II31" i="30"/>
  <c r="II32" i="30"/>
  <c r="II7" i="30"/>
  <c r="IE8" i="30"/>
  <c r="IE9" i="30"/>
  <c r="IE10" i="30"/>
  <c r="IE11" i="30"/>
  <c r="IE12" i="30"/>
  <c r="IE13" i="30"/>
  <c r="IE14" i="30"/>
  <c r="IE15" i="30"/>
  <c r="IE16" i="30"/>
  <c r="IE17" i="30"/>
  <c r="IE18" i="30"/>
  <c r="IE19" i="30"/>
  <c r="IE20" i="30"/>
  <c r="IE21" i="30"/>
  <c r="IE22" i="30"/>
  <c r="IE23" i="30"/>
  <c r="IE24" i="30"/>
  <c r="IE25" i="30"/>
  <c r="IE26" i="30"/>
  <c r="IE27" i="30"/>
  <c r="IE28" i="30"/>
  <c r="IE29" i="30"/>
  <c r="IE30" i="30"/>
  <c r="IE31" i="30"/>
  <c r="IE32" i="30"/>
  <c r="IE7" i="30"/>
  <c r="IA8" i="30"/>
  <c r="IA9" i="30"/>
  <c r="IA10" i="30"/>
  <c r="IA11" i="30"/>
  <c r="IA12" i="30"/>
  <c r="IA13" i="30"/>
  <c r="IA14" i="30"/>
  <c r="IA15" i="30"/>
  <c r="IA16" i="30"/>
  <c r="IA17" i="30"/>
  <c r="IA18" i="30"/>
  <c r="IA19" i="30"/>
  <c r="IA20" i="30"/>
  <c r="IA21" i="30"/>
  <c r="IA22" i="30"/>
  <c r="IA23" i="30"/>
  <c r="IA24" i="30"/>
  <c r="IA25" i="30"/>
  <c r="IA26" i="30"/>
  <c r="IA27" i="30"/>
  <c r="IA28" i="30"/>
  <c r="IA29" i="30"/>
  <c r="IA30" i="30"/>
  <c r="IA31" i="30"/>
  <c r="IA32" i="30"/>
  <c r="IA7" i="30"/>
  <c r="HW8" i="30"/>
  <c r="HW9" i="30"/>
  <c r="HW10" i="30"/>
  <c r="HW11" i="30"/>
  <c r="HW12" i="30"/>
  <c r="HW13" i="30"/>
  <c r="HW14" i="30"/>
  <c r="HW15" i="30"/>
  <c r="HW16" i="30"/>
  <c r="HW17" i="30"/>
  <c r="HW18" i="30"/>
  <c r="HW19" i="30"/>
  <c r="HW20" i="30"/>
  <c r="HW21" i="30"/>
  <c r="HW22" i="30"/>
  <c r="HW23" i="30"/>
  <c r="HW24" i="30"/>
  <c r="HW25" i="30"/>
  <c r="HW26" i="30"/>
  <c r="HW27" i="30"/>
  <c r="HW28" i="30"/>
  <c r="HW29" i="30"/>
  <c r="HW30" i="30"/>
  <c r="HW31" i="30"/>
  <c r="HW32" i="30"/>
  <c r="HS8" i="30"/>
  <c r="HS9" i="30"/>
  <c r="HS10" i="30"/>
  <c r="HS11" i="30"/>
  <c r="HS12" i="30"/>
  <c r="HS13" i="30"/>
  <c r="HS14" i="30"/>
  <c r="HS15" i="30"/>
  <c r="HS16" i="30"/>
  <c r="HS17" i="30"/>
  <c r="HS18" i="30"/>
  <c r="HS19" i="30"/>
  <c r="HS20" i="30"/>
  <c r="HS21" i="30"/>
  <c r="HS22" i="30"/>
  <c r="HS23" i="30"/>
  <c r="HS24" i="30"/>
  <c r="HS25" i="30"/>
  <c r="HS26" i="30"/>
  <c r="HS27" i="30"/>
  <c r="HS28" i="30"/>
  <c r="HS29" i="30"/>
  <c r="HS30" i="30"/>
  <c r="HS31" i="30"/>
  <c r="HS32" i="30"/>
  <c r="HW7" i="30"/>
  <c r="HS7" i="30"/>
  <c r="DS8" i="30"/>
  <c r="DS9" i="30"/>
  <c r="DS10" i="30"/>
  <c r="DS11" i="30"/>
  <c r="DS12" i="30"/>
  <c r="DS13" i="30"/>
  <c r="DS14" i="30"/>
  <c r="DS15" i="30"/>
  <c r="DS16" i="30"/>
  <c r="DS17" i="30"/>
  <c r="DS18" i="30"/>
  <c r="DS19" i="30"/>
  <c r="DS20" i="30"/>
  <c r="DS21" i="30"/>
  <c r="DS22" i="30"/>
  <c r="DS23" i="30"/>
  <c r="DS24" i="30"/>
  <c r="DS25" i="30"/>
  <c r="DS26" i="30"/>
  <c r="DS27" i="30"/>
  <c r="DS28" i="30"/>
  <c r="DS29" i="30"/>
  <c r="DS30" i="30"/>
  <c r="DS31" i="30"/>
  <c r="DS32" i="30"/>
  <c r="DS7" i="30"/>
  <c r="DO8" i="30"/>
  <c r="DO9" i="30"/>
  <c r="DO10" i="30"/>
  <c r="DO11" i="30"/>
  <c r="DO12" i="30"/>
  <c r="DO13" i="30"/>
  <c r="DO14" i="30"/>
  <c r="DO15" i="30"/>
  <c r="DO16" i="30"/>
  <c r="DO17" i="30"/>
  <c r="DO18" i="30"/>
  <c r="DO19" i="30"/>
  <c r="DO20" i="30"/>
  <c r="DO21" i="30"/>
  <c r="DO22" i="30"/>
  <c r="DO23" i="30"/>
  <c r="DO24" i="30"/>
  <c r="DO25" i="30"/>
  <c r="DO26" i="30"/>
  <c r="DO27" i="30"/>
  <c r="DO28" i="30"/>
  <c r="DO29" i="30"/>
  <c r="DO30" i="30"/>
  <c r="DO31" i="30"/>
  <c r="DO32" i="30"/>
  <c r="DK8" i="30"/>
  <c r="DK9" i="30"/>
  <c r="DK10" i="30"/>
  <c r="DK11" i="30"/>
  <c r="DK12" i="30"/>
  <c r="DK13" i="30"/>
  <c r="DK14" i="30"/>
  <c r="DK15" i="30"/>
  <c r="DK16" i="30"/>
  <c r="DK17" i="30"/>
  <c r="DK18" i="30"/>
  <c r="DK19" i="30"/>
  <c r="DK20" i="30"/>
  <c r="DK21" i="30"/>
  <c r="DK22" i="30"/>
  <c r="DK23" i="30"/>
  <c r="DK24" i="30"/>
  <c r="DK25" i="30"/>
  <c r="DK26" i="30"/>
  <c r="DK27" i="30"/>
  <c r="DK28" i="30"/>
  <c r="DK29" i="30"/>
  <c r="DK30" i="30"/>
  <c r="DK31" i="30"/>
  <c r="DK32" i="30"/>
  <c r="DG8" i="30"/>
  <c r="DG9" i="30"/>
  <c r="DG10" i="30"/>
  <c r="DG11" i="30"/>
  <c r="DG12" i="30"/>
  <c r="DG13" i="30"/>
  <c r="DG14" i="30"/>
  <c r="DG15" i="30"/>
  <c r="DG16" i="30"/>
  <c r="DG17" i="30"/>
  <c r="DG18" i="30"/>
  <c r="DG19" i="30"/>
  <c r="DG20" i="30"/>
  <c r="DG21" i="30"/>
  <c r="DG22" i="30"/>
  <c r="DG23" i="30"/>
  <c r="DG24" i="30"/>
  <c r="DG25" i="30"/>
  <c r="DG26" i="30"/>
  <c r="DG27" i="30"/>
  <c r="DG28" i="30"/>
  <c r="DG29" i="30"/>
  <c r="DG30" i="30"/>
  <c r="DG31" i="30"/>
  <c r="DG32" i="30"/>
  <c r="DO7" i="30"/>
  <c r="DK7" i="30"/>
  <c r="DG7" i="30"/>
  <c r="DC8" i="30"/>
  <c r="DC9" i="30"/>
  <c r="DC10" i="30"/>
  <c r="DC11" i="30"/>
  <c r="DC12" i="30"/>
  <c r="DC13" i="30"/>
  <c r="DC14" i="30"/>
  <c r="DC15" i="30"/>
  <c r="DC16" i="30"/>
  <c r="DC17" i="30"/>
  <c r="DC18" i="30"/>
  <c r="DC19" i="30"/>
  <c r="DC20" i="30"/>
  <c r="DC21" i="30"/>
  <c r="DC22" i="30"/>
  <c r="DC23" i="30"/>
  <c r="DC24" i="30"/>
  <c r="DC25" i="30"/>
  <c r="DC26" i="30"/>
  <c r="DC27" i="30"/>
  <c r="DC28" i="30"/>
  <c r="DC29" i="30"/>
  <c r="DC30" i="30"/>
  <c r="DC31" i="30"/>
  <c r="DC32" i="30"/>
  <c r="CY8" i="30"/>
  <c r="CY9" i="30"/>
  <c r="CY10" i="30"/>
  <c r="CY11" i="30"/>
  <c r="CY12" i="30"/>
  <c r="CY13" i="30"/>
  <c r="CY14" i="30"/>
  <c r="CY15" i="30"/>
  <c r="CY16" i="30"/>
  <c r="CY17" i="30"/>
  <c r="CY18" i="30"/>
  <c r="CY19" i="30"/>
  <c r="CY20" i="30"/>
  <c r="CY21" i="30"/>
  <c r="CY22" i="30"/>
  <c r="CY23" i="30"/>
  <c r="CY24" i="30"/>
  <c r="CY25" i="30"/>
  <c r="CY26" i="30"/>
  <c r="CY27" i="30"/>
  <c r="CY28" i="30"/>
  <c r="CY29" i="30"/>
  <c r="CY30" i="30"/>
  <c r="CY31" i="30"/>
  <c r="CY32" i="30"/>
  <c r="CU8" i="30"/>
  <c r="CU9" i="30"/>
  <c r="CU10" i="30"/>
  <c r="CU11" i="30"/>
  <c r="CU12" i="30"/>
  <c r="CU13" i="30"/>
  <c r="CU14" i="30"/>
  <c r="CU15" i="30"/>
  <c r="CU16" i="30"/>
  <c r="CU17" i="30"/>
  <c r="CU18" i="30"/>
  <c r="CU19" i="30"/>
  <c r="CU20" i="30"/>
  <c r="CU21" i="30"/>
  <c r="CU22" i="30"/>
  <c r="CU23" i="30"/>
  <c r="CU24" i="30"/>
  <c r="CU25" i="30"/>
  <c r="CU26" i="30"/>
  <c r="CU27" i="30"/>
  <c r="CU28" i="30"/>
  <c r="CU29" i="30"/>
  <c r="CU30" i="30"/>
  <c r="CU31" i="30"/>
  <c r="CU32" i="30"/>
  <c r="DC7" i="30"/>
  <c r="CY7" i="30"/>
  <c r="CU7" i="30"/>
  <c r="CM8" i="30"/>
  <c r="CM9" i="30"/>
  <c r="CM10" i="30"/>
  <c r="CM11" i="30"/>
  <c r="CM12" i="30"/>
  <c r="CM13" i="30"/>
  <c r="CM14" i="30"/>
  <c r="CM15" i="30"/>
  <c r="CM16" i="30"/>
  <c r="CM17" i="30"/>
  <c r="CM18" i="30"/>
  <c r="CM19" i="30"/>
  <c r="CM20" i="30"/>
  <c r="CM21" i="30"/>
  <c r="CM22" i="30"/>
  <c r="CM23" i="30"/>
  <c r="CM24" i="30"/>
  <c r="CM25" i="30"/>
  <c r="CM26" i="30"/>
  <c r="CM27" i="30"/>
  <c r="CM28" i="30"/>
  <c r="CM29" i="30"/>
  <c r="CM30" i="30"/>
  <c r="CM31" i="30"/>
  <c r="CM32" i="30"/>
  <c r="CI8" i="30"/>
  <c r="CI9" i="30"/>
  <c r="CI10" i="30"/>
  <c r="CI11" i="30"/>
  <c r="CI12" i="30"/>
  <c r="CI13" i="30"/>
  <c r="CI14" i="30"/>
  <c r="CI15" i="30"/>
  <c r="CI16" i="30"/>
  <c r="CI17" i="30"/>
  <c r="CI18" i="30"/>
  <c r="CI19" i="30"/>
  <c r="CI20" i="30"/>
  <c r="CI21" i="30"/>
  <c r="CI22" i="30"/>
  <c r="CI23" i="30"/>
  <c r="CI24" i="30"/>
  <c r="CI25" i="30"/>
  <c r="CI26" i="30"/>
  <c r="CI27" i="30"/>
  <c r="CI28" i="30"/>
  <c r="CI29" i="30"/>
  <c r="CI30" i="30"/>
  <c r="CI31" i="30"/>
  <c r="CI32" i="30"/>
  <c r="CE8" i="30"/>
  <c r="CE9" i="30"/>
  <c r="CE10" i="30"/>
  <c r="CE11" i="30"/>
  <c r="CE12" i="30"/>
  <c r="CE13" i="30"/>
  <c r="CE14" i="30"/>
  <c r="CE15" i="30"/>
  <c r="CE16" i="30"/>
  <c r="CE17" i="30"/>
  <c r="CE18" i="30"/>
  <c r="CE19" i="30"/>
  <c r="CE20" i="30"/>
  <c r="CE21" i="30"/>
  <c r="CE22" i="30"/>
  <c r="CE23" i="30"/>
  <c r="CE24" i="30"/>
  <c r="CE25" i="30"/>
  <c r="CE26" i="30"/>
  <c r="CE27" i="30"/>
  <c r="CE28" i="30"/>
  <c r="CE29" i="30"/>
  <c r="CE30" i="30"/>
  <c r="CE31" i="30"/>
  <c r="CE32" i="30"/>
  <c r="CA8" i="30"/>
  <c r="CA9" i="30"/>
  <c r="CA10" i="30"/>
  <c r="CA11" i="30"/>
  <c r="CA12" i="30"/>
  <c r="CA13" i="30"/>
  <c r="CA14" i="30"/>
  <c r="CA15" i="30"/>
  <c r="CA16" i="30"/>
  <c r="CA17" i="30"/>
  <c r="CA18" i="30"/>
  <c r="CA19" i="30"/>
  <c r="CA20" i="30"/>
  <c r="CA21" i="30"/>
  <c r="CA22" i="30"/>
  <c r="CA23" i="30"/>
  <c r="CA24" i="30"/>
  <c r="CA25" i="30"/>
  <c r="CA26" i="30"/>
  <c r="CA27" i="30"/>
  <c r="CA28" i="30"/>
  <c r="CA29" i="30"/>
  <c r="CA30" i="30"/>
  <c r="CA31" i="30"/>
  <c r="CA32" i="30"/>
  <c r="BS32" i="30"/>
  <c r="BW8" i="30"/>
  <c r="BW9" i="30"/>
  <c r="BW10" i="30"/>
  <c r="BW11" i="30"/>
  <c r="BW12" i="30"/>
  <c r="BW13" i="30"/>
  <c r="BW14" i="30"/>
  <c r="BW15" i="30"/>
  <c r="BW16" i="30"/>
  <c r="BW17" i="30"/>
  <c r="BW18" i="30"/>
  <c r="BW19" i="30"/>
  <c r="BW20" i="30"/>
  <c r="BW21" i="30"/>
  <c r="BW22" i="30"/>
  <c r="BW23" i="30"/>
  <c r="BW24" i="30"/>
  <c r="BW25" i="30"/>
  <c r="BW26" i="30"/>
  <c r="BW27" i="30"/>
  <c r="BW28" i="30"/>
  <c r="BW29" i="30"/>
  <c r="BW30" i="30"/>
  <c r="BW31" i="30"/>
  <c r="BW32" i="30"/>
  <c r="BS8" i="30"/>
  <c r="BS9" i="30"/>
  <c r="BS10" i="30"/>
  <c r="BS11" i="30"/>
  <c r="BS12" i="30"/>
  <c r="BS13" i="30"/>
  <c r="BS14" i="30"/>
  <c r="BS15" i="30"/>
  <c r="BS16" i="30"/>
  <c r="BS17" i="30"/>
  <c r="BS18" i="30"/>
  <c r="BS19" i="30"/>
  <c r="BS20" i="30"/>
  <c r="BS21" i="30"/>
  <c r="BS22" i="30"/>
  <c r="BS23" i="30"/>
  <c r="BS24" i="30"/>
  <c r="BS25" i="30"/>
  <c r="BS26" i="30"/>
  <c r="BS27" i="30"/>
  <c r="BS28" i="30"/>
  <c r="BS29" i="30"/>
  <c r="BS30" i="30"/>
  <c r="BS31" i="30"/>
  <c r="BO8" i="30"/>
  <c r="BO9" i="30"/>
  <c r="BO10" i="30"/>
  <c r="BO11" i="30"/>
  <c r="BO12" i="30"/>
  <c r="BO13" i="30"/>
  <c r="BO14" i="30"/>
  <c r="BO15" i="30"/>
  <c r="BO16" i="30"/>
  <c r="BO17" i="30"/>
  <c r="BO18" i="30"/>
  <c r="BO19" i="30"/>
  <c r="BO20" i="30"/>
  <c r="BO21" i="30"/>
  <c r="BO22" i="30"/>
  <c r="BO23" i="30"/>
  <c r="BO24" i="30"/>
  <c r="BO25" i="30"/>
  <c r="BO26" i="30"/>
  <c r="BO27" i="30"/>
  <c r="BO28" i="30"/>
  <c r="BO29" i="30"/>
  <c r="BO30" i="30"/>
  <c r="BO31" i="30"/>
  <c r="BO32" i="30"/>
  <c r="CM7" i="30"/>
  <c r="CI7" i="30"/>
  <c r="CE7" i="30"/>
  <c r="CA7" i="30"/>
  <c r="BW7" i="30"/>
  <c r="BS7" i="30"/>
  <c r="BO7" i="30"/>
  <c r="BG8" i="30"/>
  <c r="BG9" i="30"/>
  <c r="BG10" i="30"/>
  <c r="BG11" i="30"/>
  <c r="BG12" i="30"/>
  <c r="BG13" i="30"/>
  <c r="BG14" i="30"/>
  <c r="BG15" i="30"/>
  <c r="BG16" i="30"/>
  <c r="BG17" i="30"/>
  <c r="BG18" i="30"/>
  <c r="BG19" i="30"/>
  <c r="BG20" i="30"/>
  <c r="BG21" i="30"/>
  <c r="BG22" i="30"/>
  <c r="BG23" i="30"/>
  <c r="BG24" i="30"/>
  <c r="BG25" i="30"/>
  <c r="BG26" i="30"/>
  <c r="BG27" i="30"/>
  <c r="BG28" i="30"/>
  <c r="BG29" i="30"/>
  <c r="BG30" i="30"/>
  <c r="BG31" i="30"/>
  <c r="BG32" i="30"/>
  <c r="BG7" i="30"/>
  <c r="BC8" i="30"/>
  <c r="BC9" i="30"/>
  <c r="BC10" i="30"/>
  <c r="BC11" i="30"/>
  <c r="BC12" i="30"/>
  <c r="BC13" i="30"/>
  <c r="BC14" i="30"/>
  <c r="BC15" i="30"/>
  <c r="BC16" i="30"/>
  <c r="BC17" i="30"/>
  <c r="BC18" i="30"/>
  <c r="BC19" i="30"/>
  <c r="BC20" i="30"/>
  <c r="BC21" i="30"/>
  <c r="BC22" i="30"/>
  <c r="BC23" i="30"/>
  <c r="BC24" i="30"/>
  <c r="BC25" i="30"/>
  <c r="BC26" i="30"/>
  <c r="BC27" i="30"/>
  <c r="BC28" i="30"/>
  <c r="BC29" i="30"/>
  <c r="BC30" i="30"/>
  <c r="BC31" i="30"/>
  <c r="BC32" i="30"/>
  <c r="BC7" i="30"/>
  <c r="AY8" i="30"/>
  <c r="AY9" i="30"/>
  <c r="AY10" i="30"/>
  <c r="AY11" i="30"/>
  <c r="AY12" i="30"/>
  <c r="AY13" i="30"/>
  <c r="AY14" i="30"/>
  <c r="AY15" i="30"/>
  <c r="AY16" i="30"/>
  <c r="AY17" i="30"/>
  <c r="AY18" i="30"/>
  <c r="AY19" i="30"/>
  <c r="AY20" i="30"/>
  <c r="AY21" i="30"/>
  <c r="AY22" i="30"/>
  <c r="AY23" i="30"/>
  <c r="AY24" i="30"/>
  <c r="AY25" i="30"/>
  <c r="AY26" i="30"/>
  <c r="AY27" i="30"/>
  <c r="AY28" i="30"/>
  <c r="AY29" i="30"/>
  <c r="AY30" i="30"/>
  <c r="AY31" i="30"/>
  <c r="AY32" i="30"/>
  <c r="AY7" i="30"/>
  <c r="AU8" i="30"/>
  <c r="AU9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26" i="30"/>
  <c r="AU27" i="30"/>
  <c r="AU28" i="30"/>
  <c r="AU29" i="30"/>
  <c r="AU30" i="30"/>
  <c r="AU31" i="30"/>
  <c r="AU32" i="30"/>
  <c r="AU7" i="30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26" i="30"/>
  <c r="AQ27" i="30"/>
  <c r="AQ28" i="30"/>
  <c r="AQ29" i="30"/>
  <c r="AQ30" i="30"/>
  <c r="AQ31" i="30"/>
  <c r="AQ32" i="30"/>
  <c r="AQ7" i="30"/>
  <c r="AM8" i="30"/>
  <c r="AM9" i="30"/>
  <c r="AM10" i="30"/>
  <c r="AM11" i="30"/>
  <c r="AM12" i="30"/>
  <c r="AM13" i="30"/>
  <c r="AM14" i="30"/>
  <c r="AM15" i="30"/>
  <c r="AM16" i="30"/>
  <c r="AM17" i="30"/>
  <c r="AM18" i="30"/>
  <c r="AM19" i="30"/>
  <c r="AM20" i="30"/>
  <c r="AM21" i="30"/>
  <c r="AM22" i="30"/>
  <c r="AM23" i="30"/>
  <c r="AM24" i="30"/>
  <c r="AM25" i="30"/>
  <c r="AM26" i="30"/>
  <c r="AM27" i="30"/>
  <c r="AM28" i="30"/>
  <c r="AM29" i="30"/>
  <c r="AM30" i="30"/>
  <c r="AM31" i="30"/>
  <c r="AM32" i="30"/>
  <c r="AM7" i="30"/>
  <c r="AI8" i="30"/>
  <c r="AI9" i="30"/>
  <c r="AI10" i="30"/>
  <c r="AI11" i="30"/>
  <c r="AI12" i="30"/>
  <c r="AI13" i="30"/>
  <c r="AI14" i="30"/>
  <c r="AI15" i="30"/>
  <c r="AI16" i="30"/>
  <c r="AI17" i="30"/>
  <c r="AI18" i="30"/>
  <c r="AI19" i="30"/>
  <c r="AI20" i="30"/>
  <c r="AI21" i="30"/>
  <c r="AI22" i="30"/>
  <c r="AI23" i="30"/>
  <c r="AI24" i="30"/>
  <c r="AI25" i="30"/>
  <c r="AI26" i="30"/>
  <c r="AI27" i="30"/>
  <c r="AI28" i="30"/>
  <c r="AI29" i="30"/>
  <c r="AI30" i="30"/>
  <c r="AI31" i="30"/>
  <c r="AI32" i="30"/>
  <c r="AI7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AB7" i="30"/>
  <c r="AA7" i="30"/>
  <c r="X7" i="30"/>
  <c r="W7" i="30"/>
  <c r="T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7" i="30"/>
  <c r="P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H7" i="30"/>
  <c r="L7" i="30"/>
  <c r="K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7" i="30"/>
  <c r="AL87" i="32"/>
  <c r="AP86" i="32"/>
  <c r="AN86" i="32"/>
  <c r="AN85" i="32"/>
  <c r="AP84" i="32"/>
  <c r="AN84" i="32"/>
  <c r="AN83" i="32"/>
  <c r="AP82" i="32"/>
  <c r="AN82" i="32"/>
  <c r="AP81" i="32"/>
  <c r="AN81" i="32"/>
  <c r="AN87" i="32"/>
  <c r="AM87" i="32"/>
  <c r="DZ35" i="29"/>
  <c r="DV35" i="29"/>
  <c r="DS35" i="29"/>
  <c r="DQ35" i="29"/>
  <c r="DN35" i="29"/>
  <c r="DL35" i="29"/>
  <c r="DI35" i="29"/>
  <c r="DG35" i="29"/>
  <c r="DD35" i="29"/>
  <c r="DA35" i="29"/>
  <c r="CW35" i="29"/>
  <c r="CT35" i="29"/>
  <c r="CR35" i="29"/>
  <c r="CO35" i="29"/>
  <c r="CM35" i="29"/>
  <c r="CJ35" i="29"/>
  <c r="CH35" i="29"/>
  <c r="CE35" i="29"/>
  <c r="CB35" i="29"/>
  <c r="BX35" i="29"/>
  <c r="BU35" i="29"/>
  <c r="BS35" i="29"/>
  <c r="BP35" i="29"/>
  <c r="BN35" i="29"/>
  <c r="BK35" i="29"/>
  <c r="BI35" i="29"/>
  <c r="BF35" i="29"/>
  <c r="BD35" i="29"/>
  <c r="BA35" i="29"/>
  <c r="AX35" i="29"/>
  <c r="AQ35" i="29"/>
  <c r="AL35" i="29"/>
  <c r="AG35" i="29"/>
  <c r="AB35" i="29"/>
  <c r="Y35" i="29"/>
  <c r="R35" i="29"/>
  <c r="V35" i="29" s="1"/>
  <c r="P35" i="29"/>
  <c r="M35" i="29"/>
  <c r="K35" i="29"/>
  <c r="H35" i="29"/>
  <c r="F35" i="29"/>
  <c r="C35" i="29"/>
  <c r="AAC7" i="30"/>
  <c r="AAC8" i="30"/>
  <c r="AAC9" i="30"/>
  <c r="FF8" i="29"/>
  <c r="AAC10" i="30"/>
  <c r="FF9" i="29"/>
  <c r="AAC11" i="30"/>
  <c r="FF10" i="29"/>
  <c r="AAC12" i="30"/>
  <c r="FF11" i="29"/>
  <c r="AAC13" i="30"/>
  <c r="FF12" i="29"/>
  <c r="AAC14" i="30"/>
  <c r="FF13" i="29"/>
  <c r="AAC15" i="30"/>
  <c r="FF14" i="29"/>
  <c r="AAC16" i="30"/>
  <c r="FF15" i="29"/>
  <c r="AAC17" i="30"/>
  <c r="FF16" i="29"/>
  <c r="AAC18" i="30"/>
  <c r="FF17" i="29"/>
  <c r="AAC19" i="30"/>
  <c r="FF18" i="29"/>
  <c r="AAC20" i="30"/>
  <c r="FF19" i="29"/>
  <c r="AAC21" i="30"/>
  <c r="FF20" i="29"/>
  <c r="AAC22" i="30"/>
  <c r="FF21" i="29"/>
  <c r="AAC23" i="30"/>
  <c r="FF22" i="29"/>
  <c r="AAC24" i="30"/>
  <c r="FF23" i="29"/>
  <c r="AAC25" i="30"/>
  <c r="FF24" i="29"/>
  <c r="AAC26" i="30"/>
  <c r="FF25" i="29"/>
  <c r="AAC27" i="30"/>
  <c r="FF26" i="29"/>
  <c r="AAC28" i="30"/>
  <c r="FF27" i="29"/>
  <c r="AAC29" i="30"/>
  <c r="FF28" i="29"/>
  <c r="AAC30" i="30"/>
  <c r="FF29" i="29"/>
  <c r="AAC31" i="30"/>
  <c r="FF30" i="29"/>
  <c r="AAC32" i="30"/>
  <c r="EF33" i="29"/>
  <c r="FE33" i="29"/>
  <c r="FF33" i="29"/>
  <c r="AAC33" i="30"/>
  <c r="FF34" i="29"/>
  <c r="AE5" i="30"/>
  <c r="AG5" i="30"/>
  <c r="AH5" i="30"/>
  <c r="BK5" i="30"/>
  <c r="BM5" i="30"/>
  <c r="BN5" i="30"/>
  <c r="CQ5" i="30"/>
  <c r="CS5" i="30"/>
  <c r="CT5" i="30"/>
  <c r="DW5" i="30"/>
  <c r="DY5" i="30"/>
  <c r="DZ5" i="30"/>
  <c r="FC5" i="30"/>
  <c r="FE5" i="30"/>
  <c r="FF5" i="30"/>
  <c r="GI5" i="30"/>
  <c r="GK5" i="30"/>
  <c r="GL5" i="30"/>
  <c r="HO5" i="30"/>
  <c r="HQ5" i="30"/>
  <c r="HR5" i="30"/>
  <c r="IU5" i="30"/>
  <c r="IW5" i="30"/>
  <c r="IX5" i="30"/>
  <c r="KA5" i="30"/>
  <c r="KC5" i="30"/>
  <c r="KD5" i="30"/>
  <c r="LG5" i="30"/>
  <c r="LI5" i="30"/>
  <c r="LJ5" i="30"/>
  <c r="MM5" i="30"/>
  <c r="MO5" i="30"/>
  <c r="MP5" i="30"/>
  <c r="NS5" i="30"/>
  <c r="NU5" i="30"/>
  <c r="NV5" i="30"/>
  <c r="OY5" i="30"/>
  <c r="PA5" i="30"/>
  <c r="PB5" i="30"/>
  <c r="QE5" i="30"/>
  <c r="QG5" i="30"/>
  <c r="QH5" i="30"/>
  <c r="RK5" i="30"/>
  <c r="RM5" i="30"/>
  <c r="RN5" i="30"/>
  <c r="SQ5" i="30"/>
  <c r="SS5" i="30"/>
  <c r="ST5" i="30"/>
  <c r="TW5" i="30"/>
  <c r="TY5" i="30"/>
  <c r="TZ5" i="30"/>
  <c r="VC5" i="30"/>
  <c r="VE5" i="30"/>
  <c r="VF5" i="30"/>
  <c r="WI5" i="30"/>
  <c r="WK5" i="30"/>
  <c r="WL5" i="30"/>
  <c r="XO5" i="30"/>
  <c r="XQ5" i="30"/>
  <c r="XR5" i="30"/>
  <c r="YU5" i="30"/>
  <c r="YW5" i="30"/>
  <c r="YX5" i="30"/>
  <c r="AAA5" i="30"/>
  <c r="AAC5" i="30"/>
  <c r="AAD5" i="30"/>
  <c r="ABG5" i="30"/>
  <c r="ABI5" i="30"/>
  <c r="ABJ5" i="30"/>
  <c r="ACM5" i="30"/>
  <c r="ACO5" i="30"/>
  <c r="ACP5" i="30"/>
  <c r="ADS5" i="30"/>
  <c r="ADU5" i="30"/>
  <c r="ADV5" i="30"/>
  <c r="AEY5" i="30"/>
  <c r="AFA5" i="30"/>
  <c r="AFB5" i="30"/>
  <c r="AGE5" i="30"/>
  <c r="AGG5" i="30"/>
  <c r="AGH5" i="30"/>
  <c r="AHK5" i="30"/>
  <c r="AHM5" i="30"/>
  <c r="AHN5" i="30"/>
  <c r="AIQ5" i="30"/>
  <c r="AIS5" i="30"/>
  <c r="AIT5" i="30"/>
  <c r="AJW5" i="30"/>
  <c r="AJY5" i="30"/>
  <c r="AJZ5" i="30"/>
  <c r="ALC5" i="30"/>
  <c r="ALE5" i="30"/>
  <c r="ALF5" i="30"/>
  <c r="AMI5" i="30"/>
  <c r="AMK5" i="30"/>
  <c r="AML5" i="30"/>
  <c r="ANO5" i="30"/>
  <c r="ANQ5" i="30"/>
  <c r="ANR5" i="30"/>
  <c r="AOU5" i="30"/>
  <c r="AOW5" i="30"/>
  <c r="AOX5" i="30"/>
  <c r="AQA5" i="30"/>
  <c r="AQC5" i="30"/>
  <c r="AQD5" i="30"/>
  <c r="ARG5" i="30"/>
  <c r="ARI5" i="30"/>
  <c r="ARJ5" i="30"/>
  <c r="ASM5" i="30"/>
  <c r="ASO5" i="30"/>
  <c r="ASP5" i="30"/>
  <c r="ATS5" i="30"/>
  <c r="ATU5" i="30"/>
  <c r="ATV5" i="30"/>
  <c r="AUY5" i="30"/>
  <c r="AVA5" i="30"/>
  <c r="AVB5" i="30"/>
  <c r="AWE5" i="30"/>
  <c r="AWG5" i="30"/>
  <c r="AWH5" i="30"/>
  <c r="AXK5" i="30"/>
  <c r="AXM5" i="30"/>
  <c r="AXN5" i="30"/>
  <c r="AYQ5" i="30"/>
  <c r="AYS5" i="30"/>
  <c r="AYT5" i="30"/>
  <c r="AZW5" i="30"/>
  <c r="AZY5" i="30"/>
  <c r="AZZ5" i="30"/>
  <c r="BBC5" i="30"/>
  <c r="BBE5" i="30"/>
  <c r="BBF5" i="30"/>
  <c r="BCI5" i="30"/>
  <c r="BCK5" i="30"/>
  <c r="BCL5" i="30"/>
  <c r="BDO5" i="30"/>
  <c r="BDQ5" i="30"/>
  <c r="BDR5" i="30"/>
  <c r="BEU5" i="30"/>
  <c r="BEW5" i="30"/>
  <c r="BEX5" i="30"/>
  <c r="BGA5" i="30"/>
  <c r="BGC5" i="30"/>
  <c r="BGD5" i="30"/>
  <c r="BHG5" i="30"/>
  <c r="BHI5" i="30"/>
  <c r="BHJ5" i="30"/>
  <c r="BIM5" i="30"/>
  <c r="BIO5" i="30"/>
  <c r="BIP5" i="30"/>
  <c r="BJS5" i="30"/>
  <c r="BJU5" i="30"/>
  <c r="BJV5" i="30"/>
  <c r="BKY5" i="30"/>
  <c r="BLA5" i="30"/>
  <c r="BLB5" i="30"/>
  <c r="G6" i="30"/>
  <c r="H6" i="30"/>
  <c r="I6" i="30"/>
  <c r="J6" i="30"/>
  <c r="K6" i="30"/>
  <c r="L6" i="30"/>
  <c r="M6" i="30"/>
  <c r="N6" i="30"/>
  <c r="O6" i="30"/>
  <c r="P6" i="30"/>
  <c r="Q6" i="30"/>
  <c r="R6" i="30"/>
  <c r="S6" i="30"/>
  <c r="T6" i="30"/>
  <c r="U6" i="30"/>
  <c r="V6" i="30"/>
  <c r="W6" i="30"/>
  <c r="X6" i="30"/>
  <c r="Y6" i="30"/>
  <c r="Z6" i="30"/>
  <c r="AA6" i="30"/>
  <c r="AB6" i="30"/>
  <c r="AC6" i="30"/>
  <c r="AD6" i="30"/>
  <c r="AH6" i="30"/>
  <c r="AI6" i="30"/>
  <c r="AM6" i="30"/>
  <c r="AQ6" i="30"/>
  <c r="AU6" i="30"/>
  <c r="AY6" i="30"/>
  <c r="BC6" i="30"/>
  <c r="BG6" i="30"/>
  <c r="BO6" i="30"/>
  <c r="BS6" i="30"/>
  <c r="BW6" i="30"/>
  <c r="CA6" i="30"/>
  <c r="CE6" i="30"/>
  <c r="CI6" i="30"/>
  <c r="CM6" i="30"/>
  <c r="CU6" i="30"/>
  <c r="CY6" i="30"/>
  <c r="DC6" i="30"/>
  <c r="DG6" i="30"/>
  <c r="DK6" i="30"/>
  <c r="DO6" i="30"/>
  <c r="DS6" i="30"/>
  <c r="EA6" i="30"/>
  <c r="EE6" i="30"/>
  <c r="EI6" i="30"/>
  <c r="EM6" i="30"/>
  <c r="EQ6" i="30"/>
  <c r="EU6" i="30"/>
  <c r="EY6" i="30"/>
  <c r="FG6" i="30"/>
  <c r="FK6" i="30"/>
  <c r="FO6" i="30"/>
  <c r="FS6" i="30"/>
  <c r="FW6" i="30"/>
  <c r="GA6" i="30"/>
  <c r="GE6" i="30"/>
  <c r="GM6" i="30"/>
  <c r="GQ6" i="30"/>
  <c r="GU6" i="30"/>
  <c r="GY6" i="30"/>
  <c r="HC6" i="30"/>
  <c r="HG6" i="30"/>
  <c r="HK6" i="30"/>
  <c r="HS6" i="30"/>
  <c r="HW6" i="30"/>
  <c r="IA6" i="30"/>
  <c r="IE6" i="30"/>
  <c r="II6" i="30"/>
  <c r="IM6" i="30"/>
  <c r="IQ6" i="30"/>
  <c r="IY6" i="30"/>
  <c r="JC6" i="30"/>
  <c r="JG6" i="30"/>
  <c r="JK6" i="30"/>
  <c r="JO6" i="30"/>
  <c r="JS6" i="30"/>
  <c r="JW6" i="30"/>
  <c r="KE6" i="30"/>
  <c r="KI6" i="30"/>
  <c r="KM6" i="30"/>
  <c r="KQ6" i="30"/>
  <c r="KU6" i="30"/>
  <c r="KY6" i="30"/>
  <c r="LC6" i="30"/>
  <c r="LK6" i="30"/>
  <c r="LO6" i="30"/>
  <c r="LS6" i="30"/>
  <c r="LW6" i="30"/>
  <c r="MA6" i="30"/>
  <c r="ME6" i="30"/>
  <c r="MI6" i="30"/>
  <c r="MQ6" i="30"/>
  <c r="MU6" i="30"/>
  <c r="MY6" i="30"/>
  <c r="BN6" i="30"/>
  <c r="CT6" i="30"/>
  <c r="DZ6" i="30"/>
  <c r="FF6" i="30"/>
  <c r="GL6" i="30"/>
  <c r="HR6" i="30"/>
  <c r="IX6" i="30"/>
  <c r="KD6" i="30"/>
  <c r="LJ6" i="30"/>
  <c r="MP6" i="30"/>
  <c r="NC6" i="30"/>
  <c r="NG6" i="30"/>
  <c r="NK6" i="30"/>
  <c r="NO6" i="30"/>
  <c r="NW6" i="30"/>
  <c r="OA6" i="30"/>
  <c r="OE6" i="30"/>
  <c r="OI6" i="30"/>
  <c r="OM6" i="30"/>
  <c r="OQ6" i="30"/>
  <c r="OU6" i="30"/>
  <c r="PC6" i="30"/>
  <c r="PG6" i="30"/>
  <c r="PK6" i="30"/>
  <c r="PO6" i="30"/>
  <c r="PS6" i="30"/>
  <c r="PW6" i="30"/>
  <c r="QA6" i="30"/>
  <c r="QI6" i="30"/>
  <c r="QM6" i="30"/>
  <c r="QQ6" i="30"/>
  <c r="QU6" i="30"/>
  <c r="QY6" i="30"/>
  <c r="RC6" i="30"/>
  <c r="RG6" i="30"/>
  <c r="RO6" i="30"/>
  <c r="RS6" i="30"/>
  <c r="RW6" i="30"/>
  <c r="SA6" i="30"/>
  <c r="SE6" i="30"/>
  <c r="SI6" i="30"/>
  <c r="SM6" i="30"/>
  <c r="SU6" i="30"/>
  <c r="SY6" i="30"/>
  <c r="TC6" i="30"/>
  <c r="TG6" i="30"/>
  <c r="TK6" i="30"/>
  <c r="TO6" i="30"/>
  <c r="TS6" i="30"/>
  <c r="UA6" i="30"/>
  <c r="UE6" i="30"/>
  <c r="UI6" i="30"/>
  <c r="UM6" i="30"/>
  <c r="UQ6" i="30"/>
  <c r="UU6" i="30"/>
  <c r="UY6" i="30"/>
  <c r="VG6" i="30"/>
  <c r="VK6" i="30"/>
  <c r="VO6" i="30"/>
  <c r="VS6" i="30"/>
  <c r="VW6" i="30"/>
  <c r="WA6" i="30"/>
  <c r="WE6" i="30"/>
  <c r="WM6" i="30"/>
  <c r="WQ6" i="30"/>
  <c r="WU6" i="30"/>
  <c r="WY6" i="30"/>
  <c r="XC6" i="30"/>
  <c r="XG6" i="30"/>
  <c r="XK6" i="30"/>
  <c r="XS6" i="30"/>
  <c r="XW6" i="30"/>
  <c r="YA6" i="30"/>
  <c r="YE6" i="30"/>
  <c r="YI6" i="30"/>
  <c r="YM6" i="30"/>
  <c r="YQ6" i="30"/>
  <c r="YY6" i="30"/>
  <c r="NV6" i="30"/>
  <c r="PB6" i="30"/>
  <c r="QH6" i="30"/>
  <c r="RN6" i="30"/>
  <c r="ST6" i="30"/>
  <c r="TZ6" i="30"/>
  <c r="VF6" i="30"/>
  <c r="WL6" i="30"/>
  <c r="XR6" i="30"/>
  <c r="YX6" i="30"/>
  <c r="ZG6" i="30"/>
  <c r="ZK6" i="30"/>
  <c r="ZO6" i="30"/>
  <c r="ZS6" i="30"/>
  <c r="ZW6" i="30"/>
  <c r="AAE6" i="30"/>
  <c r="AAI6" i="30"/>
  <c r="AAM6" i="30"/>
  <c r="AAQ6" i="30"/>
  <c r="AAU6" i="30"/>
  <c r="AAY6" i="30"/>
  <c r="ABC6" i="30"/>
  <c r="ABK6" i="30"/>
  <c r="ABO6" i="30"/>
  <c r="ABS6" i="30"/>
  <c r="AAD6" i="30"/>
  <c r="ABJ6" i="30"/>
  <c r="ABW6" i="30"/>
  <c r="ACA6" i="30"/>
  <c r="ACE6" i="30"/>
  <c r="ACI6" i="30"/>
  <c r="ACQ6" i="30"/>
  <c r="ACU6" i="30"/>
  <c r="ACY6" i="30"/>
  <c r="ADC6" i="30"/>
  <c r="ADG6" i="30"/>
  <c r="ADK6" i="30"/>
  <c r="ADO6" i="30"/>
  <c r="ADW6" i="30"/>
  <c r="AEA6" i="30"/>
  <c r="AEE6" i="30"/>
  <c r="AEI6" i="30"/>
  <c r="AEM6" i="30"/>
  <c r="AEQ6" i="30"/>
  <c r="AEU6" i="30"/>
  <c r="AFC6" i="30"/>
  <c r="AFG6" i="30"/>
  <c r="AFK6" i="30"/>
  <c r="AFO6" i="30"/>
  <c r="AFS6" i="30"/>
  <c r="AFW6" i="30"/>
  <c r="AGA6" i="30"/>
  <c r="AGI6" i="30"/>
  <c r="AGM6" i="30"/>
  <c r="AGQ6" i="30"/>
  <c r="AGU6" i="30"/>
  <c r="AGY6" i="30"/>
  <c r="AHC6" i="30"/>
  <c r="AHG6" i="30"/>
  <c r="AHO6" i="30"/>
  <c r="AHS6" i="30"/>
  <c r="AHW6" i="30"/>
  <c r="AIA6" i="30"/>
  <c r="AIE6" i="30"/>
  <c r="AII6" i="30"/>
  <c r="AIM6" i="30"/>
  <c r="AIU6" i="30"/>
  <c r="AIY6" i="30"/>
  <c r="AJC6" i="30"/>
  <c r="AJG6" i="30"/>
  <c r="AJK6" i="30"/>
  <c r="AJO6" i="30"/>
  <c r="AJS6" i="30"/>
  <c r="AKA6" i="30"/>
  <c r="AKE6" i="30"/>
  <c r="AKI6" i="30"/>
  <c r="AKM6" i="30"/>
  <c r="AKQ6" i="30"/>
  <c r="AKU6" i="30"/>
  <c r="AKY6" i="30"/>
  <c r="ALG6" i="30"/>
  <c r="ALK6" i="30"/>
  <c r="ALO6" i="30"/>
  <c r="ALS6" i="30"/>
  <c r="ALW6" i="30"/>
  <c r="AMA6" i="30"/>
  <c r="AME6" i="30"/>
  <c r="AMM6" i="30"/>
  <c r="AMQ6" i="30"/>
  <c r="AMU6" i="30"/>
  <c r="AMY6" i="30"/>
  <c r="ANC6" i="30"/>
  <c r="ANG6" i="30"/>
  <c r="ANK6" i="30"/>
  <c r="ANS6" i="30"/>
  <c r="ANW6" i="30"/>
  <c r="AOA6" i="30"/>
  <c r="AOE6" i="30"/>
  <c r="AOI6" i="30"/>
  <c r="AOM6" i="30"/>
  <c r="AOQ6" i="30"/>
  <c r="AOY6" i="30"/>
  <c r="APC6" i="30"/>
  <c r="APG6" i="30"/>
  <c r="APK6" i="30"/>
  <c r="APO6" i="30"/>
  <c r="APS6" i="30"/>
  <c r="APW6" i="30"/>
  <c r="AQE6" i="30"/>
  <c r="AQI6" i="30"/>
  <c r="AQM6" i="30"/>
  <c r="AQQ6" i="30"/>
  <c r="AQU6" i="30"/>
  <c r="AQY6" i="30"/>
  <c r="ARC6" i="30"/>
  <c r="ARK6" i="30"/>
  <c r="ARO6" i="30"/>
  <c r="ARS6" i="30"/>
  <c r="ARW6" i="30"/>
  <c r="ASA6" i="30"/>
  <c r="ACP6" i="30"/>
  <c r="ADV6" i="30"/>
  <c r="AFB6" i="30"/>
  <c r="AGH6" i="30"/>
  <c r="AHN6" i="30"/>
  <c r="AIT6" i="30"/>
  <c r="AJZ6" i="30"/>
  <c r="ALF6" i="30"/>
  <c r="AML6" i="30"/>
  <c r="ANR6" i="30"/>
  <c r="AOX6" i="30"/>
  <c r="AQD6" i="30"/>
  <c r="ARJ6" i="30"/>
  <c r="ASE6" i="30"/>
  <c r="ASI6" i="30"/>
  <c r="ASQ6" i="30"/>
  <c r="ASU6" i="30"/>
  <c r="ASY6" i="30"/>
  <c r="ATC6" i="30"/>
  <c r="ATG6" i="30"/>
  <c r="ATK6" i="30"/>
  <c r="ATO6" i="30"/>
  <c r="ATW6" i="30"/>
  <c r="AUA6" i="30"/>
  <c r="AUE6" i="30"/>
  <c r="AUI6" i="30"/>
  <c r="AUM6" i="30"/>
  <c r="AUQ6" i="30"/>
  <c r="AUU6" i="30"/>
  <c r="AVC6" i="30"/>
  <c r="AVG6" i="30"/>
  <c r="AVK6" i="30"/>
  <c r="AVO6" i="30"/>
  <c r="AVS6" i="30"/>
  <c r="AVW6" i="30"/>
  <c r="AWA6" i="30"/>
  <c r="AWI6" i="30"/>
  <c r="ASP6" i="30"/>
  <c r="ATV6" i="30"/>
  <c r="AVB6" i="30"/>
  <c r="AWH6" i="30"/>
  <c r="AWM6" i="30"/>
  <c r="AWQ6" i="30"/>
  <c r="AWU6" i="30"/>
  <c r="AWY6" i="30"/>
  <c r="AXC6" i="30"/>
  <c r="AXG6" i="30"/>
  <c r="AXO6" i="30"/>
  <c r="AXS6" i="30"/>
  <c r="AXW6" i="30"/>
  <c r="AYA6" i="30"/>
  <c r="AYE6" i="30"/>
  <c r="AYI6" i="30"/>
  <c r="AYM6" i="30"/>
  <c r="AYU6" i="30"/>
  <c r="AYY6" i="30"/>
  <c r="AZC6" i="30"/>
  <c r="AZG6" i="30"/>
  <c r="AZK6" i="30"/>
  <c r="AZO6" i="30"/>
  <c r="AZS6" i="30"/>
  <c r="BAA6" i="30"/>
  <c r="BAE6" i="30"/>
  <c r="BAI6" i="30"/>
  <c r="BAM6" i="30"/>
  <c r="BAQ6" i="30"/>
  <c r="BAU6" i="30"/>
  <c r="BAY6" i="30"/>
  <c r="AXN6" i="30"/>
  <c r="AYT6" i="30"/>
  <c r="AZZ6" i="30"/>
  <c r="BBF6" i="30"/>
  <c r="BBG6" i="30"/>
  <c r="BBK6" i="30"/>
  <c r="BBO6" i="30"/>
  <c r="BBS6" i="30"/>
  <c r="BBW6" i="30"/>
  <c r="BCA6" i="30"/>
  <c r="BCE6" i="30"/>
  <c r="BCM6" i="30"/>
  <c r="BCQ6" i="30"/>
  <c r="BCU6" i="30"/>
  <c r="BCY6" i="30"/>
  <c r="BDC6" i="30"/>
  <c r="BDG6" i="30"/>
  <c r="BDK6" i="30"/>
  <c r="BDS6" i="30"/>
  <c r="BDW6" i="30"/>
  <c r="BEA6" i="30"/>
  <c r="BEE6" i="30"/>
  <c r="BEI6" i="30"/>
  <c r="BEM6" i="30"/>
  <c r="BEQ6" i="30"/>
  <c r="BEY6" i="30"/>
  <c r="BFC6" i="30"/>
  <c r="BFG6" i="30"/>
  <c r="BFK6" i="30"/>
  <c r="BFO6" i="30"/>
  <c r="BFS6" i="30"/>
  <c r="BFW6" i="30"/>
  <c r="BGE6" i="30"/>
  <c r="BGI6" i="30"/>
  <c r="BGM6" i="30"/>
  <c r="BGQ6" i="30"/>
  <c r="BGU6" i="30"/>
  <c r="BGY6" i="30"/>
  <c r="BHC6" i="30"/>
  <c r="BHK6" i="30"/>
  <c r="BHO6" i="30"/>
  <c r="BHS6" i="30"/>
  <c r="BHW6" i="30"/>
  <c r="BIA6" i="30"/>
  <c r="BIE6" i="30"/>
  <c r="BII6" i="30"/>
  <c r="BIQ6" i="30"/>
  <c r="BIU6" i="30"/>
  <c r="BIY6" i="30"/>
  <c r="BJC6" i="30"/>
  <c r="BJG6" i="30"/>
  <c r="BJK6" i="30"/>
  <c r="BJO6" i="30"/>
  <c r="BJW6" i="30"/>
  <c r="BKA6" i="30"/>
  <c r="BKE6" i="30"/>
  <c r="BKI6" i="30"/>
  <c r="BKM6" i="30"/>
  <c r="BKQ6" i="30"/>
  <c r="BKU6" i="30"/>
  <c r="BCL6" i="30"/>
  <c r="BDR6" i="30"/>
  <c r="BEX6" i="30"/>
  <c r="BGD6" i="30"/>
  <c r="BHJ6" i="30"/>
  <c r="BIP6" i="30"/>
  <c r="BJV6" i="30"/>
  <c r="BLB6" i="30"/>
  <c r="F7" i="30"/>
  <c r="J7" i="30"/>
  <c r="N7" i="30"/>
  <c r="V7" i="30"/>
  <c r="Z7" i="30"/>
  <c r="AD7" i="30"/>
  <c r="AG7" i="30"/>
  <c r="AP7" i="30"/>
  <c r="AT7" i="30"/>
  <c r="AX7" i="30"/>
  <c r="BB7" i="30"/>
  <c r="BF7" i="30"/>
  <c r="BJ7" i="30"/>
  <c r="BM7" i="30"/>
  <c r="BV7" i="30"/>
  <c r="BZ7" i="30"/>
  <c r="CD7" i="30"/>
  <c r="CH7" i="30"/>
  <c r="CL7" i="30"/>
  <c r="CP7" i="30"/>
  <c r="CS7" i="30"/>
  <c r="CX7" i="30"/>
  <c r="DF7" i="30"/>
  <c r="DJ7" i="30"/>
  <c r="DN7" i="30"/>
  <c r="DR7" i="30"/>
  <c r="DV7" i="30"/>
  <c r="DY7" i="30"/>
  <c r="ED7" i="30"/>
  <c r="EH7" i="30"/>
  <c r="EL7" i="30"/>
  <c r="ET7" i="30"/>
  <c r="EX7" i="30"/>
  <c r="FB7" i="30"/>
  <c r="FE7" i="30"/>
  <c r="FN7" i="30"/>
  <c r="FR7" i="30"/>
  <c r="FV7" i="30"/>
  <c r="FZ7" i="30"/>
  <c r="GD7" i="30"/>
  <c r="GH7" i="30"/>
  <c r="GK7" i="30"/>
  <c r="GT7" i="30"/>
  <c r="GX7" i="30"/>
  <c r="HB7" i="30"/>
  <c r="HF7" i="30"/>
  <c r="HJ7" i="30"/>
  <c r="HN7" i="30"/>
  <c r="HQ7" i="30"/>
  <c r="HV7" i="30"/>
  <c r="ID7" i="30"/>
  <c r="IH7" i="30"/>
  <c r="IL7" i="30"/>
  <c r="IP7" i="30"/>
  <c r="IT7" i="30"/>
  <c r="IW7" i="30"/>
  <c r="JB7" i="30"/>
  <c r="JF7" i="30"/>
  <c r="JJ7" i="30"/>
  <c r="JR7" i="30"/>
  <c r="JV7" i="30"/>
  <c r="JZ7" i="30"/>
  <c r="KC7" i="30"/>
  <c r="KL7" i="30"/>
  <c r="KP7" i="30"/>
  <c r="KT7" i="30"/>
  <c r="KX7" i="30"/>
  <c r="LB7" i="30"/>
  <c r="LF7" i="30"/>
  <c r="LI7" i="30"/>
  <c r="LR7" i="30"/>
  <c r="LV7" i="30"/>
  <c r="LZ7" i="30"/>
  <c r="MD7" i="30"/>
  <c r="MH7" i="30"/>
  <c r="ML7" i="30"/>
  <c r="MO7" i="30"/>
  <c r="MT7" i="30"/>
  <c r="NB7" i="30"/>
  <c r="NF7" i="30"/>
  <c r="NJ7" i="30"/>
  <c r="NN7" i="30"/>
  <c r="NR7" i="30"/>
  <c r="NU7" i="30"/>
  <c r="NZ7" i="30"/>
  <c r="OD7" i="30"/>
  <c r="OH7" i="30"/>
  <c r="OP7" i="30"/>
  <c r="OT7" i="30"/>
  <c r="OX7" i="30"/>
  <c r="PA7" i="30"/>
  <c r="PF7" i="30"/>
  <c r="PN7" i="30"/>
  <c r="PR7" i="30"/>
  <c r="PV7" i="30"/>
  <c r="PZ7" i="30"/>
  <c r="QD7" i="30"/>
  <c r="QG7" i="30"/>
  <c r="QL7" i="30"/>
  <c r="QP7" i="30"/>
  <c r="QT7" i="30"/>
  <c r="QX7" i="30"/>
  <c r="RB7" i="30"/>
  <c r="RF7" i="30"/>
  <c r="RJ7" i="30"/>
  <c r="RM7" i="30"/>
  <c r="RR7" i="30"/>
  <c r="RZ7" i="30"/>
  <c r="SD7" i="30"/>
  <c r="SH7" i="30"/>
  <c r="SL7" i="30"/>
  <c r="SP7" i="30"/>
  <c r="SS7" i="30"/>
  <c r="TB7" i="30"/>
  <c r="TF7" i="30"/>
  <c r="TJ7" i="30"/>
  <c r="TN7" i="30"/>
  <c r="TR7" i="30"/>
  <c r="TV7" i="30"/>
  <c r="TY7" i="30"/>
  <c r="UD7" i="30"/>
  <c r="UH7" i="30"/>
  <c r="UP7" i="30"/>
  <c r="UT7" i="30"/>
  <c r="UX7" i="30"/>
  <c r="VB7" i="30"/>
  <c r="VE7" i="30"/>
  <c r="VJ7" i="30"/>
  <c r="VN7" i="30"/>
  <c r="VR7" i="30"/>
  <c r="VV7" i="30"/>
  <c r="VZ7" i="30"/>
  <c r="WD7" i="30"/>
  <c r="WH7" i="30"/>
  <c r="WK7" i="30"/>
  <c r="WT7" i="30"/>
  <c r="WX7" i="30"/>
  <c r="XB7" i="30"/>
  <c r="XF7" i="30"/>
  <c r="XJ7" i="30"/>
  <c r="XN7" i="30"/>
  <c r="XQ7" i="30"/>
  <c r="XV7" i="30"/>
  <c r="XZ7" i="30"/>
  <c r="YD7" i="30"/>
  <c r="YH7" i="30"/>
  <c r="YL7" i="30"/>
  <c r="YP7" i="30"/>
  <c r="YT7" i="30"/>
  <c r="YW7" i="30"/>
  <c r="ZB7" i="30"/>
  <c r="ZF7" i="30"/>
  <c r="ZJ7" i="30"/>
  <c r="ZR7" i="30"/>
  <c r="ZV7" i="30"/>
  <c r="ZZ7" i="30"/>
  <c r="AAH7" i="30"/>
  <c r="AAL7" i="30"/>
  <c r="AAT7" i="30"/>
  <c r="AAX7" i="30"/>
  <c r="ABB7" i="30"/>
  <c r="ABF7" i="30"/>
  <c r="ABI7" i="30"/>
  <c r="ABN7" i="30"/>
  <c r="ABV7" i="30"/>
  <c r="ABZ7" i="30"/>
  <c r="ACD7" i="30"/>
  <c r="ACH7" i="30"/>
  <c r="ACL7" i="30"/>
  <c r="ACO7" i="30"/>
  <c r="ACX7" i="30"/>
  <c r="ADB7" i="30"/>
  <c r="ADF7" i="30"/>
  <c r="ADJ7" i="30"/>
  <c r="ADN7" i="30"/>
  <c r="ADR7" i="30"/>
  <c r="ADU7" i="30"/>
  <c r="ADZ7" i="30"/>
  <c r="AED7" i="30"/>
  <c r="AEL7" i="30"/>
  <c r="AEP7" i="30"/>
  <c r="AET7" i="30"/>
  <c r="AEX7" i="30"/>
  <c r="AFA7" i="30"/>
  <c r="AFF7" i="30"/>
  <c r="AFJ7" i="30"/>
  <c r="AFN7" i="30"/>
  <c r="AFR7" i="30"/>
  <c r="AFV7" i="30"/>
  <c r="AFZ7" i="30"/>
  <c r="AGD7" i="30"/>
  <c r="AGE7" i="30"/>
  <c r="AGG7" i="30"/>
  <c r="AGP7" i="30"/>
  <c r="AGT7" i="30"/>
  <c r="AGX7" i="30"/>
  <c r="AHB7" i="30"/>
  <c r="AHF7" i="30"/>
  <c r="AHJ7" i="30"/>
  <c r="AHM7" i="30"/>
  <c r="AHR7" i="30"/>
  <c r="AHV7" i="30"/>
  <c r="AHZ7" i="30"/>
  <c r="AID7" i="30"/>
  <c r="AIH7" i="30"/>
  <c r="AIL7" i="30"/>
  <c r="AIP7" i="30"/>
  <c r="AIS7" i="30"/>
  <c r="AIX7" i="30"/>
  <c r="AJB7" i="30"/>
  <c r="AJF7" i="30"/>
  <c r="AJN7" i="30"/>
  <c r="AJR7" i="30"/>
  <c r="AJV7" i="30"/>
  <c r="AJY7" i="30"/>
  <c r="AKD7" i="30"/>
  <c r="AKH7" i="30"/>
  <c r="AKP7" i="30"/>
  <c r="AKT7" i="30"/>
  <c r="AKX7" i="30"/>
  <c r="ALB7" i="30"/>
  <c r="ALE7" i="30"/>
  <c r="ALJ7" i="30"/>
  <c r="ALR7" i="30"/>
  <c r="ALV7" i="30"/>
  <c r="ALZ7" i="30"/>
  <c r="AMD7" i="30"/>
  <c r="AMH7" i="30"/>
  <c r="AMK7" i="30"/>
  <c r="AMT7" i="30"/>
  <c r="AMX7" i="30"/>
  <c r="ANB7" i="30"/>
  <c r="ANF7" i="30"/>
  <c r="ANJ7" i="30"/>
  <c r="ANN7" i="30"/>
  <c r="ANQ7" i="30"/>
  <c r="ANV7" i="30"/>
  <c r="ANZ7" i="30"/>
  <c r="AOH7" i="30"/>
  <c r="AOL7" i="30"/>
  <c r="AOP7" i="30"/>
  <c r="AOT7" i="30"/>
  <c r="AOW7" i="30"/>
  <c r="APB7" i="30"/>
  <c r="APF7" i="30"/>
  <c r="APJ7" i="30"/>
  <c r="APN7" i="30"/>
  <c r="APR7" i="30"/>
  <c r="APV7" i="30"/>
  <c r="APZ7" i="30"/>
  <c r="AQC7" i="30"/>
  <c r="AQL7" i="30"/>
  <c r="AQP7" i="30"/>
  <c r="AQT7" i="30"/>
  <c r="AQX7" i="30"/>
  <c r="ARB7" i="30"/>
  <c r="ARF7" i="30"/>
  <c r="ARI7" i="30"/>
  <c r="ARN7" i="30"/>
  <c r="ARR7" i="30"/>
  <c r="ARV7" i="30"/>
  <c r="ARZ7" i="30"/>
  <c r="ASD7" i="30"/>
  <c r="ASH7" i="30"/>
  <c r="ASL7" i="30"/>
  <c r="ASO7" i="30"/>
  <c r="AST7" i="30"/>
  <c r="ASX7" i="30"/>
  <c r="ATB7" i="30"/>
  <c r="ATJ7" i="30"/>
  <c r="ATN7" i="30"/>
  <c r="ATR7" i="30"/>
  <c r="ATU7" i="30"/>
  <c r="ATZ7" i="30"/>
  <c r="AUD7" i="30"/>
  <c r="AUL7" i="30"/>
  <c r="AUP7" i="30"/>
  <c r="AUT7" i="30"/>
  <c r="AUX7" i="30"/>
  <c r="AVA7" i="30"/>
  <c r="AVF7" i="30"/>
  <c r="AVN7" i="30"/>
  <c r="AVR7" i="30"/>
  <c r="AVV7" i="30"/>
  <c r="AVZ7" i="30"/>
  <c r="AWD7" i="30"/>
  <c r="AWG7" i="30"/>
  <c r="AWP7" i="30"/>
  <c r="AWT7" i="30"/>
  <c r="AWX7" i="30"/>
  <c r="AXB7" i="30"/>
  <c r="AXF7" i="30"/>
  <c r="AXJ7" i="30"/>
  <c r="AXM7" i="30"/>
  <c r="AXR7" i="30"/>
  <c r="AXV7" i="30"/>
  <c r="AYD7" i="30"/>
  <c r="AYH7" i="30"/>
  <c r="AYL7" i="30"/>
  <c r="AYP7" i="30"/>
  <c r="AYS7" i="30"/>
  <c r="AYX7" i="30"/>
  <c r="AZB7" i="30"/>
  <c r="AZF7" i="30"/>
  <c r="AZJ7" i="30"/>
  <c r="AZN7" i="30"/>
  <c r="AZR7" i="30"/>
  <c r="AZV7" i="30"/>
  <c r="AZW7" i="30"/>
  <c r="AZY7" i="30"/>
  <c r="BAH7" i="30"/>
  <c r="BAL7" i="30"/>
  <c r="BAP7" i="30"/>
  <c r="BAT7" i="30"/>
  <c r="BAX7" i="30"/>
  <c r="BBB7" i="30"/>
  <c r="BBE7" i="30"/>
  <c r="BBJ7" i="30"/>
  <c r="BBN7" i="30"/>
  <c r="BBR7" i="30"/>
  <c r="BBV7" i="30"/>
  <c r="BBZ7" i="30"/>
  <c r="BCD7" i="30"/>
  <c r="BCH7" i="30"/>
  <c r="BCK7" i="30"/>
  <c r="BCP7" i="30"/>
  <c r="BCT7" i="30"/>
  <c r="BCX7" i="30"/>
  <c r="BDF7" i="30"/>
  <c r="BDJ7" i="30"/>
  <c r="BDN7" i="30"/>
  <c r="BDQ7" i="30"/>
  <c r="BDV7" i="30"/>
  <c r="BDZ7" i="30"/>
  <c r="BEH7" i="30"/>
  <c r="BEL7" i="30"/>
  <c r="BEP7" i="30"/>
  <c r="BET7" i="30"/>
  <c r="BEW7" i="30"/>
  <c r="BFB7" i="30"/>
  <c r="BFJ7" i="30"/>
  <c r="BFN7" i="30"/>
  <c r="BFR7" i="30"/>
  <c r="BFV7" i="30"/>
  <c r="BFZ7" i="30"/>
  <c r="BGC7" i="30"/>
  <c r="BGL7" i="30"/>
  <c r="BGP7" i="30"/>
  <c r="BGT7" i="30"/>
  <c r="BGX7" i="30"/>
  <c r="BHB7" i="30"/>
  <c r="BHF7" i="30"/>
  <c r="BHI7" i="30"/>
  <c r="BHN7" i="30"/>
  <c r="BHR7" i="30"/>
  <c r="BHZ7" i="30"/>
  <c r="BID7" i="30"/>
  <c r="BIH7" i="30"/>
  <c r="BIL7" i="30"/>
  <c r="BIO7" i="30"/>
  <c r="BIT7" i="30"/>
  <c r="BIX7" i="30"/>
  <c r="BJB7" i="30"/>
  <c r="BJF7" i="30"/>
  <c r="BJJ7" i="30"/>
  <c r="BJN7" i="30"/>
  <c r="BJR7" i="30"/>
  <c r="BJU7" i="30"/>
  <c r="BKD7" i="30"/>
  <c r="BKH7" i="30"/>
  <c r="BKL7" i="30"/>
  <c r="BKP7" i="30"/>
  <c r="BKT7" i="30"/>
  <c r="BKX7" i="30"/>
  <c r="BLA7" i="30"/>
  <c r="F8" i="30"/>
  <c r="J8" i="30"/>
  <c r="N8" i="30"/>
  <c r="R8" i="30"/>
  <c r="V8" i="30"/>
  <c r="Z8" i="30"/>
  <c r="AD8" i="30"/>
  <c r="AG8" i="30"/>
  <c r="AL8" i="30"/>
  <c r="AP8" i="30"/>
  <c r="AT8" i="30"/>
  <c r="BB8" i="30"/>
  <c r="BF8" i="30"/>
  <c r="BJ8" i="30"/>
  <c r="BM8" i="30"/>
  <c r="BR8" i="30"/>
  <c r="BV8" i="30"/>
  <c r="CD8" i="30"/>
  <c r="CH8" i="30"/>
  <c r="CL8" i="30"/>
  <c r="CP8" i="30"/>
  <c r="CS8" i="30"/>
  <c r="CX8" i="30"/>
  <c r="DF8" i="30"/>
  <c r="DJ8" i="30"/>
  <c r="DN8" i="30"/>
  <c r="DR8" i="30"/>
  <c r="DV8" i="30"/>
  <c r="DY8" i="30"/>
  <c r="EH8" i="30"/>
  <c r="EL8" i="30"/>
  <c r="EP8" i="30"/>
  <c r="ET8" i="30"/>
  <c r="EX8" i="30"/>
  <c r="FB8" i="30"/>
  <c r="FE8" i="30"/>
  <c r="FJ8" i="30"/>
  <c r="FN8" i="30"/>
  <c r="FV8" i="30"/>
  <c r="FZ8" i="30"/>
  <c r="GD8" i="30"/>
  <c r="GH8" i="30"/>
  <c r="GK8" i="30"/>
  <c r="GP8" i="30"/>
  <c r="GT8" i="30"/>
  <c r="GX8" i="30"/>
  <c r="HB8" i="30"/>
  <c r="HF8" i="30"/>
  <c r="HJ8" i="30"/>
  <c r="HN8" i="30"/>
  <c r="HO8" i="30"/>
  <c r="HQ8" i="30"/>
  <c r="HZ8" i="30"/>
  <c r="ID8" i="30"/>
  <c r="IH8" i="30"/>
  <c r="IL8" i="30"/>
  <c r="IP8" i="30"/>
  <c r="IT8" i="30"/>
  <c r="IW8" i="30"/>
  <c r="JB8" i="30"/>
  <c r="JF8" i="30"/>
  <c r="JJ8" i="30"/>
  <c r="JN8" i="30"/>
  <c r="JR8" i="30"/>
  <c r="JV8" i="30"/>
  <c r="JZ8" i="30"/>
  <c r="KC8" i="30"/>
  <c r="KH8" i="30"/>
  <c r="KL8" i="30"/>
  <c r="KP8" i="30"/>
  <c r="KX8" i="30"/>
  <c r="LB8" i="30"/>
  <c r="LF8" i="30"/>
  <c r="LI8" i="30"/>
  <c r="LN8" i="30"/>
  <c r="LR8" i="30"/>
  <c r="LZ8" i="30"/>
  <c r="MD8" i="30"/>
  <c r="MH8" i="30"/>
  <c r="ML8" i="30"/>
  <c r="MO8" i="30"/>
  <c r="MT8" i="30"/>
  <c r="NB8" i="30"/>
  <c r="NF8" i="30"/>
  <c r="NJ8" i="30"/>
  <c r="NN8" i="30"/>
  <c r="NR8" i="30"/>
  <c r="NU8" i="30"/>
  <c r="OD8" i="30"/>
  <c r="OH8" i="30"/>
  <c r="OL8" i="30"/>
  <c r="OP8" i="30"/>
  <c r="OT8" i="30"/>
  <c r="OX8" i="30"/>
  <c r="PA8" i="30"/>
  <c r="PF8" i="30"/>
  <c r="PJ8" i="30"/>
  <c r="PR8" i="30"/>
  <c r="PV8" i="30"/>
  <c r="PZ8" i="30"/>
  <c r="QD8" i="30"/>
  <c r="QG8" i="30"/>
  <c r="QL8" i="30"/>
  <c r="QP8" i="30"/>
  <c r="QT8" i="30"/>
  <c r="QX8" i="30"/>
  <c r="RB8" i="30"/>
  <c r="RF8" i="30"/>
  <c r="RJ8" i="30"/>
  <c r="RM8" i="30"/>
  <c r="RV8" i="30"/>
  <c r="RZ8" i="30"/>
  <c r="SD8" i="30"/>
  <c r="SH8" i="30"/>
  <c r="SL8" i="30"/>
  <c r="SP8" i="30"/>
  <c r="SS8" i="30"/>
  <c r="SX8" i="30"/>
  <c r="TB8" i="30"/>
  <c r="TF8" i="30"/>
  <c r="TJ8" i="30"/>
  <c r="TN8" i="30"/>
  <c r="TR8" i="30"/>
  <c r="TV8" i="30"/>
  <c r="TY8" i="30"/>
  <c r="UD8" i="30"/>
  <c r="UH8" i="30"/>
  <c r="UL8" i="30"/>
  <c r="UT8" i="30"/>
  <c r="UX8" i="30"/>
  <c r="VB8" i="30"/>
  <c r="VE8" i="30"/>
  <c r="VJ8" i="30"/>
  <c r="VN8" i="30"/>
  <c r="VV8" i="30"/>
  <c r="VZ8" i="30"/>
  <c r="WD8" i="30"/>
  <c r="WH8" i="30"/>
  <c r="WK8" i="30"/>
  <c r="WP8" i="30"/>
  <c r="WX8" i="30"/>
  <c r="XB8" i="30"/>
  <c r="XF8" i="30"/>
  <c r="XJ8" i="30"/>
  <c r="XN8" i="30"/>
  <c r="XQ8" i="30"/>
  <c r="XZ8" i="30"/>
  <c r="YD8" i="30"/>
  <c r="YH8" i="30"/>
  <c r="YL8" i="30"/>
  <c r="YP8" i="30"/>
  <c r="YT8" i="30"/>
  <c r="YW8" i="30"/>
  <c r="ZB8" i="30"/>
  <c r="ZF8" i="30"/>
  <c r="ZN8" i="30"/>
  <c r="ZR8" i="30"/>
  <c r="ZV8" i="30"/>
  <c r="ZZ8" i="30"/>
  <c r="AAH8" i="30"/>
  <c r="AAL8" i="30"/>
  <c r="AAP8" i="30"/>
  <c r="AAT8" i="30"/>
  <c r="AAX8" i="30"/>
  <c r="ABB8" i="30"/>
  <c r="ABF8" i="30"/>
  <c r="ABG8" i="30"/>
  <c r="ABI8" i="30"/>
  <c r="ABR8" i="30"/>
  <c r="ABV8" i="30"/>
  <c r="ABZ8" i="30"/>
  <c r="ACD8" i="30"/>
  <c r="ACH8" i="30"/>
  <c r="ACL8" i="30"/>
  <c r="ACO8" i="30"/>
  <c r="ACT8" i="30"/>
  <c r="ACX8" i="30"/>
  <c r="ADB8" i="30"/>
  <c r="ADF8" i="30"/>
  <c r="ADJ8" i="30"/>
  <c r="ADN8" i="30"/>
  <c r="ADR8" i="30"/>
  <c r="ADU8" i="30"/>
  <c r="ADZ8" i="30"/>
  <c r="AED8" i="30"/>
  <c r="AEH8" i="30"/>
  <c r="AEP8" i="30"/>
  <c r="AET8" i="30"/>
  <c r="AEX8" i="30"/>
  <c r="AFA8" i="30"/>
  <c r="AFF8" i="30"/>
  <c r="AFJ8" i="30"/>
  <c r="AFR8" i="30"/>
  <c r="AFV8" i="30"/>
  <c r="AFZ8" i="30"/>
  <c r="AGD8" i="30"/>
  <c r="AGG8" i="30"/>
  <c r="AGL8" i="30"/>
  <c r="AGT8" i="30"/>
  <c r="AGX8" i="30"/>
  <c r="AHB8" i="30"/>
  <c r="AHF8" i="30"/>
  <c r="AHJ8" i="30"/>
  <c r="AHM8" i="30"/>
  <c r="AHV8" i="30"/>
  <c r="AHZ8" i="30"/>
  <c r="AID8" i="30"/>
  <c r="AIH8" i="30"/>
  <c r="AIL8" i="30"/>
  <c r="AIP8" i="30"/>
  <c r="AIS8" i="30"/>
  <c r="AIX8" i="30"/>
  <c r="AJB8" i="30"/>
  <c r="AJJ8" i="30"/>
  <c r="AJN8" i="30"/>
  <c r="AJR8" i="30"/>
  <c r="AJV8" i="30"/>
  <c r="AJY8" i="30"/>
  <c r="AKD8" i="30"/>
  <c r="AKH8" i="30"/>
  <c r="AKL8" i="30"/>
  <c r="AKP8" i="30"/>
  <c r="AKT8" i="30"/>
  <c r="AKX8" i="30"/>
  <c r="ALB8" i="30"/>
  <c r="ALE8" i="30"/>
  <c r="ALN8" i="30"/>
  <c r="ALR8" i="30"/>
  <c r="ALV8" i="30"/>
  <c r="ALZ8" i="30"/>
  <c r="AMD8" i="30"/>
  <c r="AMH8" i="30"/>
  <c r="AMK8" i="30"/>
  <c r="AMP8" i="30"/>
  <c r="AMT8" i="30"/>
  <c r="AMX8" i="30"/>
  <c r="ANB8" i="30"/>
  <c r="ANF8" i="30"/>
  <c r="ANJ8" i="30"/>
  <c r="ANN8" i="30"/>
  <c r="ANQ8" i="30"/>
  <c r="ANV8" i="30"/>
  <c r="ANZ8" i="30"/>
  <c r="AOD8" i="30"/>
  <c r="AOL8" i="30"/>
  <c r="AOP8" i="30"/>
  <c r="AOT8" i="30"/>
  <c r="AOW8" i="30"/>
  <c r="APB8" i="30"/>
  <c r="APF8" i="30"/>
  <c r="APN8" i="30"/>
  <c r="APR8" i="30"/>
  <c r="APV8" i="30"/>
  <c r="APZ8" i="30"/>
  <c r="AQC8" i="30"/>
  <c r="AQH8" i="30"/>
  <c r="AQP8" i="30"/>
  <c r="AQT8" i="30"/>
  <c r="AQX8" i="30"/>
  <c r="ARB8" i="30"/>
  <c r="ARF8" i="30"/>
  <c r="ARI8" i="30"/>
  <c r="ARR8" i="30"/>
  <c r="ARV8" i="30"/>
  <c r="ARZ8" i="30"/>
  <c r="ASD8" i="30"/>
  <c r="ASH8" i="30"/>
  <c r="ASL8" i="30"/>
  <c r="ASO8" i="30"/>
  <c r="AST8" i="30"/>
  <c r="ASX8" i="30"/>
  <c r="ATF8" i="30"/>
  <c r="ATJ8" i="30"/>
  <c r="ATN8" i="30"/>
  <c r="ATR8" i="30"/>
  <c r="ATU8" i="30"/>
  <c r="ATZ8" i="30"/>
  <c r="AUD8" i="30"/>
  <c r="AUH8" i="30"/>
  <c r="AUL8" i="30"/>
  <c r="AUP8" i="30"/>
  <c r="AUT8" i="30"/>
  <c r="AUX8" i="30"/>
  <c r="AUY8" i="30"/>
  <c r="AVA8" i="30"/>
  <c r="AVJ8" i="30"/>
  <c r="AVN8" i="30"/>
  <c r="AVR8" i="30"/>
  <c r="AVV8" i="30"/>
  <c r="AVZ8" i="30"/>
  <c r="AWD8" i="30"/>
  <c r="AWG8" i="30"/>
  <c r="AWL8" i="30"/>
  <c r="AWP8" i="30"/>
  <c r="AWT8" i="30"/>
  <c r="AWX8" i="30"/>
  <c r="AXB8" i="30"/>
  <c r="AXF8" i="30"/>
  <c r="AXJ8" i="30"/>
  <c r="AXM8" i="30"/>
  <c r="AXR8" i="30"/>
  <c r="AXV8" i="30"/>
  <c r="AXZ8" i="30"/>
  <c r="AYH8" i="30"/>
  <c r="AYL8" i="30"/>
  <c r="AYP8" i="30"/>
  <c r="AYS8" i="30"/>
  <c r="AYX8" i="30"/>
  <c r="AZB8" i="30"/>
  <c r="AZJ8" i="30"/>
  <c r="AZN8" i="30"/>
  <c r="AZR8" i="30"/>
  <c r="AZV8" i="30"/>
  <c r="AZY8" i="30"/>
  <c r="BAD8" i="30"/>
  <c r="BAH8" i="30"/>
  <c r="BAL8" i="30"/>
  <c r="BAP8" i="30"/>
  <c r="BAT8" i="30"/>
  <c r="BAX8" i="30"/>
  <c r="BBB8" i="30"/>
  <c r="BBC8" i="30"/>
  <c r="BBE8" i="30"/>
  <c r="BBN8" i="30"/>
  <c r="BBR8" i="30"/>
  <c r="BBV8" i="30"/>
  <c r="BBZ8" i="30"/>
  <c r="BCD8" i="30"/>
  <c r="BCH8" i="30"/>
  <c r="BCK8" i="30"/>
  <c r="BCP8" i="30"/>
  <c r="BCT8" i="30"/>
  <c r="BCX8" i="30"/>
  <c r="BDB8" i="30"/>
  <c r="BDF8" i="30"/>
  <c r="BDJ8" i="30"/>
  <c r="BDN8" i="30"/>
  <c r="BDQ8" i="30"/>
  <c r="BDV8" i="30"/>
  <c r="BDZ8" i="30"/>
  <c r="BED8" i="30"/>
  <c r="BEH8" i="30"/>
  <c r="BEL8" i="30"/>
  <c r="BEP8" i="30"/>
  <c r="BET8" i="30"/>
  <c r="BEW8" i="30"/>
  <c r="BFF8" i="30"/>
  <c r="BFJ8" i="30"/>
  <c r="BFN8" i="30"/>
  <c r="BFR8" i="30"/>
  <c r="BFV8" i="30"/>
  <c r="BFZ8" i="30"/>
  <c r="BGC8" i="30"/>
  <c r="BGH8" i="30"/>
  <c r="BGL8" i="30"/>
  <c r="BGP8" i="30"/>
  <c r="BGT8" i="30"/>
  <c r="BGX8" i="30"/>
  <c r="BHB8" i="30"/>
  <c r="BHF8" i="30"/>
  <c r="BHI8" i="30"/>
  <c r="BHN8" i="30"/>
  <c r="BHR8" i="30"/>
  <c r="BHV8" i="30"/>
  <c r="BID8" i="30"/>
  <c r="BIH8" i="30"/>
  <c r="BIL8" i="30"/>
  <c r="BIO8" i="30"/>
  <c r="BIT8" i="30"/>
  <c r="BIX8" i="30"/>
  <c r="BJF8" i="30"/>
  <c r="BJJ8" i="30"/>
  <c r="BJN8" i="30"/>
  <c r="BJR8" i="30"/>
  <c r="BJU8" i="30"/>
  <c r="BJZ8" i="30"/>
  <c r="BKD8" i="30"/>
  <c r="BKH8" i="30"/>
  <c r="BKL8" i="30"/>
  <c r="BKP8" i="30"/>
  <c r="BKT8" i="30"/>
  <c r="BKX8" i="30"/>
  <c r="BKY8" i="30"/>
  <c r="BLA8" i="30"/>
  <c r="J9" i="30"/>
  <c r="N9" i="30"/>
  <c r="R9" i="30"/>
  <c r="V9" i="30"/>
  <c r="Z9" i="30"/>
  <c r="AD9" i="30"/>
  <c r="AG9" i="30"/>
  <c r="AL9" i="30"/>
  <c r="AP9" i="30"/>
  <c r="AT9" i="30"/>
  <c r="AX9" i="30"/>
  <c r="BB9" i="30"/>
  <c r="BF9" i="30"/>
  <c r="BJ9" i="30"/>
  <c r="BM9" i="30"/>
  <c r="BR9" i="30"/>
  <c r="BV9" i="30"/>
  <c r="BZ9" i="30"/>
  <c r="CD9" i="30"/>
  <c r="CH9" i="30"/>
  <c r="CL9" i="30"/>
  <c r="CP9" i="30"/>
  <c r="CS9" i="30"/>
  <c r="DB9" i="30"/>
  <c r="DF9" i="30"/>
  <c r="DJ9" i="30"/>
  <c r="DN9" i="30"/>
  <c r="DR9" i="30"/>
  <c r="DV9" i="30"/>
  <c r="DY9" i="30"/>
  <c r="ED9" i="30"/>
  <c r="EH9" i="30"/>
  <c r="EL9" i="30"/>
  <c r="EP9" i="30"/>
  <c r="ET9" i="30"/>
  <c r="EX9" i="30"/>
  <c r="FB9" i="30"/>
  <c r="FE9" i="30"/>
  <c r="FJ9" i="30"/>
  <c r="FN9" i="30"/>
  <c r="FR9" i="30"/>
  <c r="FZ9" i="30"/>
  <c r="GD9" i="30"/>
  <c r="GH9" i="30"/>
  <c r="GK9" i="30"/>
  <c r="GP9" i="30"/>
  <c r="GT9" i="30"/>
  <c r="HB9" i="30"/>
  <c r="HF9" i="30"/>
  <c r="HJ9" i="30"/>
  <c r="HN9" i="30"/>
  <c r="HQ9" i="30"/>
  <c r="HV9" i="30"/>
  <c r="HZ9" i="30"/>
  <c r="ID9" i="30"/>
  <c r="IH9" i="30"/>
  <c r="IL9" i="30"/>
  <c r="IP9" i="30"/>
  <c r="IT9" i="30"/>
  <c r="IU9" i="30"/>
  <c r="IW9" i="30"/>
  <c r="JF9" i="30"/>
  <c r="JJ9" i="30"/>
  <c r="JN9" i="30"/>
  <c r="JR9" i="30"/>
  <c r="JV9" i="30"/>
  <c r="JZ9" i="30"/>
  <c r="KC9" i="30"/>
  <c r="KH9" i="30"/>
  <c r="KL9" i="30"/>
  <c r="KP9" i="30"/>
  <c r="KT9" i="30"/>
  <c r="KX9" i="30"/>
  <c r="LB9" i="30"/>
  <c r="LF9" i="30"/>
  <c r="LG9" i="30"/>
  <c r="LI9" i="30"/>
  <c r="LN9" i="30"/>
  <c r="LR9" i="30"/>
  <c r="LV9" i="30"/>
  <c r="LZ9" i="30"/>
  <c r="MD9" i="30"/>
  <c r="MH9" i="30"/>
  <c r="ML9" i="30"/>
  <c r="MM9" i="30"/>
  <c r="MO9" i="30"/>
  <c r="MX9" i="30"/>
  <c r="NB9" i="30"/>
  <c r="NF9" i="30"/>
  <c r="NJ9" i="30"/>
  <c r="NN9" i="30"/>
  <c r="NR9" i="30"/>
  <c r="NU9" i="30"/>
  <c r="NZ9" i="30"/>
  <c r="OD9" i="30"/>
  <c r="OH9" i="30"/>
  <c r="OL9" i="30"/>
  <c r="OP9" i="30"/>
  <c r="OT9" i="30"/>
  <c r="OX9" i="30"/>
  <c r="PA9" i="30"/>
  <c r="PF9" i="30"/>
  <c r="PJ9" i="30"/>
  <c r="PN9" i="30"/>
  <c r="PR9" i="30"/>
  <c r="PV9" i="30"/>
  <c r="PZ9" i="30"/>
  <c r="QD9" i="30"/>
  <c r="QE9" i="30"/>
  <c r="QG9" i="30"/>
  <c r="QP9" i="30"/>
  <c r="QT9" i="30"/>
  <c r="QX9" i="30"/>
  <c r="RB9" i="30"/>
  <c r="RF9" i="30"/>
  <c r="RJ9" i="30"/>
  <c r="RM9" i="30"/>
  <c r="RR9" i="30"/>
  <c r="RZ9" i="30"/>
  <c r="SD9" i="30"/>
  <c r="SH9" i="30"/>
  <c r="SL9" i="30"/>
  <c r="SP9" i="30"/>
  <c r="SS9" i="30"/>
  <c r="SX9" i="30"/>
  <c r="TB9" i="30"/>
  <c r="TF9" i="30"/>
  <c r="TJ9" i="30"/>
  <c r="TN9" i="30"/>
  <c r="TR9" i="30"/>
  <c r="TV9" i="30"/>
  <c r="TY9" i="30"/>
  <c r="UD9" i="30"/>
  <c r="UH9" i="30"/>
  <c r="UL9" i="30"/>
  <c r="UP9" i="30"/>
  <c r="UT9" i="30"/>
  <c r="UX9" i="30"/>
  <c r="VB9" i="30"/>
  <c r="VC9" i="30"/>
  <c r="VE9" i="30"/>
  <c r="VN9" i="30"/>
  <c r="VR9" i="30"/>
  <c r="VV9" i="30"/>
  <c r="VZ9" i="30"/>
  <c r="WD9" i="30"/>
  <c r="WH9" i="30"/>
  <c r="WK9" i="30"/>
  <c r="WP9" i="30"/>
  <c r="WT9" i="30"/>
  <c r="WX9" i="30"/>
  <c r="XB9" i="30"/>
  <c r="XF9" i="30"/>
  <c r="XJ9" i="30"/>
  <c r="XN9" i="30"/>
  <c r="XO9" i="30"/>
  <c r="XQ9" i="30"/>
  <c r="XR9" i="30"/>
  <c r="XZ9" i="30"/>
  <c r="YD9" i="30"/>
  <c r="YH9" i="30"/>
  <c r="YL9" i="30"/>
  <c r="YP9" i="30"/>
  <c r="YT9" i="30"/>
  <c r="YW9" i="30"/>
  <c r="ZB9" i="30"/>
  <c r="ZF9" i="30"/>
  <c r="ZJ9" i="30"/>
  <c r="ZN9" i="30"/>
  <c r="ZR9" i="30"/>
  <c r="ZV9" i="30"/>
  <c r="ZZ9" i="30"/>
  <c r="AAH9" i="30"/>
  <c r="AAL9" i="30"/>
  <c r="AAP9" i="30"/>
  <c r="AAT9" i="30"/>
  <c r="AAX9" i="30"/>
  <c r="ABB9" i="30"/>
  <c r="ABF9" i="30"/>
  <c r="ABI9" i="30"/>
  <c r="ABN9" i="30"/>
  <c r="ABR9" i="30"/>
  <c r="ABV9" i="30"/>
  <c r="ABZ9" i="30"/>
  <c r="ACD9" i="30"/>
  <c r="ACH9" i="30"/>
  <c r="ACL9" i="30"/>
  <c r="ACM9" i="30"/>
  <c r="ACO9" i="30"/>
  <c r="ACP9" i="30"/>
  <c r="ACX9" i="30"/>
  <c r="ADB9" i="30"/>
  <c r="ADF9" i="30"/>
  <c r="ADJ9" i="30"/>
  <c r="ADN9" i="30"/>
  <c r="ADR9" i="30"/>
  <c r="ADU9" i="30"/>
  <c r="ADZ9" i="30"/>
  <c r="AED9" i="30"/>
  <c r="AEH9" i="30"/>
  <c r="AEL9" i="30"/>
  <c r="AEP9" i="30"/>
  <c r="AET9" i="30"/>
  <c r="AEX9" i="30"/>
  <c r="AFA9" i="30"/>
  <c r="AFF9" i="30"/>
  <c r="AFJ9" i="30"/>
  <c r="AFN9" i="30"/>
  <c r="AFR9" i="30"/>
  <c r="AFV9" i="30"/>
  <c r="AFZ9" i="30"/>
  <c r="AGD9" i="30"/>
  <c r="AGG9" i="30"/>
  <c r="AGL9" i="30"/>
  <c r="AGP9" i="30"/>
  <c r="AGT9" i="30"/>
  <c r="AGX9" i="30"/>
  <c r="AHB9" i="30"/>
  <c r="AHF9" i="30"/>
  <c r="AHJ9" i="30"/>
  <c r="AHK9" i="30"/>
  <c r="AHM9" i="30"/>
  <c r="AHN9" i="30"/>
  <c r="AHV9" i="30"/>
  <c r="AHZ9" i="30"/>
  <c r="AID9" i="30"/>
  <c r="AIH9" i="30"/>
  <c r="AIL9" i="30"/>
  <c r="AIP9" i="30"/>
  <c r="AIS9" i="30"/>
  <c r="AIX9" i="30"/>
  <c r="AJB9" i="30"/>
  <c r="AJF9" i="30"/>
  <c r="AJJ9" i="30"/>
  <c r="AJN9" i="30"/>
  <c r="AJR9" i="30"/>
  <c r="AJV9" i="30"/>
  <c r="AJY9" i="30"/>
  <c r="AKD9" i="30"/>
  <c r="AKH9" i="30"/>
  <c r="AKL9" i="30"/>
  <c r="AKP9" i="30"/>
  <c r="AKT9" i="30"/>
  <c r="AKX9" i="30"/>
  <c r="ALB9" i="30"/>
  <c r="ALD9" i="30"/>
  <c r="ALE9" i="30"/>
  <c r="ALJ9" i="30"/>
  <c r="ALN9" i="30"/>
  <c r="ALR9" i="30"/>
  <c r="ALV9" i="30"/>
  <c r="ALZ9" i="30"/>
  <c r="AMD9" i="30"/>
  <c r="AMH9" i="30"/>
  <c r="AMI9" i="30"/>
  <c r="AMK9" i="30"/>
  <c r="AML9" i="30"/>
  <c r="AMT9" i="30"/>
  <c r="AMX9" i="30"/>
  <c r="ANB9" i="30"/>
  <c r="ANF9" i="30"/>
  <c r="ANJ9" i="30"/>
  <c r="ANN9" i="30"/>
  <c r="ANQ9" i="30"/>
  <c r="ANV9" i="30"/>
  <c r="ANZ9" i="30"/>
  <c r="AOD9" i="30"/>
  <c r="AOH9" i="30"/>
  <c r="AOL9" i="30"/>
  <c r="AOP9" i="30"/>
  <c r="AOT9" i="30"/>
  <c r="AOW9" i="30"/>
  <c r="APB9" i="30"/>
  <c r="APF9" i="30"/>
  <c r="APJ9" i="30"/>
  <c r="APN9" i="30"/>
  <c r="APR9" i="30"/>
  <c r="APV9" i="30"/>
  <c r="APZ9" i="30"/>
  <c r="AQC9" i="30"/>
  <c r="AQH9" i="30"/>
  <c r="AQL9" i="30"/>
  <c r="AQP9" i="30"/>
  <c r="AQT9" i="30"/>
  <c r="AQX9" i="30"/>
  <c r="ARB9" i="30"/>
  <c r="ARF9" i="30"/>
  <c r="ARG9" i="30"/>
  <c r="ARI9" i="30"/>
  <c r="ARJ9" i="30"/>
  <c r="ARR9" i="30"/>
  <c r="ARV9" i="30"/>
  <c r="ARZ9" i="30"/>
  <c r="ASD9" i="30"/>
  <c r="ASH9" i="30"/>
  <c r="ASL9" i="30"/>
  <c r="ASO9" i="30"/>
  <c r="AST9" i="30"/>
  <c r="ASX9" i="30"/>
  <c r="ATB9" i="30"/>
  <c r="ATF9" i="30"/>
  <c r="ATJ9" i="30"/>
  <c r="ATN9" i="30"/>
  <c r="ATR9" i="30"/>
  <c r="ATU9" i="30"/>
  <c r="ATZ9" i="30"/>
  <c r="AUD9" i="30"/>
  <c r="AUH9" i="30"/>
  <c r="AUL9" i="30"/>
  <c r="AUP9" i="30"/>
  <c r="AUT9" i="30"/>
  <c r="AUX9" i="30"/>
  <c r="AVA9" i="30"/>
  <c r="AVF9" i="30"/>
  <c r="AVJ9" i="30"/>
  <c r="AVN9" i="30"/>
  <c r="AVR9" i="30"/>
  <c r="AVV9" i="30"/>
  <c r="AVZ9" i="30"/>
  <c r="AWD9" i="30"/>
  <c r="AWE9" i="30"/>
  <c r="AWG9" i="30"/>
  <c r="AWH9" i="30"/>
  <c r="AWP9" i="30"/>
  <c r="AWT9" i="30"/>
  <c r="AWX9" i="30"/>
  <c r="AXB9" i="30"/>
  <c r="AXF9" i="30"/>
  <c r="AXJ9" i="30"/>
  <c r="AXM9" i="30"/>
  <c r="AXR9" i="30"/>
  <c r="AXV9" i="30"/>
  <c r="AXZ9" i="30"/>
  <c r="AYD9" i="30"/>
  <c r="AYH9" i="30"/>
  <c r="AYL9" i="30"/>
  <c r="AYP9" i="30"/>
  <c r="AYS9" i="30"/>
  <c r="AYX9" i="30"/>
  <c r="AZB9" i="30"/>
  <c r="AZF9" i="30"/>
  <c r="AZJ9" i="30"/>
  <c r="AZN9" i="30"/>
  <c r="AZR9" i="30"/>
  <c r="AZV9" i="30"/>
  <c r="AZY9" i="30"/>
  <c r="BAD9" i="30"/>
  <c r="BAH9" i="30"/>
  <c r="BAL9" i="30"/>
  <c r="BAP9" i="30"/>
  <c r="BAT9" i="30"/>
  <c r="BAX9" i="30"/>
  <c r="BBB9" i="30"/>
  <c r="BBC9" i="30"/>
  <c r="BBE9" i="30"/>
  <c r="BBF9" i="30"/>
  <c r="BBN9" i="30"/>
  <c r="BBR9" i="30"/>
  <c r="BBV9" i="30"/>
  <c r="BBZ9" i="30"/>
  <c r="BCD9" i="30"/>
  <c r="BCH9" i="30"/>
  <c r="BCK9" i="30"/>
  <c r="BCP9" i="30"/>
  <c r="BCT9" i="30"/>
  <c r="BCX9" i="30"/>
  <c r="BDB9" i="30"/>
  <c r="BDF9" i="30"/>
  <c r="BDJ9" i="30"/>
  <c r="BDN9" i="30"/>
  <c r="BDQ9" i="30"/>
  <c r="BDV9" i="30"/>
  <c r="BDZ9" i="30"/>
  <c r="BED9" i="30"/>
  <c r="BEH9" i="30"/>
  <c r="BEL9" i="30"/>
  <c r="BEP9" i="30"/>
  <c r="BET9" i="30"/>
  <c r="BEW9" i="30"/>
  <c r="BFB9" i="30"/>
  <c r="BFF9" i="30"/>
  <c r="BFJ9" i="30"/>
  <c r="BFN9" i="30"/>
  <c r="BFR9" i="30"/>
  <c r="BFV9" i="30"/>
  <c r="BFZ9" i="30"/>
  <c r="BGA9" i="30"/>
  <c r="BGC9" i="30"/>
  <c r="BGD9" i="30"/>
  <c r="BGL9" i="30"/>
  <c r="BGP9" i="30"/>
  <c r="BGT9" i="30"/>
  <c r="BGX9" i="30"/>
  <c r="BHB9" i="30"/>
  <c r="BHF9" i="30"/>
  <c r="BHI9" i="30"/>
  <c r="BHN9" i="30"/>
  <c r="BHR9" i="30"/>
  <c r="BHV9" i="30"/>
  <c r="BHZ9" i="30"/>
  <c r="BID9" i="30"/>
  <c r="BIH9" i="30"/>
  <c r="BIL9" i="30"/>
  <c r="BIO9" i="30"/>
  <c r="BIT9" i="30"/>
  <c r="BIX9" i="30"/>
  <c r="BJB9" i="30"/>
  <c r="BJF9" i="30"/>
  <c r="BJJ9" i="30"/>
  <c r="BJN9" i="30"/>
  <c r="BJR9" i="30"/>
  <c r="BJU9" i="30"/>
  <c r="BJZ9" i="30"/>
  <c r="BKD9" i="30"/>
  <c r="BKH9" i="30"/>
  <c r="BKL9" i="30"/>
  <c r="BKP9" i="30"/>
  <c r="BKT9" i="30"/>
  <c r="BKX9" i="30"/>
  <c r="BKY9" i="30"/>
  <c r="BLA9" i="30"/>
  <c r="BLB9" i="30"/>
  <c r="J10" i="30"/>
  <c r="N10" i="30"/>
  <c r="R10" i="30"/>
  <c r="V10" i="30"/>
  <c r="Z10" i="30"/>
  <c r="AD10" i="30"/>
  <c r="AG10" i="30"/>
  <c r="AL10" i="30"/>
  <c r="AP10" i="30"/>
  <c r="AT10" i="30"/>
  <c r="AX10" i="30"/>
  <c r="BB10" i="30"/>
  <c r="BF10" i="30"/>
  <c r="BJ10" i="30"/>
  <c r="BM10" i="30"/>
  <c r="BR10" i="30"/>
  <c r="BV10" i="30"/>
  <c r="BZ10" i="30"/>
  <c r="CD10" i="30"/>
  <c r="CH10" i="30"/>
  <c r="CL10" i="30"/>
  <c r="CP10" i="30"/>
  <c r="CS10" i="30"/>
  <c r="CX10" i="30"/>
  <c r="DB10" i="30"/>
  <c r="DF10" i="30"/>
  <c r="DJ10" i="30"/>
  <c r="DN10" i="30"/>
  <c r="DR10" i="30"/>
  <c r="DV10" i="30"/>
  <c r="DW10" i="30"/>
  <c r="DY10" i="30"/>
  <c r="DZ10" i="30"/>
  <c r="EH10" i="30"/>
  <c r="EL10" i="30"/>
  <c r="EP10" i="30"/>
  <c r="ET10" i="30"/>
  <c r="EX10" i="30"/>
  <c r="FB10" i="30"/>
  <c r="FE10" i="30"/>
  <c r="FJ10" i="30"/>
  <c r="FN10" i="30"/>
  <c r="FR10" i="30"/>
  <c r="FV10" i="30"/>
  <c r="FZ10" i="30"/>
  <c r="GD10" i="30"/>
  <c r="GH10" i="30"/>
  <c r="GK10" i="30"/>
  <c r="GP10" i="30"/>
  <c r="GT10" i="30"/>
  <c r="GX10" i="30"/>
  <c r="HB10" i="30"/>
  <c r="HF10" i="30"/>
  <c r="HJ10" i="30"/>
  <c r="HN10" i="30"/>
  <c r="HQ10" i="30"/>
  <c r="HV10" i="30"/>
  <c r="HZ10" i="30"/>
  <c r="ID10" i="30"/>
  <c r="IH10" i="30"/>
  <c r="IL10" i="30"/>
  <c r="IP10" i="30"/>
  <c r="IT10" i="30"/>
  <c r="IU10" i="30"/>
  <c r="IW10" i="30"/>
  <c r="IX10" i="30"/>
  <c r="JF10" i="30"/>
  <c r="JJ10" i="30"/>
  <c r="JN10" i="30"/>
  <c r="JR10" i="30"/>
  <c r="JV10" i="30"/>
  <c r="JZ10" i="30"/>
  <c r="KC10" i="30"/>
  <c r="KH10" i="30"/>
  <c r="KL10" i="30"/>
  <c r="KP10" i="30"/>
  <c r="KT10" i="30"/>
  <c r="KX10" i="30"/>
  <c r="LB10" i="30"/>
  <c r="LF10" i="30"/>
  <c r="LI10" i="30"/>
  <c r="LN10" i="30"/>
  <c r="LR10" i="30"/>
  <c r="LV10" i="30"/>
  <c r="LZ10" i="30"/>
  <c r="MD10" i="30"/>
  <c r="MH10" i="30"/>
  <c r="ML10" i="30"/>
  <c r="MO10" i="30"/>
  <c r="MT10" i="30"/>
  <c r="MX10" i="30"/>
  <c r="NB10" i="30"/>
  <c r="NF10" i="30"/>
  <c r="NJ10" i="30"/>
  <c r="NN10" i="30"/>
  <c r="NR10" i="30"/>
  <c r="NS10" i="30"/>
  <c r="NU10" i="30"/>
  <c r="NV10" i="30"/>
  <c r="OD10" i="30"/>
  <c r="OH10" i="30"/>
  <c r="OL10" i="30"/>
  <c r="OP10" i="30"/>
  <c r="OT10" i="30"/>
  <c r="OX10" i="30"/>
  <c r="PA10" i="30"/>
  <c r="PF10" i="30"/>
  <c r="PJ10" i="30"/>
  <c r="PN10" i="30"/>
  <c r="PR10" i="30"/>
  <c r="PV10" i="30"/>
  <c r="PZ10" i="30"/>
  <c r="QD10" i="30"/>
  <c r="QG10" i="30"/>
  <c r="QL10" i="30"/>
  <c r="QP10" i="30"/>
  <c r="QT10" i="30"/>
  <c r="QX10" i="30"/>
  <c r="RB10" i="30"/>
  <c r="RF10" i="30"/>
  <c r="RJ10" i="30"/>
  <c r="RM10" i="30"/>
  <c r="RR10" i="30"/>
  <c r="RV10" i="30"/>
  <c r="RZ10" i="30"/>
  <c r="SD10" i="30"/>
  <c r="SH10" i="30"/>
  <c r="SL10" i="30"/>
  <c r="SP10" i="30"/>
  <c r="SQ10" i="30"/>
  <c r="SS10" i="30"/>
  <c r="ST10" i="30"/>
  <c r="TB10" i="30"/>
  <c r="TF10" i="30"/>
  <c r="TJ10" i="30"/>
  <c r="TN10" i="30"/>
  <c r="TR10" i="30"/>
  <c r="TV10" i="30"/>
  <c r="TY10" i="30"/>
  <c r="UD10" i="30"/>
  <c r="UH10" i="30"/>
  <c r="UL10" i="30"/>
  <c r="UP10" i="30"/>
  <c r="UT10" i="30"/>
  <c r="UX10" i="30"/>
  <c r="VB10" i="30"/>
  <c r="VE10" i="30"/>
  <c r="VJ10" i="30"/>
  <c r="VN10" i="30"/>
  <c r="VR10" i="30"/>
  <c r="VV10" i="30"/>
  <c r="VZ10" i="30"/>
  <c r="WD10" i="30"/>
  <c r="WH10" i="30"/>
  <c r="WK10" i="30"/>
  <c r="WP10" i="30"/>
  <c r="WT10" i="30"/>
  <c r="WX10" i="30"/>
  <c r="XB10" i="30"/>
  <c r="XF10" i="30"/>
  <c r="XJ10" i="30"/>
  <c r="XN10" i="30"/>
  <c r="XO10" i="30"/>
  <c r="XQ10" i="30"/>
  <c r="XR10" i="30"/>
  <c r="XZ10" i="30"/>
  <c r="YD10" i="30"/>
  <c r="YH10" i="30"/>
  <c r="YL10" i="30"/>
  <c r="YP10" i="30"/>
  <c r="YT10" i="30"/>
  <c r="YW10" i="30"/>
  <c r="ZB10" i="30"/>
  <c r="ZF10" i="30"/>
  <c r="ZJ10" i="30"/>
  <c r="ZN10" i="30"/>
  <c r="ZR10" i="30"/>
  <c r="ZV10" i="30"/>
  <c r="ZZ10" i="30"/>
  <c r="AAH10" i="30"/>
  <c r="AAL10" i="30"/>
  <c r="AAP10" i="30"/>
  <c r="AAT10" i="30"/>
  <c r="AAX10" i="30"/>
  <c r="ABB10" i="30"/>
  <c r="ABF10" i="30"/>
  <c r="ABI10" i="30"/>
  <c r="ABN10" i="30"/>
  <c r="ABR10" i="30"/>
  <c r="ABV10" i="30"/>
  <c r="ABZ10" i="30"/>
  <c r="ACD10" i="30"/>
  <c r="ACH10" i="30"/>
  <c r="ACL10" i="30"/>
  <c r="ACM10" i="30"/>
  <c r="ACO10" i="30"/>
  <c r="ACP10" i="30"/>
  <c r="ACX10" i="30"/>
  <c r="ADB10" i="30"/>
  <c r="ADF10" i="30"/>
  <c r="ADJ10" i="30"/>
  <c r="ADN10" i="30"/>
  <c r="ADR10" i="30"/>
  <c r="ADU10" i="30"/>
  <c r="ADZ10" i="30"/>
  <c r="AED10" i="30"/>
  <c r="AEH10" i="30"/>
  <c r="AEL10" i="30"/>
  <c r="AEP10" i="30"/>
  <c r="AET10" i="30"/>
  <c r="AEX10" i="30"/>
  <c r="AFA10" i="30"/>
  <c r="AFF10" i="30"/>
  <c r="AFJ10" i="30"/>
  <c r="AFN10" i="30"/>
  <c r="AFR10" i="30"/>
  <c r="AFV10" i="30"/>
  <c r="AFZ10" i="30"/>
  <c r="AGD10" i="30"/>
  <c r="AGG10" i="30"/>
  <c r="AGL10" i="30"/>
  <c r="AGP10" i="30"/>
  <c r="AGT10" i="30"/>
  <c r="AGX10" i="30"/>
  <c r="AHB10" i="30"/>
  <c r="AHF10" i="30"/>
  <c r="AHJ10" i="30"/>
  <c r="AHK10" i="30"/>
  <c r="AHM10" i="30"/>
  <c r="AHN10" i="30"/>
  <c r="AHV10" i="30"/>
  <c r="AHZ10" i="30"/>
  <c r="AID10" i="30"/>
  <c r="AIH10" i="30"/>
  <c r="AIL10" i="30"/>
  <c r="AIP10" i="30"/>
  <c r="AIS10" i="30"/>
  <c r="AIX10" i="30"/>
  <c r="AJB10" i="30"/>
  <c r="AJF10" i="30"/>
  <c r="AJJ10" i="30"/>
  <c r="AJN10" i="30"/>
  <c r="AJR10" i="30"/>
  <c r="AJV10" i="30"/>
  <c r="AJY10" i="30"/>
  <c r="AKD10" i="30"/>
  <c r="AKH10" i="30"/>
  <c r="AKL10" i="30"/>
  <c r="AKP10" i="30"/>
  <c r="AKT10" i="30"/>
  <c r="AKX10" i="30"/>
  <c r="ALB10" i="30"/>
  <c r="ALD10" i="30"/>
  <c r="ALE10" i="30"/>
  <c r="ALJ10" i="30"/>
  <c r="ALN10" i="30"/>
  <c r="ALR10" i="30"/>
  <c r="ALV10" i="30"/>
  <c r="ALZ10" i="30"/>
  <c r="AMD10" i="30"/>
  <c r="AMH10" i="30"/>
  <c r="AMI10" i="30"/>
  <c r="AMK10" i="30"/>
  <c r="AML10" i="30"/>
  <c r="AMT10" i="30"/>
  <c r="AMX10" i="30"/>
  <c r="ANB10" i="30"/>
  <c r="ANF10" i="30"/>
  <c r="ANJ10" i="30"/>
  <c r="ANN10" i="30"/>
  <c r="ANQ10" i="30"/>
  <c r="ANV10" i="30"/>
  <c r="ANZ10" i="30"/>
  <c r="AOD10" i="30"/>
  <c r="AOH10" i="30"/>
  <c r="AOL10" i="30"/>
  <c r="AOP10" i="30"/>
  <c r="AOT10" i="30"/>
  <c r="AOW10" i="30"/>
  <c r="APB10" i="30"/>
  <c r="APF10" i="30"/>
  <c r="APJ10" i="30"/>
  <c r="APN10" i="30"/>
  <c r="APR10" i="30"/>
  <c r="APV10" i="30"/>
  <c r="APZ10" i="30"/>
  <c r="AQC10" i="30"/>
  <c r="AQH10" i="30"/>
  <c r="AQL10" i="30"/>
  <c r="AQP10" i="30"/>
  <c r="AQT10" i="30"/>
  <c r="AQX10" i="30"/>
  <c r="ARB10" i="30"/>
  <c r="ARF10" i="30"/>
  <c r="ARG10" i="30"/>
  <c r="ARI10" i="30"/>
  <c r="ARJ10" i="30"/>
  <c r="ARR10" i="30"/>
  <c r="ARV10" i="30"/>
  <c r="ARZ10" i="30"/>
  <c r="ASD10" i="30"/>
  <c r="ASH10" i="30"/>
  <c r="ASL10" i="30"/>
  <c r="ASO10" i="30"/>
  <c r="AST10" i="30"/>
  <c r="ASX10" i="30"/>
  <c r="ATB10" i="30"/>
  <c r="ATF10" i="30"/>
  <c r="ATJ10" i="30"/>
  <c r="ATN10" i="30"/>
  <c r="ATR10" i="30"/>
  <c r="ATU10" i="30"/>
  <c r="ATZ10" i="30"/>
  <c r="AUD10" i="30"/>
  <c r="AUH10" i="30"/>
  <c r="AUL10" i="30"/>
  <c r="AUP10" i="30"/>
  <c r="AUT10" i="30"/>
  <c r="AUX10" i="30"/>
  <c r="AVA10" i="30"/>
  <c r="AVF10" i="30"/>
  <c r="AVJ10" i="30"/>
  <c r="AVN10" i="30"/>
  <c r="AVR10" i="30"/>
  <c r="AVV10" i="30"/>
  <c r="AVZ10" i="30"/>
  <c r="AWD10" i="30"/>
  <c r="AWE10" i="30"/>
  <c r="AWG10" i="30"/>
  <c r="AWH10" i="30"/>
  <c r="AWP10" i="30"/>
  <c r="AWT10" i="30"/>
  <c r="AWX10" i="30"/>
  <c r="AXB10" i="30"/>
  <c r="AXF10" i="30"/>
  <c r="AXJ10" i="30"/>
  <c r="AXM10" i="30"/>
  <c r="AXR10" i="30"/>
  <c r="AXV10" i="30"/>
  <c r="AXZ10" i="30"/>
  <c r="AYD10" i="30"/>
  <c r="AYH10" i="30"/>
  <c r="AYL10" i="30"/>
  <c r="AYP10" i="30"/>
  <c r="AYS10" i="30"/>
  <c r="AYX10" i="30"/>
  <c r="AZB10" i="30"/>
  <c r="AZF10" i="30"/>
  <c r="AZJ10" i="30"/>
  <c r="AZN10" i="30"/>
  <c r="AZR10" i="30"/>
  <c r="AZV10" i="30"/>
  <c r="AZY10" i="30"/>
  <c r="BAD10" i="30"/>
  <c r="BAH10" i="30"/>
  <c r="BAL10" i="30"/>
  <c r="BAP10" i="30"/>
  <c r="BAT10" i="30"/>
  <c r="BAX10" i="30"/>
  <c r="BBB10" i="30"/>
  <c r="BBC10" i="30"/>
  <c r="BBE10" i="30"/>
  <c r="BBF10" i="30"/>
  <c r="BBN10" i="30"/>
  <c r="BBR10" i="30"/>
  <c r="BBV10" i="30"/>
  <c r="BBZ10" i="30"/>
  <c r="BCD10" i="30"/>
  <c r="BCH10" i="30"/>
  <c r="BCK10" i="30"/>
  <c r="BCP10" i="30"/>
  <c r="BCT10" i="30"/>
  <c r="BCX10" i="30"/>
  <c r="BDB10" i="30"/>
  <c r="BDF10" i="30"/>
  <c r="BDJ10" i="30"/>
  <c r="BDN10" i="30"/>
  <c r="BDQ10" i="30"/>
  <c r="BDV10" i="30"/>
  <c r="BDZ10" i="30"/>
  <c r="BED10" i="30"/>
  <c r="BEH10" i="30"/>
  <c r="BEL10" i="30"/>
  <c r="BEP10" i="30"/>
  <c r="BET10" i="30"/>
  <c r="BEW10" i="30"/>
  <c r="BFB10" i="30"/>
  <c r="BFF10" i="30"/>
  <c r="BFJ10" i="30"/>
  <c r="BFN10" i="30"/>
  <c r="BFR10" i="30"/>
  <c r="BFV10" i="30"/>
  <c r="BFZ10" i="30"/>
  <c r="BGA10" i="30"/>
  <c r="BGC10" i="30"/>
  <c r="BGD10" i="30"/>
  <c r="BGL10" i="30"/>
  <c r="BGP10" i="30"/>
  <c r="BGT10" i="30"/>
  <c r="BGX10" i="30"/>
  <c r="BHB10" i="30"/>
  <c r="BHF10" i="30"/>
  <c r="BHI10" i="30"/>
  <c r="BHN10" i="30"/>
  <c r="BHR10" i="30"/>
  <c r="BHV10" i="30"/>
  <c r="BHZ10" i="30"/>
  <c r="BID10" i="30"/>
  <c r="BIH10" i="30"/>
  <c r="BIL10" i="30"/>
  <c r="BIO10" i="30"/>
  <c r="BIT10" i="30"/>
  <c r="BIX10" i="30"/>
  <c r="BJB10" i="30"/>
  <c r="BJF10" i="30"/>
  <c r="BJJ10" i="30"/>
  <c r="BJN10" i="30"/>
  <c r="BJR10" i="30"/>
  <c r="BJU10" i="30"/>
  <c r="BJZ10" i="30"/>
  <c r="BKD10" i="30"/>
  <c r="BKH10" i="30"/>
  <c r="BKL10" i="30"/>
  <c r="BKP10" i="30"/>
  <c r="BKT10" i="30"/>
  <c r="BKX10" i="30"/>
  <c r="BKY10" i="30"/>
  <c r="BLA10" i="30"/>
  <c r="BLB10" i="30"/>
  <c r="J11" i="30"/>
  <c r="N11" i="30"/>
  <c r="R11" i="30"/>
  <c r="V11" i="30"/>
  <c r="Z11" i="30"/>
  <c r="AD11" i="30"/>
  <c r="AG11" i="30"/>
  <c r="AL11" i="30"/>
  <c r="AP11" i="30"/>
  <c r="AT11" i="30"/>
  <c r="AX11" i="30"/>
  <c r="BB11" i="30"/>
  <c r="BF11" i="30"/>
  <c r="BJ11" i="30"/>
  <c r="BM11" i="30"/>
  <c r="BR11" i="30"/>
  <c r="BV11" i="30"/>
  <c r="BZ11" i="30"/>
  <c r="CD11" i="30"/>
  <c r="CH11" i="30"/>
  <c r="CL11" i="30"/>
  <c r="CP11" i="30"/>
  <c r="CS11" i="30"/>
  <c r="CX11" i="30"/>
  <c r="DB11" i="30"/>
  <c r="DF11" i="30"/>
  <c r="DJ11" i="30"/>
  <c r="DN11" i="30"/>
  <c r="DR11" i="30"/>
  <c r="DV11" i="30"/>
  <c r="DW11" i="30"/>
  <c r="DY11" i="30"/>
  <c r="DZ11" i="30"/>
  <c r="EH11" i="30"/>
  <c r="EL11" i="30"/>
  <c r="EP11" i="30"/>
  <c r="ET11" i="30"/>
  <c r="EX11" i="30"/>
  <c r="FB11" i="30"/>
  <c r="FE11" i="30"/>
  <c r="FJ11" i="30"/>
  <c r="FN11" i="30"/>
  <c r="FR11" i="30"/>
  <c r="FV11" i="30"/>
  <c r="FZ11" i="30"/>
  <c r="GD11" i="30"/>
  <c r="GH11" i="30"/>
  <c r="GK11" i="30"/>
  <c r="GP11" i="30"/>
  <c r="GT11" i="30"/>
  <c r="GX11" i="30"/>
  <c r="HB11" i="30"/>
  <c r="HF11" i="30"/>
  <c r="HJ11" i="30"/>
  <c r="HN11" i="30"/>
  <c r="HQ11" i="30"/>
  <c r="HV11" i="30"/>
  <c r="HZ11" i="30"/>
  <c r="ID11" i="30"/>
  <c r="IH11" i="30"/>
  <c r="IL11" i="30"/>
  <c r="IP11" i="30"/>
  <c r="IT11" i="30"/>
  <c r="IU11" i="30"/>
  <c r="IW11" i="30"/>
  <c r="IX11" i="30"/>
  <c r="JF11" i="30"/>
  <c r="JJ11" i="30"/>
  <c r="JN11" i="30"/>
  <c r="JR11" i="30"/>
  <c r="JV11" i="30"/>
  <c r="JZ11" i="30"/>
  <c r="KC11" i="30"/>
  <c r="KH11" i="30"/>
  <c r="KL11" i="30"/>
  <c r="KP11" i="30"/>
  <c r="KT11" i="30"/>
  <c r="KX11" i="30"/>
  <c r="LB11" i="30"/>
  <c r="LF11" i="30"/>
  <c r="LI11" i="30"/>
  <c r="LN11" i="30"/>
  <c r="LR11" i="30"/>
  <c r="LV11" i="30"/>
  <c r="LZ11" i="30"/>
  <c r="MD11" i="30"/>
  <c r="MH11" i="30"/>
  <c r="ML11" i="30"/>
  <c r="MO11" i="30"/>
  <c r="MT11" i="30"/>
  <c r="MX11" i="30"/>
  <c r="NB11" i="30"/>
  <c r="NF11" i="30"/>
  <c r="NJ11" i="30"/>
  <c r="NN11" i="30"/>
  <c r="NR11" i="30"/>
  <c r="NS11" i="30"/>
  <c r="NU11" i="30"/>
  <c r="NV11" i="30"/>
  <c r="OD11" i="30"/>
  <c r="OH11" i="30"/>
  <c r="OL11" i="30"/>
  <c r="OP11" i="30"/>
  <c r="OT11" i="30"/>
  <c r="OX11" i="30"/>
  <c r="PA11" i="30"/>
  <c r="PF11" i="30"/>
  <c r="PJ11" i="30"/>
  <c r="PN11" i="30"/>
  <c r="PR11" i="30"/>
  <c r="PV11" i="30"/>
  <c r="PZ11" i="30"/>
  <c r="QD11" i="30"/>
  <c r="QG11" i="30"/>
  <c r="QL11" i="30"/>
  <c r="QP11" i="30"/>
  <c r="QT11" i="30"/>
  <c r="QX11" i="30"/>
  <c r="RB11" i="30"/>
  <c r="RF11" i="30"/>
  <c r="RJ11" i="30"/>
  <c r="RM11" i="30"/>
  <c r="RR11" i="30"/>
  <c r="RV11" i="30"/>
  <c r="RZ11" i="30"/>
  <c r="SD11" i="30"/>
  <c r="SH11" i="30"/>
  <c r="SL11" i="30"/>
  <c r="SP11" i="30"/>
  <c r="SQ11" i="30"/>
  <c r="SS11" i="30"/>
  <c r="ST11" i="30"/>
  <c r="TB11" i="30"/>
  <c r="TF11" i="30"/>
  <c r="TJ11" i="30"/>
  <c r="TN11" i="30"/>
  <c r="TR11" i="30"/>
  <c r="TV11" i="30"/>
  <c r="TY11" i="30"/>
  <c r="UD11" i="30"/>
  <c r="UH11" i="30"/>
  <c r="UL11" i="30"/>
  <c r="UP11" i="30"/>
  <c r="UT11" i="30"/>
  <c r="UX11" i="30"/>
  <c r="VB11" i="30"/>
  <c r="VC11" i="30"/>
  <c r="VE11" i="30"/>
  <c r="VN11" i="30"/>
  <c r="VR11" i="30"/>
  <c r="VV11" i="30"/>
  <c r="VZ11" i="30"/>
  <c r="WD11" i="30"/>
  <c r="WH11" i="30"/>
  <c r="WK11" i="30"/>
  <c r="WP11" i="30"/>
  <c r="WX11" i="30"/>
  <c r="XB11" i="30"/>
  <c r="XF11" i="30"/>
  <c r="XJ11" i="30"/>
  <c r="XN11" i="30"/>
  <c r="XQ11" i="30"/>
  <c r="XV11" i="30"/>
  <c r="XZ11" i="30"/>
  <c r="YD11" i="30"/>
  <c r="YH11" i="30"/>
  <c r="YL11" i="30"/>
  <c r="YP11" i="30"/>
  <c r="YT11" i="30"/>
  <c r="YW11" i="30"/>
  <c r="ZB11" i="30"/>
  <c r="ZF11" i="30"/>
  <c r="ZJ11" i="30"/>
  <c r="ZN11" i="30"/>
  <c r="ZR11" i="30"/>
  <c r="ZV11" i="30"/>
  <c r="ZZ11" i="30"/>
  <c r="AAA11" i="30"/>
  <c r="AAD11" i="30"/>
  <c r="AAL11" i="30"/>
  <c r="AAP11" i="30"/>
  <c r="AAT11" i="30"/>
  <c r="AAX11" i="30"/>
  <c r="ABB11" i="30"/>
  <c r="ABF11" i="30"/>
  <c r="ABI11" i="30"/>
  <c r="ABN11" i="30"/>
  <c r="ABV11" i="30"/>
  <c r="ABZ11" i="30"/>
  <c r="ACD11" i="30"/>
  <c r="ACH11" i="30"/>
  <c r="ACL11" i="30"/>
  <c r="ACO11" i="30"/>
  <c r="ACT11" i="30"/>
  <c r="ACX11" i="30"/>
  <c r="ADB11" i="30"/>
  <c r="ADF11" i="30"/>
  <c r="ADJ11" i="30"/>
  <c r="ADN11" i="30"/>
  <c r="ADR11" i="30"/>
  <c r="ADU11" i="30"/>
  <c r="ADZ11" i="30"/>
  <c r="AED11" i="30"/>
  <c r="AEH11" i="30"/>
  <c r="AEP11" i="30"/>
  <c r="AET11" i="30"/>
  <c r="AEX11" i="30"/>
  <c r="AFA11" i="30"/>
  <c r="AFJ11" i="30"/>
  <c r="AFN11" i="30"/>
  <c r="AFR11" i="30"/>
  <c r="AFV11" i="30"/>
  <c r="AFZ11" i="30"/>
  <c r="AGD11" i="30"/>
  <c r="AGG11" i="30"/>
  <c r="AGL11" i="30"/>
  <c r="AGP11" i="30"/>
  <c r="AGT11" i="30"/>
  <c r="AGX11" i="30"/>
  <c r="AHB11" i="30"/>
  <c r="AHJ11" i="30"/>
  <c r="AHM11" i="30"/>
  <c r="AHR11" i="30"/>
  <c r="AHV11" i="30"/>
  <c r="AHZ11" i="30"/>
  <c r="AID11" i="30"/>
  <c r="AIH11" i="30"/>
  <c r="AIL11" i="30"/>
  <c r="AIP11" i="30"/>
  <c r="AIS11" i="30"/>
  <c r="AIX11" i="30"/>
  <c r="AJF11" i="30"/>
  <c r="AJJ11" i="30"/>
  <c r="AJN11" i="30"/>
  <c r="AJR11" i="30"/>
  <c r="AJV11" i="30"/>
  <c r="AJY11" i="30"/>
  <c r="AKD11" i="30"/>
  <c r="AKH11" i="30"/>
  <c r="AKL11" i="30"/>
  <c r="AKP11" i="30"/>
  <c r="AKT11" i="30"/>
  <c r="AKX11" i="30"/>
  <c r="ALB11" i="30"/>
  <c r="ALE11" i="30"/>
  <c r="ALJ11" i="30"/>
  <c r="ALN11" i="30"/>
  <c r="ALR11" i="30"/>
  <c r="ALV11" i="30"/>
  <c r="ALZ11" i="30"/>
  <c r="AMD11" i="30"/>
  <c r="AMH11" i="30"/>
  <c r="AMI11" i="30"/>
  <c r="AMK11" i="30"/>
  <c r="AMP11" i="30"/>
  <c r="AMT11" i="30"/>
  <c r="AMX11" i="30"/>
  <c r="ANB11" i="30"/>
  <c r="ANF11" i="30"/>
  <c r="ANJ11" i="30"/>
  <c r="ANN11" i="30"/>
  <c r="ANQ11" i="30"/>
  <c r="ANV11" i="30"/>
  <c r="ANZ11" i="30"/>
  <c r="AOD11" i="30"/>
  <c r="AOL11" i="30"/>
  <c r="AOP11" i="30"/>
  <c r="AOT11" i="30"/>
  <c r="AOW11" i="30"/>
  <c r="APB11" i="30"/>
  <c r="APF11" i="30"/>
  <c r="APJ11" i="30"/>
  <c r="APN11" i="30"/>
  <c r="APR11" i="30"/>
  <c r="APV11" i="30"/>
  <c r="APZ11" i="30"/>
  <c r="AQC11" i="30"/>
  <c r="AQH11" i="30"/>
  <c r="AQL11" i="30"/>
  <c r="AQP11" i="30"/>
  <c r="AQT11" i="30"/>
  <c r="AQX11" i="30"/>
  <c r="ARB11" i="30"/>
  <c r="ARF11" i="30"/>
  <c r="ARI11" i="30"/>
  <c r="ARN11" i="30"/>
  <c r="ARR11" i="30"/>
  <c r="ARV11" i="30"/>
  <c r="ARZ11" i="30"/>
  <c r="ASD11" i="30"/>
  <c r="ASH11" i="30"/>
  <c r="ASL11" i="30"/>
  <c r="ASO11" i="30"/>
  <c r="AST11" i="30"/>
  <c r="ASX11" i="30"/>
  <c r="ATB11" i="30"/>
  <c r="ATF11" i="30"/>
  <c r="ATJ11" i="30"/>
  <c r="ATN11" i="30"/>
  <c r="ATR11" i="30"/>
  <c r="ATS11" i="30"/>
  <c r="ATU11" i="30"/>
  <c r="AUD11" i="30"/>
  <c r="AUH11" i="30"/>
  <c r="AUL11" i="30"/>
  <c r="AUP11" i="30"/>
  <c r="AUT11" i="30"/>
  <c r="AUX11" i="30"/>
  <c r="AVA11" i="30"/>
  <c r="AVF11" i="30"/>
  <c r="AVJ11" i="30"/>
  <c r="AVN11" i="30"/>
  <c r="AVR11" i="30"/>
  <c r="AVV11" i="30"/>
  <c r="AWD11" i="30"/>
  <c r="AWG11" i="30"/>
  <c r="AWP11" i="30"/>
  <c r="AWT11" i="30"/>
  <c r="AWX11" i="30"/>
  <c r="AXB11" i="30"/>
  <c r="AXF11" i="30"/>
  <c r="AXJ11" i="30"/>
  <c r="AXM11" i="30"/>
  <c r="AXR11" i="30"/>
  <c r="AXV11" i="30"/>
  <c r="AXZ11" i="30"/>
  <c r="AYD11" i="30"/>
  <c r="AYH11" i="30"/>
  <c r="AYL11" i="30"/>
  <c r="AYP11" i="30"/>
  <c r="AYS11" i="30"/>
  <c r="AYX11" i="30"/>
  <c r="AZB11" i="30"/>
  <c r="AZF11" i="30"/>
  <c r="AZJ11" i="30"/>
  <c r="AZN11" i="30"/>
  <c r="AZR11" i="30"/>
  <c r="AZV11" i="30"/>
  <c r="AZY11" i="30"/>
  <c r="BAD11" i="30"/>
  <c r="BAL11" i="30"/>
  <c r="BAP11" i="30"/>
  <c r="BAT11" i="30"/>
  <c r="BAX11" i="30"/>
  <c r="BBB11" i="30"/>
  <c r="BBE11" i="30"/>
  <c r="BBJ11" i="30"/>
  <c r="BBN11" i="30"/>
  <c r="BBR11" i="30"/>
  <c r="BBV11" i="30"/>
  <c r="BBZ11" i="30"/>
  <c r="BCD11" i="30"/>
  <c r="BCH11" i="30"/>
  <c r="BCK11" i="30"/>
  <c r="BCP11" i="30"/>
  <c r="BCT11" i="30"/>
  <c r="BCX11" i="30"/>
  <c r="BDB11" i="30"/>
  <c r="BDF11" i="30"/>
  <c r="BDJ11" i="30"/>
  <c r="BDN11" i="30"/>
  <c r="BDQ11" i="30"/>
  <c r="BDV11" i="30"/>
  <c r="BDZ11" i="30"/>
  <c r="BED11" i="30"/>
  <c r="BEH11" i="30"/>
  <c r="BEL11" i="30"/>
  <c r="BEP11" i="30"/>
  <c r="BET11" i="30"/>
  <c r="BEW11" i="30"/>
  <c r="BFB11" i="30"/>
  <c r="BFF11" i="30"/>
  <c r="BFJ11" i="30"/>
  <c r="BFN11" i="30"/>
  <c r="BFR11" i="30"/>
  <c r="BFV11" i="30"/>
  <c r="BFZ11" i="30"/>
  <c r="BGA11" i="30"/>
  <c r="BGC11" i="30"/>
  <c r="BGH11" i="30"/>
  <c r="BGL11" i="30"/>
  <c r="BGP11" i="30"/>
  <c r="BGT11" i="30"/>
  <c r="BGX11" i="30"/>
  <c r="BHB11" i="30"/>
  <c r="BHF11" i="30"/>
  <c r="BHI11" i="30"/>
  <c r="BHN11" i="30"/>
  <c r="BHR11" i="30"/>
  <c r="BHV11" i="30"/>
  <c r="BID11" i="30"/>
  <c r="BIH11" i="30"/>
  <c r="BIL11" i="30"/>
  <c r="BIO11" i="30"/>
  <c r="BIT11" i="30"/>
  <c r="BIX11" i="30"/>
  <c r="BJB11" i="30"/>
  <c r="BJF11" i="30"/>
  <c r="BJJ11" i="30"/>
  <c r="BJN11" i="30"/>
  <c r="BJR11" i="30"/>
  <c r="BJU11" i="30"/>
  <c r="BJZ11" i="30"/>
  <c r="BKD11" i="30"/>
  <c r="BKH11" i="30"/>
  <c r="BKL11" i="30"/>
  <c r="BKP11" i="30"/>
  <c r="BKT11" i="30"/>
  <c r="BKX11" i="30"/>
  <c r="BLA11" i="30"/>
  <c r="F12" i="30"/>
  <c r="J12" i="30"/>
  <c r="N12" i="30"/>
  <c r="R12" i="30"/>
  <c r="V12" i="30"/>
  <c r="Z12" i="30"/>
  <c r="AD12" i="30"/>
  <c r="AG12" i="30"/>
  <c r="AL12" i="30"/>
  <c r="AP12" i="30"/>
  <c r="AT12" i="30"/>
  <c r="AX12" i="30"/>
  <c r="BB12" i="30"/>
  <c r="BF12" i="30"/>
  <c r="BJ12" i="30"/>
  <c r="BK12" i="30"/>
  <c r="BM12" i="30"/>
  <c r="BV12" i="30"/>
  <c r="BZ12" i="30"/>
  <c r="CD12" i="30"/>
  <c r="CH12" i="30"/>
  <c r="CL12" i="30"/>
  <c r="CP12" i="30"/>
  <c r="CS12" i="30"/>
  <c r="CX12" i="30"/>
  <c r="DB12" i="30"/>
  <c r="DF12" i="30"/>
  <c r="DJ12" i="30"/>
  <c r="DN12" i="30"/>
  <c r="DV12" i="30"/>
  <c r="DY12" i="30"/>
  <c r="EH12" i="30"/>
  <c r="EL12" i="30"/>
  <c r="EP12" i="30"/>
  <c r="ET12" i="30"/>
  <c r="EX12" i="30"/>
  <c r="FB12" i="30"/>
  <c r="FE12" i="30"/>
  <c r="FJ12" i="30"/>
  <c r="FN12" i="30"/>
  <c r="FR12" i="30"/>
  <c r="FV12" i="30"/>
  <c r="FZ12" i="30"/>
  <c r="GD12" i="30"/>
  <c r="GH12" i="30"/>
  <c r="GK12" i="30"/>
  <c r="GP12" i="30"/>
  <c r="GT12" i="30"/>
  <c r="GX12" i="30"/>
  <c r="HB12" i="30"/>
  <c r="HF12" i="30"/>
  <c r="HJ12" i="30"/>
  <c r="HN12" i="30"/>
  <c r="HQ12" i="30"/>
  <c r="HV12" i="30"/>
  <c r="ID12" i="30"/>
  <c r="IH12" i="30"/>
  <c r="IL12" i="30"/>
  <c r="IP12" i="30"/>
  <c r="IT12" i="30"/>
  <c r="IW12" i="30"/>
  <c r="JB12" i="30"/>
  <c r="JF12" i="30"/>
  <c r="JJ12" i="30"/>
  <c r="JN12" i="30"/>
  <c r="JR12" i="30"/>
  <c r="JV12" i="30"/>
  <c r="JZ12" i="30"/>
  <c r="KC12" i="30"/>
  <c r="KH12" i="30"/>
  <c r="KL12" i="30"/>
  <c r="KP12" i="30"/>
  <c r="KT12" i="30"/>
  <c r="KX12" i="30"/>
  <c r="LB12" i="30"/>
  <c r="LF12" i="30"/>
  <c r="LG12" i="30"/>
  <c r="LI12" i="30"/>
  <c r="LN12" i="30"/>
  <c r="LR12" i="30"/>
  <c r="LV12" i="30"/>
  <c r="LZ12" i="30"/>
  <c r="MD12" i="30"/>
  <c r="MH12" i="30"/>
  <c r="ML12" i="30"/>
  <c r="MO12" i="30"/>
  <c r="MT12" i="30"/>
  <c r="MX12" i="30"/>
  <c r="NB12" i="30"/>
  <c r="NF12" i="30"/>
  <c r="NJ12" i="30"/>
  <c r="NN12" i="30"/>
  <c r="NR12" i="30"/>
  <c r="NS12" i="30"/>
  <c r="NU12" i="30"/>
  <c r="NZ12" i="30"/>
  <c r="OD12" i="30"/>
  <c r="OH12" i="30"/>
  <c r="OL12" i="30"/>
  <c r="OP12" i="30"/>
  <c r="OT12" i="30"/>
  <c r="OX12" i="30"/>
  <c r="PA12" i="30"/>
  <c r="PF12" i="30"/>
  <c r="PJ12" i="30"/>
  <c r="PN12" i="30"/>
  <c r="PV12" i="30"/>
  <c r="PZ12" i="30"/>
  <c r="QD12" i="30"/>
  <c r="QG12" i="30"/>
  <c r="QL12" i="30"/>
  <c r="QP12" i="30"/>
  <c r="QT12" i="30"/>
  <c r="QX12" i="30"/>
  <c r="RB12" i="30"/>
  <c r="RF12" i="30"/>
  <c r="RJ12" i="30"/>
  <c r="RM12" i="30"/>
  <c r="RR12" i="30"/>
  <c r="RV12" i="30"/>
  <c r="RZ12" i="30"/>
  <c r="SD12" i="30"/>
  <c r="SH12" i="30"/>
  <c r="SL12" i="30"/>
  <c r="SP12" i="30"/>
  <c r="SS12" i="30"/>
  <c r="SX12" i="30"/>
  <c r="TB12" i="30"/>
  <c r="TF12" i="30"/>
  <c r="TJ12" i="30"/>
  <c r="TN12" i="30"/>
  <c r="TR12" i="30"/>
  <c r="TV12" i="30"/>
  <c r="TY12" i="30"/>
  <c r="UD12" i="30"/>
  <c r="UH12" i="30"/>
  <c r="UL12" i="30"/>
  <c r="UP12" i="30"/>
  <c r="UT12" i="30"/>
  <c r="UX12" i="30"/>
  <c r="VB12" i="30"/>
  <c r="VC12" i="30"/>
  <c r="VE12" i="30"/>
  <c r="VN12" i="30"/>
  <c r="VR12" i="30"/>
  <c r="VV12" i="30"/>
  <c r="VZ12" i="30"/>
  <c r="WD12" i="30"/>
  <c r="WH12" i="30"/>
  <c r="WK12" i="30"/>
  <c r="WP12" i="30"/>
  <c r="WT12" i="30"/>
  <c r="WX12" i="30"/>
  <c r="XB12" i="30"/>
  <c r="XF12" i="30"/>
  <c r="XN12" i="30"/>
  <c r="XQ12" i="30"/>
  <c r="XZ12" i="30"/>
  <c r="YD12" i="30"/>
  <c r="YH12" i="30"/>
  <c r="YL12" i="30"/>
  <c r="YP12" i="30"/>
  <c r="YT12" i="30"/>
  <c r="YW12" i="30"/>
  <c r="ZB12" i="30"/>
  <c r="ZF12" i="30"/>
  <c r="ZJ12" i="30"/>
  <c r="ZN12" i="30"/>
  <c r="ZR12" i="30"/>
  <c r="ZV12" i="30"/>
  <c r="ZZ12" i="30"/>
  <c r="AAH12" i="30"/>
  <c r="AAL12" i="30"/>
  <c r="AAP12" i="30"/>
  <c r="AAT12" i="30"/>
  <c r="AAX12" i="30"/>
  <c r="ABB12" i="30"/>
  <c r="ABF12" i="30"/>
  <c r="ABI12" i="30"/>
  <c r="ABN12" i="30"/>
  <c r="ABV12" i="30"/>
  <c r="ABZ12" i="30"/>
  <c r="ACD12" i="30"/>
  <c r="ACH12" i="30"/>
  <c r="ACL12" i="30"/>
  <c r="ACO12" i="30"/>
  <c r="ACT12" i="30"/>
  <c r="ACX12" i="30"/>
  <c r="ADB12" i="30"/>
  <c r="ADF12" i="30"/>
  <c r="ADJ12" i="30"/>
  <c r="ADN12" i="30"/>
  <c r="ADR12" i="30"/>
  <c r="ADU12" i="30"/>
  <c r="ADZ12" i="30"/>
  <c r="AEH12" i="30"/>
  <c r="AEL12" i="30"/>
  <c r="AEP12" i="30"/>
  <c r="AET12" i="30"/>
  <c r="AEX12" i="30"/>
  <c r="AFA12" i="30"/>
  <c r="AFF12" i="30"/>
  <c r="AFN12" i="30"/>
  <c r="AFR12" i="30"/>
  <c r="AFV12" i="30"/>
  <c r="AFZ12" i="30"/>
  <c r="AGD12" i="30"/>
  <c r="AGG12" i="30"/>
  <c r="AGL12" i="30"/>
  <c r="AGP12" i="30"/>
  <c r="AGT12" i="30"/>
  <c r="AGX12" i="30"/>
  <c r="AHB12" i="30"/>
  <c r="AHF12" i="30"/>
  <c r="AHJ12" i="30"/>
  <c r="AHM12" i="30"/>
  <c r="AHR12" i="30"/>
  <c r="AHV12" i="30"/>
  <c r="AHZ12" i="30"/>
  <c r="AID12" i="30"/>
  <c r="AIH12" i="30"/>
  <c r="AIL12" i="30"/>
  <c r="AIP12" i="30"/>
  <c r="AIS12" i="30"/>
  <c r="AJB12" i="30"/>
  <c r="AJF12" i="30"/>
  <c r="AJJ12" i="30"/>
  <c r="AJN12" i="30"/>
  <c r="AJR12" i="30"/>
  <c r="AJV12" i="30"/>
  <c r="AJY12" i="30"/>
  <c r="AKD12" i="30"/>
  <c r="AKL12" i="30"/>
  <c r="AKP12" i="30"/>
  <c r="AKT12" i="30"/>
  <c r="AKX12" i="30"/>
  <c r="ALB12" i="30"/>
  <c r="ALE12" i="30"/>
  <c r="ALJ12" i="30"/>
  <c r="ALN12" i="30"/>
  <c r="ALR12" i="30"/>
  <c r="ALV12" i="30"/>
  <c r="ALZ12" i="30"/>
  <c r="AMD12" i="30"/>
  <c r="AMH12" i="30"/>
  <c r="AMJ12" i="30"/>
  <c r="AMK12" i="30"/>
  <c r="AMP12" i="30"/>
  <c r="AMT12" i="30"/>
  <c r="AMX12" i="30"/>
  <c r="ANF12" i="30"/>
  <c r="ANJ12" i="30"/>
  <c r="ANN12" i="30"/>
  <c r="ANQ12" i="30"/>
  <c r="ANZ12" i="30"/>
  <c r="AOD12" i="30"/>
  <c r="AOH12" i="30"/>
  <c r="AOL12" i="30"/>
  <c r="AOP12" i="30"/>
  <c r="AOT12" i="30"/>
  <c r="AOW12" i="30"/>
  <c r="APB12" i="30"/>
  <c r="APJ12" i="30"/>
  <c r="APN12" i="30"/>
  <c r="APR12" i="30"/>
  <c r="APV12" i="30"/>
  <c r="APZ12" i="30"/>
  <c r="AQC12" i="30"/>
  <c r="AQH12" i="30"/>
  <c r="AQL12" i="30"/>
  <c r="AQP12" i="30"/>
  <c r="AQT12" i="30"/>
  <c r="AQX12" i="30"/>
  <c r="ARB12" i="30"/>
  <c r="ARF12" i="30"/>
  <c r="ARI12" i="30"/>
  <c r="ARN12" i="30"/>
  <c r="ARR12" i="30"/>
  <c r="ARV12" i="30"/>
  <c r="ARZ12" i="30"/>
  <c r="ASD12" i="30"/>
  <c r="ASH12" i="30"/>
  <c r="ASL12" i="30"/>
  <c r="ASM12" i="30"/>
  <c r="ASO12" i="30"/>
  <c r="ASP12" i="30"/>
  <c r="ASX12" i="30"/>
  <c r="ATB12" i="30"/>
  <c r="ATF12" i="30"/>
  <c r="ATJ12" i="30"/>
  <c r="ATN12" i="30"/>
  <c r="ATR12" i="30"/>
  <c r="ATU12" i="30"/>
  <c r="ATZ12" i="30"/>
  <c r="AUH12" i="30"/>
  <c r="AUL12" i="30"/>
  <c r="AUP12" i="30"/>
  <c r="AUT12" i="30"/>
  <c r="AUX12" i="30"/>
  <c r="AVA12" i="30"/>
  <c r="AVF12" i="30"/>
  <c r="AVJ12" i="30"/>
  <c r="AVN12" i="30"/>
  <c r="AVR12" i="30"/>
  <c r="AVV12" i="30"/>
  <c r="AVZ12" i="30"/>
  <c r="AWD12" i="30"/>
  <c r="AWG12" i="30"/>
  <c r="AWL12" i="30"/>
  <c r="AWP12" i="30"/>
  <c r="AWT12" i="30"/>
  <c r="AWX12" i="30"/>
  <c r="AXB12" i="30"/>
  <c r="AXF12" i="30"/>
  <c r="AXJ12" i="30"/>
  <c r="AXK12" i="30"/>
  <c r="AXM12" i="30"/>
  <c r="AXV12" i="30"/>
  <c r="AXZ12" i="30"/>
  <c r="AYD12" i="30"/>
  <c r="AYH12" i="30"/>
  <c r="AYL12" i="30"/>
  <c r="AYP12" i="30"/>
  <c r="AYS12" i="30"/>
  <c r="AYX12" i="30"/>
  <c r="AZF12" i="30"/>
  <c r="AZJ12" i="30"/>
  <c r="AZN12" i="30"/>
  <c r="AZR12" i="30"/>
  <c r="AZV12" i="30"/>
  <c r="AZY12" i="30"/>
  <c r="BAD12" i="30"/>
  <c r="BAH12" i="30"/>
  <c r="BAL12" i="30"/>
  <c r="BAP12" i="30"/>
  <c r="BAT12" i="30"/>
  <c r="BAX12" i="30"/>
  <c r="BBB12" i="30"/>
  <c r="BBE12" i="30"/>
  <c r="BBJ12" i="30"/>
  <c r="BBN12" i="30"/>
  <c r="BBR12" i="30"/>
  <c r="BBV12" i="30"/>
  <c r="BBZ12" i="30"/>
  <c r="BCD12" i="30"/>
  <c r="BCH12" i="30"/>
  <c r="BCK12" i="30"/>
  <c r="BCT12" i="30"/>
  <c r="BCX12" i="30"/>
  <c r="BDB12" i="30"/>
  <c r="BDF12" i="30"/>
  <c r="BDJ12" i="30"/>
  <c r="BDN12" i="30"/>
  <c r="BDQ12" i="30"/>
  <c r="BDV12" i="30"/>
  <c r="BED12" i="30"/>
  <c r="BEH12" i="30"/>
  <c r="BEL12" i="30"/>
  <c r="BEP12" i="30"/>
  <c r="BET12" i="30"/>
  <c r="BEW12" i="30"/>
  <c r="BFB12" i="30"/>
  <c r="BFF12" i="30"/>
  <c r="BFJ12" i="30"/>
  <c r="BFN12" i="30"/>
  <c r="BFR12" i="30"/>
  <c r="BFV12" i="30"/>
  <c r="BFZ12" i="30"/>
  <c r="BGC12" i="30"/>
  <c r="BGH12" i="30"/>
  <c r="BGL12" i="30"/>
  <c r="BGP12" i="30"/>
  <c r="BGX12" i="30"/>
  <c r="BHB12" i="30"/>
  <c r="BHF12" i="30"/>
  <c r="BHI12" i="30"/>
  <c r="BHR12" i="30"/>
  <c r="BHV12" i="30"/>
  <c r="BHZ12" i="30"/>
  <c r="BID12" i="30"/>
  <c r="BIH12" i="30"/>
  <c r="BIL12" i="30"/>
  <c r="BIO12" i="30"/>
  <c r="BIT12" i="30"/>
  <c r="BJB12" i="30"/>
  <c r="BJF12" i="30"/>
  <c r="BJJ12" i="30"/>
  <c r="BJN12" i="30"/>
  <c r="BJR12" i="30"/>
  <c r="BJU12" i="30"/>
  <c r="BJZ12" i="30"/>
  <c r="BKD12" i="30"/>
  <c r="BKH12" i="30"/>
  <c r="BKL12" i="30"/>
  <c r="BKP12" i="30"/>
  <c r="BKT12" i="30"/>
  <c r="BKX12" i="30"/>
  <c r="BLA12" i="30"/>
  <c r="F13" i="30"/>
  <c r="J13" i="30"/>
  <c r="N13" i="30"/>
  <c r="R13" i="30"/>
  <c r="V13" i="30"/>
  <c r="Z13" i="30"/>
  <c r="AD13" i="30"/>
  <c r="AE13" i="30"/>
  <c r="AG13" i="30"/>
  <c r="AH13" i="30"/>
  <c r="AP13" i="30"/>
  <c r="AT13" i="30"/>
  <c r="AX13" i="30"/>
  <c r="BB13" i="30"/>
  <c r="BF13" i="30"/>
  <c r="BJ13" i="30"/>
  <c r="BM13" i="30"/>
  <c r="BR13" i="30"/>
  <c r="BZ13" i="30"/>
  <c r="CD13" i="30"/>
  <c r="CH13" i="30"/>
  <c r="CL13" i="30"/>
  <c r="CP13" i="30"/>
  <c r="CS13" i="30"/>
  <c r="CX13" i="30"/>
  <c r="DB13" i="30"/>
  <c r="DF13" i="30"/>
  <c r="DJ13" i="30"/>
  <c r="DN13" i="30"/>
  <c r="DR13" i="30"/>
  <c r="DV13" i="30"/>
  <c r="DY13" i="30"/>
  <c r="ED13" i="30"/>
  <c r="EH13" i="30"/>
  <c r="EL13" i="30"/>
  <c r="EP13" i="30"/>
  <c r="ET13" i="30"/>
  <c r="EX13" i="30"/>
  <c r="FB13" i="30"/>
  <c r="FC13" i="30"/>
  <c r="FE13" i="30"/>
  <c r="FN13" i="30"/>
  <c r="FR13" i="30"/>
  <c r="FV13" i="30"/>
  <c r="FZ13" i="30"/>
  <c r="GD13" i="30"/>
  <c r="GH13" i="30"/>
  <c r="GK13" i="30"/>
  <c r="GT13" i="30"/>
  <c r="GX13" i="30"/>
  <c r="HB13" i="30"/>
  <c r="HF13" i="30"/>
  <c r="HJ13" i="30"/>
  <c r="HN13" i="30"/>
  <c r="HQ13" i="30"/>
  <c r="HV13" i="30"/>
  <c r="HZ13" i="30"/>
  <c r="ID13" i="30"/>
  <c r="IH13" i="30"/>
  <c r="IL13" i="30"/>
  <c r="IP13" i="30"/>
  <c r="IT13" i="30"/>
  <c r="IW13" i="30"/>
  <c r="JB13" i="30"/>
  <c r="JF13" i="30"/>
  <c r="JJ13" i="30"/>
  <c r="JN13" i="30"/>
  <c r="JR13" i="30"/>
  <c r="JV13" i="30"/>
  <c r="JZ13" i="30"/>
  <c r="KC13" i="30"/>
  <c r="KL13" i="30"/>
  <c r="KP13" i="30"/>
  <c r="KT13" i="30"/>
  <c r="KX13" i="30"/>
  <c r="LB13" i="30"/>
  <c r="LF13" i="30"/>
  <c r="LI13" i="30"/>
  <c r="LR13" i="30"/>
  <c r="LV13" i="30"/>
  <c r="LZ13" i="30"/>
  <c r="MD13" i="30"/>
  <c r="MH13" i="30"/>
  <c r="ML13" i="30"/>
  <c r="MO13" i="30"/>
  <c r="MT13" i="30"/>
  <c r="MX13" i="30"/>
  <c r="NB13" i="30"/>
  <c r="NF13" i="30"/>
  <c r="NJ13" i="30"/>
  <c r="NN13" i="30"/>
  <c r="NR13" i="30"/>
  <c r="NU13" i="30"/>
  <c r="NZ13" i="30"/>
  <c r="OD13" i="30"/>
  <c r="OH13" i="30"/>
  <c r="OP13" i="30"/>
  <c r="OT13" i="30"/>
  <c r="OX13" i="30"/>
  <c r="PA13" i="30"/>
  <c r="PJ13" i="30"/>
  <c r="PN13" i="30"/>
  <c r="PR13" i="30"/>
  <c r="PV13" i="30"/>
  <c r="PZ13" i="30"/>
  <c r="QD13" i="30"/>
  <c r="QG13" i="30"/>
  <c r="QP13" i="30"/>
  <c r="QT13" i="30"/>
  <c r="QX13" i="30"/>
  <c r="RB13" i="30"/>
  <c r="RF13" i="30"/>
  <c r="RJ13" i="30"/>
  <c r="RM13" i="30"/>
  <c r="RR13" i="30"/>
  <c r="RV13" i="30"/>
  <c r="RZ13" i="30"/>
  <c r="SD13" i="30"/>
  <c r="SH13" i="30"/>
  <c r="SL13" i="30"/>
  <c r="SP13" i="30"/>
  <c r="SS13" i="30"/>
  <c r="SX13" i="30"/>
  <c r="TB13" i="30"/>
  <c r="TF13" i="30"/>
  <c r="TJ13" i="30"/>
  <c r="TN13" i="30"/>
  <c r="TR13" i="30"/>
  <c r="TV13" i="30"/>
  <c r="TW13" i="30"/>
  <c r="TY13" i="30"/>
  <c r="TZ13" i="30"/>
  <c r="UH13" i="30"/>
  <c r="UL13" i="30"/>
  <c r="UP13" i="30"/>
  <c r="UT13" i="30"/>
  <c r="UX13" i="30"/>
  <c r="VB13" i="30"/>
  <c r="VE13" i="30"/>
  <c r="VN13" i="30"/>
  <c r="VR13" i="30"/>
  <c r="VV13" i="30"/>
  <c r="VZ13" i="30"/>
  <c r="WD13" i="30"/>
  <c r="WH13" i="30"/>
  <c r="WK13" i="30"/>
  <c r="WP13" i="30"/>
  <c r="WT13" i="30"/>
  <c r="WX13" i="30"/>
  <c r="XB13" i="30"/>
  <c r="XF13" i="30"/>
  <c r="XJ13" i="30"/>
  <c r="XN13" i="30"/>
  <c r="XQ13" i="30"/>
  <c r="XV13" i="30"/>
  <c r="XZ13" i="30"/>
  <c r="YD13" i="30"/>
  <c r="YH13" i="30"/>
  <c r="YL13" i="30"/>
  <c r="YP13" i="30"/>
  <c r="YT13" i="30"/>
  <c r="YU13" i="30"/>
  <c r="YW13" i="30"/>
  <c r="ZF13" i="30"/>
  <c r="ZJ13" i="30"/>
  <c r="ZN13" i="30"/>
  <c r="ZR13" i="30"/>
  <c r="ZV13" i="30"/>
  <c r="ZZ13" i="30"/>
  <c r="AAL13" i="30"/>
  <c r="AAP13" i="30"/>
  <c r="AAT13" i="30"/>
  <c r="AAX13" i="30"/>
  <c r="ABB13" i="30"/>
  <c r="ABF13" i="30"/>
  <c r="ABI13" i="30"/>
  <c r="ABN13" i="30"/>
  <c r="ABR13" i="30"/>
  <c r="ABV13" i="30"/>
  <c r="ABZ13" i="30"/>
  <c r="ACD13" i="30"/>
  <c r="ACH13" i="30"/>
  <c r="ACL13" i="30"/>
  <c r="ACO13" i="30"/>
  <c r="ACT13" i="30"/>
  <c r="ACX13" i="30"/>
  <c r="ADB13" i="30"/>
  <c r="ADF13" i="30"/>
  <c r="ADJ13" i="30"/>
  <c r="ADN13" i="30"/>
  <c r="ADR13" i="30"/>
  <c r="ADU13" i="30"/>
  <c r="AED13" i="30"/>
  <c r="AEH13" i="30"/>
  <c r="AEL13" i="30"/>
  <c r="AEP13" i="30"/>
  <c r="AET13" i="30"/>
  <c r="AEX13" i="30"/>
  <c r="AFA13" i="30"/>
  <c r="AFJ13" i="30"/>
  <c r="AFN13" i="30"/>
  <c r="AFR13" i="30"/>
  <c r="AFV13" i="30"/>
  <c r="AFZ13" i="30"/>
  <c r="AGD13" i="30"/>
  <c r="AGG13" i="30"/>
  <c r="AGL13" i="30"/>
  <c r="AGP13" i="30"/>
  <c r="AGT13" i="30"/>
  <c r="AGX13" i="30"/>
  <c r="AHB13" i="30"/>
  <c r="AHF13" i="30"/>
  <c r="AHJ13" i="30"/>
  <c r="AHM13" i="30"/>
  <c r="AHR13" i="30"/>
  <c r="AHV13" i="30"/>
  <c r="AHZ13" i="30"/>
  <c r="AID13" i="30"/>
  <c r="AIH13" i="30"/>
  <c r="AIL13" i="30"/>
  <c r="AIP13" i="30"/>
  <c r="AIQ13" i="30"/>
  <c r="AIS13" i="30"/>
  <c r="AIX13" i="30"/>
  <c r="AJB13" i="30"/>
  <c r="AJF13" i="30"/>
  <c r="AJJ13" i="30"/>
  <c r="AJN13" i="30"/>
  <c r="AJR13" i="30"/>
  <c r="AJV13" i="30"/>
  <c r="AJW13" i="30"/>
  <c r="AJY13" i="30"/>
  <c r="AKD13" i="30"/>
  <c r="AKH13" i="30"/>
  <c r="AKL13" i="30"/>
  <c r="AKP13" i="30"/>
  <c r="AKT13" i="30"/>
  <c r="ALB13" i="30"/>
  <c r="ALE13" i="30"/>
  <c r="ALJ13" i="30"/>
  <c r="ALN13" i="30"/>
  <c r="ALR13" i="30"/>
  <c r="ALV13" i="30"/>
  <c r="ALZ13" i="30"/>
  <c r="AMD13" i="30"/>
  <c r="AMH13" i="30"/>
  <c r="AMJ13" i="30"/>
  <c r="AMK13" i="30"/>
  <c r="AMP13" i="30"/>
  <c r="AMT13" i="30"/>
  <c r="AMX13" i="30"/>
  <c r="ANB13" i="30"/>
  <c r="ANF13" i="30"/>
  <c r="ANJ13" i="30"/>
  <c r="ANQ13" i="30"/>
  <c r="ANV13" i="30"/>
  <c r="ANZ13" i="30"/>
  <c r="AOD13" i="30"/>
  <c r="AOH13" i="30"/>
  <c r="AOL13" i="30"/>
  <c r="AOP13" i="30"/>
  <c r="AOT13" i="30"/>
  <c r="AOW13" i="30"/>
  <c r="APB13" i="30"/>
  <c r="APF13" i="30"/>
  <c r="APJ13" i="30"/>
  <c r="APN13" i="30"/>
  <c r="APR13" i="30"/>
  <c r="APV13" i="30"/>
  <c r="APZ13" i="30"/>
  <c r="AQA13" i="30"/>
  <c r="AQC13" i="30"/>
  <c r="AQL13" i="30"/>
  <c r="AQP13" i="30"/>
  <c r="AQT13" i="30"/>
  <c r="AQX13" i="30"/>
  <c r="ARB13" i="30"/>
  <c r="ARF13" i="30"/>
  <c r="ARI13" i="30"/>
  <c r="ARN13" i="30"/>
  <c r="ARR13" i="30"/>
  <c r="ARV13" i="30"/>
  <c r="ARZ13" i="30"/>
  <c r="ASD13" i="30"/>
  <c r="ASH13" i="30"/>
  <c r="ASL13" i="30"/>
  <c r="ASM13" i="30"/>
  <c r="ASO13" i="30"/>
  <c r="AST13" i="30"/>
  <c r="ASX13" i="30"/>
  <c r="ATB13" i="30"/>
  <c r="ATJ13" i="30"/>
  <c r="ATN13" i="30"/>
  <c r="ATR13" i="30"/>
  <c r="ATU13" i="30"/>
  <c r="ATZ13" i="30"/>
  <c r="AUD13" i="30"/>
  <c r="AUH13" i="30"/>
  <c r="AUL13" i="30"/>
  <c r="AUP13" i="30"/>
  <c r="AUX13" i="30"/>
  <c r="AVA13" i="30"/>
  <c r="AVF13" i="30"/>
  <c r="AVJ13" i="30"/>
  <c r="AVN13" i="30"/>
  <c r="AVR13" i="30"/>
  <c r="AVV13" i="30"/>
  <c r="AVZ13" i="30"/>
  <c r="AWD13" i="30"/>
  <c r="AWG13" i="30"/>
  <c r="AWL13" i="30"/>
  <c r="AWP13" i="30"/>
  <c r="AWT13" i="30"/>
  <c r="AWX13" i="30"/>
  <c r="AXB13" i="30"/>
  <c r="AXF13" i="30"/>
  <c r="AXM13" i="30"/>
  <c r="AXR13" i="30"/>
  <c r="AXV13" i="30"/>
  <c r="AXZ13" i="30"/>
  <c r="AYD13" i="30"/>
  <c r="AYH13" i="30"/>
  <c r="AYL13" i="30"/>
  <c r="AYP13" i="30"/>
  <c r="AYS13" i="30"/>
  <c r="AYX13" i="30"/>
  <c r="AZB13" i="30"/>
  <c r="AZF13" i="30"/>
  <c r="AZJ13" i="30"/>
  <c r="AZN13" i="30"/>
  <c r="AZR13" i="30"/>
  <c r="AZV13" i="30"/>
  <c r="AZW13" i="30"/>
  <c r="AZY13" i="30"/>
  <c r="BAH13" i="30"/>
  <c r="BAL13" i="30"/>
  <c r="BAP13" i="30"/>
  <c r="BAT13" i="30"/>
  <c r="BAX13" i="30"/>
  <c r="BBB13" i="30"/>
  <c r="BBE13" i="30"/>
  <c r="BBJ13" i="30"/>
  <c r="BBN13" i="30"/>
  <c r="BBR13" i="30"/>
  <c r="BBV13" i="30"/>
  <c r="BBZ13" i="30"/>
  <c r="BCD13" i="30"/>
  <c r="BCH13" i="30"/>
  <c r="BCI13" i="30"/>
  <c r="BCK13" i="30"/>
  <c r="BCP13" i="30"/>
  <c r="BCT13" i="30"/>
  <c r="BCX13" i="30"/>
  <c r="BDF13" i="30"/>
  <c r="BDJ13" i="30"/>
  <c r="BDN13" i="30"/>
  <c r="BDQ13" i="30"/>
  <c r="BDV13" i="30"/>
  <c r="BDZ13" i="30"/>
  <c r="BED13" i="30"/>
  <c r="BEH13" i="30"/>
  <c r="BEL13" i="30"/>
  <c r="BET13" i="30"/>
  <c r="BEW13" i="30"/>
  <c r="BFB13" i="30"/>
  <c r="BFF13" i="30"/>
  <c r="BFJ13" i="30"/>
  <c r="BFN13" i="30"/>
  <c r="BFR13" i="30"/>
  <c r="BFV13" i="30"/>
  <c r="BFZ13" i="30"/>
  <c r="BGC13" i="30"/>
  <c r="BGH13" i="30"/>
  <c r="BGL13" i="30"/>
  <c r="BGP13" i="30"/>
  <c r="BGT13" i="30"/>
  <c r="BGX13" i="30"/>
  <c r="BHB13" i="30"/>
  <c r="BHI13" i="30"/>
  <c r="BHN13" i="30"/>
  <c r="BHR13" i="30"/>
  <c r="BHV13" i="30"/>
  <c r="BHZ13" i="30"/>
  <c r="BID13" i="30"/>
  <c r="BIH13" i="30"/>
  <c r="BIL13" i="30"/>
  <c r="BIO13" i="30"/>
  <c r="BIT13" i="30"/>
  <c r="BIX13" i="30"/>
  <c r="BJB13" i="30"/>
  <c r="BJF13" i="30"/>
  <c r="BJJ13" i="30"/>
  <c r="BJN13" i="30"/>
  <c r="BJR13" i="30"/>
  <c r="BJS13" i="30"/>
  <c r="BJU13" i="30"/>
  <c r="BKD13" i="30"/>
  <c r="BKH13" i="30"/>
  <c r="BKL13" i="30"/>
  <c r="BKP13" i="30"/>
  <c r="BKT13" i="30"/>
  <c r="BKX13" i="30"/>
  <c r="BLA13" i="30"/>
  <c r="F14" i="30"/>
  <c r="N14" i="30"/>
  <c r="R14" i="30"/>
  <c r="V14" i="30"/>
  <c r="Z14" i="30"/>
  <c r="AD14" i="30"/>
  <c r="AG14" i="30"/>
  <c r="AL14" i="30"/>
  <c r="AP14" i="30"/>
  <c r="AT14" i="30"/>
  <c r="BB14" i="30"/>
  <c r="BF14" i="30"/>
  <c r="BJ14" i="30"/>
  <c r="BM14" i="30"/>
  <c r="BR14" i="30"/>
  <c r="BV14" i="30"/>
  <c r="BZ14" i="30"/>
  <c r="CD14" i="30"/>
  <c r="CH14" i="30"/>
  <c r="CP14" i="30"/>
  <c r="CS14" i="30"/>
  <c r="CX14" i="30"/>
  <c r="DB14" i="30"/>
  <c r="DF14" i="30"/>
  <c r="DJ14" i="30"/>
  <c r="DN14" i="30"/>
  <c r="DR14" i="30"/>
  <c r="DV14" i="30"/>
  <c r="DY14" i="30"/>
  <c r="ED14" i="30"/>
  <c r="EH14" i="30"/>
  <c r="EL14" i="30"/>
  <c r="EP14" i="30"/>
  <c r="ET14" i="30"/>
  <c r="EX14" i="30"/>
  <c r="FE14" i="30"/>
  <c r="FJ14" i="30"/>
  <c r="FN14" i="30"/>
  <c r="FR14" i="30"/>
  <c r="FV14" i="30"/>
  <c r="FZ14" i="30"/>
  <c r="GD14" i="30"/>
  <c r="GH14" i="30"/>
  <c r="GK14" i="30"/>
  <c r="GP14" i="30"/>
  <c r="GT14" i="30"/>
  <c r="GX14" i="30"/>
  <c r="HB14" i="30"/>
  <c r="HF14" i="30"/>
  <c r="HJ14" i="30"/>
  <c r="HN14" i="30"/>
  <c r="HO14" i="30"/>
  <c r="HQ14" i="30"/>
  <c r="HZ14" i="30"/>
  <c r="ID14" i="30"/>
  <c r="IH14" i="30"/>
  <c r="IL14" i="30"/>
  <c r="IP14" i="30"/>
  <c r="IT14" i="30"/>
  <c r="IW14" i="30"/>
  <c r="JB14" i="30"/>
  <c r="JF14" i="30"/>
  <c r="JJ14" i="30"/>
  <c r="JN14" i="30"/>
  <c r="JR14" i="30"/>
  <c r="JV14" i="30"/>
  <c r="JZ14" i="30"/>
  <c r="KC14" i="30"/>
  <c r="KH14" i="30"/>
  <c r="KL14" i="30"/>
  <c r="KP14" i="30"/>
  <c r="KX14" i="30"/>
  <c r="LB14" i="30"/>
  <c r="LF14" i="30"/>
  <c r="LI14" i="30"/>
  <c r="LN14" i="30"/>
  <c r="LR14" i="30"/>
  <c r="LV14" i="30"/>
  <c r="LZ14" i="30"/>
  <c r="MD14" i="30"/>
  <c r="ML14" i="30"/>
  <c r="MO14" i="30"/>
  <c r="MT14" i="30"/>
  <c r="MX14" i="30"/>
  <c r="NB14" i="30"/>
  <c r="NF14" i="30"/>
  <c r="NJ14" i="30"/>
  <c r="NN14" i="30"/>
  <c r="NR14" i="30"/>
  <c r="NU14" i="30"/>
  <c r="NZ14" i="30"/>
  <c r="OD14" i="30"/>
  <c r="OH14" i="30"/>
  <c r="OL14" i="30"/>
  <c r="OP14" i="30"/>
  <c r="OT14" i="30"/>
  <c r="PA14" i="30"/>
  <c r="PF14" i="30"/>
  <c r="PJ14" i="30"/>
  <c r="PN14" i="30"/>
  <c r="PR14" i="30"/>
  <c r="PV14" i="30"/>
  <c r="PZ14" i="30"/>
  <c r="QD14" i="30"/>
  <c r="QG14" i="30"/>
  <c r="QL14" i="30"/>
  <c r="QT14" i="30"/>
  <c r="QX14" i="30"/>
  <c r="RB14" i="30"/>
  <c r="RF14" i="30"/>
  <c r="RJ14" i="30"/>
  <c r="RM14" i="30"/>
  <c r="RR14" i="30"/>
  <c r="RV14" i="30"/>
  <c r="RZ14" i="30"/>
  <c r="SD14" i="30"/>
  <c r="SH14" i="30"/>
  <c r="SL14" i="30"/>
  <c r="SP14" i="30"/>
  <c r="SS14" i="30"/>
  <c r="SX14" i="30"/>
  <c r="TB14" i="30"/>
  <c r="TF14" i="30"/>
  <c r="TJ14" i="30"/>
  <c r="TN14" i="30"/>
  <c r="TR14" i="30"/>
  <c r="TV14" i="30"/>
  <c r="TW14" i="30"/>
  <c r="TY14" i="30"/>
  <c r="UH14" i="30"/>
  <c r="UL14" i="30"/>
  <c r="UP14" i="30"/>
  <c r="UT14" i="30"/>
  <c r="UX14" i="30"/>
  <c r="VB14" i="30"/>
  <c r="VE14" i="30"/>
  <c r="VJ14" i="30"/>
  <c r="VR14" i="30"/>
  <c r="VV14" i="30"/>
  <c r="VZ14" i="30"/>
  <c r="WD14" i="30"/>
  <c r="WH14" i="30"/>
  <c r="WK14" i="30"/>
  <c r="WP14" i="30"/>
  <c r="WT14" i="30"/>
  <c r="WX14" i="30"/>
  <c r="XB14" i="30"/>
  <c r="XF14" i="30"/>
  <c r="XJ14" i="30"/>
  <c r="XN14" i="30"/>
  <c r="XQ14" i="30"/>
  <c r="XV14" i="30"/>
  <c r="XZ14" i="30"/>
  <c r="YD14" i="30"/>
  <c r="YH14" i="30"/>
  <c r="YL14" i="30"/>
  <c r="YP14" i="30"/>
  <c r="YT14" i="30"/>
  <c r="YW14" i="30"/>
  <c r="ZF14" i="30"/>
  <c r="ZJ14" i="30"/>
  <c r="ZN14" i="30"/>
  <c r="ZR14" i="30"/>
  <c r="ZV14" i="30"/>
  <c r="ZZ14" i="30"/>
  <c r="AAH14" i="30"/>
  <c r="AAP14" i="30"/>
  <c r="AAT14" i="30"/>
  <c r="AAX14" i="30"/>
  <c r="ABB14" i="30"/>
  <c r="ABF14" i="30"/>
  <c r="ABI14" i="30"/>
  <c r="ABN14" i="30"/>
  <c r="ABR14" i="30"/>
  <c r="ABV14" i="30"/>
  <c r="ABZ14" i="30"/>
  <c r="ACD14" i="30"/>
  <c r="ACH14" i="30"/>
  <c r="ACL14" i="30"/>
  <c r="ACO14" i="30"/>
  <c r="ACT14" i="30"/>
  <c r="ACX14" i="30"/>
  <c r="ADB14" i="30"/>
  <c r="ADJ14" i="30"/>
  <c r="ADN14" i="30"/>
  <c r="ADR14" i="30"/>
  <c r="ADU14" i="30"/>
  <c r="AED14" i="30"/>
  <c r="AEH14" i="30"/>
  <c r="AEL14" i="30"/>
  <c r="AEP14" i="30"/>
  <c r="AET14" i="30"/>
  <c r="AEX14" i="30"/>
  <c r="AFA14" i="30"/>
  <c r="AFF14" i="30"/>
  <c r="AFN14" i="30"/>
  <c r="AFR14" i="30"/>
  <c r="AFV14" i="30"/>
  <c r="AFZ14" i="30"/>
  <c r="AGD14" i="30"/>
  <c r="AGG14" i="30"/>
  <c r="AGL14" i="30"/>
  <c r="AGP14" i="30"/>
  <c r="AGT14" i="30"/>
  <c r="AGX14" i="30"/>
  <c r="AHB14" i="30"/>
  <c r="AHF14" i="30"/>
  <c r="AHJ14" i="30"/>
  <c r="AHM14" i="30"/>
  <c r="AHR14" i="30"/>
  <c r="AHV14" i="30"/>
  <c r="AHZ14" i="30"/>
  <c r="AID14" i="30"/>
  <c r="AIH14" i="30"/>
  <c r="AIL14" i="30"/>
  <c r="AIP14" i="30"/>
  <c r="AIQ14" i="30"/>
  <c r="AIS14" i="30"/>
  <c r="AIT14" i="30"/>
  <c r="AJB14" i="30"/>
  <c r="AJF14" i="30"/>
  <c r="AJJ14" i="30"/>
  <c r="AJN14" i="30"/>
  <c r="AJR14" i="30"/>
  <c r="AJV14" i="30"/>
  <c r="AJY14" i="30"/>
  <c r="AKD14" i="30"/>
  <c r="AKL14" i="30"/>
  <c r="AKP14" i="30"/>
  <c r="AKT14" i="30"/>
  <c r="AKX14" i="30"/>
  <c r="ALB14" i="30"/>
  <c r="ALE14" i="30"/>
  <c r="ALJ14" i="30"/>
  <c r="ALN14" i="30"/>
  <c r="ALR14" i="30"/>
  <c r="ALV14" i="30"/>
  <c r="ALZ14" i="30"/>
  <c r="AMD14" i="30"/>
  <c r="AMH14" i="30"/>
  <c r="AMJ14" i="30"/>
  <c r="AMK14" i="30"/>
  <c r="AMP14" i="30"/>
  <c r="AMT14" i="30"/>
  <c r="AMX14" i="30"/>
  <c r="ANB14" i="30"/>
  <c r="ANF14" i="30"/>
  <c r="ANJ14" i="30"/>
  <c r="ANN14" i="30"/>
  <c r="ANO14" i="30"/>
  <c r="ANQ14" i="30"/>
  <c r="ANZ14" i="30"/>
  <c r="AOD14" i="30"/>
  <c r="AOH14" i="30"/>
  <c r="AOL14" i="30"/>
  <c r="AOP14" i="30"/>
  <c r="AOT14" i="30"/>
  <c r="AOW14" i="30"/>
  <c r="APB14" i="30"/>
  <c r="APJ14" i="30"/>
  <c r="APN14" i="30"/>
  <c r="APR14" i="30"/>
  <c r="APV14" i="30"/>
  <c r="APZ14" i="30"/>
  <c r="AQC14" i="30"/>
  <c r="AQH14" i="30"/>
  <c r="AQL14" i="30"/>
  <c r="AQP14" i="30"/>
  <c r="AQT14" i="30"/>
  <c r="AQX14" i="30"/>
  <c r="ARB14" i="30"/>
  <c r="ARF14" i="30"/>
  <c r="ARI14" i="30"/>
  <c r="ARN14" i="30"/>
  <c r="ARR14" i="30"/>
  <c r="ARV14" i="30"/>
  <c r="ARZ14" i="30"/>
  <c r="ASD14" i="30"/>
  <c r="ASH14" i="30"/>
  <c r="ASL14" i="30"/>
  <c r="ASO14" i="30"/>
  <c r="ASX14" i="30"/>
  <c r="ATB14" i="30"/>
  <c r="ATF14" i="30"/>
  <c r="ATJ14" i="30"/>
  <c r="ATN14" i="30"/>
  <c r="ATR14" i="30"/>
  <c r="ATU14" i="30"/>
  <c r="ATZ14" i="30"/>
  <c r="AUH14" i="30"/>
  <c r="AUL14" i="30"/>
  <c r="AUP14" i="30"/>
  <c r="AUT14" i="30"/>
  <c r="AUX14" i="30"/>
  <c r="AVA14" i="30"/>
  <c r="AVF14" i="30"/>
  <c r="AVJ14" i="30"/>
  <c r="AVN14" i="30"/>
  <c r="AVR14" i="30"/>
  <c r="AVV14" i="30"/>
  <c r="AVZ14" i="30"/>
  <c r="AWD14" i="30"/>
  <c r="AWG14" i="30"/>
  <c r="AWL14" i="30"/>
  <c r="AWP14" i="30"/>
  <c r="AWT14" i="30"/>
  <c r="AXB14" i="30"/>
  <c r="AXF14" i="30"/>
  <c r="AXJ14" i="30"/>
  <c r="AXM14" i="30"/>
  <c r="AXV14" i="30"/>
  <c r="AXZ14" i="30"/>
  <c r="AYD14" i="30"/>
  <c r="AYH14" i="30"/>
  <c r="AYL14" i="30"/>
  <c r="AYP14" i="30"/>
  <c r="AYS14" i="30"/>
  <c r="AYX14" i="30"/>
  <c r="AZF14" i="30"/>
  <c r="AZJ14" i="30"/>
  <c r="AZN14" i="30"/>
  <c r="AZR14" i="30"/>
  <c r="AZV14" i="30"/>
  <c r="AZY14" i="30"/>
  <c r="BAD14" i="30"/>
  <c r="BAH14" i="30"/>
  <c r="BAL14" i="30"/>
  <c r="BAP14" i="30"/>
  <c r="BAT14" i="30"/>
  <c r="BAX14" i="30"/>
  <c r="BBB14" i="30"/>
  <c r="BBE14" i="30"/>
  <c r="BBJ14" i="30"/>
  <c r="BBN14" i="30"/>
  <c r="BBR14" i="30"/>
  <c r="BBV14" i="30"/>
  <c r="BBZ14" i="30"/>
  <c r="BCD14" i="30"/>
  <c r="BCH14" i="30"/>
  <c r="BCI14" i="30"/>
  <c r="BCK14" i="30"/>
  <c r="BCL14" i="30"/>
  <c r="BCT14" i="30"/>
  <c r="BCX14" i="30"/>
  <c r="BDB14" i="30"/>
  <c r="BDF14" i="30"/>
  <c r="BDJ14" i="30"/>
  <c r="BDN14" i="30"/>
  <c r="BDQ14" i="30"/>
  <c r="BDV14" i="30"/>
  <c r="BED14" i="30"/>
  <c r="BEH14" i="30"/>
  <c r="BEL14" i="30"/>
  <c r="BEP14" i="30"/>
  <c r="BET14" i="30"/>
  <c r="BEW14" i="30"/>
  <c r="BFB14" i="30"/>
  <c r="BFF14" i="30"/>
  <c r="BFJ14" i="30"/>
  <c r="BFN14" i="30"/>
  <c r="BFR14" i="30"/>
  <c r="BFV14" i="30"/>
  <c r="BFZ14" i="30"/>
  <c r="BGC14" i="30"/>
  <c r="BGH14" i="30"/>
  <c r="BGL14" i="30"/>
  <c r="BGP14" i="30"/>
  <c r="BGT14" i="30"/>
  <c r="BGX14" i="30"/>
  <c r="BHB14" i="30"/>
  <c r="BHF14" i="30"/>
  <c r="BHG14" i="30"/>
  <c r="BHI14" i="30"/>
  <c r="BHR14" i="30"/>
  <c r="BHV14" i="30"/>
  <c r="BHZ14" i="30"/>
  <c r="BID14" i="30"/>
  <c r="BIH14" i="30"/>
  <c r="BIL14" i="30"/>
  <c r="BIO14" i="30"/>
  <c r="BIT14" i="30"/>
  <c r="BJB14" i="30"/>
  <c r="BJF14" i="30"/>
  <c r="BJJ14" i="30"/>
  <c r="BJN14" i="30"/>
  <c r="BJR14" i="30"/>
  <c r="BJU14" i="30"/>
  <c r="BJZ14" i="30"/>
  <c r="BKD14" i="30"/>
  <c r="BKH14" i="30"/>
  <c r="BKL14" i="30"/>
  <c r="BKP14" i="30"/>
  <c r="BKT14" i="30"/>
  <c r="BKX14" i="30"/>
  <c r="BLA14" i="30"/>
  <c r="F15" i="30"/>
  <c r="J15" i="30"/>
  <c r="N15" i="30"/>
  <c r="R15" i="30"/>
  <c r="V15" i="30"/>
  <c r="Z15" i="30"/>
  <c r="AD15" i="30"/>
  <c r="AG15" i="30"/>
  <c r="AP15" i="30"/>
  <c r="AT15" i="30"/>
  <c r="AX15" i="30"/>
  <c r="BB15" i="30"/>
  <c r="BF15" i="30"/>
  <c r="BJ15" i="30"/>
  <c r="BM15" i="30"/>
  <c r="BR15" i="30"/>
  <c r="BZ15" i="30"/>
  <c r="CD15" i="30"/>
  <c r="CH15" i="30"/>
  <c r="CL15" i="30"/>
  <c r="CP15" i="30"/>
  <c r="CS15" i="30"/>
  <c r="CX15" i="30"/>
  <c r="DB15" i="30"/>
  <c r="DF15" i="30"/>
  <c r="DJ15" i="30"/>
  <c r="DN15" i="30"/>
  <c r="DR15" i="30"/>
  <c r="DV15" i="30"/>
  <c r="DY15" i="30"/>
  <c r="ED15" i="30"/>
  <c r="EH15" i="30"/>
  <c r="EL15" i="30"/>
  <c r="ET15" i="30"/>
  <c r="EX15" i="30"/>
  <c r="FB15" i="30"/>
  <c r="FE15" i="30"/>
  <c r="FN15" i="30"/>
  <c r="FR15" i="30"/>
  <c r="FV15" i="30"/>
  <c r="FZ15" i="30"/>
  <c r="GD15" i="30"/>
  <c r="GH15" i="30"/>
  <c r="GK15" i="30"/>
  <c r="GP15" i="30"/>
  <c r="GX15" i="30"/>
  <c r="HB15" i="30"/>
  <c r="HF15" i="30"/>
  <c r="HJ15" i="30"/>
  <c r="HN15" i="30"/>
  <c r="HQ15" i="30"/>
  <c r="HV15" i="30"/>
  <c r="HZ15" i="30"/>
  <c r="ID15" i="30"/>
  <c r="IH15" i="30"/>
  <c r="IL15" i="30"/>
  <c r="IP15" i="30"/>
  <c r="IT15" i="30"/>
  <c r="IW15" i="30"/>
  <c r="JB15" i="30"/>
  <c r="JF15" i="30"/>
  <c r="JJ15" i="30"/>
  <c r="JN15" i="30"/>
  <c r="JR15" i="30"/>
  <c r="JV15" i="30"/>
  <c r="JZ15" i="30"/>
  <c r="KA15" i="30"/>
  <c r="KC15" i="30"/>
  <c r="KD15" i="30"/>
  <c r="KL15" i="30"/>
  <c r="KP15" i="30"/>
  <c r="KT15" i="30"/>
  <c r="KX15" i="30"/>
  <c r="LB15" i="30"/>
  <c r="LF15" i="30"/>
  <c r="LI15" i="30"/>
  <c r="LN15" i="30"/>
  <c r="LV15" i="30"/>
  <c r="LZ15" i="30"/>
  <c r="MD15" i="30"/>
  <c r="MH15" i="30"/>
  <c r="ML15" i="30"/>
  <c r="MO15" i="30"/>
  <c r="MT15" i="30"/>
  <c r="MX15" i="30"/>
  <c r="NB15" i="30"/>
  <c r="NF15" i="30"/>
  <c r="NJ15" i="30"/>
  <c r="NN15" i="30"/>
  <c r="NR15" i="30"/>
  <c r="NU15" i="30"/>
  <c r="NZ15" i="30"/>
  <c r="OD15" i="30"/>
  <c r="OH15" i="30"/>
  <c r="OL15" i="30"/>
  <c r="OP15" i="30"/>
  <c r="OT15" i="30"/>
  <c r="OX15" i="30"/>
  <c r="OY15" i="30"/>
  <c r="PA15" i="30"/>
  <c r="PJ15" i="30"/>
  <c r="PN15" i="30"/>
  <c r="PR15" i="30"/>
  <c r="PV15" i="30"/>
  <c r="PZ15" i="30"/>
  <c r="QD15" i="30"/>
  <c r="QG15" i="30"/>
  <c r="QL15" i="30"/>
  <c r="QT15" i="30"/>
  <c r="QX15" i="30"/>
  <c r="RB15" i="30"/>
  <c r="RF15" i="30"/>
  <c r="RJ15" i="30"/>
  <c r="RM15" i="30"/>
  <c r="RR15" i="30"/>
  <c r="RV15" i="30"/>
  <c r="RZ15" i="30"/>
  <c r="SD15" i="30"/>
  <c r="SH15" i="30"/>
  <c r="SL15" i="30"/>
  <c r="SP15" i="30"/>
  <c r="SS15" i="30"/>
  <c r="SX15" i="30"/>
  <c r="TB15" i="30"/>
  <c r="TF15" i="30"/>
  <c r="TJ15" i="30"/>
  <c r="TN15" i="30"/>
  <c r="TR15" i="30"/>
  <c r="TV15" i="30"/>
  <c r="TY15" i="30"/>
  <c r="UH15" i="30"/>
  <c r="UL15" i="30"/>
  <c r="UP15" i="30"/>
  <c r="UT15" i="30"/>
  <c r="UX15" i="30"/>
  <c r="VB15" i="30"/>
  <c r="VE15" i="30"/>
  <c r="VJ15" i="30"/>
  <c r="VR15" i="30"/>
  <c r="VV15" i="30"/>
  <c r="VZ15" i="30"/>
  <c r="WD15" i="30"/>
  <c r="WH15" i="30"/>
  <c r="WK15" i="30"/>
  <c r="WP15" i="30"/>
  <c r="WT15" i="30"/>
  <c r="WX15" i="30"/>
  <c r="XB15" i="30"/>
  <c r="XF15" i="30"/>
  <c r="XJ15" i="30"/>
  <c r="XN15" i="30"/>
  <c r="XQ15" i="30"/>
  <c r="XV15" i="30"/>
  <c r="XZ15" i="30"/>
  <c r="YD15" i="30"/>
  <c r="YL15" i="30"/>
  <c r="YP15" i="30"/>
  <c r="YT15" i="30"/>
  <c r="YW15" i="30"/>
  <c r="ZF15" i="30"/>
  <c r="ZJ15" i="30"/>
  <c r="ZN15" i="30"/>
  <c r="ZR15" i="30"/>
  <c r="ZV15" i="30"/>
  <c r="ZZ15" i="30"/>
  <c r="AAH15" i="30"/>
  <c r="AAP15" i="30"/>
  <c r="AAT15" i="30"/>
  <c r="AAX15" i="30"/>
  <c r="ABB15" i="30"/>
  <c r="ABF15" i="30"/>
  <c r="ABI15" i="30"/>
  <c r="ABN15" i="30"/>
  <c r="ABR15" i="30"/>
  <c r="ABV15" i="30"/>
  <c r="ABZ15" i="30"/>
  <c r="ACD15" i="30"/>
  <c r="ACH15" i="30"/>
  <c r="ACL15" i="30"/>
  <c r="ACO15" i="30"/>
  <c r="ACT15" i="30"/>
  <c r="ACX15" i="30"/>
  <c r="ADB15" i="30"/>
  <c r="ADF15" i="30"/>
  <c r="ADJ15" i="30"/>
  <c r="ADN15" i="30"/>
  <c r="ADR15" i="30"/>
  <c r="ADS15" i="30"/>
  <c r="ADU15" i="30"/>
  <c r="ADV15" i="30"/>
  <c r="AED15" i="30"/>
  <c r="AEH15" i="30"/>
  <c r="AEL15" i="30"/>
  <c r="AEP15" i="30"/>
  <c r="AET15" i="30"/>
  <c r="AEX15" i="30"/>
  <c r="AFA15" i="30"/>
  <c r="AFF15" i="30"/>
  <c r="AFN15" i="30"/>
  <c r="AFR15" i="30"/>
  <c r="AFV15" i="30"/>
  <c r="AFZ15" i="30"/>
  <c r="AGD15" i="30"/>
  <c r="AGG15" i="30"/>
  <c r="AGL15" i="30"/>
  <c r="AGP15" i="30"/>
  <c r="AGT15" i="30"/>
  <c r="AGX15" i="30"/>
  <c r="AHB15" i="30"/>
  <c r="AHF15" i="30"/>
  <c r="AHJ15" i="30"/>
  <c r="AHM15" i="30"/>
  <c r="AHR15" i="30"/>
  <c r="AHV15" i="30"/>
  <c r="AHZ15" i="30"/>
  <c r="AID15" i="30"/>
  <c r="AIH15" i="30"/>
  <c r="AIL15" i="30"/>
  <c r="AIP15" i="30"/>
  <c r="AIQ15" i="30"/>
  <c r="AIS15" i="30"/>
  <c r="AJB15" i="30"/>
  <c r="AJF15" i="30"/>
  <c r="AJJ15" i="30"/>
  <c r="AJN15" i="30"/>
  <c r="AJR15" i="30"/>
  <c r="AJV15" i="30"/>
  <c r="AJY15" i="30"/>
  <c r="AKD15" i="30"/>
  <c r="AKH15" i="30"/>
  <c r="AKL15" i="30"/>
  <c r="AKP15" i="30"/>
  <c r="AKT15" i="30"/>
  <c r="AKX15" i="30"/>
  <c r="ALB15" i="30"/>
  <c r="ALC15" i="30"/>
  <c r="ALE15" i="30"/>
  <c r="ALJ15" i="30"/>
  <c r="ALN15" i="30"/>
  <c r="ALR15" i="30"/>
  <c r="ALV15" i="30"/>
  <c r="ALZ15" i="30"/>
  <c r="AMD15" i="30"/>
  <c r="AMH15" i="30"/>
  <c r="AMK15" i="30"/>
  <c r="AMP15" i="30"/>
  <c r="AMT15" i="30"/>
  <c r="AMX15" i="30"/>
  <c r="ANB15" i="30"/>
  <c r="ANF15" i="30"/>
  <c r="ANJ15" i="30"/>
  <c r="ANN15" i="30"/>
  <c r="ANO15" i="30"/>
  <c r="ANQ15" i="30"/>
  <c r="ANV15" i="30"/>
  <c r="ANZ15" i="30"/>
  <c r="AOD15" i="30"/>
  <c r="AOH15" i="30"/>
  <c r="AOL15" i="30"/>
  <c r="AOP15" i="30"/>
  <c r="AOT15" i="30"/>
  <c r="AOW15" i="30"/>
  <c r="APB15" i="30"/>
  <c r="APF15" i="30"/>
  <c r="APJ15" i="30"/>
  <c r="APR15" i="30"/>
  <c r="APV15" i="30"/>
  <c r="APZ15" i="30"/>
  <c r="AQC15" i="30"/>
  <c r="AQH15" i="30"/>
  <c r="AQL15" i="30"/>
  <c r="AQP15" i="30"/>
  <c r="AQT15" i="30"/>
  <c r="AQX15" i="30"/>
  <c r="ARB15" i="30"/>
  <c r="ARF15" i="30"/>
  <c r="ARI15" i="30"/>
  <c r="ARN15" i="30"/>
  <c r="ARR15" i="30"/>
  <c r="ARV15" i="30"/>
  <c r="ASD15" i="30"/>
  <c r="ASH15" i="30"/>
  <c r="ASL15" i="30"/>
  <c r="ASO15" i="30"/>
  <c r="AST15" i="30"/>
  <c r="ASX15" i="30"/>
  <c r="ATB15" i="30"/>
  <c r="ATF15" i="30"/>
  <c r="ATJ15" i="30"/>
  <c r="ATN15" i="30"/>
  <c r="ATR15" i="30"/>
  <c r="ATU15" i="30"/>
  <c r="ATZ15" i="30"/>
  <c r="AUD15" i="30"/>
  <c r="AUH15" i="30"/>
  <c r="AUL15" i="30"/>
  <c r="AUP15" i="30"/>
  <c r="AUT15" i="30"/>
  <c r="AUX15" i="30"/>
  <c r="AVA15" i="30"/>
  <c r="AVJ15" i="30"/>
  <c r="AVN15" i="30"/>
  <c r="AVR15" i="30"/>
  <c r="AVV15" i="30"/>
  <c r="AVZ15" i="30"/>
  <c r="AWD15" i="30"/>
  <c r="AWG15" i="30"/>
  <c r="AWL15" i="30"/>
  <c r="AWP15" i="30"/>
  <c r="AWT15" i="30"/>
  <c r="AWX15" i="30"/>
  <c r="AXB15" i="30"/>
  <c r="AXF15" i="30"/>
  <c r="AXJ15" i="30"/>
  <c r="AXM15" i="30"/>
  <c r="AXV15" i="30"/>
  <c r="AXZ15" i="30"/>
  <c r="AYD15" i="30"/>
  <c r="AYH15" i="30"/>
  <c r="AYL15" i="30"/>
  <c r="AYP15" i="30"/>
  <c r="AYS15" i="30"/>
  <c r="AYX15" i="30"/>
  <c r="AZB15" i="30"/>
  <c r="AZF15" i="30"/>
  <c r="AZJ15" i="30"/>
  <c r="AZN15" i="30"/>
  <c r="AZV15" i="30"/>
  <c r="AZY15" i="30"/>
  <c r="BAH15" i="30"/>
  <c r="BAL15" i="30"/>
  <c r="BAP15" i="30"/>
  <c r="BAT15" i="30"/>
  <c r="BAX15" i="30"/>
  <c r="BBB15" i="30"/>
  <c r="BBE15" i="30"/>
  <c r="BBJ15" i="30"/>
  <c r="BBR15" i="30"/>
  <c r="BBV15" i="30"/>
  <c r="BBZ15" i="30"/>
  <c r="BCD15" i="30"/>
  <c r="BCH15" i="30"/>
  <c r="BCK15" i="30"/>
  <c r="BCT15" i="30"/>
  <c r="BCX15" i="30"/>
  <c r="BDB15" i="30"/>
  <c r="BDF15" i="30"/>
  <c r="BDJ15" i="30"/>
  <c r="BDN15" i="30"/>
  <c r="BDQ15" i="30"/>
  <c r="BDV15" i="30"/>
  <c r="BDZ15" i="30"/>
  <c r="BED15" i="30"/>
  <c r="BEH15" i="30"/>
  <c r="BEL15" i="30"/>
  <c r="BEP15" i="30"/>
  <c r="BET15" i="30"/>
  <c r="BEU15" i="30"/>
  <c r="BEW15" i="30"/>
  <c r="BFB15" i="30"/>
  <c r="BFF15" i="30"/>
  <c r="BFJ15" i="30"/>
  <c r="BFN15" i="30"/>
  <c r="BFR15" i="30"/>
  <c r="BFV15" i="30"/>
  <c r="BFZ15" i="30"/>
  <c r="BGC15" i="30"/>
  <c r="BGH15" i="30"/>
  <c r="BGL15" i="30"/>
  <c r="BGP15" i="30"/>
  <c r="BGT15" i="30"/>
  <c r="BGX15" i="30"/>
  <c r="BHB15" i="30"/>
  <c r="BHF15" i="30"/>
  <c r="BHG15" i="30"/>
  <c r="BHI15" i="30"/>
  <c r="BHN15" i="30"/>
  <c r="BHR15" i="30"/>
  <c r="BHV15" i="30"/>
  <c r="BHZ15" i="30"/>
  <c r="BID15" i="30"/>
  <c r="BIH15" i="30"/>
  <c r="BIL15" i="30"/>
  <c r="BIO15" i="30"/>
  <c r="BIT15" i="30"/>
  <c r="BIX15" i="30"/>
  <c r="BJB15" i="30"/>
  <c r="BJJ15" i="30"/>
  <c r="BJN15" i="30"/>
  <c r="BJR15" i="30"/>
  <c r="BJU15" i="30"/>
  <c r="BJZ15" i="30"/>
  <c r="BKD15" i="30"/>
  <c r="BKH15" i="30"/>
  <c r="BKL15" i="30"/>
  <c r="BKP15" i="30"/>
  <c r="BKT15" i="30"/>
  <c r="BKX15" i="30"/>
  <c r="BLA15" i="30"/>
  <c r="F16" i="30"/>
  <c r="J16" i="30"/>
  <c r="N16" i="30"/>
  <c r="V16" i="30"/>
  <c r="Z16" i="30"/>
  <c r="AD16" i="30"/>
  <c r="AG16" i="30"/>
  <c r="AL16" i="30"/>
  <c r="AP16" i="30"/>
  <c r="AT16" i="30"/>
  <c r="AX16" i="30"/>
  <c r="BB16" i="30"/>
  <c r="BF16" i="30"/>
  <c r="BJ16" i="30"/>
  <c r="BM16" i="30"/>
  <c r="BR16" i="30"/>
  <c r="BV16" i="30"/>
  <c r="BZ16" i="30"/>
  <c r="CD16" i="30"/>
  <c r="CH16" i="30"/>
  <c r="CL16" i="30"/>
  <c r="CP16" i="30"/>
  <c r="CS16" i="30"/>
  <c r="DB16" i="30"/>
  <c r="DF16" i="30"/>
  <c r="DJ16" i="30"/>
  <c r="DN16" i="30"/>
  <c r="DR16" i="30"/>
  <c r="DV16" i="30"/>
  <c r="DY16" i="30"/>
  <c r="ED16" i="30"/>
  <c r="EH16" i="30"/>
  <c r="EL16" i="30"/>
  <c r="EP16" i="30"/>
  <c r="ET16" i="30"/>
  <c r="EX16" i="30"/>
  <c r="FB16" i="30"/>
  <c r="FE16" i="30"/>
  <c r="FN16" i="30"/>
  <c r="FR16" i="30"/>
  <c r="FV16" i="30"/>
  <c r="FZ16" i="30"/>
  <c r="GD16" i="30"/>
  <c r="GH16" i="30"/>
  <c r="GK16" i="30"/>
  <c r="GP16" i="30"/>
  <c r="GT16" i="30"/>
  <c r="GX16" i="30"/>
  <c r="HB16" i="30"/>
  <c r="HF16" i="30"/>
  <c r="HN16" i="30"/>
  <c r="HQ16" i="30"/>
  <c r="HZ16" i="30"/>
  <c r="ID16" i="30"/>
  <c r="IH16" i="30"/>
  <c r="IL16" i="30"/>
  <c r="IP16" i="30"/>
  <c r="IT16" i="30"/>
  <c r="IW16" i="30"/>
  <c r="JB16" i="30"/>
  <c r="JJ16" i="30"/>
  <c r="JN16" i="30"/>
  <c r="JR16" i="30"/>
  <c r="JV16" i="30"/>
  <c r="JZ16" i="30"/>
  <c r="KC16" i="30"/>
  <c r="KL16" i="30"/>
  <c r="KP16" i="30"/>
  <c r="KT16" i="30"/>
  <c r="KX16" i="30"/>
  <c r="LB16" i="30"/>
  <c r="LF16" i="30"/>
  <c r="LI16" i="30"/>
  <c r="LN16" i="30"/>
  <c r="LV16" i="30"/>
  <c r="LZ16" i="30"/>
  <c r="MD16" i="30"/>
  <c r="MH16" i="30"/>
  <c r="ML16" i="30"/>
  <c r="MO16" i="30"/>
  <c r="MT16" i="30"/>
  <c r="MX16" i="30"/>
  <c r="NB16" i="30"/>
  <c r="NF16" i="30"/>
  <c r="NJ16" i="30"/>
  <c r="NN16" i="30"/>
  <c r="NR16" i="30"/>
  <c r="NU16" i="30"/>
  <c r="NZ16" i="30"/>
  <c r="OD16" i="30"/>
  <c r="OH16" i="30"/>
  <c r="OL16" i="30"/>
  <c r="OP16" i="30"/>
  <c r="OT16" i="30"/>
  <c r="OX16" i="30"/>
  <c r="OY16" i="30"/>
  <c r="PA16" i="30"/>
  <c r="PF16" i="30"/>
  <c r="PJ16" i="30"/>
  <c r="PN16" i="30"/>
  <c r="PR16" i="30"/>
  <c r="PV16" i="30"/>
  <c r="PZ16" i="30"/>
  <c r="QD16" i="30"/>
  <c r="QG16" i="30"/>
  <c r="QL16" i="30"/>
  <c r="QP16" i="30"/>
  <c r="QT16" i="30"/>
  <c r="RB16" i="30"/>
  <c r="RF16" i="30"/>
  <c r="RJ16" i="30"/>
  <c r="RM16" i="30"/>
  <c r="RR16" i="30"/>
  <c r="RV16" i="30"/>
  <c r="RZ16" i="30"/>
  <c r="SD16" i="30"/>
  <c r="SH16" i="30"/>
  <c r="SL16" i="30"/>
  <c r="SP16" i="30"/>
  <c r="SS16" i="30"/>
  <c r="SX16" i="30"/>
  <c r="TB16" i="30"/>
  <c r="TF16" i="30"/>
  <c r="TN16" i="30"/>
  <c r="TR16" i="30"/>
  <c r="TV16" i="30"/>
  <c r="TY16" i="30"/>
  <c r="UD16" i="30"/>
  <c r="UH16" i="30"/>
  <c r="UL16" i="30"/>
  <c r="UP16" i="30"/>
  <c r="UT16" i="30"/>
  <c r="UX16" i="30"/>
  <c r="VB16" i="30"/>
  <c r="VE16" i="30"/>
  <c r="VJ16" i="30"/>
  <c r="VN16" i="30"/>
  <c r="VR16" i="30"/>
  <c r="VV16" i="30"/>
  <c r="VZ16" i="30"/>
  <c r="WD16" i="30"/>
  <c r="WH16" i="30"/>
  <c r="WK16" i="30"/>
  <c r="WT16" i="30"/>
  <c r="WX16" i="30"/>
  <c r="XB16" i="30"/>
  <c r="XF16" i="30"/>
  <c r="XJ16" i="30"/>
  <c r="XN16" i="30"/>
  <c r="XQ16" i="30"/>
  <c r="XV16" i="30"/>
  <c r="XZ16" i="30"/>
  <c r="YD16" i="30"/>
  <c r="YH16" i="30"/>
  <c r="YL16" i="30"/>
  <c r="YP16" i="30"/>
  <c r="YT16" i="30"/>
  <c r="YW16" i="30"/>
  <c r="ZF16" i="30"/>
  <c r="ZJ16" i="30"/>
  <c r="ZN16" i="30"/>
  <c r="ZR16" i="30"/>
  <c r="ZV16" i="30"/>
  <c r="ZZ16" i="30"/>
  <c r="AAH16" i="30"/>
  <c r="AAL16" i="30"/>
  <c r="AAP16" i="30"/>
  <c r="AAT16" i="30"/>
  <c r="AAX16" i="30"/>
  <c r="ABF16" i="30"/>
  <c r="ABI16" i="30"/>
  <c r="ABR16" i="30"/>
  <c r="ABV16" i="30"/>
  <c r="ABZ16" i="30"/>
  <c r="ACD16" i="30"/>
  <c r="ACH16" i="30"/>
  <c r="ACL16" i="30"/>
  <c r="ACO16" i="30"/>
  <c r="ACT16" i="30"/>
  <c r="ADB16" i="30"/>
  <c r="ADF16" i="30"/>
  <c r="ADJ16" i="30"/>
  <c r="ADN16" i="30"/>
  <c r="ADR16" i="30"/>
  <c r="ADU16" i="30"/>
  <c r="AED16" i="30"/>
  <c r="AEH16" i="30"/>
  <c r="AEL16" i="30"/>
  <c r="AEP16" i="30"/>
  <c r="AET16" i="30"/>
  <c r="AEX16" i="30"/>
  <c r="AFA16" i="30"/>
  <c r="AFF16" i="30"/>
  <c r="AFJ16" i="30"/>
  <c r="AFN16" i="30"/>
  <c r="AFR16" i="30"/>
  <c r="AFV16" i="30"/>
  <c r="AFZ16" i="30"/>
  <c r="AGD16" i="30"/>
  <c r="AGE16" i="30"/>
  <c r="AGG16" i="30"/>
  <c r="AGL16" i="30"/>
  <c r="AGP16" i="30"/>
  <c r="AGT16" i="30"/>
  <c r="AGX16" i="30"/>
  <c r="AHB16" i="30"/>
  <c r="AHF16" i="30"/>
  <c r="AHJ16" i="30"/>
  <c r="AHM16" i="30"/>
  <c r="AHR16" i="30"/>
  <c r="AHV16" i="30"/>
  <c r="AHZ16" i="30"/>
  <c r="AID16" i="30"/>
  <c r="AIH16" i="30"/>
  <c r="AIL16" i="30"/>
  <c r="AIP16" i="30"/>
  <c r="AIQ16" i="30"/>
  <c r="AIS16" i="30"/>
  <c r="AIX16" i="30"/>
  <c r="AJB16" i="30"/>
  <c r="AJF16" i="30"/>
  <c r="AJJ16" i="30"/>
  <c r="AJN16" i="30"/>
  <c r="AJR16" i="30"/>
  <c r="AJV16" i="30"/>
  <c r="AJY16" i="30"/>
  <c r="AKD16" i="30"/>
  <c r="AKH16" i="30"/>
  <c r="AKL16" i="30"/>
  <c r="AKT16" i="30"/>
  <c r="AKX16" i="30"/>
  <c r="ALB16" i="30"/>
  <c r="ALE16" i="30"/>
  <c r="ALJ16" i="30"/>
  <c r="ALN16" i="30"/>
  <c r="ALR16" i="30"/>
  <c r="ALV16" i="30"/>
  <c r="ALZ16" i="30"/>
  <c r="AMD16" i="30"/>
  <c r="AMH16" i="30"/>
  <c r="AMK16" i="30"/>
  <c r="AMP16" i="30"/>
  <c r="AMT16" i="30"/>
  <c r="AMX16" i="30"/>
  <c r="ANF16" i="30"/>
  <c r="ANJ16" i="30"/>
  <c r="ANN16" i="30"/>
  <c r="ANQ16" i="30"/>
  <c r="ANV16" i="30"/>
  <c r="ANZ16" i="30"/>
  <c r="AOD16" i="30"/>
  <c r="AOH16" i="30"/>
  <c r="AOL16" i="30"/>
  <c r="AOP16" i="30"/>
  <c r="AOT16" i="30"/>
  <c r="AOW16" i="30"/>
  <c r="APB16" i="30"/>
  <c r="APF16" i="30"/>
  <c r="APJ16" i="30"/>
  <c r="APN16" i="30"/>
  <c r="APR16" i="30"/>
  <c r="APV16" i="30"/>
  <c r="APZ16" i="30"/>
  <c r="AQC16" i="30"/>
  <c r="AQL16" i="30"/>
  <c r="AQP16" i="30"/>
  <c r="AQT16" i="30"/>
  <c r="AQX16" i="30"/>
  <c r="ARB16" i="30"/>
  <c r="ARF16" i="30"/>
  <c r="ARI16" i="30"/>
  <c r="ARN16" i="30"/>
  <c r="ARR16" i="30"/>
  <c r="ARV16" i="30"/>
  <c r="ARZ16" i="30"/>
  <c r="ASD16" i="30"/>
  <c r="ASH16" i="30"/>
  <c r="ASL16" i="30"/>
  <c r="ASO16" i="30"/>
  <c r="ASX16" i="30"/>
  <c r="ATB16" i="30"/>
  <c r="ATF16" i="30"/>
  <c r="ATJ16" i="30"/>
  <c r="ATN16" i="30"/>
  <c r="ATR16" i="30"/>
  <c r="ATU16" i="30"/>
  <c r="ATZ16" i="30"/>
  <c r="AUD16" i="30"/>
  <c r="AUH16" i="30"/>
  <c r="AUL16" i="30"/>
  <c r="AUP16" i="30"/>
  <c r="AUX16" i="30"/>
  <c r="AVA16" i="30"/>
  <c r="AVJ16" i="30"/>
  <c r="AVN16" i="30"/>
  <c r="AVR16" i="30"/>
  <c r="AVV16" i="30"/>
  <c r="AVZ16" i="30"/>
  <c r="AWD16" i="30"/>
  <c r="AWG16" i="30"/>
  <c r="AWL16" i="30"/>
  <c r="AWT16" i="30"/>
  <c r="AWX16" i="30"/>
  <c r="AXB16" i="30"/>
  <c r="AXF16" i="30"/>
  <c r="AXJ16" i="30"/>
  <c r="AXM16" i="30"/>
  <c r="AXV16" i="30"/>
  <c r="AXZ16" i="30"/>
  <c r="AYD16" i="30"/>
  <c r="AYH16" i="30"/>
  <c r="AYL16" i="30"/>
  <c r="AYP16" i="30"/>
  <c r="AYS16" i="30"/>
  <c r="AYX16" i="30"/>
  <c r="AZB16" i="30"/>
  <c r="AZF16" i="30"/>
  <c r="AZJ16" i="30"/>
  <c r="AZN16" i="30"/>
  <c r="AZR16" i="30"/>
  <c r="AZV16" i="30"/>
  <c r="AZW16" i="30"/>
  <c r="AZY16" i="30"/>
  <c r="BAD16" i="30"/>
  <c r="BAH16" i="30"/>
  <c r="BAL16" i="30"/>
  <c r="BAP16" i="30"/>
  <c r="BAT16" i="30"/>
  <c r="BAX16" i="30"/>
  <c r="BBB16" i="30"/>
  <c r="BBE16" i="30"/>
  <c r="BBJ16" i="30"/>
  <c r="BBN16" i="30"/>
  <c r="BBR16" i="30"/>
  <c r="BBV16" i="30"/>
  <c r="BBZ16" i="30"/>
  <c r="BCD16" i="30"/>
  <c r="BCH16" i="30"/>
  <c r="BCI16" i="30"/>
  <c r="BCK16" i="30"/>
  <c r="BCP16" i="30"/>
  <c r="BCT16" i="30"/>
  <c r="BCX16" i="30"/>
  <c r="BDB16" i="30"/>
  <c r="BDF16" i="30"/>
  <c r="BDJ16" i="30"/>
  <c r="BDN16" i="30"/>
  <c r="BDQ16" i="30"/>
  <c r="BDV16" i="30"/>
  <c r="BDZ16" i="30"/>
  <c r="BED16" i="30"/>
  <c r="BEL16" i="30"/>
  <c r="BEP16" i="30"/>
  <c r="BET16" i="30"/>
  <c r="BEW16" i="30"/>
  <c r="BFB16" i="30"/>
  <c r="BFF16" i="30"/>
  <c r="BFJ16" i="30"/>
  <c r="BFN16" i="30"/>
  <c r="BFR16" i="30"/>
  <c r="BFV16" i="30"/>
  <c r="BFZ16" i="30"/>
  <c r="BGC16" i="30"/>
  <c r="BGH16" i="30"/>
  <c r="BGL16" i="30"/>
  <c r="BGP16" i="30"/>
  <c r="BGX16" i="30"/>
  <c r="BHB16" i="30"/>
  <c r="BHF16" i="30"/>
  <c r="BHI16" i="30"/>
  <c r="BHN16" i="30"/>
  <c r="BHR16" i="30"/>
  <c r="BHV16" i="30"/>
  <c r="BHZ16" i="30"/>
  <c r="BID16" i="30"/>
  <c r="BIH16" i="30"/>
  <c r="BIL16" i="30"/>
  <c r="BIO16" i="30"/>
  <c r="BIT16" i="30"/>
  <c r="BIX16" i="30"/>
  <c r="BJB16" i="30"/>
  <c r="BJF16" i="30"/>
  <c r="BJJ16" i="30"/>
  <c r="BJN16" i="30"/>
  <c r="BJR16" i="30"/>
  <c r="BJU16" i="30"/>
  <c r="BKD16" i="30"/>
  <c r="BKH16" i="30"/>
  <c r="BKL16" i="30"/>
  <c r="BKP16" i="30"/>
  <c r="BKT16" i="30"/>
  <c r="BKX16" i="30"/>
  <c r="BLA16" i="30"/>
  <c r="F17" i="30"/>
  <c r="J17" i="30"/>
  <c r="N17" i="30"/>
  <c r="R17" i="30"/>
  <c r="V17" i="30"/>
  <c r="Z17" i="30"/>
  <c r="AD17" i="30"/>
  <c r="AG17" i="30"/>
  <c r="AP17" i="30"/>
  <c r="AT17" i="30"/>
  <c r="AX17" i="30"/>
  <c r="BB17" i="30"/>
  <c r="BF17" i="30"/>
  <c r="BJ17" i="30"/>
  <c r="BM17" i="30"/>
  <c r="BR17" i="30"/>
  <c r="BV17" i="30"/>
  <c r="BZ17" i="30"/>
  <c r="CD17" i="30"/>
  <c r="CH17" i="30"/>
  <c r="CP17" i="30"/>
  <c r="CS17" i="30"/>
  <c r="DB17" i="30"/>
  <c r="DF17" i="30"/>
  <c r="DJ17" i="30"/>
  <c r="DN17" i="30"/>
  <c r="DR17" i="30"/>
  <c r="DV17" i="30"/>
  <c r="DY17" i="30"/>
  <c r="ED17" i="30"/>
  <c r="EL17" i="30"/>
  <c r="EP17" i="30"/>
  <c r="ET17" i="30"/>
  <c r="EX17" i="30"/>
  <c r="FB17" i="30"/>
  <c r="FE17" i="30"/>
  <c r="FN17" i="30"/>
  <c r="FR17" i="30"/>
  <c r="FV17" i="30"/>
  <c r="FZ17" i="30"/>
  <c r="GD17" i="30"/>
  <c r="GH17" i="30"/>
  <c r="GK17" i="30"/>
  <c r="GP17" i="30"/>
  <c r="GT17" i="30"/>
  <c r="GX17" i="30"/>
  <c r="HB17" i="30"/>
  <c r="HF17" i="30"/>
  <c r="HJ17" i="30"/>
  <c r="HN17" i="30"/>
  <c r="HQ17" i="30"/>
  <c r="HV17" i="30"/>
  <c r="HZ17" i="30"/>
  <c r="ID17" i="30"/>
  <c r="IH17" i="30"/>
  <c r="IL17" i="30"/>
  <c r="IP17" i="30"/>
  <c r="IT17" i="30"/>
  <c r="IW17" i="30"/>
  <c r="JB17" i="30"/>
  <c r="JF17" i="30"/>
  <c r="JJ17" i="30"/>
  <c r="JN17" i="30"/>
  <c r="JR17" i="30"/>
  <c r="JV17" i="30"/>
  <c r="JZ17" i="30"/>
  <c r="KA17" i="30"/>
  <c r="KC17" i="30"/>
  <c r="KH17" i="30"/>
  <c r="KL17" i="30"/>
  <c r="KP17" i="30"/>
  <c r="KT17" i="30"/>
  <c r="KX17" i="30"/>
  <c r="LB17" i="30"/>
  <c r="LF17" i="30"/>
  <c r="LI17" i="30"/>
  <c r="LN17" i="30"/>
  <c r="LR17" i="30"/>
  <c r="LV17" i="30"/>
  <c r="MD17" i="30"/>
  <c r="MH17" i="30"/>
  <c r="ML17" i="30"/>
  <c r="MO17" i="30"/>
  <c r="MT17" i="30"/>
  <c r="MX17" i="30"/>
  <c r="NB17" i="30"/>
  <c r="NF17" i="30"/>
  <c r="NJ17" i="30"/>
  <c r="NN17" i="30"/>
  <c r="NR17" i="30"/>
  <c r="NU17" i="30"/>
  <c r="NZ17" i="30"/>
  <c r="OD17" i="30"/>
  <c r="OH17" i="30"/>
  <c r="OP17" i="30"/>
  <c r="OT17" i="30"/>
  <c r="OX17" i="30"/>
  <c r="PA17" i="30"/>
  <c r="PF17" i="30"/>
  <c r="PJ17" i="30"/>
  <c r="PN17" i="30"/>
  <c r="PR17" i="30"/>
  <c r="PV17" i="30"/>
  <c r="PZ17" i="30"/>
  <c r="QD17" i="30"/>
  <c r="QG17" i="30"/>
  <c r="QL17" i="30"/>
  <c r="QP17" i="30"/>
  <c r="QT17" i="30"/>
  <c r="QX17" i="30"/>
  <c r="RB17" i="30"/>
  <c r="RF17" i="30"/>
  <c r="RJ17" i="30"/>
  <c r="RM17" i="30"/>
  <c r="RV17" i="30"/>
  <c r="RZ17" i="30"/>
  <c r="SD17" i="30"/>
  <c r="SH17" i="30"/>
  <c r="SL17" i="30"/>
  <c r="SP17" i="30"/>
  <c r="SS17" i="30"/>
  <c r="SX17" i="30"/>
  <c r="TB17" i="30"/>
  <c r="TF17" i="30"/>
  <c r="TN17" i="30"/>
  <c r="TR17" i="30"/>
  <c r="TV17" i="30"/>
  <c r="TY17" i="30"/>
  <c r="UH17" i="30"/>
  <c r="UL17" i="30"/>
  <c r="UP17" i="30"/>
  <c r="UT17" i="30"/>
  <c r="UX17" i="30"/>
  <c r="VB17" i="30"/>
  <c r="VE17" i="30"/>
  <c r="VJ17" i="30"/>
  <c r="VN17" i="30"/>
  <c r="VR17" i="30"/>
  <c r="VV17" i="30"/>
  <c r="VZ17" i="30"/>
  <c r="WH17" i="30"/>
  <c r="WK17" i="30"/>
  <c r="WP17" i="30"/>
  <c r="WT17" i="30"/>
  <c r="WX17" i="30"/>
  <c r="XB17" i="30"/>
  <c r="XF17" i="30"/>
  <c r="XJ17" i="30"/>
  <c r="XN17" i="30"/>
  <c r="XO17" i="30"/>
  <c r="XQ17" i="30"/>
  <c r="XZ17" i="30"/>
  <c r="YD17" i="30"/>
  <c r="YH17" i="30"/>
  <c r="YL17" i="30"/>
  <c r="YP17" i="30"/>
  <c r="YT17" i="30"/>
  <c r="YW17" i="30"/>
  <c r="ZB17" i="30"/>
  <c r="ZF17" i="30"/>
  <c r="ZJ17" i="30"/>
  <c r="ZN17" i="30"/>
  <c r="ZR17" i="30"/>
  <c r="ZV17" i="30"/>
  <c r="ZZ17" i="30"/>
  <c r="AAH17" i="30"/>
  <c r="AAL17" i="30"/>
  <c r="AAP17" i="30"/>
  <c r="AAX17" i="30"/>
  <c r="ABB17" i="30"/>
  <c r="ABF17" i="30"/>
  <c r="ABI17" i="30"/>
  <c r="ABN17" i="30"/>
  <c r="ABR17" i="30"/>
  <c r="ABZ17" i="30"/>
  <c r="ACD17" i="30"/>
  <c r="ACH17" i="30"/>
  <c r="ACL17" i="30"/>
  <c r="ACO17" i="30"/>
  <c r="ACT17" i="30"/>
  <c r="ACX17" i="30"/>
  <c r="ADB17" i="30"/>
  <c r="ADF17" i="30"/>
  <c r="ADJ17" i="30"/>
  <c r="ADN17" i="30"/>
  <c r="ADR17" i="30"/>
  <c r="ADS17" i="30"/>
  <c r="ADU17" i="30"/>
  <c r="AED17" i="30"/>
  <c r="AEH17" i="30"/>
  <c r="AEL17" i="30"/>
  <c r="AEP17" i="30"/>
  <c r="AET17" i="30"/>
  <c r="AEX17" i="30"/>
  <c r="AFA17" i="30"/>
  <c r="AFF17" i="30"/>
  <c r="AFJ17" i="30"/>
  <c r="AFN17" i="30"/>
  <c r="AFR17" i="30"/>
  <c r="AFV17" i="30"/>
  <c r="AFZ17" i="30"/>
  <c r="AGD17" i="30"/>
  <c r="AGE17" i="30"/>
  <c r="AGG17" i="30"/>
  <c r="AGL17" i="30"/>
  <c r="AGP17" i="30"/>
  <c r="AGT17" i="30"/>
  <c r="AGX17" i="30"/>
  <c r="AHB17" i="30"/>
  <c r="AHF17" i="30"/>
  <c r="AHJ17" i="30"/>
  <c r="AHK17" i="30"/>
  <c r="AHM17" i="30"/>
  <c r="AHV17" i="30"/>
  <c r="AHZ17" i="30"/>
  <c r="AID17" i="30"/>
  <c r="AIH17" i="30"/>
  <c r="AIL17" i="30"/>
  <c r="AIP17" i="30"/>
  <c r="AIS17" i="30"/>
  <c r="AIX17" i="30"/>
  <c r="AJB17" i="30"/>
  <c r="AJF17" i="30"/>
  <c r="AJJ17" i="30"/>
  <c r="AJN17" i="30"/>
  <c r="AJR17" i="30"/>
  <c r="AJV17" i="30"/>
  <c r="AJY17" i="30"/>
  <c r="AKD17" i="30"/>
  <c r="AKH17" i="30"/>
  <c r="AKL17" i="30"/>
  <c r="AKT17" i="30"/>
  <c r="AKX17" i="30"/>
  <c r="ALB17" i="30"/>
  <c r="ALE17" i="30"/>
  <c r="ALJ17" i="30"/>
  <c r="ALN17" i="30"/>
  <c r="ALV17" i="30"/>
  <c r="ALZ17" i="30"/>
  <c r="AMD17" i="30"/>
  <c r="AMH17" i="30"/>
  <c r="AMK17" i="30"/>
  <c r="AMP17" i="30"/>
  <c r="AMT17" i="30"/>
  <c r="AMX17" i="30"/>
  <c r="ANB17" i="30"/>
  <c r="ANF17" i="30"/>
  <c r="ANJ17" i="30"/>
  <c r="ANN17" i="30"/>
  <c r="ANO17" i="30"/>
  <c r="ANQ17" i="30"/>
  <c r="ANZ17" i="30"/>
  <c r="AOD17" i="30"/>
  <c r="AOH17" i="30"/>
  <c r="AOL17" i="30"/>
  <c r="AOP17" i="30"/>
  <c r="AOT17" i="30"/>
  <c r="AOW17" i="30"/>
  <c r="APB17" i="30"/>
  <c r="APJ17" i="30"/>
  <c r="APN17" i="30"/>
  <c r="APR17" i="30"/>
  <c r="APV17" i="30"/>
  <c r="APZ17" i="30"/>
  <c r="AQC17" i="30"/>
  <c r="AQL17" i="30"/>
  <c r="AQP17" i="30"/>
  <c r="AQT17" i="30"/>
  <c r="AQX17" i="30"/>
  <c r="ARB17" i="30"/>
  <c r="ARF17" i="30"/>
  <c r="ARI17" i="30"/>
  <c r="ARR17" i="30"/>
  <c r="ARV17" i="30"/>
  <c r="ARZ17" i="30"/>
  <c r="ASD17" i="30"/>
  <c r="ASH17" i="30"/>
  <c r="ASL17" i="30"/>
  <c r="ASO17" i="30"/>
  <c r="AST17" i="30"/>
  <c r="ASX17" i="30"/>
  <c r="ATB17" i="30"/>
  <c r="ATF17" i="30"/>
  <c r="ATJ17" i="30"/>
  <c r="ATN17" i="30"/>
  <c r="ATR17" i="30"/>
  <c r="ATU17" i="30"/>
  <c r="ATZ17" i="30"/>
  <c r="AUD17" i="30"/>
  <c r="AUH17" i="30"/>
  <c r="AUP17" i="30"/>
  <c r="AUT17" i="30"/>
  <c r="AUX17" i="30"/>
  <c r="AVA17" i="30"/>
  <c r="AVF17" i="30"/>
  <c r="AVJ17" i="30"/>
  <c r="AVR17" i="30"/>
  <c r="AVV17" i="30"/>
  <c r="AVZ17" i="30"/>
  <c r="AWD17" i="30"/>
  <c r="AWG17" i="30"/>
  <c r="AWL17" i="30"/>
  <c r="AWP17" i="30"/>
  <c r="AWT17" i="30"/>
  <c r="AWX17" i="30"/>
  <c r="AXB17" i="30"/>
  <c r="AXF17" i="30"/>
  <c r="AXJ17" i="30"/>
  <c r="AXK17" i="30"/>
  <c r="AXM17" i="30"/>
  <c r="AXV17" i="30"/>
  <c r="AXZ17" i="30"/>
  <c r="AYD17" i="30"/>
  <c r="AYH17" i="30"/>
  <c r="AYL17" i="30"/>
  <c r="AYP17" i="30"/>
  <c r="AYS17" i="30"/>
  <c r="AYX17" i="30"/>
  <c r="AZB17" i="30"/>
  <c r="AZF17" i="30"/>
  <c r="AZJ17" i="30"/>
  <c r="AZN17" i="30"/>
  <c r="AZR17" i="30"/>
  <c r="AZV17" i="30"/>
  <c r="AZY17" i="30"/>
  <c r="BAD17" i="30"/>
  <c r="BAH17" i="30"/>
  <c r="BAL17" i="30"/>
  <c r="BAP17" i="30"/>
  <c r="BAT17" i="30"/>
  <c r="BAX17" i="30"/>
  <c r="BBB17" i="30"/>
  <c r="BBE17" i="30"/>
  <c r="BBN17" i="30"/>
  <c r="BBR17" i="30"/>
  <c r="BBV17" i="30"/>
  <c r="BBZ17" i="30"/>
  <c r="BCD17" i="30"/>
  <c r="BCH17" i="30"/>
  <c r="BCK17" i="30"/>
  <c r="BCP17" i="30"/>
  <c r="BCT17" i="30"/>
  <c r="BCX17" i="30"/>
  <c r="BDB17" i="30"/>
  <c r="BDF17" i="30"/>
  <c r="BDJ17" i="30"/>
  <c r="BDN17" i="30"/>
  <c r="BDQ17" i="30"/>
  <c r="BDV17" i="30"/>
  <c r="BDZ17" i="30"/>
  <c r="BED17" i="30"/>
  <c r="BEL17" i="30"/>
  <c r="BEP17" i="30"/>
  <c r="BET17" i="30"/>
  <c r="BEW17" i="30"/>
  <c r="BFB17" i="30"/>
  <c r="BFF17" i="30"/>
  <c r="BFN17" i="30"/>
  <c r="BFR17" i="30"/>
  <c r="BFV17" i="30"/>
  <c r="BFZ17" i="30"/>
  <c r="BGC17" i="30"/>
  <c r="BGH17" i="30"/>
  <c r="BGL17" i="30"/>
  <c r="BGP17" i="30"/>
  <c r="BGT17" i="30"/>
  <c r="BGX17" i="30"/>
  <c r="BHB17" i="30"/>
  <c r="BHF17" i="30"/>
  <c r="BHG17" i="30"/>
  <c r="BHI17" i="30"/>
  <c r="BHJ17" i="30"/>
  <c r="BHR17" i="30"/>
  <c r="BHV17" i="30"/>
  <c r="BHZ17" i="30"/>
  <c r="BID17" i="30"/>
  <c r="BIH17" i="30"/>
  <c r="BIL17" i="30"/>
  <c r="BIO17" i="30"/>
  <c r="BIT17" i="30"/>
  <c r="BIX17" i="30"/>
  <c r="BJB17" i="30"/>
  <c r="BJF17" i="30"/>
  <c r="BJJ17" i="30"/>
  <c r="BJN17" i="30"/>
  <c r="BJR17" i="30"/>
  <c r="BJS17" i="30"/>
  <c r="BJU17" i="30"/>
  <c r="BJZ17" i="30"/>
  <c r="BKD17" i="30"/>
  <c r="BKH17" i="30"/>
  <c r="BKL17" i="30"/>
  <c r="BKP17" i="30"/>
  <c r="BKT17" i="30"/>
  <c r="BKX17" i="30"/>
  <c r="BKY17" i="30"/>
  <c r="BLA17" i="30"/>
  <c r="J18" i="30"/>
  <c r="N18" i="30"/>
  <c r="R18" i="30"/>
  <c r="V18" i="30"/>
  <c r="Z18" i="30"/>
  <c r="AD18" i="30"/>
  <c r="AG18" i="30"/>
  <c r="AL18" i="30"/>
  <c r="AP18" i="30"/>
  <c r="AT18" i="30"/>
  <c r="AX18" i="30"/>
  <c r="BB18" i="30"/>
  <c r="BF18" i="30"/>
  <c r="BJ18" i="30"/>
  <c r="BM18" i="30"/>
  <c r="BR18" i="30"/>
  <c r="BV18" i="30"/>
  <c r="BZ18" i="30"/>
  <c r="CH18" i="30"/>
  <c r="CL18" i="30"/>
  <c r="CP18" i="30"/>
  <c r="CS18" i="30"/>
  <c r="CX18" i="30"/>
  <c r="DB18" i="30"/>
  <c r="DJ18" i="30"/>
  <c r="DN18" i="30"/>
  <c r="DR18" i="30"/>
  <c r="DV18" i="30"/>
  <c r="DY18" i="30"/>
  <c r="ED18" i="30"/>
  <c r="EH18" i="30"/>
  <c r="EL18" i="30"/>
  <c r="EP18" i="30"/>
  <c r="ET18" i="30"/>
  <c r="EX18" i="30"/>
  <c r="FB18" i="30"/>
  <c r="FC18" i="30"/>
  <c r="FE18" i="30"/>
  <c r="FN18" i="30"/>
  <c r="FR18" i="30"/>
  <c r="FV18" i="30"/>
  <c r="FZ18" i="30"/>
  <c r="GD18" i="30"/>
  <c r="GH18" i="30"/>
  <c r="GK18" i="30"/>
  <c r="GP18" i="30"/>
  <c r="GT18" i="30"/>
  <c r="GX18" i="30"/>
  <c r="HB18" i="30"/>
  <c r="HF18" i="30"/>
  <c r="HJ18" i="30"/>
  <c r="HN18" i="30"/>
  <c r="HO18" i="30"/>
  <c r="HQ18" i="30"/>
  <c r="HV18" i="30"/>
  <c r="HZ18" i="30"/>
  <c r="ID18" i="30"/>
  <c r="IH18" i="30"/>
  <c r="IL18" i="30"/>
  <c r="IP18" i="30"/>
  <c r="IT18" i="30"/>
  <c r="IW18" i="30"/>
  <c r="JF18" i="30"/>
  <c r="JJ18" i="30"/>
  <c r="JN18" i="30"/>
  <c r="JR18" i="30"/>
  <c r="JV18" i="30"/>
  <c r="JZ18" i="30"/>
  <c r="KC18" i="30"/>
  <c r="KH18" i="30"/>
  <c r="KL18" i="30"/>
  <c r="KP18" i="30"/>
  <c r="KT18" i="30"/>
  <c r="KX18" i="30"/>
  <c r="LB18" i="30"/>
  <c r="LF18" i="30"/>
  <c r="LI18" i="30"/>
  <c r="LN18" i="30"/>
  <c r="LR18" i="30"/>
  <c r="LV18" i="30"/>
  <c r="MD18" i="30"/>
  <c r="MH18" i="30"/>
  <c r="ML18" i="30"/>
  <c r="MO18" i="30"/>
  <c r="MT18" i="30"/>
  <c r="MX18" i="30"/>
  <c r="NF18" i="30"/>
  <c r="NJ18" i="30"/>
  <c r="NN18" i="30"/>
  <c r="NR18" i="30"/>
  <c r="NU18" i="30"/>
  <c r="NZ18" i="30"/>
  <c r="OD18" i="30"/>
  <c r="OH18" i="30"/>
  <c r="OL18" i="30"/>
  <c r="OP18" i="30"/>
  <c r="OT18" i="30"/>
  <c r="OX18" i="30"/>
  <c r="OY18" i="30"/>
  <c r="PA18" i="30"/>
  <c r="PJ18" i="30"/>
  <c r="PN18" i="30"/>
  <c r="PR18" i="30"/>
  <c r="PV18" i="30"/>
  <c r="PZ18" i="30"/>
  <c r="QD18" i="30"/>
  <c r="QG18" i="30"/>
  <c r="QL18" i="30"/>
  <c r="QT18" i="30"/>
  <c r="QX18" i="30"/>
  <c r="RB18" i="30"/>
  <c r="RF18" i="30"/>
  <c r="RJ18" i="30"/>
  <c r="RM18" i="30"/>
  <c r="RV18" i="30"/>
  <c r="RZ18" i="30"/>
  <c r="SD18" i="30"/>
  <c r="SH18" i="30"/>
  <c r="SL18" i="30"/>
  <c r="SP18" i="30"/>
  <c r="SS18" i="30"/>
  <c r="TB18" i="30"/>
  <c r="TF18" i="30"/>
  <c r="TJ18" i="30"/>
  <c r="TN18" i="30"/>
  <c r="TR18" i="30"/>
  <c r="TV18" i="30"/>
  <c r="TY18" i="30"/>
  <c r="UD18" i="30"/>
  <c r="UH18" i="30"/>
  <c r="UL18" i="30"/>
  <c r="UP18" i="30"/>
  <c r="UT18" i="30"/>
  <c r="UX18" i="30"/>
  <c r="VB18" i="30"/>
  <c r="VE18" i="30"/>
  <c r="VJ18" i="30"/>
  <c r="VN18" i="30"/>
  <c r="VR18" i="30"/>
  <c r="VZ18" i="30"/>
  <c r="WD18" i="30"/>
  <c r="WH18" i="30"/>
  <c r="WK18" i="30"/>
  <c r="WP18" i="30"/>
  <c r="WT18" i="30"/>
  <c r="XB18" i="30"/>
  <c r="XF18" i="30"/>
  <c r="XJ18" i="30"/>
  <c r="XN18" i="30"/>
  <c r="XQ18" i="30"/>
  <c r="XV18" i="30"/>
  <c r="XZ18" i="30"/>
  <c r="YD18" i="30"/>
  <c r="YH18" i="30"/>
  <c r="YL18" i="30"/>
  <c r="YP18" i="30"/>
  <c r="YT18" i="30"/>
  <c r="YU18" i="30"/>
  <c r="YW18" i="30"/>
  <c r="ZF18" i="30"/>
  <c r="ZJ18" i="30"/>
  <c r="ZN18" i="30"/>
  <c r="ZR18" i="30"/>
  <c r="ZV18" i="30"/>
  <c r="ZZ18" i="30"/>
  <c r="AAH18" i="30"/>
  <c r="AAL18" i="30"/>
  <c r="AAP18" i="30"/>
  <c r="AAT18" i="30"/>
  <c r="AAX18" i="30"/>
  <c r="ABB18" i="30"/>
  <c r="ABF18" i="30"/>
  <c r="ABI18" i="30"/>
  <c r="ABN18" i="30"/>
  <c r="ABR18" i="30"/>
  <c r="ABV18" i="30"/>
  <c r="ABZ18" i="30"/>
  <c r="ACD18" i="30"/>
  <c r="ACH18" i="30"/>
  <c r="ACL18" i="30"/>
  <c r="ACO18" i="30"/>
  <c r="ACX18" i="30"/>
  <c r="ADB18" i="30"/>
  <c r="ADF18" i="30"/>
  <c r="ADJ18" i="30"/>
  <c r="ADN18" i="30"/>
  <c r="ADR18" i="30"/>
  <c r="ADU18" i="30"/>
  <c r="ADZ18" i="30"/>
  <c r="AED18" i="30"/>
  <c r="AEH18" i="30"/>
  <c r="AEL18" i="30"/>
  <c r="AEP18" i="30"/>
  <c r="AET18" i="30"/>
  <c r="AEX18" i="30"/>
  <c r="AFA18" i="30"/>
  <c r="AFF18" i="30"/>
  <c r="AFJ18" i="30"/>
  <c r="AFN18" i="30"/>
  <c r="AFV18" i="30"/>
  <c r="AFZ18" i="30"/>
  <c r="AGD18" i="30"/>
  <c r="AGG18" i="30"/>
  <c r="AGL18" i="30"/>
  <c r="AGP18" i="30"/>
  <c r="AGX18" i="30"/>
  <c r="AHB18" i="30"/>
  <c r="AHF18" i="30"/>
  <c r="AHJ18" i="30"/>
  <c r="AHM18" i="30"/>
  <c r="AHR18" i="30"/>
  <c r="AHV18" i="30"/>
  <c r="AHZ18" i="30"/>
  <c r="AID18" i="30"/>
  <c r="AIH18" i="30"/>
  <c r="AIL18" i="30"/>
  <c r="AIP18" i="30"/>
  <c r="AIQ18" i="30"/>
  <c r="AIS18" i="30"/>
  <c r="AIT18" i="30"/>
  <c r="AJB18" i="30"/>
  <c r="AJF18" i="30"/>
  <c r="AJJ18" i="30"/>
  <c r="AJN18" i="30"/>
  <c r="AJR18" i="30"/>
  <c r="AJV18" i="30"/>
  <c r="AJY18" i="30"/>
  <c r="AKD18" i="30"/>
  <c r="AKH18" i="30"/>
  <c r="AKL18" i="30"/>
  <c r="AKP18" i="30"/>
  <c r="AKT18" i="30"/>
  <c r="AKX18" i="30"/>
  <c r="ALB18" i="30"/>
  <c r="ALC18" i="30"/>
  <c r="ALE18" i="30"/>
  <c r="ALJ18" i="30"/>
  <c r="ALN18" i="30"/>
  <c r="ALR18" i="30"/>
  <c r="ALV18" i="30"/>
  <c r="ALZ18" i="30"/>
  <c r="AMD18" i="30"/>
  <c r="AMH18" i="30"/>
  <c r="AMI18" i="30"/>
  <c r="AMJ18" i="30"/>
  <c r="AMK18" i="30"/>
  <c r="AMT18" i="30"/>
  <c r="AMX18" i="30"/>
  <c r="ANB18" i="30"/>
  <c r="ANF18" i="30"/>
  <c r="ANJ18" i="30"/>
  <c r="ANN18" i="30"/>
  <c r="ANQ18" i="30"/>
  <c r="ANV18" i="30"/>
  <c r="ANZ18" i="30"/>
  <c r="AOD18" i="30"/>
  <c r="AOH18" i="30"/>
  <c r="AOL18" i="30"/>
  <c r="AOP18" i="30"/>
  <c r="AOT18" i="30"/>
  <c r="AOW18" i="30"/>
  <c r="APB18" i="30"/>
  <c r="APF18" i="30"/>
  <c r="APJ18" i="30"/>
  <c r="APR18" i="30"/>
  <c r="APV18" i="30"/>
  <c r="APZ18" i="30"/>
  <c r="AQC18" i="30"/>
  <c r="AQH18" i="30"/>
  <c r="AQL18" i="30"/>
  <c r="AQT18" i="30"/>
  <c r="AQX18" i="30"/>
  <c r="ARB18" i="30"/>
  <c r="ARF18" i="30"/>
  <c r="ARI18" i="30"/>
  <c r="ARN18" i="30"/>
  <c r="ARR18" i="30"/>
  <c r="ARV18" i="30"/>
  <c r="ARZ18" i="30"/>
  <c r="ASD18" i="30"/>
  <c r="ASH18" i="30"/>
  <c r="ASL18" i="30"/>
  <c r="ASM18" i="30"/>
  <c r="ASO18" i="30"/>
  <c r="ASX18" i="30"/>
  <c r="ATB18" i="30"/>
  <c r="ATF18" i="30"/>
  <c r="ATJ18" i="30"/>
  <c r="ATN18" i="30"/>
  <c r="ATR18" i="30"/>
  <c r="ATU18" i="30"/>
  <c r="ATZ18" i="30"/>
  <c r="AUD18" i="30"/>
  <c r="AUH18" i="30"/>
  <c r="AUL18" i="30"/>
  <c r="AUP18" i="30"/>
  <c r="AUT18" i="30"/>
  <c r="AUX18" i="30"/>
  <c r="AUY18" i="30"/>
  <c r="AVA18" i="30"/>
  <c r="AVF18" i="30"/>
  <c r="AVJ18" i="30"/>
  <c r="AVN18" i="30"/>
  <c r="AVR18" i="30"/>
  <c r="AVV18" i="30"/>
  <c r="AVZ18" i="30"/>
  <c r="AWD18" i="30"/>
  <c r="AWG18" i="30"/>
  <c r="AWL18" i="30"/>
  <c r="AWP18" i="30"/>
  <c r="AWX18" i="30"/>
  <c r="AXB18" i="30"/>
  <c r="AXF18" i="30"/>
  <c r="AXJ18" i="30"/>
  <c r="AXM18" i="30"/>
  <c r="AXR18" i="30"/>
  <c r="AXV18" i="30"/>
  <c r="AXZ18" i="30"/>
  <c r="AYD18" i="30"/>
  <c r="AYH18" i="30"/>
  <c r="AYL18" i="30"/>
  <c r="AYP18" i="30"/>
  <c r="AYQ18" i="30"/>
  <c r="AYS18" i="30"/>
  <c r="AZB18" i="30"/>
  <c r="AZF18" i="30"/>
  <c r="AZJ18" i="30"/>
  <c r="AZN18" i="30"/>
  <c r="AZR18" i="30"/>
  <c r="AZV18" i="30"/>
  <c r="AZY18" i="30"/>
  <c r="BAD18" i="30"/>
  <c r="BAH18" i="30"/>
  <c r="BAL18" i="30"/>
  <c r="BAP18" i="30"/>
  <c r="BAT18" i="30"/>
  <c r="BAX18" i="30"/>
  <c r="BBB18" i="30"/>
  <c r="BBE18" i="30"/>
  <c r="BBJ18" i="30"/>
  <c r="BBN18" i="30"/>
  <c r="BBV18" i="30"/>
  <c r="BBZ18" i="30"/>
  <c r="BCD18" i="30"/>
  <c r="BCH18" i="30"/>
  <c r="BCK18" i="30"/>
  <c r="BCP18" i="30"/>
  <c r="BCT18" i="30"/>
  <c r="BCX18" i="30"/>
  <c r="BDB18" i="30"/>
  <c r="BDF18" i="30"/>
  <c r="BDJ18" i="30"/>
  <c r="BDN18" i="30"/>
  <c r="BDQ18" i="30"/>
  <c r="BDZ18" i="30"/>
  <c r="BED18" i="30"/>
  <c r="BEH18" i="30"/>
  <c r="BEL18" i="30"/>
  <c r="BEP18" i="30"/>
  <c r="BET18" i="30"/>
  <c r="BEW18" i="30"/>
  <c r="BFB18" i="30"/>
  <c r="BFF18" i="30"/>
  <c r="BFJ18" i="30"/>
  <c r="BFN18" i="30"/>
  <c r="BFR18" i="30"/>
  <c r="BFV18" i="30"/>
  <c r="BFZ18" i="30"/>
  <c r="BGC18" i="30"/>
  <c r="BGH18" i="30"/>
  <c r="BGL18" i="30"/>
  <c r="BGT18" i="30"/>
  <c r="BGX18" i="30"/>
  <c r="BHB18" i="30"/>
  <c r="BHF18" i="30"/>
  <c r="BHI18" i="30"/>
  <c r="BHN18" i="30"/>
  <c r="BHR18" i="30"/>
  <c r="BHV18" i="30"/>
  <c r="BHZ18" i="30"/>
  <c r="BID18" i="30"/>
  <c r="BIH18" i="30"/>
  <c r="BIL18" i="30"/>
  <c r="BIM18" i="30"/>
  <c r="BIO18" i="30"/>
  <c r="BIX18" i="30"/>
  <c r="BJB18" i="30"/>
  <c r="BJF18" i="30"/>
  <c r="BJJ18" i="30"/>
  <c r="BJN18" i="30"/>
  <c r="BJR18" i="30"/>
  <c r="BJU18" i="30"/>
  <c r="BJZ18" i="30"/>
  <c r="BKH18" i="30"/>
  <c r="BKL18" i="30"/>
  <c r="BKP18" i="30"/>
  <c r="BKT18" i="30"/>
  <c r="BKX18" i="30"/>
  <c r="BLA18" i="30"/>
  <c r="F19" i="30"/>
  <c r="J19" i="30"/>
  <c r="R19" i="30"/>
  <c r="V19" i="30"/>
  <c r="Z19" i="30"/>
  <c r="AD19" i="30"/>
  <c r="AG19" i="30"/>
  <c r="AL19" i="30"/>
  <c r="AP19" i="30"/>
  <c r="AT19" i="30"/>
  <c r="AX19" i="30"/>
  <c r="BB19" i="30"/>
  <c r="BF19" i="30"/>
  <c r="BJ19" i="30"/>
  <c r="BK19" i="30"/>
  <c r="BM19" i="30"/>
  <c r="BV19" i="30"/>
  <c r="BZ19" i="30"/>
  <c r="CD19" i="30"/>
  <c r="CH19" i="30"/>
  <c r="CL19" i="30"/>
  <c r="CP19" i="30"/>
  <c r="CS19" i="30"/>
  <c r="CX19" i="30"/>
  <c r="DF19" i="30"/>
  <c r="DJ19" i="30"/>
  <c r="DN19" i="30"/>
  <c r="DR19" i="30"/>
  <c r="DV19" i="30"/>
  <c r="DY19" i="30"/>
  <c r="ED19" i="30"/>
  <c r="EH19" i="30"/>
  <c r="EP19" i="30"/>
  <c r="ET19" i="30"/>
  <c r="EX19" i="30"/>
  <c r="FB19" i="30"/>
  <c r="FE19" i="30"/>
  <c r="FJ19" i="30"/>
  <c r="FN19" i="30"/>
  <c r="FR19" i="30"/>
  <c r="FV19" i="30"/>
  <c r="FZ19" i="30"/>
  <c r="GD19" i="30"/>
  <c r="GH19" i="30"/>
  <c r="GK19" i="30"/>
  <c r="GT19" i="30"/>
  <c r="GX19" i="30"/>
  <c r="HB19" i="30"/>
  <c r="HF19" i="30"/>
  <c r="HJ19" i="30"/>
  <c r="HN19" i="30"/>
  <c r="HQ19" i="30"/>
  <c r="HV19" i="30"/>
  <c r="ID19" i="30"/>
  <c r="IH19" i="30"/>
  <c r="IL19" i="30"/>
  <c r="IP19" i="30"/>
  <c r="IT19" i="30"/>
  <c r="IW19" i="30"/>
  <c r="JB19" i="30"/>
  <c r="JF19" i="30"/>
  <c r="JN19" i="30"/>
  <c r="JR19" i="30"/>
  <c r="JV19" i="30"/>
  <c r="JZ19" i="30"/>
  <c r="KC19" i="30"/>
  <c r="KH19" i="30"/>
  <c r="KL19" i="30"/>
  <c r="KP19" i="30"/>
  <c r="KT19" i="30"/>
  <c r="KX19" i="30"/>
  <c r="LB19" i="30"/>
  <c r="LF19" i="30"/>
  <c r="LI19" i="30"/>
  <c r="LR19" i="30"/>
  <c r="LV19" i="30"/>
  <c r="LZ19" i="30"/>
  <c r="MD19" i="30"/>
  <c r="MH19" i="30"/>
  <c r="ML19" i="30"/>
  <c r="MO19" i="30"/>
  <c r="MX19" i="30"/>
  <c r="NB19" i="30"/>
  <c r="NF19" i="30"/>
  <c r="NJ19" i="30"/>
  <c r="NN19" i="30"/>
  <c r="NR19" i="30"/>
  <c r="NU19" i="30"/>
  <c r="NZ19" i="30"/>
  <c r="OD19" i="30"/>
  <c r="OH19" i="30"/>
  <c r="OL19" i="30"/>
  <c r="OP19" i="30"/>
  <c r="OT19" i="30"/>
  <c r="OX19" i="30"/>
  <c r="PA19" i="30"/>
  <c r="PF19" i="30"/>
  <c r="PJ19" i="30"/>
  <c r="PN19" i="30"/>
  <c r="PR19" i="30"/>
  <c r="PV19" i="30"/>
  <c r="PZ19" i="30"/>
  <c r="QD19" i="30"/>
  <c r="QG19" i="30"/>
  <c r="QP19" i="30"/>
  <c r="QT19" i="30"/>
  <c r="QX19" i="30"/>
  <c r="RB19" i="30"/>
  <c r="RF19" i="30"/>
  <c r="RJ19" i="30"/>
  <c r="RM19" i="30"/>
  <c r="RV19" i="30"/>
  <c r="RZ19" i="30"/>
  <c r="SD19" i="30"/>
  <c r="SH19" i="30"/>
  <c r="SL19" i="30"/>
  <c r="SP19" i="30"/>
  <c r="SS19" i="30"/>
  <c r="SX19" i="30"/>
  <c r="TB19" i="30"/>
  <c r="TF19" i="30"/>
  <c r="TJ19" i="30"/>
  <c r="TN19" i="30"/>
  <c r="TR19" i="30"/>
  <c r="TV19" i="30"/>
  <c r="TY19" i="30"/>
  <c r="UD19" i="30"/>
  <c r="UH19" i="30"/>
  <c r="UL19" i="30"/>
  <c r="UP19" i="30"/>
  <c r="UT19" i="30"/>
  <c r="UX19" i="30"/>
  <c r="VB19" i="30"/>
  <c r="VC19" i="30"/>
  <c r="VE19" i="30"/>
  <c r="VN19" i="30"/>
  <c r="VR19" i="30"/>
  <c r="VV19" i="30"/>
  <c r="VZ19" i="30"/>
  <c r="WD19" i="30"/>
  <c r="WH19" i="30"/>
  <c r="WK19" i="30"/>
  <c r="WT19" i="30"/>
  <c r="WX19" i="30"/>
  <c r="XB19" i="30"/>
  <c r="XF19" i="30"/>
  <c r="XJ19" i="30"/>
  <c r="XN19" i="30"/>
  <c r="XQ19" i="30"/>
  <c r="XV19" i="30"/>
  <c r="XZ19" i="30"/>
  <c r="YD19" i="30"/>
  <c r="YH19" i="30"/>
  <c r="YL19" i="30"/>
  <c r="YP19" i="30"/>
  <c r="YT19" i="30"/>
  <c r="YW19" i="30"/>
  <c r="ZB19" i="30"/>
  <c r="ZF19" i="30"/>
  <c r="ZJ19" i="30"/>
  <c r="ZN19" i="30"/>
  <c r="ZR19" i="30"/>
  <c r="ZV19" i="30"/>
  <c r="ZZ19" i="30"/>
  <c r="AAA19" i="30"/>
  <c r="AAL19" i="30"/>
  <c r="AAP19" i="30"/>
  <c r="AAT19" i="30"/>
  <c r="AAX19" i="30"/>
  <c r="ABB19" i="30"/>
  <c r="ABF19" i="30"/>
  <c r="ABI19" i="30"/>
  <c r="ABR19" i="30"/>
  <c r="ABV19" i="30"/>
  <c r="ABZ19" i="30"/>
  <c r="ACD19" i="30"/>
  <c r="ACH19" i="30"/>
  <c r="ACL19" i="30"/>
  <c r="ACO19" i="30"/>
  <c r="ACT19" i="30"/>
  <c r="ACX19" i="30"/>
  <c r="ADB19" i="30"/>
  <c r="ADF19" i="30"/>
  <c r="ADJ19" i="30"/>
  <c r="ADN19" i="30"/>
  <c r="ADR19" i="30"/>
  <c r="ADU19" i="30"/>
  <c r="ADZ19" i="30"/>
  <c r="AED19" i="30"/>
  <c r="AEH19" i="30"/>
  <c r="AEL19" i="30"/>
  <c r="AEP19" i="30"/>
  <c r="AET19" i="30"/>
  <c r="AEX19" i="30"/>
  <c r="AFA19" i="30"/>
  <c r="AFJ19" i="30"/>
  <c r="AFN19" i="30"/>
  <c r="AFR19" i="30"/>
  <c r="AFV19" i="30"/>
  <c r="AFZ19" i="30"/>
  <c r="AGD19" i="30"/>
  <c r="AGG19" i="30"/>
  <c r="AGP19" i="30"/>
  <c r="AGT19" i="30"/>
  <c r="AGX19" i="30"/>
  <c r="AHB19" i="30"/>
  <c r="AHF19" i="30"/>
  <c r="AHJ19" i="30"/>
  <c r="AHM19" i="30"/>
  <c r="AHR19" i="30"/>
  <c r="AHV19" i="30"/>
  <c r="AHZ19" i="30"/>
  <c r="AID19" i="30"/>
  <c r="AIH19" i="30"/>
  <c r="AIL19" i="30"/>
  <c r="AIP19" i="30"/>
  <c r="AIS19" i="30"/>
  <c r="AIX19" i="30"/>
  <c r="AJB19" i="30"/>
  <c r="AJF19" i="30"/>
  <c r="AJJ19" i="30"/>
  <c r="AJN19" i="30"/>
  <c r="AJR19" i="30"/>
  <c r="AJV19" i="30"/>
  <c r="AJY19" i="30"/>
  <c r="AKH19" i="30"/>
  <c r="AKL19" i="30"/>
  <c r="AKP19" i="30"/>
  <c r="AKT19" i="30"/>
  <c r="AKX19" i="30"/>
  <c r="ALB19" i="30"/>
  <c r="ALE19" i="30"/>
  <c r="ALN19" i="30"/>
  <c r="ALR19" i="30"/>
  <c r="ALV19" i="30"/>
  <c r="ALZ19" i="30"/>
  <c r="AMD19" i="30"/>
  <c r="AMH19" i="30"/>
  <c r="AMK19" i="30"/>
  <c r="AMP19" i="30"/>
  <c r="AMT19" i="30"/>
  <c r="AMX19" i="30"/>
  <c r="ANB19" i="30"/>
  <c r="ANF19" i="30"/>
  <c r="ANJ19" i="30"/>
  <c r="ANN19" i="30"/>
  <c r="ANP19" i="30"/>
  <c r="ANQ19" i="30"/>
  <c r="ANV19" i="30"/>
  <c r="ANZ19" i="30"/>
  <c r="AOD19" i="30"/>
  <c r="AOH19" i="30"/>
  <c r="AOL19" i="30"/>
  <c r="AOP19" i="30"/>
  <c r="AOT19" i="30"/>
  <c r="AOU19" i="30"/>
  <c r="AOW19" i="30"/>
  <c r="APF19" i="30"/>
  <c r="APJ19" i="30"/>
  <c r="APN19" i="30"/>
  <c r="APR19" i="30"/>
  <c r="APV19" i="30"/>
  <c r="APZ19" i="30"/>
  <c r="AQC19" i="30"/>
  <c r="AQL19" i="30"/>
  <c r="AQP19" i="30"/>
  <c r="AQT19" i="30"/>
  <c r="AQX19" i="30"/>
  <c r="ARB19" i="30"/>
  <c r="ARF19" i="30"/>
  <c r="ARI19" i="30"/>
  <c r="ARN19" i="30"/>
  <c r="ARR19" i="30"/>
  <c r="ARV19" i="30"/>
  <c r="ARZ19" i="30"/>
  <c r="ASD19" i="30"/>
  <c r="ASH19" i="30"/>
  <c r="ASL19" i="30"/>
  <c r="ASO19" i="30"/>
  <c r="AST19" i="30"/>
  <c r="ASX19" i="30"/>
  <c r="ATB19" i="30"/>
  <c r="ATF19" i="30"/>
  <c r="ATJ19" i="30"/>
  <c r="ATN19" i="30"/>
  <c r="ATR19" i="30"/>
  <c r="ATS19" i="30"/>
  <c r="ATU19" i="30"/>
  <c r="AUD19" i="30"/>
  <c r="AUH19" i="30"/>
  <c r="AUL19" i="30"/>
  <c r="AUP19" i="30"/>
  <c r="AUT19" i="30"/>
  <c r="AUX19" i="30"/>
  <c r="AVA19" i="30"/>
  <c r="AVJ19" i="30"/>
  <c r="AVN19" i="30"/>
  <c r="AVR19" i="30"/>
  <c r="AVV19" i="30"/>
  <c r="AVZ19" i="30"/>
  <c r="AWD19" i="30"/>
  <c r="AWG19" i="30"/>
  <c r="AWL19" i="30"/>
  <c r="AWP19" i="30"/>
  <c r="AWT19" i="30"/>
  <c r="AWX19" i="30"/>
  <c r="AXB19" i="30"/>
  <c r="AXF19" i="30"/>
  <c r="AXJ19" i="30"/>
  <c r="AXM19" i="30"/>
  <c r="AXR19" i="30"/>
  <c r="AXV19" i="30"/>
  <c r="AXZ19" i="30"/>
  <c r="AYD19" i="30"/>
  <c r="AYH19" i="30"/>
  <c r="AYL19" i="30"/>
  <c r="AYP19" i="30"/>
  <c r="AYS19" i="30"/>
  <c r="AZB19" i="30"/>
  <c r="AZF19" i="30"/>
  <c r="AZJ19" i="30"/>
  <c r="AZN19" i="30"/>
  <c r="AZR19" i="30"/>
  <c r="AZV19" i="30"/>
  <c r="AZY19" i="30"/>
  <c r="BAH19" i="30"/>
  <c r="BAL19" i="30"/>
  <c r="BAP19" i="30"/>
  <c r="BAT19" i="30"/>
  <c r="BAX19" i="30"/>
  <c r="BBB19" i="30"/>
  <c r="BBE19" i="30"/>
  <c r="BBJ19" i="30"/>
  <c r="BBN19" i="30"/>
  <c r="BBR19" i="30"/>
  <c r="BBV19" i="30"/>
  <c r="BBZ19" i="30"/>
  <c r="BCD19" i="30"/>
  <c r="BCH19" i="30"/>
  <c r="BCK19" i="30"/>
  <c r="BCP19" i="30"/>
  <c r="BCT19" i="30"/>
  <c r="BCX19" i="30"/>
  <c r="BDB19" i="30"/>
  <c r="BDF19" i="30"/>
  <c r="BDJ19" i="30"/>
  <c r="BDN19" i="30"/>
  <c r="BDQ19" i="30"/>
  <c r="BDZ19" i="30"/>
  <c r="BED19" i="30"/>
  <c r="BEH19" i="30"/>
  <c r="BEL19" i="30"/>
  <c r="BEP19" i="30"/>
  <c r="BET19" i="30"/>
  <c r="BEW19" i="30"/>
  <c r="BFF19" i="30"/>
  <c r="BFJ19" i="30"/>
  <c r="BFN19" i="30"/>
  <c r="BFR19" i="30"/>
  <c r="BFV19" i="30"/>
  <c r="BFZ19" i="30"/>
  <c r="BGC19" i="30"/>
  <c r="BGH19" i="30"/>
  <c r="BGL19" i="30"/>
  <c r="BGP19" i="30"/>
  <c r="BGT19" i="30"/>
  <c r="BGX19" i="30"/>
  <c r="BHB19" i="30"/>
  <c r="BHF19" i="30"/>
  <c r="BHI19" i="30"/>
  <c r="BHN19" i="30"/>
  <c r="BHR19" i="30"/>
  <c r="BHV19" i="30"/>
  <c r="BHZ19" i="30"/>
  <c r="BID19" i="30"/>
  <c r="BIH19" i="30"/>
  <c r="BIL19" i="30"/>
  <c r="BIM19" i="30"/>
  <c r="BIO19" i="30"/>
  <c r="BIX19" i="30"/>
  <c r="BJB19" i="30"/>
  <c r="BJF19" i="30"/>
  <c r="BJJ19" i="30"/>
  <c r="BJN19" i="30"/>
  <c r="BJR19" i="30"/>
  <c r="BJU19" i="30"/>
  <c r="BKD19" i="30"/>
  <c r="BKH19" i="30"/>
  <c r="BKL19" i="30"/>
  <c r="BKP19" i="30"/>
  <c r="BKT19" i="30"/>
  <c r="BKX19" i="30"/>
  <c r="BLA19" i="30"/>
  <c r="F20" i="30"/>
  <c r="J20" i="30"/>
  <c r="N20" i="30"/>
  <c r="R20" i="30"/>
  <c r="V20" i="30"/>
  <c r="Z20" i="30"/>
  <c r="AD20" i="30"/>
  <c r="AG20" i="30"/>
  <c r="AL20" i="30"/>
  <c r="AP20" i="30"/>
  <c r="AT20" i="30"/>
  <c r="AX20" i="30"/>
  <c r="BB20" i="30"/>
  <c r="BF20" i="30"/>
  <c r="BJ20" i="30"/>
  <c r="BK20" i="30"/>
  <c r="BM20" i="30"/>
  <c r="BV20" i="30"/>
  <c r="BZ20" i="30"/>
  <c r="CD20" i="30"/>
  <c r="CH20" i="30"/>
  <c r="CL20" i="30"/>
  <c r="CP20" i="30"/>
  <c r="CS20" i="30"/>
  <c r="DB20" i="30"/>
  <c r="DF20" i="30"/>
  <c r="DJ20" i="30"/>
  <c r="DN20" i="30"/>
  <c r="DR20" i="30"/>
  <c r="DV20" i="30"/>
  <c r="DY20" i="30"/>
  <c r="ED20" i="30"/>
  <c r="EH20" i="30"/>
  <c r="EL20" i="30"/>
  <c r="EP20" i="30"/>
  <c r="ET20" i="30"/>
  <c r="EX20" i="30"/>
  <c r="FB20" i="30"/>
  <c r="FE20" i="30"/>
  <c r="FJ20" i="30"/>
  <c r="FN20" i="30"/>
  <c r="FR20" i="30"/>
  <c r="FV20" i="30"/>
  <c r="FZ20" i="30"/>
  <c r="GD20" i="30"/>
  <c r="GH20" i="30"/>
  <c r="GK20" i="30"/>
  <c r="GT20" i="30"/>
  <c r="GX20" i="30"/>
  <c r="HB20" i="30"/>
  <c r="HF20" i="30"/>
  <c r="HJ20" i="30"/>
  <c r="HN20" i="30"/>
  <c r="HQ20" i="30"/>
  <c r="HZ20" i="30"/>
  <c r="ID20" i="30"/>
  <c r="IH20" i="30"/>
  <c r="IL20" i="30"/>
  <c r="IP20" i="30"/>
  <c r="IT20" i="30"/>
  <c r="IW20" i="30"/>
  <c r="JB20" i="30"/>
  <c r="JF20" i="30"/>
  <c r="JJ20" i="30"/>
  <c r="JN20" i="30"/>
  <c r="JR20" i="30"/>
  <c r="JV20" i="30"/>
  <c r="JZ20" i="30"/>
  <c r="KC20" i="30"/>
  <c r="KH20" i="30"/>
  <c r="KL20" i="30"/>
  <c r="KP20" i="30"/>
  <c r="KT20" i="30"/>
  <c r="KX20" i="30"/>
  <c r="LB20" i="30"/>
  <c r="LF20" i="30"/>
  <c r="LI20" i="30"/>
  <c r="LR20" i="30"/>
  <c r="LV20" i="30"/>
  <c r="LZ20" i="30"/>
  <c r="MD20" i="30"/>
  <c r="MH20" i="30"/>
  <c r="ML20" i="30"/>
  <c r="MO20" i="30"/>
  <c r="MX20" i="30"/>
  <c r="NB20" i="30"/>
  <c r="NF20" i="30"/>
  <c r="NJ20" i="30"/>
  <c r="NN20" i="30"/>
  <c r="NR20" i="30"/>
  <c r="NU20" i="30"/>
  <c r="NZ20" i="30"/>
  <c r="OD20" i="30"/>
  <c r="OH20" i="30"/>
  <c r="OL20" i="30"/>
  <c r="OP20" i="30"/>
  <c r="OT20" i="30"/>
  <c r="OX20" i="30"/>
  <c r="PA20" i="30"/>
  <c r="PF20" i="30"/>
  <c r="PJ20" i="30"/>
  <c r="PN20" i="30"/>
  <c r="PR20" i="30"/>
  <c r="PV20" i="30"/>
  <c r="PZ20" i="30"/>
  <c r="QD20" i="30"/>
  <c r="QE20" i="30"/>
  <c r="QG20" i="30"/>
  <c r="QP20" i="30"/>
  <c r="QT20" i="30"/>
  <c r="QX20" i="30"/>
  <c r="RB20" i="30"/>
  <c r="RF20" i="30"/>
  <c r="RJ20" i="30"/>
  <c r="RM20" i="30"/>
  <c r="RV20" i="30"/>
  <c r="RZ20" i="30"/>
  <c r="SD20" i="30"/>
  <c r="SH20" i="30"/>
  <c r="SL20" i="30"/>
  <c r="SP20" i="30"/>
  <c r="SS20" i="30"/>
  <c r="SX20" i="30"/>
  <c r="TB20" i="30"/>
  <c r="TF20" i="30"/>
  <c r="TJ20" i="30"/>
  <c r="TN20" i="30"/>
  <c r="TR20" i="30"/>
  <c r="TV20" i="30"/>
  <c r="TY20" i="30"/>
  <c r="UD20" i="30"/>
  <c r="UH20" i="30"/>
  <c r="UL20" i="30"/>
  <c r="UP20" i="30"/>
  <c r="UT20" i="30"/>
  <c r="UX20" i="30"/>
  <c r="VB20" i="30"/>
  <c r="VC20" i="30"/>
  <c r="VE20" i="30"/>
  <c r="VN20" i="30"/>
  <c r="VR20" i="30"/>
  <c r="VV20" i="30"/>
  <c r="VZ20" i="30"/>
  <c r="WD20" i="30"/>
  <c r="WH20" i="30"/>
  <c r="WK20" i="30"/>
  <c r="WT20" i="30"/>
  <c r="WX20" i="30"/>
  <c r="XB20" i="30"/>
  <c r="XF20" i="30"/>
  <c r="XJ20" i="30"/>
  <c r="XN20" i="30"/>
  <c r="XQ20" i="30"/>
  <c r="XV20" i="30"/>
  <c r="XZ20" i="30"/>
  <c r="YD20" i="30"/>
  <c r="YH20" i="30"/>
  <c r="YL20" i="30"/>
  <c r="YP20" i="30"/>
  <c r="YT20" i="30"/>
  <c r="YW20" i="30"/>
  <c r="ZB20" i="30"/>
  <c r="ZF20" i="30"/>
  <c r="ZJ20" i="30"/>
  <c r="ZN20" i="30"/>
  <c r="ZR20" i="30"/>
  <c r="ZV20" i="30"/>
  <c r="ZZ20" i="30"/>
  <c r="AAL20" i="30"/>
  <c r="AAP20" i="30"/>
  <c r="AAT20" i="30"/>
  <c r="AAX20" i="30"/>
  <c r="ABB20" i="30"/>
  <c r="ABF20" i="30"/>
  <c r="ABI20" i="30"/>
  <c r="ABR20" i="30"/>
  <c r="ABV20" i="30"/>
  <c r="ABZ20" i="30"/>
  <c r="ACD20" i="30"/>
  <c r="ACH20" i="30"/>
  <c r="ACL20" i="30"/>
  <c r="ACO20" i="30"/>
  <c r="ACT20" i="30"/>
  <c r="ACX20" i="30"/>
  <c r="ADB20" i="30"/>
  <c r="ADF20" i="30"/>
  <c r="ADJ20" i="30"/>
  <c r="ADN20" i="30"/>
  <c r="ADR20" i="30"/>
  <c r="ADU20" i="30"/>
  <c r="ADZ20" i="30"/>
  <c r="AED20" i="30"/>
  <c r="AEH20" i="30"/>
  <c r="AEL20" i="30"/>
  <c r="AEP20" i="30"/>
  <c r="AET20" i="30"/>
  <c r="AEX20" i="30"/>
  <c r="AFA20" i="30"/>
  <c r="AFJ20" i="30"/>
  <c r="AFN20" i="30"/>
  <c r="AFR20" i="30"/>
  <c r="AFV20" i="30"/>
  <c r="AFZ20" i="30"/>
  <c r="AGD20" i="30"/>
  <c r="AGG20" i="30"/>
  <c r="AGP20" i="30"/>
  <c r="AGT20" i="30"/>
  <c r="AGX20" i="30"/>
  <c r="AHB20" i="30"/>
  <c r="AHF20" i="30"/>
  <c r="AHJ20" i="30"/>
  <c r="AHM20" i="30"/>
  <c r="AHR20" i="30"/>
  <c r="AHV20" i="30"/>
  <c r="AHZ20" i="30"/>
  <c r="AID20" i="30"/>
  <c r="AIH20" i="30"/>
  <c r="AIL20" i="30"/>
  <c r="AIP20" i="30"/>
  <c r="AIS20" i="30"/>
  <c r="AIX20" i="30"/>
  <c r="AJB20" i="30"/>
  <c r="AJF20" i="30"/>
  <c r="AJJ20" i="30"/>
  <c r="AJN20" i="30"/>
  <c r="AJR20" i="30"/>
  <c r="AJV20" i="30"/>
  <c r="AJW20" i="30"/>
  <c r="AJY20" i="30"/>
  <c r="AKH20" i="30"/>
  <c r="AKL20" i="30"/>
  <c r="AKP20" i="30"/>
  <c r="AKT20" i="30"/>
  <c r="AKX20" i="30"/>
  <c r="ALB20" i="30"/>
  <c r="ALE20" i="30"/>
  <c r="ALN20" i="30"/>
  <c r="ALR20" i="30"/>
  <c r="ALV20" i="30"/>
  <c r="ALZ20" i="30"/>
  <c r="AMD20" i="30"/>
  <c r="AMH20" i="30"/>
  <c r="AMK20" i="30"/>
  <c r="AMP20" i="30"/>
  <c r="AMT20" i="30"/>
  <c r="AMX20" i="30"/>
  <c r="ANB20" i="30"/>
  <c r="ANF20" i="30"/>
  <c r="ANJ20" i="30"/>
  <c r="ANN20" i="30"/>
  <c r="ANQ20" i="30"/>
  <c r="ANV20" i="30"/>
  <c r="ANZ20" i="30"/>
  <c r="AOD20" i="30"/>
  <c r="AOH20" i="30"/>
  <c r="AOL20" i="30"/>
  <c r="AOP20" i="30"/>
  <c r="AOT20" i="30"/>
  <c r="AOU20" i="30"/>
  <c r="AOW20" i="30"/>
  <c r="APF20" i="30"/>
  <c r="APJ20" i="30"/>
  <c r="APN20" i="30"/>
  <c r="APR20" i="30"/>
  <c r="APV20" i="30"/>
  <c r="APZ20" i="30"/>
  <c r="AQC20" i="30"/>
  <c r="AQL20" i="30"/>
  <c r="AQP20" i="30"/>
  <c r="AQT20" i="30"/>
  <c r="AQX20" i="30"/>
  <c r="ARB20" i="30"/>
  <c r="ARF20" i="30"/>
  <c r="ARI20" i="30"/>
  <c r="ARN20" i="30"/>
  <c r="ARR20" i="30"/>
  <c r="ARV20" i="30"/>
  <c r="ARZ20" i="30"/>
  <c r="ASD20" i="30"/>
  <c r="ASH20" i="30"/>
  <c r="ASL20" i="30"/>
  <c r="ASO20" i="30"/>
  <c r="AST20" i="30"/>
  <c r="ASX20" i="30"/>
  <c r="ATB20" i="30"/>
  <c r="ATF20" i="30"/>
  <c r="ATJ20" i="30"/>
  <c r="ATN20" i="30"/>
  <c r="ATR20" i="30"/>
  <c r="ATU20" i="30"/>
  <c r="AUD20" i="30"/>
  <c r="AUH20" i="30"/>
  <c r="AUL20" i="30"/>
  <c r="AUP20" i="30"/>
  <c r="AUT20" i="30"/>
  <c r="AUX20" i="30"/>
  <c r="AVA20" i="30"/>
  <c r="AVJ20" i="30"/>
  <c r="AVN20" i="30"/>
  <c r="AVR20" i="30"/>
  <c r="AVV20" i="30"/>
  <c r="AVZ20" i="30"/>
  <c r="AWD20" i="30"/>
  <c r="AWG20" i="30"/>
  <c r="AWL20" i="30"/>
  <c r="AWP20" i="30"/>
  <c r="AWT20" i="30"/>
  <c r="AWX20" i="30"/>
  <c r="AXB20" i="30"/>
  <c r="AXF20" i="30"/>
  <c r="AXJ20" i="30"/>
  <c r="AXM20" i="30"/>
  <c r="AXR20" i="30"/>
  <c r="AXV20" i="30"/>
  <c r="AXZ20" i="30"/>
  <c r="AYD20" i="30"/>
  <c r="AYH20" i="30"/>
  <c r="AYL20" i="30"/>
  <c r="AYP20" i="30"/>
  <c r="AYS20" i="30"/>
  <c r="AZB20" i="30"/>
  <c r="AZF20" i="30"/>
  <c r="AZJ20" i="30"/>
  <c r="AZN20" i="30"/>
  <c r="AZR20" i="30"/>
  <c r="AZV20" i="30"/>
  <c r="AZY20" i="30"/>
  <c r="BAH20" i="30"/>
  <c r="BAL20" i="30"/>
  <c r="BAP20" i="30"/>
  <c r="BAT20" i="30"/>
  <c r="BAX20" i="30"/>
  <c r="BBB20" i="30"/>
  <c r="BBE20" i="30"/>
  <c r="BBJ20" i="30"/>
  <c r="BBN20" i="30"/>
  <c r="BBR20" i="30"/>
  <c r="BBV20" i="30"/>
  <c r="BBZ20" i="30"/>
  <c r="BCD20" i="30"/>
  <c r="BCH20" i="30"/>
  <c r="BCK20" i="30"/>
  <c r="BCP20" i="30"/>
  <c r="BCT20" i="30"/>
  <c r="BCX20" i="30"/>
  <c r="BDB20" i="30"/>
  <c r="BDF20" i="30"/>
  <c r="BDJ20" i="30"/>
  <c r="BDN20" i="30"/>
  <c r="BDO20" i="30"/>
  <c r="BDQ20" i="30"/>
  <c r="BDZ20" i="30"/>
  <c r="BED20" i="30"/>
  <c r="BEH20" i="30"/>
  <c r="BEL20" i="30"/>
  <c r="BEP20" i="30"/>
  <c r="BET20" i="30"/>
  <c r="BEW20" i="30"/>
  <c r="BFF20" i="30"/>
  <c r="BFJ20" i="30"/>
  <c r="BFN20" i="30"/>
  <c r="BFR20" i="30"/>
  <c r="BFV20" i="30"/>
  <c r="BFZ20" i="30"/>
  <c r="BGC20" i="30"/>
  <c r="BGH20" i="30"/>
  <c r="BGL20" i="30"/>
  <c r="BGP20" i="30"/>
  <c r="BGT20" i="30"/>
  <c r="BGX20" i="30"/>
  <c r="BHB20" i="30"/>
  <c r="BHF20" i="30"/>
  <c r="BHI20" i="30"/>
  <c r="BHN20" i="30"/>
  <c r="BHR20" i="30"/>
  <c r="BHV20" i="30"/>
  <c r="BHZ20" i="30"/>
  <c r="BID20" i="30"/>
  <c r="BIH20" i="30"/>
  <c r="BIL20" i="30"/>
  <c r="BIM20" i="30"/>
  <c r="BIO20" i="30"/>
  <c r="BIX20" i="30"/>
  <c r="BJB20" i="30"/>
  <c r="BJF20" i="30"/>
  <c r="BJJ20" i="30"/>
  <c r="BJN20" i="30"/>
  <c r="BJR20" i="30"/>
  <c r="BJU20" i="30"/>
  <c r="BKD20" i="30"/>
  <c r="BKH20" i="30"/>
  <c r="BKL20" i="30"/>
  <c r="BKP20" i="30"/>
  <c r="BKT20" i="30"/>
  <c r="BKX20" i="30"/>
  <c r="BLA20" i="30"/>
  <c r="F21" i="30"/>
  <c r="J21" i="30"/>
  <c r="N21" i="30"/>
  <c r="R21" i="30"/>
  <c r="V21" i="30"/>
  <c r="Z21" i="30"/>
  <c r="AD21" i="30"/>
  <c r="AG21" i="30"/>
  <c r="AL21" i="30"/>
  <c r="AP21" i="30"/>
  <c r="AT21" i="30"/>
  <c r="AX21" i="30"/>
  <c r="BB21" i="30"/>
  <c r="BF21" i="30"/>
  <c r="BJ21" i="30"/>
  <c r="BM21" i="30"/>
  <c r="BV21" i="30"/>
  <c r="BZ21" i="30"/>
  <c r="CD21" i="30"/>
  <c r="CH21" i="30"/>
  <c r="CL21" i="30"/>
  <c r="CP21" i="30"/>
  <c r="CS21" i="30"/>
  <c r="DB21" i="30"/>
  <c r="DF21" i="30"/>
  <c r="DJ21" i="30"/>
  <c r="DN21" i="30"/>
  <c r="DR21" i="30"/>
  <c r="DV21" i="30"/>
  <c r="DY21" i="30"/>
  <c r="ED21" i="30"/>
  <c r="EH21" i="30"/>
  <c r="EL21" i="30"/>
  <c r="EP21" i="30"/>
  <c r="ET21" i="30"/>
  <c r="EX21" i="30"/>
  <c r="FB21" i="30"/>
  <c r="FE21" i="30"/>
  <c r="FJ21" i="30"/>
  <c r="FN21" i="30"/>
  <c r="FR21" i="30"/>
  <c r="FV21" i="30"/>
  <c r="FZ21" i="30"/>
  <c r="GD21" i="30"/>
  <c r="GH21" i="30"/>
  <c r="GK21" i="30"/>
  <c r="GT21" i="30"/>
  <c r="GX21" i="30"/>
  <c r="HB21" i="30"/>
  <c r="HF21" i="30"/>
  <c r="HJ21" i="30"/>
  <c r="HN21" i="30"/>
  <c r="HQ21" i="30"/>
  <c r="HZ21" i="30"/>
  <c r="ID21" i="30"/>
  <c r="IH21" i="30"/>
  <c r="IL21" i="30"/>
  <c r="IP21" i="30"/>
  <c r="IT21" i="30"/>
  <c r="IW21" i="30"/>
  <c r="JB21" i="30"/>
  <c r="JF21" i="30"/>
  <c r="JJ21" i="30"/>
  <c r="JN21" i="30"/>
  <c r="JR21" i="30"/>
  <c r="JV21" i="30"/>
  <c r="JZ21" i="30"/>
  <c r="KC21" i="30"/>
  <c r="KH21" i="30"/>
  <c r="KL21" i="30"/>
  <c r="KP21" i="30"/>
  <c r="KT21" i="30"/>
  <c r="KX21" i="30"/>
  <c r="LB21" i="30"/>
  <c r="LF21" i="30"/>
  <c r="LG21" i="30"/>
  <c r="LI21" i="30"/>
  <c r="LR21" i="30"/>
  <c r="LV21" i="30"/>
  <c r="LZ21" i="30"/>
  <c r="MD21" i="30"/>
  <c r="MH21" i="30"/>
  <c r="ML21" i="30"/>
  <c r="MO21" i="30"/>
  <c r="MX21" i="30"/>
  <c r="NB21" i="30"/>
  <c r="NF21" i="30"/>
  <c r="NJ21" i="30"/>
  <c r="NN21" i="30"/>
  <c r="NR21" i="30"/>
  <c r="NU21" i="30"/>
  <c r="NZ21" i="30"/>
  <c r="OD21" i="30"/>
  <c r="OH21" i="30"/>
  <c r="OL21" i="30"/>
  <c r="OP21" i="30"/>
  <c r="OT21" i="30"/>
  <c r="OX21" i="30"/>
  <c r="PA21" i="30"/>
  <c r="PF21" i="30"/>
  <c r="PJ21" i="30"/>
  <c r="PN21" i="30"/>
  <c r="PR21" i="30"/>
  <c r="PV21" i="30"/>
  <c r="PZ21" i="30"/>
  <c r="QD21" i="30"/>
  <c r="QE21" i="30"/>
  <c r="QG21" i="30"/>
  <c r="QP21" i="30"/>
  <c r="QT21" i="30"/>
  <c r="QX21" i="30"/>
  <c r="RB21" i="30"/>
  <c r="RF21" i="30"/>
  <c r="RJ21" i="30"/>
  <c r="RM21" i="30"/>
  <c r="RV21" i="30"/>
  <c r="RZ21" i="30"/>
  <c r="SD21" i="30"/>
  <c r="SH21" i="30"/>
  <c r="SL21" i="30"/>
  <c r="SP21" i="30"/>
  <c r="SS21" i="30"/>
  <c r="SX21" i="30"/>
  <c r="TB21" i="30"/>
  <c r="TF21" i="30"/>
  <c r="TJ21" i="30"/>
  <c r="TN21" i="30"/>
  <c r="TR21" i="30"/>
  <c r="TV21" i="30"/>
  <c r="TY21" i="30"/>
  <c r="UD21" i="30"/>
  <c r="UH21" i="30"/>
  <c r="UL21" i="30"/>
  <c r="UP21" i="30"/>
  <c r="UT21" i="30"/>
  <c r="UX21" i="30"/>
  <c r="VB21" i="30"/>
  <c r="VE21" i="30"/>
  <c r="VN21" i="30"/>
  <c r="VR21" i="30"/>
  <c r="VV21" i="30"/>
  <c r="VZ21" i="30"/>
  <c r="WD21" i="30"/>
  <c r="WH21" i="30"/>
  <c r="WK21" i="30"/>
  <c r="WT21" i="30"/>
  <c r="WX21" i="30"/>
  <c r="XB21" i="30"/>
  <c r="XF21" i="30"/>
  <c r="XJ21" i="30"/>
  <c r="XN21" i="30"/>
  <c r="XQ21" i="30"/>
  <c r="XV21" i="30"/>
  <c r="XZ21" i="30"/>
  <c r="YD21" i="30"/>
  <c r="YH21" i="30"/>
  <c r="YL21" i="30"/>
  <c r="YP21" i="30"/>
  <c r="YT21" i="30"/>
  <c r="YW21" i="30"/>
  <c r="ZB21" i="30"/>
  <c r="ZF21" i="30"/>
  <c r="ZJ21" i="30"/>
  <c r="ZN21" i="30"/>
  <c r="ZR21" i="30"/>
  <c r="ZV21" i="30"/>
  <c r="ZZ21" i="30"/>
  <c r="AAL21" i="30"/>
  <c r="AAP21" i="30"/>
  <c r="AAT21" i="30"/>
  <c r="AAX21" i="30"/>
  <c r="ABB21" i="30"/>
  <c r="ABF21" i="30"/>
  <c r="ABI21" i="30"/>
  <c r="ABR21" i="30"/>
  <c r="ABV21" i="30"/>
  <c r="ABZ21" i="30"/>
  <c r="ACD21" i="30"/>
  <c r="ACH21" i="30"/>
  <c r="ACL21" i="30"/>
  <c r="ACO21" i="30"/>
  <c r="ACT21" i="30"/>
  <c r="ACX21" i="30"/>
  <c r="ADB21" i="30"/>
  <c r="ADF21" i="30"/>
  <c r="ADJ21" i="30"/>
  <c r="ADN21" i="30"/>
  <c r="ADR21" i="30"/>
  <c r="ADU21" i="30"/>
  <c r="ADZ21" i="30"/>
  <c r="AED21" i="30"/>
  <c r="AEH21" i="30"/>
  <c r="AEL21" i="30"/>
  <c r="AEP21" i="30"/>
  <c r="AET21" i="30"/>
  <c r="AEX21" i="30"/>
  <c r="AEY21" i="30"/>
  <c r="AFA21" i="30"/>
  <c r="AFJ21" i="30"/>
  <c r="AFN21" i="30"/>
  <c r="AFR21" i="30"/>
  <c r="AFV21" i="30"/>
  <c r="AFZ21" i="30"/>
  <c r="AGD21" i="30"/>
  <c r="AGG21" i="30"/>
  <c r="AGP21" i="30"/>
  <c r="AGT21" i="30"/>
  <c r="AGX21" i="30"/>
  <c r="AHB21" i="30"/>
  <c r="AHF21" i="30"/>
  <c r="AHJ21" i="30"/>
  <c r="AHM21" i="30"/>
  <c r="AHR21" i="30"/>
  <c r="AHV21" i="30"/>
  <c r="AHZ21" i="30"/>
  <c r="AID21" i="30"/>
  <c r="AIH21" i="30"/>
  <c r="AIL21" i="30"/>
  <c r="AIP21" i="30"/>
  <c r="AIS21" i="30"/>
  <c r="AIX21" i="30"/>
  <c r="AJB21" i="30"/>
  <c r="AJF21" i="30"/>
  <c r="AJJ21" i="30"/>
  <c r="AJN21" i="30"/>
  <c r="AJR21" i="30"/>
  <c r="AJV21" i="30"/>
  <c r="AJW21" i="30"/>
  <c r="AJY21" i="30"/>
  <c r="AKH21" i="30"/>
  <c r="AKL21" i="30"/>
  <c r="AKP21" i="30"/>
  <c r="AKT21" i="30"/>
  <c r="AKX21" i="30"/>
  <c r="ALB21" i="30"/>
  <c r="ALE21" i="30"/>
  <c r="ALN21" i="30"/>
  <c r="ALR21" i="30"/>
  <c r="ALV21" i="30"/>
  <c r="ALZ21" i="30"/>
  <c r="AMD21" i="30"/>
  <c r="AMH21" i="30"/>
  <c r="AMK21" i="30"/>
  <c r="AMP21" i="30"/>
  <c r="AMT21" i="30"/>
  <c r="AMX21" i="30"/>
  <c r="ANB21" i="30"/>
  <c r="ANF21" i="30"/>
  <c r="ANJ21" i="30"/>
  <c r="ANN21" i="30"/>
  <c r="ANQ21" i="30"/>
  <c r="ANV21" i="30"/>
  <c r="ANZ21" i="30"/>
  <c r="AOD21" i="30"/>
  <c r="AOH21" i="30"/>
  <c r="AOL21" i="30"/>
  <c r="AOP21" i="30"/>
  <c r="AOT21" i="30"/>
  <c r="AOW21" i="30"/>
  <c r="APF21" i="30"/>
  <c r="APJ21" i="30"/>
  <c r="APN21" i="30"/>
  <c r="APR21" i="30"/>
  <c r="APV21" i="30"/>
  <c r="APZ21" i="30"/>
  <c r="AQC21" i="30"/>
  <c r="AQL21" i="30"/>
  <c r="AQP21" i="30"/>
  <c r="AQT21" i="30"/>
  <c r="AQX21" i="30"/>
  <c r="ARB21" i="30"/>
  <c r="ARF21" i="30"/>
  <c r="ARI21" i="30"/>
  <c r="ARN21" i="30"/>
  <c r="ARR21" i="30"/>
  <c r="ARV21" i="30"/>
  <c r="ARZ21" i="30"/>
  <c r="ASD21" i="30"/>
  <c r="ASH21" i="30"/>
  <c r="ASL21" i="30"/>
  <c r="ASO21" i="30"/>
  <c r="AST21" i="30"/>
  <c r="ASX21" i="30"/>
  <c r="ATB21" i="30"/>
  <c r="ATF21" i="30"/>
  <c r="ATJ21" i="30"/>
  <c r="ATN21" i="30"/>
  <c r="ATR21" i="30"/>
  <c r="ATU21" i="30"/>
  <c r="AUD21" i="30"/>
  <c r="AUH21" i="30"/>
  <c r="AUL21" i="30"/>
  <c r="AUP21" i="30"/>
  <c r="AUT21" i="30"/>
  <c r="AUX21" i="30"/>
  <c r="AVA21" i="30"/>
  <c r="AVJ21" i="30"/>
  <c r="AVN21" i="30"/>
  <c r="AVR21" i="30"/>
  <c r="AVV21" i="30"/>
  <c r="AVZ21" i="30"/>
  <c r="AWD21" i="30"/>
  <c r="AWG21" i="30"/>
  <c r="AWL21" i="30"/>
  <c r="AWP21" i="30"/>
  <c r="AWT21" i="30"/>
  <c r="AWX21" i="30"/>
  <c r="AXB21" i="30"/>
  <c r="AXF21" i="30"/>
  <c r="AXJ21" i="30"/>
  <c r="AXM21" i="30"/>
  <c r="AXR21" i="30"/>
  <c r="AXV21" i="30"/>
  <c r="AXZ21" i="30"/>
  <c r="AYD21" i="30"/>
  <c r="AYH21" i="30"/>
  <c r="AYL21" i="30"/>
  <c r="AYP21" i="30"/>
  <c r="AYQ21" i="30"/>
  <c r="AYS21" i="30"/>
  <c r="AZB21" i="30"/>
  <c r="AZF21" i="30"/>
  <c r="AZJ21" i="30"/>
  <c r="AZN21" i="30"/>
  <c r="AZR21" i="30"/>
  <c r="AZV21" i="30"/>
  <c r="AZY21" i="30"/>
  <c r="BAH21" i="30"/>
  <c r="BAL21" i="30"/>
  <c r="BAP21" i="30"/>
  <c r="BAT21" i="30"/>
  <c r="BAX21" i="30"/>
  <c r="BBB21" i="30"/>
  <c r="BBE21" i="30"/>
  <c r="BBJ21" i="30"/>
  <c r="BBN21" i="30"/>
  <c r="BBR21" i="30"/>
  <c r="BBV21" i="30"/>
  <c r="BBZ21" i="30"/>
  <c r="BCD21" i="30"/>
  <c r="BCH21" i="30"/>
  <c r="BCK21" i="30"/>
  <c r="BCP21" i="30"/>
  <c r="BCT21" i="30"/>
  <c r="BCX21" i="30"/>
  <c r="BDB21" i="30"/>
  <c r="BDF21" i="30"/>
  <c r="BDJ21" i="30"/>
  <c r="BDN21" i="30"/>
  <c r="BDO21" i="30"/>
  <c r="BDQ21" i="30"/>
  <c r="BDZ21" i="30"/>
  <c r="BED21" i="30"/>
  <c r="BEH21" i="30"/>
  <c r="BEL21" i="30"/>
  <c r="BEP21" i="30"/>
  <c r="BET21" i="30"/>
  <c r="BEW21" i="30"/>
  <c r="BFF21" i="30"/>
  <c r="BFJ21" i="30"/>
  <c r="BFN21" i="30"/>
  <c r="BFR21" i="30"/>
  <c r="BFV21" i="30"/>
  <c r="BFZ21" i="30"/>
  <c r="BGC21" i="30"/>
  <c r="BGH21" i="30"/>
  <c r="BGL21" i="30"/>
  <c r="BGP21" i="30"/>
  <c r="BGT21" i="30"/>
  <c r="BGX21" i="30"/>
  <c r="BHB21" i="30"/>
  <c r="BHF21" i="30"/>
  <c r="BHI21" i="30"/>
  <c r="BHN21" i="30"/>
  <c r="BHR21" i="30"/>
  <c r="BHV21" i="30"/>
  <c r="BHZ21" i="30"/>
  <c r="BID21" i="30"/>
  <c r="BIH21" i="30"/>
  <c r="BIL21" i="30"/>
  <c r="BIO21" i="30"/>
  <c r="BIX21" i="30"/>
  <c r="BJB21" i="30"/>
  <c r="BJF21" i="30"/>
  <c r="BJJ21" i="30"/>
  <c r="BJN21" i="30"/>
  <c r="BJR21" i="30"/>
  <c r="BJU21" i="30"/>
  <c r="BKD21" i="30"/>
  <c r="BKH21" i="30"/>
  <c r="BKL21" i="30"/>
  <c r="BKP21" i="30"/>
  <c r="BKT21" i="30"/>
  <c r="BKX21" i="30"/>
  <c r="BLA21" i="30"/>
  <c r="F22" i="30"/>
  <c r="J22" i="30"/>
  <c r="N22" i="30"/>
  <c r="R22" i="30"/>
  <c r="V22" i="30"/>
  <c r="Z22" i="30"/>
  <c r="AD22" i="30"/>
  <c r="AG22" i="30"/>
  <c r="AL22" i="30"/>
  <c r="AP22" i="30"/>
  <c r="AT22" i="30"/>
  <c r="AX22" i="30"/>
  <c r="BB22" i="30"/>
  <c r="BF22" i="30"/>
  <c r="BJ22" i="30"/>
  <c r="BM22" i="30"/>
  <c r="BV22" i="30"/>
  <c r="BZ22" i="30"/>
  <c r="CD22" i="30"/>
  <c r="CH22" i="30"/>
  <c r="CL22" i="30"/>
  <c r="CP22" i="30"/>
  <c r="CS22" i="30"/>
  <c r="DB22" i="30"/>
  <c r="DF22" i="30"/>
  <c r="DJ22" i="30"/>
  <c r="DN22" i="30"/>
  <c r="DR22" i="30"/>
  <c r="DV22" i="30"/>
  <c r="DY22" i="30"/>
  <c r="ED22" i="30"/>
  <c r="EH22" i="30"/>
  <c r="EL22" i="30"/>
  <c r="EP22" i="30"/>
  <c r="ET22" i="30"/>
  <c r="EX22" i="30"/>
  <c r="FB22" i="30"/>
  <c r="FE22" i="30"/>
  <c r="FJ22" i="30"/>
  <c r="FN22" i="30"/>
  <c r="FR22" i="30"/>
  <c r="FV22" i="30"/>
  <c r="FZ22" i="30"/>
  <c r="GD22" i="30"/>
  <c r="GH22" i="30"/>
  <c r="GI22" i="30"/>
  <c r="GK22" i="30"/>
  <c r="GT22" i="30"/>
  <c r="GX22" i="30"/>
  <c r="HB22" i="30"/>
  <c r="HF22" i="30"/>
  <c r="HJ22" i="30"/>
  <c r="HN22" i="30"/>
  <c r="HQ22" i="30"/>
  <c r="HZ22" i="30"/>
  <c r="ID22" i="30"/>
  <c r="IH22" i="30"/>
  <c r="IL22" i="30"/>
  <c r="IP22" i="30"/>
  <c r="IT22" i="30"/>
  <c r="IW22" i="30"/>
  <c r="JB22" i="30"/>
  <c r="JF22" i="30"/>
  <c r="JJ22" i="30"/>
  <c r="JN22" i="30"/>
  <c r="JR22" i="30"/>
  <c r="JV22" i="30"/>
  <c r="JZ22" i="30"/>
  <c r="KC22" i="30"/>
  <c r="KH22" i="30"/>
  <c r="KL22" i="30"/>
  <c r="KP22" i="30"/>
  <c r="KT22" i="30"/>
  <c r="KX22" i="30"/>
  <c r="LB22" i="30"/>
  <c r="LF22" i="30"/>
  <c r="LG22" i="30"/>
  <c r="LI22" i="30"/>
  <c r="LN22" i="30"/>
  <c r="LR22" i="30"/>
  <c r="LV22" i="30"/>
  <c r="LZ22" i="30"/>
  <c r="MD22" i="30"/>
  <c r="MH22" i="30"/>
  <c r="ML22" i="30"/>
  <c r="MO22" i="30"/>
  <c r="MX22" i="30"/>
  <c r="NB22" i="30"/>
  <c r="NF22" i="30"/>
  <c r="NJ22" i="30"/>
  <c r="NN22" i="30"/>
  <c r="NR22" i="30"/>
  <c r="NU22" i="30"/>
  <c r="NZ22" i="30"/>
  <c r="OH22" i="30"/>
  <c r="OL22" i="30"/>
  <c r="OP22" i="30"/>
  <c r="OT22" i="30"/>
  <c r="OX22" i="30"/>
  <c r="PA22" i="30"/>
  <c r="PF22" i="30"/>
  <c r="PJ22" i="30"/>
  <c r="PN22" i="30"/>
  <c r="PR22" i="30"/>
  <c r="PV22" i="30"/>
  <c r="PZ22" i="30"/>
  <c r="QD22" i="30"/>
  <c r="QE22" i="30"/>
  <c r="QG22" i="30"/>
  <c r="QL22" i="30"/>
  <c r="QP22" i="30"/>
  <c r="QT22" i="30"/>
  <c r="QX22" i="30"/>
  <c r="RB22" i="30"/>
  <c r="RF22" i="30"/>
  <c r="RJ22" i="30"/>
  <c r="RM22" i="30"/>
  <c r="RV22" i="30"/>
  <c r="RZ22" i="30"/>
  <c r="SD22" i="30"/>
  <c r="SH22" i="30"/>
  <c r="SL22" i="30"/>
  <c r="SP22" i="30"/>
  <c r="SS22" i="30"/>
  <c r="SX22" i="30"/>
  <c r="TF22" i="30"/>
  <c r="TJ22" i="30"/>
  <c r="TN22" i="30"/>
  <c r="TR22" i="30"/>
  <c r="TV22" i="30"/>
  <c r="TY22" i="30"/>
  <c r="UD22" i="30"/>
  <c r="UH22" i="30"/>
  <c r="UL22" i="30"/>
  <c r="UP22" i="30"/>
  <c r="UT22" i="30"/>
  <c r="UX22" i="30"/>
  <c r="VB22" i="30"/>
  <c r="VC22" i="30"/>
  <c r="VE22" i="30"/>
  <c r="VJ22" i="30"/>
  <c r="VN22" i="30"/>
  <c r="VR22" i="30"/>
  <c r="VV22" i="30"/>
  <c r="VZ22" i="30"/>
  <c r="WD22" i="30"/>
  <c r="WH22" i="30"/>
  <c r="WK22" i="30"/>
  <c r="WT22" i="30"/>
  <c r="WX22" i="30"/>
  <c r="XB22" i="30"/>
  <c r="XF22" i="30"/>
  <c r="XJ22" i="30"/>
  <c r="XN22" i="30"/>
  <c r="XQ22" i="30"/>
  <c r="XV22" i="30"/>
  <c r="YD22" i="30"/>
  <c r="YH22" i="30"/>
  <c r="YL22" i="30"/>
  <c r="YP22" i="30"/>
  <c r="YT22" i="30"/>
  <c r="YW22" i="30"/>
  <c r="ZB22" i="30"/>
  <c r="ZF22" i="30"/>
  <c r="ZJ22" i="30"/>
  <c r="ZN22" i="30"/>
  <c r="ZR22" i="30"/>
  <c r="ZV22" i="30"/>
  <c r="ZZ22" i="30"/>
  <c r="AAA22" i="30"/>
  <c r="AAH22" i="30"/>
  <c r="AAL22" i="30"/>
  <c r="AAP22" i="30"/>
  <c r="AAT22" i="30"/>
  <c r="AAX22" i="30"/>
  <c r="ABB22" i="30"/>
  <c r="ABF22" i="30"/>
  <c r="ABI22" i="30"/>
  <c r="ABR22" i="30"/>
  <c r="ABV22" i="30"/>
  <c r="ABZ22" i="30"/>
  <c r="ACD22" i="30"/>
  <c r="ACH22" i="30"/>
  <c r="ACL22" i="30"/>
  <c r="ACO22" i="30"/>
  <c r="ACT22" i="30"/>
  <c r="ADB22" i="30"/>
  <c r="ADF22" i="30"/>
  <c r="ADJ22" i="30"/>
  <c r="ADN22" i="30"/>
  <c r="ADR22" i="30"/>
  <c r="ADU22" i="30"/>
  <c r="ADZ22" i="30"/>
  <c r="AED22" i="30"/>
  <c r="AEH22" i="30"/>
  <c r="AEL22" i="30"/>
  <c r="AEP22" i="30"/>
  <c r="AET22" i="30"/>
  <c r="AEX22" i="30"/>
  <c r="AEY22" i="30"/>
  <c r="AFA22" i="30"/>
  <c r="AFJ22" i="30"/>
  <c r="AFN22" i="30"/>
  <c r="AFR22" i="30"/>
  <c r="AFV22" i="30"/>
  <c r="AFZ22" i="30"/>
  <c r="AGD22" i="30"/>
  <c r="AGG22" i="30"/>
  <c r="AGP22" i="30"/>
  <c r="AGT22" i="30"/>
  <c r="AGX22" i="30"/>
  <c r="AHB22" i="30"/>
  <c r="AHF22" i="30"/>
  <c r="AHJ22" i="30"/>
  <c r="AHM22" i="30"/>
  <c r="AHR22" i="30"/>
  <c r="AHZ22" i="30"/>
  <c r="AID22" i="30"/>
  <c r="AIH22" i="30"/>
  <c r="AIL22" i="30"/>
  <c r="AIP22" i="30"/>
  <c r="AIS22" i="30"/>
  <c r="AIX22" i="30"/>
  <c r="AJB22" i="30"/>
  <c r="AJF22" i="30"/>
  <c r="AJJ22" i="30"/>
  <c r="AJN22" i="30"/>
  <c r="AJR22" i="30"/>
  <c r="AJV22" i="30"/>
  <c r="AJW22" i="30"/>
  <c r="AJY22" i="30"/>
  <c r="AKH22" i="30"/>
  <c r="AKL22" i="30"/>
  <c r="AKP22" i="30"/>
  <c r="AKT22" i="30"/>
  <c r="AKX22" i="30"/>
  <c r="ALB22" i="30"/>
  <c r="ALE22" i="30"/>
  <c r="ALN22" i="30"/>
  <c r="ALR22" i="30"/>
  <c r="ALV22" i="30"/>
  <c r="ALZ22" i="30"/>
  <c r="AMD22" i="30"/>
  <c r="AMH22" i="30"/>
  <c r="AMK22" i="30"/>
  <c r="AMP22" i="30"/>
  <c r="AMX22" i="30"/>
  <c r="ANB22" i="30"/>
  <c r="ANF22" i="30"/>
  <c r="ANJ22" i="30"/>
  <c r="ANN22" i="30"/>
  <c r="ANQ22" i="30"/>
  <c r="ANV22" i="30"/>
  <c r="ANZ22" i="30"/>
  <c r="AOD22" i="30"/>
  <c r="AOH22" i="30"/>
  <c r="AOL22" i="30"/>
  <c r="AOP22" i="30"/>
  <c r="AOT22" i="30"/>
  <c r="AOU22" i="30"/>
  <c r="AOW22" i="30"/>
  <c r="APF22" i="30"/>
  <c r="APJ22" i="30"/>
  <c r="APN22" i="30"/>
  <c r="APR22" i="30"/>
  <c r="APV22" i="30"/>
  <c r="APZ22" i="30"/>
  <c r="AQC22" i="30"/>
  <c r="AQL22" i="30"/>
  <c r="AQP22" i="30"/>
  <c r="AQT22" i="30"/>
  <c r="AQX22" i="30"/>
  <c r="ARB22" i="30"/>
  <c r="ARF22" i="30"/>
  <c r="ARI22" i="30"/>
  <c r="ARN22" i="30"/>
  <c r="ARV22" i="30"/>
  <c r="ARZ22" i="30"/>
  <c r="ASD22" i="30"/>
  <c r="ASH22" i="30"/>
  <c r="ASL22" i="30"/>
  <c r="ASO22" i="30"/>
  <c r="AST22" i="30"/>
  <c r="ASX22" i="30"/>
  <c r="ATB22" i="30"/>
  <c r="ATF22" i="30"/>
  <c r="ATJ22" i="30"/>
  <c r="ATN22" i="30"/>
  <c r="ATR22" i="30"/>
  <c r="ATS22" i="30"/>
  <c r="ATU22" i="30"/>
  <c r="AUD22" i="30"/>
  <c r="AUH22" i="30"/>
  <c r="AUL22" i="30"/>
  <c r="AUP22" i="30"/>
  <c r="AUT22" i="30"/>
  <c r="AUX22" i="30"/>
  <c r="AVA22" i="30"/>
  <c r="AVJ22" i="30"/>
  <c r="AVN22" i="30"/>
  <c r="AVR22" i="30"/>
  <c r="AVV22" i="30"/>
  <c r="AVZ22" i="30"/>
  <c r="AWD22" i="30"/>
  <c r="AWG22" i="30"/>
  <c r="AWL22" i="30"/>
  <c r="AWT22" i="30"/>
  <c r="AWX22" i="30"/>
  <c r="AXB22" i="30"/>
  <c r="AXF22" i="30"/>
  <c r="AXJ22" i="30"/>
  <c r="AXM22" i="30"/>
  <c r="AXR22" i="30"/>
  <c r="AXV22" i="30"/>
  <c r="AXZ22" i="30"/>
  <c r="AYD22" i="30"/>
  <c r="AYH22" i="30"/>
  <c r="AYL22" i="30"/>
  <c r="AYP22" i="30"/>
  <c r="AYQ22" i="30"/>
  <c r="AYS22" i="30"/>
  <c r="AZB22" i="30"/>
  <c r="AZF22" i="30"/>
  <c r="AZJ22" i="30"/>
  <c r="AZN22" i="30"/>
  <c r="AZR22" i="30"/>
  <c r="AZV22" i="30"/>
  <c r="AZY22" i="30"/>
  <c r="BAH22" i="30"/>
  <c r="BAL22" i="30"/>
  <c r="BAP22" i="30"/>
  <c r="BAT22" i="30"/>
  <c r="BAX22" i="30"/>
  <c r="BBB22" i="30"/>
  <c r="BBE22" i="30"/>
  <c r="BBJ22" i="30"/>
  <c r="BBR22" i="30"/>
  <c r="BBV22" i="30"/>
  <c r="BBZ22" i="30"/>
  <c r="BCD22" i="30"/>
  <c r="BCH22" i="30"/>
  <c r="BCK22" i="30"/>
  <c r="BCP22" i="30"/>
  <c r="BCT22" i="30"/>
  <c r="BCX22" i="30"/>
  <c r="BDB22" i="30"/>
  <c r="BDF22" i="30"/>
  <c r="BDJ22" i="30"/>
  <c r="BDN22" i="30"/>
  <c r="BDO22" i="30"/>
  <c r="BDQ22" i="30"/>
  <c r="BDZ22" i="30"/>
  <c r="BED22" i="30"/>
  <c r="BEH22" i="30"/>
  <c r="BEL22" i="30"/>
  <c r="BEP22" i="30"/>
  <c r="BET22" i="30"/>
  <c r="BEW22" i="30"/>
  <c r="BFF22" i="30"/>
  <c r="BFJ22" i="30"/>
  <c r="BFN22" i="30"/>
  <c r="BFR22" i="30"/>
  <c r="BFV22" i="30"/>
  <c r="BFZ22" i="30"/>
  <c r="BGC22" i="30"/>
  <c r="BGH22" i="30"/>
  <c r="BGP22" i="30"/>
  <c r="BGT22" i="30"/>
  <c r="BGX22" i="30"/>
  <c r="BHB22" i="30"/>
  <c r="BHF22" i="30"/>
  <c r="BHI22" i="30"/>
  <c r="BHN22" i="30"/>
  <c r="BHR22" i="30"/>
  <c r="BHV22" i="30"/>
  <c r="BHZ22" i="30"/>
  <c r="BID22" i="30"/>
  <c r="BIH22" i="30"/>
  <c r="BIL22" i="30"/>
  <c r="BIM22" i="30"/>
  <c r="BIO22" i="30"/>
  <c r="BIX22" i="30"/>
  <c r="BJB22" i="30"/>
  <c r="BJF22" i="30"/>
  <c r="BJJ22" i="30"/>
  <c r="BJN22" i="30"/>
  <c r="BJR22" i="30"/>
  <c r="BJU22" i="30"/>
  <c r="BKD22" i="30"/>
  <c r="BKH22" i="30"/>
  <c r="BKL22" i="30"/>
  <c r="BKP22" i="30"/>
  <c r="BKT22" i="30"/>
  <c r="BKX22" i="30"/>
  <c r="BLA22" i="30"/>
  <c r="F23" i="30"/>
  <c r="N23" i="30"/>
  <c r="R23" i="30"/>
  <c r="V23" i="30"/>
  <c r="Z23" i="30"/>
  <c r="AD23" i="30"/>
  <c r="AG23" i="30"/>
  <c r="AL23" i="30"/>
  <c r="AP23" i="30"/>
  <c r="AT23" i="30"/>
  <c r="AX23" i="30"/>
  <c r="BB23" i="30"/>
  <c r="BF23" i="30"/>
  <c r="BJ23" i="30"/>
  <c r="BK23" i="30"/>
  <c r="BM23" i="30"/>
  <c r="BV23" i="30"/>
  <c r="BZ23" i="30"/>
  <c r="CD23" i="30"/>
  <c r="CH23" i="30"/>
  <c r="CL23" i="30"/>
  <c r="CP23" i="30"/>
  <c r="CS23" i="30"/>
  <c r="DB23" i="30"/>
  <c r="DF23" i="30"/>
  <c r="DJ23" i="30"/>
  <c r="DN23" i="30"/>
  <c r="DR23" i="30"/>
  <c r="DV23" i="30"/>
  <c r="DY23" i="30"/>
  <c r="ED23" i="30"/>
  <c r="EL23" i="30"/>
  <c r="EP23" i="30"/>
  <c r="ET23" i="30"/>
  <c r="EX23" i="30"/>
  <c r="FB23" i="30"/>
  <c r="FE23" i="30"/>
  <c r="FJ23" i="30"/>
  <c r="FN23" i="30"/>
  <c r="FR23" i="30"/>
  <c r="FV23" i="30"/>
  <c r="FZ23" i="30"/>
  <c r="GD23" i="30"/>
  <c r="GH23" i="30"/>
  <c r="GI23" i="30"/>
  <c r="GK23" i="30"/>
  <c r="GT23" i="30"/>
  <c r="GX23" i="30"/>
  <c r="HB23" i="30"/>
  <c r="HF23" i="30"/>
  <c r="HJ23" i="30"/>
  <c r="HN23" i="30"/>
  <c r="HQ23" i="30"/>
  <c r="HZ23" i="30"/>
  <c r="ID23" i="30"/>
  <c r="IH23" i="30"/>
  <c r="IL23" i="30"/>
  <c r="IP23" i="30"/>
  <c r="IT23" i="30"/>
  <c r="IW23" i="30"/>
  <c r="JB23" i="30"/>
  <c r="JJ23" i="30"/>
  <c r="JN23" i="30"/>
  <c r="JR23" i="30"/>
  <c r="JV23" i="30"/>
  <c r="JZ23" i="30"/>
  <c r="KC23" i="30"/>
  <c r="KH23" i="30"/>
  <c r="KL23" i="30"/>
  <c r="KP23" i="30"/>
  <c r="KT23" i="30"/>
  <c r="KX23" i="30"/>
  <c r="LB23" i="30"/>
  <c r="LF23" i="30"/>
  <c r="LG23" i="30"/>
  <c r="LI23" i="30"/>
  <c r="LR23" i="30"/>
  <c r="LV23" i="30"/>
  <c r="LZ23" i="30"/>
  <c r="MD23" i="30"/>
  <c r="MH23" i="30"/>
  <c r="ML23" i="30"/>
  <c r="MO23" i="30"/>
  <c r="MX23" i="30"/>
  <c r="NB23" i="30"/>
  <c r="NF23" i="30"/>
  <c r="NJ23" i="30"/>
  <c r="NN23" i="30"/>
  <c r="NR23" i="30"/>
  <c r="NU23" i="30"/>
  <c r="NZ23" i="30"/>
  <c r="OH23" i="30"/>
  <c r="OL23" i="30"/>
  <c r="OP23" i="30"/>
  <c r="OT23" i="30"/>
  <c r="OX23" i="30"/>
  <c r="PA23" i="30"/>
  <c r="PF23" i="30"/>
  <c r="PJ23" i="30"/>
  <c r="PN23" i="30"/>
  <c r="PR23" i="30"/>
  <c r="PV23" i="30"/>
  <c r="PZ23" i="30"/>
  <c r="QD23" i="30"/>
  <c r="QE23" i="30"/>
  <c r="QG23" i="30"/>
  <c r="QP23" i="30"/>
  <c r="QT23" i="30"/>
  <c r="QX23" i="30"/>
  <c r="RB23" i="30"/>
  <c r="RF23" i="30"/>
  <c r="RJ23" i="30"/>
  <c r="RM23" i="30"/>
  <c r="RV23" i="30"/>
  <c r="RZ23" i="30"/>
  <c r="SD23" i="30"/>
  <c r="SH23" i="30"/>
  <c r="SL23" i="30"/>
  <c r="SP23" i="30"/>
  <c r="SS23" i="30"/>
  <c r="SX23" i="30"/>
  <c r="TF23" i="30"/>
  <c r="TJ23" i="30"/>
  <c r="TN23" i="30"/>
  <c r="TR23" i="30"/>
  <c r="TV23" i="30"/>
  <c r="TY23" i="30"/>
  <c r="UD23" i="30"/>
  <c r="UH23" i="30"/>
  <c r="UL23" i="30"/>
  <c r="UP23" i="30"/>
  <c r="UT23" i="30"/>
  <c r="UX23" i="30"/>
  <c r="VB23" i="30"/>
  <c r="VC23" i="30"/>
  <c r="VE23" i="30"/>
  <c r="VN23" i="30"/>
  <c r="VR23" i="30"/>
  <c r="VV23" i="30"/>
  <c r="VZ23" i="30"/>
  <c r="WD23" i="30"/>
  <c r="WH23" i="30"/>
  <c r="WK23" i="30"/>
  <c r="WT23" i="30"/>
  <c r="WX23" i="30"/>
  <c r="XB23" i="30"/>
  <c r="XF23" i="30"/>
  <c r="XJ23" i="30"/>
  <c r="XN23" i="30"/>
  <c r="XQ23" i="30"/>
  <c r="XV23" i="30"/>
  <c r="YD23" i="30"/>
  <c r="YH23" i="30"/>
  <c r="YL23" i="30"/>
  <c r="YP23" i="30"/>
  <c r="YT23" i="30"/>
  <c r="YW23" i="30"/>
  <c r="ZB23" i="30"/>
  <c r="ZF23" i="30"/>
  <c r="ZJ23" i="30"/>
  <c r="ZN23" i="30"/>
  <c r="ZR23" i="30"/>
  <c r="ZV23" i="30"/>
  <c r="ZZ23" i="30"/>
  <c r="AAA23" i="30"/>
  <c r="AAL23" i="30"/>
  <c r="AAP23" i="30"/>
  <c r="AAT23" i="30"/>
  <c r="AAX23" i="30"/>
  <c r="ABB23" i="30"/>
  <c r="ABF23" i="30"/>
  <c r="ABI23" i="30"/>
  <c r="ABR23" i="30"/>
  <c r="ABV23" i="30"/>
  <c r="ABZ23" i="30"/>
  <c r="ACD23" i="30"/>
  <c r="ACH23" i="30"/>
  <c r="ACL23" i="30"/>
  <c r="ACO23" i="30"/>
  <c r="ACT23" i="30"/>
  <c r="ADB23" i="30"/>
  <c r="ADF23" i="30"/>
  <c r="ADJ23" i="30"/>
  <c r="ADN23" i="30"/>
  <c r="ADR23" i="30"/>
  <c r="ADU23" i="30"/>
  <c r="ADZ23" i="30"/>
  <c r="AED23" i="30"/>
  <c r="AEH23" i="30"/>
  <c r="AEL23" i="30"/>
  <c r="AEP23" i="30"/>
  <c r="AET23" i="30"/>
  <c r="AEX23" i="30"/>
  <c r="AEY23" i="30"/>
  <c r="AFA23" i="30"/>
  <c r="AFJ23" i="30"/>
  <c r="AFN23" i="30"/>
  <c r="AFR23" i="30"/>
  <c r="AFV23" i="30"/>
  <c r="AFZ23" i="30"/>
  <c r="AGD23" i="30"/>
  <c r="AGG23" i="30"/>
  <c r="AGP23" i="30"/>
  <c r="AGT23" i="30"/>
  <c r="AGX23" i="30"/>
  <c r="AHB23" i="30"/>
  <c r="AHF23" i="30"/>
  <c r="AHJ23" i="30"/>
  <c r="AHM23" i="30"/>
  <c r="AHR23" i="30"/>
  <c r="AHZ23" i="30"/>
  <c r="AID23" i="30"/>
  <c r="AIH23" i="30"/>
  <c r="AIL23" i="30"/>
  <c r="AIP23" i="30"/>
  <c r="AIS23" i="30"/>
  <c r="AIX23" i="30"/>
  <c r="AJB23" i="30"/>
  <c r="AJF23" i="30"/>
  <c r="AJJ23" i="30"/>
  <c r="AJN23" i="30"/>
  <c r="AJR23" i="30"/>
  <c r="AJV23" i="30"/>
  <c r="AJW23" i="30"/>
  <c r="AJY23" i="30"/>
  <c r="AKH23" i="30"/>
  <c r="AKL23" i="30"/>
  <c r="AKP23" i="30"/>
  <c r="AKT23" i="30"/>
  <c r="AKX23" i="30"/>
  <c r="ALB23" i="30"/>
  <c r="ALE23" i="30"/>
  <c r="ALN23" i="30"/>
  <c r="ALR23" i="30"/>
  <c r="ALV23" i="30"/>
  <c r="ALZ23" i="30"/>
  <c r="AMD23" i="30"/>
  <c r="AMH23" i="30"/>
  <c r="AMK23" i="30"/>
  <c r="AMT23" i="30"/>
  <c r="AMX23" i="30"/>
  <c r="ANB23" i="30"/>
  <c r="ANF23" i="30"/>
  <c r="ANJ23" i="30"/>
  <c r="ANN23" i="30"/>
  <c r="ANQ23" i="30"/>
  <c r="ANV23" i="30"/>
  <c r="AOD23" i="30"/>
  <c r="AOH23" i="30"/>
  <c r="AOL23" i="30"/>
  <c r="AOP23" i="30"/>
  <c r="AOT23" i="30"/>
  <c r="AOW23" i="30"/>
  <c r="APB23" i="30"/>
  <c r="APF23" i="30"/>
  <c r="APJ23" i="30"/>
  <c r="APN23" i="30"/>
  <c r="APR23" i="30"/>
  <c r="APV23" i="30"/>
  <c r="APZ23" i="30"/>
  <c r="AQC23" i="30"/>
  <c r="AQH23" i="30"/>
  <c r="AQL23" i="30"/>
  <c r="AQP23" i="30"/>
  <c r="AQT23" i="30"/>
  <c r="AQX23" i="30"/>
  <c r="ARB23" i="30"/>
  <c r="ARF23" i="30"/>
  <c r="ARI23" i="30"/>
  <c r="ARR23" i="30"/>
  <c r="ARV23" i="30"/>
  <c r="ARZ23" i="30"/>
  <c r="ASD23" i="30"/>
  <c r="ASH23" i="30"/>
  <c r="ASL23" i="30"/>
  <c r="ASO23" i="30"/>
  <c r="AST23" i="30"/>
  <c r="ATB23" i="30"/>
  <c r="ATF23" i="30"/>
  <c r="ATJ23" i="30"/>
  <c r="ATN23" i="30"/>
  <c r="ATR23" i="30"/>
  <c r="ATU23" i="30"/>
  <c r="ATZ23" i="30"/>
  <c r="AUD23" i="30"/>
  <c r="AUH23" i="30"/>
  <c r="AUL23" i="30"/>
  <c r="AUP23" i="30"/>
  <c r="AUT23" i="30"/>
  <c r="AUX23" i="30"/>
  <c r="AVA23" i="30"/>
  <c r="AVF23" i="30"/>
  <c r="AVJ23" i="30"/>
  <c r="AVN23" i="30"/>
  <c r="AVR23" i="30"/>
  <c r="AVV23" i="30"/>
  <c r="AVZ23" i="30"/>
  <c r="AWD23" i="30"/>
  <c r="AWG23" i="30"/>
  <c r="AWP23" i="30"/>
  <c r="AWT23" i="30"/>
  <c r="AWX23" i="30"/>
  <c r="AXB23" i="30"/>
  <c r="AXF23" i="30"/>
  <c r="AXJ23" i="30"/>
  <c r="AXM23" i="30"/>
  <c r="AXR23" i="30"/>
  <c r="AXV23" i="30"/>
  <c r="AXZ23" i="30"/>
  <c r="AYD23" i="30"/>
  <c r="AYH23" i="30"/>
  <c r="AYL23" i="30"/>
  <c r="AYP23" i="30"/>
  <c r="AYS23" i="30"/>
  <c r="AYX23" i="30"/>
  <c r="AZB23" i="30"/>
  <c r="AZF23" i="30"/>
  <c r="AZJ23" i="30"/>
  <c r="AZN23" i="30"/>
  <c r="AZR23" i="30"/>
  <c r="AZV23" i="30"/>
  <c r="AZW23" i="30"/>
  <c r="AZY23" i="30"/>
  <c r="BAH23" i="30"/>
  <c r="BAL23" i="30"/>
  <c r="BAP23" i="30"/>
  <c r="BAT23" i="30"/>
  <c r="BAX23" i="30"/>
  <c r="BBB23" i="30"/>
  <c r="BBE23" i="30"/>
  <c r="BBJ23" i="30"/>
  <c r="BBN23" i="30"/>
  <c r="BBR23" i="30"/>
  <c r="BBV23" i="30"/>
  <c r="BBZ23" i="30"/>
  <c r="BCD23" i="30"/>
  <c r="BCH23" i="30"/>
  <c r="BCK23" i="30"/>
  <c r="BCP23" i="30"/>
  <c r="BCT23" i="30"/>
  <c r="BCX23" i="30"/>
  <c r="BDB23" i="30"/>
  <c r="BDF23" i="30"/>
  <c r="BDJ23" i="30"/>
  <c r="BDN23" i="30"/>
  <c r="BDQ23" i="30"/>
  <c r="BDV23" i="30"/>
  <c r="BDZ23" i="30"/>
  <c r="BED23" i="30"/>
  <c r="BEH23" i="30"/>
  <c r="BEL23" i="30"/>
  <c r="BEP23" i="30"/>
  <c r="BET23" i="30"/>
  <c r="BEU23" i="30"/>
  <c r="BEW23" i="30"/>
  <c r="BFF23" i="30"/>
  <c r="BFJ23" i="30"/>
  <c r="BFN23" i="30"/>
  <c r="BFR23" i="30"/>
  <c r="BFV23" i="30"/>
  <c r="BFZ23" i="30"/>
  <c r="BGC23" i="30"/>
  <c r="BGH23" i="30"/>
  <c r="BGL23" i="30"/>
  <c r="BGP23" i="30"/>
  <c r="BGT23" i="30"/>
  <c r="BGX23" i="30"/>
  <c r="BHB23" i="30"/>
  <c r="BHF23" i="30"/>
  <c r="BHI23" i="30"/>
  <c r="BHN23" i="30"/>
  <c r="BHR23" i="30"/>
  <c r="BHV23" i="30"/>
  <c r="BHZ23" i="30"/>
  <c r="BID23" i="30"/>
  <c r="BIH23" i="30"/>
  <c r="BIL23" i="30"/>
  <c r="BIO23" i="30"/>
  <c r="BIT23" i="30"/>
  <c r="BIX23" i="30"/>
  <c r="BJB23" i="30"/>
  <c r="BJF23" i="30"/>
  <c r="BJJ23" i="30"/>
  <c r="BJN23" i="30"/>
  <c r="BJR23" i="30"/>
  <c r="BJS23" i="30"/>
  <c r="BJU23" i="30"/>
  <c r="BKD23" i="30"/>
  <c r="BKH23" i="30"/>
  <c r="BKL23" i="30"/>
  <c r="BKP23" i="30"/>
  <c r="BKT23" i="30"/>
  <c r="BKX23" i="30"/>
  <c r="BLA23" i="30"/>
  <c r="F24" i="30"/>
  <c r="J24" i="30"/>
  <c r="N24" i="30"/>
  <c r="R24" i="30"/>
  <c r="V24" i="30"/>
  <c r="Z24" i="30"/>
  <c r="AD24" i="30"/>
  <c r="AG24" i="30"/>
  <c r="AL24" i="30"/>
  <c r="AP24" i="30"/>
  <c r="AT24" i="30"/>
  <c r="AX24" i="30"/>
  <c r="BB24" i="30"/>
  <c r="BF24" i="30"/>
  <c r="BJ24" i="30"/>
  <c r="BM24" i="30"/>
  <c r="BR24" i="30"/>
  <c r="BV24" i="30"/>
  <c r="BZ24" i="30"/>
  <c r="CD24" i="30"/>
  <c r="CH24" i="30"/>
  <c r="CL24" i="30"/>
  <c r="CP24" i="30"/>
  <c r="CQ24" i="30"/>
  <c r="CS24" i="30"/>
  <c r="DB24" i="30"/>
  <c r="DF24" i="30"/>
  <c r="DJ24" i="30"/>
  <c r="DN24" i="30"/>
  <c r="DR24" i="30"/>
  <c r="DV24" i="30"/>
  <c r="DY24" i="30"/>
  <c r="ED24" i="30"/>
  <c r="EH24" i="30"/>
  <c r="EL24" i="30"/>
  <c r="EP24" i="30"/>
  <c r="ET24" i="30"/>
  <c r="EX24" i="30"/>
  <c r="FB24" i="30"/>
  <c r="FE24" i="30"/>
  <c r="FJ24" i="30"/>
  <c r="FN24" i="30"/>
  <c r="FR24" i="30"/>
  <c r="FV24" i="30"/>
  <c r="FZ24" i="30"/>
  <c r="GD24" i="30"/>
  <c r="GH24" i="30"/>
  <c r="GK24" i="30"/>
  <c r="GP24" i="30"/>
  <c r="GT24" i="30"/>
  <c r="GX24" i="30"/>
  <c r="HB24" i="30"/>
  <c r="HF24" i="30"/>
  <c r="HJ24" i="30"/>
  <c r="HN24" i="30"/>
  <c r="HO24" i="30"/>
  <c r="HQ24" i="30"/>
  <c r="HZ24" i="30"/>
  <c r="ID24" i="30"/>
  <c r="IH24" i="30"/>
  <c r="IL24" i="30"/>
  <c r="IP24" i="30"/>
  <c r="IT24" i="30"/>
  <c r="IW24" i="30"/>
  <c r="JB24" i="30"/>
  <c r="JF24" i="30"/>
  <c r="JJ24" i="30"/>
  <c r="JN24" i="30"/>
  <c r="JR24" i="30"/>
  <c r="JV24" i="30"/>
  <c r="JZ24" i="30"/>
  <c r="KC24" i="30"/>
  <c r="KH24" i="30"/>
  <c r="KL24" i="30"/>
  <c r="KP24" i="30"/>
  <c r="KT24" i="30"/>
  <c r="KX24" i="30"/>
  <c r="LB24" i="30"/>
  <c r="LF24" i="30"/>
  <c r="LI24" i="30"/>
  <c r="LN24" i="30"/>
  <c r="LR24" i="30"/>
  <c r="LV24" i="30"/>
  <c r="LZ24" i="30"/>
  <c r="MD24" i="30"/>
  <c r="MH24" i="30"/>
  <c r="ML24" i="30"/>
  <c r="MM24" i="30"/>
  <c r="MO24" i="30"/>
  <c r="MX24" i="30"/>
  <c r="NB24" i="30"/>
  <c r="NF24" i="30"/>
  <c r="NJ24" i="30"/>
  <c r="NN24" i="30"/>
  <c r="NR24" i="30"/>
  <c r="NU24" i="30"/>
  <c r="NZ24" i="30"/>
  <c r="OD24" i="30"/>
  <c r="OH24" i="30"/>
  <c r="OL24" i="30"/>
  <c r="OP24" i="30"/>
  <c r="OT24" i="30"/>
  <c r="OX24" i="30"/>
  <c r="PA24" i="30"/>
  <c r="PF24" i="30"/>
  <c r="PJ24" i="30"/>
  <c r="PN24" i="30"/>
  <c r="PR24" i="30"/>
  <c r="PV24" i="30"/>
  <c r="PZ24" i="30"/>
  <c r="QD24" i="30"/>
  <c r="QG24" i="30"/>
  <c r="QL24" i="30"/>
  <c r="QP24" i="30"/>
  <c r="QT24" i="30"/>
  <c r="QX24" i="30"/>
  <c r="RB24" i="30"/>
  <c r="RF24" i="30"/>
  <c r="RJ24" i="30"/>
  <c r="RK24" i="30"/>
  <c r="RM24" i="30"/>
  <c r="RV24" i="30"/>
  <c r="RZ24" i="30"/>
  <c r="SD24" i="30"/>
  <c r="SH24" i="30"/>
  <c r="SL24" i="30"/>
  <c r="SP24" i="30"/>
  <c r="SS24" i="30"/>
  <c r="SX24" i="30"/>
  <c r="TB24" i="30"/>
  <c r="TF24" i="30"/>
  <c r="TJ24" i="30"/>
  <c r="TN24" i="30"/>
  <c r="TR24" i="30"/>
  <c r="TV24" i="30"/>
  <c r="TY24" i="30"/>
  <c r="UD24" i="30"/>
  <c r="UH24" i="30"/>
  <c r="UL24" i="30"/>
  <c r="UP24" i="30"/>
  <c r="UT24" i="30"/>
  <c r="UX24" i="30"/>
  <c r="VB24" i="30"/>
  <c r="VE24" i="30"/>
  <c r="VJ24" i="30"/>
  <c r="VN24" i="30"/>
  <c r="VR24" i="30"/>
  <c r="VV24" i="30"/>
  <c r="VZ24" i="30"/>
  <c r="WD24" i="30"/>
  <c r="WH24" i="30"/>
  <c r="WI24" i="30"/>
  <c r="WK24" i="30"/>
  <c r="WT24" i="30"/>
  <c r="WX24" i="30"/>
  <c r="XB24" i="30"/>
  <c r="XF24" i="30"/>
  <c r="XJ24" i="30"/>
  <c r="XN24" i="30"/>
  <c r="XQ24" i="30"/>
  <c r="XV24" i="30"/>
  <c r="XZ24" i="30"/>
  <c r="YD24" i="30"/>
  <c r="YH24" i="30"/>
  <c r="YL24" i="30"/>
  <c r="YP24" i="30"/>
  <c r="YT24" i="30"/>
  <c r="YW24" i="30"/>
  <c r="ZB24" i="30"/>
  <c r="ZF24" i="30"/>
  <c r="ZJ24" i="30"/>
  <c r="ZN24" i="30"/>
  <c r="ZR24" i="30"/>
  <c r="ZV24" i="30"/>
  <c r="ZZ24" i="30"/>
  <c r="AAH24" i="30"/>
  <c r="AAL24" i="30"/>
  <c r="AAP24" i="30"/>
  <c r="AAT24" i="30"/>
  <c r="AAX24" i="30"/>
  <c r="ABB24" i="30"/>
  <c r="ABF24" i="30"/>
  <c r="ABG24" i="30"/>
  <c r="ABI24" i="30"/>
  <c r="ABR24" i="30"/>
  <c r="ABV24" i="30"/>
  <c r="ABZ24" i="30"/>
  <c r="ACD24" i="30"/>
  <c r="ACH24" i="30"/>
  <c r="ACL24" i="30"/>
  <c r="ACO24" i="30"/>
  <c r="ACT24" i="30"/>
  <c r="ACX24" i="30"/>
  <c r="ADB24" i="30"/>
  <c r="ADF24" i="30"/>
  <c r="ADJ24" i="30"/>
  <c r="ADN24" i="30"/>
  <c r="ADR24" i="30"/>
  <c r="ADU24" i="30"/>
  <c r="ADZ24" i="30"/>
  <c r="AED24" i="30"/>
  <c r="AEH24" i="30"/>
  <c r="AEL24" i="30"/>
  <c r="AEP24" i="30"/>
  <c r="AET24" i="30"/>
  <c r="AEX24" i="30"/>
  <c r="AFA24" i="30"/>
  <c r="AFF24" i="30"/>
  <c r="AFJ24" i="30"/>
  <c r="AFN24" i="30"/>
  <c r="AFR24" i="30"/>
  <c r="AFV24" i="30"/>
  <c r="AFZ24" i="30"/>
  <c r="AGD24" i="30"/>
  <c r="AGE24" i="30"/>
  <c r="AGG24" i="30"/>
  <c r="AGP24" i="30"/>
  <c r="AGT24" i="30"/>
  <c r="AGX24" i="30"/>
  <c r="AHB24" i="30"/>
  <c r="AHF24" i="30"/>
  <c r="AHJ24" i="30"/>
  <c r="AHM24" i="30"/>
  <c r="AHR24" i="30"/>
  <c r="AHV24" i="30"/>
  <c r="AHZ24" i="30"/>
  <c r="AID24" i="30"/>
  <c r="AIH24" i="30"/>
  <c r="AIL24" i="30"/>
  <c r="AIP24" i="30"/>
  <c r="AIS24" i="30"/>
  <c r="AIX24" i="30"/>
  <c r="AJB24" i="30"/>
  <c r="AJF24" i="30"/>
  <c r="AJJ24" i="30"/>
  <c r="AJN24" i="30"/>
  <c r="AJR24" i="30"/>
  <c r="AJV24" i="30"/>
  <c r="AJY24" i="30"/>
  <c r="AKD24" i="30"/>
  <c r="AKH24" i="30"/>
  <c r="AKL24" i="30"/>
  <c r="AKP24" i="30"/>
  <c r="AKT24" i="30"/>
  <c r="AKX24" i="30"/>
  <c r="ALB24" i="30"/>
  <c r="ALC24" i="30"/>
  <c r="ALE24" i="30"/>
  <c r="ALN24" i="30"/>
  <c r="ALR24" i="30"/>
  <c r="ALV24" i="30"/>
  <c r="ALZ24" i="30"/>
  <c r="AMD24" i="30"/>
  <c r="AMH24" i="30"/>
  <c r="AMK24" i="30"/>
  <c r="AMP24" i="30"/>
  <c r="AMT24" i="30"/>
  <c r="AMX24" i="30"/>
  <c r="ANB24" i="30"/>
  <c r="ANF24" i="30"/>
  <c r="ANJ24" i="30"/>
  <c r="ANN24" i="30"/>
  <c r="ANQ24" i="30"/>
  <c r="ANV24" i="30"/>
  <c r="ANZ24" i="30"/>
  <c r="AOD24" i="30"/>
  <c r="AOH24" i="30"/>
  <c r="AOL24" i="30"/>
  <c r="AOP24" i="30"/>
  <c r="AOT24" i="30"/>
  <c r="AOW24" i="30"/>
  <c r="APB24" i="30"/>
  <c r="APF24" i="30"/>
  <c r="APJ24" i="30"/>
  <c r="APN24" i="30"/>
  <c r="APR24" i="30"/>
  <c r="APV24" i="30"/>
  <c r="APZ24" i="30"/>
  <c r="AQA24" i="30"/>
  <c r="AQC24" i="30"/>
  <c r="AQL24" i="30"/>
  <c r="AQP24" i="30"/>
  <c r="AQT24" i="30"/>
  <c r="AQX24" i="30"/>
  <c r="ARB24" i="30"/>
  <c r="ARF24" i="30"/>
  <c r="ARI24" i="30"/>
  <c r="ARN24" i="30"/>
  <c r="ARR24" i="30"/>
  <c r="ARV24" i="30"/>
  <c r="ARZ24" i="30"/>
  <c r="ASD24" i="30"/>
  <c r="ASH24" i="30"/>
  <c r="ASL24" i="30"/>
  <c r="ASO24" i="30"/>
  <c r="AST24" i="30"/>
  <c r="ASX24" i="30"/>
  <c r="ATB24" i="30"/>
  <c r="ATF24" i="30"/>
  <c r="ATJ24" i="30"/>
  <c r="ATN24" i="30"/>
  <c r="ATR24" i="30"/>
  <c r="ATU24" i="30"/>
  <c r="ATZ24" i="30"/>
  <c r="AUD24" i="30"/>
  <c r="AUH24" i="30"/>
  <c r="AUL24" i="30"/>
  <c r="AUP24" i="30"/>
  <c r="AUT24" i="30"/>
  <c r="AUX24" i="30"/>
  <c r="AUY24" i="30"/>
  <c r="AVA24" i="30"/>
  <c r="AVJ24" i="30"/>
  <c r="AVN24" i="30"/>
  <c r="AVR24" i="30"/>
  <c r="AVV24" i="30"/>
  <c r="AVZ24" i="30"/>
  <c r="AWD24" i="30"/>
  <c r="AWG24" i="30"/>
  <c r="AWL24" i="30"/>
  <c r="AWT24" i="30"/>
  <c r="AWX24" i="30"/>
  <c r="AXB24" i="30"/>
  <c r="AXF24" i="30"/>
  <c r="AXJ24" i="30"/>
  <c r="AXM24" i="30"/>
  <c r="AXR24" i="30"/>
  <c r="AXV24" i="30"/>
  <c r="AYD24" i="30"/>
  <c r="AYH24" i="30"/>
  <c r="AYL24" i="30"/>
  <c r="AYP24" i="30"/>
  <c r="AYS24" i="30"/>
  <c r="AYX24" i="30"/>
  <c r="AZB24" i="30"/>
  <c r="AZF24" i="30"/>
  <c r="AZJ24" i="30"/>
  <c r="AZN24" i="30"/>
  <c r="AZR24" i="30"/>
  <c r="AZV24" i="30"/>
  <c r="AZY24" i="30"/>
  <c r="BAH24" i="30"/>
  <c r="BAL24" i="30"/>
  <c r="BAP24" i="30"/>
  <c r="BAT24" i="30"/>
  <c r="BAX24" i="30"/>
  <c r="BBB24" i="30"/>
  <c r="BBE24" i="30"/>
  <c r="BBJ24" i="30"/>
  <c r="BBR24" i="30"/>
  <c r="BBV24" i="30"/>
  <c r="BBZ24" i="30"/>
  <c r="BCD24" i="30"/>
  <c r="BCH24" i="30"/>
  <c r="BCK24" i="30"/>
  <c r="BCP24" i="30"/>
  <c r="BCT24" i="30"/>
  <c r="BDB24" i="30"/>
  <c r="BDF24" i="30"/>
  <c r="BDJ24" i="30"/>
  <c r="BDN24" i="30"/>
  <c r="BDQ24" i="30"/>
  <c r="BDV24" i="30"/>
  <c r="BDZ24" i="30"/>
  <c r="BED24" i="30"/>
  <c r="BEH24" i="30"/>
  <c r="BEL24" i="30"/>
  <c r="BEP24" i="30"/>
  <c r="BET24" i="30"/>
  <c r="BEU24" i="30"/>
  <c r="BEW24" i="30"/>
  <c r="BFF24" i="30"/>
  <c r="BFJ24" i="30"/>
  <c r="BFN24" i="30"/>
  <c r="BFR24" i="30"/>
  <c r="BFV24" i="30"/>
  <c r="BFZ24" i="30"/>
  <c r="BGC24" i="30"/>
  <c r="BGH24" i="30"/>
  <c r="BGP24" i="30"/>
  <c r="BGT24" i="30"/>
  <c r="BGX24" i="30"/>
  <c r="BHB24" i="30"/>
  <c r="BHF24" i="30"/>
  <c r="BHI24" i="30"/>
  <c r="BHN24" i="30"/>
  <c r="BHR24" i="30"/>
  <c r="BHZ24" i="30"/>
  <c r="BID24" i="30"/>
  <c r="BIH24" i="30"/>
  <c r="BIL24" i="30"/>
  <c r="BIO24" i="30"/>
  <c r="BIT24" i="30"/>
  <c r="BIX24" i="30"/>
  <c r="BJB24" i="30"/>
  <c r="BJF24" i="30"/>
  <c r="BJJ24" i="30"/>
  <c r="BJN24" i="30"/>
  <c r="BJR24" i="30"/>
  <c r="BJS24" i="30"/>
  <c r="BJU24" i="30"/>
  <c r="BKD24" i="30"/>
  <c r="BKH24" i="30"/>
  <c r="BKL24" i="30"/>
  <c r="BKP24" i="30"/>
  <c r="BKT24" i="30"/>
  <c r="BKX24" i="30"/>
  <c r="BLA24" i="30"/>
  <c r="F25" i="30"/>
  <c r="N25" i="30"/>
  <c r="R25" i="30"/>
  <c r="V25" i="30"/>
  <c r="Z25" i="30"/>
  <c r="AD25" i="30"/>
  <c r="AG25" i="30"/>
  <c r="AL25" i="30"/>
  <c r="AP25" i="30"/>
  <c r="AX25" i="30"/>
  <c r="BB25" i="30"/>
  <c r="BF25" i="30"/>
  <c r="BJ25" i="30"/>
  <c r="BM25" i="30"/>
  <c r="BR25" i="30"/>
  <c r="BV25" i="30"/>
  <c r="BZ25" i="30"/>
  <c r="CD25" i="30"/>
  <c r="CH25" i="30"/>
  <c r="CL25" i="30"/>
  <c r="CP25" i="30"/>
  <c r="CS25" i="30"/>
  <c r="DB25" i="30"/>
  <c r="DF25" i="30"/>
  <c r="DJ25" i="30"/>
  <c r="DN25" i="30"/>
  <c r="DR25" i="30"/>
  <c r="DV25" i="30"/>
  <c r="DY25" i="30"/>
  <c r="ED25" i="30"/>
  <c r="EL25" i="30"/>
  <c r="EP25" i="30"/>
  <c r="ET25" i="30"/>
  <c r="EX25" i="30"/>
  <c r="FB25" i="30"/>
  <c r="FE25" i="30"/>
  <c r="FJ25" i="30"/>
  <c r="FN25" i="30"/>
  <c r="FV25" i="30"/>
  <c r="FZ25" i="30"/>
  <c r="GD25" i="30"/>
  <c r="GH25" i="30"/>
  <c r="GK25" i="30"/>
  <c r="GP25" i="30"/>
  <c r="GT25" i="30"/>
  <c r="GX25" i="30"/>
  <c r="HB25" i="30"/>
  <c r="HF25" i="30"/>
  <c r="HJ25" i="30"/>
  <c r="HN25" i="30"/>
  <c r="HQ25" i="30"/>
  <c r="HZ25" i="30"/>
  <c r="ID25" i="30"/>
  <c r="IH25" i="30"/>
  <c r="IL25" i="30"/>
  <c r="IP25" i="30"/>
  <c r="IT25" i="30"/>
  <c r="IW25" i="30"/>
  <c r="JB25" i="30"/>
  <c r="JJ25" i="30"/>
  <c r="JN25" i="30"/>
  <c r="JR25" i="30"/>
  <c r="JV25" i="30"/>
  <c r="JZ25" i="30"/>
  <c r="KC25" i="30"/>
  <c r="KH25" i="30"/>
  <c r="KL25" i="30"/>
  <c r="KT25" i="30"/>
  <c r="KX25" i="30"/>
  <c r="LB25" i="30"/>
  <c r="LF25" i="30"/>
  <c r="LI25" i="30"/>
  <c r="LN25" i="30"/>
  <c r="LR25" i="30"/>
  <c r="LV25" i="30"/>
  <c r="LZ25" i="30"/>
  <c r="MD25" i="30"/>
  <c r="MH25" i="30"/>
  <c r="ML25" i="30"/>
  <c r="MM25" i="30"/>
  <c r="MO25" i="30"/>
  <c r="MX25" i="30"/>
  <c r="NB25" i="30"/>
  <c r="NF25" i="30"/>
  <c r="NJ25" i="30"/>
  <c r="NN25" i="30"/>
  <c r="NR25" i="30"/>
  <c r="NU25" i="30"/>
  <c r="NZ25" i="30"/>
  <c r="OH25" i="30"/>
  <c r="OL25" i="30"/>
  <c r="OP25" i="30"/>
  <c r="OT25" i="30"/>
  <c r="OX25" i="30"/>
  <c r="PA25" i="30"/>
  <c r="PF25" i="30"/>
  <c r="PJ25" i="30"/>
  <c r="PN25" i="30"/>
  <c r="PR25" i="30"/>
  <c r="PV25" i="30"/>
  <c r="PZ25" i="30"/>
  <c r="QD25" i="30"/>
  <c r="QE25" i="30"/>
  <c r="QG25" i="30"/>
  <c r="QL25" i="30"/>
  <c r="QP25" i="30"/>
  <c r="QT25" i="30"/>
  <c r="QX25" i="30"/>
  <c r="RB25" i="30"/>
  <c r="RF25" i="30"/>
  <c r="RJ25" i="30"/>
  <c r="RM25" i="30"/>
  <c r="RV25" i="30"/>
  <c r="RZ25" i="30"/>
  <c r="SD25" i="30"/>
  <c r="SH25" i="30"/>
  <c r="SL25" i="30"/>
  <c r="SP25" i="30"/>
  <c r="SS25" i="30"/>
  <c r="SX25" i="30"/>
  <c r="TF25" i="30"/>
  <c r="TJ25" i="30"/>
  <c r="TN25" i="30"/>
  <c r="TR25" i="30"/>
  <c r="TV25" i="30"/>
  <c r="TY25" i="30"/>
  <c r="UD25" i="30"/>
  <c r="UH25" i="30"/>
  <c r="UL25" i="30"/>
  <c r="UP25" i="30"/>
  <c r="UT25" i="30"/>
  <c r="UX25" i="30"/>
  <c r="VB25" i="30"/>
  <c r="VC25" i="30"/>
  <c r="VE25" i="30"/>
  <c r="VJ25" i="30"/>
  <c r="VN25" i="30"/>
  <c r="VR25" i="30"/>
  <c r="VV25" i="30"/>
  <c r="VZ25" i="30"/>
  <c r="WD25" i="30"/>
  <c r="WH25" i="30"/>
  <c r="WK25" i="30"/>
  <c r="WT25" i="30"/>
  <c r="WX25" i="30"/>
  <c r="XB25" i="30"/>
  <c r="XF25" i="30"/>
  <c r="XJ25" i="30"/>
  <c r="XN25" i="30"/>
  <c r="XQ25" i="30"/>
  <c r="XV25" i="30"/>
  <c r="YD25" i="30"/>
  <c r="YH25" i="30"/>
  <c r="YL25" i="30"/>
  <c r="YP25" i="30"/>
  <c r="YT25" i="30"/>
  <c r="YW25" i="30"/>
  <c r="ZB25" i="30"/>
  <c r="ZF25" i="30"/>
  <c r="ZJ25" i="30"/>
  <c r="ZN25" i="30"/>
  <c r="ZR25" i="30"/>
  <c r="ZV25" i="30"/>
  <c r="ZZ25" i="30"/>
  <c r="AAA25" i="30"/>
  <c r="AAH25" i="30"/>
  <c r="AAL25" i="30"/>
  <c r="AAP25" i="30"/>
  <c r="AAT25" i="30"/>
  <c r="AAX25" i="30"/>
  <c r="ABB25" i="30"/>
  <c r="ABF25" i="30"/>
  <c r="ABI25" i="30"/>
  <c r="ABR25" i="30"/>
  <c r="ABV25" i="30"/>
  <c r="ABZ25" i="30"/>
  <c r="ACD25" i="30"/>
  <c r="ACH25" i="30"/>
  <c r="ACL25" i="30"/>
  <c r="ACO25" i="30"/>
  <c r="ACT25" i="30"/>
  <c r="ADB25" i="30"/>
  <c r="ADF25" i="30"/>
  <c r="ADJ25" i="30"/>
  <c r="ADN25" i="30"/>
  <c r="ADR25" i="30"/>
  <c r="ADU25" i="30"/>
  <c r="ADZ25" i="30"/>
  <c r="AED25" i="30"/>
  <c r="AEH25" i="30"/>
  <c r="AEL25" i="30"/>
  <c r="AEP25" i="30"/>
  <c r="AET25" i="30"/>
  <c r="AEX25" i="30"/>
  <c r="AEY25" i="30"/>
  <c r="AFA25" i="30"/>
  <c r="AFF25" i="30"/>
  <c r="AFJ25" i="30"/>
  <c r="AFN25" i="30"/>
  <c r="AFR25" i="30"/>
  <c r="AFV25" i="30"/>
  <c r="AFZ25" i="30"/>
  <c r="AGD25" i="30"/>
  <c r="AGG25" i="30"/>
  <c r="AGP25" i="30"/>
  <c r="AGT25" i="30"/>
  <c r="AGX25" i="30"/>
  <c r="AHB25" i="30"/>
  <c r="AHF25" i="30"/>
  <c r="AHJ25" i="30"/>
  <c r="AHM25" i="30"/>
  <c r="AHR25" i="30"/>
  <c r="AHZ25" i="30"/>
  <c r="AID25" i="30"/>
  <c r="AIH25" i="30"/>
  <c r="AIL25" i="30"/>
  <c r="AIP25" i="30"/>
  <c r="AIS25" i="30"/>
  <c r="AIX25" i="30"/>
  <c r="AJB25" i="30"/>
  <c r="AJF25" i="30"/>
  <c r="AJJ25" i="30"/>
  <c r="AJN25" i="30"/>
  <c r="AJR25" i="30"/>
  <c r="AJV25" i="30"/>
  <c r="AJW25" i="30"/>
  <c r="AJY25" i="30"/>
  <c r="AKD25" i="30"/>
  <c r="AKH25" i="30"/>
  <c r="AKL25" i="30"/>
  <c r="AKP25" i="30"/>
  <c r="AKT25" i="30"/>
  <c r="AKX25" i="30"/>
  <c r="ALB25" i="30"/>
  <c r="ALE25" i="30"/>
  <c r="ALN25" i="30"/>
  <c r="ALR25" i="30"/>
  <c r="ALV25" i="30"/>
  <c r="ALZ25" i="30"/>
  <c r="AMD25" i="30"/>
  <c r="AMH25" i="30"/>
  <c r="AMK25" i="30"/>
  <c r="AMP25" i="30"/>
  <c r="AMX25" i="30"/>
  <c r="ANB25" i="30"/>
  <c r="ANF25" i="30"/>
  <c r="ANJ25" i="30"/>
  <c r="ANN25" i="30"/>
  <c r="ANQ25" i="30"/>
  <c r="ANV25" i="30"/>
  <c r="ANZ25" i="30"/>
  <c r="AOD25" i="30"/>
  <c r="AOH25" i="30"/>
  <c r="AOL25" i="30"/>
  <c r="AOP25" i="30"/>
  <c r="AOT25" i="30"/>
  <c r="AOU25" i="30"/>
  <c r="AOW25" i="30"/>
  <c r="APB25" i="30"/>
  <c r="APF25" i="30"/>
  <c r="APJ25" i="30"/>
  <c r="APN25" i="30"/>
  <c r="APR25" i="30"/>
  <c r="APV25" i="30"/>
  <c r="APZ25" i="30"/>
  <c r="AQC25" i="30"/>
  <c r="AQL25" i="30"/>
  <c r="AQP25" i="30"/>
  <c r="AQT25" i="30"/>
  <c r="AQX25" i="30"/>
  <c r="ARB25" i="30"/>
  <c r="ARF25" i="30"/>
  <c r="ARI25" i="30"/>
  <c r="ARN25" i="30"/>
  <c r="ARV25" i="30"/>
  <c r="ARZ25" i="30"/>
  <c r="ASD25" i="30"/>
  <c r="ASH25" i="30"/>
  <c r="ASL25" i="30"/>
  <c r="ASO25" i="30"/>
  <c r="AST25" i="30"/>
  <c r="ASX25" i="30"/>
  <c r="ATB25" i="30"/>
  <c r="ATF25" i="30"/>
  <c r="ATJ25" i="30"/>
  <c r="ATN25" i="30"/>
  <c r="ATR25" i="30"/>
  <c r="ATS25" i="30"/>
  <c r="ATU25" i="30"/>
  <c r="ATZ25" i="30"/>
  <c r="AUD25" i="30"/>
  <c r="AUH25" i="30"/>
  <c r="AUL25" i="30"/>
  <c r="AUP25" i="30"/>
  <c r="AUT25" i="30"/>
  <c r="AUX25" i="30"/>
  <c r="AVA25" i="30"/>
  <c r="AVJ25" i="30"/>
  <c r="AVN25" i="30"/>
  <c r="AVR25" i="30"/>
  <c r="AVV25" i="30"/>
  <c r="AVZ25" i="30"/>
  <c r="AWD25" i="30"/>
  <c r="AWG25" i="30"/>
  <c r="AWL25" i="30"/>
  <c r="AWT25" i="30"/>
  <c r="AWX25" i="30"/>
  <c r="AXB25" i="30"/>
  <c r="AXF25" i="30"/>
  <c r="AXJ25" i="30"/>
  <c r="AXM25" i="30"/>
  <c r="AXR25" i="30"/>
  <c r="AXV25" i="30"/>
  <c r="AXZ25" i="30"/>
  <c r="AYD25" i="30"/>
  <c r="AYH25" i="30"/>
  <c r="AYL25" i="30"/>
  <c r="AYP25" i="30"/>
  <c r="AYQ25" i="30"/>
  <c r="AYS25" i="30"/>
  <c r="AYX25" i="30"/>
  <c r="AZB25" i="30"/>
  <c r="AZF25" i="30"/>
  <c r="AZJ25" i="30"/>
  <c r="AZN25" i="30"/>
  <c r="AZR25" i="30"/>
  <c r="AZV25" i="30"/>
  <c r="AZY25" i="30"/>
  <c r="BAH25" i="30"/>
  <c r="BAL25" i="30"/>
  <c r="BAP25" i="30"/>
  <c r="BAT25" i="30"/>
  <c r="BAX25" i="30"/>
  <c r="BBB25" i="30"/>
  <c r="BBE25" i="30"/>
  <c r="BBJ25" i="30"/>
  <c r="BBR25" i="30"/>
  <c r="BBV25" i="30"/>
  <c r="BBZ25" i="30"/>
  <c r="BCD25" i="30"/>
  <c r="BCH25" i="30"/>
  <c r="BCK25" i="30"/>
  <c r="BCP25" i="30"/>
  <c r="BCT25" i="30"/>
  <c r="BCX25" i="30"/>
  <c r="BDB25" i="30"/>
  <c r="BDF25" i="30"/>
  <c r="BDJ25" i="30"/>
  <c r="BDN25" i="30"/>
  <c r="BDO25" i="30"/>
  <c r="BDQ25" i="30"/>
  <c r="BDV25" i="30"/>
  <c r="BDZ25" i="30"/>
  <c r="BED25" i="30"/>
  <c r="BEH25" i="30"/>
  <c r="BEL25" i="30"/>
  <c r="BEP25" i="30"/>
  <c r="BET25" i="30"/>
  <c r="BEW25" i="30"/>
  <c r="BFF25" i="30"/>
  <c r="BFJ25" i="30"/>
  <c r="BFN25" i="30"/>
  <c r="BFR25" i="30"/>
  <c r="BFV25" i="30"/>
  <c r="BFZ25" i="30"/>
  <c r="BGC25" i="30"/>
  <c r="BGH25" i="30"/>
  <c r="BGP25" i="30"/>
  <c r="BGT25" i="30"/>
  <c r="BGX25" i="30"/>
  <c r="BHB25" i="30"/>
  <c r="BHF25" i="30"/>
  <c r="BHI25" i="30"/>
  <c r="BHN25" i="30"/>
  <c r="BHR25" i="30"/>
  <c r="BHV25" i="30"/>
  <c r="BHZ25" i="30"/>
  <c r="BID25" i="30"/>
  <c r="BIH25" i="30"/>
  <c r="BIL25" i="30"/>
  <c r="BIM25" i="30"/>
  <c r="BIO25" i="30"/>
  <c r="BIT25" i="30"/>
  <c r="BIX25" i="30"/>
  <c r="BJB25" i="30"/>
  <c r="BJF25" i="30"/>
  <c r="BJJ25" i="30"/>
  <c r="BJN25" i="30"/>
  <c r="BJR25" i="30"/>
  <c r="BJU25" i="30"/>
  <c r="BKD25" i="30"/>
  <c r="BKH25" i="30"/>
  <c r="BKL25" i="30"/>
  <c r="BKP25" i="30"/>
  <c r="BKT25" i="30"/>
  <c r="BKX25" i="30"/>
  <c r="BLA25" i="30"/>
  <c r="F26" i="30"/>
  <c r="N26" i="30"/>
  <c r="R26" i="30"/>
  <c r="V26" i="30"/>
  <c r="Z26" i="30"/>
  <c r="AD26" i="30"/>
  <c r="AG26" i="30"/>
  <c r="AL26" i="30"/>
  <c r="AP26" i="30"/>
  <c r="AT26" i="30"/>
  <c r="AX26" i="30"/>
  <c r="BB26" i="30"/>
  <c r="BF26" i="30"/>
  <c r="BJ26" i="30"/>
  <c r="BK26" i="30"/>
  <c r="BM26" i="30"/>
  <c r="BR26" i="30"/>
  <c r="BV26" i="30"/>
  <c r="BZ26" i="30"/>
  <c r="CD26" i="30"/>
  <c r="CH26" i="30"/>
  <c r="CL26" i="30"/>
  <c r="CP26" i="30"/>
  <c r="CS26" i="30"/>
  <c r="DB26" i="30"/>
  <c r="DF26" i="30"/>
  <c r="DJ26" i="30"/>
  <c r="DN26" i="30"/>
  <c r="DR26" i="30"/>
  <c r="DV26" i="30"/>
  <c r="DY26" i="30"/>
  <c r="ED26" i="30"/>
  <c r="EL26" i="30"/>
  <c r="EP26" i="30"/>
  <c r="ET26" i="30"/>
  <c r="EX26" i="30"/>
  <c r="FB26" i="30"/>
  <c r="FE26" i="30"/>
  <c r="FJ26" i="30"/>
  <c r="FN26" i="30"/>
  <c r="FR26" i="30"/>
  <c r="FV26" i="30"/>
  <c r="FZ26" i="30"/>
  <c r="GD26" i="30"/>
  <c r="GH26" i="30"/>
  <c r="GI26" i="30"/>
  <c r="GK26" i="30"/>
  <c r="GP26" i="30"/>
  <c r="GT26" i="30"/>
  <c r="GX26" i="30"/>
  <c r="HB26" i="30"/>
  <c r="HF26" i="30"/>
  <c r="HJ26" i="30"/>
  <c r="HN26" i="30"/>
  <c r="HQ26" i="30"/>
  <c r="HZ26" i="30"/>
  <c r="ID26" i="30"/>
  <c r="IH26" i="30"/>
  <c r="IL26" i="30"/>
  <c r="IP26" i="30"/>
  <c r="IT26" i="30"/>
  <c r="IW26" i="30"/>
  <c r="JB26" i="30"/>
  <c r="JJ26" i="30"/>
  <c r="JN26" i="30"/>
  <c r="JR26" i="30"/>
  <c r="JV26" i="30"/>
  <c r="JZ26" i="30"/>
  <c r="KC26" i="30"/>
  <c r="KH26" i="30"/>
  <c r="KL26" i="30"/>
  <c r="KP26" i="30"/>
  <c r="KT26" i="30"/>
  <c r="KX26" i="30"/>
  <c r="LB26" i="30"/>
  <c r="LF26" i="30"/>
  <c r="LG26" i="30"/>
  <c r="LI26" i="30"/>
  <c r="LN26" i="30"/>
  <c r="LR26" i="30"/>
  <c r="LV26" i="30"/>
  <c r="LZ26" i="30"/>
  <c r="MD26" i="30"/>
  <c r="MH26" i="30"/>
  <c r="ML26" i="30"/>
  <c r="MO26" i="30"/>
  <c r="MX26" i="30"/>
  <c r="NB26" i="30"/>
  <c r="NF26" i="30"/>
  <c r="NJ26" i="30"/>
  <c r="NN26" i="30"/>
  <c r="NR26" i="30"/>
  <c r="NU26" i="30"/>
  <c r="NZ26" i="30"/>
  <c r="OH26" i="30"/>
  <c r="OL26" i="30"/>
  <c r="OP26" i="30"/>
  <c r="OT26" i="30"/>
  <c r="OX26" i="30"/>
  <c r="PA26" i="30"/>
  <c r="PF26" i="30"/>
  <c r="PJ26" i="30"/>
  <c r="PN26" i="30"/>
  <c r="PR26" i="30"/>
  <c r="PV26" i="30"/>
  <c r="PZ26" i="30"/>
  <c r="QD26" i="30"/>
  <c r="QE26" i="30"/>
  <c r="QG26" i="30"/>
  <c r="QL26" i="30"/>
  <c r="QP26" i="30"/>
  <c r="QT26" i="30"/>
  <c r="QX26" i="30"/>
  <c r="RB26" i="30"/>
  <c r="RF26" i="30"/>
  <c r="RJ26" i="30"/>
  <c r="RM26" i="30"/>
  <c r="RV26" i="30"/>
  <c r="RZ26" i="30"/>
  <c r="SD26" i="30"/>
  <c r="SH26" i="30"/>
  <c r="SL26" i="30"/>
  <c r="SP26" i="30"/>
  <c r="SS26" i="30"/>
  <c r="SX26" i="30"/>
  <c r="TF26" i="30"/>
  <c r="TJ26" i="30"/>
  <c r="TN26" i="30"/>
  <c r="TR26" i="30"/>
  <c r="TV26" i="30"/>
  <c r="TY26" i="30"/>
  <c r="UD26" i="30"/>
  <c r="UH26" i="30"/>
  <c r="UL26" i="30"/>
  <c r="UP26" i="30"/>
  <c r="UT26" i="30"/>
  <c r="UX26" i="30"/>
  <c r="VB26" i="30"/>
  <c r="VC26" i="30"/>
  <c r="VE26" i="30"/>
  <c r="VJ26" i="30"/>
  <c r="VN26" i="30"/>
  <c r="VR26" i="30"/>
  <c r="VV26" i="30"/>
  <c r="VZ26" i="30"/>
  <c r="WD26" i="30"/>
  <c r="WH26" i="30"/>
  <c r="WK26" i="30"/>
  <c r="WT26" i="30"/>
  <c r="WX26" i="30"/>
  <c r="XB26" i="30"/>
  <c r="XF26" i="30"/>
  <c r="XJ26" i="30"/>
  <c r="XN26" i="30"/>
  <c r="XQ26" i="30"/>
  <c r="XV26" i="30"/>
  <c r="YD26" i="30"/>
  <c r="YH26" i="30"/>
  <c r="YL26" i="30"/>
  <c r="YP26" i="30"/>
  <c r="YT26" i="30"/>
  <c r="YW26" i="30"/>
  <c r="ZB26" i="30"/>
  <c r="ZF26" i="30"/>
  <c r="ZJ26" i="30"/>
  <c r="ZN26" i="30"/>
  <c r="ZR26" i="30"/>
  <c r="ZV26" i="30"/>
  <c r="ZZ26" i="30"/>
  <c r="AAA26" i="30"/>
  <c r="AAH26" i="30"/>
  <c r="AAL26" i="30"/>
  <c r="AAP26" i="30"/>
  <c r="AAT26" i="30"/>
  <c r="AAX26" i="30"/>
  <c r="ABB26" i="30"/>
  <c r="ABF26" i="30"/>
  <c r="ABI26" i="30"/>
  <c r="ABR26" i="30"/>
  <c r="ABV26" i="30"/>
  <c r="ABZ26" i="30"/>
  <c r="ACD26" i="30"/>
  <c r="ACH26" i="30"/>
  <c r="ACL26" i="30"/>
  <c r="ACO26" i="30"/>
  <c r="ACT26" i="30"/>
  <c r="ADB26" i="30"/>
  <c r="ADF26" i="30"/>
  <c r="ADJ26" i="30"/>
  <c r="ADN26" i="30"/>
  <c r="ADR26" i="30"/>
  <c r="ADU26" i="30"/>
  <c r="ADZ26" i="30"/>
  <c r="AED26" i="30"/>
  <c r="AEH26" i="30"/>
  <c r="AEL26" i="30"/>
  <c r="AEP26" i="30"/>
  <c r="AET26" i="30"/>
  <c r="AEX26" i="30"/>
  <c r="AEY26" i="30"/>
  <c r="AFA26" i="30"/>
  <c r="AFF26" i="30"/>
  <c r="AFJ26" i="30"/>
  <c r="AFN26" i="30"/>
  <c r="AFR26" i="30"/>
  <c r="AFV26" i="30"/>
  <c r="AFZ26" i="30"/>
  <c r="AGD26" i="30"/>
  <c r="AGG26" i="30"/>
  <c r="AGP26" i="30"/>
  <c r="AGT26" i="30"/>
  <c r="AGX26" i="30"/>
  <c r="AHB26" i="30"/>
  <c r="AHF26" i="30"/>
  <c r="AHJ26" i="30"/>
  <c r="AHM26" i="30"/>
  <c r="AHR26" i="30"/>
  <c r="AHZ26" i="30"/>
  <c r="AID26" i="30"/>
  <c r="AIH26" i="30"/>
  <c r="AIL26" i="30"/>
  <c r="AIP26" i="30"/>
  <c r="AIS26" i="30"/>
  <c r="AIX26" i="30"/>
  <c r="AJB26" i="30"/>
  <c r="AJF26" i="30"/>
  <c r="AJJ26" i="30"/>
  <c r="AJN26" i="30"/>
  <c r="AJR26" i="30"/>
  <c r="AJV26" i="30"/>
  <c r="AJW26" i="30"/>
  <c r="AJY26" i="30"/>
  <c r="AKD26" i="30"/>
  <c r="AKH26" i="30"/>
  <c r="AKL26" i="30"/>
  <c r="AKP26" i="30"/>
  <c r="AKT26" i="30"/>
  <c r="AKX26" i="30"/>
  <c r="ALB26" i="30"/>
  <c r="ALE26" i="30"/>
  <c r="ALN26" i="30"/>
  <c r="ALR26" i="30"/>
  <c r="ALV26" i="30"/>
  <c r="ALZ26" i="30"/>
  <c r="AMD26" i="30"/>
  <c r="AMH26" i="30"/>
  <c r="AMK26" i="30"/>
  <c r="AMP26" i="30"/>
  <c r="AMX26" i="30"/>
  <c r="ANB26" i="30"/>
  <c r="ANF26" i="30"/>
  <c r="ANJ26" i="30"/>
  <c r="ANN26" i="30"/>
  <c r="ANQ26" i="30"/>
  <c r="ANV26" i="30"/>
  <c r="ANZ26" i="30"/>
  <c r="AOD26" i="30"/>
  <c r="AOH26" i="30"/>
  <c r="AOL26" i="30"/>
  <c r="AOP26" i="30"/>
  <c r="AOT26" i="30"/>
  <c r="AOU26" i="30"/>
  <c r="AOW26" i="30"/>
  <c r="APB26" i="30"/>
  <c r="APF26" i="30"/>
  <c r="APJ26" i="30"/>
  <c r="APN26" i="30"/>
  <c r="APR26" i="30"/>
  <c r="APV26" i="30"/>
  <c r="APZ26" i="30"/>
  <c r="AQC26" i="30"/>
  <c r="AQL26" i="30"/>
  <c r="AQP26" i="30"/>
  <c r="AQT26" i="30"/>
  <c r="AQX26" i="30"/>
  <c r="ARB26" i="30"/>
  <c r="ARF26" i="30"/>
  <c r="ARI26" i="30"/>
  <c r="ARN26" i="30"/>
  <c r="ARV26" i="30"/>
  <c r="ARZ26" i="30"/>
  <c r="ASD26" i="30"/>
  <c r="ASH26" i="30"/>
  <c r="ASL26" i="30"/>
  <c r="ASO26" i="30"/>
  <c r="AST26" i="30"/>
  <c r="ASX26" i="30"/>
  <c r="ATB26" i="30"/>
  <c r="ATF26" i="30"/>
  <c r="ATJ26" i="30"/>
  <c r="ATN26" i="30"/>
  <c r="ATR26" i="30"/>
  <c r="ATS26" i="30"/>
  <c r="ATU26" i="30"/>
  <c r="ATZ26" i="30"/>
  <c r="AUD26" i="30"/>
  <c r="AUH26" i="30"/>
  <c r="AUL26" i="30"/>
  <c r="AUP26" i="30"/>
  <c r="AUT26" i="30"/>
  <c r="AUX26" i="30"/>
  <c r="AVA26" i="30"/>
  <c r="AVJ26" i="30"/>
  <c r="AVN26" i="30"/>
  <c r="AVR26" i="30"/>
  <c r="AVV26" i="30"/>
  <c r="AVZ26" i="30"/>
  <c r="AWD26" i="30"/>
  <c r="AWG26" i="30"/>
  <c r="AWL26" i="30"/>
  <c r="AWT26" i="30"/>
  <c r="AWX26" i="30"/>
  <c r="AXB26" i="30"/>
  <c r="AXF26" i="30"/>
  <c r="AXJ26" i="30"/>
  <c r="AXM26" i="30"/>
  <c r="AXR26" i="30"/>
  <c r="AXV26" i="30"/>
  <c r="AXZ26" i="30"/>
  <c r="AYD26" i="30"/>
  <c r="AYH26" i="30"/>
  <c r="AYL26" i="30"/>
  <c r="AYP26" i="30"/>
  <c r="AYQ26" i="30"/>
  <c r="AYS26" i="30"/>
  <c r="AYX26" i="30"/>
  <c r="AZB26" i="30"/>
  <c r="AZF26" i="30"/>
  <c r="AZJ26" i="30"/>
  <c r="AZN26" i="30"/>
  <c r="AZR26" i="30"/>
  <c r="AZV26" i="30"/>
  <c r="AZY26" i="30"/>
  <c r="BAH26" i="30"/>
  <c r="BAL26" i="30"/>
  <c r="BAP26" i="30"/>
  <c r="BAT26" i="30"/>
  <c r="BAX26" i="30"/>
  <c r="BBB26" i="30"/>
  <c r="BBE26" i="30"/>
  <c r="BBJ26" i="30"/>
  <c r="BBR26" i="30"/>
  <c r="BBV26" i="30"/>
  <c r="BBZ26" i="30"/>
  <c r="BCD26" i="30"/>
  <c r="BCH26" i="30"/>
  <c r="BCK26" i="30"/>
  <c r="BCP26" i="30"/>
  <c r="BCT26" i="30"/>
  <c r="BCX26" i="30"/>
  <c r="BDB26" i="30"/>
  <c r="BDF26" i="30"/>
  <c r="BDJ26" i="30"/>
  <c r="BDN26" i="30"/>
  <c r="BDO26" i="30"/>
  <c r="BDQ26" i="30"/>
  <c r="BDV26" i="30"/>
  <c r="BDZ26" i="30"/>
  <c r="BED26" i="30"/>
  <c r="BEH26" i="30"/>
  <c r="BEL26" i="30"/>
  <c r="BEP26" i="30"/>
  <c r="BET26" i="30"/>
  <c r="BEW26" i="30"/>
  <c r="BFF26" i="30"/>
  <c r="BFJ26" i="30"/>
  <c r="BFN26" i="30"/>
  <c r="BFR26" i="30"/>
  <c r="BFV26" i="30"/>
  <c r="BFZ26" i="30"/>
  <c r="BGC26" i="30"/>
  <c r="BGH26" i="30"/>
  <c r="BGP26" i="30"/>
  <c r="BGT26" i="30"/>
  <c r="BGX26" i="30"/>
  <c r="BHB26" i="30"/>
  <c r="BHF26" i="30"/>
  <c r="BHI26" i="30"/>
  <c r="BHN26" i="30"/>
  <c r="BHR26" i="30"/>
  <c r="BHV26" i="30"/>
  <c r="BHZ26" i="30"/>
  <c r="BID26" i="30"/>
  <c r="BIH26" i="30"/>
  <c r="BIL26" i="30"/>
  <c r="BIM26" i="30"/>
  <c r="BIO26" i="30"/>
  <c r="BIT26" i="30"/>
  <c r="BIX26" i="30"/>
  <c r="BJB26" i="30"/>
  <c r="BJF26" i="30"/>
  <c r="BJJ26" i="30"/>
  <c r="BJN26" i="30"/>
  <c r="BJR26" i="30"/>
  <c r="BJU26" i="30"/>
  <c r="BKD26" i="30"/>
  <c r="BKH26" i="30"/>
  <c r="BKL26" i="30"/>
  <c r="BKP26" i="30"/>
  <c r="BKT26" i="30"/>
  <c r="BKX26" i="30"/>
  <c r="BLA26" i="30"/>
  <c r="F27" i="30"/>
  <c r="N27" i="30"/>
  <c r="R27" i="30"/>
  <c r="V27" i="30"/>
  <c r="Z27" i="30"/>
  <c r="AD27" i="30"/>
  <c r="AG27" i="30"/>
  <c r="AL27" i="30"/>
  <c r="AP27" i="30"/>
  <c r="AT27" i="30"/>
  <c r="AX27" i="30"/>
  <c r="BB27" i="30"/>
  <c r="BF27" i="30"/>
  <c r="BJ27" i="30"/>
  <c r="BK27" i="30"/>
  <c r="BM27" i="30"/>
  <c r="BR27" i="30"/>
  <c r="BV27" i="30"/>
  <c r="BZ27" i="30"/>
  <c r="CD27" i="30"/>
  <c r="CH27" i="30"/>
  <c r="CL27" i="30"/>
  <c r="CP27" i="30"/>
  <c r="CS27" i="30"/>
  <c r="DB27" i="30"/>
  <c r="DF27" i="30"/>
  <c r="DJ27" i="30"/>
  <c r="DN27" i="30"/>
  <c r="DR27" i="30"/>
  <c r="DV27" i="30"/>
  <c r="DY27" i="30"/>
  <c r="ED27" i="30"/>
  <c r="EL27" i="30"/>
  <c r="EP27" i="30"/>
  <c r="ET27" i="30"/>
  <c r="EX27" i="30"/>
  <c r="FB27" i="30"/>
  <c r="FE27" i="30"/>
  <c r="FJ27" i="30"/>
  <c r="FN27" i="30"/>
  <c r="FR27" i="30"/>
  <c r="FV27" i="30"/>
  <c r="FZ27" i="30"/>
  <c r="GD27" i="30"/>
  <c r="GH27" i="30"/>
  <c r="GI27" i="30"/>
  <c r="GK27" i="30"/>
  <c r="GP27" i="30"/>
  <c r="GT27" i="30"/>
  <c r="GX27" i="30"/>
  <c r="HB27" i="30"/>
  <c r="HF27" i="30"/>
  <c r="HJ27" i="30"/>
  <c r="HN27" i="30"/>
  <c r="HQ27" i="30"/>
  <c r="HZ27" i="30"/>
  <c r="ID27" i="30"/>
  <c r="IH27" i="30"/>
  <c r="IL27" i="30"/>
  <c r="IP27" i="30"/>
  <c r="IT27" i="30"/>
  <c r="IW27" i="30"/>
  <c r="JB27" i="30"/>
  <c r="JJ27" i="30"/>
  <c r="JN27" i="30"/>
  <c r="JR27" i="30"/>
  <c r="JV27" i="30"/>
  <c r="JZ27" i="30"/>
  <c r="KC27" i="30"/>
  <c r="KH27" i="30"/>
  <c r="KL27" i="30"/>
  <c r="KP27" i="30"/>
  <c r="KT27" i="30"/>
  <c r="KX27" i="30"/>
  <c r="LB27" i="30"/>
  <c r="LF27" i="30"/>
  <c r="LG27" i="30"/>
  <c r="LI27" i="30"/>
  <c r="LN27" i="30"/>
  <c r="LR27" i="30"/>
  <c r="LV27" i="30"/>
  <c r="LZ27" i="30"/>
  <c r="MD27" i="30"/>
  <c r="MH27" i="30"/>
  <c r="ML27" i="30"/>
  <c r="MO27" i="30"/>
  <c r="MX27" i="30"/>
  <c r="NB27" i="30"/>
  <c r="NF27" i="30"/>
  <c r="NJ27" i="30"/>
  <c r="NN27" i="30"/>
  <c r="NR27" i="30"/>
  <c r="NU27" i="30"/>
  <c r="NZ27" i="30"/>
  <c r="OH27" i="30"/>
  <c r="OL27" i="30"/>
  <c r="OP27" i="30"/>
  <c r="OT27" i="30"/>
  <c r="OX27" i="30"/>
  <c r="PA27" i="30"/>
  <c r="PF27" i="30"/>
  <c r="PJ27" i="30"/>
  <c r="PN27" i="30"/>
  <c r="PR27" i="30"/>
  <c r="PV27" i="30"/>
  <c r="PZ27" i="30"/>
  <c r="QD27" i="30"/>
  <c r="QE27" i="30"/>
  <c r="QG27" i="30"/>
  <c r="QL27" i="30"/>
  <c r="QP27" i="30"/>
  <c r="QT27" i="30"/>
  <c r="QX27" i="30"/>
  <c r="RB27" i="30"/>
  <c r="RF27" i="30"/>
  <c r="RJ27" i="30"/>
  <c r="RM27" i="30"/>
  <c r="RV27" i="30"/>
  <c r="RZ27" i="30"/>
  <c r="SD27" i="30"/>
  <c r="SH27" i="30"/>
  <c r="SL27" i="30"/>
  <c r="SP27" i="30"/>
  <c r="SS27" i="30"/>
  <c r="SX27" i="30"/>
  <c r="TF27" i="30"/>
  <c r="TJ27" i="30"/>
  <c r="TN27" i="30"/>
  <c r="TR27" i="30"/>
  <c r="TV27" i="30"/>
  <c r="TY27" i="30"/>
  <c r="UD27" i="30"/>
  <c r="UH27" i="30"/>
  <c r="UL27" i="30"/>
  <c r="UP27" i="30"/>
  <c r="UT27" i="30"/>
  <c r="UX27" i="30"/>
  <c r="VB27" i="30"/>
  <c r="VC27" i="30"/>
  <c r="VE27" i="30"/>
  <c r="VJ27" i="30"/>
  <c r="VN27" i="30"/>
  <c r="VR27" i="30"/>
  <c r="VV27" i="30"/>
  <c r="VZ27" i="30"/>
  <c r="WD27" i="30"/>
  <c r="WH27" i="30"/>
  <c r="WK27" i="30"/>
  <c r="WT27" i="30"/>
  <c r="WX27" i="30"/>
  <c r="XB27" i="30"/>
  <c r="XF27" i="30"/>
  <c r="XJ27" i="30"/>
  <c r="XN27" i="30"/>
  <c r="XQ27" i="30"/>
  <c r="XV27" i="30"/>
  <c r="YD27" i="30"/>
  <c r="YH27" i="30"/>
  <c r="YL27" i="30"/>
  <c r="YP27" i="30"/>
  <c r="YT27" i="30"/>
  <c r="YW27" i="30"/>
  <c r="ZB27" i="30"/>
  <c r="ZF27" i="30"/>
  <c r="ZJ27" i="30"/>
  <c r="ZN27" i="30"/>
  <c r="ZR27" i="30"/>
  <c r="ZV27" i="30"/>
  <c r="ZZ27" i="30"/>
  <c r="AAA27" i="30"/>
  <c r="AAH27" i="30"/>
  <c r="AAL27" i="30"/>
  <c r="AAP27" i="30"/>
  <c r="AAT27" i="30"/>
  <c r="AAX27" i="30"/>
  <c r="ABB27" i="30"/>
  <c r="ABF27" i="30"/>
  <c r="ABI27" i="30"/>
  <c r="ABR27" i="30"/>
  <c r="ABV27" i="30"/>
  <c r="ABZ27" i="30"/>
  <c r="ACD27" i="30"/>
  <c r="ACH27" i="30"/>
  <c r="ACL27" i="30"/>
  <c r="ACO27" i="30"/>
  <c r="ACT27" i="30"/>
  <c r="ADB27" i="30"/>
  <c r="ADF27" i="30"/>
  <c r="ADJ27" i="30"/>
  <c r="ADN27" i="30"/>
  <c r="ADR27" i="30"/>
  <c r="ADU27" i="30"/>
  <c r="ADZ27" i="30"/>
  <c r="AED27" i="30"/>
  <c r="AEH27" i="30"/>
  <c r="AEL27" i="30"/>
  <c r="AEP27" i="30"/>
  <c r="AET27" i="30"/>
  <c r="AEX27" i="30"/>
  <c r="AEY27" i="30"/>
  <c r="AFA27" i="30"/>
  <c r="AFF27" i="30"/>
  <c r="AFJ27" i="30"/>
  <c r="AFN27" i="30"/>
  <c r="AFR27" i="30"/>
  <c r="AFV27" i="30"/>
  <c r="AFZ27" i="30"/>
  <c r="AGD27" i="30"/>
  <c r="AGG27" i="30"/>
  <c r="AGP27" i="30"/>
  <c r="AGT27" i="30"/>
  <c r="AGX27" i="30"/>
  <c r="AHB27" i="30"/>
  <c r="AHF27" i="30"/>
  <c r="AHJ27" i="30"/>
  <c r="AHM27" i="30"/>
  <c r="AHR27" i="30"/>
  <c r="AHZ27" i="30"/>
  <c r="AID27" i="30"/>
  <c r="AIH27" i="30"/>
  <c r="AIL27" i="30"/>
  <c r="AIP27" i="30"/>
  <c r="AIS27" i="30"/>
  <c r="AIX27" i="30"/>
  <c r="AJB27" i="30"/>
  <c r="AJF27" i="30"/>
  <c r="AJJ27" i="30"/>
  <c r="AJN27" i="30"/>
  <c r="AJR27" i="30"/>
  <c r="AJV27" i="30"/>
  <c r="AJW27" i="30"/>
  <c r="AJY27" i="30"/>
  <c r="AKD27" i="30"/>
  <c r="AKH27" i="30"/>
  <c r="AKL27" i="30"/>
  <c r="AKP27" i="30"/>
  <c r="AKT27" i="30"/>
  <c r="AKX27" i="30"/>
  <c r="ALB27" i="30"/>
  <c r="ALE27" i="30"/>
  <c r="ALN27" i="30"/>
  <c r="ALR27" i="30"/>
  <c r="ALV27" i="30"/>
  <c r="ALZ27" i="30"/>
  <c r="AMD27" i="30"/>
  <c r="AMH27" i="30"/>
  <c r="AMK27" i="30"/>
  <c r="AMP27" i="30"/>
  <c r="AMX27" i="30"/>
  <c r="ANB27" i="30"/>
  <c r="ANF27" i="30"/>
  <c r="ANJ27" i="30"/>
  <c r="ANN27" i="30"/>
  <c r="ANQ27" i="30"/>
  <c r="ANV27" i="30"/>
  <c r="ANZ27" i="30"/>
  <c r="AOD27" i="30"/>
  <c r="AOH27" i="30"/>
  <c r="AOL27" i="30"/>
  <c r="AOP27" i="30"/>
  <c r="AOT27" i="30"/>
  <c r="AOU27" i="30"/>
  <c r="AOW27" i="30"/>
  <c r="APB27" i="30"/>
  <c r="APF27" i="30"/>
  <c r="APJ27" i="30"/>
  <c r="APN27" i="30"/>
  <c r="APR27" i="30"/>
  <c r="APV27" i="30"/>
  <c r="APZ27" i="30"/>
  <c r="AQC27" i="30"/>
  <c r="AQL27" i="30"/>
  <c r="AQP27" i="30"/>
  <c r="AQT27" i="30"/>
  <c r="AQX27" i="30"/>
  <c r="ARB27" i="30"/>
  <c r="ARF27" i="30"/>
  <c r="ARI27" i="30"/>
  <c r="ARN27" i="30"/>
  <c r="ARV27" i="30"/>
  <c r="ARZ27" i="30"/>
  <c r="ASD27" i="30"/>
  <c r="ASH27" i="30"/>
  <c r="ASL27" i="30"/>
  <c r="ASO27" i="30"/>
  <c r="AST27" i="30"/>
  <c r="ASX27" i="30"/>
  <c r="ATB27" i="30"/>
  <c r="ATF27" i="30"/>
  <c r="ATJ27" i="30"/>
  <c r="ATN27" i="30"/>
  <c r="ATR27" i="30"/>
  <c r="ATS27" i="30"/>
  <c r="ATU27" i="30"/>
  <c r="ATZ27" i="30"/>
  <c r="AUD27" i="30"/>
  <c r="AUH27" i="30"/>
  <c r="AUL27" i="30"/>
  <c r="AUP27" i="30"/>
  <c r="AUT27" i="30"/>
  <c r="AUX27" i="30"/>
  <c r="AVA27" i="30"/>
  <c r="AVJ27" i="30"/>
  <c r="AVN27" i="30"/>
  <c r="AVR27" i="30"/>
  <c r="AVV27" i="30"/>
  <c r="AVZ27" i="30"/>
  <c r="AWD27" i="30"/>
  <c r="AWG27" i="30"/>
  <c r="AWL27" i="30"/>
  <c r="AWT27" i="30"/>
  <c r="AWX27" i="30"/>
  <c r="AXB27" i="30"/>
  <c r="AXF27" i="30"/>
  <c r="AXJ27" i="30"/>
  <c r="AXM27" i="30"/>
  <c r="AXR27" i="30"/>
  <c r="AXV27" i="30"/>
  <c r="AXZ27" i="30"/>
  <c r="AYD27" i="30"/>
  <c r="AYH27" i="30"/>
  <c r="AYL27" i="30"/>
  <c r="AYP27" i="30"/>
  <c r="AYQ27" i="30"/>
  <c r="AYS27" i="30"/>
  <c r="AYX27" i="30"/>
  <c r="AZB27" i="30"/>
  <c r="AZF27" i="30"/>
  <c r="AZJ27" i="30"/>
  <c r="AZN27" i="30"/>
  <c r="AZR27" i="30"/>
  <c r="AZV27" i="30"/>
  <c r="AZY27" i="30"/>
  <c r="BAH27" i="30"/>
  <c r="BAL27" i="30"/>
  <c r="BAP27" i="30"/>
  <c r="BAT27" i="30"/>
  <c r="BAX27" i="30"/>
  <c r="BBB27" i="30"/>
  <c r="BBE27" i="30"/>
  <c r="BBJ27" i="30"/>
  <c r="BBR27" i="30"/>
  <c r="BBV27" i="30"/>
  <c r="BBZ27" i="30"/>
  <c r="BCD27" i="30"/>
  <c r="BCH27" i="30"/>
  <c r="BCK27" i="30"/>
  <c r="BCP27" i="30"/>
  <c r="BCT27" i="30"/>
  <c r="BCX27" i="30"/>
  <c r="BDB27" i="30"/>
  <c r="BDF27" i="30"/>
  <c r="BDJ27" i="30"/>
  <c r="BDN27" i="30"/>
  <c r="BDO27" i="30"/>
  <c r="BDQ27" i="30"/>
  <c r="BDV27" i="30"/>
  <c r="BDZ27" i="30"/>
  <c r="BED27" i="30"/>
  <c r="BEH27" i="30"/>
  <c r="BEL27" i="30"/>
  <c r="BEP27" i="30"/>
  <c r="BET27" i="30"/>
  <c r="BEW27" i="30"/>
  <c r="BFF27" i="30"/>
  <c r="BFJ27" i="30"/>
  <c r="BFN27" i="30"/>
  <c r="BFR27" i="30"/>
  <c r="BFV27" i="30"/>
  <c r="BFZ27" i="30"/>
  <c r="BGC27" i="30"/>
  <c r="BGH27" i="30"/>
  <c r="BGP27" i="30"/>
  <c r="BGT27" i="30"/>
  <c r="BGX27" i="30"/>
  <c r="BHB27" i="30"/>
  <c r="BHF27" i="30"/>
  <c r="BHI27" i="30"/>
  <c r="BHN27" i="30"/>
  <c r="BHR27" i="30"/>
  <c r="BHV27" i="30"/>
  <c r="BHZ27" i="30"/>
  <c r="BID27" i="30"/>
  <c r="BIH27" i="30"/>
  <c r="BIL27" i="30"/>
  <c r="BIM27" i="30"/>
  <c r="BIO27" i="30"/>
  <c r="BIT27" i="30"/>
  <c r="BIX27" i="30"/>
  <c r="BJB27" i="30"/>
  <c r="BJF27" i="30"/>
  <c r="BJJ27" i="30"/>
  <c r="BJN27" i="30"/>
  <c r="BJR27" i="30"/>
  <c r="BJU27" i="30"/>
  <c r="BKD27" i="30"/>
  <c r="BKH27" i="30"/>
  <c r="BKL27" i="30"/>
  <c r="BKP27" i="30"/>
  <c r="BKT27" i="30"/>
  <c r="BKX27" i="30"/>
  <c r="BLA27" i="30"/>
  <c r="F28" i="30"/>
  <c r="N28" i="30"/>
  <c r="R28" i="30"/>
  <c r="V28" i="30"/>
  <c r="Z28" i="30"/>
  <c r="AD28" i="30"/>
  <c r="AG28" i="30"/>
  <c r="AL28" i="30"/>
  <c r="AP28" i="30"/>
  <c r="AT28" i="30"/>
  <c r="AX28" i="30"/>
  <c r="BB28" i="30"/>
  <c r="BF28" i="30"/>
  <c r="BJ28" i="30"/>
  <c r="BK28" i="30"/>
  <c r="BM28" i="30"/>
  <c r="BR28" i="30"/>
  <c r="BV28" i="30"/>
  <c r="BZ28" i="30"/>
  <c r="CD28" i="30"/>
  <c r="CH28" i="30"/>
  <c r="CL28" i="30"/>
  <c r="CP28" i="30"/>
  <c r="CS28" i="30"/>
  <c r="DB28" i="30"/>
  <c r="DF28" i="30"/>
  <c r="DJ28" i="30"/>
  <c r="DN28" i="30"/>
  <c r="DR28" i="30"/>
  <c r="DV28" i="30"/>
  <c r="DY28" i="30"/>
  <c r="ED28" i="30"/>
  <c r="EL28" i="30"/>
  <c r="EP28" i="30"/>
  <c r="ET28" i="30"/>
  <c r="EX28" i="30"/>
  <c r="FB28" i="30"/>
  <c r="FE28" i="30"/>
  <c r="FJ28" i="30"/>
  <c r="FN28" i="30"/>
  <c r="FR28" i="30"/>
  <c r="FV28" i="30"/>
  <c r="FZ28" i="30"/>
  <c r="GD28" i="30"/>
  <c r="GH28" i="30"/>
  <c r="GI28" i="30"/>
  <c r="GK28" i="30"/>
  <c r="GP28" i="30"/>
  <c r="GT28" i="30"/>
  <c r="GX28" i="30"/>
  <c r="HB28" i="30"/>
  <c r="HF28" i="30"/>
  <c r="HJ28" i="30"/>
  <c r="HN28" i="30"/>
  <c r="HQ28" i="30"/>
  <c r="HZ28" i="30"/>
  <c r="ID28" i="30"/>
  <c r="IH28" i="30"/>
  <c r="IL28" i="30"/>
  <c r="IP28" i="30"/>
  <c r="IT28" i="30"/>
  <c r="IW28" i="30"/>
  <c r="JB28" i="30"/>
  <c r="JJ28" i="30"/>
  <c r="JN28" i="30"/>
  <c r="JR28" i="30"/>
  <c r="JV28" i="30"/>
  <c r="JZ28" i="30"/>
  <c r="KC28" i="30"/>
  <c r="KH28" i="30"/>
  <c r="KL28" i="30"/>
  <c r="KP28" i="30"/>
  <c r="KT28" i="30"/>
  <c r="KX28" i="30"/>
  <c r="LB28" i="30"/>
  <c r="LF28" i="30"/>
  <c r="LG28" i="30"/>
  <c r="LI28" i="30"/>
  <c r="LR28" i="30"/>
  <c r="LV28" i="30"/>
  <c r="LZ28" i="30"/>
  <c r="MD28" i="30"/>
  <c r="MH28" i="30"/>
  <c r="ML28" i="30"/>
  <c r="MO28" i="30"/>
  <c r="MX28" i="30"/>
  <c r="NB28" i="30"/>
  <c r="NF28" i="30"/>
  <c r="NJ28" i="30"/>
  <c r="NN28" i="30"/>
  <c r="NR28" i="30"/>
  <c r="NU28" i="30"/>
  <c r="NZ28" i="30"/>
  <c r="OH28" i="30"/>
  <c r="OL28" i="30"/>
  <c r="OP28" i="30"/>
  <c r="OT28" i="30"/>
  <c r="OX28" i="30"/>
  <c r="PA28" i="30"/>
  <c r="PF28" i="30"/>
  <c r="PJ28" i="30"/>
  <c r="PN28" i="30"/>
  <c r="PR28" i="30"/>
  <c r="PV28" i="30"/>
  <c r="PZ28" i="30"/>
  <c r="QD28" i="30"/>
  <c r="QE28" i="30"/>
  <c r="QG28" i="30"/>
  <c r="QP28" i="30"/>
  <c r="QT28" i="30"/>
  <c r="QX28" i="30"/>
  <c r="RB28" i="30"/>
  <c r="RF28" i="30"/>
  <c r="RJ28" i="30"/>
  <c r="RM28" i="30"/>
  <c r="RV28" i="30"/>
  <c r="RZ28" i="30"/>
  <c r="SD28" i="30"/>
  <c r="SH28" i="30"/>
  <c r="SL28" i="30"/>
  <c r="SP28" i="30"/>
  <c r="SS28" i="30"/>
  <c r="SX28" i="30"/>
  <c r="TF28" i="30"/>
  <c r="TJ28" i="30"/>
  <c r="TN28" i="30"/>
  <c r="TR28" i="30"/>
  <c r="TV28" i="30"/>
  <c r="TY28" i="30"/>
  <c r="UD28" i="30"/>
  <c r="UH28" i="30"/>
  <c r="UL28" i="30"/>
  <c r="UP28" i="30"/>
  <c r="UT28" i="30"/>
  <c r="UX28" i="30"/>
  <c r="VB28" i="30"/>
  <c r="VC28" i="30"/>
  <c r="VE28" i="30"/>
  <c r="VN28" i="30"/>
  <c r="VR28" i="30"/>
  <c r="VV28" i="30"/>
  <c r="VZ28" i="30"/>
  <c r="WD28" i="30"/>
  <c r="WH28" i="30"/>
  <c r="WK28" i="30"/>
  <c r="WT28" i="30"/>
  <c r="WX28" i="30"/>
  <c r="XB28" i="30"/>
  <c r="XF28" i="30"/>
  <c r="XJ28" i="30"/>
  <c r="XN28" i="30"/>
  <c r="XQ28" i="30"/>
  <c r="XV28" i="30"/>
  <c r="YD28" i="30"/>
  <c r="YH28" i="30"/>
  <c r="YL28" i="30"/>
  <c r="YP28" i="30"/>
  <c r="YT28" i="30"/>
  <c r="YW28" i="30"/>
  <c r="ZB28" i="30"/>
  <c r="ZF28" i="30"/>
  <c r="ZJ28" i="30"/>
  <c r="ZN28" i="30"/>
  <c r="ZR28" i="30"/>
  <c r="ZV28" i="30"/>
  <c r="ZZ28" i="30"/>
  <c r="AAA28" i="30"/>
  <c r="AAL28" i="30"/>
  <c r="AAP28" i="30"/>
  <c r="AAT28" i="30"/>
  <c r="AAX28" i="30"/>
  <c r="ABB28" i="30"/>
  <c r="ABF28" i="30"/>
  <c r="ABI28" i="30"/>
  <c r="ABR28" i="30"/>
  <c r="ABV28" i="30"/>
  <c r="ABZ28" i="30"/>
  <c r="ACD28" i="30"/>
  <c r="ACH28" i="30"/>
  <c r="ACL28" i="30"/>
  <c r="ACO28" i="30"/>
  <c r="ACT28" i="30"/>
  <c r="ADB28" i="30"/>
  <c r="ADF28" i="30"/>
  <c r="ADJ28" i="30"/>
  <c r="ADN28" i="30"/>
  <c r="ADR28" i="30"/>
  <c r="ADU28" i="30"/>
  <c r="ADZ28" i="30"/>
  <c r="AED28" i="30"/>
  <c r="AEH28" i="30"/>
  <c r="AEL28" i="30"/>
  <c r="AEP28" i="30"/>
  <c r="AET28" i="30"/>
  <c r="AEX28" i="30"/>
  <c r="AEY28" i="30"/>
  <c r="AFA28" i="30"/>
  <c r="AFJ28" i="30"/>
  <c r="AFN28" i="30"/>
  <c r="AFR28" i="30"/>
  <c r="AFV28" i="30"/>
  <c r="AFZ28" i="30"/>
  <c r="AGD28" i="30"/>
  <c r="AGG28" i="30"/>
  <c r="AGP28" i="30"/>
  <c r="AGT28" i="30"/>
  <c r="AGX28" i="30"/>
  <c r="AHB28" i="30"/>
  <c r="AHF28" i="30"/>
  <c r="AHJ28" i="30"/>
  <c r="AHM28" i="30"/>
  <c r="AHR28" i="30"/>
  <c r="AHZ28" i="30"/>
  <c r="AID28" i="30"/>
  <c r="AIH28" i="30"/>
  <c r="AIL28" i="30"/>
  <c r="AIP28" i="30"/>
  <c r="AIS28" i="30"/>
  <c r="AIX28" i="30"/>
  <c r="AJB28" i="30"/>
  <c r="AJF28" i="30"/>
  <c r="AJJ28" i="30"/>
  <c r="AJN28" i="30"/>
  <c r="AJR28" i="30"/>
  <c r="AJV28" i="30"/>
  <c r="AJW28" i="30"/>
  <c r="AJY28" i="30"/>
  <c r="AKH28" i="30"/>
  <c r="AKL28" i="30"/>
  <c r="AKP28" i="30"/>
  <c r="AKT28" i="30"/>
  <c r="AKX28" i="30"/>
  <c r="ALB28" i="30"/>
  <c r="ALE28" i="30"/>
  <c r="ALN28" i="30"/>
  <c r="ALR28" i="30"/>
  <c r="ALV28" i="30"/>
  <c r="ALZ28" i="30"/>
  <c r="AMD28" i="30"/>
  <c r="AMH28" i="30"/>
  <c r="AMK28" i="30"/>
  <c r="AMP28" i="30"/>
  <c r="AMX28" i="30"/>
  <c r="ANB28" i="30"/>
  <c r="ANF28" i="30"/>
  <c r="ANJ28" i="30"/>
  <c r="ANN28" i="30"/>
  <c r="ANQ28" i="30"/>
  <c r="ANV28" i="30"/>
  <c r="ANZ28" i="30"/>
  <c r="AOD28" i="30"/>
  <c r="AOH28" i="30"/>
  <c r="AOL28" i="30"/>
  <c r="AOP28" i="30"/>
  <c r="AOT28" i="30"/>
  <c r="AOU28" i="30"/>
  <c r="AOW28" i="30"/>
  <c r="APF28" i="30"/>
  <c r="APJ28" i="30"/>
  <c r="APN28" i="30"/>
  <c r="APR28" i="30"/>
  <c r="APV28" i="30"/>
  <c r="APZ28" i="30"/>
  <c r="AQC28" i="30"/>
  <c r="AQL28" i="30"/>
  <c r="AQP28" i="30"/>
  <c r="AQT28" i="30"/>
  <c r="AQX28" i="30"/>
  <c r="ARB28" i="30"/>
  <c r="ARF28" i="30"/>
  <c r="ARI28" i="30"/>
  <c r="ARN28" i="30"/>
  <c r="ARV28" i="30"/>
  <c r="ARZ28" i="30"/>
  <c r="ASD28" i="30"/>
  <c r="ASH28" i="30"/>
  <c r="ASL28" i="30"/>
  <c r="ASO28" i="30"/>
  <c r="AST28" i="30"/>
  <c r="ASX28" i="30"/>
  <c r="ATB28" i="30"/>
  <c r="ATF28" i="30"/>
  <c r="ATJ28" i="30"/>
  <c r="ATN28" i="30"/>
  <c r="ATR28" i="30"/>
  <c r="ATS28" i="30"/>
  <c r="ATU28" i="30"/>
  <c r="AUD28" i="30"/>
  <c r="AUH28" i="30"/>
  <c r="AUL28" i="30"/>
  <c r="AUP28" i="30"/>
  <c r="AUT28" i="30"/>
  <c r="AUX28" i="30"/>
  <c r="AVA28" i="30"/>
  <c r="AVJ28" i="30"/>
  <c r="AVN28" i="30"/>
  <c r="AVR28" i="30"/>
  <c r="AVV28" i="30"/>
  <c r="AVZ28" i="30"/>
  <c r="AWD28" i="30"/>
  <c r="AWG28" i="30"/>
  <c r="AWL28" i="30"/>
  <c r="AWT28" i="30"/>
  <c r="AWX28" i="30"/>
  <c r="AXB28" i="30"/>
  <c r="AXF28" i="30"/>
  <c r="AXJ28" i="30"/>
  <c r="AXM28" i="30"/>
  <c r="AXR28" i="30"/>
  <c r="AXV28" i="30"/>
  <c r="AXZ28" i="30"/>
  <c r="AYD28" i="30"/>
  <c r="AYH28" i="30"/>
  <c r="AYL28" i="30"/>
  <c r="AYP28" i="30"/>
  <c r="AYQ28" i="30"/>
  <c r="AYS28" i="30"/>
  <c r="AZB28" i="30"/>
  <c r="AZF28" i="30"/>
  <c r="AZJ28" i="30"/>
  <c r="AZN28" i="30"/>
  <c r="AZR28" i="30"/>
  <c r="AZV28" i="30"/>
  <c r="AZY28" i="30"/>
  <c r="BAH28" i="30"/>
  <c r="BAL28" i="30"/>
  <c r="BAP28" i="30"/>
  <c r="BAT28" i="30"/>
  <c r="BAX28" i="30"/>
  <c r="BBB28" i="30"/>
  <c r="BBE28" i="30"/>
  <c r="BBJ28" i="30"/>
  <c r="BBR28" i="30"/>
  <c r="BBV28" i="30"/>
  <c r="BBZ28" i="30"/>
  <c r="BCD28" i="30"/>
  <c r="BCH28" i="30"/>
  <c r="BCK28" i="30"/>
  <c r="BCP28" i="30"/>
  <c r="BCT28" i="30"/>
  <c r="BCX28" i="30"/>
  <c r="BDB28" i="30"/>
  <c r="BDF28" i="30"/>
  <c r="BDJ28" i="30"/>
  <c r="BDN28" i="30"/>
  <c r="BDQ28" i="30"/>
  <c r="BDZ28" i="30"/>
  <c r="BED28" i="30"/>
  <c r="BEH28" i="30"/>
  <c r="BEL28" i="30"/>
  <c r="BEP28" i="30"/>
  <c r="BET28" i="30"/>
  <c r="BEW28" i="30"/>
  <c r="BFB28" i="30"/>
  <c r="BFF28" i="30"/>
  <c r="BFJ28" i="30"/>
  <c r="BFN28" i="30"/>
  <c r="BFR28" i="30"/>
  <c r="BFV28" i="30"/>
  <c r="BFZ28" i="30"/>
  <c r="BGC28" i="30"/>
  <c r="BGH28" i="30"/>
  <c r="BGL28" i="30"/>
  <c r="BGP28" i="30"/>
  <c r="BGT28" i="30"/>
  <c r="BGX28" i="30"/>
  <c r="BHB28" i="30"/>
  <c r="BHF28" i="30"/>
  <c r="BHI28" i="30"/>
  <c r="BHN28" i="30"/>
  <c r="BHR28" i="30"/>
  <c r="BHV28" i="30"/>
  <c r="BHZ28" i="30"/>
  <c r="BID28" i="30"/>
  <c r="BIH28" i="30"/>
  <c r="BIL28" i="30"/>
  <c r="BIO28" i="30"/>
  <c r="BIX28" i="30"/>
  <c r="BJB28" i="30"/>
  <c r="BJF28" i="30"/>
  <c r="BJJ28" i="30"/>
  <c r="BJN28" i="30"/>
  <c r="BJR28" i="30"/>
  <c r="BJU28" i="30"/>
  <c r="BJZ28" i="30"/>
  <c r="BKD28" i="30"/>
  <c r="BKH28" i="30"/>
  <c r="BKL28" i="30"/>
  <c r="BKP28" i="30"/>
  <c r="BKT28" i="30"/>
  <c r="BKX28" i="30"/>
  <c r="BLA28" i="30"/>
  <c r="F29" i="30"/>
  <c r="J29" i="30"/>
  <c r="N29" i="30"/>
  <c r="R29" i="30"/>
  <c r="V29" i="30"/>
  <c r="Z29" i="30"/>
  <c r="AD29" i="30"/>
  <c r="AG29" i="30"/>
  <c r="AL29" i="30"/>
  <c r="AP29" i="30"/>
  <c r="AT29" i="30"/>
  <c r="AX29" i="30"/>
  <c r="BB29" i="30"/>
  <c r="BF29" i="30"/>
  <c r="BJ29" i="30"/>
  <c r="BK29" i="30"/>
  <c r="BM29" i="30"/>
  <c r="BV29" i="30"/>
  <c r="BZ29" i="30"/>
  <c r="CD29" i="30"/>
  <c r="CH29" i="30"/>
  <c r="CL29" i="30"/>
  <c r="CP29" i="30"/>
  <c r="CS29" i="30"/>
  <c r="CX29" i="30"/>
  <c r="DB29" i="30"/>
  <c r="DF29" i="30"/>
  <c r="DJ29" i="30"/>
  <c r="DN29" i="30"/>
  <c r="DR29" i="30"/>
  <c r="DV29" i="30"/>
  <c r="DY29" i="30"/>
  <c r="ED29" i="30"/>
  <c r="EH29" i="30"/>
  <c r="EL29" i="30"/>
  <c r="EP29" i="30"/>
  <c r="ET29" i="30"/>
  <c r="EX29" i="30"/>
  <c r="FB29" i="30"/>
  <c r="FE29" i="30"/>
  <c r="FJ29" i="30"/>
  <c r="FN29" i="30"/>
  <c r="FR29" i="30"/>
  <c r="FV29" i="30"/>
  <c r="FZ29" i="30"/>
  <c r="GD29" i="30"/>
  <c r="GH29" i="30"/>
  <c r="GI29" i="30"/>
  <c r="GK29" i="30"/>
  <c r="GT29" i="30"/>
  <c r="GX29" i="30"/>
  <c r="HB29" i="30"/>
  <c r="HF29" i="30"/>
  <c r="HJ29" i="30"/>
  <c r="HN29" i="30"/>
  <c r="HQ29" i="30"/>
  <c r="HV29" i="30"/>
  <c r="HZ29" i="30"/>
  <c r="ID29" i="30"/>
  <c r="IH29" i="30"/>
  <c r="IL29" i="30"/>
  <c r="IP29" i="30"/>
  <c r="IT29" i="30"/>
  <c r="IW29" i="30"/>
  <c r="JB29" i="30"/>
  <c r="JF29" i="30"/>
  <c r="JJ29" i="30"/>
  <c r="JN29" i="30"/>
  <c r="JR29" i="30"/>
  <c r="JV29" i="30"/>
  <c r="JZ29" i="30"/>
  <c r="KC29" i="30"/>
  <c r="KH29" i="30"/>
  <c r="KL29" i="30"/>
  <c r="KP29" i="30"/>
  <c r="KT29" i="30"/>
  <c r="KX29" i="30"/>
  <c r="LB29" i="30"/>
  <c r="LF29" i="30"/>
  <c r="LI29" i="30"/>
  <c r="LR29" i="30"/>
  <c r="LV29" i="30"/>
  <c r="LZ29" i="30"/>
  <c r="MD29" i="30"/>
  <c r="MH29" i="30"/>
  <c r="ML29" i="30"/>
  <c r="MO29" i="30"/>
  <c r="MT29" i="30"/>
  <c r="MX29" i="30"/>
  <c r="NB29" i="30"/>
  <c r="NF29" i="30"/>
  <c r="NJ29" i="30"/>
  <c r="NN29" i="30"/>
  <c r="NR29" i="30"/>
  <c r="NU29" i="30"/>
  <c r="NZ29" i="30"/>
  <c r="OD29" i="30"/>
  <c r="OH29" i="30"/>
  <c r="OL29" i="30"/>
  <c r="OP29" i="30"/>
  <c r="OT29" i="30"/>
  <c r="OX29" i="30"/>
  <c r="PA29" i="30"/>
  <c r="PF29" i="30"/>
  <c r="PJ29" i="30"/>
  <c r="PN29" i="30"/>
  <c r="PR29" i="30"/>
  <c r="PV29" i="30"/>
  <c r="PZ29" i="30"/>
  <c r="QD29" i="30"/>
  <c r="QG29" i="30"/>
  <c r="QP29" i="30"/>
  <c r="QT29" i="30"/>
  <c r="QX29" i="30"/>
  <c r="RB29" i="30"/>
  <c r="RF29" i="30"/>
  <c r="RJ29" i="30"/>
  <c r="RM29" i="30"/>
  <c r="RR29" i="30"/>
  <c r="RV29" i="30"/>
  <c r="RZ29" i="30"/>
  <c r="SD29" i="30"/>
  <c r="SH29" i="30"/>
  <c r="SL29" i="30"/>
  <c r="SP29" i="30"/>
  <c r="SS29" i="30"/>
  <c r="SX29" i="30"/>
  <c r="TB29" i="30"/>
  <c r="TF29" i="30"/>
  <c r="TJ29" i="30"/>
  <c r="TN29" i="30"/>
  <c r="TR29" i="30"/>
  <c r="TV29" i="30"/>
  <c r="TY29" i="30"/>
  <c r="UD29" i="30"/>
  <c r="UH29" i="30"/>
  <c r="UL29" i="30"/>
  <c r="UP29" i="30"/>
  <c r="UT29" i="30"/>
  <c r="UX29" i="30"/>
  <c r="VB29" i="30"/>
  <c r="VC29" i="30"/>
  <c r="VE29" i="30"/>
  <c r="VN29" i="30"/>
  <c r="VR29" i="30"/>
  <c r="VV29" i="30"/>
  <c r="VZ29" i="30"/>
  <c r="WD29" i="30"/>
  <c r="WH29" i="30"/>
  <c r="WK29" i="30"/>
  <c r="WP29" i="30"/>
  <c r="WT29" i="30"/>
  <c r="WX29" i="30"/>
  <c r="XB29" i="30"/>
  <c r="XF29" i="30"/>
  <c r="XJ29" i="30"/>
  <c r="XN29" i="30"/>
  <c r="XQ29" i="30"/>
  <c r="XV29" i="30"/>
  <c r="XZ29" i="30"/>
  <c r="YD29" i="30"/>
  <c r="YH29" i="30"/>
  <c r="YL29" i="30"/>
  <c r="YP29" i="30"/>
  <c r="YT29" i="30"/>
  <c r="YW29" i="30"/>
  <c r="ZB29" i="30"/>
  <c r="ZF29" i="30"/>
  <c r="ZJ29" i="30"/>
  <c r="ZN29" i="30"/>
  <c r="ZR29" i="30"/>
  <c r="ZV29" i="30"/>
  <c r="ZZ29" i="30"/>
  <c r="AAA29" i="30"/>
  <c r="AAL29" i="30"/>
  <c r="AAP29" i="30"/>
  <c r="AAT29" i="30"/>
  <c r="AAX29" i="30"/>
  <c r="ABB29" i="30"/>
  <c r="ABF29" i="30"/>
  <c r="ABI29" i="30"/>
  <c r="ABN29" i="30"/>
  <c r="ABR29" i="30"/>
  <c r="ABV29" i="30"/>
  <c r="ABZ29" i="30"/>
  <c r="ACD29" i="30"/>
  <c r="ACH29" i="30"/>
  <c r="ACL29" i="30"/>
  <c r="ACO29" i="30"/>
  <c r="ACT29" i="30"/>
  <c r="ACX29" i="30"/>
  <c r="ADB29" i="30"/>
  <c r="ADF29" i="30"/>
  <c r="ADJ29" i="30"/>
  <c r="ADN29" i="30"/>
  <c r="ADR29" i="30"/>
  <c r="ADU29" i="30"/>
  <c r="ADZ29" i="30"/>
  <c r="AED29" i="30"/>
  <c r="AEH29" i="30"/>
  <c r="AEL29" i="30"/>
  <c r="AEP29" i="30"/>
  <c r="AET29" i="30"/>
  <c r="AEX29" i="30"/>
  <c r="AFA29" i="30"/>
  <c r="AFJ29" i="30"/>
  <c r="AFN29" i="30"/>
  <c r="AFR29" i="30"/>
  <c r="AFV29" i="30"/>
  <c r="AFZ29" i="30"/>
  <c r="AGD29" i="30"/>
  <c r="AGG29" i="30"/>
  <c r="AGL29" i="30"/>
  <c r="AGP29" i="30"/>
  <c r="AGT29" i="30"/>
  <c r="AGX29" i="30"/>
  <c r="AHB29" i="30"/>
  <c r="AHF29" i="30"/>
  <c r="AHJ29" i="30"/>
  <c r="AHM29" i="30"/>
  <c r="AHR29" i="30"/>
  <c r="AHV29" i="30"/>
  <c r="AHZ29" i="30"/>
  <c r="AID29" i="30"/>
  <c r="AIH29" i="30"/>
  <c r="AIL29" i="30"/>
  <c r="AIP29" i="30"/>
  <c r="AIS29" i="30"/>
  <c r="AIX29" i="30"/>
  <c r="AJB29" i="30"/>
  <c r="AJF29" i="30"/>
  <c r="AJJ29" i="30"/>
  <c r="AJN29" i="30"/>
  <c r="AJR29" i="30"/>
  <c r="AJV29" i="30"/>
  <c r="AJY29" i="30"/>
  <c r="AKH29" i="30"/>
  <c r="AKL29" i="30"/>
  <c r="AKP29" i="30"/>
  <c r="AKT29" i="30"/>
  <c r="AKX29" i="30"/>
  <c r="ALB29" i="30"/>
  <c r="ALE29" i="30"/>
  <c r="ALJ29" i="30"/>
  <c r="ALN29" i="30"/>
  <c r="ALR29" i="30"/>
  <c r="ALV29" i="30"/>
  <c r="ALZ29" i="30"/>
  <c r="AMD29" i="30"/>
  <c r="AMH29" i="30"/>
  <c r="AMK29" i="30"/>
  <c r="AMP29" i="30"/>
  <c r="AMT29" i="30"/>
  <c r="AMX29" i="30"/>
  <c r="ANB29" i="30"/>
  <c r="ANF29" i="30"/>
  <c r="ANJ29" i="30"/>
  <c r="ANN29" i="30"/>
  <c r="ANP29" i="30"/>
  <c r="ANQ29" i="30"/>
  <c r="ANV29" i="30"/>
  <c r="ANZ29" i="30"/>
  <c r="AOD29" i="30"/>
  <c r="AOH29" i="30"/>
  <c r="AOL29" i="30"/>
  <c r="AOP29" i="30"/>
  <c r="AOT29" i="30"/>
  <c r="AOU29" i="30"/>
  <c r="AOW29" i="30"/>
  <c r="AOX29" i="30"/>
  <c r="APF29" i="30"/>
  <c r="APJ29" i="30"/>
  <c r="APN29" i="30"/>
  <c r="APR29" i="30"/>
  <c r="APV29" i="30"/>
  <c r="APZ29" i="30"/>
  <c r="AQC29" i="30"/>
  <c r="AQH29" i="30"/>
  <c r="AQL29" i="30"/>
  <c r="AQP29" i="30"/>
  <c r="AQT29" i="30"/>
  <c r="AQX29" i="30"/>
  <c r="ARB29" i="30"/>
  <c r="ARF29" i="30"/>
  <c r="ARI29" i="30"/>
  <c r="ARN29" i="30"/>
  <c r="ARR29" i="30"/>
  <c r="ARV29" i="30"/>
  <c r="ARZ29" i="30"/>
  <c r="ASD29" i="30"/>
  <c r="ASH29" i="30"/>
  <c r="ASL29" i="30"/>
  <c r="ASO29" i="30"/>
  <c r="AST29" i="30"/>
  <c r="ASX29" i="30"/>
  <c r="ATB29" i="30"/>
  <c r="ATF29" i="30"/>
  <c r="ATJ29" i="30"/>
  <c r="ATN29" i="30"/>
  <c r="ATR29" i="30"/>
  <c r="ATS29" i="30"/>
  <c r="ATU29" i="30"/>
  <c r="AUD29" i="30"/>
  <c r="AUH29" i="30"/>
  <c r="AUL29" i="30"/>
  <c r="AUP29" i="30"/>
  <c r="AUT29" i="30"/>
  <c r="AUX29" i="30"/>
  <c r="AVA29" i="30"/>
  <c r="AVF29" i="30"/>
  <c r="AVJ29" i="30"/>
  <c r="AVN29" i="30"/>
  <c r="AVR29" i="30"/>
  <c r="AVV29" i="30"/>
  <c r="AVZ29" i="30"/>
  <c r="AWD29" i="30"/>
  <c r="AWG29" i="30"/>
  <c r="AWL29" i="30"/>
  <c r="AWP29" i="30"/>
  <c r="AWT29" i="30"/>
  <c r="AWX29" i="30"/>
  <c r="AXB29" i="30"/>
  <c r="AXF29" i="30"/>
  <c r="AXJ29" i="30"/>
  <c r="AXM29" i="30"/>
  <c r="AXR29" i="30"/>
  <c r="AXV29" i="30"/>
  <c r="AXZ29" i="30"/>
  <c r="AYD29" i="30"/>
  <c r="AYH29" i="30"/>
  <c r="AYL29" i="30"/>
  <c r="AYP29" i="30"/>
  <c r="AYS29" i="30"/>
  <c r="AZB29" i="30"/>
  <c r="AZF29" i="30"/>
  <c r="AZJ29" i="30"/>
  <c r="AZN29" i="30"/>
  <c r="AZR29" i="30"/>
  <c r="AZV29" i="30"/>
  <c r="AZY29" i="30"/>
  <c r="BAD29" i="30"/>
  <c r="BAH29" i="30"/>
  <c r="BAL29" i="30"/>
  <c r="BAP29" i="30"/>
  <c r="BAT29" i="30"/>
  <c r="BAX29" i="30"/>
  <c r="BBB29" i="30"/>
  <c r="BBE29" i="30"/>
  <c r="BBJ29" i="30"/>
  <c r="BBN29" i="30"/>
  <c r="BBR29" i="30"/>
  <c r="BBV29" i="30"/>
  <c r="BBZ29" i="30"/>
  <c r="BCD29" i="30"/>
  <c r="BCH29" i="30"/>
  <c r="BCK29" i="30"/>
  <c r="BCP29" i="30"/>
  <c r="BCT29" i="30"/>
  <c r="BCX29" i="30"/>
  <c r="BDB29" i="30"/>
  <c r="BDF29" i="30"/>
  <c r="BDJ29" i="30"/>
  <c r="BDN29" i="30"/>
  <c r="BDQ29" i="30"/>
  <c r="BDZ29" i="30"/>
  <c r="BED29" i="30"/>
  <c r="BEH29" i="30"/>
  <c r="BEL29" i="30"/>
  <c r="BEP29" i="30"/>
  <c r="BET29" i="30"/>
  <c r="BEW29" i="30"/>
  <c r="BFB29" i="30"/>
  <c r="BFF29" i="30"/>
  <c r="BFJ29" i="30"/>
  <c r="BFN29" i="30"/>
  <c r="BFR29" i="30"/>
  <c r="BFV29" i="30"/>
  <c r="BFZ29" i="30"/>
  <c r="BGC29" i="30"/>
  <c r="BGH29" i="30"/>
  <c r="BGL29" i="30"/>
  <c r="BGP29" i="30"/>
  <c r="BGT29" i="30"/>
  <c r="BGX29" i="30"/>
  <c r="BHB29" i="30"/>
  <c r="BHF29" i="30"/>
  <c r="BHI29" i="30"/>
  <c r="BHN29" i="30"/>
  <c r="BHR29" i="30"/>
  <c r="BHV29" i="30"/>
  <c r="BHZ29" i="30"/>
  <c r="BID29" i="30"/>
  <c r="BIH29" i="30"/>
  <c r="BIL29" i="30"/>
  <c r="BIM29" i="30"/>
  <c r="BIO29" i="30"/>
  <c r="BIP29" i="30"/>
  <c r="BIX29" i="30"/>
  <c r="BJB29" i="30"/>
  <c r="BJF29" i="30"/>
  <c r="BJJ29" i="30"/>
  <c r="BJN29" i="30"/>
  <c r="BJR29" i="30"/>
  <c r="BJU29" i="30"/>
  <c r="BJZ29" i="30"/>
  <c r="BKD29" i="30"/>
  <c r="BKH29" i="30"/>
  <c r="BKL29" i="30"/>
  <c r="BKP29" i="30"/>
  <c r="BKT29" i="30"/>
  <c r="BKX29" i="30"/>
  <c r="BLA29" i="30"/>
  <c r="F30" i="30"/>
  <c r="J30" i="30"/>
  <c r="N30" i="30"/>
  <c r="R30" i="30"/>
  <c r="V30" i="30"/>
  <c r="Z30" i="30"/>
  <c r="AD30" i="30"/>
  <c r="AG30" i="30"/>
  <c r="AL30" i="30"/>
  <c r="AP30" i="30"/>
  <c r="AT30" i="30"/>
  <c r="AX30" i="30"/>
  <c r="BB30" i="30"/>
  <c r="BF30" i="30"/>
  <c r="BJ30" i="30"/>
  <c r="BK30" i="30"/>
  <c r="BM30" i="30"/>
  <c r="BV30" i="30"/>
  <c r="BZ30" i="30"/>
  <c r="CD30" i="30"/>
  <c r="CH30" i="30"/>
  <c r="CL30" i="30"/>
  <c r="CP30" i="30"/>
  <c r="CS30" i="30"/>
  <c r="CX30" i="30"/>
  <c r="DB30" i="30"/>
  <c r="DF30" i="30"/>
  <c r="DJ30" i="30"/>
  <c r="DN30" i="30"/>
  <c r="DR30" i="30"/>
  <c r="DV30" i="30"/>
  <c r="DY30" i="30"/>
  <c r="ED30" i="30"/>
  <c r="EH30" i="30"/>
  <c r="EL30" i="30"/>
  <c r="EP30" i="30"/>
  <c r="ET30" i="30"/>
  <c r="EX30" i="30"/>
  <c r="FB30" i="30"/>
  <c r="FE30" i="30"/>
  <c r="FJ30" i="30"/>
  <c r="FN30" i="30"/>
  <c r="FR30" i="30"/>
  <c r="FV30" i="30"/>
  <c r="FZ30" i="30"/>
  <c r="GD30" i="30"/>
  <c r="GH30" i="30"/>
  <c r="GK30" i="30"/>
  <c r="GT30" i="30"/>
  <c r="GX30" i="30"/>
  <c r="HB30" i="30"/>
  <c r="HF30" i="30"/>
  <c r="HJ30" i="30"/>
  <c r="HN30" i="30"/>
  <c r="HQ30" i="30"/>
  <c r="HV30" i="30"/>
  <c r="HZ30" i="30"/>
  <c r="ID30" i="30"/>
  <c r="IH30" i="30"/>
  <c r="IL30" i="30"/>
  <c r="IP30" i="30"/>
  <c r="IT30" i="30"/>
  <c r="IW30" i="30"/>
  <c r="JB30" i="30"/>
  <c r="JF30" i="30"/>
  <c r="JJ30" i="30"/>
  <c r="JN30" i="30"/>
  <c r="JR30" i="30"/>
  <c r="JV30" i="30"/>
  <c r="JZ30" i="30"/>
  <c r="KC30" i="30"/>
  <c r="KH30" i="30"/>
  <c r="KL30" i="30"/>
  <c r="KP30" i="30"/>
  <c r="KT30" i="30"/>
  <c r="KX30" i="30"/>
  <c r="LB30" i="30"/>
  <c r="LF30" i="30"/>
  <c r="LI30" i="30"/>
  <c r="LR30" i="30"/>
  <c r="LV30" i="30"/>
  <c r="LZ30" i="30"/>
  <c r="MD30" i="30"/>
  <c r="MH30" i="30"/>
  <c r="ML30" i="30"/>
  <c r="MO30" i="30"/>
  <c r="MT30" i="30"/>
  <c r="MX30" i="30"/>
  <c r="NB30" i="30"/>
  <c r="NF30" i="30"/>
  <c r="NJ30" i="30"/>
  <c r="NN30" i="30"/>
  <c r="NR30" i="30"/>
  <c r="NU30" i="30"/>
  <c r="NZ30" i="30"/>
  <c r="OD30" i="30"/>
  <c r="OH30" i="30"/>
  <c r="OL30" i="30"/>
  <c r="OP30" i="30"/>
  <c r="OT30" i="30"/>
  <c r="OX30" i="30"/>
  <c r="PA30" i="30"/>
  <c r="PF30" i="30"/>
  <c r="PJ30" i="30"/>
  <c r="PN30" i="30"/>
  <c r="PR30" i="30"/>
  <c r="PV30" i="30"/>
  <c r="PZ30" i="30"/>
  <c r="QD30" i="30"/>
  <c r="QE30" i="30"/>
  <c r="QG30" i="30"/>
  <c r="QL30" i="30"/>
  <c r="QP30" i="30"/>
  <c r="QT30" i="30"/>
  <c r="QX30" i="30"/>
  <c r="RB30" i="30"/>
  <c r="RF30" i="30"/>
  <c r="RJ30" i="30"/>
  <c r="RK30" i="30"/>
  <c r="RM30" i="30"/>
  <c r="RR30" i="30"/>
  <c r="RV30" i="30"/>
  <c r="SD30" i="30"/>
  <c r="SH30" i="30"/>
  <c r="SL30" i="30"/>
  <c r="SP30" i="30"/>
  <c r="SS30" i="30"/>
  <c r="SX30" i="30"/>
  <c r="TB30" i="30"/>
  <c r="TF30" i="30"/>
  <c r="TJ30" i="30"/>
  <c r="TN30" i="30"/>
  <c r="TR30" i="30"/>
  <c r="TV30" i="30"/>
  <c r="TW30" i="30"/>
  <c r="TY30" i="30"/>
  <c r="UH30" i="30"/>
  <c r="UL30" i="30"/>
  <c r="UP30" i="30"/>
  <c r="UT30" i="30"/>
  <c r="UX30" i="30"/>
  <c r="VB30" i="30"/>
  <c r="VE30" i="30"/>
  <c r="VJ30" i="30"/>
  <c r="VN30" i="30"/>
  <c r="VR30" i="30"/>
  <c r="VV30" i="30"/>
  <c r="VZ30" i="30"/>
  <c r="WD30" i="30"/>
  <c r="WH30" i="30"/>
  <c r="WK30" i="30"/>
  <c r="WP30" i="30"/>
  <c r="WT30" i="30"/>
  <c r="XB30" i="30"/>
  <c r="XF30" i="30"/>
  <c r="XJ30" i="30"/>
  <c r="XN30" i="30"/>
  <c r="XQ30" i="30"/>
  <c r="XV30" i="30"/>
  <c r="XZ30" i="30"/>
  <c r="YD30" i="30"/>
  <c r="YH30" i="30"/>
  <c r="YL30" i="30"/>
  <c r="YP30" i="30"/>
  <c r="YT30" i="30"/>
  <c r="YU30" i="30"/>
  <c r="YW30" i="30"/>
  <c r="ZF30" i="30"/>
  <c r="ZJ30" i="30"/>
  <c r="ZN30" i="30"/>
  <c r="ZR30" i="30"/>
  <c r="ZV30" i="30"/>
  <c r="ZZ30" i="30"/>
  <c r="AAH30" i="30"/>
  <c r="AAL30" i="30"/>
  <c r="AAP30" i="30"/>
  <c r="AAT30" i="30"/>
  <c r="AAX30" i="30"/>
  <c r="ABB30" i="30"/>
  <c r="ABF30" i="30"/>
  <c r="ABI30" i="30"/>
  <c r="ABN30" i="30"/>
  <c r="ABR30" i="30"/>
  <c r="ABZ30" i="30"/>
  <c r="ACD30" i="30"/>
  <c r="ACH30" i="30"/>
  <c r="ACL30" i="30"/>
  <c r="ACO30" i="30"/>
  <c r="ACT30" i="30"/>
  <c r="ACX30" i="30"/>
  <c r="ADB30" i="30"/>
  <c r="ADF30" i="30"/>
  <c r="ADJ30" i="30"/>
  <c r="ADN30" i="30"/>
  <c r="ADR30" i="30"/>
  <c r="ADS30" i="30"/>
  <c r="ADU30" i="30"/>
  <c r="AED30" i="30"/>
  <c r="AEH30" i="30"/>
  <c r="AEL30" i="30"/>
  <c r="AEP30" i="30"/>
  <c r="AET30" i="30"/>
  <c r="AEX30" i="30"/>
  <c r="AFA30" i="30"/>
  <c r="AFF30" i="30"/>
  <c r="AFJ30" i="30"/>
  <c r="AFN30" i="30"/>
  <c r="AFR30" i="30"/>
  <c r="AFV30" i="30"/>
  <c r="AFZ30" i="30"/>
  <c r="AGD30" i="30"/>
  <c r="AGG30" i="30"/>
  <c r="AGL30" i="30"/>
  <c r="AGP30" i="30"/>
  <c r="AGX30" i="30"/>
  <c r="AHB30" i="30"/>
  <c r="AHF30" i="30"/>
  <c r="AHJ30" i="30"/>
  <c r="AHM30" i="30"/>
  <c r="AHR30" i="30"/>
  <c r="AHV30" i="30"/>
  <c r="AHZ30" i="30"/>
  <c r="AID30" i="30"/>
  <c r="AIH30" i="30"/>
  <c r="AIL30" i="30"/>
  <c r="AIP30" i="30"/>
  <c r="AIQ30" i="30"/>
  <c r="AIS30" i="30"/>
  <c r="AJB30" i="30"/>
  <c r="AJF30" i="30"/>
  <c r="AJJ30" i="30"/>
  <c r="AJN30" i="30"/>
  <c r="AJR30" i="30"/>
  <c r="AJV30" i="30"/>
  <c r="AJY30" i="30"/>
  <c r="AKD30" i="30"/>
  <c r="AKH30" i="30"/>
  <c r="AKL30" i="30"/>
  <c r="AKP30" i="30"/>
  <c r="AKT30" i="30"/>
  <c r="AKX30" i="30"/>
  <c r="ALB30" i="30"/>
  <c r="ALE30" i="30"/>
  <c r="ALJ30" i="30"/>
  <c r="ALN30" i="30"/>
  <c r="ALV30" i="30"/>
  <c r="ALZ30" i="30"/>
  <c r="AMD30" i="30"/>
  <c r="AMH30" i="30"/>
  <c r="AMJ30" i="30"/>
  <c r="AMK30" i="30"/>
  <c r="AMP30" i="30"/>
  <c r="AMT30" i="30"/>
  <c r="AMX30" i="30"/>
  <c r="ANB30" i="30"/>
  <c r="ANF30" i="30"/>
  <c r="ANJ30" i="30"/>
  <c r="ANN30" i="30"/>
  <c r="ANO30" i="30"/>
  <c r="ANQ30" i="30"/>
  <c r="ANZ30" i="30"/>
  <c r="AOD30" i="30"/>
  <c r="AOH30" i="30"/>
  <c r="AOL30" i="30"/>
  <c r="AOP30" i="30"/>
  <c r="AOT30" i="30"/>
  <c r="AOW30" i="30"/>
  <c r="APB30" i="30"/>
  <c r="APF30" i="30"/>
  <c r="APJ30" i="30"/>
  <c r="APN30" i="30"/>
  <c r="APR30" i="30"/>
  <c r="APV30" i="30"/>
  <c r="APZ30" i="30"/>
  <c r="AQC30" i="30"/>
  <c r="AQH30" i="30"/>
  <c r="AQL30" i="30"/>
  <c r="AQT30" i="30"/>
  <c r="AQX30" i="30"/>
  <c r="ARB30" i="30"/>
  <c r="ARF30" i="30"/>
  <c r="ARI30" i="30"/>
  <c r="ARN30" i="30"/>
  <c r="ARR30" i="30"/>
  <c r="ARV30" i="30"/>
  <c r="ARZ30" i="30"/>
  <c r="ASD30" i="30"/>
  <c r="ASH30" i="30"/>
  <c r="ASL30" i="30"/>
  <c r="ASM30" i="30"/>
  <c r="ASO30" i="30"/>
  <c r="ASX30" i="30"/>
  <c r="ATB30" i="30"/>
  <c r="ATF30" i="30"/>
  <c r="ATJ30" i="30"/>
  <c r="ATN30" i="30"/>
  <c r="ATR30" i="30"/>
  <c r="ATU30" i="30"/>
  <c r="ATZ30" i="30"/>
  <c r="AUD30" i="30"/>
  <c r="AUH30" i="30"/>
  <c r="AUL30" i="30"/>
  <c r="AUP30" i="30"/>
  <c r="AUT30" i="30"/>
  <c r="AUX30" i="30"/>
  <c r="AVA30" i="30"/>
  <c r="AVF30" i="30"/>
  <c r="AVJ30" i="30"/>
  <c r="AVR30" i="30"/>
  <c r="AVV30" i="30"/>
  <c r="AVZ30" i="30"/>
  <c r="AWD30" i="30"/>
  <c r="AWG30" i="30"/>
  <c r="AWL30" i="30"/>
  <c r="AWP30" i="30"/>
  <c r="AWT30" i="30"/>
  <c r="AWX30" i="30"/>
  <c r="AXB30" i="30"/>
  <c r="AXF30" i="30"/>
  <c r="AXJ30" i="30"/>
  <c r="AXK30" i="30"/>
  <c r="AXM30" i="30"/>
  <c r="AXV30" i="30"/>
  <c r="AXZ30" i="30"/>
  <c r="AYD30" i="30"/>
  <c r="AYH30" i="30"/>
  <c r="AYL30" i="30"/>
  <c r="AYP30" i="30"/>
  <c r="AYS30" i="30"/>
  <c r="AYX30" i="30"/>
  <c r="AZB30" i="30"/>
  <c r="AZF30" i="30"/>
  <c r="AZJ30" i="30"/>
  <c r="AZN30" i="30"/>
  <c r="AZR30" i="30"/>
  <c r="AZV30" i="30"/>
  <c r="AZY30" i="30"/>
  <c r="BAD30" i="30"/>
  <c r="BAH30" i="30"/>
  <c r="BAP30" i="30"/>
  <c r="BAT30" i="30"/>
  <c r="BAX30" i="30"/>
  <c r="BBB30" i="30"/>
  <c r="BBE30" i="30"/>
  <c r="BBJ30" i="30"/>
  <c r="BBN30" i="30"/>
  <c r="BBR30" i="30"/>
  <c r="BBV30" i="30"/>
  <c r="BBZ30" i="30"/>
  <c r="BCD30" i="30"/>
  <c r="BCH30" i="30"/>
  <c r="BCI30" i="30"/>
  <c r="BCK30" i="30"/>
  <c r="BCT30" i="30"/>
  <c r="BCX30" i="30"/>
  <c r="BDB30" i="30"/>
  <c r="BDF30" i="30"/>
  <c r="BDJ30" i="30"/>
  <c r="BDN30" i="30"/>
  <c r="BDQ30" i="30"/>
  <c r="BDV30" i="30"/>
  <c r="BDZ30" i="30"/>
  <c r="BED30" i="30"/>
  <c r="BEH30" i="30"/>
  <c r="BEL30" i="30"/>
  <c r="BEP30" i="30"/>
  <c r="BET30" i="30"/>
  <c r="BEW30" i="30"/>
  <c r="BFB30" i="30"/>
  <c r="BFF30" i="30"/>
  <c r="BFN30" i="30"/>
  <c r="BFR30" i="30"/>
  <c r="BFV30" i="30"/>
  <c r="BFZ30" i="30"/>
  <c r="BGC30" i="30"/>
  <c r="BGH30" i="30"/>
  <c r="BGL30" i="30"/>
  <c r="BGP30" i="30"/>
  <c r="BGT30" i="30"/>
  <c r="BGX30" i="30"/>
  <c r="BHB30" i="30"/>
  <c r="BHF30" i="30"/>
  <c r="BHG30" i="30"/>
  <c r="BHI30" i="30"/>
  <c r="BHR30" i="30"/>
  <c r="BHV30" i="30"/>
  <c r="BHZ30" i="30"/>
  <c r="BID30" i="30"/>
  <c r="BIH30" i="30"/>
  <c r="BIL30" i="30"/>
  <c r="BIO30" i="30"/>
  <c r="BIT30" i="30"/>
  <c r="BIX30" i="30"/>
  <c r="BJB30" i="30"/>
  <c r="BJF30" i="30"/>
  <c r="BJJ30" i="30"/>
  <c r="BJN30" i="30"/>
  <c r="BJR30" i="30"/>
  <c r="BJU30" i="30"/>
  <c r="BJZ30" i="30"/>
  <c r="BKD30" i="30"/>
  <c r="BKL30" i="30"/>
  <c r="BKP30" i="30"/>
  <c r="BKT30" i="30"/>
  <c r="BKX30" i="30"/>
  <c r="BLA30" i="30"/>
  <c r="F31" i="30"/>
  <c r="J31" i="30"/>
  <c r="N31" i="30"/>
  <c r="R31" i="30"/>
  <c r="V31" i="30"/>
  <c r="Z31" i="30"/>
  <c r="AD31" i="30"/>
  <c r="AE31" i="30"/>
  <c r="AG31" i="30"/>
  <c r="AP31" i="30"/>
  <c r="AT31" i="30"/>
  <c r="AX31" i="30"/>
  <c r="BB31" i="30"/>
  <c r="BF31" i="30"/>
  <c r="BJ31" i="30"/>
  <c r="BM31" i="30"/>
  <c r="BR31" i="30"/>
  <c r="BV31" i="30"/>
  <c r="BZ31" i="30"/>
  <c r="CD31" i="30"/>
  <c r="CH31" i="30"/>
  <c r="CL31" i="30"/>
  <c r="CP31" i="30"/>
  <c r="CS31" i="30"/>
  <c r="CX31" i="30"/>
  <c r="DB31" i="30"/>
  <c r="DJ31" i="30"/>
  <c r="DN31" i="30"/>
  <c r="DR31" i="30"/>
  <c r="DV31" i="30"/>
  <c r="DY31" i="30"/>
  <c r="ED31" i="30"/>
  <c r="EH31" i="30"/>
  <c r="EL31" i="30"/>
  <c r="EP31" i="30"/>
  <c r="ET31" i="30"/>
  <c r="EX31" i="30"/>
  <c r="FB31" i="30"/>
  <c r="FC31" i="30"/>
  <c r="FE31" i="30"/>
  <c r="FN31" i="30"/>
  <c r="FR31" i="30"/>
  <c r="FV31" i="30"/>
  <c r="FZ31" i="30"/>
  <c r="GD31" i="30"/>
  <c r="GH31" i="30"/>
  <c r="GK31" i="30"/>
  <c r="GP31" i="30"/>
  <c r="GT31" i="30"/>
  <c r="GX31" i="30"/>
  <c r="HB31" i="30"/>
  <c r="HF31" i="30"/>
  <c r="HJ31" i="30"/>
  <c r="HN31" i="30"/>
  <c r="HQ31" i="30"/>
  <c r="HV31" i="30"/>
  <c r="HZ31" i="30"/>
  <c r="IH31" i="30"/>
  <c r="IL31" i="30"/>
  <c r="IP31" i="30"/>
  <c r="IT31" i="30"/>
  <c r="IW31" i="30"/>
  <c r="JB31" i="30"/>
  <c r="JF31" i="30"/>
  <c r="JJ31" i="30"/>
  <c r="JN31" i="30"/>
  <c r="JR31" i="30"/>
  <c r="JV31" i="30"/>
  <c r="JZ31" i="30"/>
  <c r="KA31" i="30"/>
  <c r="KC31" i="30"/>
  <c r="KL31" i="30"/>
  <c r="KP31" i="30"/>
  <c r="KT31" i="30"/>
  <c r="KX31" i="30"/>
  <c r="LB31" i="30"/>
  <c r="LF31" i="30"/>
  <c r="LI31" i="30"/>
  <c r="LN31" i="30"/>
  <c r="LR31" i="30"/>
  <c r="LV31" i="30"/>
  <c r="LZ31" i="30"/>
  <c r="MD31" i="30"/>
  <c r="MH31" i="30"/>
  <c r="ML31" i="30"/>
  <c r="MO31" i="30"/>
  <c r="MT31" i="30"/>
  <c r="MX31" i="30"/>
  <c r="NF31" i="30"/>
  <c r="NJ31" i="30"/>
  <c r="NN31" i="30"/>
  <c r="NR31" i="30"/>
  <c r="NU31" i="30"/>
  <c r="NZ31" i="30"/>
  <c r="OD31" i="30"/>
  <c r="OH31" i="30"/>
  <c r="OL31" i="30"/>
  <c r="OP31" i="30"/>
  <c r="OT31" i="30"/>
  <c r="OX31" i="30"/>
  <c r="OY31" i="30"/>
  <c r="PA31" i="30"/>
  <c r="PJ31" i="30"/>
  <c r="PN31" i="30"/>
  <c r="PR31" i="30"/>
  <c r="PV31" i="30"/>
  <c r="PZ31" i="30"/>
  <c r="QD31" i="30"/>
  <c r="QG31" i="30"/>
  <c r="QL31" i="30"/>
  <c r="QP31" i="30"/>
  <c r="QT31" i="30"/>
  <c r="QX31" i="30"/>
  <c r="RB31" i="30"/>
  <c r="RF31" i="30"/>
  <c r="RJ31" i="30"/>
  <c r="RM31" i="30"/>
  <c r="RR31" i="30"/>
  <c r="RV31" i="30"/>
  <c r="SD31" i="30"/>
  <c r="SH31" i="30"/>
  <c r="SL31" i="30"/>
  <c r="SP31" i="30"/>
  <c r="SS31" i="30"/>
  <c r="SX31" i="30"/>
  <c r="TB31" i="30"/>
  <c r="TF31" i="30"/>
  <c r="TJ31" i="30"/>
  <c r="TN31" i="30"/>
  <c r="TR31" i="30"/>
  <c r="TV31" i="30"/>
  <c r="TW31" i="30"/>
  <c r="TY31" i="30"/>
  <c r="UH31" i="30"/>
  <c r="UL31" i="30"/>
  <c r="UP31" i="30"/>
  <c r="UT31" i="30"/>
  <c r="UX31" i="30"/>
  <c r="VB31" i="30"/>
  <c r="VE31" i="30"/>
  <c r="VJ31" i="30"/>
  <c r="VN31" i="30"/>
  <c r="VR31" i="30"/>
  <c r="VV31" i="30"/>
  <c r="VZ31" i="30"/>
  <c r="WD31" i="30"/>
  <c r="WH31" i="30"/>
  <c r="WK31" i="30"/>
  <c r="WP31" i="30"/>
  <c r="WT31" i="30"/>
  <c r="XB31" i="30"/>
  <c r="XF31" i="30"/>
  <c r="XJ31" i="30"/>
  <c r="XN31" i="30"/>
  <c r="XQ31" i="30"/>
  <c r="XV31" i="30"/>
  <c r="XZ31" i="30"/>
  <c r="YD31" i="30"/>
  <c r="YH31" i="30"/>
  <c r="YL31" i="30"/>
  <c r="YP31" i="30"/>
  <c r="YT31" i="30"/>
  <c r="YU31" i="30"/>
  <c r="YW31" i="30"/>
  <c r="ZF31" i="30"/>
  <c r="ZJ31" i="30"/>
  <c r="ZN31" i="30"/>
  <c r="ZR31" i="30"/>
  <c r="ZV31" i="30"/>
  <c r="ZZ31" i="30"/>
  <c r="AAH31" i="30"/>
  <c r="AAL31" i="30"/>
  <c r="AAP31" i="30"/>
  <c r="AAT31" i="30"/>
  <c r="AAX31" i="30"/>
  <c r="ABB31" i="30"/>
  <c r="ABF31" i="30"/>
  <c r="ABI31" i="30"/>
  <c r="ABN31" i="30"/>
  <c r="ABR31" i="30"/>
  <c r="ABZ31" i="30"/>
  <c r="ACD31" i="30"/>
  <c r="ACH31" i="30"/>
  <c r="ACL31" i="30"/>
  <c r="ACO31" i="30"/>
  <c r="ACT31" i="30"/>
  <c r="ACX31" i="30"/>
  <c r="ADB31" i="30"/>
  <c r="ADF31" i="30"/>
  <c r="ADJ31" i="30"/>
  <c r="ADN31" i="30"/>
  <c r="ADR31" i="30"/>
  <c r="ADS31" i="30"/>
  <c r="ADU31" i="30"/>
  <c r="AED31" i="30"/>
  <c r="AEH31" i="30"/>
  <c r="AEL31" i="30"/>
  <c r="AEP31" i="30"/>
  <c r="AET31" i="30"/>
  <c r="AEX31" i="30"/>
  <c r="AFA31" i="30"/>
  <c r="AFF31" i="30"/>
  <c r="AFJ31" i="30"/>
  <c r="AFN31" i="30"/>
  <c r="AFR31" i="30"/>
  <c r="AFV31" i="30"/>
  <c r="AFZ31" i="30"/>
  <c r="AGD31" i="30"/>
  <c r="AGG31" i="30"/>
  <c r="AGL31" i="30"/>
  <c r="AGP31" i="30"/>
  <c r="AGX31" i="30"/>
  <c r="AHB31" i="30"/>
  <c r="AHF31" i="30"/>
  <c r="AHJ31" i="30"/>
  <c r="AHM31" i="30"/>
  <c r="AHR31" i="30"/>
  <c r="AHV31" i="30"/>
  <c r="AHZ31" i="30"/>
  <c r="AID31" i="30"/>
  <c r="AIH31" i="30"/>
  <c r="AIL31" i="30"/>
  <c r="AIP31" i="30"/>
  <c r="AIQ31" i="30"/>
  <c r="AIS31" i="30"/>
  <c r="AJB31" i="30"/>
  <c r="AJF31" i="30"/>
  <c r="AJJ31" i="30"/>
  <c r="AJN31" i="30"/>
  <c r="AJR31" i="30"/>
  <c r="AJV31" i="30"/>
  <c r="AJY31" i="30"/>
  <c r="AKD31" i="30"/>
  <c r="AKH31" i="30"/>
  <c r="AKL31" i="30"/>
  <c r="AKP31" i="30"/>
  <c r="AKT31" i="30"/>
  <c r="AKX31" i="30"/>
  <c r="ALB31" i="30"/>
  <c r="ALE31" i="30"/>
  <c r="ALJ31" i="30"/>
  <c r="ALN31" i="30"/>
  <c r="ALV31" i="30"/>
  <c r="ALZ31" i="30"/>
  <c r="AMD31" i="30"/>
  <c r="AMH31" i="30"/>
  <c r="AMJ31" i="30"/>
  <c r="AMK31" i="30"/>
  <c r="AMP31" i="30"/>
  <c r="AMT31" i="30"/>
  <c r="AMX31" i="30"/>
  <c r="ANB31" i="30"/>
  <c r="ANF31" i="30"/>
  <c r="ANJ31" i="30"/>
  <c r="ANN31" i="30"/>
  <c r="ANO31" i="30"/>
  <c r="ANQ31" i="30"/>
  <c r="ANZ31" i="30"/>
  <c r="AOD31" i="30"/>
  <c r="AOH31" i="30"/>
  <c r="AOL31" i="30"/>
  <c r="AOP31" i="30"/>
  <c r="AOT31" i="30"/>
  <c r="AOW31" i="30"/>
  <c r="APB31" i="30"/>
  <c r="APF31" i="30"/>
  <c r="APJ31" i="30"/>
  <c r="APN31" i="30"/>
  <c r="APR31" i="30"/>
  <c r="APV31" i="30"/>
  <c r="APZ31" i="30"/>
  <c r="AQC31" i="30"/>
  <c r="AQH31" i="30"/>
  <c r="AQL31" i="30"/>
  <c r="AQT31" i="30"/>
  <c r="AQX31" i="30"/>
  <c r="ARB31" i="30"/>
  <c r="ARF31" i="30"/>
  <c r="ARI31" i="30"/>
  <c r="ARN31" i="30"/>
  <c r="ARR31" i="30"/>
  <c r="ARV31" i="30"/>
  <c r="ARZ31" i="30"/>
  <c r="ASD31" i="30"/>
  <c r="ASH31" i="30"/>
  <c r="ASL31" i="30"/>
  <c r="ASM31" i="30"/>
  <c r="ASO31" i="30"/>
  <c r="ASX31" i="30"/>
  <c r="ATB31" i="30"/>
  <c r="ATF31" i="30"/>
  <c r="ATJ31" i="30"/>
  <c r="ATN31" i="30"/>
  <c r="ATR31" i="30"/>
  <c r="ATU31" i="30"/>
  <c r="ATZ31" i="30"/>
  <c r="AUD31" i="30"/>
  <c r="AUH31" i="30"/>
  <c r="AUL31" i="30"/>
  <c r="AUP31" i="30"/>
  <c r="AUT31" i="30"/>
  <c r="AUX31" i="30"/>
  <c r="AVA31" i="30"/>
  <c r="AVF31" i="30"/>
  <c r="AVJ31" i="30"/>
  <c r="AVR31" i="30"/>
  <c r="AVV31" i="30"/>
  <c r="AVZ31" i="30"/>
  <c r="AWD31" i="30"/>
  <c r="AWG31" i="30"/>
  <c r="AWL31" i="30"/>
  <c r="AWP31" i="30"/>
  <c r="AWT31" i="30"/>
  <c r="AWX31" i="30"/>
  <c r="AXB31" i="30"/>
  <c r="AXF31" i="30"/>
  <c r="AXJ31" i="30"/>
  <c r="AXK31" i="30"/>
  <c r="AXM31" i="30"/>
  <c r="AXV31" i="30"/>
  <c r="AXZ31" i="30"/>
  <c r="AYD31" i="30"/>
  <c r="AYH31" i="30"/>
  <c r="AYL31" i="30"/>
  <c r="AYP31" i="30"/>
  <c r="AYS31" i="30"/>
  <c r="AYX31" i="30"/>
  <c r="AZB31" i="30"/>
  <c r="AZF31" i="30"/>
  <c r="AZJ31" i="30"/>
  <c r="AZN31" i="30"/>
  <c r="AZR31" i="30"/>
  <c r="AZV31" i="30"/>
  <c r="AZY31" i="30"/>
  <c r="BAD31" i="30"/>
  <c r="BAH31" i="30"/>
  <c r="BAP31" i="30"/>
  <c r="BAT31" i="30"/>
  <c r="BAX31" i="30"/>
  <c r="BBB31" i="30"/>
  <c r="BBE31" i="30"/>
  <c r="BBJ31" i="30"/>
  <c r="BBN31" i="30"/>
  <c r="BBR31" i="30"/>
  <c r="BBV31" i="30"/>
  <c r="BBZ31" i="30"/>
  <c r="BCD31" i="30"/>
  <c r="BCH31" i="30"/>
  <c r="BCI31" i="30"/>
  <c r="BCK31" i="30"/>
  <c r="BCT31" i="30"/>
  <c r="BCX31" i="30"/>
  <c r="BDB31" i="30"/>
  <c r="BDF31" i="30"/>
  <c r="BDJ31" i="30"/>
  <c r="BDN31" i="30"/>
  <c r="BDQ31" i="30"/>
  <c r="BDV31" i="30"/>
  <c r="BDZ31" i="30"/>
  <c r="BED31" i="30"/>
  <c r="BEH31" i="30"/>
  <c r="BEL31" i="30"/>
  <c r="BEP31" i="30"/>
  <c r="BET31" i="30"/>
  <c r="BEW31" i="30"/>
  <c r="BFB31" i="30"/>
  <c r="BFF31" i="30"/>
  <c r="BFN31" i="30"/>
  <c r="BFR31" i="30"/>
  <c r="BFV31" i="30"/>
  <c r="BFZ31" i="30"/>
  <c r="BGC31" i="30"/>
  <c r="BGH31" i="30"/>
  <c r="BGL31" i="30"/>
  <c r="BGP31" i="30"/>
  <c r="BGT31" i="30"/>
  <c r="BGX31" i="30"/>
  <c r="BHB31" i="30"/>
  <c r="BHF31" i="30"/>
  <c r="BHG31" i="30"/>
  <c r="BHI31" i="30"/>
  <c r="BHR31" i="30"/>
  <c r="BHV31" i="30"/>
  <c r="BHZ31" i="30"/>
  <c r="BID31" i="30"/>
  <c r="BIH31" i="30"/>
  <c r="BIL31" i="30"/>
  <c r="BIO31" i="30"/>
  <c r="BIT31" i="30"/>
  <c r="BIX31" i="30"/>
  <c r="BJB31" i="30"/>
  <c r="BJF31" i="30"/>
  <c r="BJJ31" i="30"/>
  <c r="BJN31" i="30"/>
  <c r="BJR31" i="30"/>
  <c r="BJU31" i="30"/>
  <c r="BJZ31" i="30"/>
  <c r="BKD31" i="30"/>
  <c r="BKL31" i="30"/>
  <c r="BKP31" i="30"/>
  <c r="BKT31" i="30"/>
  <c r="BKX31" i="30"/>
  <c r="BLA31" i="30"/>
  <c r="F32" i="30"/>
  <c r="J32" i="30"/>
  <c r="N32" i="30"/>
  <c r="R32" i="30"/>
  <c r="V32" i="30"/>
  <c r="Z32" i="30"/>
  <c r="AD32" i="30"/>
  <c r="AG32" i="30"/>
  <c r="AP32" i="30"/>
  <c r="AT32" i="30"/>
  <c r="AX32" i="30"/>
  <c r="BB32" i="30"/>
  <c r="BF32" i="30"/>
  <c r="BJ32" i="30"/>
  <c r="BM32" i="30"/>
  <c r="BR32" i="30"/>
  <c r="BZ32" i="30"/>
  <c r="CD32" i="30"/>
  <c r="CH32" i="30"/>
  <c r="CL32" i="30"/>
  <c r="CP32" i="30"/>
  <c r="CS32" i="30"/>
  <c r="CX32" i="30"/>
  <c r="DB32" i="30"/>
  <c r="DF32" i="30"/>
  <c r="DJ32" i="30"/>
  <c r="DN32" i="30"/>
  <c r="DR32" i="30"/>
  <c r="DV32" i="30"/>
  <c r="DY32" i="30"/>
  <c r="ED32" i="30"/>
  <c r="EH32" i="30"/>
  <c r="EL32" i="30"/>
  <c r="EP32" i="30"/>
  <c r="ET32" i="30"/>
  <c r="EX32" i="30"/>
  <c r="FB32" i="30"/>
  <c r="FE32" i="30"/>
  <c r="FN32" i="30"/>
  <c r="FR32" i="30"/>
  <c r="FV32" i="30"/>
  <c r="FZ32" i="30"/>
  <c r="GD32" i="30"/>
  <c r="GH32" i="30"/>
  <c r="GK32" i="30"/>
  <c r="GP32" i="30"/>
  <c r="GX32" i="30"/>
  <c r="HB32" i="30"/>
  <c r="HF32" i="30"/>
  <c r="HJ32" i="30"/>
  <c r="HN32" i="30"/>
  <c r="HQ32" i="30"/>
  <c r="HV32" i="30"/>
  <c r="HZ32" i="30"/>
  <c r="ID32" i="30"/>
  <c r="IH32" i="30"/>
  <c r="IL32" i="30"/>
  <c r="IP32" i="30"/>
  <c r="IT32" i="30"/>
  <c r="IW32" i="30"/>
  <c r="JB32" i="30"/>
  <c r="JF32" i="30"/>
  <c r="JJ32" i="30"/>
  <c r="JN32" i="30"/>
  <c r="JR32" i="30"/>
  <c r="JV32" i="30"/>
  <c r="JZ32" i="30"/>
  <c r="KC32" i="30"/>
  <c r="KL32" i="30"/>
  <c r="KP32" i="30"/>
  <c r="KT32" i="30"/>
  <c r="KX32" i="30"/>
  <c r="LB32" i="30"/>
  <c r="LF32" i="30"/>
  <c r="LI32" i="30"/>
  <c r="LN32" i="30"/>
  <c r="LV32" i="30"/>
  <c r="LZ32" i="30"/>
  <c r="MD32" i="30"/>
  <c r="MH32" i="30"/>
  <c r="ML32" i="30"/>
  <c r="MO32" i="30"/>
  <c r="MT32" i="30"/>
  <c r="MX32" i="30"/>
  <c r="NB32" i="30"/>
  <c r="NF32" i="30"/>
  <c r="NJ32" i="30"/>
  <c r="NN32" i="30"/>
  <c r="NR32" i="30"/>
  <c r="NU32" i="30"/>
  <c r="NZ32" i="30"/>
  <c r="OD32" i="30"/>
  <c r="OH32" i="30"/>
  <c r="OL32" i="30"/>
  <c r="OP32" i="30"/>
  <c r="OT32" i="30"/>
  <c r="OX32" i="30"/>
  <c r="PA32" i="30"/>
  <c r="PJ32" i="30"/>
  <c r="PN32" i="30"/>
  <c r="PR32" i="30"/>
  <c r="PV32" i="30"/>
  <c r="PZ32" i="30"/>
  <c r="QD32" i="30"/>
  <c r="QG32" i="30"/>
  <c r="QL32" i="30"/>
  <c r="QT32" i="30"/>
  <c r="QX32" i="30"/>
  <c r="RB32" i="30"/>
  <c r="RF32" i="30"/>
  <c r="RJ32" i="30"/>
  <c r="RM32" i="30"/>
  <c r="RR32" i="30"/>
  <c r="RV32" i="30"/>
  <c r="RZ32" i="30"/>
  <c r="SD32" i="30"/>
  <c r="SH32" i="30"/>
  <c r="SL32" i="30"/>
  <c r="SP32" i="30"/>
  <c r="SS32" i="30"/>
  <c r="SX32" i="30"/>
  <c r="TB32" i="30"/>
  <c r="TF32" i="30"/>
  <c r="TJ32" i="30"/>
  <c r="TN32" i="30"/>
  <c r="TR32" i="30"/>
  <c r="TV32" i="30"/>
  <c r="TY32" i="30"/>
  <c r="UH32" i="30"/>
  <c r="UL32" i="30"/>
  <c r="UP32" i="30"/>
  <c r="UT32" i="30"/>
  <c r="UX32" i="30"/>
  <c r="VB32" i="30"/>
  <c r="VE32" i="30"/>
  <c r="VJ32" i="30"/>
  <c r="VR32" i="30"/>
  <c r="VV32" i="30"/>
  <c r="VZ32" i="30"/>
  <c r="WD32" i="30"/>
  <c r="WH32" i="30"/>
  <c r="WK32" i="30"/>
  <c r="WP32" i="30"/>
  <c r="WT32" i="30"/>
  <c r="WX32" i="30"/>
  <c r="XB32" i="30"/>
  <c r="XF32" i="30"/>
  <c r="XJ32" i="30"/>
  <c r="XN32" i="30"/>
  <c r="XQ32" i="30"/>
  <c r="XV32" i="30"/>
  <c r="XZ32" i="30"/>
  <c r="YD32" i="30"/>
  <c r="YH32" i="30"/>
  <c r="YL32" i="30"/>
  <c r="YP32" i="30"/>
  <c r="YT32" i="30"/>
  <c r="YW32" i="30"/>
  <c r="ZF32" i="30"/>
  <c r="ZJ32" i="30"/>
  <c r="ZN32" i="30"/>
  <c r="ZR32" i="30"/>
  <c r="ZV32" i="30"/>
  <c r="ZZ32" i="30"/>
  <c r="AAH32" i="30"/>
  <c r="AAP32" i="30"/>
  <c r="AAT32" i="30"/>
  <c r="AAX32" i="30"/>
  <c r="ABB32" i="30"/>
  <c r="ABF32" i="30"/>
  <c r="ABI32" i="30"/>
  <c r="ABN32" i="30"/>
  <c r="ABR32" i="30"/>
  <c r="ABV32" i="30"/>
  <c r="ABZ32" i="30"/>
  <c r="ACD32" i="30"/>
  <c r="ACH32" i="30"/>
  <c r="ACL32" i="30"/>
  <c r="ACO32" i="30"/>
  <c r="ACT32" i="30"/>
  <c r="ACX32" i="30"/>
  <c r="ADB32" i="30"/>
  <c r="ADF32" i="30"/>
  <c r="ADJ32" i="30"/>
  <c r="ADN32" i="30"/>
  <c r="ADR32" i="30"/>
  <c r="ADU32" i="30"/>
  <c r="AED32" i="30"/>
  <c r="AEH32" i="30"/>
  <c r="AEL32" i="30"/>
  <c r="AEP32" i="30"/>
  <c r="AET32" i="30"/>
  <c r="AEX32" i="30"/>
  <c r="AFA32" i="30"/>
  <c r="AFF32" i="30"/>
  <c r="AFN32" i="30"/>
  <c r="AFR32" i="30"/>
  <c r="AFV32" i="30"/>
  <c r="AFZ32" i="30"/>
  <c r="AGD32" i="30"/>
  <c r="AGG32" i="30"/>
  <c r="AGL32" i="30"/>
  <c r="AGP32" i="30"/>
  <c r="AGT32" i="30"/>
  <c r="AGX32" i="30"/>
  <c r="AHB32" i="30"/>
  <c r="AHF32" i="30"/>
  <c r="AHJ32" i="30"/>
  <c r="AHM32" i="30"/>
  <c r="AHR32" i="30"/>
  <c r="AHV32" i="30"/>
  <c r="AHZ32" i="30"/>
  <c r="AID32" i="30"/>
  <c r="AIH32" i="30"/>
  <c r="AIL32" i="30"/>
  <c r="AIP32" i="30"/>
  <c r="AIS32" i="30"/>
  <c r="AJB32" i="30"/>
  <c r="AJF32" i="30"/>
  <c r="AJJ32" i="30"/>
  <c r="AJN32" i="30"/>
  <c r="AJR32" i="30"/>
  <c r="AJV32" i="30"/>
  <c r="AJY32" i="30"/>
  <c r="AKD32" i="30"/>
  <c r="AKL32" i="30"/>
  <c r="AKP32" i="30"/>
  <c r="AKT32" i="30"/>
  <c r="AKX32" i="30"/>
  <c r="ALB32" i="30"/>
  <c r="ALE32" i="30"/>
  <c r="ALJ32" i="30"/>
  <c r="ALN32" i="30"/>
  <c r="ALR32" i="30"/>
  <c r="ALV32" i="30"/>
  <c r="ALZ32" i="30"/>
  <c r="AMD32" i="30"/>
  <c r="AMH32" i="30"/>
  <c r="AMK32" i="30"/>
  <c r="AMP32" i="30"/>
  <c r="AMT32" i="30"/>
  <c r="AMX32" i="30"/>
  <c r="ANB32" i="30"/>
  <c r="ANF32" i="30"/>
  <c r="ANJ32" i="30"/>
  <c r="ANN32" i="30"/>
  <c r="ANQ32" i="30"/>
  <c r="ANZ32" i="30"/>
  <c r="AOD32" i="30"/>
  <c r="AOH32" i="30"/>
  <c r="AOL32" i="30"/>
  <c r="AOP32" i="30"/>
  <c r="AOT32" i="30"/>
  <c r="AOW32" i="30"/>
  <c r="APB32" i="30"/>
  <c r="APJ32" i="30"/>
  <c r="APN32" i="30"/>
  <c r="APR32" i="30"/>
  <c r="APV32" i="30"/>
  <c r="APZ32" i="30"/>
  <c r="AQC32" i="30"/>
  <c r="AQH32" i="30"/>
  <c r="AQL32" i="30"/>
  <c r="AQP32" i="30"/>
  <c r="AQT32" i="30"/>
  <c r="AQX32" i="30"/>
  <c r="ARB32" i="30"/>
  <c r="ARF32" i="30"/>
  <c r="ARI32" i="30"/>
  <c r="ARN32" i="30"/>
  <c r="ARR32" i="30"/>
  <c r="ARV32" i="30"/>
  <c r="ARZ32" i="30"/>
  <c r="ASD32" i="30"/>
  <c r="ASH32" i="30"/>
  <c r="ASL32" i="30"/>
  <c r="ASO32" i="30"/>
  <c r="ASX32" i="30"/>
  <c r="ATB32" i="30"/>
  <c r="ATF32" i="30"/>
  <c r="ATJ32" i="30"/>
  <c r="ATN32" i="30"/>
  <c r="ATR32" i="30"/>
  <c r="ATU32" i="30"/>
  <c r="ATZ32" i="30"/>
  <c r="AUH32" i="30"/>
  <c r="AUL32" i="30"/>
  <c r="AUP32" i="30"/>
  <c r="AUT32" i="30"/>
  <c r="AUX32" i="30"/>
  <c r="AVA32" i="30"/>
  <c r="AVF32" i="30"/>
  <c r="AVJ32" i="30"/>
  <c r="AVN32" i="30"/>
  <c r="AVR32" i="30"/>
  <c r="AVV32" i="30"/>
  <c r="AVZ32" i="30"/>
  <c r="AWD32" i="30"/>
  <c r="AWG32" i="30"/>
  <c r="AWL32" i="30"/>
  <c r="AWP32" i="30"/>
  <c r="AWT32" i="30"/>
  <c r="AWX32" i="30"/>
  <c r="AXB32" i="30"/>
  <c r="AXF32" i="30"/>
  <c r="AXJ32" i="30"/>
  <c r="AXM32" i="30"/>
  <c r="AXV32" i="30"/>
  <c r="AXZ32" i="30"/>
  <c r="AYD32" i="30"/>
  <c r="AYH32" i="30"/>
  <c r="AYL32" i="30"/>
  <c r="AYP32" i="30"/>
  <c r="AYS32" i="30"/>
  <c r="AYX32" i="30"/>
  <c r="AZF32" i="30"/>
  <c r="AZJ32" i="30"/>
  <c r="AZN32" i="30"/>
  <c r="AZR32" i="30"/>
  <c r="AZV32" i="30"/>
  <c r="AZY32" i="30"/>
  <c r="BAD32" i="30"/>
  <c r="BAH32" i="30"/>
  <c r="BAL32" i="30"/>
  <c r="BAP32" i="30"/>
  <c r="BAT32" i="30"/>
  <c r="BAX32" i="30"/>
  <c r="BBB32" i="30"/>
  <c r="BBE32" i="30"/>
  <c r="BBJ32" i="30"/>
  <c r="BBN32" i="30"/>
  <c r="BBR32" i="30"/>
  <c r="BBV32" i="30"/>
  <c r="BBZ32" i="30"/>
  <c r="BCD32" i="30"/>
  <c r="BCH32" i="30"/>
  <c r="BCK32" i="30"/>
  <c r="BCT32" i="30"/>
  <c r="BCX32" i="30"/>
  <c r="BDB32" i="30"/>
  <c r="BDF32" i="30"/>
  <c r="BDJ32" i="30"/>
  <c r="BDN32" i="30"/>
  <c r="BDQ32" i="30"/>
  <c r="BDV32" i="30"/>
  <c r="BED32" i="30"/>
  <c r="BEH32" i="30"/>
  <c r="BEL32" i="30"/>
  <c r="BEP32" i="30"/>
  <c r="BET32" i="30"/>
  <c r="BEW32" i="30"/>
  <c r="BFB32" i="30"/>
  <c r="BFF32" i="30"/>
  <c r="BFJ32" i="30"/>
  <c r="BFN32" i="30"/>
  <c r="BFR32" i="30"/>
  <c r="BFV32" i="30"/>
  <c r="BFZ32" i="30"/>
  <c r="BGC32" i="30"/>
  <c r="BGH32" i="30"/>
  <c r="BGL32" i="30"/>
  <c r="BGP32" i="30"/>
  <c r="BGT32" i="30"/>
  <c r="BGX32" i="30"/>
  <c r="BHB32" i="30"/>
  <c r="BHF32" i="30"/>
  <c r="BHI32" i="30"/>
  <c r="BHR32" i="30"/>
  <c r="BHV32" i="30"/>
  <c r="BHZ32" i="30"/>
  <c r="BID32" i="30"/>
  <c r="BIH32" i="30"/>
  <c r="BIL32" i="30"/>
  <c r="BIO32" i="30"/>
  <c r="BIT32" i="30"/>
  <c r="BJB32" i="30"/>
  <c r="BJF32" i="30"/>
  <c r="BJJ32" i="30"/>
  <c r="BJN32" i="30"/>
  <c r="BJR32" i="30"/>
  <c r="BJU32" i="30"/>
  <c r="BJZ32" i="30"/>
  <c r="BKD32" i="30"/>
  <c r="BKH32" i="30"/>
  <c r="BKL32" i="30"/>
  <c r="BKP32" i="30"/>
  <c r="BKT32" i="30"/>
  <c r="BKX32" i="30"/>
  <c r="BLA32" i="30"/>
  <c r="AG33" i="30"/>
  <c r="BM33" i="30"/>
  <c r="BM34" i="30"/>
  <c r="CS33" i="30"/>
  <c r="DY33" i="30"/>
  <c r="FE33" i="30"/>
  <c r="GK33" i="30"/>
  <c r="HQ33" i="30"/>
  <c r="IW33" i="30"/>
  <c r="KC33" i="30"/>
  <c r="LI33" i="30"/>
  <c r="LI34" i="30"/>
  <c r="MO33" i="30"/>
  <c r="NU33" i="30"/>
  <c r="PA33" i="30"/>
  <c r="QG33" i="30"/>
  <c r="RM33" i="30"/>
  <c r="SS33" i="30"/>
  <c r="TY33" i="30"/>
  <c r="VE33" i="30"/>
  <c r="WK33" i="30"/>
  <c r="XQ33" i="30"/>
  <c r="YW33" i="30"/>
  <c r="ABI33" i="30"/>
  <c r="ACO33" i="30"/>
  <c r="ADU33" i="30"/>
  <c r="AFA33" i="30"/>
  <c r="AGG33" i="30"/>
  <c r="AHM33" i="30"/>
  <c r="AIS33" i="30"/>
  <c r="AJY33" i="30"/>
  <c r="AKF34" i="30"/>
  <c r="AKV34" i="30"/>
  <c r="ALE33" i="30"/>
  <c r="ALX34" i="30"/>
  <c r="AMK33" i="30"/>
  <c r="AMZ34" i="30"/>
  <c r="ANP33" i="30"/>
  <c r="ANQ33" i="30"/>
  <c r="AOW33" i="30"/>
  <c r="AQC33" i="30"/>
  <c r="ARI33" i="30"/>
  <c r="ASO33" i="30"/>
  <c r="ATU33" i="30"/>
  <c r="AVA33" i="30"/>
  <c r="AWG33" i="30"/>
  <c r="AXL33" i="30"/>
  <c r="AXM33" i="30"/>
  <c r="AYS33" i="30"/>
  <c r="AZY33" i="30"/>
  <c r="BBE33" i="30"/>
  <c r="BCK33" i="30"/>
  <c r="BDQ33" i="30"/>
  <c r="BEW33" i="30"/>
  <c r="BGC33" i="30"/>
  <c r="BHH33" i="30"/>
  <c r="BHI33" i="30"/>
  <c r="BIO33" i="30"/>
  <c r="BJU33" i="30"/>
  <c r="BLA33" i="30"/>
  <c r="C34" i="30"/>
  <c r="E34" i="30"/>
  <c r="F34" i="30"/>
  <c r="G34" i="30"/>
  <c r="I34" i="30"/>
  <c r="J34" i="30"/>
  <c r="K34" i="30"/>
  <c r="M34" i="30"/>
  <c r="N34" i="30"/>
  <c r="O34" i="30"/>
  <c r="Q34" i="30"/>
  <c r="R34" i="30"/>
  <c r="S34" i="30"/>
  <c r="U34" i="30"/>
  <c r="V34" i="30"/>
  <c r="W34" i="30"/>
  <c r="Y34" i="30"/>
  <c r="Z34" i="30"/>
  <c r="AA34" i="30"/>
  <c r="AC34" i="30"/>
  <c r="AD34" i="30"/>
  <c r="AG34" i="30"/>
  <c r="AI34" i="30"/>
  <c r="AK34" i="30"/>
  <c r="AL34" i="30"/>
  <c r="AM34" i="30"/>
  <c r="AO34" i="30"/>
  <c r="AP34" i="30"/>
  <c r="AQ34" i="30"/>
  <c r="AS34" i="30"/>
  <c r="AT34" i="30"/>
  <c r="AU34" i="30"/>
  <c r="AW34" i="30"/>
  <c r="AX34" i="30"/>
  <c r="AY34" i="30"/>
  <c r="BA34" i="30"/>
  <c r="BB34" i="30"/>
  <c r="BC34" i="30"/>
  <c r="BE34" i="30"/>
  <c r="BF34" i="30"/>
  <c r="BG34" i="30"/>
  <c r="BI34" i="30"/>
  <c r="BJ34" i="30"/>
  <c r="BO34" i="30"/>
  <c r="BQ34" i="30"/>
  <c r="BR34" i="30"/>
  <c r="BS34" i="30"/>
  <c r="BU34" i="30"/>
  <c r="BV34" i="30"/>
  <c r="BW34" i="30"/>
  <c r="BY34" i="30"/>
  <c r="BZ34" i="30"/>
  <c r="CA34" i="30"/>
  <c r="CC34" i="30"/>
  <c r="CD34" i="30"/>
  <c r="CE34" i="30"/>
  <c r="CG34" i="30"/>
  <c r="CH34" i="30"/>
  <c r="CI34" i="30"/>
  <c r="CK34" i="30"/>
  <c r="CL34" i="30"/>
  <c r="CM34" i="30"/>
  <c r="CO34" i="30"/>
  <c r="CP34" i="30"/>
  <c r="CS34" i="30"/>
  <c r="CU34" i="30"/>
  <c r="CW34" i="30"/>
  <c r="CX34" i="30"/>
  <c r="CY34" i="30"/>
  <c r="DA34" i="30"/>
  <c r="DB34" i="30"/>
  <c r="DC34" i="30"/>
  <c r="DE34" i="30"/>
  <c r="DF34" i="30"/>
  <c r="DG34" i="30"/>
  <c r="DI34" i="30"/>
  <c r="DJ34" i="30"/>
  <c r="DK34" i="30"/>
  <c r="DM34" i="30"/>
  <c r="DN34" i="30"/>
  <c r="DO34" i="30"/>
  <c r="DQ34" i="30"/>
  <c r="DR34" i="30"/>
  <c r="DS34" i="30"/>
  <c r="DU34" i="30"/>
  <c r="DV34" i="30"/>
  <c r="DY34" i="30"/>
  <c r="EA34" i="30"/>
  <c r="EC34" i="30"/>
  <c r="ED34" i="30"/>
  <c r="EE34" i="30"/>
  <c r="EG34" i="30"/>
  <c r="EH34" i="30"/>
  <c r="EI34" i="30"/>
  <c r="EK34" i="30"/>
  <c r="EL34" i="30"/>
  <c r="EM34" i="30"/>
  <c r="EO34" i="30"/>
  <c r="EP34" i="30"/>
  <c r="EQ34" i="30"/>
  <c r="ES34" i="30"/>
  <c r="ET34" i="30"/>
  <c r="EU34" i="30"/>
  <c r="EW34" i="30"/>
  <c r="EX34" i="30"/>
  <c r="EY34" i="30"/>
  <c r="FA34" i="30"/>
  <c r="FB34" i="30"/>
  <c r="FE34" i="30"/>
  <c r="FG34" i="30"/>
  <c r="FI34" i="30"/>
  <c r="FJ34" i="30"/>
  <c r="FK34" i="30"/>
  <c r="FM34" i="30"/>
  <c r="FN34" i="30"/>
  <c r="FO34" i="30"/>
  <c r="FQ34" i="30"/>
  <c r="FR34" i="30"/>
  <c r="FS34" i="30"/>
  <c r="FU34" i="30"/>
  <c r="FV34" i="30"/>
  <c r="FW34" i="30"/>
  <c r="FY34" i="30"/>
  <c r="FZ34" i="30"/>
  <c r="GA34" i="30"/>
  <c r="GC34" i="30"/>
  <c r="GD34" i="30"/>
  <c r="GE34" i="30"/>
  <c r="GG34" i="30"/>
  <c r="GH34" i="30"/>
  <c r="GK34" i="30"/>
  <c r="GM34" i="30"/>
  <c r="GO34" i="30"/>
  <c r="GP34" i="30"/>
  <c r="GQ34" i="30"/>
  <c r="GS34" i="30"/>
  <c r="GT34" i="30"/>
  <c r="GU34" i="30"/>
  <c r="GW34" i="30"/>
  <c r="GX34" i="30"/>
  <c r="GY34" i="30"/>
  <c r="HA34" i="30"/>
  <c r="HB34" i="30"/>
  <c r="HC34" i="30"/>
  <c r="HE34" i="30"/>
  <c r="HF34" i="30"/>
  <c r="HG34" i="30"/>
  <c r="HI34" i="30"/>
  <c r="HJ34" i="30"/>
  <c r="HK34" i="30"/>
  <c r="HM34" i="30"/>
  <c r="HN34" i="30"/>
  <c r="HQ34" i="30"/>
  <c r="HS34" i="30"/>
  <c r="HU34" i="30"/>
  <c r="HV34" i="30"/>
  <c r="HW34" i="30"/>
  <c r="HY34" i="30"/>
  <c r="HZ34" i="30"/>
  <c r="IA34" i="30"/>
  <c r="IC34" i="30"/>
  <c r="ID34" i="30"/>
  <c r="IE34" i="30"/>
  <c r="IG34" i="30"/>
  <c r="IH34" i="30"/>
  <c r="II34" i="30"/>
  <c r="IK34" i="30"/>
  <c r="IL34" i="30"/>
  <c r="IM34" i="30"/>
  <c r="IO34" i="30"/>
  <c r="IP34" i="30"/>
  <c r="IQ34" i="30"/>
  <c r="IS34" i="30"/>
  <c r="IT34" i="30"/>
  <c r="IW34" i="30"/>
  <c r="IY34" i="30"/>
  <c r="JA34" i="30"/>
  <c r="JB34" i="30"/>
  <c r="JC34" i="30"/>
  <c r="JE34" i="30"/>
  <c r="JF34" i="30"/>
  <c r="JG34" i="30"/>
  <c r="JI34" i="30"/>
  <c r="JJ34" i="30"/>
  <c r="JK34" i="30"/>
  <c r="JM34" i="30"/>
  <c r="JN34" i="30"/>
  <c r="JO34" i="30"/>
  <c r="JQ34" i="30"/>
  <c r="JR34" i="30"/>
  <c r="JS34" i="30"/>
  <c r="JU34" i="30"/>
  <c r="JV34" i="30"/>
  <c r="JW34" i="30"/>
  <c r="JY34" i="30"/>
  <c r="JZ34" i="30"/>
  <c r="KC34" i="30"/>
  <c r="KE34" i="30"/>
  <c r="KG34" i="30"/>
  <c r="KH34" i="30"/>
  <c r="KI34" i="30"/>
  <c r="KK34" i="30"/>
  <c r="KL34" i="30"/>
  <c r="KM34" i="30"/>
  <c r="KO34" i="30"/>
  <c r="KP34" i="30"/>
  <c r="KQ34" i="30"/>
  <c r="KS34" i="30"/>
  <c r="KT34" i="30"/>
  <c r="KU34" i="30"/>
  <c r="KW34" i="30"/>
  <c r="KX34" i="30"/>
  <c r="KY34" i="30"/>
  <c r="LA34" i="30"/>
  <c r="LB34" i="30"/>
  <c r="LC34" i="30"/>
  <c r="LE34" i="30"/>
  <c r="LF34" i="30"/>
  <c r="LK34" i="30"/>
  <c r="LM34" i="30"/>
  <c r="LN34" i="30"/>
  <c r="LO34" i="30"/>
  <c r="LQ34" i="30"/>
  <c r="LR34" i="30"/>
  <c r="LS34" i="30"/>
  <c r="LU34" i="30"/>
  <c r="LV34" i="30"/>
  <c r="LW34" i="30"/>
  <c r="LY34" i="30"/>
  <c r="LZ34" i="30"/>
  <c r="MA34" i="30"/>
  <c r="MC34" i="30"/>
  <c r="MD34" i="30"/>
  <c r="ME34" i="30"/>
  <c r="MG34" i="30"/>
  <c r="MH34" i="30"/>
  <c r="MI34" i="30"/>
  <c r="MK34" i="30"/>
  <c r="ML34" i="30"/>
  <c r="MO34" i="30"/>
  <c r="MQ34" i="30"/>
  <c r="MS34" i="30"/>
  <c r="MT34" i="30"/>
  <c r="MU34" i="30"/>
  <c r="MW34" i="30"/>
  <c r="MX34" i="30"/>
  <c r="MY34" i="30"/>
  <c r="NA34" i="30"/>
  <c r="NB34" i="30"/>
  <c r="NC34" i="30"/>
  <c r="NE34" i="30"/>
  <c r="NF34" i="30"/>
  <c r="NG34" i="30"/>
  <c r="NI34" i="30"/>
  <c r="NJ34" i="30"/>
  <c r="NK34" i="30"/>
  <c r="NM34" i="30"/>
  <c r="NN34" i="30"/>
  <c r="NO34" i="30"/>
  <c r="NQ34" i="30"/>
  <c r="NR34" i="30"/>
  <c r="NU34" i="30"/>
  <c r="NW34" i="30"/>
  <c r="NY34" i="30"/>
  <c r="NZ34" i="30"/>
  <c r="OA34" i="30"/>
  <c r="OC34" i="30"/>
  <c r="OD34" i="30"/>
  <c r="OE34" i="30"/>
  <c r="OG34" i="30"/>
  <c r="OH34" i="30"/>
  <c r="OI34" i="30"/>
  <c r="OK34" i="30"/>
  <c r="OL34" i="30"/>
  <c r="OM34" i="30"/>
  <c r="OO34" i="30"/>
  <c r="OP34" i="30"/>
  <c r="OQ34" i="30"/>
  <c r="OS34" i="30"/>
  <c r="OT34" i="30"/>
  <c r="OU34" i="30"/>
  <c r="OW34" i="30"/>
  <c r="OX34" i="30"/>
  <c r="PA34" i="30"/>
  <c r="PC34" i="30"/>
  <c r="PE34" i="30"/>
  <c r="PF34" i="30"/>
  <c r="PG34" i="30"/>
  <c r="PI34" i="30"/>
  <c r="PJ34" i="30"/>
  <c r="PK34" i="30"/>
  <c r="PM34" i="30"/>
  <c r="PN34" i="30"/>
  <c r="PO34" i="30"/>
  <c r="PQ34" i="30"/>
  <c r="PR34" i="30"/>
  <c r="PS34" i="30"/>
  <c r="PU34" i="30"/>
  <c r="PV34" i="30"/>
  <c r="PW34" i="30"/>
  <c r="PY34" i="30"/>
  <c r="PZ34" i="30"/>
  <c r="QA34" i="30"/>
  <c r="QC34" i="30"/>
  <c r="QD34" i="30"/>
  <c r="QG34" i="30"/>
  <c r="QI34" i="30"/>
  <c r="QK34" i="30"/>
  <c r="QL34" i="30"/>
  <c r="QM34" i="30"/>
  <c r="QO34" i="30"/>
  <c r="QP34" i="30"/>
  <c r="QQ34" i="30"/>
  <c r="QS34" i="30"/>
  <c r="QT34" i="30"/>
  <c r="QU34" i="30"/>
  <c r="QW34" i="30"/>
  <c r="QX34" i="30"/>
  <c r="QY34" i="30"/>
  <c r="RA34" i="30"/>
  <c r="RB34" i="30"/>
  <c r="RC34" i="30"/>
  <c r="RE34" i="30"/>
  <c r="RF34" i="30"/>
  <c r="RG34" i="30"/>
  <c r="RI34" i="30"/>
  <c r="RJ34" i="30"/>
  <c r="RM34" i="30"/>
  <c r="RO34" i="30"/>
  <c r="RQ34" i="30"/>
  <c r="RR34" i="30"/>
  <c r="RS34" i="30"/>
  <c r="RU34" i="30"/>
  <c r="RV34" i="30"/>
  <c r="RW34" i="30"/>
  <c r="RY34" i="30"/>
  <c r="RZ34" i="30"/>
  <c r="SA34" i="30"/>
  <c r="SC34" i="30"/>
  <c r="SD34" i="30"/>
  <c r="SE34" i="30"/>
  <c r="SG34" i="30"/>
  <c r="SH34" i="30"/>
  <c r="SI34" i="30"/>
  <c r="SK34" i="30"/>
  <c r="SL34" i="30"/>
  <c r="SM34" i="30"/>
  <c r="SO34" i="30"/>
  <c r="SP34" i="30"/>
  <c r="SS34" i="30"/>
  <c r="SU34" i="30"/>
  <c r="SW34" i="30"/>
  <c r="SX34" i="30"/>
  <c r="SY34" i="30"/>
  <c r="TA34" i="30"/>
  <c r="TB34" i="30"/>
  <c r="TC34" i="30"/>
  <c r="TE34" i="30"/>
  <c r="TF34" i="30"/>
  <c r="TG34" i="30"/>
  <c r="TI34" i="30"/>
  <c r="TJ34" i="30"/>
  <c r="TK34" i="30"/>
  <c r="TM34" i="30"/>
  <c r="TN34" i="30"/>
  <c r="TO34" i="30"/>
  <c r="TQ34" i="30"/>
  <c r="TR34" i="30"/>
  <c r="TS34" i="30"/>
  <c r="TU34" i="30"/>
  <c r="TV34" i="30"/>
  <c r="TY34" i="30"/>
  <c r="UA34" i="30"/>
  <c r="UC34" i="30"/>
  <c r="UD34" i="30"/>
  <c r="UE34" i="30"/>
  <c r="UG34" i="30"/>
  <c r="UH34" i="30"/>
  <c r="UI34" i="30"/>
  <c r="UK34" i="30"/>
  <c r="UL34" i="30"/>
  <c r="UM34" i="30"/>
  <c r="UO34" i="30"/>
  <c r="UP34" i="30"/>
  <c r="UQ34" i="30"/>
  <c r="US34" i="30"/>
  <c r="UT34" i="30"/>
  <c r="UU34" i="30"/>
  <c r="UW34" i="30"/>
  <c r="UX34" i="30"/>
  <c r="UY34" i="30"/>
  <c r="VA34" i="30"/>
  <c r="VB34" i="30"/>
  <c r="VE34" i="30"/>
  <c r="VG34" i="30"/>
  <c r="VI34" i="30"/>
  <c r="VJ34" i="30"/>
  <c r="VK34" i="30"/>
  <c r="VM34" i="30"/>
  <c r="VN34" i="30"/>
  <c r="VO34" i="30"/>
  <c r="VQ34" i="30"/>
  <c r="VR34" i="30"/>
  <c r="VS34" i="30"/>
  <c r="VU34" i="30"/>
  <c r="VV34" i="30"/>
  <c r="VW34" i="30"/>
  <c r="VY34" i="30"/>
  <c r="VZ34" i="30"/>
  <c r="WA34" i="30"/>
  <c r="WC34" i="30"/>
  <c r="WD34" i="30"/>
  <c r="WE34" i="30"/>
  <c r="WG34" i="30"/>
  <c r="WH34" i="30"/>
  <c r="WK34" i="30"/>
  <c r="WM34" i="30"/>
  <c r="WO34" i="30"/>
  <c r="WP34" i="30"/>
  <c r="WQ34" i="30"/>
  <c r="WS34" i="30"/>
  <c r="WT34" i="30"/>
  <c r="WU34" i="30"/>
  <c r="WW34" i="30"/>
  <c r="WX34" i="30"/>
  <c r="WY34" i="30"/>
  <c r="XA34" i="30"/>
  <c r="XB34" i="30"/>
  <c r="XC34" i="30"/>
  <c r="XE34" i="30"/>
  <c r="XF34" i="30"/>
  <c r="XG34" i="30"/>
  <c r="XI34" i="30"/>
  <c r="XJ34" i="30"/>
  <c r="XK34" i="30"/>
  <c r="XM34" i="30"/>
  <c r="XN34" i="30"/>
  <c r="XQ34" i="30"/>
  <c r="XS34" i="30"/>
  <c r="XU34" i="30"/>
  <c r="XV34" i="30"/>
  <c r="XW34" i="30"/>
  <c r="XY34" i="30"/>
  <c r="XZ34" i="30"/>
  <c r="YA34" i="30"/>
  <c r="YC34" i="30"/>
  <c r="YD34" i="30"/>
  <c r="YE34" i="30"/>
  <c r="YG34" i="30"/>
  <c r="YH34" i="30"/>
  <c r="YI34" i="30"/>
  <c r="YK34" i="30"/>
  <c r="YL34" i="30"/>
  <c r="YM34" i="30"/>
  <c r="YO34" i="30"/>
  <c r="YP34" i="30"/>
  <c r="YQ34" i="30"/>
  <c r="YS34" i="30"/>
  <c r="YT34" i="30"/>
  <c r="YW34" i="30"/>
  <c r="YY34" i="30"/>
  <c r="ZA34" i="30"/>
  <c r="ZB34" i="30"/>
  <c r="ZC34" i="30"/>
  <c r="ZE34" i="30"/>
  <c r="ZF34" i="30"/>
  <c r="ZG34" i="30"/>
  <c r="ZI34" i="30"/>
  <c r="ZJ34" i="30"/>
  <c r="ZK34" i="30"/>
  <c r="ZM34" i="30"/>
  <c r="ZN34" i="30"/>
  <c r="ZO34" i="30"/>
  <c r="ZQ34" i="30"/>
  <c r="ZR34" i="30"/>
  <c r="ZS34" i="30"/>
  <c r="ZU34" i="30"/>
  <c r="ZV34" i="30"/>
  <c r="ZW34" i="30"/>
  <c r="ZY34" i="30"/>
  <c r="ZZ34" i="30"/>
  <c r="AAC34" i="30"/>
  <c r="AAE34" i="30"/>
  <c r="AAG34" i="30"/>
  <c r="AAH34" i="30"/>
  <c r="AAI34" i="30"/>
  <c r="AAK34" i="30"/>
  <c r="AAL34" i="30"/>
  <c r="AAM34" i="30"/>
  <c r="AAO34" i="30"/>
  <c r="AAP34" i="30"/>
  <c r="AAQ34" i="30"/>
  <c r="AAS34" i="30"/>
  <c r="AAT34" i="30"/>
  <c r="AAU34" i="30"/>
  <c r="AAW34" i="30"/>
  <c r="AAX34" i="30"/>
  <c r="AAY34" i="30"/>
  <c r="ABA34" i="30"/>
  <c r="ABB34" i="30"/>
  <c r="ABC34" i="30"/>
  <c r="ABE34" i="30"/>
  <c r="ABF34" i="30"/>
  <c r="ABI34" i="30"/>
  <c r="ABK34" i="30"/>
  <c r="ABM34" i="30"/>
  <c r="ABN34" i="30"/>
  <c r="ABO34" i="30"/>
  <c r="ABQ34" i="30"/>
  <c r="ABR34" i="30"/>
  <c r="ABS34" i="30"/>
  <c r="ABU34" i="30"/>
  <c r="ABV34" i="30"/>
  <c r="ABW34" i="30"/>
  <c r="ABY34" i="30"/>
  <c r="ABZ34" i="30"/>
  <c r="ACA34" i="30"/>
  <c r="ACC34" i="30"/>
  <c r="ACD34" i="30"/>
  <c r="ACE34" i="30"/>
  <c r="ACG34" i="30"/>
  <c r="ACH34" i="30"/>
  <c r="ACI34" i="30"/>
  <c r="ACK34" i="30"/>
  <c r="ACL34" i="30"/>
  <c r="ACO34" i="30"/>
  <c r="ACS34" i="30"/>
  <c r="ACU34" i="30"/>
  <c r="ACW34" i="30"/>
  <c r="ACX34" i="30"/>
  <c r="ACY34" i="30"/>
  <c r="ADA34" i="30"/>
  <c r="ADB34" i="30"/>
  <c r="ADE34" i="30"/>
  <c r="ADG34" i="30"/>
  <c r="ADI34" i="30"/>
  <c r="ADJ34" i="30"/>
  <c r="ADK34" i="30"/>
  <c r="ADM34" i="30"/>
  <c r="ADN34" i="30"/>
  <c r="ADO34" i="30"/>
  <c r="ADQ34" i="30"/>
  <c r="ADR34" i="30"/>
  <c r="ADU34" i="30"/>
  <c r="ADW34" i="30"/>
  <c r="ADY34" i="30"/>
  <c r="ADZ34" i="30"/>
  <c r="AEA34" i="30"/>
  <c r="AEC34" i="30"/>
  <c r="AED34" i="30"/>
  <c r="AEE34" i="30"/>
  <c r="AEG34" i="30"/>
  <c r="AEH34" i="30"/>
  <c r="AEI34" i="30"/>
  <c r="AEK34" i="30"/>
  <c r="AEL34" i="30"/>
  <c r="AEM34" i="30"/>
  <c r="AEO34" i="30"/>
  <c r="AEP34" i="30"/>
  <c r="AEQ34" i="30"/>
  <c r="AES34" i="30"/>
  <c r="AET34" i="30"/>
  <c r="AEU34" i="30"/>
  <c r="AEW34" i="30"/>
  <c r="AEX34" i="30"/>
  <c r="AFA34" i="30"/>
  <c r="AFC34" i="30"/>
  <c r="AFE34" i="30"/>
  <c r="AFF34" i="30"/>
  <c r="AFG34" i="30"/>
  <c r="AFI34" i="30"/>
  <c r="AFJ34" i="30"/>
  <c r="AFK34" i="30"/>
  <c r="AFM34" i="30"/>
  <c r="AFN34" i="30"/>
  <c r="AFO34" i="30"/>
  <c r="AFQ34" i="30"/>
  <c r="AFR34" i="30"/>
  <c r="AFS34" i="30"/>
  <c r="AFU34" i="30"/>
  <c r="AFV34" i="30"/>
  <c r="AFW34" i="30"/>
  <c r="AFY34" i="30"/>
  <c r="AFZ34" i="30"/>
  <c r="AGA34" i="30"/>
  <c r="AGC34" i="30"/>
  <c r="AGD34" i="30"/>
  <c r="AGG34" i="30"/>
  <c r="AGI34" i="30"/>
  <c r="AGK34" i="30"/>
  <c r="AGL34" i="30"/>
  <c r="AGM34" i="30"/>
  <c r="AGO34" i="30"/>
  <c r="AGP34" i="30"/>
  <c r="AGQ34" i="30"/>
  <c r="AGS34" i="30"/>
  <c r="AGT34" i="30"/>
  <c r="AGU34" i="30"/>
  <c r="AGW34" i="30"/>
  <c r="AGX34" i="30"/>
  <c r="AGY34" i="30"/>
  <c r="AHA34" i="30"/>
  <c r="AHB34" i="30"/>
  <c r="AHC34" i="30"/>
  <c r="AHE34" i="30"/>
  <c r="AHF34" i="30"/>
  <c r="AHG34" i="30"/>
  <c r="AHI34" i="30"/>
  <c r="AHJ34" i="30"/>
  <c r="AHM34" i="30"/>
  <c r="AHO34" i="30"/>
  <c r="AHQ34" i="30"/>
  <c r="AHR34" i="30"/>
  <c r="AHS34" i="30"/>
  <c r="AHU34" i="30"/>
  <c r="AHV34" i="30"/>
  <c r="AHW34" i="30"/>
  <c r="AHY34" i="30"/>
  <c r="AHZ34" i="30"/>
  <c r="AIA34" i="30"/>
  <c r="AIC34" i="30"/>
  <c r="AID34" i="30"/>
  <c r="AIE34" i="30"/>
  <c r="AIG34" i="30"/>
  <c r="AIH34" i="30"/>
  <c r="AII34" i="30"/>
  <c r="AIK34" i="30"/>
  <c r="AIL34" i="30"/>
  <c r="AIM34" i="30"/>
  <c r="AIO34" i="30"/>
  <c r="AIP34" i="30"/>
  <c r="AIS34" i="30"/>
  <c r="AIU34" i="30"/>
  <c r="AIW34" i="30"/>
  <c r="AIX34" i="30"/>
  <c r="AIY34" i="30"/>
  <c r="AJA34" i="30"/>
  <c r="AJB34" i="30"/>
  <c r="AJC34" i="30"/>
  <c r="AJE34" i="30"/>
  <c r="AJF34" i="30"/>
  <c r="AJG34" i="30"/>
  <c r="AJI34" i="30"/>
  <c r="AJJ34" i="30"/>
  <c r="AJK34" i="30"/>
  <c r="AJM34" i="30"/>
  <c r="AJN34" i="30"/>
  <c r="AJO34" i="30"/>
  <c r="AJQ34" i="30"/>
  <c r="AJR34" i="30"/>
  <c r="AJS34" i="30"/>
  <c r="AJU34" i="30"/>
  <c r="AJV34" i="30"/>
  <c r="AJY34" i="30"/>
  <c r="AKA34" i="30"/>
  <c r="AKC34" i="30"/>
  <c r="AKD34" i="30"/>
  <c r="AKE34" i="30"/>
  <c r="AKG34" i="30"/>
  <c r="AKH34" i="30"/>
  <c r="AKI34" i="30"/>
  <c r="AKJ34" i="30"/>
  <c r="AKK34" i="30"/>
  <c r="AKL34" i="30"/>
  <c r="AKM34" i="30"/>
  <c r="AKN34" i="30"/>
  <c r="AKO34" i="30"/>
  <c r="AKP34" i="30"/>
  <c r="AKQ34" i="30"/>
  <c r="AKR34" i="30"/>
  <c r="AKS34" i="30"/>
  <c r="AKT34" i="30"/>
  <c r="AKU34" i="30"/>
  <c r="AKW34" i="30"/>
  <c r="AKX34" i="30"/>
  <c r="AKY34" i="30"/>
  <c r="AKZ34" i="30"/>
  <c r="ALA34" i="30"/>
  <c r="ALB34" i="30"/>
  <c r="ALE34" i="30"/>
  <c r="ALG34" i="30"/>
  <c r="ALI34" i="30"/>
  <c r="ALJ34" i="30"/>
  <c r="ALK34" i="30"/>
  <c r="ALL34" i="30"/>
  <c r="ALM34" i="30"/>
  <c r="ALN34" i="30"/>
  <c r="ALO34" i="30"/>
  <c r="ALP34" i="30"/>
  <c r="ALQ34" i="30"/>
  <c r="ALR34" i="30"/>
  <c r="ALS34" i="30"/>
  <c r="ALT34" i="30"/>
  <c r="ALU34" i="30"/>
  <c r="ALV34" i="30"/>
  <c r="ALW34" i="30"/>
  <c r="ALY34" i="30"/>
  <c r="ALZ34" i="30"/>
  <c r="AMA34" i="30"/>
  <c r="AMB34" i="30"/>
  <c r="AMC34" i="30"/>
  <c r="AMD34" i="30"/>
  <c r="AME34" i="30"/>
  <c r="AMF34" i="30"/>
  <c r="AMG34" i="30"/>
  <c r="AMH34" i="30"/>
  <c r="AMK34" i="30"/>
  <c r="AMM34" i="30"/>
  <c r="AMO34" i="30"/>
  <c r="AMP34" i="30"/>
  <c r="AMQ34" i="30"/>
  <c r="AMR34" i="30"/>
  <c r="AMS34" i="30"/>
  <c r="AMT34" i="30"/>
  <c r="AMU34" i="30"/>
  <c r="AMV34" i="30"/>
  <c r="AMW34" i="30"/>
  <c r="AMX34" i="30"/>
  <c r="AMY34" i="30"/>
  <c r="ANA34" i="30"/>
  <c r="ANB34" i="30"/>
  <c r="ANC34" i="30"/>
  <c r="AND34" i="30"/>
  <c r="ANE34" i="30"/>
  <c r="ANF34" i="30"/>
  <c r="ANG34" i="30"/>
  <c r="ANH34" i="30"/>
  <c r="ANI34" i="30"/>
  <c r="ANJ34" i="30"/>
  <c r="ANK34" i="30"/>
  <c r="ANL34" i="30"/>
  <c r="ANM34" i="30"/>
  <c r="ANN34" i="30"/>
  <c r="ANQ34" i="30"/>
  <c r="ANS34" i="30"/>
  <c r="ANU34" i="30"/>
  <c r="ANV34" i="30"/>
  <c r="ANW34" i="30"/>
  <c r="ANY34" i="30"/>
  <c r="ANZ34" i="30"/>
  <c r="AOA34" i="30"/>
  <c r="AOC34" i="30"/>
  <c r="AOD34" i="30"/>
  <c r="AOE34" i="30"/>
  <c r="AOG34" i="30"/>
  <c r="AOH34" i="30"/>
  <c r="AOI34" i="30"/>
  <c r="AOK34" i="30"/>
  <c r="AOL34" i="30"/>
  <c r="AOM34" i="30"/>
  <c r="AOO34" i="30"/>
  <c r="AOP34" i="30"/>
  <c r="AOQ34" i="30"/>
  <c r="AOS34" i="30"/>
  <c r="AOT34" i="30"/>
  <c r="AOW34" i="30"/>
  <c r="AOY34" i="30"/>
  <c r="APA34" i="30"/>
  <c r="APB34" i="30"/>
  <c r="APC34" i="30"/>
  <c r="APE34" i="30"/>
  <c r="APF34" i="30"/>
  <c r="APG34" i="30"/>
  <c r="API34" i="30"/>
  <c r="APJ34" i="30"/>
  <c r="APK34" i="30"/>
  <c r="APM34" i="30"/>
  <c r="APN34" i="30"/>
  <c r="APO34" i="30"/>
  <c r="APQ34" i="30"/>
  <c r="APR34" i="30"/>
  <c r="APS34" i="30"/>
  <c r="APU34" i="30"/>
  <c r="APV34" i="30"/>
  <c r="APW34" i="30"/>
  <c r="APY34" i="30"/>
  <c r="APZ34" i="30"/>
  <c r="AQC34" i="30"/>
  <c r="AQE34" i="30"/>
  <c r="AQG34" i="30"/>
  <c r="AQH34" i="30"/>
  <c r="AQI34" i="30"/>
  <c r="AQK34" i="30"/>
  <c r="AQL34" i="30"/>
  <c r="AQM34" i="30"/>
  <c r="AQO34" i="30"/>
  <c r="AQP34" i="30"/>
  <c r="AQQ34" i="30"/>
  <c r="AQS34" i="30"/>
  <c r="AQT34" i="30"/>
  <c r="AQU34" i="30"/>
  <c r="AQW34" i="30"/>
  <c r="AQX34" i="30"/>
  <c r="AQY34" i="30"/>
  <c r="ARA34" i="30"/>
  <c r="ARB34" i="30"/>
  <c r="ARC34" i="30"/>
  <c r="ARE34" i="30"/>
  <c r="ARF34" i="30"/>
  <c r="ARI34" i="30"/>
  <c r="ARK34" i="30"/>
  <c r="ARM34" i="30"/>
  <c r="ARN34" i="30"/>
  <c r="ARO34" i="30"/>
  <c r="ARQ34" i="30"/>
  <c r="ARR34" i="30"/>
  <c r="ARS34" i="30"/>
  <c r="ARU34" i="30"/>
  <c r="ARV34" i="30"/>
  <c r="ARW34" i="30"/>
  <c r="ARY34" i="30"/>
  <c r="ARZ34" i="30"/>
  <c r="ASA34" i="30"/>
  <c r="ASC34" i="30"/>
  <c r="ASD34" i="30"/>
  <c r="ASE34" i="30"/>
  <c r="ASG34" i="30"/>
  <c r="ASH34" i="30"/>
  <c r="ASI34" i="30"/>
  <c r="ASK34" i="30"/>
  <c r="ASL34" i="30"/>
  <c r="ASO34" i="30"/>
  <c r="ASQ34" i="30"/>
  <c r="ASS34" i="30"/>
  <c r="AST34" i="30"/>
  <c r="ASU34" i="30"/>
  <c r="ASW34" i="30"/>
  <c r="ASX34" i="30"/>
  <c r="ASY34" i="30"/>
  <c r="ATA34" i="30"/>
  <c r="ATB34" i="30"/>
  <c r="ATC34" i="30"/>
  <c r="ATE34" i="30"/>
  <c r="ATF34" i="30"/>
  <c r="ATG34" i="30"/>
  <c r="ATI34" i="30"/>
  <c r="ATJ34" i="30"/>
  <c r="ATK34" i="30"/>
  <c r="ATM34" i="30"/>
  <c r="ATN34" i="30"/>
  <c r="ATO34" i="30"/>
  <c r="ATQ34" i="30"/>
  <c r="ATR34" i="30"/>
  <c r="ATU34" i="30"/>
  <c r="ATW34" i="30"/>
  <c r="ATY34" i="30"/>
  <c r="ATZ34" i="30"/>
  <c r="AUA34" i="30"/>
  <c r="AUC34" i="30"/>
  <c r="AUD34" i="30"/>
  <c r="AUE34" i="30"/>
  <c r="AUG34" i="30"/>
  <c r="AUH34" i="30"/>
  <c r="AUI34" i="30"/>
  <c r="AUK34" i="30"/>
  <c r="AUL34" i="30"/>
  <c r="AUM34" i="30"/>
  <c r="AUO34" i="30"/>
  <c r="AUP34" i="30"/>
  <c r="AUQ34" i="30"/>
  <c r="AUS34" i="30"/>
  <c r="AUT34" i="30"/>
  <c r="AUU34" i="30"/>
  <c r="AUW34" i="30"/>
  <c r="AUX34" i="30"/>
  <c r="AVA34" i="30"/>
  <c r="AVC34" i="30"/>
  <c r="AVE34" i="30"/>
  <c r="AVF34" i="30"/>
  <c r="AVG34" i="30"/>
  <c r="AVI34" i="30"/>
  <c r="AVJ34" i="30"/>
  <c r="AVK34" i="30"/>
  <c r="AVM34" i="30"/>
  <c r="AVN34" i="30"/>
  <c r="AVO34" i="30"/>
  <c r="AVQ34" i="30"/>
  <c r="AVR34" i="30"/>
  <c r="AVS34" i="30"/>
  <c r="AVU34" i="30"/>
  <c r="AVV34" i="30"/>
  <c r="AVW34" i="30"/>
  <c r="AVY34" i="30"/>
  <c r="AVZ34" i="30"/>
  <c r="AWA34" i="30"/>
  <c r="AWC34" i="30"/>
  <c r="AWD34" i="30"/>
  <c r="AWG34" i="30"/>
  <c r="AWI34" i="30"/>
  <c r="AWK34" i="30"/>
  <c r="AWL34" i="30"/>
  <c r="AWM34" i="30"/>
  <c r="AWO34" i="30"/>
  <c r="AWP34" i="30"/>
  <c r="AWQ34" i="30"/>
  <c r="AWS34" i="30"/>
  <c r="AWT34" i="30"/>
  <c r="AWU34" i="30"/>
  <c r="AWW34" i="30"/>
  <c r="AWX34" i="30"/>
  <c r="AWY34" i="30"/>
  <c r="AXA34" i="30"/>
  <c r="AXB34" i="30"/>
  <c r="AXC34" i="30"/>
  <c r="AXE34" i="30"/>
  <c r="AXF34" i="30"/>
  <c r="AXG34" i="30"/>
  <c r="AXI34" i="30"/>
  <c r="AXJ34" i="30"/>
  <c r="AXM34" i="30"/>
  <c r="AXO34" i="30"/>
  <c r="AXQ34" i="30"/>
  <c r="AXR34" i="30"/>
  <c r="AXS34" i="30"/>
  <c r="AXU34" i="30"/>
  <c r="AXV34" i="30"/>
  <c r="AXW34" i="30"/>
  <c r="AXY34" i="30"/>
  <c r="AXZ34" i="30"/>
  <c r="AYA34" i="30"/>
  <c r="AYC34" i="30"/>
  <c r="AYD34" i="30"/>
  <c r="AYE34" i="30"/>
  <c r="AYG34" i="30"/>
  <c r="AYH34" i="30"/>
  <c r="AYI34" i="30"/>
  <c r="AYK34" i="30"/>
  <c r="AYL34" i="30"/>
  <c r="AYM34" i="30"/>
  <c r="AYO34" i="30"/>
  <c r="AYP34" i="30"/>
  <c r="AYS34" i="30"/>
  <c r="AYU34" i="30"/>
  <c r="AYW34" i="30"/>
  <c r="AYX34" i="30"/>
  <c r="AYY34" i="30"/>
  <c r="AZA34" i="30"/>
  <c r="AZB34" i="30"/>
  <c r="AZC34" i="30"/>
  <c r="AZE34" i="30"/>
  <c r="AZF34" i="30"/>
  <c r="AZG34" i="30"/>
  <c r="AZI34" i="30"/>
  <c r="AZJ34" i="30"/>
  <c r="AZK34" i="30"/>
  <c r="AZM34" i="30"/>
  <c r="AZN34" i="30"/>
  <c r="AZO34" i="30"/>
  <c r="AZQ34" i="30"/>
  <c r="AZR34" i="30"/>
  <c r="AZS34" i="30"/>
  <c r="AZU34" i="30"/>
  <c r="AZV34" i="30"/>
  <c r="AZY34" i="30"/>
  <c r="BAA34" i="30"/>
  <c r="BAC34" i="30"/>
  <c r="BAD34" i="30"/>
  <c r="BAE34" i="30"/>
  <c r="BAG34" i="30"/>
  <c r="BAH34" i="30"/>
  <c r="BAI34" i="30"/>
  <c r="BAK34" i="30"/>
  <c r="BAL34" i="30"/>
  <c r="BAM34" i="30"/>
  <c r="BAO34" i="30"/>
  <c r="BAP34" i="30"/>
  <c r="BAQ34" i="30"/>
  <c r="BAS34" i="30"/>
  <c r="BAT34" i="30"/>
  <c r="BAU34" i="30"/>
  <c r="BAW34" i="30"/>
  <c r="BAX34" i="30"/>
  <c r="BAY34" i="30"/>
  <c r="BBA34" i="30"/>
  <c r="BBB34" i="30"/>
  <c r="BBE34" i="30"/>
  <c r="BBG34" i="30"/>
  <c r="BBI34" i="30"/>
  <c r="BBJ34" i="30"/>
  <c r="BBK34" i="30"/>
  <c r="BBM34" i="30"/>
  <c r="BBN34" i="30"/>
  <c r="BBO34" i="30"/>
  <c r="BBQ34" i="30"/>
  <c r="BBR34" i="30"/>
  <c r="BBS34" i="30"/>
  <c r="BBU34" i="30"/>
  <c r="BBV34" i="30"/>
  <c r="BBW34" i="30"/>
  <c r="BBY34" i="30"/>
  <c r="BBZ34" i="30"/>
  <c r="BCA34" i="30"/>
  <c r="BCC34" i="30"/>
  <c r="BCD34" i="30"/>
  <c r="BCE34" i="30"/>
  <c r="BCG34" i="30"/>
  <c r="BCH34" i="30"/>
  <c r="BCK34" i="30"/>
  <c r="BCM34" i="30"/>
  <c r="BCO34" i="30"/>
  <c r="BCP34" i="30"/>
  <c r="BCQ34" i="30"/>
  <c r="BCS34" i="30"/>
  <c r="BCT34" i="30"/>
  <c r="BCU34" i="30"/>
  <c r="BCW34" i="30"/>
  <c r="BCX34" i="30"/>
  <c r="BCY34" i="30"/>
  <c r="BDA34" i="30"/>
  <c r="BDB34" i="30"/>
  <c r="BDC34" i="30"/>
  <c r="BDE34" i="30"/>
  <c r="BDF34" i="30"/>
  <c r="BDG34" i="30"/>
  <c r="BDI34" i="30"/>
  <c r="BDJ34" i="30"/>
  <c r="BDK34" i="30"/>
  <c r="BDM34" i="30"/>
  <c r="BDN34" i="30"/>
  <c r="BDQ34" i="30"/>
  <c r="BDS34" i="30"/>
  <c r="BDU34" i="30"/>
  <c r="BDV34" i="30"/>
  <c r="BDW34" i="30"/>
  <c r="BDY34" i="30"/>
  <c r="BDZ34" i="30"/>
  <c r="BEA34" i="30"/>
  <c r="BEC34" i="30"/>
  <c r="BED34" i="30"/>
  <c r="BEE34" i="30"/>
  <c r="BEG34" i="30"/>
  <c r="BEH34" i="30"/>
  <c r="BEI34" i="30"/>
  <c r="BEK34" i="30"/>
  <c r="BEL34" i="30"/>
  <c r="BEM34" i="30"/>
  <c r="BEO34" i="30"/>
  <c r="BEP34" i="30"/>
  <c r="BEQ34" i="30"/>
  <c r="BES34" i="30"/>
  <c r="BET34" i="30"/>
  <c r="BEW34" i="30"/>
  <c r="BEY34" i="30"/>
  <c r="BFA34" i="30"/>
  <c r="BFB34" i="30"/>
  <c r="BFC34" i="30"/>
  <c r="BFE34" i="30"/>
  <c r="BFF34" i="30"/>
  <c r="BFG34" i="30"/>
  <c r="BFI34" i="30"/>
  <c r="BFJ34" i="30"/>
  <c r="BFK34" i="30"/>
  <c r="BFM34" i="30"/>
  <c r="BFN34" i="30"/>
  <c r="BFO34" i="30"/>
  <c r="BFQ34" i="30"/>
  <c r="BFR34" i="30"/>
  <c r="BFS34" i="30"/>
  <c r="BFU34" i="30"/>
  <c r="BFV34" i="30"/>
  <c r="BFW34" i="30"/>
  <c r="BFY34" i="30"/>
  <c r="BFZ34" i="30"/>
  <c r="BGC34" i="30"/>
  <c r="BGE34" i="30"/>
  <c r="BGG34" i="30"/>
  <c r="BGH34" i="30"/>
  <c r="BGI34" i="30"/>
  <c r="BGK34" i="30"/>
  <c r="BGL34" i="30"/>
  <c r="BGM34" i="30"/>
  <c r="BGO34" i="30"/>
  <c r="BGP34" i="30"/>
  <c r="BGQ34" i="30"/>
  <c r="BGS34" i="30"/>
  <c r="BGT34" i="30"/>
  <c r="BGU34" i="30"/>
  <c r="BGW34" i="30"/>
  <c r="BGX34" i="30"/>
  <c r="BGY34" i="30"/>
  <c r="BHA34" i="30"/>
  <c r="BHB34" i="30"/>
  <c r="BHC34" i="30"/>
  <c r="BHE34" i="30"/>
  <c r="BHF34" i="30"/>
  <c r="BHI34" i="30"/>
  <c r="BHK34" i="30"/>
  <c r="BHM34" i="30"/>
  <c r="BHN34" i="30"/>
  <c r="BHO34" i="30"/>
  <c r="BHQ34" i="30"/>
  <c r="BHR34" i="30"/>
  <c r="BHS34" i="30"/>
  <c r="BHU34" i="30"/>
  <c r="BHV34" i="30"/>
  <c r="BHW34" i="30"/>
  <c r="BHY34" i="30"/>
  <c r="BHZ34" i="30"/>
  <c r="BIA34" i="30"/>
  <c r="BIC34" i="30"/>
  <c r="BID34" i="30"/>
  <c r="BIE34" i="30"/>
  <c r="BIG34" i="30"/>
  <c r="BIH34" i="30"/>
  <c r="BII34" i="30"/>
  <c r="BIK34" i="30"/>
  <c r="BIL34" i="30"/>
  <c r="BIO34" i="30"/>
  <c r="BIQ34" i="30"/>
  <c r="BIS34" i="30"/>
  <c r="BIT34" i="30"/>
  <c r="BIU34" i="30"/>
  <c r="BIW34" i="30"/>
  <c r="BIX34" i="30"/>
  <c r="BIY34" i="30"/>
  <c r="BJA34" i="30"/>
  <c r="BJB34" i="30"/>
  <c r="BJC34" i="30"/>
  <c r="BJE34" i="30"/>
  <c r="BJF34" i="30"/>
  <c r="BJG34" i="30"/>
  <c r="BJI34" i="30"/>
  <c r="BJJ34" i="30"/>
  <c r="BJK34" i="30"/>
  <c r="BJM34" i="30"/>
  <c r="BJN34" i="30"/>
  <c r="BJO34" i="30"/>
  <c r="BJQ34" i="30"/>
  <c r="BJR34" i="30"/>
  <c r="BJU34" i="30"/>
  <c r="BJW34" i="30"/>
  <c r="BJY34" i="30"/>
  <c r="BJZ34" i="30"/>
  <c r="BKA34" i="30"/>
  <c r="BKC34" i="30"/>
  <c r="BKD34" i="30"/>
  <c r="BKE34" i="30"/>
  <c r="BKG34" i="30"/>
  <c r="BKH34" i="30"/>
  <c r="BKI34" i="30"/>
  <c r="BKK34" i="30"/>
  <c r="BKL34" i="30"/>
  <c r="BKM34" i="30"/>
  <c r="BKO34" i="30"/>
  <c r="BKP34" i="30"/>
  <c r="BKQ34" i="30"/>
  <c r="BKS34" i="30"/>
  <c r="BKT34" i="30"/>
  <c r="BKU34" i="30"/>
  <c r="BKW34" i="30"/>
  <c r="BKX34" i="30"/>
  <c r="BLA34" i="30"/>
  <c r="C37" i="30"/>
  <c r="F37" i="30"/>
  <c r="G37" i="30"/>
  <c r="J37" i="30"/>
  <c r="K37" i="30"/>
  <c r="N37" i="30"/>
  <c r="O37" i="30"/>
  <c r="R37" i="30"/>
  <c r="S37" i="30"/>
  <c r="V37" i="30"/>
  <c r="W37" i="30"/>
  <c r="Z37" i="30"/>
  <c r="AA37" i="30"/>
  <c r="AD37" i="30"/>
  <c r="AG37" i="30"/>
  <c r="IY37" i="30"/>
  <c r="JB37" i="30"/>
  <c r="JC37" i="30"/>
  <c r="JF37" i="30"/>
  <c r="JG37" i="30"/>
  <c r="JJ37" i="30"/>
  <c r="JK37" i="30"/>
  <c r="JN37" i="30"/>
  <c r="JO37" i="30"/>
  <c r="JR37" i="30"/>
  <c r="JS37" i="30"/>
  <c r="JV37" i="30"/>
  <c r="JW37" i="30"/>
  <c r="JZ37" i="30"/>
  <c r="KC37" i="30"/>
  <c r="YY37" i="30"/>
  <c r="ZB37" i="30"/>
  <c r="ZC37" i="30"/>
  <c r="ZF37" i="30"/>
  <c r="ZG37" i="30"/>
  <c r="ZJ37" i="30"/>
  <c r="ZK37" i="30"/>
  <c r="ZN37" i="30"/>
  <c r="ZO37" i="30"/>
  <c r="ZR37" i="30"/>
  <c r="ZS37" i="30"/>
  <c r="ZV37" i="30"/>
  <c r="ZW37" i="30"/>
  <c r="ZZ37" i="30"/>
  <c r="AAC37" i="30"/>
  <c r="AOY37" i="30"/>
  <c r="APB37" i="30"/>
  <c r="APC37" i="30"/>
  <c r="APF37" i="30"/>
  <c r="APG37" i="30"/>
  <c r="APJ37" i="30"/>
  <c r="APK37" i="30"/>
  <c r="APN37" i="30"/>
  <c r="APO37" i="30"/>
  <c r="APR37" i="30"/>
  <c r="APS37" i="30"/>
  <c r="APV37" i="30"/>
  <c r="APW37" i="30"/>
  <c r="APZ37" i="30"/>
  <c r="AQC37" i="30"/>
  <c r="BEY37" i="30"/>
  <c r="BFB37" i="30"/>
  <c r="BFC37" i="30"/>
  <c r="BFF37" i="30"/>
  <c r="BFG37" i="30"/>
  <c r="BFJ37" i="30"/>
  <c r="BFK37" i="30"/>
  <c r="BFN37" i="30"/>
  <c r="BFO37" i="30"/>
  <c r="BFR37" i="30"/>
  <c r="BFS37" i="30"/>
  <c r="BFV37" i="30"/>
  <c r="BFW37" i="30"/>
  <c r="BFZ37" i="30"/>
  <c r="BGC37" i="30"/>
  <c r="C38" i="30"/>
  <c r="F38" i="30"/>
  <c r="G38" i="30"/>
  <c r="J38" i="30"/>
  <c r="K38" i="30"/>
  <c r="N38" i="30"/>
  <c r="O38" i="30"/>
  <c r="R38" i="30"/>
  <c r="S38" i="30"/>
  <c r="V38" i="30"/>
  <c r="W38" i="30"/>
  <c r="Z38" i="30"/>
  <c r="AA38" i="30"/>
  <c r="AD38" i="30"/>
  <c r="AG38" i="30"/>
  <c r="IY38" i="30"/>
  <c r="JB38" i="30"/>
  <c r="JC38" i="30"/>
  <c r="JF38" i="30"/>
  <c r="JG38" i="30"/>
  <c r="JJ38" i="30"/>
  <c r="JK38" i="30"/>
  <c r="JN38" i="30"/>
  <c r="JO38" i="30"/>
  <c r="JR38" i="30"/>
  <c r="JS38" i="30"/>
  <c r="JV38" i="30"/>
  <c r="JW38" i="30"/>
  <c r="JZ38" i="30"/>
  <c r="KC38" i="30"/>
  <c r="YY38" i="30"/>
  <c r="ZB38" i="30"/>
  <c r="ZC38" i="30"/>
  <c r="ZF38" i="30"/>
  <c r="ZG38" i="30"/>
  <c r="ZJ38" i="30"/>
  <c r="ZK38" i="30"/>
  <c r="ZN38" i="30"/>
  <c r="ZO38" i="30"/>
  <c r="ZR38" i="30"/>
  <c r="ZS38" i="30"/>
  <c r="ZV38" i="30"/>
  <c r="ZW38" i="30"/>
  <c r="ZZ38" i="30"/>
  <c r="AAC38" i="30"/>
  <c r="AOY38" i="30"/>
  <c r="APB38" i="30"/>
  <c r="APC38" i="30"/>
  <c r="APF38" i="30"/>
  <c r="APG38" i="30"/>
  <c r="APJ38" i="30"/>
  <c r="APK38" i="30"/>
  <c r="APN38" i="30"/>
  <c r="APO38" i="30"/>
  <c r="APR38" i="30"/>
  <c r="APS38" i="30"/>
  <c r="APV38" i="30"/>
  <c r="APW38" i="30"/>
  <c r="APZ38" i="30"/>
  <c r="AQC38" i="30"/>
  <c r="BEY38" i="30"/>
  <c r="BFB38" i="30"/>
  <c r="BFC38" i="30"/>
  <c r="BFF38" i="30"/>
  <c r="BFG38" i="30"/>
  <c r="BFJ38" i="30"/>
  <c r="BFK38" i="30"/>
  <c r="BFN38" i="30"/>
  <c r="BFO38" i="30"/>
  <c r="BFR38" i="30"/>
  <c r="BFS38" i="30"/>
  <c r="BFV38" i="30"/>
  <c r="BFW38" i="30"/>
  <c r="BFZ38" i="30"/>
  <c r="BGC38" i="30"/>
  <c r="C39" i="30"/>
  <c r="C40" i="30"/>
  <c r="G39" i="30"/>
  <c r="J39" i="30"/>
  <c r="K39" i="30"/>
  <c r="N39" i="30"/>
  <c r="O39" i="30"/>
  <c r="R39" i="30"/>
  <c r="S39" i="30"/>
  <c r="S40" i="30"/>
  <c r="W39" i="30"/>
  <c r="Z39" i="30"/>
  <c r="AA39" i="30"/>
  <c r="AD39" i="30"/>
  <c r="AG39" i="30"/>
  <c r="IY39" i="30"/>
  <c r="JB39" i="30"/>
  <c r="JC39" i="30"/>
  <c r="JC40" i="30"/>
  <c r="JG39" i="30"/>
  <c r="JJ39" i="30"/>
  <c r="JK39" i="30"/>
  <c r="JN39" i="30"/>
  <c r="JO39" i="30"/>
  <c r="JR39" i="30"/>
  <c r="JS39" i="30"/>
  <c r="JS40" i="30"/>
  <c r="JW39" i="30"/>
  <c r="JZ39" i="30"/>
  <c r="KC39" i="30"/>
  <c r="YY39" i="30"/>
  <c r="ZB39" i="30"/>
  <c r="ZC39" i="30"/>
  <c r="ZF39" i="30"/>
  <c r="ZG39" i="30"/>
  <c r="ZG40" i="30"/>
  <c r="ZK39" i="30"/>
  <c r="ZN39" i="30"/>
  <c r="ZO39" i="30"/>
  <c r="ZR39" i="30"/>
  <c r="ZS39" i="30"/>
  <c r="ZV39" i="30"/>
  <c r="ZW39" i="30"/>
  <c r="ZW40" i="30"/>
  <c r="AAC39" i="30"/>
  <c r="AOY39" i="30"/>
  <c r="APB39" i="30"/>
  <c r="APC39" i="30"/>
  <c r="APF39" i="30"/>
  <c r="APG39" i="30"/>
  <c r="APJ39" i="30"/>
  <c r="APK39" i="30"/>
  <c r="APK40" i="30"/>
  <c r="APO39" i="30"/>
  <c r="APR39" i="30"/>
  <c r="APS39" i="30"/>
  <c r="APV39" i="30"/>
  <c r="APW39" i="30"/>
  <c r="APZ39" i="30"/>
  <c r="AQC39" i="30"/>
  <c r="BEY39" i="30"/>
  <c r="BEY40" i="30"/>
  <c r="BFC39" i="30"/>
  <c r="BFF39" i="30"/>
  <c r="BFG39" i="30"/>
  <c r="BFJ39" i="30"/>
  <c r="BFK39" i="30"/>
  <c r="BFN39" i="30"/>
  <c r="BFO39" i="30"/>
  <c r="BFO40" i="30"/>
  <c r="BFS39" i="30"/>
  <c r="BFV39" i="30"/>
  <c r="BFW39" i="30"/>
  <c r="BFZ39" i="30"/>
  <c r="BGC39" i="30"/>
  <c r="G40" i="30"/>
  <c r="J40" i="30"/>
  <c r="W40" i="30"/>
  <c r="Z40" i="30"/>
  <c r="AG40" i="30"/>
  <c r="JG40" i="30"/>
  <c r="JJ40" i="30"/>
  <c r="JW40" i="30"/>
  <c r="JZ40" i="30"/>
  <c r="ZK40" i="30"/>
  <c r="ZN40" i="30"/>
  <c r="AOY40" i="30"/>
  <c r="APB40" i="30"/>
  <c r="APO40" i="30"/>
  <c r="APR40" i="30"/>
  <c r="BFC40" i="30"/>
  <c r="BFF40" i="30"/>
  <c r="BFS40" i="30"/>
  <c r="BFV40" i="30"/>
  <c r="BGC40" i="30"/>
  <c r="C42" i="30"/>
  <c r="F42" i="30"/>
  <c r="G42" i="30"/>
  <c r="J42" i="30"/>
  <c r="K42" i="30"/>
  <c r="N42" i="30"/>
  <c r="O42" i="30"/>
  <c r="R42" i="30"/>
  <c r="S42" i="30"/>
  <c r="V42" i="30"/>
  <c r="W42" i="30"/>
  <c r="Z42" i="30"/>
  <c r="AA42" i="30"/>
  <c r="AD42" i="30"/>
  <c r="AG42" i="30"/>
  <c r="IY42" i="30"/>
  <c r="JB42" i="30"/>
  <c r="JC42" i="30"/>
  <c r="JF42" i="30"/>
  <c r="JG42" i="30"/>
  <c r="JJ42" i="30"/>
  <c r="JK42" i="30"/>
  <c r="JN42" i="30"/>
  <c r="JO42" i="30"/>
  <c r="JR42" i="30"/>
  <c r="JS42" i="30"/>
  <c r="JV42" i="30"/>
  <c r="JW42" i="30"/>
  <c r="JZ42" i="30"/>
  <c r="KC42" i="30"/>
  <c r="YY42" i="30"/>
  <c r="ZB42" i="30"/>
  <c r="ZC42" i="30"/>
  <c r="ZF42" i="30"/>
  <c r="ZG42" i="30"/>
  <c r="ZJ42" i="30"/>
  <c r="ZK42" i="30"/>
  <c r="ZN42" i="30"/>
  <c r="ZO42" i="30"/>
  <c r="ZR42" i="30"/>
  <c r="ZS42" i="30"/>
  <c r="ZV42" i="30"/>
  <c r="ZW42" i="30"/>
  <c r="ZZ42" i="30"/>
  <c r="AAC42" i="30"/>
  <c r="AOY42" i="30"/>
  <c r="APB42" i="30"/>
  <c r="APC42" i="30"/>
  <c r="APF42" i="30"/>
  <c r="APG42" i="30"/>
  <c r="APJ42" i="30"/>
  <c r="APK42" i="30"/>
  <c r="APN42" i="30"/>
  <c r="APO42" i="30"/>
  <c r="APR42" i="30"/>
  <c r="APS42" i="30"/>
  <c r="APV42" i="30"/>
  <c r="APW42" i="30"/>
  <c r="APZ42" i="30"/>
  <c r="AQC42" i="30"/>
  <c r="BEY42" i="30"/>
  <c r="BFB42" i="30"/>
  <c r="BFC42" i="30"/>
  <c r="BFF42" i="30"/>
  <c r="BFG42" i="30"/>
  <c r="BFJ42" i="30"/>
  <c r="BFK42" i="30"/>
  <c r="BFN42" i="30"/>
  <c r="BFO42" i="30"/>
  <c r="BFR42" i="30"/>
  <c r="BFS42" i="30"/>
  <c r="BFV42" i="30"/>
  <c r="BFW42" i="30"/>
  <c r="BFZ42" i="30"/>
  <c r="BGC42" i="30"/>
  <c r="C43" i="30"/>
  <c r="F43" i="30"/>
  <c r="G43" i="30"/>
  <c r="J43" i="30"/>
  <c r="K43" i="30"/>
  <c r="N43" i="30"/>
  <c r="O43" i="30"/>
  <c r="O44" i="30"/>
  <c r="R44" i="30"/>
  <c r="S43" i="30"/>
  <c r="V43" i="30"/>
  <c r="W43" i="30"/>
  <c r="Z43" i="30"/>
  <c r="AA43" i="30"/>
  <c r="AD43" i="30"/>
  <c r="AG43" i="30"/>
  <c r="IY43" i="30"/>
  <c r="IY44" i="30"/>
  <c r="JB44" i="30"/>
  <c r="JC43" i="30"/>
  <c r="JF43" i="30"/>
  <c r="JG43" i="30"/>
  <c r="JJ43" i="30"/>
  <c r="JK43" i="30"/>
  <c r="JN43" i="30"/>
  <c r="JO43" i="30"/>
  <c r="JO44" i="30"/>
  <c r="JR44" i="30"/>
  <c r="JS43" i="30"/>
  <c r="JV43" i="30"/>
  <c r="JW43" i="30"/>
  <c r="JZ43" i="30"/>
  <c r="KC43" i="30"/>
  <c r="YY43" i="30"/>
  <c r="ZB43" i="30"/>
  <c r="ZC43" i="30"/>
  <c r="ZC44" i="30"/>
  <c r="ZF44" i="30"/>
  <c r="ZG43" i="30"/>
  <c r="ZJ43" i="30"/>
  <c r="ZK43" i="30"/>
  <c r="ZN43" i="30"/>
  <c r="ZO43" i="30"/>
  <c r="ZR43" i="30"/>
  <c r="ZS43" i="30"/>
  <c r="ZS44" i="30"/>
  <c r="ZV44" i="30"/>
  <c r="ZW43" i="30"/>
  <c r="ZZ43" i="30"/>
  <c r="AAC43" i="30"/>
  <c r="AOY43" i="30"/>
  <c r="APB43" i="30"/>
  <c r="APC43" i="30"/>
  <c r="APF43" i="30"/>
  <c r="APG43" i="30"/>
  <c r="APG44" i="30"/>
  <c r="APJ44" i="30"/>
  <c r="APK43" i="30"/>
  <c r="APN43" i="30"/>
  <c r="APO43" i="30"/>
  <c r="APR43" i="30"/>
  <c r="APS43" i="30"/>
  <c r="APV43" i="30"/>
  <c r="APW43" i="30"/>
  <c r="APW44" i="30"/>
  <c r="APZ44" i="30"/>
  <c r="AQC43" i="30"/>
  <c r="BEY43" i="30"/>
  <c r="BFB43" i="30"/>
  <c r="BFC43" i="30"/>
  <c r="BFF43" i="30"/>
  <c r="BFG43" i="30"/>
  <c r="BFJ43" i="30"/>
  <c r="BFK43" i="30"/>
  <c r="BFK44" i="30"/>
  <c r="BFN44" i="30"/>
  <c r="BFO43" i="30"/>
  <c r="BFR43" i="30"/>
  <c r="BFS43" i="30"/>
  <c r="BFV43" i="30"/>
  <c r="BFW43" i="30"/>
  <c r="BFZ43" i="30"/>
  <c r="BGC43" i="30"/>
  <c r="C44" i="30"/>
  <c r="F44" i="30"/>
  <c r="S44" i="30"/>
  <c r="V44" i="30"/>
  <c r="JC44" i="30"/>
  <c r="JF44" i="30"/>
  <c r="JS44" i="30"/>
  <c r="JV44" i="30"/>
  <c r="KC44" i="30"/>
  <c r="ZG44" i="30"/>
  <c r="ZJ44" i="30"/>
  <c r="ZW44" i="30"/>
  <c r="ZZ44" i="30"/>
  <c r="APK44" i="30"/>
  <c r="APN44" i="30"/>
  <c r="BEY44" i="30"/>
  <c r="BFB44" i="30"/>
  <c r="BFO44" i="30"/>
  <c r="BFR44" i="30"/>
  <c r="G6" i="29"/>
  <c r="L6" i="29"/>
  <c r="N6" i="29"/>
  <c r="Q6" i="29"/>
  <c r="S6" i="29"/>
  <c r="V6" i="29"/>
  <c r="Z6" i="29"/>
  <c r="AA6" i="29"/>
  <c r="AC6" i="29"/>
  <c r="AF6" i="29"/>
  <c r="AH6" i="29"/>
  <c r="AK6" i="29"/>
  <c r="AM6" i="29"/>
  <c r="AP6" i="29"/>
  <c r="AR6" i="29"/>
  <c r="AU6" i="29"/>
  <c r="AW6" i="29"/>
  <c r="AY6" i="29"/>
  <c r="BB6" i="29"/>
  <c r="BE6" i="29"/>
  <c r="BG6" i="29"/>
  <c r="BJ6" i="29"/>
  <c r="BL6" i="29"/>
  <c r="BO6" i="29"/>
  <c r="BQ6" i="29"/>
  <c r="BT6" i="29"/>
  <c r="BV6" i="29"/>
  <c r="BY6" i="29"/>
  <c r="CC6" i="29"/>
  <c r="CF6" i="29"/>
  <c r="CI6" i="29"/>
  <c r="CK6" i="29"/>
  <c r="CN6" i="29"/>
  <c r="CP6" i="29"/>
  <c r="CS6" i="29"/>
  <c r="CU6" i="29"/>
  <c r="CX6" i="29"/>
  <c r="CZ6" i="29"/>
  <c r="DC6" i="29"/>
  <c r="DE6" i="29"/>
  <c r="DH6" i="29"/>
  <c r="DJ6" i="29"/>
  <c r="ED34" i="36" s="1"/>
  <c r="DM6" i="29"/>
  <c r="DO6" i="29"/>
  <c r="DR6" i="29"/>
  <c r="DT6" i="29"/>
  <c r="ER34" i="37" s="1"/>
  <c r="DW6" i="29"/>
  <c r="DY6" i="29"/>
  <c r="ED6" i="29"/>
  <c r="FF6" i="29"/>
  <c r="EI6" i="29"/>
  <c r="EL6" i="29"/>
  <c r="EN6" i="29"/>
  <c r="EQ6" i="29"/>
  <c r="ES6" i="29"/>
  <c r="EV6" i="29"/>
  <c r="EX6" i="29"/>
  <c r="FC6" i="29"/>
  <c r="FA6" i="29"/>
  <c r="FH6" i="29"/>
  <c r="FK6" i="29"/>
  <c r="FM6" i="29"/>
  <c r="GO34" i="36" s="1"/>
  <c r="FP6" i="29"/>
  <c r="FR6" i="29"/>
  <c r="FU6" i="29"/>
  <c r="FW6" i="29"/>
  <c r="GB6" i="29" s="1"/>
  <c r="FZ6" i="29"/>
  <c r="GE6" i="29"/>
  <c r="AKB7" i="30"/>
  <c r="AKB34" i="30"/>
  <c r="GJ6" i="29"/>
  <c r="GL6" i="29"/>
  <c r="GO6" i="29"/>
  <c r="GQ6" i="29"/>
  <c r="GT6" i="29"/>
  <c r="GV6" i="29"/>
  <c r="HA6" i="29"/>
  <c r="GY6" i="29"/>
  <c r="HF6" i="29"/>
  <c r="HI6" i="29"/>
  <c r="HK6" i="29"/>
  <c r="HN6" i="29"/>
  <c r="HP6" i="29"/>
  <c r="HS6" i="29"/>
  <c r="HU6" i="29"/>
  <c r="HX6" i="29"/>
  <c r="HZ6" i="29"/>
  <c r="IC6" i="29"/>
  <c r="ID6" i="29"/>
  <c r="IG6" i="29"/>
  <c r="II6" i="29"/>
  <c r="IL6" i="29"/>
  <c r="IN6" i="29"/>
  <c r="IQ6" i="29"/>
  <c r="IS6" i="29"/>
  <c r="IV6" i="29"/>
  <c r="IX6" i="29"/>
  <c r="JC6" i="29"/>
  <c r="JA6" i="29"/>
  <c r="JE6" i="29"/>
  <c r="JF6" i="29"/>
  <c r="JH6" i="29"/>
  <c r="JK6" i="29"/>
  <c r="JM6" i="29"/>
  <c r="JP6" i="29"/>
  <c r="JR6" i="29"/>
  <c r="JU6" i="29"/>
  <c r="JW6" i="29"/>
  <c r="KB6" i="29"/>
  <c r="JZ6" i="29"/>
  <c r="KE6" i="29"/>
  <c r="KG6" i="29"/>
  <c r="KJ6" i="29"/>
  <c r="KL6" i="29"/>
  <c r="KO6" i="29"/>
  <c r="KQ6" i="29"/>
  <c r="KT6" i="29"/>
  <c r="KV6" i="29"/>
  <c r="KY6" i="29"/>
  <c r="LA6" i="29"/>
  <c r="LF6" i="29"/>
  <c r="LD6" i="29"/>
  <c r="LI6" i="29"/>
  <c r="ML6" i="29"/>
  <c r="D7" i="29"/>
  <c r="G7" i="29"/>
  <c r="I7" i="29"/>
  <c r="L7" i="29"/>
  <c r="N7" i="29"/>
  <c r="Q7" i="29"/>
  <c r="S7" i="29"/>
  <c r="V7" i="29"/>
  <c r="Z7" i="29"/>
  <c r="AA7" i="29"/>
  <c r="AC7" i="29"/>
  <c r="AF7" i="29"/>
  <c r="AH7" i="29"/>
  <c r="AK7" i="29"/>
  <c r="AM7" i="29"/>
  <c r="AP7" i="29"/>
  <c r="AR7" i="29"/>
  <c r="AU7" i="29"/>
  <c r="AW7" i="29"/>
  <c r="AY7" i="29"/>
  <c r="AZ7" i="29"/>
  <c r="BB7" i="29"/>
  <c r="BE7" i="29"/>
  <c r="BG7" i="29"/>
  <c r="BJ7" i="29"/>
  <c r="BL7" i="29"/>
  <c r="BO7" i="29"/>
  <c r="BQ7" i="29"/>
  <c r="BT7" i="29"/>
  <c r="BV7" i="29"/>
  <c r="BY7" i="29"/>
  <c r="CC7" i="29"/>
  <c r="CD7" i="29"/>
  <c r="CF7" i="29"/>
  <c r="CI7" i="29"/>
  <c r="CK7" i="29"/>
  <c r="CN7" i="29"/>
  <c r="CP7" i="29"/>
  <c r="CS7" i="29"/>
  <c r="CU7" i="29"/>
  <c r="CX7" i="29"/>
  <c r="CZ7" i="29"/>
  <c r="DC7" i="29"/>
  <c r="DE7" i="29"/>
  <c r="DH7" i="29"/>
  <c r="DJ7" i="29"/>
  <c r="DM7" i="29"/>
  <c r="DO7" i="29"/>
  <c r="DR7" i="29"/>
  <c r="DT7" i="29"/>
  <c r="DW7" i="29"/>
  <c r="DY7" i="29"/>
  <c r="EB7" i="29"/>
  <c r="ED7" i="29"/>
  <c r="FF7" i="29"/>
  <c r="EG7" i="29"/>
  <c r="EI7" i="29"/>
  <c r="EL7" i="29"/>
  <c r="EN7" i="29"/>
  <c r="EQ7" i="29"/>
  <c r="ES7" i="29"/>
  <c r="EV7" i="29"/>
  <c r="EX7" i="29"/>
  <c r="FC7" i="29"/>
  <c r="FA7" i="29"/>
  <c r="FH7" i="29"/>
  <c r="FK7" i="29"/>
  <c r="FM7" i="29"/>
  <c r="FP7" i="29"/>
  <c r="FR7" i="29"/>
  <c r="FU7" i="29"/>
  <c r="FW7" i="29"/>
  <c r="FZ7" i="29"/>
  <c r="GB7" i="29"/>
  <c r="GE7" i="29"/>
  <c r="GG7" i="29"/>
  <c r="GJ7" i="29"/>
  <c r="GL7" i="29"/>
  <c r="GO7" i="29"/>
  <c r="GQ7" i="29"/>
  <c r="GT7" i="29"/>
  <c r="GV7" i="29"/>
  <c r="HA7" i="29"/>
  <c r="GY7" i="29"/>
  <c r="HD7" i="29"/>
  <c r="HF7" i="29"/>
  <c r="HI7" i="29"/>
  <c r="HK7" i="29"/>
  <c r="HN7" i="29"/>
  <c r="HP7" i="29"/>
  <c r="HS7" i="29"/>
  <c r="HU7" i="29"/>
  <c r="HX7" i="29"/>
  <c r="HZ7" i="29"/>
  <c r="IC7" i="29"/>
  <c r="ID7" i="29"/>
  <c r="IF7" i="29"/>
  <c r="IG7" i="29"/>
  <c r="II7" i="29"/>
  <c r="IL7" i="29"/>
  <c r="IN7" i="29"/>
  <c r="IQ7" i="29"/>
  <c r="IS7" i="29"/>
  <c r="IV7" i="29"/>
  <c r="IX7" i="29"/>
  <c r="JC7" i="29"/>
  <c r="JA7" i="29"/>
  <c r="JE7" i="29"/>
  <c r="JF7" i="29"/>
  <c r="JH7" i="29"/>
  <c r="JK7" i="29"/>
  <c r="JM7" i="29"/>
  <c r="JP7" i="29"/>
  <c r="JR7" i="29"/>
  <c r="JU7" i="29"/>
  <c r="JW7" i="29"/>
  <c r="KB7" i="29"/>
  <c r="JZ7" i="29"/>
  <c r="KE7" i="29"/>
  <c r="KG7" i="29"/>
  <c r="KJ7" i="29"/>
  <c r="KL7" i="29"/>
  <c r="KO7" i="29"/>
  <c r="KQ7" i="29"/>
  <c r="KT7" i="29"/>
  <c r="KV7" i="29"/>
  <c r="KY7" i="29"/>
  <c r="LA7" i="29"/>
  <c r="LF7" i="29"/>
  <c r="LD7" i="29"/>
  <c r="LI7" i="29"/>
  <c r="ML7" i="29"/>
  <c r="G8" i="29"/>
  <c r="I8" i="29"/>
  <c r="L8" i="29"/>
  <c r="N8" i="29"/>
  <c r="Q8" i="29"/>
  <c r="S8" i="29"/>
  <c r="V8" i="29"/>
  <c r="Z8" i="29"/>
  <c r="AA8" i="29"/>
  <c r="AC8" i="29"/>
  <c r="AF8" i="29"/>
  <c r="AH8" i="29"/>
  <c r="AK8" i="29"/>
  <c r="AM8" i="29"/>
  <c r="AP8" i="29"/>
  <c r="AR8" i="29"/>
  <c r="AU8" i="29"/>
  <c r="AY8" i="29"/>
  <c r="AZ8" i="29"/>
  <c r="BB8" i="29"/>
  <c r="BE8" i="29"/>
  <c r="BG8" i="29"/>
  <c r="BJ8" i="29"/>
  <c r="BL8" i="29"/>
  <c r="BO8" i="29"/>
  <c r="BQ8" i="29"/>
  <c r="BT8" i="29"/>
  <c r="BV8" i="29"/>
  <c r="BY8" i="29"/>
  <c r="CC8" i="29"/>
  <c r="CD8" i="29"/>
  <c r="CF8" i="29"/>
  <c r="CI8" i="29"/>
  <c r="CK8" i="29"/>
  <c r="CN8" i="29"/>
  <c r="CP8" i="29"/>
  <c r="CS8" i="29"/>
  <c r="CU8" i="29"/>
  <c r="CX8" i="29"/>
  <c r="CZ8" i="29"/>
  <c r="DC8" i="29"/>
  <c r="DE8" i="29"/>
  <c r="DH8" i="29"/>
  <c r="DJ8" i="29"/>
  <c r="DM8" i="29"/>
  <c r="DO8" i="29"/>
  <c r="DR8" i="29"/>
  <c r="DT8" i="29"/>
  <c r="DW8" i="29"/>
  <c r="DY8" i="29"/>
  <c r="EB8" i="29"/>
  <c r="ED8" i="29"/>
  <c r="EG8" i="29"/>
  <c r="EI8" i="29"/>
  <c r="EL8" i="29"/>
  <c r="EN8" i="29"/>
  <c r="EQ8" i="29"/>
  <c r="ES8" i="29"/>
  <c r="EV8" i="29"/>
  <c r="EX8" i="29"/>
  <c r="FC8" i="29"/>
  <c r="FA8" i="29"/>
  <c r="FH8" i="29"/>
  <c r="FK8" i="29"/>
  <c r="FM8" i="29"/>
  <c r="FP8" i="29"/>
  <c r="FR8" i="29"/>
  <c r="FU8" i="29"/>
  <c r="FW8" i="29"/>
  <c r="FZ8" i="29"/>
  <c r="GB8" i="29"/>
  <c r="GE8" i="29"/>
  <c r="GG8" i="29"/>
  <c r="GJ8" i="29"/>
  <c r="GL8" i="29"/>
  <c r="GO8" i="29"/>
  <c r="GQ8" i="29"/>
  <c r="GT8" i="29"/>
  <c r="GV8" i="29"/>
  <c r="HA8" i="29"/>
  <c r="GY8" i="29"/>
  <c r="HD8" i="29"/>
  <c r="HF8" i="29"/>
  <c r="HI8" i="29"/>
  <c r="HK8" i="29"/>
  <c r="HN8" i="29"/>
  <c r="HP8" i="29"/>
  <c r="HS8" i="29"/>
  <c r="HU8" i="29"/>
  <c r="HX8" i="29"/>
  <c r="HZ8" i="29"/>
  <c r="IC8" i="29"/>
  <c r="ID8" i="29"/>
  <c r="IF8" i="29"/>
  <c r="IG8" i="29"/>
  <c r="II8" i="29"/>
  <c r="IL8" i="29"/>
  <c r="IN8" i="29"/>
  <c r="IQ8" i="29"/>
  <c r="IS8" i="29"/>
  <c r="IV8" i="29"/>
  <c r="IX8" i="29"/>
  <c r="JC8" i="29"/>
  <c r="JA8" i="29"/>
  <c r="JE8" i="29"/>
  <c r="JF8" i="29"/>
  <c r="JH8" i="29"/>
  <c r="JK8" i="29"/>
  <c r="JM8" i="29"/>
  <c r="JP8" i="29"/>
  <c r="JR8" i="29"/>
  <c r="JU8" i="29"/>
  <c r="JW8" i="29"/>
  <c r="KB8" i="29"/>
  <c r="JZ8" i="29"/>
  <c r="KE8" i="29"/>
  <c r="KG8" i="29"/>
  <c r="KJ8" i="29"/>
  <c r="KL8" i="29"/>
  <c r="KO8" i="29"/>
  <c r="KQ8" i="29"/>
  <c r="KT8" i="29"/>
  <c r="KV8" i="29"/>
  <c r="KY8" i="29"/>
  <c r="LA8" i="29"/>
  <c r="LF8" i="29"/>
  <c r="LD8" i="29"/>
  <c r="LI8" i="29"/>
  <c r="ML8" i="29"/>
  <c r="D9" i="29"/>
  <c r="G9" i="29"/>
  <c r="I9" i="29"/>
  <c r="L9" i="29"/>
  <c r="N9" i="29"/>
  <c r="Q9" i="29"/>
  <c r="S9" i="29"/>
  <c r="V9" i="29"/>
  <c r="Z9" i="29"/>
  <c r="AA9" i="29"/>
  <c r="AC9" i="29"/>
  <c r="AF9" i="29"/>
  <c r="AH9" i="29"/>
  <c r="AK9" i="29"/>
  <c r="AM9" i="29"/>
  <c r="AP9" i="29"/>
  <c r="AR9" i="29"/>
  <c r="AU9" i="29"/>
  <c r="AW9" i="29"/>
  <c r="AY9" i="29"/>
  <c r="AZ9" i="29"/>
  <c r="BB9" i="29"/>
  <c r="BE9" i="29"/>
  <c r="BG9" i="29"/>
  <c r="BJ9" i="29"/>
  <c r="BL9" i="29"/>
  <c r="BO9" i="29"/>
  <c r="BQ9" i="29"/>
  <c r="BT9" i="29"/>
  <c r="BV9" i="29"/>
  <c r="BY9" i="29"/>
  <c r="CC9" i="29"/>
  <c r="CD9" i="29"/>
  <c r="CF9" i="29"/>
  <c r="CI9" i="29"/>
  <c r="CK9" i="29"/>
  <c r="CN9" i="29"/>
  <c r="CP9" i="29"/>
  <c r="CS9" i="29"/>
  <c r="CU9" i="29"/>
  <c r="CX9" i="29"/>
  <c r="CZ9" i="29"/>
  <c r="DC9" i="29"/>
  <c r="DE9" i="29"/>
  <c r="DH9" i="29"/>
  <c r="DJ9" i="29"/>
  <c r="DM9" i="29"/>
  <c r="DO9" i="29"/>
  <c r="DR9" i="29"/>
  <c r="DT9" i="29"/>
  <c r="DW9" i="29"/>
  <c r="DY9" i="29"/>
  <c r="EB9" i="29"/>
  <c r="ED9" i="29"/>
  <c r="EG9" i="29"/>
  <c r="EI9" i="29"/>
  <c r="EL9" i="29"/>
  <c r="EN9" i="29"/>
  <c r="EQ9" i="29"/>
  <c r="ES9" i="29"/>
  <c r="EV9" i="29"/>
  <c r="EX9" i="29"/>
  <c r="FC9" i="29"/>
  <c r="FA9" i="29"/>
  <c r="FH9" i="29"/>
  <c r="FK9" i="29"/>
  <c r="FM9" i="29"/>
  <c r="FP9" i="29"/>
  <c r="FR9" i="29"/>
  <c r="FU9" i="29"/>
  <c r="FW9" i="29"/>
  <c r="FZ9" i="29"/>
  <c r="GB9" i="29"/>
  <c r="GE9" i="29"/>
  <c r="GG9" i="29"/>
  <c r="GJ9" i="29"/>
  <c r="GL9" i="29"/>
  <c r="GO9" i="29"/>
  <c r="GQ9" i="29"/>
  <c r="GT9" i="29"/>
  <c r="GV9" i="29"/>
  <c r="HA9" i="29"/>
  <c r="GY9" i="29"/>
  <c r="HD9" i="29"/>
  <c r="HF9" i="29"/>
  <c r="HI9" i="29"/>
  <c r="HK9" i="29"/>
  <c r="HN9" i="29"/>
  <c r="HP9" i="29"/>
  <c r="HS9" i="29"/>
  <c r="HU9" i="29"/>
  <c r="HX9" i="29"/>
  <c r="HZ9" i="29"/>
  <c r="IC9" i="29"/>
  <c r="ID9" i="29"/>
  <c r="IF9" i="29"/>
  <c r="IG9" i="29"/>
  <c r="II9" i="29"/>
  <c r="IL9" i="29"/>
  <c r="IN9" i="29"/>
  <c r="IQ9" i="29"/>
  <c r="IS9" i="29"/>
  <c r="IV9" i="29"/>
  <c r="IX9" i="29"/>
  <c r="JC9" i="29"/>
  <c r="JA9" i="29"/>
  <c r="JE9" i="29"/>
  <c r="JF9" i="29"/>
  <c r="JH9" i="29"/>
  <c r="JK9" i="29"/>
  <c r="JM9" i="29"/>
  <c r="JP9" i="29"/>
  <c r="JR9" i="29"/>
  <c r="JU9" i="29"/>
  <c r="JW9" i="29"/>
  <c r="KB9" i="29"/>
  <c r="JZ9" i="29"/>
  <c r="KE9" i="29"/>
  <c r="KG9" i="29"/>
  <c r="KJ9" i="29"/>
  <c r="KL9" i="29"/>
  <c r="KO9" i="29"/>
  <c r="KQ9" i="29"/>
  <c r="KT9" i="29"/>
  <c r="KV9" i="29"/>
  <c r="KY9" i="29"/>
  <c r="LA9" i="29"/>
  <c r="LF9" i="29"/>
  <c r="LD9" i="29"/>
  <c r="LI9" i="29"/>
  <c r="ML9" i="29"/>
  <c r="D10" i="29"/>
  <c r="G10" i="29"/>
  <c r="I10" i="29"/>
  <c r="L10" i="29"/>
  <c r="N10" i="29"/>
  <c r="Q10" i="29"/>
  <c r="S10" i="29"/>
  <c r="V10" i="29"/>
  <c r="Z10" i="29"/>
  <c r="AA10" i="29"/>
  <c r="AC10" i="29"/>
  <c r="AF10" i="29"/>
  <c r="AH10" i="29"/>
  <c r="AK10" i="29"/>
  <c r="AM10" i="29"/>
  <c r="AP10" i="29"/>
  <c r="AR10" i="29"/>
  <c r="AU10" i="29"/>
  <c r="AW10" i="29"/>
  <c r="AY10" i="29"/>
  <c r="AZ10" i="29"/>
  <c r="BB10" i="29"/>
  <c r="BE10" i="29"/>
  <c r="BG10" i="29"/>
  <c r="BJ10" i="29"/>
  <c r="BL10" i="29"/>
  <c r="BO10" i="29"/>
  <c r="BQ10" i="29"/>
  <c r="BT10" i="29"/>
  <c r="BV10" i="29"/>
  <c r="BY10" i="29"/>
  <c r="CC10" i="29"/>
  <c r="CD10" i="29"/>
  <c r="CF10" i="29"/>
  <c r="CI10" i="29"/>
  <c r="CK10" i="29"/>
  <c r="CN10" i="29"/>
  <c r="CP10" i="29"/>
  <c r="CS10" i="29"/>
  <c r="CU10" i="29"/>
  <c r="CX10" i="29"/>
  <c r="CZ10" i="29"/>
  <c r="DC10" i="29"/>
  <c r="DE10" i="29"/>
  <c r="DH10" i="29"/>
  <c r="DJ10" i="29"/>
  <c r="DM10" i="29"/>
  <c r="DO10" i="29"/>
  <c r="DR10" i="29"/>
  <c r="DT10" i="29"/>
  <c r="DW10" i="29"/>
  <c r="DY10" i="29"/>
  <c r="EB10" i="29"/>
  <c r="ED10" i="29"/>
  <c r="EG10" i="29"/>
  <c r="EI10" i="29"/>
  <c r="EL10" i="29"/>
  <c r="EN10" i="29"/>
  <c r="EQ10" i="29"/>
  <c r="ES10" i="29"/>
  <c r="EV10" i="29"/>
  <c r="EX10" i="29"/>
  <c r="FC10" i="29"/>
  <c r="FA10" i="29"/>
  <c r="FH10" i="29"/>
  <c r="FK10" i="29"/>
  <c r="FM10" i="29"/>
  <c r="FP10" i="29"/>
  <c r="FR10" i="29"/>
  <c r="FU10" i="29"/>
  <c r="FW10" i="29"/>
  <c r="FZ10" i="29"/>
  <c r="GB10" i="29"/>
  <c r="GE10" i="29"/>
  <c r="GG10" i="29"/>
  <c r="GJ10" i="29"/>
  <c r="GL10" i="29"/>
  <c r="GO10" i="29"/>
  <c r="GQ10" i="29"/>
  <c r="GT10" i="29"/>
  <c r="GV10" i="29"/>
  <c r="HA10" i="29"/>
  <c r="GY10" i="29"/>
  <c r="HD10" i="29"/>
  <c r="HF10" i="29"/>
  <c r="HI10" i="29"/>
  <c r="HK10" i="29"/>
  <c r="HN10" i="29"/>
  <c r="HP10" i="29"/>
  <c r="HS10" i="29"/>
  <c r="HU10" i="29"/>
  <c r="HX10" i="29"/>
  <c r="HZ10" i="29"/>
  <c r="IC10" i="29"/>
  <c r="ID10" i="29"/>
  <c r="IF10" i="29"/>
  <c r="IG10" i="29"/>
  <c r="II10" i="29"/>
  <c r="IL10" i="29"/>
  <c r="IN10" i="29"/>
  <c r="IQ10" i="29"/>
  <c r="IS10" i="29"/>
  <c r="IV10" i="29"/>
  <c r="IX10" i="29"/>
  <c r="JC10" i="29"/>
  <c r="JA10" i="29"/>
  <c r="JE10" i="29"/>
  <c r="JF10" i="29"/>
  <c r="JH10" i="29"/>
  <c r="JK10" i="29"/>
  <c r="JM10" i="29"/>
  <c r="JP10" i="29"/>
  <c r="JR10" i="29"/>
  <c r="JU10" i="29"/>
  <c r="JW10" i="29"/>
  <c r="KB10" i="29"/>
  <c r="JZ10" i="29"/>
  <c r="KE10" i="29"/>
  <c r="KG10" i="29"/>
  <c r="KJ10" i="29"/>
  <c r="KL10" i="29"/>
  <c r="KO10" i="29"/>
  <c r="KQ10" i="29"/>
  <c r="KT10" i="29"/>
  <c r="KV10" i="29"/>
  <c r="KY10" i="29"/>
  <c r="LA10" i="29"/>
  <c r="LF10" i="29"/>
  <c r="LD10" i="29"/>
  <c r="LI10" i="29"/>
  <c r="ML10" i="29"/>
  <c r="D11" i="29"/>
  <c r="G11" i="29"/>
  <c r="I11" i="29"/>
  <c r="L11" i="29"/>
  <c r="N11" i="29"/>
  <c r="Q11" i="29"/>
  <c r="S11" i="29"/>
  <c r="V11" i="29"/>
  <c r="Z11" i="29"/>
  <c r="AA11" i="29"/>
  <c r="AC11" i="29"/>
  <c r="AF11" i="29"/>
  <c r="AH11" i="29"/>
  <c r="AK11" i="29"/>
  <c r="AM11" i="29"/>
  <c r="AP11" i="29"/>
  <c r="AR11" i="29"/>
  <c r="AU11" i="29"/>
  <c r="AW11" i="29"/>
  <c r="AY11" i="29"/>
  <c r="AZ11" i="29"/>
  <c r="BB11" i="29"/>
  <c r="BE11" i="29"/>
  <c r="BG11" i="29"/>
  <c r="BJ11" i="29"/>
  <c r="BL11" i="29"/>
  <c r="BO11" i="29"/>
  <c r="BQ11" i="29"/>
  <c r="BT11" i="29"/>
  <c r="BV11" i="29"/>
  <c r="BY11" i="29"/>
  <c r="CC11" i="29"/>
  <c r="CD11" i="29"/>
  <c r="CF11" i="29"/>
  <c r="CI11" i="29"/>
  <c r="CK11" i="29"/>
  <c r="CN11" i="29"/>
  <c r="CP11" i="29"/>
  <c r="CS11" i="29"/>
  <c r="CU11" i="29"/>
  <c r="CX11" i="29"/>
  <c r="CZ11" i="29"/>
  <c r="DC11" i="29"/>
  <c r="DE11" i="29"/>
  <c r="DH11" i="29"/>
  <c r="DJ11" i="29"/>
  <c r="DM11" i="29"/>
  <c r="DO11" i="29"/>
  <c r="DR11" i="29"/>
  <c r="DT11" i="29"/>
  <c r="DW11" i="29"/>
  <c r="DY11" i="29"/>
  <c r="EB11" i="29"/>
  <c r="ED11" i="29"/>
  <c r="EI11" i="29"/>
  <c r="EL11" i="29"/>
  <c r="EN11" i="29"/>
  <c r="EQ11" i="29"/>
  <c r="ES11" i="29"/>
  <c r="EV11" i="29"/>
  <c r="EX11" i="29"/>
  <c r="FC11" i="29"/>
  <c r="FA11" i="29"/>
  <c r="FH11" i="29"/>
  <c r="FK11" i="29"/>
  <c r="FM11" i="29"/>
  <c r="FP11" i="29"/>
  <c r="FR11" i="29"/>
  <c r="FU11" i="29"/>
  <c r="FW11" i="29"/>
  <c r="FZ11" i="29"/>
  <c r="GB11" i="29"/>
  <c r="GE11" i="29"/>
  <c r="GG11" i="29"/>
  <c r="GJ11" i="29"/>
  <c r="GL11" i="29"/>
  <c r="GO11" i="29"/>
  <c r="GQ11" i="29"/>
  <c r="GT11" i="29"/>
  <c r="GV11" i="29"/>
  <c r="HA11" i="29"/>
  <c r="GY11" i="29"/>
  <c r="HD11" i="29"/>
  <c r="HF11" i="29"/>
  <c r="HI11" i="29"/>
  <c r="HK11" i="29"/>
  <c r="HN11" i="29"/>
  <c r="HP11" i="29"/>
  <c r="HS11" i="29"/>
  <c r="HU11" i="29"/>
  <c r="HX11" i="29"/>
  <c r="HZ11" i="29"/>
  <c r="IC11" i="29"/>
  <c r="ID11" i="29"/>
  <c r="IF11" i="29"/>
  <c r="IG11" i="29"/>
  <c r="II11" i="29"/>
  <c r="IL11" i="29"/>
  <c r="IN11" i="29"/>
  <c r="IQ11" i="29"/>
  <c r="IS11" i="29"/>
  <c r="IV11" i="29"/>
  <c r="IX11" i="29"/>
  <c r="JC11" i="29"/>
  <c r="JA11" i="29"/>
  <c r="JE11" i="29"/>
  <c r="JF11" i="29"/>
  <c r="JH11" i="29"/>
  <c r="JK11" i="29"/>
  <c r="JM11" i="29"/>
  <c r="JP11" i="29"/>
  <c r="JR11" i="29"/>
  <c r="JU11" i="29"/>
  <c r="JW11" i="29"/>
  <c r="KB11" i="29"/>
  <c r="JZ11" i="29"/>
  <c r="KE11" i="29"/>
  <c r="KG11" i="29"/>
  <c r="KJ11" i="29"/>
  <c r="KL11" i="29"/>
  <c r="KO11" i="29"/>
  <c r="KQ11" i="29"/>
  <c r="KT11" i="29"/>
  <c r="KV11" i="29"/>
  <c r="KY11" i="29"/>
  <c r="LA11" i="29"/>
  <c r="LF11" i="29"/>
  <c r="LD11" i="29"/>
  <c r="LI11" i="29"/>
  <c r="ML11" i="29"/>
  <c r="D12" i="29"/>
  <c r="G12" i="29"/>
  <c r="I12" i="29"/>
  <c r="L12" i="29"/>
  <c r="N12" i="29"/>
  <c r="Q12" i="29"/>
  <c r="S12" i="29"/>
  <c r="V12" i="29"/>
  <c r="X12" i="29"/>
  <c r="Z12" i="29"/>
  <c r="AA12" i="29"/>
  <c r="AC12" i="29"/>
  <c r="AF12" i="29"/>
  <c r="AH12" i="29"/>
  <c r="AK12" i="29"/>
  <c r="AM12" i="29"/>
  <c r="AP12" i="29"/>
  <c r="AR12" i="29"/>
  <c r="AU12" i="29"/>
  <c r="AW12" i="29"/>
  <c r="BB12" i="29"/>
  <c r="BE12" i="29"/>
  <c r="BG12" i="29"/>
  <c r="BJ12" i="29"/>
  <c r="BL12" i="29"/>
  <c r="BO12" i="29"/>
  <c r="BQ12" i="29"/>
  <c r="BT12" i="29"/>
  <c r="BV12" i="29"/>
  <c r="BY12" i="29"/>
  <c r="CA12" i="29"/>
  <c r="CC12" i="29"/>
  <c r="CD12" i="29"/>
  <c r="CF12" i="29"/>
  <c r="CI12" i="29"/>
  <c r="CK12" i="29"/>
  <c r="CN12" i="29"/>
  <c r="CP12" i="29"/>
  <c r="CS12" i="29"/>
  <c r="CU12" i="29"/>
  <c r="CX12" i="29"/>
  <c r="CZ12" i="29"/>
  <c r="DC12" i="29"/>
  <c r="DE12" i="29"/>
  <c r="DH12" i="29"/>
  <c r="DJ12" i="29"/>
  <c r="DM12" i="29"/>
  <c r="DO12" i="29"/>
  <c r="DR12" i="29"/>
  <c r="DT12" i="29"/>
  <c r="DW12" i="29"/>
  <c r="DY12" i="29"/>
  <c r="EB12" i="29"/>
  <c r="ED12" i="29"/>
  <c r="EI12" i="29"/>
  <c r="EL12" i="29"/>
  <c r="EN12" i="29"/>
  <c r="EQ12" i="29"/>
  <c r="ES12" i="29"/>
  <c r="EV12" i="29"/>
  <c r="FC12" i="29"/>
  <c r="FA12" i="29"/>
  <c r="FK12" i="29"/>
  <c r="FM12" i="29"/>
  <c r="FP12" i="29"/>
  <c r="FR12" i="29"/>
  <c r="FU12" i="29"/>
  <c r="FW12" i="29"/>
  <c r="FZ12" i="29"/>
  <c r="GB12" i="29"/>
  <c r="GE12" i="29"/>
  <c r="GG12" i="29"/>
  <c r="GJ12" i="29"/>
  <c r="GL12" i="29"/>
  <c r="GO12" i="29"/>
  <c r="GQ12" i="29"/>
  <c r="GT12" i="29"/>
  <c r="GV12" i="29"/>
  <c r="HA12" i="29"/>
  <c r="GY12" i="29"/>
  <c r="HD12" i="29"/>
  <c r="HF12" i="29"/>
  <c r="HI12" i="29"/>
  <c r="HK12" i="29"/>
  <c r="HN12" i="29"/>
  <c r="HP12" i="29"/>
  <c r="HS12" i="29"/>
  <c r="HU12" i="29"/>
  <c r="HX12" i="29"/>
  <c r="HZ12" i="29"/>
  <c r="ID12" i="29"/>
  <c r="IC12" i="29"/>
  <c r="IF12" i="29"/>
  <c r="IG12" i="29"/>
  <c r="II12" i="29"/>
  <c r="IL12" i="29"/>
  <c r="IN12" i="29"/>
  <c r="IQ12" i="29"/>
  <c r="IS12" i="29"/>
  <c r="IV12" i="29"/>
  <c r="IX12" i="29"/>
  <c r="JC12" i="29"/>
  <c r="JA12" i="29"/>
  <c r="JE12" i="29"/>
  <c r="JF12" i="29"/>
  <c r="JH12" i="29"/>
  <c r="JK12" i="29"/>
  <c r="JM12" i="29"/>
  <c r="JP12" i="29"/>
  <c r="JR12" i="29"/>
  <c r="JU12" i="29"/>
  <c r="JW12" i="29"/>
  <c r="JZ12" i="29"/>
  <c r="KB12" i="29"/>
  <c r="KE12" i="29"/>
  <c r="KG12" i="29"/>
  <c r="KJ12" i="29"/>
  <c r="KL12" i="29"/>
  <c r="KO12" i="29"/>
  <c r="KQ12" i="29"/>
  <c r="KT12" i="29"/>
  <c r="KV12" i="29"/>
  <c r="KY12" i="29"/>
  <c r="LA12" i="29"/>
  <c r="LF12" i="29"/>
  <c r="LD12" i="29"/>
  <c r="LI12" i="29"/>
  <c r="ML12" i="29"/>
  <c r="D13" i="29"/>
  <c r="G13" i="29"/>
  <c r="I13" i="29"/>
  <c r="L13" i="29"/>
  <c r="N13" i="29"/>
  <c r="Q13" i="29"/>
  <c r="S13" i="29"/>
  <c r="V13" i="29"/>
  <c r="Z13" i="29"/>
  <c r="AA13" i="29"/>
  <c r="AC13" i="29"/>
  <c r="AF13" i="29"/>
  <c r="AH13" i="29"/>
  <c r="AK13" i="29"/>
  <c r="AM13" i="29"/>
  <c r="AP13" i="29"/>
  <c r="AR13" i="29"/>
  <c r="AU13" i="29"/>
  <c r="AW13" i="29"/>
  <c r="AY13" i="29"/>
  <c r="AZ13" i="29"/>
  <c r="BB13" i="29"/>
  <c r="BE13" i="29"/>
  <c r="BG13" i="29"/>
  <c r="BJ13" i="29"/>
  <c r="BL13" i="29"/>
  <c r="BO13" i="29"/>
  <c r="BQ13" i="29"/>
  <c r="BT13" i="29"/>
  <c r="BV13" i="29"/>
  <c r="BY13" i="29"/>
  <c r="CA13" i="29"/>
  <c r="CC13" i="29"/>
  <c r="CD13" i="29"/>
  <c r="CF13" i="29"/>
  <c r="CI13" i="29"/>
  <c r="CK13" i="29"/>
  <c r="CN13" i="29"/>
  <c r="CP13" i="29"/>
  <c r="CS13" i="29"/>
  <c r="CU13" i="29"/>
  <c r="CX13" i="29"/>
  <c r="CZ13" i="29"/>
  <c r="DC13" i="29"/>
  <c r="DE13" i="29"/>
  <c r="DH13" i="29"/>
  <c r="DJ13" i="29"/>
  <c r="DM13" i="29"/>
  <c r="DO13" i="29"/>
  <c r="DR13" i="29"/>
  <c r="DT13" i="29"/>
  <c r="DY13" i="29"/>
  <c r="DW13" i="29"/>
  <c r="EB13" i="29"/>
  <c r="ED13" i="29"/>
  <c r="EG13" i="29"/>
  <c r="EI13" i="29"/>
  <c r="EL13" i="29"/>
  <c r="EN13" i="29"/>
  <c r="EQ13" i="29"/>
  <c r="ES13" i="29"/>
  <c r="EV13" i="29"/>
  <c r="EX13" i="29"/>
  <c r="FA13" i="29"/>
  <c r="FC13" i="29"/>
  <c r="FH13" i="29"/>
  <c r="FK13" i="29"/>
  <c r="FM13" i="29"/>
  <c r="FP13" i="29"/>
  <c r="FR13" i="29"/>
  <c r="FU13" i="29"/>
  <c r="FW13" i="29"/>
  <c r="FZ13" i="29"/>
  <c r="GB13" i="29"/>
  <c r="GE13" i="29"/>
  <c r="GG13" i="29"/>
  <c r="GJ13" i="29"/>
  <c r="GL13" i="29"/>
  <c r="GO13" i="29"/>
  <c r="GQ13" i="29"/>
  <c r="GT13" i="29"/>
  <c r="GV13" i="29"/>
  <c r="HA13" i="29"/>
  <c r="GY13" i="29"/>
  <c r="HD13" i="29"/>
  <c r="HF13" i="29"/>
  <c r="HI13" i="29"/>
  <c r="HK13" i="29"/>
  <c r="HN13" i="29"/>
  <c r="HP13" i="29"/>
  <c r="HS13" i="29"/>
  <c r="HU13" i="29"/>
  <c r="HX13" i="29"/>
  <c r="HZ13" i="29"/>
  <c r="IC13" i="29"/>
  <c r="ID13" i="29"/>
  <c r="IF13" i="29"/>
  <c r="IG13" i="29"/>
  <c r="II13" i="29"/>
  <c r="IL13" i="29"/>
  <c r="IN13" i="29"/>
  <c r="IQ13" i="29"/>
  <c r="IS13" i="29"/>
  <c r="IV13" i="29"/>
  <c r="IX13" i="29"/>
  <c r="JC13" i="29"/>
  <c r="JA13" i="29"/>
  <c r="JE13" i="29"/>
  <c r="JF13" i="29"/>
  <c r="JH13" i="29"/>
  <c r="JK13" i="29"/>
  <c r="JM13" i="29"/>
  <c r="JP13" i="29"/>
  <c r="JR13" i="29"/>
  <c r="JU13" i="29"/>
  <c r="JW13" i="29"/>
  <c r="JZ13" i="29"/>
  <c r="KB13" i="29"/>
  <c r="KE13" i="29"/>
  <c r="KG13" i="29"/>
  <c r="KJ13" i="29"/>
  <c r="KL13" i="29"/>
  <c r="KO13" i="29"/>
  <c r="KQ13" i="29"/>
  <c r="KT13" i="29"/>
  <c r="KV13" i="29"/>
  <c r="KY13" i="29"/>
  <c r="LA13" i="29"/>
  <c r="LF13" i="29"/>
  <c r="LD13" i="29"/>
  <c r="LI13" i="29"/>
  <c r="ML13" i="29"/>
  <c r="D14" i="29"/>
  <c r="G14" i="29"/>
  <c r="I14" i="29"/>
  <c r="L14" i="29"/>
  <c r="N14" i="29"/>
  <c r="Q14" i="29"/>
  <c r="S14" i="29"/>
  <c r="V14" i="29"/>
  <c r="Z14" i="29"/>
  <c r="AA14" i="29"/>
  <c r="AC14" i="29"/>
  <c r="AF14" i="29"/>
  <c r="AH14" i="29"/>
  <c r="AK14" i="29"/>
  <c r="AM14" i="29"/>
  <c r="AP14" i="29"/>
  <c r="AR14" i="29"/>
  <c r="AR16" i="29" s="1"/>
  <c r="AU14" i="29"/>
  <c r="AW14" i="29"/>
  <c r="AY14" i="29"/>
  <c r="AZ14" i="29"/>
  <c r="BB14" i="29"/>
  <c r="BB24" i="29" s="1"/>
  <c r="BE14" i="29"/>
  <c r="BG14" i="29"/>
  <c r="BJ14" i="29"/>
  <c r="BL14" i="29"/>
  <c r="BL24" i="29" s="1"/>
  <c r="BO14" i="29"/>
  <c r="BQ14" i="29"/>
  <c r="BQ24" i="29" s="1"/>
  <c r="BT14" i="29"/>
  <c r="BV14" i="29"/>
  <c r="BY14" i="29"/>
  <c r="CC14" i="29"/>
  <c r="CD14" i="29"/>
  <c r="CF14" i="29"/>
  <c r="CI14" i="29"/>
  <c r="CK14" i="29"/>
  <c r="CN14" i="29"/>
  <c r="CP14" i="29"/>
  <c r="CS14" i="29"/>
  <c r="CU14" i="29"/>
  <c r="CU16" i="29" s="1"/>
  <c r="CX14" i="29"/>
  <c r="CZ14" i="29"/>
  <c r="DC14" i="29"/>
  <c r="DE14" i="29"/>
  <c r="DH14" i="29"/>
  <c r="DJ14" i="29"/>
  <c r="DM14" i="29"/>
  <c r="DO14" i="29"/>
  <c r="DR14" i="29"/>
  <c r="DT14" i="29"/>
  <c r="ER42" i="37" s="1"/>
  <c r="DY14" i="29"/>
  <c r="DW14" i="29"/>
  <c r="EB14" i="29"/>
  <c r="ED14" i="29"/>
  <c r="ED24" i="29" s="1"/>
  <c r="EG14" i="29"/>
  <c r="EI14" i="29"/>
  <c r="EI24" i="29" s="1"/>
  <c r="EL14" i="29"/>
  <c r="EN14" i="29"/>
  <c r="EQ14" i="29"/>
  <c r="ES14" i="29"/>
  <c r="EV14" i="29"/>
  <c r="EX14" i="29"/>
  <c r="FA14" i="29"/>
  <c r="FC14" i="29"/>
  <c r="FH14" i="29"/>
  <c r="FK14" i="29"/>
  <c r="FM14" i="29"/>
  <c r="FM24" i="29" s="1"/>
  <c r="FM16" i="29"/>
  <c r="FP14" i="29"/>
  <c r="FR14" i="29"/>
  <c r="FR24" i="29" s="1"/>
  <c r="FU14" i="29"/>
  <c r="FW14" i="29"/>
  <c r="FW24" i="29" s="1"/>
  <c r="GB14" i="29"/>
  <c r="FZ14" i="29"/>
  <c r="GE14" i="29"/>
  <c r="GG14" i="29"/>
  <c r="GJ14" i="29"/>
  <c r="GL14" i="29"/>
  <c r="GO14" i="29"/>
  <c r="GQ14" i="29"/>
  <c r="GT14" i="29"/>
  <c r="GV14" i="29"/>
  <c r="HA14" i="29"/>
  <c r="GY14" i="29"/>
  <c r="HD14" i="29"/>
  <c r="HF14" i="29"/>
  <c r="HI14" i="29"/>
  <c r="HK14" i="29"/>
  <c r="HK24" i="29" s="1"/>
  <c r="HN14" i="29"/>
  <c r="HP14" i="29"/>
  <c r="HP24" i="29" s="1"/>
  <c r="HS14" i="29"/>
  <c r="HU14" i="29"/>
  <c r="HU24" i="29" s="1"/>
  <c r="HX14" i="29"/>
  <c r="HZ14" i="29"/>
  <c r="HZ24" i="29" s="1"/>
  <c r="IC14" i="29"/>
  <c r="ID14" i="29"/>
  <c r="IF14" i="29"/>
  <c r="IG14" i="29"/>
  <c r="II14" i="29"/>
  <c r="IL14" i="29"/>
  <c r="IN14" i="29"/>
  <c r="IN16" i="29" s="1"/>
  <c r="IQ14" i="29"/>
  <c r="IS14" i="29"/>
  <c r="IV14" i="29"/>
  <c r="IX14" i="29"/>
  <c r="JC14" i="29"/>
  <c r="JA14" i="29"/>
  <c r="JE14" i="29"/>
  <c r="JF14" i="29"/>
  <c r="JH14" i="29"/>
  <c r="JK14" i="29"/>
  <c r="JM14" i="29"/>
  <c r="JP14" i="29"/>
  <c r="JR14" i="29"/>
  <c r="JU14" i="29"/>
  <c r="JW14" i="29"/>
  <c r="KB14" i="29"/>
  <c r="JZ14" i="29"/>
  <c r="KE14" i="29"/>
  <c r="KG14" i="29"/>
  <c r="KJ14" i="29"/>
  <c r="KL14" i="29"/>
  <c r="KO14" i="29"/>
  <c r="KQ14" i="29"/>
  <c r="KT14" i="29"/>
  <c r="KV14" i="29"/>
  <c r="KY14" i="29"/>
  <c r="LA14" i="29"/>
  <c r="LF14" i="29"/>
  <c r="LD14" i="29"/>
  <c r="LI14" i="29"/>
  <c r="ML14" i="29"/>
  <c r="D15" i="29"/>
  <c r="G15" i="29"/>
  <c r="I15" i="29"/>
  <c r="L15" i="29"/>
  <c r="N15" i="29"/>
  <c r="Q15" i="29"/>
  <c r="S15" i="29"/>
  <c r="V15" i="29"/>
  <c r="X15" i="29"/>
  <c r="Z15" i="29"/>
  <c r="AA15" i="29"/>
  <c r="AC15" i="29"/>
  <c r="AF15" i="29"/>
  <c r="AH15" i="29"/>
  <c r="AK15" i="29"/>
  <c r="AM15" i="29"/>
  <c r="AP15" i="29"/>
  <c r="AR15" i="29"/>
  <c r="AU15" i="29"/>
  <c r="AW15" i="29"/>
  <c r="AY15" i="29"/>
  <c r="AZ15" i="29"/>
  <c r="BB15" i="29"/>
  <c r="BE15" i="29"/>
  <c r="BG15" i="29"/>
  <c r="BJ15" i="29"/>
  <c r="BL15" i="29"/>
  <c r="BO15" i="29"/>
  <c r="BQ15" i="29"/>
  <c r="BT15" i="29"/>
  <c r="BV15" i="29"/>
  <c r="BY15" i="29"/>
  <c r="CC15" i="29"/>
  <c r="CD15" i="29"/>
  <c r="CF15" i="29"/>
  <c r="CI15" i="29"/>
  <c r="CK15" i="29"/>
  <c r="CN15" i="29"/>
  <c r="CP15" i="29"/>
  <c r="CS15" i="29"/>
  <c r="CU15" i="29"/>
  <c r="CX15" i="29"/>
  <c r="CZ15" i="29"/>
  <c r="DC15" i="29"/>
  <c r="DE15" i="29"/>
  <c r="DH15" i="29"/>
  <c r="DJ15" i="29"/>
  <c r="DM15" i="29"/>
  <c r="DO15" i="29"/>
  <c r="DR15" i="29"/>
  <c r="DT15" i="29"/>
  <c r="DW15" i="29"/>
  <c r="DY15" i="29"/>
  <c r="EB15" i="29"/>
  <c r="ED15" i="29"/>
  <c r="EI15" i="29"/>
  <c r="EL15" i="29"/>
  <c r="EN15" i="29"/>
  <c r="EQ15" i="29"/>
  <c r="ES15" i="29"/>
  <c r="EV15" i="29"/>
  <c r="EX15" i="29"/>
  <c r="FC15" i="29"/>
  <c r="FA15" i="29"/>
  <c r="FH15" i="29"/>
  <c r="FK15" i="29"/>
  <c r="FM15" i="29"/>
  <c r="FP15" i="29"/>
  <c r="FR15" i="29"/>
  <c r="FU15" i="29"/>
  <c r="FW15" i="29"/>
  <c r="GB15" i="29"/>
  <c r="FZ15" i="29"/>
  <c r="GE15" i="29"/>
  <c r="GG15" i="29"/>
  <c r="GJ15" i="29"/>
  <c r="GL15" i="29"/>
  <c r="GO15" i="29"/>
  <c r="GQ15" i="29"/>
  <c r="GT15" i="29"/>
  <c r="GV15" i="29"/>
  <c r="HA15" i="29"/>
  <c r="GY15" i="29"/>
  <c r="HD15" i="29"/>
  <c r="HF15" i="29"/>
  <c r="HI15" i="29"/>
  <c r="HK15" i="29"/>
  <c r="HN15" i="29"/>
  <c r="HP15" i="29"/>
  <c r="HS15" i="29"/>
  <c r="HU15" i="29"/>
  <c r="HX15" i="29"/>
  <c r="HZ15" i="29"/>
  <c r="ID15" i="29"/>
  <c r="IC15" i="29"/>
  <c r="IF15" i="29"/>
  <c r="IG15" i="29"/>
  <c r="II15" i="29"/>
  <c r="IL15" i="29"/>
  <c r="IN15" i="29"/>
  <c r="IQ15" i="29"/>
  <c r="IS15" i="29"/>
  <c r="IV15" i="29"/>
  <c r="IX15" i="29"/>
  <c r="JC15" i="29"/>
  <c r="JA15" i="29"/>
  <c r="JE15" i="29"/>
  <c r="JF15" i="29"/>
  <c r="JH15" i="29"/>
  <c r="JK15" i="29"/>
  <c r="JM15" i="29"/>
  <c r="JP15" i="29"/>
  <c r="JR15" i="29"/>
  <c r="JU15" i="29"/>
  <c r="JW15" i="29"/>
  <c r="KB15" i="29"/>
  <c r="JZ15" i="29"/>
  <c r="KE15" i="29"/>
  <c r="KG15" i="29"/>
  <c r="KJ15" i="29"/>
  <c r="KL15" i="29"/>
  <c r="KO15" i="29"/>
  <c r="KQ15" i="29"/>
  <c r="KT15" i="29"/>
  <c r="KV15" i="29"/>
  <c r="KY15" i="29"/>
  <c r="LA15" i="29"/>
  <c r="LF15" i="29"/>
  <c r="LD15" i="29"/>
  <c r="LI15" i="29"/>
  <c r="ML15" i="29"/>
  <c r="G16" i="29"/>
  <c r="L16" i="29"/>
  <c r="N16" i="29"/>
  <c r="Q16" i="29"/>
  <c r="S16" i="29"/>
  <c r="V16" i="29"/>
  <c r="Z16" i="29"/>
  <c r="AA16" i="29"/>
  <c r="AC16" i="29"/>
  <c r="AF16" i="29"/>
  <c r="AH16" i="29"/>
  <c r="AK16" i="29"/>
  <c r="AM16" i="29"/>
  <c r="AP16" i="29"/>
  <c r="AU16" i="29"/>
  <c r="AW16" i="29"/>
  <c r="AY16" i="29"/>
  <c r="AZ16" i="29"/>
  <c r="BE16" i="29"/>
  <c r="BJ16" i="29"/>
  <c r="BO16" i="29"/>
  <c r="BT16" i="29"/>
  <c r="BY16" i="29"/>
  <c r="CC16" i="29"/>
  <c r="CD16" i="29"/>
  <c r="CF16" i="29"/>
  <c r="CI16" i="29"/>
  <c r="CK16" i="29"/>
  <c r="CN16" i="29"/>
  <c r="CP16" i="29"/>
  <c r="CS16" i="29"/>
  <c r="CX16" i="29"/>
  <c r="CZ16" i="29"/>
  <c r="DC16" i="29"/>
  <c r="DE16" i="29"/>
  <c r="DH16" i="29"/>
  <c r="DJ16" i="29"/>
  <c r="DM16" i="29"/>
  <c r="DO16" i="29"/>
  <c r="DR16" i="29"/>
  <c r="DT16" i="29"/>
  <c r="DW16" i="29"/>
  <c r="DY16" i="29"/>
  <c r="EB16" i="29"/>
  <c r="ED16" i="29"/>
  <c r="EI16" i="29"/>
  <c r="EL16" i="29"/>
  <c r="EQ16" i="29"/>
  <c r="EV16" i="29"/>
  <c r="FA16" i="29"/>
  <c r="FK16" i="29"/>
  <c r="FP16" i="29"/>
  <c r="FR16" i="29"/>
  <c r="FU16" i="29"/>
  <c r="FZ16" i="29"/>
  <c r="GE16" i="29"/>
  <c r="GG16" i="29"/>
  <c r="GJ16" i="29"/>
  <c r="GL16" i="29"/>
  <c r="GO16" i="29"/>
  <c r="GQ16" i="29"/>
  <c r="GT16" i="29"/>
  <c r="GV16" i="29"/>
  <c r="HA16" i="29"/>
  <c r="GY16" i="29"/>
  <c r="HD16" i="29"/>
  <c r="HI16" i="29"/>
  <c r="HK16" i="29"/>
  <c r="HN16" i="29"/>
  <c r="HP16" i="29"/>
  <c r="HS16" i="29"/>
  <c r="HU16" i="29"/>
  <c r="HX16" i="29"/>
  <c r="HZ16" i="29"/>
  <c r="IC16" i="29"/>
  <c r="IF16" i="29"/>
  <c r="IG16" i="29"/>
  <c r="II16" i="29"/>
  <c r="IL16" i="29"/>
  <c r="IQ16" i="29"/>
  <c r="IS16" i="29"/>
  <c r="IV16" i="29"/>
  <c r="IX16" i="29"/>
  <c r="JC16" i="29"/>
  <c r="JA16" i="29"/>
  <c r="JE16" i="29"/>
  <c r="JF16" i="29"/>
  <c r="JK16" i="29"/>
  <c r="JP16" i="29"/>
  <c r="JU16" i="29"/>
  <c r="JZ16" i="29"/>
  <c r="KE16" i="29"/>
  <c r="KJ16" i="29"/>
  <c r="KO16" i="29"/>
  <c r="KT16" i="29"/>
  <c r="KY16" i="29"/>
  <c r="LD16" i="29"/>
  <c r="LI16" i="29"/>
  <c r="ML16" i="29"/>
  <c r="D17" i="29"/>
  <c r="G17" i="29"/>
  <c r="I17" i="29"/>
  <c r="L17" i="29"/>
  <c r="N17" i="29"/>
  <c r="Q17" i="29"/>
  <c r="S17" i="29"/>
  <c r="V17" i="29"/>
  <c r="Z17" i="29"/>
  <c r="AA17" i="29"/>
  <c r="AC17" i="29"/>
  <c r="AF17" i="29"/>
  <c r="AH17" i="29"/>
  <c r="AK17" i="29"/>
  <c r="AM17" i="29"/>
  <c r="AP17" i="29"/>
  <c r="AR17" i="29"/>
  <c r="AU17" i="29"/>
  <c r="AW17" i="29"/>
  <c r="AY17" i="29"/>
  <c r="AZ17" i="29"/>
  <c r="BB17" i="29"/>
  <c r="BE17" i="29"/>
  <c r="BG17" i="29"/>
  <c r="BJ17" i="29"/>
  <c r="BL17" i="29"/>
  <c r="BO17" i="29"/>
  <c r="BQ17" i="29"/>
  <c r="BT17" i="29"/>
  <c r="BV17" i="29"/>
  <c r="BY17" i="29"/>
  <c r="CA17" i="29"/>
  <c r="CC17" i="29"/>
  <c r="CD17" i="29"/>
  <c r="CF17" i="29"/>
  <c r="CI17" i="29"/>
  <c r="CK17" i="29"/>
  <c r="CN17" i="29"/>
  <c r="CP17" i="29"/>
  <c r="CS17" i="29"/>
  <c r="CU17" i="29"/>
  <c r="CX17" i="29"/>
  <c r="CZ17" i="29"/>
  <c r="DC17" i="29"/>
  <c r="DE17" i="29"/>
  <c r="DH17" i="29"/>
  <c r="DJ17" i="29"/>
  <c r="DM17" i="29"/>
  <c r="DO17" i="29"/>
  <c r="DR17" i="29"/>
  <c r="DT17" i="29"/>
  <c r="DY17" i="29"/>
  <c r="DW17" i="29"/>
  <c r="EB17" i="29"/>
  <c r="ED17" i="29"/>
  <c r="EG17" i="29"/>
  <c r="EI17" i="29"/>
  <c r="EL17" i="29"/>
  <c r="EN17" i="29"/>
  <c r="EQ17" i="29"/>
  <c r="ES17" i="29"/>
  <c r="EV17" i="29"/>
  <c r="EX17" i="29"/>
  <c r="FA17" i="29"/>
  <c r="FC17" i="29"/>
  <c r="FH17" i="29"/>
  <c r="FK17" i="29"/>
  <c r="FM17" i="29"/>
  <c r="FP17" i="29"/>
  <c r="FR17" i="29"/>
  <c r="FU17" i="29"/>
  <c r="FW17" i="29"/>
  <c r="FZ17" i="29"/>
  <c r="GB17" i="29"/>
  <c r="GE17" i="29"/>
  <c r="GG17" i="29"/>
  <c r="GJ17" i="29"/>
  <c r="GL17" i="29"/>
  <c r="GO17" i="29"/>
  <c r="GQ17" i="29"/>
  <c r="GT17" i="29"/>
  <c r="GV17" i="29"/>
  <c r="HA17" i="29"/>
  <c r="GY17" i="29"/>
  <c r="HD17" i="29"/>
  <c r="HI17" i="29"/>
  <c r="HK17" i="29"/>
  <c r="HN17" i="29"/>
  <c r="HP17" i="29"/>
  <c r="HS17" i="29"/>
  <c r="HU17" i="29"/>
  <c r="HX17" i="29"/>
  <c r="HZ17" i="29"/>
  <c r="IC17" i="29"/>
  <c r="ID17" i="29"/>
  <c r="IF17" i="29"/>
  <c r="IG17" i="29"/>
  <c r="II17" i="29"/>
  <c r="IL17" i="29"/>
  <c r="IN17" i="29"/>
  <c r="IQ17" i="29"/>
  <c r="IS17" i="29"/>
  <c r="IV17" i="29"/>
  <c r="IX17" i="29"/>
  <c r="JC17" i="29"/>
  <c r="JA17" i="29"/>
  <c r="JE17" i="29"/>
  <c r="JF17" i="29"/>
  <c r="JH17" i="29"/>
  <c r="JK17" i="29"/>
  <c r="JM17" i="29"/>
  <c r="JP17" i="29"/>
  <c r="JR17" i="29"/>
  <c r="JU17" i="29"/>
  <c r="JW17" i="29"/>
  <c r="JZ17" i="29"/>
  <c r="KB17" i="29"/>
  <c r="KE17" i="29"/>
  <c r="KG17" i="29"/>
  <c r="KJ17" i="29"/>
  <c r="KL17" i="29"/>
  <c r="KO17" i="29"/>
  <c r="KQ17" i="29"/>
  <c r="KT17" i="29"/>
  <c r="KV17" i="29"/>
  <c r="KY17" i="29"/>
  <c r="LA17" i="29"/>
  <c r="LF17" i="29"/>
  <c r="LD17" i="29"/>
  <c r="LI17" i="29"/>
  <c r="ML17" i="29"/>
  <c r="D18" i="29"/>
  <c r="G18" i="29"/>
  <c r="I18" i="29"/>
  <c r="L18" i="29"/>
  <c r="N18" i="29"/>
  <c r="Q18" i="29"/>
  <c r="S18" i="29"/>
  <c r="V18" i="29"/>
  <c r="Z18" i="29"/>
  <c r="AA18" i="29"/>
  <c r="AC18" i="29"/>
  <c r="AF18" i="29"/>
  <c r="AH18" i="29"/>
  <c r="AK18" i="29"/>
  <c r="AM18" i="29"/>
  <c r="AP18" i="29"/>
  <c r="AR18" i="29"/>
  <c r="AU18" i="29"/>
  <c r="AW18" i="29"/>
  <c r="AY18" i="29"/>
  <c r="AZ18" i="29"/>
  <c r="BB18" i="29"/>
  <c r="BE18" i="29"/>
  <c r="BG18" i="29"/>
  <c r="BJ18" i="29"/>
  <c r="BL18" i="29"/>
  <c r="BO18" i="29"/>
  <c r="BQ18" i="29"/>
  <c r="BT18" i="29"/>
  <c r="BV18" i="29"/>
  <c r="BY18" i="29"/>
  <c r="CC18" i="29"/>
  <c r="CD18" i="29"/>
  <c r="CF18" i="29"/>
  <c r="CI18" i="29"/>
  <c r="CK18" i="29"/>
  <c r="CN18" i="29"/>
  <c r="CP18" i="29"/>
  <c r="CS18" i="29"/>
  <c r="CU18" i="29"/>
  <c r="CX18" i="29"/>
  <c r="CZ18" i="29"/>
  <c r="DC18" i="29"/>
  <c r="DE18" i="29"/>
  <c r="DH18" i="29"/>
  <c r="DJ18" i="29"/>
  <c r="DM18" i="29"/>
  <c r="DO18" i="29"/>
  <c r="DR18" i="29"/>
  <c r="DT18" i="29"/>
  <c r="DW18" i="29"/>
  <c r="DY18" i="29"/>
  <c r="EB18" i="29"/>
  <c r="ED18" i="29"/>
  <c r="EG18" i="29"/>
  <c r="EI18" i="29"/>
  <c r="EL18" i="29"/>
  <c r="EN18" i="29"/>
  <c r="EQ18" i="29"/>
  <c r="ES18" i="29"/>
  <c r="EV18" i="29"/>
  <c r="EX18" i="29"/>
  <c r="FC18" i="29"/>
  <c r="FA18" i="29"/>
  <c r="FH18" i="29"/>
  <c r="FK18" i="29"/>
  <c r="FM18" i="29"/>
  <c r="FP18" i="29"/>
  <c r="FR18" i="29"/>
  <c r="FU18" i="29"/>
  <c r="FW18" i="29"/>
  <c r="FZ18" i="29"/>
  <c r="GB18" i="29"/>
  <c r="GE18" i="29"/>
  <c r="GG18" i="29"/>
  <c r="GJ18" i="29"/>
  <c r="GL18" i="29"/>
  <c r="GO18" i="29"/>
  <c r="GQ18" i="29"/>
  <c r="GT18" i="29"/>
  <c r="GV18" i="29"/>
  <c r="HA18" i="29"/>
  <c r="GY18" i="29"/>
  <c r="HD18" i="29"/>
  <c r="HF18" i="29"/>
  <c r="HI18" i="29"/>
  <c r="HK18" i="29"/>
  <c r="HN18" i="29"/>
  <c r="HP18" i="29"/>
  <c r="HS18" i="29"/>
  <c r="HU18" i="29"/>
  <c r="HX18" i="29"/>
  <c r="HZ18" i="29"/>
  <c r="IC18" i="29"/>
  <c r="ID18" i="29"/>
  <c r="IF18" i="29"/>
  <c r="IG18" i="29"/>
  <c r="II18" i="29"/>
  <c r="IL18" i="29"/>
  <c r="IN18" i="29"/>
  <c r="IQ18" i="29"/>
  <c r="IS18" i="29"/>
  <c r="IV18" i="29"/>
  <c r="IX18" i="29"/>
  <c r="JC18" i="29"/>
  <c r="JA18" i="29"/>
  <c r="JE18" i="29"/>
  <c r="JF18" i="29"/>
  <c r="JH18" i="29"/>
  <c r="JK18" i="29"/>
  <c r="JM18" i="29"/>
  <c r="JP18" i="29"/>
  <c r="JR18" i="29"/>
  <c r="JU18" i="29"/>
  <c r="JW18" i="29"/>
  <c r="KB18" i="29"/>
  <c r="JZ18" i="29"/>
  <c r="KE18" i="29"/>
  <c r="KG18" i="29"/>
  <c r="KJ18" i="29"/>
  <c r="KL18" i="29"/>
  <c r="KO18" i="29"/>
  <c r="KQ18" i="29"/>
  <c r="KT18" i="29"/>
  <c r="KV18" i="29"/>
  <c r="KY18" i="29"/>
  <c r="LA18" i="29"/>
  <c r="LF18" i="29"/>
  <c r="LD18" i="29"/>
  <c r="LI18" i="29"/>
  <c r="ML18" i="29"/>
  <c r="D19" i="29"/>
  <c r="G19" i="29"/>
  <c r="I19" i="29"/>
  <c r="L19" i="29"/>
  <c r="N19" i="29"/>
  <c r="Q19" i="29"/>
  <c r="S19" i="29"/>
  <c r="V19" i="29"/>
  <c r="Z19" i="29"/>
  <c r="AA19" i="29"/>
  <c r="AC19" i="29"/>
  <c r="AF19" i="29"/>
  <c r="AH19" i="29"/>
  <c r="AK19" i="29"/>
  <c r="AM19" i="29"/>
  <c r="AP19" i="29"/>
  <c r="AR19" i="29"/>
  <c r="AU19" i="29"/>
  <c r="AW19" i="29"/>
  <c r="AY19" i="29"/>
  <c r="AZ19" i="29"/>
  <c r="BB19" i="29"/>
  <c r="BE19" i="29"/>
  <c r="BG19" i="29"/>
  <c r="BJ19" i="29"/>
  <c r="BL19" i="29"/>
  <c r="BO19" i="29"/>
  <c r="BQ19" i="29"/>
  <c r="BT19" i="29"/>
  <c r="BV19" i="29"/>
  <c r="BY19" i="29"/>
  <c r="CC19" i="29"/>
  <c r="CD19" i="29"/>
  <c r="CF19" i="29"/>
  <c r="CI19" i="29"/>
  <c r="CK19" i="29"/>
  <c r="CN19" i="29"/>
  <c r="CP19" i="29"/>
  <c r="CS19" i="29"/>
  <c r="CU19" i="29"/>
  <c r="CX19" i="29"/>
  <c r="CZ19" i="29"/>
  <c r="DC19" i="29"/>
  <c r="DE19" i="29"/>
  <c r="DH19" i="29"/>
  <c r="DJ19" i="29"/>
  <c r="DM19" i="29"/>
  <c r="DO19" i="29"/>
  <c r="DR19" i="29"/>
  <c r="DT19" i="29"/>
  <c r="DW19" i="29"/>
  <c r="DY19" i="29"/>
  <c r="EB19" i="29"/>
  <c r="ED19" i="29"/>
  <c r="EG19" i="29"/>
  <c r="EI19" i="29"/>
  <c r="EL19" i="29"/>
  <c r="EN19" i="29"/>
  <c r="EQ19" i="29"/>
  <c r="ES19" i="29"/>
  <c r="EV19" i="29"/>
  <c r="EX19" i="29"/>
  <c r="FC19" i="29"/>
  <c r="FA19" i="29"/>
  <c r="FH19" i="29"/>
  <c r="FK19" i="29"/>
  <c r="FM19" i="29"/>
  <c r="FP19" i="29"/>
  <c r="FR19" i="29"/>
  <c r="FU19" i="29"/>
  <c r="FW19" i="29"/>
  <c r="FZ19" i="29"/>
  <c r="GB19" i="29"/>
  <c r="GE19" i="29"/>
  <c r="GG19" i="29"/>
  <c r="GJ19" i="29"/>
  <c r="GL19" i="29"/>
  <c r="GO19" i="29"/>
  <c r="GQ19" i="29"/>
  <c r="GT19" i="29"/>
  <c r="GV19" i="29"/>
  <c r="HA19" i="29"/>
  <c r="GY19" i="29"/>
  <c r="HD19" i="29"/>
  <c r="HF19" i="29"/>
  <c r="HI19" i="29"/>
  <c r="HK19" i="29"/>
  <c r="HN19" i="29"/>
  <c r="HP19" i="29"/>
  <c r="HS19" i="29"/>
  <c r="HU19" i="29"/>
  <c r="HX19" i="29"/>
  <c r="HZ19" i="29"/>
  <c r="IC19" i="29"/>
  <c r="ID19" i="29"/>
  <c r="IF19" i="29"/>
  <c r="IG19" i="29"/>
  <c r="II19" i="29"/>
  <c r="IL19" i="29"/>
  <c r="IN19" i="29"/>
  <c r="IQ19" i="29"/>
  <c r="IS19" i="29"/>
  <c r="IV19" i="29"/>
  <c r="IX19" i="29"/>
  <c r="JC19" i="29"/>
  <c r="JA19" i="29"/>
  <c r="JE19" i="29"/>
  <c r="JF19" i="29"/>
  <c r="JH19" i="29"/>
  <c r="JK19" i="29"/>
  <c r="JM19" i="29"/>
  <c r="JP19" i="29"/>
  <c r="JR19" i="29"/>
  <c r="JU19" i="29"/>
  <c r="JW19" i="29"/>
  <c r="KB19" i="29"/>
  <c r="JZ19" i="29"/>
  <c r="KE19" i="29"/>
  <c r="KG19" i="29"/>
  <c r="KJ19" i="29"/>
  <c r="KL19" i="29"/>
  <c r="KO19" i="29"/>
  <c r="KQ19" i="29"/>
  <c r="KT19" i="29"/>
  <c r="KV19" i="29"/>
  <c r="KY19" i="29"/>
  <c r="LA19" i="29"/>
  <c r="LF19" i="29"/>
  <c r="LD19" i="29"/>
  <c r="LI19" i="29"/>
  <c r="ML19" i="29"/>
  <c r="D20" i="29"/>
  <c r="G20" i="29"/>
  <c r="I20" i="29"/>
  <c r="L20" i="29"/>
  <c r="N20" i="29"/>
  <c r="Q20" i="29"/>
  <c r="S20" i="29"/>
  <c r="V20" i="29"/>
  <c r="Z20" i="29"/>
  <c r="AA20" i="29"/>
  <c r="AC20" i="29"/>
  <c r="AF20" i="29"/>
  <c r="AH20" i="29"/>
  <c r="AK20" i="29"/>
  <c r="AM20" i="29"/>
  <c r="AP20" i="29"/>
  <c r="AR20" i="29"/>
  <c r="AU20" i="29"/>
  <c r="AW20" i="29"/>
  <c r="AY20" i="29"/>
  <c r="AZ20" i="29"/>
  <c r="BB20" i="29"/>
  <c r="BE20" i="29"/>
  <c r="BG20" i="29"/>
  <c r="BJ20" i="29"/>
  <c r="BL20" i="29"/>
  <c r="BO20" i="29"/>
  <c r="BQ20" i="29"/>
  <c r="BT20" i="29"/>
  <c r="BV20" i="29"/>
  <c r="BY20" i="29"/>
  <c r="CC20" i="29"/>
  <c r="CD20" i="29"/>
  <c r="CF20" i="29"/>
  <c r="CI20" i="29"/>
  <c r="CK20" i="29"/>
  <c r="CN20" i="29"/>
  <c r="CP20" i="29"/>
  <c r="CS20" i="29"/>
  <c r="CU20" i="29"/>
  <c r="CX20" i="29"/>
  <c r="CZ20" i="29"/>
  <c r="DC20" i="29"/>
  <c r="DE20" i="29"/>
  <c r="DH20" i="29"/>
  <c r="DJ20" i="29"/>
  <c r="DM20" i="29"/>
  <c r="DO20" i="29"/>
  <c r="DR20" i="29"/>
  <c r="DT20" i="29"/>
  <c r="DW20" i="29"/>
  <c r="DY20" i="29"/>
  <c r="EB20" i="29"/>
  <c r="ED20" i="29"/>
  <c r="EG20" i="29"/>
  <c r="EI20" i="29"/>
  <c r="EL20" i="29"/>
  <c r="EN20" i="29"/>
  <c r="EQ20" i="29"/>
  <c r="ES20" i="29"/>
  <c r="EV20" i="29"/>
  <c r="EX20" i="29"/>
  <c r="FC20" i="29"/>
  <c r="FA20" i="29"/>
  <c r="FH20" i="29"/>
  <c r="FK20" i="29"/>
  <c r="FM20" i="29"/>
  <c r="FP20" i="29"/>
  <c r="FR20" i="29"/>
  <c r="FU20" i="29"/>
  <c r="FW20" i="29"/>
  <c r="FZ20" i="29"/>
  <c r="GB20" i="29"/>
  <c r="GE20" i="29"/>
  <c r="GG20" i="29"/>
  <c r="GJ20" i="29"/>
  <c r="GL20" i="29"/>
  <c r="GO20" i="29"/>
  <c r="GQ20" i="29"/>
  <c r="GT20" i="29"/>
  <c r="GV20" i="29"/>
  <c r="HA20" i="29"/>
  <c r="GY20" i="29"/>
  <c r="HD20" i="29"/>
  <c r="HF20" i="29"/>
  <c r="HI20" i="29"/>
  <c r="HK20" i="29"/>
  <c r="HN20" i="29"/>
  <c r="HP20" i="29"/>
  <c r="HS20" i="29"/>
  <c r="HU20" i="29"/>
  <c r="HX20" i="29"/>
  <c r="HZ20" i="29"/>
  <c r="IC20" i="29"/>
  <c r="ID20" i="29"/>
  <c r="IF20" i="29"/>
  <c r="IG20" i="29"/>
  <c r="II20" i="29"/>
  <c r="IL20" i="29"/>
  <c r="IN20" i="29"/>
  <c r="IQ20" i="29"/>
  <c r="IS20" i="29"/>
  <c r="IV20" i="29"/>
  <c r="IX20" i="29"/>
  <c r="JC20" i="29"/>
  <c r="JA20" i="29"/>
  <c r="JE20" i="29"/>
  <c r="JF20" i="29"/>
  <c r="JH20" i="29"/>
  <c r="JK20" i="29"/>
  <c r="JM20" i="29"/>
  <c r="JP20" i="29"/>
  <c r="JR20" i="29"/>
  <c r="JU20" i="29"/>
  <c r="JW20" i="29"/>
  <c r="KB20" i="29"/>
  <c r="JZ20" i="29"/>
  <c r="KE20" i="29"/>
  <c r="KG20" i="29"/>
  <c r="KJ20" i="29"/>
  <c r="KL20" i="29"/>
  <c r="KO20" i="29"/>
  <c r="KQ20" i="29"/>
  <c r="KT20" i="29"/>
  <c r="KV20" i="29"/>
  <c r="KY20" i="29"/>
  <c r="LA20" i="29"/>
  <c r="LF20" i="29"/>
  <c r="LD20" i="29"/>
  <c r="LI20" i="29"/>
  <c r="ML20" i="29"/>
  <c r="MM20" i="29"/>
  <c r="MN20" i="29"/>
  <c r="MO20" i="29"/>
  <c r="D21" i="29"/>
  <c r="G21" i="29"/>
  <c r="I21" i="29"/>
  <c r="L21" i="29"/>
  <c r="N21" i="29"/>
  <c r="Q21" i="29"/>
  <c r="S21" i="29"/>
  <c r="V21" i="29"/>
  <c r="Z21" i="29"/>
  <c r="AA21" i="29"/>
  <c r="AC21" i="29"/>
  <c r="AF21" i="29"/>
  <c r="AH21" i="29"/>
  <c r="AK21" i="29"/>
  <c r="AM21" i="29"/>
  <c r="AP21" i="29"/>
  <c r="AR21" i="29"/>
  <c r="AU21" i="29"/>
  <c r="AW21" i="29"/>
  <c r="AY21" i="29"/>
  <c r="AZ21" i="29"/>
  <c r="BB21" i="29"/>
  <c r="BE21" i="29"/>
  <c r="BG21" i="29"/>
  <c r="BJ21" i="29"/>
  <c r="BL21" i="29"/>
  <c r="BO21" i="29"/>
  <c r="BQ21" i="29"/>
  <c r="BT21" i="29"/>
  <c r="BV21" i="29"/>
  <c r="BY21" i="29"/>
  <c r="CC21" i="29"/>
  <c r="CD21" i="29"/>
  <c r="CF21" i="29"/>
  <c r="CI21" i="29"/>
  <c r="CK21" i="29"/>
  <c r="CN21" i="29"/>
  <c r="CP21" i="29"/>
  <c r="CS21" i="29"/>
  <c r="CU21" i="29"/>
  <c r="CX21" i="29"/>
  <c r="CZ21" i="29"/>
  <c r="DC21" i="29"/>
  <c r="DE21" i="29"/>
  <c r="DH21" i="29"/>
  <c r="DJ21" i="29"/>
  <c r="DM21" i="29"/>
  <c r="DO21" i="29"/>
  <c r="DR21" i="29"/>
  <c r="DT21" i="29"/>
  <c r="ER49" i="37" s="1"/>
  <c r="DW21" i="29"/>
  <c r="DY21" i="29"/>
  <c r="EB21" i="29"/>
  <c r="ED21" i="29"/>
  <c r="EG21" i="29"/>
  <c r="EI21" i="29"/>
  <c r="EL21" i="29"/>
  <c r="EN21" i="29"/>
  <c r="EQ21" i="29"/>
  <c r="ES21" i="29"/>
  <c r="EV21" i="29"/>
  <c r="EX21" i="29"/>
  <c r="FC21" i="29"/>
  <c r="FA21" i="29"/>
  <c r="FH21" i="29"/>
  <c r="FK21" i="29"/>
  <c r="FM21" i="29"/>
  <c r="FP21" i="29"/>
  <c r="FR21" i="29"/>
  <c r="FU21" i="29"/>
  <c r="FW21" i="29"/>
  <c r="FZ21" i="29"/>
  <c r="GB21" i="29"/>
  <c r="GE21" i="29"/>
  <c r="GG21" i="29"/>
  <c r="GJ21" i="29"/>
  <c r="GL21" i="29"/>
  <c r="GO21" i="29"/>
  <c r="GQ21" i="29"/>
  <c r="GT21" i="29"/>
  <c r="GV21" i="29"/>
  <c r="HA21" i="29"/>
  <c r="GY21" i="29"/>
  <c r="HF21" i="29"/>
  <c r="HI21" i="29"/>
  <c r="HK21" i="29"/>
  <c r="HN21" i="29"/>
  <c r="HP21" i="29"/>
  <c r="HS21" i="29"/>
  <c r="HU21" i="29"/>
  <c r="HX21" i="29"/>
  <c r="HZ21" i="29"/>
  <c r="IC21" i="29"/>
  <c r="ID21" i="29"/>
  <c r="IF21" i="29"/>
  <c r="IG21" i="29"/>
  <c r="II21" i="29"/>
  <c r="IL21" i="29"/>
  <c r="IN21" i="29"/>
  <c r="IQ21" i="29"/>
  <c r="IS21" i="29"/>
  <c r="IV21" i="29"/>
  <c r="IX21" i="29"/>
  <c r="JC21" i="29"/>
  <c r="JA21" i="29"/>
  <c r="JE21" i="29"/>
  <c r="JF21" i="29"/>
  <c r="JH21" i="29"/>
  <c r="JK21" i="29"/>
  <c r="JM21" i="29"/>
  <c r="JP21" i="29"/>
  <c r="JR21" i="29"/>
  <c r="JU21" i="29"/>
  <c r="JW21" i="29"/>
  <c r="KB21" i="29"/>
  <c r="JZ21" i="29"/>
  <c r="KE21" i="29"/>
  <c r="KG21" i="29"/>
  <c r="KJ21" i="29"/>
  <c r="KL21" i="29"/>
  <c r="KO21" i="29"/>
  <c r="KQ21" i="29"/>
  <c r="KT21" i="29"/>
  <c r="KV21" i="29"/>
  <c r="KY21" i="29"/>
  <c r="LA21" i="29"/>
  <c r="LF21" i="29"/>
  <c r="LD21" i="29"/>
  <c r="LI21" i="29"/>
  <c r="ML21" i="29"/>
  <c r="MM21" i="29"/>
  <c r="D22" i="29"/>
  <c r="G22" i="29"/>
  <c r="I22" i="29"/>
  <c r="L22" i="29"/>
  <c r="N22" i="29"/>
  <c r="Q22" i="29"/>
  <c r="S22" i="29"/>
  <c r="V22" i="29"/>
  <c r="Z22" i="29"/>
  <c r="AA22" i="29"/>
  <c r="AC22" i="29"/>
  <c r="AF22" i="29"/>
  <c r="AH22" i="29"/>
  <c r="AK22" i="29"/>
  <c r="AM22" i="29"/>
  <c r="AP22" i="29"/>
  <c r="AR22" i="29"/>
  <c r="AU22" i="29"/>
  <c r="AY22" i="29"/>
  <c r="AZ22" i="29"/>
  <c r="BB22" i="29"/>
  <c r="BE22" i="29"/>
  <c r="BG22" i="29"/>
  <c r="BJ22" i="29"/>
  <c r="BL22" i="29"/>
  <c r="BO22" i="29"/>
  <c r="BQ22" i="29"/>
  <c r="BT22" i="29"/>
  <c r="BV22" i="29"/>
  <c r="BY22" i="29"/>
  <c r="CC22" i="29"/>
  <c r="CD22" i="29"/>
  <c r="CF22" i="29"/>
  <c r="CI22" i="29"/>
  <c r="CK22" i="29"/>
  <c r="CN22" i="29"/>
  <c r="CP22" i="29"/>
  <c r="CS22" i="29"/>
  <c r="CU22" i="29"/>
  <c r="CZ22" i="29"/>
  <c r="CX22" i="29"/>
  <c r="DC22" i="29"/>
  <c r="DE22" i="29"/>
  <c r="DH22" i="29"/>
  <c r="DJ22" i="29"/>
  <c r="DM22" i="29"/>
  <c r="DO22" i="29"/>
  <c r="DR22" i="29"/>
  <c r="DT22" i="29"/>
  <c r="DW22" i="29"/>
  <c r="DY22" i="29"/>
  <c r="EB22" i="29"/>
  <c r="ED22" i="29"/>
  <c r="EG22" i="29"/>
  <c r="EI22" i="29"/>
  <c r="EL22" i="29"/>
  <c r="EN22" i="29"/>
  <c r="EQ22" i="29"/>
  <c r="ES22" i="29"/>
  <c r="EV22" i="29"/>
  <c r="EX22" i="29"/>
  <c r="FC22" i="29"/>
  <c r="FA22" i="29"/>
  <c r="FH22" i="29"/>
  <c r="FK22" i="29"/>
  <c r="FM22" i="29"/>
  <c r="FP22" i="29"/>
  <c r="FR22" i="29"/>
  <c r="FU22" i="29"/>
  <c r="FW22" i="29"/>
  <c r="FZ22" i="29"/>
  <c r="GB22" i="29"/>
  <c r="GE22" i="29"/>
  <c r="GG22" i="29"/>
  <c r="GJ22" i="29"/>
  <c r="GL22" i="29"/>
  <c r="GO22" i="29"/>
  <c r="GQ22" i="29"/>
  <c r="GT22" i="29"/>
  <c r="GV22" i="29"/>
  <c r="GY22" i="29"/>
  <c r="HA22" i="29"/>
  <c r="HD22" i="29"/>
  <c r="HF22" i="29"/>
  <c r="HI22" i="29"/>
  <c r="HK22" i="29"/>
  <c r="HN22" i="29"/>
  <c r="HP22" i="29"/>
  <c r="HS22" i="29"/>
  <c r="HU22" i="29"/>
  <c r="HX22" i="29"/>
  <c r="HZ22" i="29"/>
  <c r="IC22" i="29"/>
  <c r="ID22" i="29"/>
  <c r="IF22" i="29"/>
  <c r="IG22" i="29"/>
  <c r="II22" i="29"/>
  <c r="IL22" i="29"/>
  <c r="IN22" i="29"/>
  <c r="IQ22" i="29"/>
  <c r="IS22" i="29"/>
  <c r="IV22" i="29"/>
  <c r="IX22" i="29"/>
  <c r="JA22" i="29"/>
  <c r="JC22" i="29"/>
  <c r="JE22" i="29"/>
  <c r="JF22" i="29"/>
  <c r="JH22" i="29"/>
  <c r="JK22" i="29"/>
  <c r="JM22" i="29"/>
  <c r="JP22" i="29"/>
  <c r="JR22" i="29"/>
  <c r="JU22" i="29"/>
  <c r="JW22" i="29"/>
  <c r="KB22" i="29"/>
  <c r="JZ22" i="29"/>
  <c r="KE22" i="29"/>
  <c r="KG22" i="29"/>
  <c r="KJ22" i="29"/>
  <c r="KL22" i="29"/>
  <c r="KO22" i="29"/>
  <c r="KQ22" i="29"/>
  <c r="KT22" i="29"/>
  <c r="KV22" i="29"/>
  <c r="KY22" i="29"/>
  <c r="LA22" i="29"/>
  <c r="LD22" i="29"/>
  <c r="LF22" i="29"/>
  <c r="LI22" i="29"/>
  <c r="ML22" i="29"/>
  <c r="MM22" i="29"/>
  <c r="MN22" i="29"/>
  <c r="MO22" i="29"/>
  <c r="D23" i="29"/>
  <c r="G23" i="29"/>
  <c r="I23" i="29"/>
  <c r="L23" i="29"/>
  <c r="Q23" i="29"/>
  <c r="S23" i="29"/>
  <c r="V23" i="29"/>
  <c r="Z23" i="29"/>
  <c r="AA23" i="29"/>
  <c r="AC23" i="29"/>
  <c r="AF23" i="29"/>
  <c r="AH23" i="29"/>
  <c r="AK23" i="29"/>
  <c r="AM23" i="29"/>
  <c r="AP23" i="29"/>
  <c r="AU23" i="29"/>
  <c r="AW23" i="29"/>
  <c r="AY23" i="29"/>
  <c r="AZ23" i="29"/>
  <c r="BB23" i="29"/>
  <c r="BE23" i="29"/>
  <c r="BG23" i="29"/>
  <c r="BJ23" i="29"/>
  <c r="BL23" i="29"/>
  <c r="BO23" i="29"/>
  <c r="BQ23" i="29"/>
  <c r="BT23" i="29"/>
  <c r="BV23" i="29"/>
  <c r="BY23" i="29"/>
  <c r="CC23" i="29"/>
  <c r="CD23" i="29"/>
  <c r="CF23" i="29"/>
  <c r="CI23" i="29"/>
  <c r="CK23" i="29"/>
  <c r="CN23" i="29"/>
  <c r="CP23" i="29"/>
  <c r="CS23" i="29"/>
  <c r="CU23" i="29"/>
  <c r="CZ23" i="29"/>
  <c r="CX23" i="29"/>
  <c r="DC23" i="29"/>
  <c r="DE23" i="29"/>
  <c r="DH23" i="29"/>
  <c r="DJ23" i="29"/>
  <c r="DM23" i="29"/>
  <c r="DO23" i="29"/>
  <c r="DR23" i="29"/>
  <c r="DT23" i="29"/>
  <c r="DW23" i="29"/>
  <c r="DY23" i="29"/>
  <c r="EB23" i="29"/>
  <c r="ED23" i="29"/>
  <c r="EG23" i="29"/>
  <c r="EI23" i="29"/>
  <c r="EL23" i="29"/>
  <c r="EN23" i="29"/>
  <c r="EQ23" i="29"/>
  <c r="ES23" i="29"/>
  <c r="EV23" i="29"/>
  <c r="EX23" i="29"/>
  <c r="FA23" i="29"/>
  <c r="FH23" i="29"/>
  <c r="FK23" i="29"/>
  <c r="FM23" i="29"/>
  <c r="FP23" i="29"/>
  <c r="FR23" i="29"/>
  <c r="FU23" i="29"/>
  <c r="FW23" i="29"/>
  <c r="FZ23" i="29"/>
  <c r="GB23" i="29"/>
  <c r="GE23" i="29"/>
  <c r="GG23" i="29"/>
  <c r="GJ23" i="29"/>
  <c r="GL23" i="29"/>
  <c r="GO23" i="29"/>
  <c r="GQ23" i="29"/>
  <c r="GT23" i="29"/>
  <c r="GV23" i="29"/>
  <c r="GY23" i="29"/>
  <c r="HA23" i="29"/>
  <c r="HD23" i="29"/>
  <c r="HF23" i="29"/>
  <c r="HI23" i="29"/>
  <c r="HK23" i="29"/>
  <c r="HN23" i="29"/>
  <c r="HP23" i="29"/>
  <c r="HS23" i="29"/>
  <c r="HU23" i="29"/>
  <c r="HX23" i="29"/>
  <c r="IC23" i="29"/>
  <c r="ID23" i="29"/>
  <c r="IF23" i="29"/>
  <c r="IG23" i="29"/>
  <c r="II23" i="29"/>
  <c r="IL23" i="29"/>
  <c r="IN23" i="29"/>
  <c r="IQ23" i="29"/>
  <c r="IS23" i="29"/>
  <c r="IV23" i="29"/>
  <c r="IX23" i="29"/>
  <c r="JA23" i="29"/>
  <c r="JC23" i="29"/>
  <c r="JE23" i="29"/>
  <c r="JF23" i="29"/>
  <c r="JH23" i="29"/>
  <c r="JK23" i="29"/>
  <c r="JM23" i="29"/>
  <c r="JP23" i="29"/>
  <c r="JR23" i="29"/>
  <c r="JU23" i="29"/>
  <c r="JW23" i="29"/>
  <c r="KB23" i="29"/>
  <c r="JZ23" i="29"/>
  <c r="KE23" i="29"/>
  <c r="KG23" i="29"/>
  <c r="KJ23" i="29"/>
  <c r="KL23" i="29"/>
  <c r="KO23" i="29"/>
  <c r="KQ23" i="29"/>
  <c r="KT23" i="29"/>
  <c r="KV23" i="29"/>
  <c r="KY23" i="29"/>
  <c r="LA23" i="29"/>
  <c r="LF23" i="29"/>
  <c r="LD23" i="29"/>
  <c r="LI23" i="29"/>
  <c r="ML23" i="29"/>
  <c r="G24" i="29"/>
  <c r="L24" i="29"/>
  <c r="Q24" i="29"/>
  <c r="V24" i="29"/>
  <c r="Z24" i="29"/>
  <c r="AA24" i="29"/>
  <c r="AF24" i="29"/>
  <c r="AK24" i="29"/>
  <c r="AP24" i="29"/>
  <c r="AU24" i="29"/>
  <c r="AY24" i="29"/>
  <c r="AZ24" i="29"/>
  <c r="BE24" i="29"/>
  <c r="BJ24" i="29"/>
  <c r="BO24" i="29"/>
  <c r="BT24" i="29"/>
  <c r="BY24" i="29"/>
  <c r="CC24" i="29"/>
  <c r="CD24" i="29"/>
  <c r="CI24" i="29"/>
  <c r="CN24" i="29"/>
  <c r="CS24" i="29"/>
  <c r="CX24" i="29"/>
  <c r="DC24" i="29"/>
  <c r="DH24" i="29"/>
  <c r="DM24" i="29"/>
  <c r="DR24" i="29"/>
  <c r="DW24" i="29"/>
  <c r="EB24" i="29"/>
  <c r="EG24" i="29"/>
  <c r="EL24" i="29"/>
  <c r="EQ24" i="29"/>
  <c r="EV24" i="29"/>
  <c r="FA24" i="29"/>
  <c r="FK24" i="29"/>
  <c r="FP24" i="29"/>
  <c r="FU24" i="29"/>
  <c r="FZ24" i="29"/>
  <c r="GE24" i="29"/>
  <c r="GJ24" i="29"/>
  <c r="GO24" i="29"/>
  <c r="GT24" i="29"/>
  <c r="GY24" i="29"/>
  <c r="HD24" i="29"/>
  <c r="HI24" i="29"/>
  <c r="HN24" i="29"/>
  <c r="HS24" i="29"/>
  <c r="HX24" i="29"/>
  <c r="IC24" i="29"/>
  <c r="IF24" i="29"/>
  <c r="IG24" i="29"/>
  <c r="IL24" i="29"/>
  <c r="IQ24" i="29"/>
  <c r="IV24" i="29"/>
  <c r="JA24" i="29"/>
  <c r="JE24" i="29"/>
  <c r="JF24" i="29"/>
  <c r="JK24" i="29"/>
  <c r="JP24" i="29"/>
  <c r="JU24" i="29"/>
  <c r="JZ24" i="29"/>
  <c r="KE24" i="29"/>
  <c r="KJ24" i="29"/>
  <c r="KO24" i="29"/>
  <c r="KT24" i="29"/>
  <c r="KY24" i="29"/>
  <c r="LD24" i="29"/>
  <c r="LI24" i="29"/>
  <c r="ML24" i="29"/>
  <c r="D25" i="29"/>
  <c r="G25" i="29"/>
  <c r="I25" i="29"/>
  <c r="L25" i="29"/>
  <c r="N25" i="29"/>
  <c r="Q25" i="29"/>
  <c r="S25" i="29"/>
  <c r="V25" i="29"/>
  <c r="Z25" i="29"/>
  <c r="AA25" i="29"/>
  <c r="AC25" i="29"/>
  <c r="AF25" i="29"/>
  <c r="AH25" i="29"/>
  <c r="AK25" i="29"/>
  <c r="AM25" i="29"/>
  <c r="AP25" i="29"/>
  <c r="AR25" i="29"/>
  <c r="AU25" i="29"/>
  <c r="AW25" i="29"/>
  <c r="AW37" i="29" s="1"/>
  <c r="AY25" i="29"/>
  <c r="AZ25" i="29"/>
  <c r="BB25" i="29"/>
  <c r="BE25" i="29"/>
  <c r="BG25" i="29"/>
  <c r="BJ25" i="29"/>
  <c r="BL25" i="29"/>
  <c r="BO25" i="29"/>
  <c r="BQ25" i="29"/>
  <c r="BT25" i="29"/>
  <c r="BV25" i="29"/>
  <c r="BY25" i="29"/>
  <c r="CC25" i="29"/>
  <c r="CD25" i="29"/>
  <c r="CF25" i="29"/>
  <c r="CI25" i="29"/>
  <c r="CK25" i="29"/>
  <c r="CN25" i="29"/>
  <c r="CP25" i="29"/>
  <c r="CS25" i="29"/>
  <c r="CU25" i="29"/>
  <c r="CZ25" i="29"/>
  <c r="CZ37" i="29" s="1"/>
  <c r="CX25" i="29"/>
  <c r="DC25" i="29"/>
  <c r="DE25" i="29"/>
  <c r="DH25" i="29"/>
  <c r="DJ25" i="29"/>
  <c r="DM25" i="29"/>
  <c r="DO25" i="29"/>
  <c r="DR25" i="29"/>
  <c r="DT25" i="29"/>
  <c r="DW25" i="29"/>
  <c r="DY25" i="29"/>
  <c r="EB25" i="29"/>
  <c r="ED25" i="29"/>
  <c r="EG25" i="29"/>
  <c r="EI25" i="29"/>
  <c r="EL25" i="29"/>
  <c r="EN25" i="29"/>
  <c r="EQ25" i="29"/>
  <c r="ES25" i="29"/>
  <c r="EV25" i="29"/>
  <c r="EX25" i="29"/>
  <c r="FA25" i="29"/>
  <c r="FH25" i="29"/>
  <c r="FH31" i="29" s="1"/>
  <c r="FK25" i="29"/>
  <c r="FM25" i="29"/>
  <c r="FM31" i="29" s="1"/>
  <c r="FP25" i="29"/>
  <c r="FR25" i="29"/>
  <c r="FR31" i="29" s="1"/>
  <c r="FU25" i="29"/>
  <c r="FW25" i="29"/>
  <c r="FW31" i="29" s="1"/>
  <c r="FZ25" i="29"/>
  <c r="GB25" i="29"/>
  <c r="GE25" i="29"/>
  <c r="GG25" i="29"/>
  <c r="GG31" i="29" s="1"/>
  <c r="GJ25" i="29"/>
  <c r="GL25" i="29"/>
  <c r="GL31" i="29" s="1"/>
  <c r="GO25" i="29"/>
  <c r="GQ25" i="29"/>
  <c r="GQ31" i="29" s="1"/>
  <c r="GT25" i="29"/>
  <c r="GV25" i="29"/>
  <c r="GV31" i="29" s="1"/>
  <c r="HA25" i="29"/>
  <c r="GY25" i="29"/>
  <c r="HD25" i="29"/>
  <c r="HF25" i="29"/>
  <c r="HF31" i="29" s="1"/>
  <c r="HI25" i="29"/>
  <c r="HK25" i="29"/>
  <c r="HK31" i="29" s="1"/>
  <c r="HN25" i="29"/>
  <c r="HP25" i="29"/>
  <c r="HP31" i="29" s="1"/>
  <c r="HS25" i="29"/>
  <c r="HX25" i="29"/>
  <c r="HZ25" i="29"/>
  <c r="HZ31" i="29" s="1"/>
  <c r="IC25" i="29"/>
  <c r="ID25" i="29"/>
  <c r="IF25" i="29"/>
  <c r="IG25" i="29"/>
  <c r="II25" i="29"/>
  <c r="IL25" i="29"/>
  <c r="IN25" i="29"/>
  <c r="IQ25" i="29"/>
  <c r="IS25" i="29"/>
  <c r="IV25" i="29"/>
  <c r="IX25" i="29"/>
  <c r="JA25" i="29"/>
  <c r="JC25" i="29"/>
  <c r="JE25" i="29"/>
  <c r="JF25" i="29"/>
  <c r="JH25" i="29"/>
  <c r="JK25" i="29"/>
  <c r="JM25" i="29"/>
  <c r="JP25" i="29"/>
  <c r="JR25" i="29"/>
  <c r="JU25" i="29"/>
  <c r="JW25" i="29"/>
  <c r="KB25" i="29"/>
  <c r="JZ25" i="29"/>
  <c r="KE25" i="29"/>
  <c r="KG25" i="29"/>
  <c r="KJ25" i="29"/>
  <c r="KL25" i="29"/>
  <c r="KO25" i="29"/>
  <c r="KQ25" i="29"/>
  <c r="KT25" i="29"/>
  <c r="KV25" i="29"/>
  <c r="KY25" i="29"/>
  <c r="LA25" i="29"/>
  <c r="LF25" i="29"/>
  <c r="LD25" i="29"/>
  <c r="LI25" i="29"/>
  <c r="ML25" i="29"/>
  <c r="G26" i="29"/>
  <c r="L26" i="29"/>
  <c r="Q26" i="29"/>
  <c r="V26" i="29"/>
  <c r="Z26" i="29"/>
  <c r="AA26" i="29"/>
  <c r="AF26" i="29"/>
  <c r="AK26" i="29"/>
  <c r="AP26" i="29"/>
  <c r="AU26" i="29"/>
  <c r="AY26" i="29"/>
  <c r="AZ26" i="29"/>
  <c r="BE26" i="29"/>
  <c r="BJ26" i="29"/>
  <c r="BO26" i="29"/>
  <c r="BT26" i="29"/>
  <c r="BY26" i="29"/>
  <c r="CC26" i="29"/>
  <c r="CD26" i="29"/>
  <c r="CI26" i="29"/>
  <c r="CN26" i="29"/>
  <c r="CS26" i="29"/>
  <c r="CX26" i="29"/>
  <c r="DC26" i="29"/>
  <c r="DH26" i="29"/>
  <c r="DM26" i="29"/>
  <c r="DR26" i="29"/>
  <c r="DW26" i="29"/>
  <c r="EB26" i="29"/>
  <c r="EG26" i="29"/>
  <c r="EL26" i="29"/>
  <c r="EQ26" i="29"/>
  <c r="EV26" i="29"/>
  <c r="FA26" i="29"/>
  <c r="FK26" i="29"/>
  <c r="FP26" i="29"/>
  <c r="FU26" i="29"/>
  <c r="FZ26" i="29"/>
  <c r="GE26" i="29"/>
  <c r="GJ26" i="29"/>
  <c r="GO26" i="29"/>
  <c r="GT26" i="29"/>
  <c r="GY26" i="29"/>
  <c r="HD26" i="29"/>
  <c r="HI26" i="29"/>
  <c r="HN26" i="29"/>
  <c r="HS26" i="29"/>
  <c r="HX26" i="29"/>
  <c r="IC26" i="29"/>
  <c r="IF26" i="29"/>
  <c r="IG26" i="29"/>
  <c r="IL26" i="29"/>
  <c r="IQ26" i="29"/>
  <c r="IV26" i="29"/>
  <c r="JA26" i="29"/>
  <c r="JE26" i="29"/>
  <c r="JF26" i="29"/>
  <c r="JK26" i="29"/>
  <c r="JP26" i="29"/>
  <c r="JU26" i="29"/>
  <c r="JZ26" i="29"/>
  <c r="KE26" i="29"/>
  <c r="KJ26" i="29"/>
  <c r="KO26" i="29"/>
  <c r="KT26" i="29"/>
  <c r="KY26" i="29"/>
  <c r="LD26" i="29"/>
  <c r="LI26" i="29"/>
  <c r="ML26" i="29"/>
  <c r="MM26" i="29"/>
  <c r="MN26" i="29"/>
  <c r="MO26" i="29"/>
  <c r="D27" i="29"/>
  <c r="G27" i="29"/>
  <c r="I27" i="29"/>
  <c r="L27" i="29"/>
  <c r="N27" i="29"/>
  <c r="Q27" i="29"/>
  <c r="S27" i="29"/>
  <c r="V27" i="29"/>
  <c r="Z27" i="29"/>
  <c r="AA27" i="29"/>
  <c r="AC27" i="29"/>
  <c r="AF27" i="29"/>
  <c r="AH27" i="29"/>
  <c r="AK27" i="29"/>
  <c r="AM27" i="29"/>
  <c r="AP27" i="29"/>
  <c r="AR27" i="29"/>
  <c r="AU27" i="29"/>
  <c r="AW27" i="29"/>
  <c r="AY27" i="29"/>
  <c r="AZ27" i="29"/>
  <c r="BB27" i="29"/>
  <c r="BE27" i="29"/>
  <c r="BG27" i="29"/>
  <c r="BJ27" i="29"/>
  <c r="BL27" i="29"/>
  <c r="BO27" i="29"/>
  <c r="BQ27" i="29"/>
  <c r="BT27" i="29"/>
  <c r="BV27" i="29"/>
  <c r="BY27" i="29"/>
  <c r="CC27" i="29"/>
  <c r="CD27" i="29"/>
  <c r="CI27" i="29"/>
  <c r="CN27" i="29"/>
  <c r="CP27" i="29"/>
  <c r="CS27" i="29"/>
  <c r="CU27" i="29"/>
  <c r="CX27" i="29"/>
  <c r="CZ27" i="29"/>
  <c r="DC27" i="29"/>
  <c r="DE27" i="29"/>
  <c r="DH27" i="29"/>
  <c r="DJ27" i="29"/>
  <c r="DM27" i="29"/>
  <c r="DO27" i="29"/>
  <c r="DR27" i="29"/>
  <c r="DT27" i="29"/>
  <c r="DW27" i="29"/>
  <c r="DY27" i="29"/>
  <c r="EB27" i="29"/>
  <c r="ED27" i="29"/>
  <c r="EG27" i="29"/>
  <c r="EI27" i="29"/>
  <c r="EL27" i="29"/>
  <c r="EN27" i="29"/>
  <c r="EQ27" i="29"/>
  <c r="ES27" i="29"/>
  <c r="EV27" i="29"/>
  <c r="EX27" i="29"/>
  <c r="FC27" i="29"/>
  <c r="FA27" i="29"/>
  <c r="FH27" i="29"/>
  <c r="FK27" i="29"/>
  <c r="FM27" i="29"/>
  <c r="FP27" i="29"/>
  <c r="FR27" i="29"/>
  <c r="FU27" i="29"/>
  <c r="FW27" i="29"/>
  <c r="FZ27" i="29"/>
  <c r="GB27" i="29"/>
  <c r="GE27" i="29"/>
  <c r="GG27" i="29"/>
  <c r="GJ27" i="29"/>
  <c r="GL27" i="29"/>
  <c r="GO27" i="29"/>
  <c r="GQ27" i="29"/>
  <c r="GT27" i="29"/>
  <c r="GV27" i="29"/>
  <c r="GY27" i="29"/>
  <c r="HA27" i="29"/>
  <c r="HD27" i="29"/>
  <c r="HF27" i="29"/>
  <c r="HI27" i="29"/>
  <c r="HK27" i="29"/>
  <c r="HN27" i="29"/>
  <c r="HP27" i="29"/>
  <c r="HS27" i="29"/>
  <c r="HU27" i="29"/>
  <c r="HX27" i="29"/>
  <c r="HZ27" i="29"/>
  <c r="IC27" i="29"/>
  <c r="ID27" i="29"/>
  <c r="IF27" i="29"/>
  <c r="IG27" i="29"/>
  <c r="II27" i="29"/>
  <c r="IL27" i="29"/>
  <c r="IN27" i="29"/>
  <c r="IQ27" i="29"/>
  <c r="IS27" i="29"/>
  <c r="IV27" i="29"/>
  <c r="IX27" i="29"/>
  <c r="JC27" i="29"/>
  <c r="JA27" i="29"/>
  <c r="JE27" i="29"/>
  <c r="JF27" i="29"/>
  <c r="JH27" i="29"/>
  <c r="JK27" i="29"/>
  <c r="JM27" i="29"/>
  <c r="JP27" i="29"/>
  <c r="JR27" i="29"/>
  <c r="JU27" i="29"/>
  <c r="JW27" i="29"/>
  <c r="KB27" i="29"/>
  <c r="JZ27" i="29"/>
  <c r="KE27" i="29"/>
  <c r="KG27" i="29"/>
  <c r="KJ27" i="29"/>
  <c r="KL27" i="29"/>
  <c r="KO27" i="29"/>
  <c r="KQ27" i="29"/>
  <c r="KT27" i="29"/>
  <c r="KV27" i="29"/>
  <c r="KY27" i="29"/>
  <c r="LA27" i="29"/>
  <c r="LF27" i="29"/>
  <c r="LD27" i="29"/>
  <c r="LI27" i="29"/>
  <c r="ML27" i="29"/>
  <c r="D28" i="29"/>
  <c r="G28" i="29"/>
  <c r="I28" i="29"/>
  <c r="L28" i="29"/>
  <c r="N28" i="29"/>
  <c r="Q28" i="29"/>
  <c r="S28" i="29"/>
  <c r="V28" i="29"/>
  <c r="Z28" i="29"/>
  <c r="AA28" i="29"/>
  <c r="AC28" i="29"/>
  <c r="AF28" i="29"/>
  <c r="AH28" i="29"/>
  <c r="AK28" i="29"/>
  <c r="AM28" i="29"/>
  <c r="AP28" i="29"/>
  <c r="AR28" i="29"/>
  <c r="AU28" i="29"/>
  <c r="AY28" i="29"/>
  <c r="AZ28" i="29"/>
  <c r="BB28" i="29"/>
  <c r="BE28" i="29"/>
  <c r="BG28" i="29"/>
  <c r="BJ28" i="29"/>
  <c r="BL28" i="29"/>
  <c r="BO28" i="29"/>
  <c r="BQ28" i="29"/>
  <c r="BT28" i="29"/>
  <c r="BV28" i="29"/>
  <c r="BY28" i="29"/>
  <c r="CC28" i="29"/>
  <c r="CD28" i="29"/>
  <c r="CF28" i="29"/>
  <c r="CI28" i="29"/>
  <c r="CK28" i="29"/>
  <c r="CN28" i="29"/>
  <c r="CP28" i="29"/>
  <c r="CS28" i="29"/>
  <c r="CU28" i="29"/>
  <c r="CZ28" i="29"/>
  <c r="CX28" i="29"/>
  <c r="DC28" i="29"/>
  <c r="DE28" i="29"/>
  <c r="DH28" i="29"/>
  <c r="DJ28" i="29"/>
  <c r="DM28" i="29"/>
  <c r="DO28" i="29"/>
  <c r="DR28" i="29"/>
  <c r="DT28" i="29"/>
  <c r="DW28" i="29"/>
  <c r="DY28" i="29"/>
  <c r="EB28" i="29"/>
  <c r="ED28" i="29"/>
  <c r="EG28" i="29"/>
  <c r="EI28" i="29"/>
  <c r="EL28" i="29"/>
  <c r="EN28" i="29"/>
  <c r="EQ28" i="29"/>
  <c r="ES28" i="29"/>
  <c r="EV28" i="29"/>
  <c r="EX28" i="29"/>
  <c r="FA28" i="29"/>
  <c r="FH28" i="29"/>
  <c r="FK28" i="29"/>
  <c r="FM28" i="29"/>
  <c r="FP28" i="29"/>
  <c r="FR28" i="29"/>
  <c r="FU28" i="29"/>
  <c r="FW28" i="29"/>
  <c r="FZ28" i="29"/>
  <c r="GB28" i="29"/>
  <c r="GE28" i="29"/>
  <c r="GG28" i="29"/>
  <c r="GJ28" i="29"/>
  <c r="GL28" i="29"/>
  <c r="GO28" i="29"/>
  <c r="GQ28" i="29"/>
  <c r="GT28" i="29"/>
  <c r="GV28" i="29"/>
  <c r="GY28" i="29"/>
  <c r="HA28" i="29"/>
  <c r="HD28" i="29"/>
  <c r="HF28" i="29"/>
  <c r="HI28" i="29"/>
  <c r="HK28" i="29"/>
  <c r="HN28" i="29"/>
  <c r="HP28" i="29"/>
  <c r="HS28" i="29"/>
  <c r="HU28" i="29"/>
  <c r="HX28" i="29"/>
  <c r="HZ28" i="29"/>
  <c r="IC28" i="29"/>
  <c r="ID28" i="29"/>
  <c r="IF28" i="29"/>
  <c r="IG28" i="29"/>
  <c r="II28" i="29"/>
  <c r="IL28" i="29"/>
  <c r="IN28" i="29"/>
  <c r="IQ28" i="29"/>
  <c r="IS28" i="29"/>
  <c r="IV28" i="29"/>
  <c r="IX28" i="29"/>
  <c r="JC28" i="29"/>
  <c r="JA28" i="29"/>
  <c r="JE28" i="29"/>
  <c r="JF28" i="29"/>
  <c r="JH28" i="29"/>
  <c r="JK28" i="29"/>
  <c r="JM28" i="29"/>
  <c r="JP28" i="29"/>
  <c r="JR28" i="29"/>
  <c r="JU28" i="29"/>
  <c r="JW28" i="29"/>
  <c r="KB28" i="29"/>
  <c r="JZ28" i="29"/>
  <c r="KE28" i="29"/>
  <c r="KG28" i="29"/>
  <c r="KJ28" i="29"/>
  <c r="KL28" i="29"/>
  <c r="KO28" i="29"/>
  <c r="KQ28" i="29"/>
  <c r="KT28" i="29"/>
  <c r="KV28" i="29"/>
  <c r="KY28" i="29"/>
  <c r="LA28" i="29"/>
  <c r="LF28" i="29"/>
  <c r="LD28" i="29"/>
  <c r="LI28" i="29"/>
  <c r="ML28" i="29"/>
  <c r="D29" i="29"/>
  <c r="G29" i="29"/>
  <c r="I29" i="29"/>
  <c r="L29" i="29"/>
  <c r="N29" i="29"/>
  <c r="Q29" i="29"/>
  <c r="S29" i="29"/>
  <c r="V29" i="29"/>
  <c r="Z29" i="29"/>
  <c r="AA29" i="29"/>
  <c r="AC29" i="29"/>
  <c r="AF29" i="29"/>
  <c r="AH29" i="29"/>
  <c r="AK29" i="29"/>
  <c r="AM29" i="29"/>
  <c r="AP29" i="29"/>
  <c r="AR29" i="29"/>
  <c r="AU29" i="29"/>
  <c r="AW29" i="29"/>
  <c r="AY29" i="29"/>
  <c r="AZ29" i="29"/>
  <c r="BB29" i="29"/>
  <c r="BE29" i="29"/>
  <c r="BG29" i="29"/>
  <c r="BJ29" i="29"/>
  <c r="BL29" i="29"/>
  <c r="BO29" i="29"/>
  <c r="BQ29" i="29"/>
  <c r="BT29" i="29"/>
  <c r="BV29" i="29"/>
  <c r="BY29" i="29"/>
  <c r="CC29" i="29"/>
  <c r="CD29" i="29"/>
  <c r="CF29" i="29"/>
  <c r="CI29" i="29"/>
  <c r="CK29" i="29"/>
  <c r="CN29" i="29"/>
  <c r="CP29" i="29"/>
  <c r="CS29" i="29"/>
  <c r="CU29" i="29"/>
  <c r="CX29" i="29"/>
  <c r="DC29" i="29"/>
  <c r="DE29" i="29"/>
  <c r="DH29" i="29"/>
  <c r="DJ29" i="29"/>
  <c r="DM29" i="29"/>
  <c r="DO29" i="29"/>
  <c r="DR29" i="29"/>
  <c r="DT29" i="29"/>
  <c r="DY26" i="29"/>
  <c r="DW29" i="29"/>
  <c r="DY29" i="29"/>
  <c r="EB29" i="29"/>
  <c r="ED29" i="29"/>
  <c r="EG29" i="29"/>
  <c r="EI29" i="29"/>
  <c r="EL29" i="29"/>
  <c r="EN29" i="29"/>
  <c r="EQ29" i="29"/>
  <c r="ES29" i="29"/>
  <c r="EV29" i="29"/>
  <c r="EX29" i="29"/>
  <c r="FC29" i="29"/>
  <c r="FA29" i="29"/>
  <c r="FH29" i="29"/>
  <c r="FK29" i="29"/>
  <c r="FM29" i="29"/>
  <c r="FP29" i="29"/>
  <c r="FR29" i="29"/>
  <c r="FU29" i="29"/>
  <c r="FW29" i="29"/>
  <c r="GB26" i="29"/>
  <c r="FZ29" i="29"/>
  <c r="GB29" i="29"/>
  <c r="GE29" i="29"/>
  <c r="GG29" i="29"/>
  <c r="GJ29" i="29"/>
  <c r="GL29" i="29"/>
  <c r="GO29" i="29"/>
  <c r="GQ29" i="29"/>
  <c r="GT29" i="29"/>
  <c r="GV29" i="29"/>
  <c r="GY29" i="29"/>
  <c r="HA29" i="29"/>
  <c r="HD29" i="29"/>
  <c r="HF29" i="29"/>
  <c r="HI29" i="29"/>
  <c r="HK29" i="29"/>
  <c r="HN29" i="29"/>
  <c r="HP29" i="29"/>
  <c r="HS29" i="29"/>
  <c r="HU29" i="29"/>
  <c r="HX29" i="29"/>
  <c r="HZ29" i="29"/>
  <c r="IC29" i="29"/>
  <c r="ID29" i="29"/>
  <c r="IF29" i="29"/>
  <c r="IG29" i="29"/>
  <c r="II29" i="29"/>
  <c r="IL29" i="29"/>
  <c r="IN29" i="29"/>
  <c r="IQ29" i="29"/>
  <c r="IS29" i="29"/>
  <c r="IV29" i="29"/>
  <c r="IX29" i="29"/>
  <c r="JC26" i="29"/>
  <c r="JA29" i="29"/>
  <c r="JC29" i="29"/>
  <c r="JE29" i="29"/>
  <c r="JF29" i="29"/>
  <c r="JH29" i="29"/>
  <c r="JH26" i="29" s="1"/>
  <c r="JK29" i="29"/>
  <c r="JM29" i="29"/>
  <c r="JM26" i="29" s="1"/>
  <c r="JP29" i="29"/>
  <c r="JR29" i="29"/>
  <c r="JR26" i="29" s="1"/>
  <c r="JU29" i="29"/>
  <c r="JW29" i="29"/>
  <c r="JW26" i="29" s="1"/>
  <c r="JZ29" i="29"/>
  <c r="KE29" i="29"/>
  <c r="KG29" i="29"/>
  <c r="KG26" i="29" s="1"/>
  <c r="KJ29" i="29"/>
  <c r="KL29" i="29"/>
  <c r="KL26" i="29" s="1"/>
  <c r="KO29" i="29"/>
  <c r="KQ29" i="29"/>
  <c r="KQ26" i="29" s="1"/>
  <c r="KT29" i="29"/>
  <c r="KV29" i="29"/>
  <c r="KV26" i="29" s="1"/>
  <c r="KY29" i="29"/>
  <c r="LA29" i="29"/>
  <c r="LA26" i="29" s="1"/>
  <c r="LD29" i="29"/>
  <c r="LI29" i="29"/>
  <c r="ML29" i="29"/>
  <c r="D30" i="29"/>
  <c r="G30" i="29"/>
  <c r="I30" i="29"/>
  <c r="L30" i="29"/>
  <c r="N30" i="29"/>
  <c r="Q30" i="29"/>
  <c r="S30" i="29"/>
  <c r="V30" i="29"/>
  <c r="Z30" i="29"/>
  <c r="AA30" i="29"/>
  <c r="AC30" i="29"/>
  <c r="AF30" i="29"/>
  <c r="AH30" i="29"/>
  <c r="AK30" i="29"/>
  <c r="AM30" i="29"/>
  <c r="AP30" i="29"/>
  <c r="AR30" i="29"/>
  <c r="AR34" i="29" s="1"/>
  <c r="AU30" i="29"/>
  <c r="AW30" i="29"/>
  <c r="AY30" i="29"/>
  <c r="AZ30" i="29"/>
  <c r="BB30" i="29"/>
  <c r="BE30" i="29"/>
  <c r="BG30" i="29"/>
  <c r="BJ30" i="29"/>
  <c r="BL30" i="29"/>
  <c r="BO30" i="29"/>
  <c r="BQ30" i="29"/>
  <c r="BT30" i="29"/>
  <c r="BV30" i="29"/>
  <c r="BY30" i="29"/>
  <c r="CC30" i="29"/>
  <c r="CD30" i="29"/>
  <c r="CF30" i="29"/>
  <c r="CI30" i="29"/>
  <c r="CK30" i="29"/>
  <c r="CN30" i="29"/>
  <c r="CP30" i="29"/>
  <c r="CS30" i="29"/>
  <c r="CU30" i="29"/>
  <c r="CX30" i="29"/>
  <c r="CZ30" i="29"/>
  <c r="DC30" i="29"/>
  <c r="DE30" i="29"/>
  <c r="DH30" i="29"/>
  <c r="DJ30" i="29"/>
  <c r="DM30" i="29"/>
  <c r="DO30" i="29"/>
  <c r="DR30" i="29"/>
  <c r="DT30" i="29"/>
  <c r="DW30" i="29"/>
  <c r="DY30" i="29"/>
  <c r="EB30" i="29"/>
  <c r="ED30" i="29"/>
  <c r="ED34" i="29" s="1"/>
  <c r="EG30" i="29"/>
  <c r="EI30" i="29"/>
  <c r="EL30" i="29"/>
  <c r="EN30" i="29"/>
  <c r="EN34" i="29" s="1"/>
  <c r="EQ30" i="29"/>
  <c r="ES30" i="29"/>
  <c r="ES34" i="29" s="1"/>
  <c r="EV30" i="29"/>
  <c r="EX30" i="29"/>
  <c r="FA30" i="29"/>
  <c r="FH30" i="29"/>
  <c r="FK30" i="29"/>
  <c r="FM30" i="29"/>
  <c r="FM34" i="29" s="1"/>
  <c r="FP30" i="29"/>
  <c r="FR30" i="29"/>
  <c r="FR34" i="29" s="1"/>
  <c r="FU30" i="29"/>
  <c r="FW30" i="29"/>
  <c r="FW34" i="29" s="1"/>
  <c r="FZ30" i="29"/>
  <c r="GB30" i="29"/>
  <c r="GE30" i="29"/>
  <c r="GG30" i="29"/>
  <c r="GG34" i="29" s="1"/>
  <c r="GJ30" i="29"/>
  <c r="GL30" i="29"/>
  <c r="GL34" i="29" s="1"/>
  <c r="GO30" i="29"/>
  <c r="GQ30" i="29"/>
  <c r="GQ34" i="29" s="1"/>
  <c r="GT30" i="29"/>
  <c r="GV30" i="29"/>
  <c r="GV34" i="29" s="1"/>
  <c r="HA30" i="29"/>
  <c r="GY30" i="29"/>
  <c r="HD30" i="29"/>
  <c r="HF30" i="29"/>
  <c r="HI30" i="29"/>
  <c r="HK30" i="29"/>
  <c r="HN30" i="29"/>
  <c r="HP30" i="29"/>
  <c r="HS30" i="29"/>
  <c r="HU30" i="29"/>
  <c r="HX30" i="29"/>
  <c r="HZ30" i="29"/>
  <c r="IC30" i="29"/>
  <c r="ID30" i="29"/>
  <c r="IG30" i="29"/>
  <c r="II30" i="29"/>
  <c r="II31" i="29" s="1"/>
  <c r="IL30" i="29"/>
  <c r="IN30" i="29"/>
  <c r="IN31" i="29" s="1"/>
  <c r="IQ30" i="29"/>
  <c r="IS30" i="29"/>
  <c r="IS31" i="29" s="1"/>
  <c r="IV30" i="29"/>
  <c r="IX30" i="29"/>
  <c r="IX31" i="29" s="1"/>
  <c r="JC30" i="29"/>
  <c r="JA30" i="29"/>
  <c r="JE30" i="29"/>
  <c r="JF30" i="29"/>
  <c r="JH30" i="29"/>
  <c r="JH31" i="29" s="1"/>
  <c r="JK30" i="29"/>
  <c r="JM30" i="29"/>
  <c r="JM31" i="29" s="1"/>
  <c r="JP30" i="29"/>
  <c r="JR30" i="29"/>
  <c r="JR31" i="29" s="1"/>
  <c r="JU30" i="29"/>
  <c r="JW30" i="29"/>
  <c r="JW31" i="29" s="1"/>
  <c r="KB30" i="29"/>
  <c r="JZ30" i="29"/>
  <c r="KE30" i="29"/>
  <c r="KG30" i="29"/>
  <c r="KG31" i="29" s="1"/>
  <c r="KJ30" i="29"/>
  <c r="KO30" i="29"/>
  <c r="KQ30" i="29"/>
  <c r="KQ31" i="29" s="1"/>
  <c r="KT30" i="29"/>
  <c r="KV30" i="29"/>
  <c r="KV31" i="29" s="1"/>
  <c r="KY30" i="29"/>
  <c r="LA30" i="29"/>
  <c r="LF30" i="29"/>
  <c r="LD30" i="29"/>
  <c r="LI30" i="29"/>
  <c r="ML30" i="29"/>
  <c r="Z33" i="29"/>
  <c r="AA33" i="29"/>
  <c r="AY33" i="29"/>
  <c r="AZ33" i="29"/>
  <c r="CC33" i="29"/>
  <c r="CD33" i="29"/>
  <c r="DC33" i="29"/>
  <c r="EB33" i="29"/>
  <c r="FC33" i="29"/>
  <c r="GB33" i="29"/>
  <c r="GD33" i="29"/>
  <c r="GE33" i="29"/>
  <c r="HA33" i="29"/>
  <c r="HC33" i="29"/>
  <c r="HD33" i="29"/>
  <c r="ID33" i="29"/>
  <c r="IF33" i="29"/>
  <c r="IG33" i="29"/>
  <c r="JC33" i="29"/>
  <c r="JE33" i="29"/>
  <c r="JF33" i="29"/>
  <c r="KB33" i="29"/>
  <c r="KD33" i="29"/>
  <c r="KE33" i="29"/>
  <c r="LF33" i="29"/>
  <c r="LI33" i="29"/>
  <c r="ML33" i="29"/>
  <c r="Z34" i="29"/>
  <c r="AA34" i="29"/>
  <c r="AY34" i="29"/>
  <c r="AZ34" i="29"/>
  <c r="CC34" i="29"/>
  <c r="CD34" i="29"/>
  <c r="DC34" i="29"/>
  <c r="EB34" i="29"/>
  <c r="GE34" i="29"/>
  <c r="IF34" i="29"/>
  <c r="IG34" i="29"/>
  <c r="JE34" i="29"/>
  <c r="JF34" i="29"/>
  <c r="KD34" i="29"/>
  <c r="KE34" i="29"/>
  <c r="LI34" i="29"/>
  <c r="ML34" i="29"/>
  <c r="EC35" i="29"/>
  <c r="EH35" i="29"/>
  <c r="EK35" i="29"/>
  <c r="EL35" i="29"/>
  <c r="EM35" i="29"/>
  <c r="EP35" i="29"/>
  <c r="EQ35" i="29"/>
  <c r="ER35" i="29"/>
  <c r="EU35" i="29"/>
  <c r="EV35" i="29"/>
  <c r="EW35" i="29"/>
  <c r="EZ35" i="29"/>
  <c r="FD35" i="29"/>
  <c r="FG35" i="29"/>
  <c r="FJ35" i="29"/>
  <c r="FK35" i="29"/>
  <c r="FL35" i="29"/>
  <c r="FO35" i="29"/>
  <c r="FP35" i="29"/>
  <c r="FQ35" i="29"/>
  <c r="FT35" i="29"/>
  <c r="FU35" i="29"/>
  <c r="FV35" i="29"/>
  <c r="FY35" i="29"/>
  <c r="GC35" i="29"/>
  <c r="GF35" i="29"/>
  <c r="GI35" i="29"/>
  <c r="GJ35" i="29"/>
  <c r="GK35" i="29"/>
  <c r="GN35" i="29"/>
  <c r="GO35" i="29"/>
  <c r="GP35" i="29"/>
  <c r="GS35" i="29"/>
  <c r="GT35" i="29"/>
  <c r="GU35" i="29"/>
  <c r="GX35" i="29"/>
  <c r="HB35" i="29"/>
  <c r="HE35" i="29"/>
  <c r="HH35" i="29"/>
  <c r="HI35" i="29"/>
  <c r="HJ35" i="29"/>
  <c r="HM35" i="29"/>
  <c r="HN35" i="29"/>
  <c r="HO35" i="29"/>
  <c r="HR35" i="29"/>
  <c r="HS35" i="29"/>
  <c r="HT35" i="29"/>
  <c r="HW35" i="29"/>
  <c r="HY35" i="29"/>
  <c r="IB35" i="29"/>
  <c r="IC35" i="29"/>
  <c r="IE35" i="29"/>
  <c r="IF35" i="29"/>
  <c r="IF38" i="29" s="1"/>
  <c r="IG35" i="29"/>
  <c r="IH35" i="29"/>
  <c r="IK35" i="29"/>
  <c r="IM35" i="29"/>
  <c r="IP35" i="29"/>
  <c r="IQ35" i="29"/>
  <c r="IR35" i="29"/>
  <c r="IU35" i="29"/>
  <c r="IV35" i="29"/>
  <c r="IW35" i="29"/>
  <c r="IZ35" i="29"/>
  <c r="JA35" i="29"/>
  <c r="JD35" i="29"/>
  <c r="JE35" i="29"/>
  <c r="JF35" i="29"/>
  <c r="JG35" i="29"/>
  <c r="JJ35" i="29"/>
  <c r="JK35" i="29"/>
  <c r="JL35" i="29"/>
  <c r="JO35" i="29"/>
  <c r="JP35" i="29"/>
  <c r="JQ35" i="29"/>
  <c r="JT35" i="29"/>
  <c r="JU35" i="29"/>
  <c r="JV35" i="29"/>
  <c r="JY35" i="29"/>
  <c r="JZ35" i="29"/>
  <c r="KC35" i="29"/>
  <c r="KD35" i="29"/>
  <c r="KE35" i="29"/>
  <c r="KF35" i="29"/>
  <c r="KI35" i="29"/>
  <c r="KK35" i="29"/>
  <c r="KN35" i="29"/>
  <c r="KO35" i="29"/>
  <c r="KP35" i="29"/>
  <c r="KS35" i="29"/>
  <c r="KT35" i="29"/>
  <c r="KU35" i="29"/>
  <c r="KX35" i="29"/>
  <c r="KY35" i="29"/>
  <c r="KZ35" i="29"/>
  <c r="LC35" i="29"/>
  <c r="LD35" i="29"/>
  <c r="LG35" i="29"/>
  <c r="O45" i="23"/>
  <c r="O36" i="23"/>
  <c r="O43" i="23"/>
  <c r="O37" i="23"/>
  <c r="O33" i="23"/>
  <c r="O47" i="23"/>
  <c r="O27" i="23"/>
  <c r="M43" i="23"/>
  <c r="M37" i="23"/>
  <c r="M45" i="23"/>
  <c r="M40" i="23"/>
  <c r="M39" i="23"/>
  <c r="M30" i="23"/>
  <c r="M27" i="23"/>
  <c r="K27" i="23"/>
  <c r="K34" i="23"/>
  <c r="K32" i="23"/>
  <c r="EB6" i="29"/>
  <c r="EA35" i="29"/>
  <c r="EA38" i="29" s="1"/>
  <c r="EB35" i="29"/>
  <c r="CD6" i="29"/>
  <c r="CC35" i="29"/>
  <c r="CC38" i="29" s="1"/>
  <c r="CD35" i="29"/>
  <c r="AZ6" i="29"/>
  <c r="Z38" i="29"/>
  <c r="AA35" i="29"/>
  <c r="DB35" i="29"/>
  <c r="DB38" i="29" s="1"/>
  <c r="DC35" i="29"/>
  <c r="DH35" i="29"/>
  <c r="DM35" i="29"/>
  <c r="DR35" i="29"/>
  <c r="DW35" i="29"/>
  <c r="CI35" i="29"/>
  <c r="CN35" i="29"/>
  <c r="CS35" i="29"/>
  <c r="CX35" i="29"/>
  <c r="BE35" i="29"/>
  <c r="BJ35" i="29"/>
  <c r="BO35" i="29"/>
  <c r="BT35" i="29"/>
  <c r="BY35" i="29"/>
  <c r="AF35" i="29"/>
  <c r="AK35" i="29"/>
  <c r="AP35" i="29"/>
  <c r="AU35" i="29"/>
  <c r="G35" i="29"/>
  <c r="L35" i="29"/>
  <c r="Q35" i="29"/>
  <c r="MM6" i="29"/>
  <c r="KJ35" i="29"/>
  <c r="IL35" i="29"/>
  <c r="HX35" i="29"/>
  <c r="GY35" i="29"/>
  <c r="FZ35" i="29"/>
  <c r="FA35" i="29"/>
  <c r="MM33" i="29"/>
  <c r="MN33" i="29"/>
  <c r="MO33" i="29"/>
  <c r="LF29" i="29"/>
  <c r="KB29" i="29"/>
  <c r="AW28" i="29"/>
  <c r="MM27" i="29"/>
  <c r="MM25" i="29"/>
  <c r="CA23" i="29"/>
  <c r="X23" i="29"/>
  <c r="CA22" i="29"/>
  <c r="AW22" i="29"/>
  <c r="X22" i="29"/>
  <c r="CA21" i="29"/>
  <c r="X21" i="29"/>
  <c r="CA20" i="29"/>
  <c r="X20" i="29"/>
  <c r="CA19" i="29"/>
  <c r="X19" i="29"/>
  <c r="CA18" i="29"/>
  <c r="X18" i="29"/>
  <c r="X17" i="29"/>
  <c r="CA15" i="29"/>
  <c r="CA14" i="29"/>
  <c r="X14" i="29"/>
  <c r="X13" i="29"/>
  <c r="X11" i="29"/>
  <c r="CA10" i="29"/>
  <c r="X10" i="29"/>
  <c r="CA9" i="29"/>
  <c r="X9" i="29"/>
  <c r="CA8" i="29"/>
  <c r="X8" i="29"/>
  <c r="CA7" i="29"/>
  <c r="X7" i="29"/>
  <c r="CA6" i="29"/>
  <c r="BKZ33" i="30"/>
  <c r="BJT33" i="30"/>
  <c r="BIN33" i="30"/>
  <c r="BGB33" i="30"/>
  <c r="BEV33" i="30"/>
  <c r="BDP33" i="30"/>
  <c r="BBD33" i="30"/>
  <c r="AYR33" i="30"/>
  <c r="AUZ33" i="30"/>
  <c r="ATT33" i="30"/>
  <c r="ARH33" i="30"/>
  <c r="AQB33" i="30"/>
  <c r="AOV33" i="30"/>
  <c r="AMJ33" i="30"/>
  <c r="ALD33" i="30"/>
  <c r="BKZ32" i="30"/>
  <c r="BJT32" i="30"/>
  <c r="BGB32" i="30"/>
  <c r="BEV32" i="30"/>
  <c r="BBD32" i="30"/>
  <c r="AZX32" i="30"/>
  <c r="AWF32" i="30"/>
  <c r="AUZ32" i="30"/>
  <c r="ARH32" i="30"/>
  <c r="AQB32" i="30"/>
  <c r="AMJ32" i="30"/>
  <c r="ALD32" i="30"/>
  <c r="AHL32" i="30"/>
  <c r="AGF32" i="30"/>
  <c r="ACN32" i="30"/>
  <c r="ABH32" i="30"/>
  <c r="BKY31" i="30"/>
  <c r="BIM31" i="30"/>
  <c r="BIP31" i="30"/>
  <c r="BHJ31" i="30"/>
  <c r="BGA31" i="30"/>
  <c r="BDO31" i="30"/>
  <c r="BDR31" i="30"/>
  <c r="BCL31" i="30"/>
  <c r="BBC31" i="30"/>
  <c r="BBF31" i="30"/>
  <c r="AYQ31" i="30"/>
  <c r="AYT31" i="30"/>
  <c r="AXN31" i="30"/>
  <c r="AWE31" i="30"/>
  <c r="AWH31" i="30"/>
  <c r="ATS31" i="30"/>
  <c r="ATV31" i="30"/>
  <c r="ASP31" i="30"/>
  <c r="ARG31" i="30"/>
  <c r="AOU31" i="30"/>
  <c r="AOX31" i="30"/>
  <c r="ANR31" i="30"/>
  <c r="ANP31" i="30"/>
  <c r="AMI31" i="30"/>
  <c r="AML31" i="30"/>
  <c r="ALD31" i="30"/>
  <c r="AJW31" i="30"/>
  <c r="AJZ31" i="30"/>
  <c r="AIT31" i="30"/>
  <c r="AHK31" i="30"/>
  <c r="AEY31" i="30"/>
  <c r="AFB31" i="30"/>
  <c r="ADV31" i="30"/>
  <c r="ACM31" i="30"/>
  <c r="AAA31" i="30"/>
  <c r="AAD31" i="30"/>
  <c r="YX31" i="30"/>
  <c r="XO31" i="30"/>
  <c r="VC31" i="30"/>
  <c r="VF31" i="30"/>
  <c r="TZ31" i="30"/>
  <c r="SQ31" i="30"/>
  <c r="QE31" i="30"/>
  <c r="QH31" i="30"/>
  <c r="PB31" i="30"/>
  <c r="NS31" i="30"/>
  <c r="LG31" i="30"/>
  <c r="LJ31" i="30"/>
  <c r="KD31" i="30"/>
  <c r="IU31" i="30"/>
  <c r="IX31" i="30"/>
  <c r="GI31" i="30"/>
  <c r="GL31" i="30"/>
  <c r="FF31" i="30"/>
  <c r="DW31" i="30"/>
  <c r="BK31" i="30"/>
  <c r="BN31" i="30"/>
  <c r="AH31" i="30"/>
  <c r="BKY30" i="30"/>
  <c r="BLB30" i="30"/>
  <c r="BIM30" i="30"/>
  <c r="BIP30" i="30"/>
  <c r="BHJ30" i="30"/>
  <c r="BGA30" i="30"/>
  <c r="BDO30" i="30"/>
  <c r="BDR30" i="30"/>
  <c r="BCL30" i="30"/>
  <c r="BBC30" i="30"/>
  <c r="AYQ30" i="30"/>
  <c r="AYT30" i="30"/>
  <c r="AXN30" i="30"/>
  <c r="AWE30" i="30"/>
  <c r="ATS30" i="30"/>
  <c r="ATV30" i="30"/>
  <c r="ASP30" i="30"/>
  <c r="ARG30" i="30"/>
  <c r="AOU30" i="30"/>
  <c r="AOX30" i="30"/>
  <c r="ANR30" i="30"/>
  <c r="ANP30" i="30"/>
  <c r="AMI30" i="30"/>
  <c r="ALD30" i="30"/>
  <c r="AJW30" i="30"/>
  <c r="AJZ30" i="30"/>
  <c r="AIT30" i="30"/>
  <c r="AHK30" i="30"/>
  <c r="AEY30" i="30"/>
  <c r="AFB30" i="30"/>
  <c r="ADV30" i="30"/>
  <c r="ACM30" i="30"/>
  <c r="AAA30" i="30"/>
  <c r="YX30" i="30"/>
  <c r="XO30" i="30"/>
  <c r="XR30" i="30"/>
  <c r="VC30" i="30"/>
  <c r="VF30" i="30"/>
  <c r="TZ30" i="30"/>
  <c r="SQ30" i="30"/>
  <c r="ST30" i="30"/>
  <c r="RN30" i="30"/>
  <c r="QH30" i="30"/>
  <c r="AAD29" i="30"/>
  <c r="VF29" i="30"/>
  <c r="GL29" i="30"/>
  <c r="BN29" i="30"/>
  <c r="ATV28" i="30"/>
  <c r="AOX27" i="30"/>
  <c r="ANP27" i="30"/>
  <c r="AJZ27" i="30"/>
  <c r="AFB27" i="30"/>
  <c r="AAD27" i="30"/>
  <c r="VF27" i="30"/>
  <c r="QH27" i="30"/>
  <c r="LJ27" i="30"/>
  <c r="GL27" i="30"/>
  <c r="ANP26" i="30"/>
  <c r="QH26" i="30"/>
  <c r="LJ26" i="30"/>
  <c r="GL26" i="30"/>
  <c r="BIP25" i="30"/>
  <c r="ANP25" i="30"/>
  <c r="MP25" i="30"/>
  <c r="BJV24" i="30"/>
  <c r="BEX24" i="30"/>
  <c r="AWE24" i="30"/>
  <c r="AWH24" i="30"/>
  <c r="AVB24" i="30"/>
  <c r="ARG24" i="30"/>
  <c r="ARJ24" i="30"/>
  <c r="AQD24" i="30"/>
  <c r="ANP24" i="30"/>
  <c r="AMJ24" i="30"/>
  <c r="AMI24" i="30"/>
  <c r="AML24" i="30"/>
  <c r="ALF24" i="30"/>
  <c r="ALD24" i="30"/>
  <c r="AHK24" i="30"/>
  <c r="AHN24" i="30"/>
  <c r="AGH24" i="30"/>
  <c r="ACM24" i="30"/>
  <c r="ACP24" i="30"/>
  <c r="ABJ24" i="30"/>
  <c r="XO24" i="30"/>
  <c r="XR24" i="30"/>
  <c r="WL24" i="30"/>
  <c r="SQ24" i="30"/>
  <c r="ST24" i="30"/>
  <c r="RN24" i="30"/>
  <c r="NS24" i="30"/>
  <c r="NV24" i="30"/>
  <c r="MP24" i="30"/>
  <c r="IU24" i="30"/>
  <c r="IX24" i="30"/>
  <c r="HR24" i="30"/>
  <c r="DW24" i="30"/>
  <c r="DZ24" i="30"/>
  <c r="CT24" i="30"/>
  <c r="BKY23" i="30"/>
  <c r="BLB23" i="30"/>
  <c r="BJV23" i="30"/>
  <c r="BGA23" i="30"/>
  <c r="BGD23" i="30"/>
  <c r="BEX23" i="30"/>
  <c r="BBC23" i="30"/>
  <c r="BBF23" i="30"/>
  <c r="AZZ23" i="30"/>
  <c r="AJZ23" i="30"/>
  <c r="ANP22" i="30"/>
  <c r="AJZ22" i="30"/>
  <c r="AFB22" i="30"/>
  <c r="AAD22" i="30"/>
  <c r="VF22" i="30"/>
  <c r="QH22" i="30"/>
  <c r="GL22" i="30"/>
  <c r="ANP21" i="30"/>
  <c r="AJZ21" i="30"/>
  <c r="QH21" i="30"/>
  <c r="BDR20" i="30"/>
  <c r="ANP20" i="30"/>
  <c r="AAD19" i="30"/>
  <c r="VF19" i="30"/>
  <c r="BN19" i="30"/>
  <c r="BIP18" i="30"/>
  <c r="BGA18" i="30"/>
  <c r="AYT18" i="30"/>
  <c r="ANP18" i="30"/>
  <c r="AML18" i="30"/>
  <c r="BLB17" i="30"/>
  <c r="AHN17" i="30"/>
  <c r="XR17" i="30"/>
  <c r="YU16" i="30"/>
  <c r="AMJ15" i="30"/>
  <c r="ANP14" i="30"/>
  <c r="HR14" i="30"/>
  <c r="BJV13" i="30"/>
  <c r="AZZ13" i="30"/>
  <c r="AQD13" i="30"/>
  <c r="ALD13" i="30"/>
  <c r="AJZ13" i="30"/>
  <c r="AHK13" i="30"/>
  <c r="AHN13" i="30"/>
  <c r="ACM13" i="30"/>
  <c r="SQ13" i="30"/>
  <c r="ST13" i="30"/>
  <c r="IU13" i="30"/>
  <c r="BKY12" i="30"/>
  <c r="BLB12" i="30"/>
  <c r="BBC12" i="30"/>
  <c r="BBF12" i="30"/>
  <c r="ARG12" i="30"/>
  <c r="ARJ12" i="30"/>
  <c r="AHK12" i="30"/>
  <c r="AHN12" i="30"/>
  <c r="SQ12" i="30"/>
  <c r="ST12" i="30"/>
  <c r="AYQ11" i="30"/>
  <c r="ARG11" i="30"/>
  <c r="ARJ11" i="30"/>
  <c r="ANP11" i="30"/>
  <c r="ALD11" i="30"/>
  <c r="YU11" i="30"/>
  <c r="YX11" i="30"/>
  <c r="TW11" i="30"/>
  <c r="TZ11" i="30"/>
  <c r="RK11" i="30"/>
  <c r="RN11" i="30"/>
  <c r="OY11" i="30"/>
  <c r="PB11" i="30"/>
  <c r="MM11" i="30"/>
  <c r="MP11" i="30"/>
  <c r="KA11" i="30"/>
  <c r="KD11" i="30"/>
  <c r="HO11" i="30"/>
  <c r="HR11" i="30"/>
  <c r="FC11" i="30"/>
  <c r="FF11" i="30"/>
  <c r="CQ11" i="30"/>
  <c r="CT11" i="30"/>
  <c r="AE11" i="30"/>
  <c r="AH11" i="30"/>
  <c r="BJS10" i="30"/>
  <c r="BJV10" i="30"/>
  <c r="BHG10" i="30"/>
  <c r="BHJ10" i="30"/>
  <c r="BEU10" i="30"/>
  <c r="BEX10" i="30"/>
  <c r="BCI10" i="30"/>
  <c r="BCL10" i="30"/>
  <c r="AZW10" i="30"/>
  <c r="AZZ10" i="30"/>
  <c r="AXK10" i="30"/>
  <c r="AXN10" i="30"/>
  <c r="AUY10" i="30"/>
  <c r="AVB10" i="30"/>
  <c r="ASM10" i="30"/>
  <c r="ASP10" i="30"/>
  <c r="AQA10" i="30"/>
  <c r="AQD10" i="30"/>
  <c r="ANP10" i="30"/>
  <c r="ANO10" i="30"/>
  <c r="ANR10" i="30"/>
  <c r="AMJ10" i="30"/>
  <c r="ALC10" i="30"/>
  <c r="ALF10" i="30"/>
  <c r="AIQ10" i="30"/>
  <c r="AIT10" i="30"/>
  <c r="AGE10" i="30"/>
  <c r="AGH10" i="30"/>
  <c r="ADS10" i="30"/>
  <c r="ADV10" i="30"/>
  <c r="ABG10" i="30"/>
  <c r="ABJ10" i="30"/>
  <c r="YU10" i="30"/>
  <c r="YX10" i="30"/>
  <c r="WI10" i="30"/>
  <c r="WL10" i="30"/>
  <c r="TW10" i="30"/>
  <c r="TZ10" i="30"/>
  <c r="RK10" i="30"/>
  <c r="RN10" i="30"/>
  <c r="OY10" i="30"/>
  <c r="PB10" i="30"/>
  <c r="MM10" i="30"/>
  <c r="MP10" i="30"/>
  <c r="KA10" i="30"/>
  <c r="KD10" i="30"/>
  <c r="HO10" i="30"/>
  <c r="HR10" i="30"/>
  <c r="FC10" i="30"/>
  <c r="FF10" i="30"/>
  <c r="CQ10" i="30"/>
  <c r="CT10" i="30"/>
  <c r="AE10" i="30"/>
  <c r="AH10" i="30"/>
  <c r="BJS9" i="30"/>
  <c r="BJV9" i="30"/>
  <c r="BHG9" i="30"/>
  <c r="BHJ9" i="30"/>
  <c r="BEU9" i="30"/>
  <c r="BEX9" i="30"/>
  <c r="BCI9" i="30"/>
  <c r="BCL9" i="30"/>
  <c r="AZW9" i="30"/>
  <c r="AZZ9" i="30"/>
  <c r="AXK9" i="30"/>
  <c r="AXN9" i="30"/>
  <c r="AUY9" i="30"/>
  <c r="AVB9" i="30"/>
  <c r="ASM9" i="30"/>
  <c r="ASP9" i="30"/>
  <c r="AQA9" i="30"/>
  <c r="AQD9" i="30"/>
  <c r="ANP9" i="30"/>
  <c r="ANO9" i="30"/>
  <c r="ANR9" i="30"/>
  <c r="AMJ9" i="30"/>
  <c r="ALC9" i="30"/>
  <c r="ALF9" i="30"/>
  <c r="AIQ9" i="30"/>
  <c r="AIT9" i="30"/>
  <c r="AGE9" i="30"/>
  <c r="AGH9" i="30"/>
  <c r="ADS9" i="30"/>
  <c r="ADV9" i="30"/>
  <c r="ABG9" i="30"/>
  <c r="ABJ9" i="30"/>
  <c r="YU9" i="30"/>
  <c r="YX9" i="30"/>
  <c r="VF9" i="30"/>
  <c r="QH9" i="30"/>
  <c r="MP9" i="30"/>
  <c r="IX9" i="30"/>
  <c r="BLB8" i="30"/>
  <c r="BBF8" i="30"/>
  <c r="AVB8" i="30"/>
  <c r="ANP8" i="30"/>
  <c r="ABJ8" i="30"/>
  <c r="HR8" i="30"/>
  <c r="AZZ7" i="30"/>
  <c r="ALD7" i="30"/>
  <c r="AGH7" i="30"/>
  <c r="BEY46" i="30"/>
  <c r="BFB46" i="30"/>
  <c r="BFB40" i="30"/>
  <c r="ZG46" i="30"/>
  <c r="ZJ46" i="30"/>
  <c r="ZJ40" i="30"/>
  <c r="JS46" i="30"/>
  <c r="JV46" i="30"/>
  <c r="JV40" i="30"/>
  <c r="C46" i="30"/>
  <c r="F46" i="30"/>
  <c r="F40" i="30"/>
  <c r="BFO46" i="30"/>
  <c r="BFR46" i="30"/>
  <c r="BFR40" i="30"/>
  <c r="ZW46" i="30"/>
  <c r="ZZ46" i="30"/>
  <c r="ZZ40" i="30"/>
  <c r="JC46" i="30"/>
  <c r="JF46" i="30"/>
  <c r="JF40" i="30"/>
  <c r="S46" i="30"/>
  <c r="V46" i="30"/>
  <c r="V40" i="30"/>
  <c r="APK46" i="30"/>
  <c r="APN46" i="30"/>
  <c r="APN40" i="30"/>
  <c r="BGC44" i="30"/>
  <c r="BFS44" i="30"/>
  <c r="BFC44" i="30"/>
  <c r="APO44" i="30"/>
  <c r="AOY44" i="30"/>
  <c r="ZK44" i="30"/>
  <c r="JW44" i="30"/>
  <c r="JG44" i="30"/>
  <c r="AG44" i="30"/>
  <c r="W44" i="30"/>
  <c r="G44" i="30"/>
  <c r="BFW40" i="30"/>
  <c r="BFG40" i="30"/>
  <c r="AQC40" i="30"/>
  <c r="APS40" i="30"/>
  <c r="APC40" i="30"/>
  <c r="ZO40" i="30"/>
  <c r="YY40" i="30"/>
  <c r="JK40" i="30"/>
  <c r="AA40" i="30"/>
  <c r="K40" i="30"/>
  <c r="BHG32" i="30"/>
  <c r="BHJ32" i="30"/>
  <c r="BCI32" i="30"/>
  <c r="BCL32" i="30"/>
  <c r="AXK32" i="30"/>
  <c r="AXN32" i="30"/>
  <c r="ASM32" i="30"/>
  <c r="ASP32" i="30"/>
  <c r="ANO32" i="30"/>
  <c r="ANR32" i="30"/>
  <c r="AIQ32" i="30"/>
  <c r="AIT32" i="30"/>
  <c r="ADS32" i="30"/>
  <c r="ADV32" i="30"/>
  <c r="YU32" i="30"/>
  <c r="YX32" i="30"/>
  <c r="TW32" i="30"/>
  <c r="TZ32" i="30"/>
  <c r="OY32" i="30"/>
  <c r="PB32" i="30"/>
  <c r="KA32" i="30"/>
  <c r="KD32" i="30"/>
  <c r="FC32" i="30"/>
  <c r="FF32" i="30"/>
  <c r="AE32" i="30"/>
  <c r="AH32" i="30"/>
  <c r="KA43" i="30"/>
  <c r="KD43" i="30"/>
  <c r="AE43" i="30"/>
  <c r="AH43" i="30"/>
  <c r="BLB31" i="30"/>
  <c r="BGD31" i="30"/>
  <c r="ARJ31" i="30"/>
  <c r="AHN31" i="30"/>
  <c r="ACP31" i="30"/>
  <c r="XR31" i="30"/>
  <c r="ST31" i="30"/>
  <c r="NV31" i="30"/>
  <c r="DZ31" i="30"/>
  <c r="BGD30" i="30"/>
  <c r="BBF30" i="30"/>
  <c r="AWH30" i="30"/>
  <c r="ARJ30" i="30"/>
  <c r="AML30" i="30"/>
  <c r="AHN30" i="30"/>
  <c r="ACP30" i="30"/>
  <c r="BFW44" i="30"/>
  <c r="BFZ44" i="30"/>
  <c r="BFG44" i="30"/>
  <c r="BFJ44" i="30"/>
  <c r="AQC44" i="30"/>
  <c r="APS44" i="30"/>
  <c r="APV44" i="30"/>
  <c r="APC44" i="30"/>
  <c r="APF44" i="30"/>
  <c r="ZO44" i="30"/>
  <c r="ZR44" i="30"/>
  <c r="YY44" i="30"/>
  <c r="ZB44" i="30"/>
  <c r="JK44" i="30"/>
  <c r="JN44" i="30"/>
  <c r="AA44" i="30"/>
  <c r="AD44" i="30"/>
  <c r="K44" i="30"/>
  <c r="N44" i="30"/>
  <c r="BFN43" i="30"/>
  <c r="APZ43" i="30"/>
  <c r="APJ43" i="30"/>
  <c r="ZV43" i="30"/>
  <c r="ZF43" i="30"/>
  <c r="JR43" i="30"/>
  <c r="JB43" i="30"/>
  <c r="R43" i="30"/>
  <c r="BFK40" i="30"/>
  <c r="APW40" i="30"/>
  <c r="APG40" i="30"/>
  <c r="AAC40" i="30"/>
  <c r="ZS40" i="30"/>
  <c r="ZC40" i="30"/>
  <c r="JO40" i="30"/>
  <c r="IY40" i="30"/>
  <c r="O40" i="30"/>
  <c r="BFR39" i="30"/>
  <c r="BFB39" i="30"/>
  <c r="APN39" i="30"/>
  <c r="ZZ39" i="30"/>
  <c r="ZJ39" i="30"/>
  <c r="JV39" i="30"/>
  <c r="JF39" i="30"/>
  <c r="V39" i="30"/>
  <c r="F39" i="30"/>
  <c r="ADC34" i="30"/>
  <c r="ADF34" i="30"/>
  <c r="ACQ34" i="30"/>
  <c r="ACT34" i="30"/>
  <c r="BKY32" i="30"/>
  <c r="BIM32" i="30"/>
  <c r="BIP32" i="30"/>
  <c r="BHN32" i="30"/>
  <c r="BHH32" i="30"/>
  <c r="BGA32" i="30"/>
  <c r="BGD32" i="30"/>
  <c r="BDO32" i="30"/>
  <c r="BDR32" i="30"/>
  <c r="BCP32" i="30"/>
  <c r="BCJ32" i="30"/>
  <c r="BBC32" i="30"/>
  <c r="AYQ32" i="30"/>
  <c r="AYT32" i="30"/>
  <c r="AXR32" i="30"/>
  <c r="AXL32" i="30"/>
  <c r="AWE32" i="30"/>
  <c r="ATS32" i="30"/>
  <c r="ATV32" i="30"/>
  <c r="AST32" i="30"/>
  <c r="ASN32" i="30"/>
  <c r="ARG32" i="30"/>
  <c r="AOU32" i="30"/>
  <c r="AOX32" i="30"/>
  <c r="ANV32" i="30"/>
  <c r="ANP32" i="30"/>
  <c r="AMI32" i="30"/>
  <c r="AJW32" i="30"/>
  <c r="AJZ32" i="30"/>
  <c r="AIX32" i="30"/>
  <c r="AIR32" i="30"/>
  <c r="AHK32" i="30"/>
  <c r="AEY32" i="30"/>
  <c r="AFB32" i="30"/>
  <c r="ADZ32" i="30"/>
  <c r="ADT32" i="30"/>
  <c r="ACM32" i="30"/>
  <c r="AAA32" i="30"/>
  <c r="AAD32" i="30"/>
  <c r="ZB32" i="30"/>
  <c r="XO32" i="30"/>
  <c r="VC32" i="30"/>
  <c r="VF32" i="30"/>
  <c r="UD32" i="30"/>
  <c r="SQ32" i="30"/>
  <c r="ST32" i="30"/>
  <c r="QE32" i="30"/>
  <c r="QH32" i="30"/>
  <c r="PF32" i="30"/>
  <c r="NS32" i="30"/>
  <c r="NV32" i="30"/>
  <c r="LG32" i="30"/>
  <c r="LJ32" i="30"/>
  <c r="KH32" i="30"/>
  <c r="IU32" i="30"/>
  <c r="GI32" i="30"/>
  <c r="GL32" i="30"/>
  <c r="FJ32" i="30"/>
  <c r="DW32" i="30"/>
  <c r="BK32" i="30"/>
  <c r="BN32" i="30"/>
  <c r="AL32" i="30"/>
  <c r="BGA43" i="30"/>
  <c r="BGD43" i="30"/>
  <c r="AAC44" i="30"/>
  <c r="KC40" i="30"/>
  <c r="BIN32" i="30"/>
  <c r="BDP32" i="30"/>
  <c r="AYR32" i="30"/>
  <c r="ATT32" i="30"/>
  <c r="AOV32" i="30"/>
  <c r="AJX32" i="30"/>
  <c r="AEZ32" i="30"/>
  <c r="AAB32" i="30"/>
  <c r="BLB32" i="30"/>
  <c r="BIX32" i="30"/>
  <c r="BJS32" i="30"/>
  <c r="BJV32" i="30"/>
  <c r="BDZ32" i="30"/>
  <c r="BEU32" i="30"/>
  <c r="BEX32" i="30"/>
  <c r="BBF32" i="30"/>
  <c r="AZB32" i="30"/>
  <c r="AZW32" i="30"/>
  <c r="AZZ32" i="30"/>
  <c r="AWH32" i="30"/>
  <c r="AUD32" i="30"/>
  <c r="AUY32" i="30"/>
  <c r="AVB32" i="30"/>
  <c r="ARJ32" i="30"/>
  <c r="APF32" i="30"/>
  <c r="AQA32" i="30"/>
  <c r="AQD32" i="30"/>
  <c r="AML32" i="30"/>
  <c r="AKH32" i="30"/>
  <c r="ALC32" i="30"/>
  <c r="ALF32" i="30"/>
  <c r="AHN32" i="30"/>
  <c r="AFJ32" i="30"/>
  <c r="AGE32" i="30"/>
  <c r="AGH32" i="30"/>
  <c r="ACP32" i="30"/>
  <c r="AAL32" i="30"/>
  <c r="ABG32" i="30"/>
  <c r="ABJ32" i="30"/>
  <c r="XR32" i="30"/>
  <c r="VN32" i="30"/>
  <c r="WI32" i="30"/>
  <c r="WL32" i="30"/>
  <c r="QP32" i="30"/>
  <c r="RK32" i="30"/>
  <c r="RN32" i="30"/>
  <c r="LR32" i="30"/>
  <c r="MM32" i="30"/>
  <c r="MP32" i="30"/>
  <c r="IX32" i="30"/>
  <c r="GT32" i="30"/>
  <c r="HO32" i="30"/>
  <c r="HR32" i="30"/>
  <c r="DZ32" i="30"/>
  <c r="BV32" i="30"/>
  <c r="CQ32" i="30"/>
  <c r="CT32" i="30"/>
  <c r="BKH31" i="30"/>
  <c r="BJS31" i="30"/>
  <c r="BJV31" i="30"/>
  <c r="BHN31" i="30"/>
  <c r="BFJ31" i="30"/>
  <c r="BEU31" i="30"/>
  <c r="BEX31" i="30"/>
  <c r="BCP31" i="30"/>
  <c r="BAL31" i="30"/>
  <c r="AZW31" i="30"/>
  <c r="AZZ31" i="30"/>
  <c r="AXR31" i="30"/>
  <c r="AVN31" i="30"/>
  <c r="AUY31" i="30"/>
  <c r="AVB31" i="30"/>
  <c r="AST31" i="30"/>
  <c r="AQP31" i="30"/>
  <c r="AQA31" i="30"/>
  <c r="ANV31" i="30"/>
  <c r="ALR31" i="30"/>
  <c r="ALC31" i="30"/>
  <c r="ALF31" i="30"/>
  <c r="AIX31" i="30"/>
  <c r="AGT31" i="30"/>
  <c r="AGE31" i="30"/>
  <c r="AGH31" i="30"/>
  <c r="ADZ31" i="30"/>
  <c r="ABV31" i="30"/>
  <c r="ABG31" i="30"/>
  <c r="ABJ31" i="30"/>
  <c r="ZB31" i="30"/>
  <c r="WX31" i="30"/>
  <c r="WI31" i="30"/>
  <c r="WL31" i="30"/>
  <c r="UD31" i="30"/>
  <c r="RZ31" i="30"/>
  <c r="RK31" i="30"/>
  <c r="RN31" i="30"/>
  <c r="PF31" i="30"/>
  <c r="NB31" i="30"/>
  <c r="MM31" i="30"/>
  <c r="MP31" i="30"/>
  <c r="KH31" i="30"/>
  <c r="ID31" i="30"/>
  <c r="HO31" i="30"/>
  <c r="HR31" i="30"/>
  <c r="FJ31" i="30"/>
  <c r="DF31" i="30"/>
  <c r="CQ31" i="30"/>
  <c r="CT31" i="30"/>
  <c r="AL31" i="30"/>
  <c r="BKH30" i="30"/>
  <c r="BJS30" i="30"/>
  <c r="BJV30" i="30"/>
  <c r="BHN30" i="30"/>
  <c r="BFJ30" i="30"/>
  <c r="BEU30" i="30"/>
  <c r="BEX30" i="30"/>
  <c r="BCP30" i="30"/>
  <c r="BAL30" i="30"/>
  <c r="AZW30" i="30"/>
  <c r="AZZ30" i="30"/>
  <c r="AXR30" i="30"/>
  <c r="AVN30" i="30"/>
  <c r="AUY30" i="30"/>
  <c r="AVB30" i="30"/>
  <c r="AST30" i="30"/>
  <c r="AQP30" i="30"/>
  <c r="AQA30" i="30"/>
  <c r="AQD30" i="30"/>
  <c r="ANV30" i="30"/>
  <c r="ALR30" i="30"/>
  <c r="ALC30" i="30"/>
  <c r="ALF30" i="30"/>
  <c r="AIX30" i="30"/>
  <c r="AGT30" i="30"/>
  <c r="AGE30" i="30"/>
  <c r="AGH30" i="30"/>
  <c r="ADZ30" i="30"/>
  <c r="ABV30" i="30"/>
  <c r="ABG30" i="30"/>
  <c r="ABJ30" i="30"/>
  <c r="ZB30" i="30"/>
  <c r="WX30" i="30"/>
  <c r="WI30" i="30"/>
  <c r="WL30" i="30"/>
  <c r="UD30" i="30"/>
  <c r="RZ30" i="30"/>
  <c r="LG30" i="30"/>
  <c r="CQ30" i="30"/>
  <c r="CT30" i="30"/>
  <c r="BR30" i="30"/>
  <c r="BDO29" i="30"/>
  <c r="AUY29" i="30"/>
  <c r="AVB29" i="30"/>
  <c r="ATZ29" i="30"/>
  <c r="AJW29" i="30"/>
  <c r="AJZ29" i="30"/>
  <c r="ABG29" i="30"/>
  <c r="ABJ29" i="30"/>
  <c r="AAH29" i="30"/>
  <c r="QE29" i="30"/>
  <c r="QH29" i="30"/>
  <c r="HO29" i="30"/>
  <c r="HR29" i="30"/>
  <c r="GP29" i="30"/>
  <c r="BIM28" i="30"/>
  <c r="BIP28" i="30"/>
  <c r="AMJ28" i="30"/>
  <c r="GI30" i="30"/>
  <c r="GL30" i="30"/>
  <c r="BN30" i="30"/>
  <c r="BJS29" i="30"/>
  <c r="BJV29" i="30"/>
  <c r="BIT29" i="30"/>
  <c r="AYQ29" i="30"/>
  <c r="AYT29" i="30"/>
  <c r="ATV29" i="30"/>
  <c r="AQA29" i="30"/>
  <c r="AQD29" i="30"/>
  <c r="APB29" i="30"/>
  <c r="ALD29" i="30"/>
  <c r="AEY29" i="30"/>
  <c r="AFB29" i="30"/>
  <c r="WI29" i="30"/>
  <c r="WL29" i="30"/>
  <c r="VJ29" i="30"/>
  <c r="LG29" i="30"/>
  <c r="LJ29" i="30"/>
  <c r="CQ29" i="30"/>
  <c r="CT29" i="30"/>
  <c r="BR29" i="30"/>
  <c r="BDO28" i="30"/>
  <c r="BDR28" i="30"/>
  <c r="ANP28" i="30"/>
  <c r="MM30" i="30"/>
  <c r="MP30" i="30"/>
  <c r="LN30" i="30"/>
  <c r="BEU29" i="30"/>
  <c r="BEX29" i="30"/>
  <c r="BDV29" i="30"/>
  <c r="ALC29" i="30"/>
  <c r="ALF29" i="30"/>
  <c r="AKD29" i="30"/>
  <c r="RK29" i="30"/>
  <c r="RN29" i="30"/>
  <c r="QL29" i="30"/>
  <c r="BJS28" i="30"/>
  <c r="BJV28" i="30"/>
  <c r="BIT28" i="30"/>
  <c r="LJ30" i="30"/>
  <c r="HO30" i="30"/>
  <c r="HR30" i="30"/>
  <c r="GP30" i="30"/>
  <c r="BDR29" i="30"/>
  <c r="AZW29" i="30"/>
  <c r="AZZ29" i="30"/>
  <c r="AYX29" i="30"/>
  <c r="AMJ29" i="30"/>
  <c r="AGE29" i="30"/>
  <c r="AGH29" i="30"/>
  <c r="AFF29" i="30"/>
  <c r="MM29" i="30"/>
  <c r="MP29" i="30"/>
  <c r="LN29" i="30"/>
  <c r="BEU28" i="30"/>
  <c r="BEX28" i="30"/>
  <c r="BDV28" i="30"/>
  <c r="AYX28" i="30"/>
  <c r="AZW28" i="30"/>
  <c r="AZZ28" i="30"/>
  <c r="ATZ28" i="30"/>
  <c r="AUY28" i="30"/>
  <c r="AVB28" i="30"/>
  <c r="APB28" i="30"/>
  <c r="AQA28" i="30"/>
  <c r="AQD28" i="30"/>
  <c r="AKD28" i="30"/>
  <c r="ALC28" i="30"/>
  <c r="ALF28" i="30"/>
  <c r="AFF28" i="30"/>
  <c r="AGE28" i="30"/>
  <c r="AGH28" i="30"/>
  <c r="AAH28" i="30"/>
  <c r="ABG28" i="30"/>
  <c r="ABJ28" i="30"/>
  <c r="VJ28" i="30"/>
  <c r="WI28" i="30"/>
  <c r="WL28" i="30"/>
  <c r="QL28" i="30"/>
  <c r="RK28" i="30"/>
  <c r="RN28" i="30"/>
  <c r="LN28" i="30"/>
  <c r="MM28" i="30"/>
  <c r="MP28" i="30"/>
  <c r="NS30" i="30"/>
  <c r="NV30" i="30"/>
  <c r="IU30" i="30"/>
  <c r="IX30" i="30"/>
  <c r="DW30" i="30"/>
  <c r="DZ30" i="30"/>
  <c r="BKY29" i="30"/>
  <c r="BLB29" i="30"/>
  <c r="BGA29" i="30"/>
  <c r="BGD29" i="30"/>
  <c r="BBC29" i="30"/>
  <c r="BBF29" i="30"/>
  <c r="AWE29" i="30"/>
  <c r="AWH29" i="30"/>
  <c r="ARG29" i="30"/>
  <c r="ARJ29" i="30"/>
  <c r="AMI29" i="30"/>
  <c r="AML29" i="30"/>
  <c r="AHK29" i="30"/>
  <c r="AHN29" i="30"/>
  <c r="ACM29" i="30"/>
  <c r="ACP29" i="30"/>
  <c r="XO29" i="30"/>
  <c r="XR29" i="30"/>
  <c r="SQ29" i="30"/>
  <c r="ST29" i="30"/>
  <c r="NS29" i="30"/>
  <c r="NV29" i="30"/>
  <c r="IU29" i="30"/>
  <c r="IX29" i="30"/>
  <c r="DW29" i="30"/>
  <c r="DZ29" i="30"/>
  <c r="BKY28" i="30"/>
  <c r="BLB28" i="30"/>
  <c r="BGA28" i="30"/>
  <c r="BGD28" i="30"/>
  <c r="HO28" i="30"/>
  <c r="HR28" i="30"/>
  <c r="CQ28" i="30"/>
  <c r="CT28" i="30"/>
  <c r="BJS27" i="30"/>
  <c r="BJV27" i="30"/>
  <c r="BEU27" i="30"/>
  <c r="BEX27" i="30"/>
  <c r="AZW27" i="30"/>
  <c r="AZZ27" i="30"/>
  <c r="AUY27" i="30"/>
  <c r="AVB27" i="30"/>
  <c r="AQA27" i="30"/>
  <c r="AQD27" i="30"/>
  <c r="ALC27" i="30"/>
  <c r="ALF27" i="30"/>
  <c r="AGE27" i="30"/>
  <c r="AGH27" i="30"/>
  <c r="ABG27" i="30"/>
  <c r="ABJ27" i="30"/>
  <c r="WI27" i="30"/>
  <c r="WL27" i="30"/>
  <c r="RK27" i="30"/>
  <c r="RN27" i="30"/>
  <c r="MM27" i="30"/>
  <c r="MP27" i="30"/>
  <c r="HO27" i="30"/>
  <c r="HR27" i="30"/>
  <c r="CQ27" i="30"/>
  <c r="CT27" i="30"/>
  <c r="BJS26" i="30"/>
  <c r="BJV26" i="30"/>
  <c r="BEU26" i="30"/>
  <c r="BEX26" i="30"/>
  <c r="AZW26" i="30"/>
  <c r="AZZ26" i="30"/>
  <c r="AUY26" i="30"/>
  <c r="AVB26" i="30"/>
  <c r="AQA26" i="30"/>
  <c r="ALC26" i="30"/>
  <c r="ALF26" i="30"/>
  <c r="AGE26" i="30"/>
  <c r="AGH26" i="30"/>
  <c r="ABG26" i="30"/>
  <c r="ABJ26" i="30"/>
  <c r="WI26" i="30"/>
  <c r="WL26" i="30"/>
  <c r="RK26" i="30"/>
  <c r="RN26" i="30"/>
  <c r="MM26" i="30"/>
  <c r="MP26" i="30"/>
  <c r="HO26" i="30"/>
  <c r="HR26" i="30"/>
  <c r="CQ26" i="30"/>
  <c r="CT26" i="30"/>
  <c r="BJS25" i="30"/>
  <c r="BJV25" i="30"/>
  <c r="BEU25" i="30"/>
  <c r="BEX25" i="30"/>
  <c r="AZW25" i="30"/>
  <c r="AZZ25" i="30"/>
  <c r="AUY25" i="30"/>
  <c r="AVB25" i="30"/>
  <c r="AQA25" i="30"/>
  <c r="AQD25" i="30"/>
  <c r="ALC25" i="30"/>
  <c r="ALF25" i="30"/>
  <c r="AGE25" i="30"/>
  <c r="AGH25" i="30"/>
  <c r="ABG25" i="30"/>
  <c r="ABJ25" i="30"/>
  <c r="WI25" i="30"/>
  <c r="WL25" i="30"/>
  <c r="RK25" i="30"/>
  <c r="RN25" i="30"/>
  <c r="NS25" i="30"/>
  <c r="NV25" i="30"/>
  <c r="MT25" i="30"/>
  <c r="EH25" i="30"/>
  <c r="FC25" i="30"/>
  <c r="FF25" i="30"/>
  <c r="CQ25" i="30"/>
  <c r="CT25" i="30"/>
  <c r="AT25" i="30"/>
  <c r="BK25" i="30"/>
  <c r="BN25" i="30"/>
  <c r="BGA24" i="30"/>
  <c r="BGD24" i="30"/>
  <c r="BFB24" i="30"/>
  <c r="AWP24" i="30"/>
  <c r="AXK24" i="30"/>
  <c r="AXN24" i="30"/>
  <c r="BBC28" i="30"/>
  <c r="BBF28" i="30"/>
  <c r="BAD28" i="30"/>
  <c r="AWE28" i="30"/>
  <c r="AWH28" i="30"/>
  <c r="AVF28" i="30"/>
  <c r="ARG28" i="30"/>
  <c r="ARJ28" i="30"/>
  <c r="AQH28" i="30"/>
  <c r="AMI28" i="30"/>
  <c r="AML28" i="30"/>
  <c r="ALJ28" i="30"/>
  <c r="ALD28" i="30"/>
  <c r="AHK28" i="30"/>
  <c r="AHN28" i="30"/>
  <c r="AGL28" i="30"/>
  <c r="ACM28" i="30"/>
  <c r="ACP28" i="30"/>
  <c r="ABN28" i="30"/>
  <c r="XO28" i="30"/>
  <c r="XR28" i="30"/>
  <c r="WP28" i="30"/>
  <c r="SQ28" i="30"/>
  <c r="ST28" i="30"/>
  <c r="RR28" i="30"/>
  <c r="NS28" i="30"/>
  <c r="NV28" i="30"/>
  <c r="MT28" i="30"/>
  <c r="IU28" i="30"/>
  <c r="IX28" i="30"/>
  <c r="HV28" i="30"/>
  <c r="DW28" i="30"/>
  <c r="DZ28" i="30"/>
  <c r="CX28" i="30"/>
  <c r="BKY27" i="30"/>
  <c r="BLB27" i="30"/>
  <c r="BJZ27" i="30"/>
  <c r="BGA27" i="30"/>
  <c r="BGD27" i="30"/>
  <c r="BFB27" i="30"/>
  <c r="BBC27" i="30"/>
  <c r="BBF27" i="30"/>
  <c r="BAD27" i="30"/>
  <c r="AWE27" i="30"/>
  <c r="AWH27" i="30"/>
  <c r="AVF27" i="30"/>
  <c r="ARG27" i="30"/>
  <c r="ARJ27" i="30"/>
  <c r="AQH27" i="30"/>
  <c r="AMI27" i="30"/>
  <c r="AML27" i="30"/>
  <c r="ALJ27" i="30"/>
  <c r="ALD27" i="30"/>
  <c r="AHK27" i="30"/>
  <c r="AHN27" i="30"/>
  <c r="AGL27" i="30"/>
  <c r="ACM27" i="30"/>
  <c r="ACP27" i="30"/>
  <c r="ABN27" i="30"/>
  <c r="XO27" i="30"/>
  <c r="XR27" i="30"/>
  <c r="WP27" i="30"/>
  <c r="SQ27" i="30"/>
  <c r="ST27" i="30"/>
  <c r="RR27" i="30"/>
  <c r="NS27" i="30"/>
  <c r="NV27" i="30"/>
  <c r="MT27" i="30"/>
  <c r="IU27" i="30"/>
  <c r="IX27" i="30"/>
  <c r="HV27" i="30"/>
  <c r="DW27" i="30"/>
  <c r="DZ27" i="30"/>
  <c r="CX27" i="30"/>
  <c r="BKY26" i="30"/>
  <c r="BLB26" i="30"/>
  <c r="BJZ26" i="30"/>
  <c r="BGA26" i="30"/>
  <c r="BGA42" i="30"/>
  <c r="BGA44" i="30"/>
  <c r="BFB26" i="30"/>
  <c r="BBC26" i="30"/>
  <c r="BBF26" i="30"/>
  <c r="BAD26" i="30"/>
  <c r="AWE26" i="30"/>
  <c r="AWH26" i="30"/>
  <c r="AVF26" i="30"/>
  <c r="ARG26" i="30"/>
  <c r="ARJ26" i="30"/>
  <c r="AQH26" i="30"/>
  <c r="AMI26" i="30"/>
  <c r="AML26" i="30"/>
  <c r="ALJ26" i="30"/>
  <c r="ALD26" i="30"/>
  <c r="AHK26" i="30"/>
  <c r="AHN26" i="30"/>
  <c r="AGL26" i="30"/>
  <c r="ACM26" i="30"/>
  <c r="ACP26" i="30"/>
  <c r="ABN26" i="30"/>
  <c r="XO26" i="30"/>
  <c r="XR26" i="30"/>
  <c r="WP26" i="30"/>
  <c r="SQ26" i="30"/>
  <c r="ST26" i="30"/>
  <c r="RR26" i="30"/>
  <c r="NS26" i="30"/>
  <c r="NV26" i="30"/>
  <c r="MT26" i="30"/>
  <c r="IU26" i="30"/>
  <c r="IX26" i="30"/>
  <c r="HV26" i="30"/>
  <c r="DW26" i="30"/>
  <c r="DZ26" i="30"/>
  <c r="CX26" i="30"/>
  <c r="BKY25" i="30"/>
  <c r="BLB25" i="30"/>
  <c r="BJZ25" i="30"/>
  <c r="BGA25" i="30"/>
  <c r="BGD25" i="30"/>
  <c r="BFB25" i="30"/>
  <c r="BBC25" i="30"/>
  <c r="BBF25" i="30"/>
  <c r="BAD25" i="30"/>
  <c r="AWE25" i="30"/>
  <c r="AWH25" i="30"/>
  <c r="AVF25" i="30"/>
  <c r="ARG25" i="30"/>
  <c r="ARJ25" i="30"/>
  <c r="AQH25" i="30"/>
  <c r="AMI25" i="30"/>
  <c r="AML25" i="30"/>
  <c r="ALJ25" i="30"/>
  <c r="ALD25" i="30"/>
  <c r="AHK25" i="30"/>
  <c r="AHN25" i="30"/>
  <c r="AGL25" i="30"/>
  <c r="ACM25" i="30"/>
  <c r="ACP25" i="30"/>
  <c r="ABN25" i="30"/>
  <c r="XO25" i="30"/>
  <c r="XR25" i="30"/>
  <c r="WP25" i="30"/>
  <c r="SQ25" i="30"/>
  <c r="ST25" i="30"/>
  <c r="RR25" i="30"/>
  <c r="IU25" i="30"/>
  <c r="IX25" i="30"/>
  <c r="HV25" i="30"/>
  <c r="J25" i="30"/>
  <c r="AE25" i="30"/>
  <c r="AH25" i="30"/>
  <c r="BHV24" i="30"/>
  <c r="BIM24" i="30"/>
  <c r="BIP24" i="30"/>
  <c r="BBC24" i="30"/>
  <c r="BBF24" i="30"/>
  <c r="BAD24" i="30"/>
  <c r="AMJ27" i="30"/>
  <c r="AMJ26" i="30"/>
  <c r="AMJ25" i="30"/>
  <c r="OD25" i="30"/>
  <c r="OY25" i="30"/>
  <c r="PB25" i="30"/>
  <c r="KP25" i="30"/>
  <c r="LG25" i="30"/>
  <c r="LJ25" i="30"/>
  <c r="DW25" i="30"/>
  <c r="DZ25" i="30"/>
  <c r="CX25" i="30"/>
  <c r="BGL24" i="30"/>
  <c r="BHG24" i="30"/>
  <c r="BHJ24" i="30"/>
  <c r="BCX24" i="30"/>
  <c r="BDO24" i="30"/>
  <c r="BDR24" i="30"/>
  <c r="OY30" i="30"/>
  <c r="PB30" i="30"/>
  <c r="KA30" i="30"/>
  <c r="KD30" i="30"/>
  <c r="FC30" i="30"/>
  <c r="FF30" i="30"/>
  <c r="AE30" i="30"/>
  <c r="AH30" i="30"/>
  <c r="BHG29" i="30"/>
  <c r="BHJ29" i="30"/>
  <c r="BCI29" i="30"/>
  <c r="BCL29" i="30"/>
  <c r="AXK29" i="30"/>
  <c r="AXN29" i="30"/>
  <c r="ASM29" i="30"/>
  <c r="ASP29" i="30"/>
  <c r="ANO29" i="30"/>
  <c r="ANR29" i="30"/>
  <c r="AIQ29" i="30"/>
  <c r="AIT29" i="30"/>
  <c r="ADS29" i="30"/>
  <c r="ADV29" i="30"/>
  <c r="YU29" i="30"/>
  <c r="YX29" i="30"/>
  <c r="TW29" i="30"/>
  <c r="TZ29" i="30"/>
  <c r="OY29" i="30"/>
  <c r="PB29" i="30"/>
  <c r="KA29" i="30"/>
  <c r="KD29" i="30"/>
  <c r="FC29" i="30"/>
  <c r="FF29" i="30"/>
  <c r="AE29" i="30"/>
  <c r="AH29" i="30"/>
  <c r="BHG28" i="30"/>
  <c r="BHJ28" i="30"/>
  <c r="BBN28" i="30"/>
  <c r="BCI28" i="30"/>
  <c r="BCL28" i="30"/>
  <c r="AYT28" i="30"/>
  <c r="AWP28" i="30"/>
  <c r="AXK28" i="30"/>
  <c r="AXN28" i="30"/>
  <c r="ARR28" i="30"/>
  <c r="ASM28" i="30"/>
  <c r="ASP28" i="30"/>
  <c r="AOX28" i="30"/>
  <c r="AMT28" i="30"/>
  <c r="ANO28" i="30"/>
  <c r="ANR28" i="30"/>
  <c r="AJZ28" i="30"/>
  <c r="AHV28" i="30"/>
  <c r="AIQ28" i="30"/>
  <c r="AIT28" i="30"/>
  <c r="AFB28" i="30"/>
  <c r="ACX28" i="30"/>
  <c r="ADS28" i="30"/>
  <c r="ADV28" i="30"/>
  <c r="AAD28" i="30"/>
  <c r="XZ28" i="30"/>
  <c r="YU28" i="30"/>
  <c r="YX28" i="30"/>
  <c r="VF28" i="30"/>
  <c r="TB28" i="30"/>
  <c r="TW28" i="30"/>
  <c r="TZ28" i="30"/>
  <c r="QH28" i="30"/>
  <c r="OD28" i="30"/>
  <c r="OY28" i="30"/>
  <c r="PB28" i="30"/>
  <c r="LJ28" i="30"/>
  <c r="JF28" i="30"/>
  <c r="KA28" i="30"/>
  <c r="KD28" i="30"/>
  <c r="GL28" i="30"/>
  <c r="EH28" i="30"/>
  <c r="FC28" i="30"/>
  <c r="FF28" i="30"/>
  <c r="BN28" i="30"/>
  <c r="J28" i="30"/>
  <c r="AE28" i="30"/>
  <c r="AH28" i="30"/>
  <c r="BIP27" i="30"/>
  <c r="BGL27" i="30"/>
  <c r="BHG27" i="30"/>
  <c r="BHJ27" i="30"/>
  <c r="BDR27" i="30"/>
  <c r="BBN27" i="30"/>
  <c r="BCI27" i="30"/>
  <c r="BCL27" i="30"/>
  <c r="AYT27" i="30"/>
  <c r="AWP27" i="30"/>
  <c r="AXK27" i="30"/>
  <c r="AXN27" i="30"/>
  <c r="ATV27" i="30"/>
  <c r="ARR27" i="30"/>
  <c r="ASM27" i="30"/>
  <c r="ASP27" i="30"/>
  <c r="AMT27" i="30"/>
  <c r="ANO27" i="30"/>
  <c r="ANR27" i="30"/>
  <c r="AHV27" i="30"/>
  <c r="AIQ27" i="30"/>
  <c r="AIT27" i="30"/>
  <c r="ACX27" i="30"/>
  <c r="ADS27" i="30"/>
  <c r="ADV27" i="30"/>
  <c r="XZ27" i="30"/>
  <c r="YU27" i="30"/>
  <c r="YX27" i="30"/>
  <c r="TB27" i="30"/>
  <c r="TW27" i="30"/>
  <c r="TZ27" i="30"/>
  <c r="OD27" i="30"/>
  <c r="OY27" i="30"/>
  <c r="PB27" i="30"/>
  <c r="JF27" i="30"/>
  <c r="KA27" i="30"/>
  <c r="KD27" i="30"/>
  <c r="EH27" i="30"/>
  <c r="FC27" i="30"/>
  <c r="FF27" i="30"/>
  <c r="BN27" i="30"/>
  <c r="J27" i="30"/>
  <c r="AE27" i="30"/>
  <c r="AH27" i="30"/>
  <c r="BIP26" i="30"/>
  <c r="BGL26" i="30"/>
  <c r="BHG26" i="30"/>
  <c r="BHJ26" i="30"/>
  <c r="BDR26" i="30"/>
  <c r="BBN26" i="30"/>
  <c r="BCI26" i="30"/>
  <c r="BCL26" i="30"/>
  <c r="AYT26" i="30"/>
  <c r="AWP26" i="30"/>
  <c r="AXK26" i="30"/>
  <c r="AXN26" i="30"/>
  <c r="ATV26" i="30"/>
  <c r="ARR26" i="30"/>
  <c r="ASM26" i="30"/>
  <c r="ASP26" i="30"/>
  <c r="AOX26" i="30"/>
  <c r="AMT26" i="30"/>
  <c r="ANO26" i="30"/>
  <c r="ANR26" i="30"/>
  <c r="AJZ26" i="30"/>
  <c r="AHV26" i="30"/>
  <c r="AIQ26" i="30"/>
  <c r="AIT26" i="30"/>
  <c r="AFB26" i="30"/>
  <c r="ACX26" i="30"/>
  <c r="ADS26" i="30"/>
  <c r="ADV26" i="30"/>
  <c r="AAD26" i="30"/>
  <c r="XZ26" i="30"/>
  <c r="YU26" i="30"/>
  <c r="YX26" i="30"/>
  <c r="VF26" i="30"/>
  <c r="TB26" i="30"/>
  <c r="TW26" i="30"/>
  <c r="TZ26" i="30"/>
  <c r="OD26" i="30"/>
  <c r="OY26" i="30"/>
  <c r="PB26" i="30"/>
  <c r="JF26" i="30"/>
  <c r="KA26" i="30"/>
  <c r="KA42" i="30"/>
  <c r="KA44" i="30"/>
  <c r="KD44" i="30"/>
  <c r="EH26" i="30"/>
  <c r="FC26" i="30"/>
  <c r="FF26" i="30"/>
  <c r="BN26" i="30"/>
  <c r="J26" i="30"/>
  <c r="AE26" i="30"/>
  <c r="AE42" i="30"/>
  <c r="BGL25" i="30"/>
  <c r="BHG25" i="30"/>
  <c r="BHJ25" i="30"/>
  <c r="BDR25" i="30"/>
  <c r="BBN25" i="30"/>
  <c r="BCI25" i="30"/>
  <c r="BCL25" i="30"/>
  <c r="AYT25" i="30"/>
  <c r="AWP25" i="30"/>
  <c r="AXK25" i="30"/>
  <c r="AXN25" i="30"/>
  <c r="ATV25" i="30"/>
  <c r="ARR25" i="30"/>
  <c r="ASM25" i="30"/>
  <c r="ASP25" i="30"/>
  <c r="AOX25" i="30"/>
  <c r="AMT25" i="30"/>
  <c r="ANO25" i="30"/>
  <c r="ANR25" i="30"/>
  <c r="AJZ25" i="30"/>
  <c r="AHV25" i="30"/>
  <c r="AIQ25" i="30"/>
  <c r="AIT25" i="30"/>
  <c r="AFB25" i="30"/>
  <c r="ACX25" i="30"/>
  <c r="ADS25" i="30"/>
  <c r="ADV25" i="30"/>
  <c r="AAD25" i="30"/>
  <c r="XZ25" i="30"/>
  <c r="YU25" i="30"/>
  <c r="YX25" i="30"/>
  <c r="VF25" i="30"/>
  <c r="TB25" i="30"/>
  <c r="TW25" i="30"/>
  <c r="TZ25" i="30"/>
  <c r="QH25" i="30"/>
  <c r="JF25" i="30"/>
  <c r="KA25" i="30"/>
  <c r="KD25" i="30"/>
  <c r="HO25" i="30"/>
  <c r="HR25" i="30"/>
  <c r="FR25" i="30"/>
  <c r="GI25" i="30"/>
  <c r="GL25" i="30"/>
  <c r="BKY24" i="30"/>
  <c r="BLB24" i="30"/>
  <c r="BJZ24" i="30"/>
  <c r="BBN24" i="30"/>
  <c r="BCI24" i="30"/>
  <c r="BCL24" i="30"/>
  <c r="AZW24" i="30"/>
  <c r="AZZ24" i="30"/>
  <c r="AXZ24" i="30"/>
  <c r="AYQ24" i="30"/>
  <c r="AYT24" i="30"/>
  <c r="ATS24" i="30"/>
  <c r="ATV24" i="30"/>
  <c r="AOU24" i="30"/>
  <c r="AOX24" i="30"/>
  <c r="AJW24" i="30"/>
  <c r="AJZ24" i="30"/>
  <c r="AEY24" i="30"/>
  <c r="AFB24" i="30"/>
  <c r="AAA24" i="30"/>
  <c r="AAD24" i="30"/>
  <c r="VC24" i="30"/>
  <c r="VF24" i="30"/>
  <c r="QE24" i="30"/>
  <c r="QH24" i="30"/>
  <c r="LG24" i="30"/>
  <c r="LJ24" i="30"/>
  <c r="GI24" i="30"/>
  <c r="GL24" i="30"/>
  <c r="BK24" i="30"/>
  <c r="BN24" i="30"/>
  <c r="BIM23" i="30"/>
  <c r="BIP23" i="30"/>
  <c r="BDO23" i="30"/>
  <c r="BDR23" i="30"/>
  <c r="ASX23" i="30"/>
  <c r="ATS23" i="30"/>
  <c r="ATV23" i="30"/>
  <c r="ANZ23" i="30"/>
  <c r="AOU23" i="30"/>
  <c r="ALD23" i="30"/>
  <c r="XO23" i="30"/>
  <c r="XR23" i="30"/>
  <c r="WP23" i="30"/>
  <c r="VJ23" i="30"/>
  <c r="WI23" i="30"/>
  <c r="WL23" i="30"/>
  <c r="DW23" i="30"/>
  <c r="DZ23" i="30"/>
  <c r="CX23" i="30"/>
  <c r="BR23" i="30"/>
  <c r="CQ23" i="30"/>
  <c r="CT23" i="30"/>
  <c r="AWE22" i="30"/>
  <c r="AWH22" i="30"/>
  <c r="AVF22" i="30"/>
  <c r="ATZ22" i="30"/>
  <c r="AUY22" i="30"/>
  <c r="AVB22" i="30"/>
  <c r="ACM22" i="30"/>
  <c r="ACP22" i="30"/>
  <c r="ABN22" i="30"/>
  <c r="XO22" i="30"/>
  <c r="XR22" i="30"/>
  <c r="WP22" i="30"/>
  <c r="SQ22" i="30"/>
  <c r="ST22" i="30"/>
  <c r="RR22" i="30"/>
  <c r="NS22" i="30"/>
  <c r="NV22" i="30"/>
  <c r="MT22" i="30"/>
  <c r="AVF24" i="30"/>
  <c r="ASM24" i="30"/>
  <c r="ASP24" i="30"/>
  <c r="AQH24" i="30"/>
  <c r="ANO24" i="30"/>
  <c r="ANR24" i="30"/>
  <c r="ALJ24" i="30"/>
  <c r="AIQ24" i="30"/>
  <c r="AIT24" i="30"/>
  <c r="AGL24" i="30"/>
  <c r="ADS24" i="30"/>
  <c r="ADV24" i="30"/>
  <c r="ABN24" i="30"/>
  <c r="YU24" i="30"/>
  <c r="YX24" i="30"/>
  <c r="WP24" i="30"/>
  <c r="TW24" i="30"/>
  <c r="TZ24" i="30"/>
  <c r="RR24" i="30"/>
  <c r="OY24" i="30"/>
  <c r="PB24" i="30"/>
  <c r="MT24" i="30"/>
  <c r="KA24" i="30"/>
  <c r="KD24" i="30"/>
  <c r="HV24" i="30"/>
  <c r="FC24" i="30"/>
  <c r="FF24" i="30"/>
  <c r="CX24" i="30"/>
  <c r="AE24" i="30"/>
  <c r="AH24" i="30"/>
  <c r="BJZ23" i="30"/>
  <c r="BHG23" i="30"/>
  <c r="BHJ23" i="30"/>
  <c r="BFB23" i="30"/>
  <c r="BCI23" i="30"/>
  <c r="BCL23" i="30"/>
  <c r="BAD23" i="30"/>
  <c r="AWE23" i="30"/>
  <c r="AWH23" i="30"/>
  <c r="ARG23" i="30"/>
  <c r="ARJ23" i="30"/>
  <c r="AOX23" i="30"/>
  <c r="AMI23" i="30"/>
  <c r="AML23" i="30"/>
  <c r="ALJ23" i="30"/>
  <c r="AKD23" i="30"/>
  <c r="ALC23" i="30"/>
  <c r="ALF23" i="30"/>
  <c r="SQ23" i="30"/>
  <c r="ST23" i="30"/>
  <c r="RR23" i="30"/>
  <c r="QL23" i="30"/>
  <c r="RK23" i="30"/>
  <c r="RN23" i="30"/>
  <c r="BKY22" i="30"/>
  <c r="BLB22" i="30"/>
  <c r="BJZ22" i="30"/>
  <c r="BIT22" i="30"/>
  <c r="BJS22" i="30"/>
  <c r="BJV22" i="30"/>
  <c r="ARG22" i="30"/>
  <c r="ARJ22" i="30"/>
  <c r="AQH22" i="30"/>
  <c r="APB22" i="30"/>
  <c r="AQA22" i="30"/>
  <c r="AQD22" i="30"/>
  <c r="ALD22" i="30"/>
  <c r="AYQ23" i="30"/>
  <c r="AYT23" i="30"/>
  <c r="AXK23" i="30"/>
  <c r="AXN23" i="30"/>
  <c r="AWL23" i="30"/>
  <c r="AUY23" i="30"/>
  <c r="AVB23" i="30"/>
  <c r="ASM23" i="30"/>
  <c r="ASP23" i="30"/>
  <c r="ARN23" i="30"/>
  <c r="AQA23" i="30"/>
  <c r="AQD23" i="30"/>
  <c r="ANO23" i="30"/>
  <c r="ANR23" i="30"/>
  <c r="AMP23" i="30"/>
  <c r="AMJ23" i="30"/>
  <c r="AHK23" i="30"/>
  <c r="AHN23" i="30"/>
  <c r="AGL23" i="30"/>
  <c r="AFF23" i="30"/>
  <c r="AGE23" i="30"/>
  <c r="AGH23" i="30"/>
  <c r="NS23" i="30"/>
  <c r="NV23" i="30"/>
  <c r="MT23" i="30"/>
  <c r="LN23" i="30"/>
  <c r="MM23" i="30"/>
  <c r="MP23" i="30"/>
  <c r="BGA22" i="30"/>
  <c r="BGD22" i="30"/>
  <c r="BFB22" i="30"/>
  <c r="BDV22" i="30"/>
  <c r="BEU22" i="30"/>
  <c r="BEX22" i="30"/>
  <c r="AMI22" i="30"/>
  <c r="AML22" i="30"/>
  <c r="ALJ22" i="30"/>
  <c r="AKD22" i="30"/>
  <c r="ALC22" i="30"/>
  <c r="ALF22" i="30"/>
  <c r="ANP23" i="30"/>
  <c r="ACM23" i="30"/>
  <c r="ACP23" i="30"/>
  <c r="ABN23" i="30"/>
  <c r="AAH23" i="30"/>
  <c r="ABG23" i="30"/>
  <c r="ABJ23" i="30"/>
  <c r="IU23" i="30"/>
  <c r="IX23" i="30"/>
  <c r="HV23" i="30"/>
  <c r="GP23" i="30"/>
  <c r="HO23" i="30"/>
  <c r="HR23" i="30"/>
  <c r="BBC22" i="30"/>
  <c r="BBF22" i="30"/>
  <c r="BAD22" i="30"/>
  <c r="AYX22" i="30"/>
  <c r="AZW22" i="30"/>
  <c r="AZZ22" i="30"/>
  <c r="AMJ22" i="30"/>
  <c r="AHK22" i="30"/>
  <c r="AHN22" i="30"/>
  <c r="AGL22" i="30"/>
  <c r="AFF22" i="30"/>
  <c r="AGE22" i="30"/>
  <c r="AGH22" i="30"/>
  <c r="AHV23" i="30"/>
  <c r="AIQ23" i="30"/>
  <c r="AFB23" i="30"/>
  <c r="ACX23" i="30"/>
  <c r="ADS23" i="30"/>
  <c r="ADV23" i="30"/>
  <c r="AAD23" i="30"/>
  <c r="XZ23" i="30"/>
  <c r="YU23" i="30"/>
  <c r="YX23" i="30"/>
  <c r="VF23" i="30"/>
  <c r="TB23" i="30"/>
  <c r="TW23" i="30"/>
  <c r="QH23" i="30"/>
  <c r="OD23" i="30"/>
  <c r="OY23" i="30"/>
  <c r="LJ23" i="30"/>
  <c r="JF23" i="30"/>
  <c r="KA23" i="30"/>
  <c r="KD23" i="30"/>
  <c r="GL23" i="30"/>
  <c r="EH23" i="30"/>
  <c r="FC23" i="30"/>
  <c r="FF23" i="30"/>
  <c r="BN23" i="30"/>
  <c r="J23" i="30"/>
  <c r="AE23" i="30"/>
  <c r="BIP22" i="30"/>
  <c r="BGL22" i="30"/>
  <c r="BHG22" i="30"/>
  <c r="BDR22" i="30"/>
  <c r="BBN22" i="30"/>
  <c r="BCI22" i="30"/>
  <c r="BCL22" i="30"/>
  <c r="AYT22" i="30"/>
  <c r="AWP22" i="30"/>
  <c r="AXK22" i="30"/>
  <c r="AXN22" i="30"/>
  <c r="ATV22" i="30"/>
  <c r="ARR22" i="30"/>
  <c r="ASM22" i="30"/>
  <c r="AOX22" i="30"/>
  <c r="AMT22" i="30"/>
  <c r="ANO22" i="30"/>
  <c r="AHV22" i="30"/>
  <c r="AIQ22" i="30"/>
  <c r="AIT22" i="30"/>
  <c r="ACX22" i="30"/>
  <c r="ADS22" i="30"/>
  <c r="ADV22" i="30"/>
  <c r="XZ22" i="30"/>
  <c r="YU22" i="30"/>
  <c r="TB22" i="30"/>
  <c r="TW22" i="30"/>
  <c r="TZ22" i="30"/>
  <c r="OD22" i="30"/>
  <c r="OY22" i="30"/>
  <c r="LJ22" i="30"/>
  <c r="BK22" i="30"/>
  <c r="BN22" i="30"/>
  <c r="BGA21" i="30"/>
  <c r="BGD21" i="30"/>
  <c r="BEU21" i="30"/>
  <c r="BEX21" i="30"/>
  <c r="BDV21" i="30"/>
  <c r="ATS21" i="30"/>
  <c r="AMI21" i="30"/>
  <c r="AML21" i="30"/>
  <c r="ALC21" i="30"/>
  <c r="ALF21" i="30"/>
  <c r="AKD21" i="30"/>
  <c r="AAA21" i="30"/>
  <c r="AAD21" i="30"/>
  <c r="SQ21" i="30"/>
  <c r="RK21" i="30"/>
  <c r="RN21" i="30"/>
  <c r="QL21" i="30"/>
  <c r="GI21" i="30"/>
  <c r="GL21" i="30"/>
  <c r="BKY20" i="30"/>
  <c r="BLB20" i="30"/>
  <c r="BJS20" i="30"/>
  <c r="BJV20" i="30"/>
  <c r="BIT20" i="30"/>
  <c r="AYQ20" i="30"/>
  <c r="AYT20" i="30"/>
  <c r="ARG20" i="30"/>
  <c r="AQA20" i="30"/>
  <c r="AQD20" i="30"/>
  <c r="APB20" i="30"/>
  <c r="ALD20" i="30"/>
  <c r="AEY20" i="30"/>
  <c r="XO20" i="30"/>
  <c r="XR20" i="30"/>
  <c r="WI20" i="30"/>
  <c r="WL20" i="30"/>
  <c r="VJ20" i="30"/>
  <c r="OY20" i="30"/>
  <c r="LG20" i="30"/>
  <c r="LJ20" i="30"/>
  <c r="DW20" i="30"/>
  <c r="CQ20" i="30"/>
  <c r="CT20" i="30"/>
  <c r="BR20" i="30"/>
  <c r="BDO19" i="30"/>
  <c r="AWE19" i="30"/>
  <c r="AUY19" i="30"/>
  <c r="AVB19" i="30"/>
  <c r="ATZ19" i="30"/>
  <c r="AJW19" i="30"/>
  <c r="ACM19" i="30"/>
  <c r="ABG19" i="30"/>
  <c r="ABJ19" i="30"/>
  <c r="AAH19" i="30"/>
  <c r="QE19" i="30"/>
  <c r="QH19" i="30"/>
  <c r="LG19" i="30"/>
  <c r="LJ19" i="30"/>
  <c r="JJ19" i="30"/>
  <c r="KA19" i="30"/>
  <c r="KD19" i="30"/>
  <c r="CQ19" i="30"/>
  <c r="CT19" i="30"/>
  <c r="BR19" i="30"/>
  <c r="BDO18" i="30"/>
  <c r="BDR18" i="30"/>
  <c r="BBR18" i="30"/>
  <c r="BCI18" i="30"/>
  <c r="BBC18" i="30"/>
  <c r="BBF18" i="30"/>
  <c r="AZW18" i="30"/>
  <c r="AZZ18" i="30"/>
  <c r="AYX18" i="30"/>
  <c r="AQP18" i="30"/>
  <c r="ARG18" i="30"/>
  <c r="ARJ18" i="30"/>
  <c r="VV18" i="30"/>
  <c r="WI18" i="30"/>
  <c r="QP18" i="30"/>
  <c r="RK18" i="30"/>
  <c r="RN18" i="30"/>
  <c r="AMJ17" i="30"/>
  <c r="AIT23" i="30"/>
  <c r="TZ23" i="30"/>
  <c r="PB23" i="30"/>
  <c r="AH23" i="30"/>
  <c r="BHJ22" i="30"/>
  <c r="ASP22" i="30"/>
  <c r="ANR22" i="30"/>
  <c r="ABG22" i="30"/>
  <c r="ABJ22" i="30"/>
  <c r="YX22" i="30"/>
  <c r="WI22" i="30"/>
  <c r="WL22" i="30"/>
  <c r="RK22" i="30"/>
  <c r="RN22" i="30"/>
  <c r="PB22" i="30"/>
  <c r="MM22" i="30"/>
  <c r="MP22" i="30"/>
  <c r="IU22" i="30"/>
  <c r="IX22" i="30"/>
  <c r="HO22" i="30"/>
  <c r="HR22" i="30"/>
  <c r="GP22" i="30"/>
  <c r="BIM21" i="30"/>
  <c r="BIP21" i="30"/>
  <c r="BDR21" i="30"/>
  <c r="BBC21" i="30"/>
  <c r="BBF21" i="30"/>
  <c r="AZW21" i="30"/>
  <c r="AZZ21" i="30"/>
  <c r="AYX21" i="30"/>
  <c r="AOU21" i="30"/>
  <c r="AOX21" i="30"/>
  <c r="AMJ21" i="30"/>
  <c r="AHK21" i="30"/>
  <c r="AHN21" i="30"/>
  <c r="AGE21" i="30"/>
  <c r="AGH21" i="30"/>
  <c r="AFF21" i="30"/>
  <c r="VC21" i="30"/>
  <c r="VF21" i="30"/>
  <c r="NS21" i="30"/>
  <c r="NV21" i="30"/>
  <c r="MM21" i="30"/>
  <c r="MP21" i="30"/>
  <c r="LN21" i="30"/>
  <c r="BK21" i="30"/>
  <c r="BN21" i="30"/>
  <c r="BIP20" i="30"/>
  <c r="BGA20" i="30"/>
  <c r="BGD20" i="30"/>
  <c r="BEU20" i="30"/>
  <c r="BEX20" i="30"/>
  <c r="BDV20" i="30"/>
  <c r="ATS20" i="30"/>
  <c r="ATV20" i="30"/>
  <c r="AOX20" i="30"/>
  <c r="AMI20" i="30"/>
  <c r="AML20" i="30"/>
  <c r="ALC20" i="30"/>
  <c r="ALF20" i="30"/>
  <c r="AKD20" i="30"/>
  <c r="AAA20" i="30"/>
  <c r="AAD20" i="30"/>
  <c r="VF20" i="30"/>
  <c r="SQ20" i="30"/>
  <c r="ST20" i="30"/>
  <c r="RK20" i="30"/>
  <c r="RN20" i="30"/>
  <c r="QL20" i="30"/>
  <c r="GI20" i="30"/>
  <c r="GL20" i="30"/>
  <c r="BN20" i="30"/>
  <c r="BKY19" i="30"/>
  <c r="BLB19" i="30"/>
  <c r="BJS19" i="30"/>
  <c r="BJV19" i="30"/>
  <c r="BIT19" i="30"/>
  <c r="AYQ19" i="30"/>
  <c r="AYT19" i="30"/>
  <c r="ATV19" i="30"/>
  <c r="ARG19" i="30"/>
  <c r="ARJ19" i="30"/>
  <c r="AQA19" i="30"/>
  <c r="AQD19" i="30"/>
  <c r="APB19" i="30"/>
  <c r="ALD19" i="30"/>
  <c r="AEY19" i="30"/>
  <c r="AFB19" i="30"/>
  <c r="XO19" i="30"/>
  <c r="XR19" i="30"/>
  <c r="WI19" i="30"/>
  <c r="WL19" i="30"/>
  <c r="VJ19" i="30"/>
  <c r="HZ19" i="30"/>
  <c r="IU19" i="30"/>
  <c r="IX19" i="30"/>
  <c r="GI19" i="30"/>
  <c r="GL19" i="30"/>
  <c r="EL19" i="30"/>
  <c r="FC19" i="30"/>
  <c r="FF19" i="30"/>
  <c r="BJS18" i="30"/>
  <c r="BJV18" i="30"/>
  <c r="BIT18" i="30"/>
  <c r="RR18" i="30"/>
  <c r="SQ18" i="30"/>
  <c r="ST18" i="30"/>
  <c r="JB18" i="30"/>
  <c r="KA18" i="30"/>
  <c r="KD18" i="30"/>
  <c r="DF18" i="30"/>
  <c r="DW18" i="30"/>
  <c r="DZ18" i="30"/>
  <c r="AUL17" i="30"/>
  <c r="AUY17" i="30"/>
  <c r="AVB17" i="30"/>
  <c r="APF17" i="30"/>
  <c r="AQA17" i="30"/>
  <c r="AAA16" i="30"/>
  <c r="AAD16" i="30"/>
  <c r="ZB16" i="30"/>
  <c r="TJ16" i="30"/>
  <c r="TW16" i="30"/>
  <c r="BCI15" i="30"/>
  <c r="BBN15" i="30"/>
  <c r="AWE15" i="30"/>
  <c r="AWH15" i="30"/>
  <c r="AVF15" i="30"/>
  <c r="APN15" i="30"/>
  <c r="AQA15" i="30"/>
  <c r="AQD15" i="30"/>
  <c r="DW22" i="30"/>
  <c r="DZ22" i="30"/>
  <c r="CQ22" i="30"/>
  <c r="CT22" i="30"/>
  <c r="BR22" i="30"/>
  <c r="AYT21" i="30"/>
  <c r="AWE21" i="30"/>
  <c r="AWH21" i="30"/>
  <c r="AUY21" i="30"/>
  <c r="AVB21" i="30"/>
  <c r="ATZ21" i="30"/>
  <c r="AFB21" i="30"/>
  <c r="ACM21" i="30"/>
  <c r="ACP21" i="30"/>
  <c r="ABG21" i="30"/>
  <c r="ABJ21" i="30"/>
  <c r="AAH21" i="30"/>
  <c r="LJ21" i="30"/>
  <c r="IU21" i="30"/>
  <c r="IX21" i="30"/>
  <c r="HO21" i="30"/>
  <c r="HR21" i="30"/>
  <c r="GP21" i="30"/>
  <c r="BBC20" i="30"/>
  <c r="BBF20" i="30"/>
  <c r="AZW20" i="30"/>
  <c r="AZZ20" i="30"/>
  <c r="AYX20" i="30"/>
  <c r="AMJ20" i="30"/>
  <c r="AJZ20" i="30"/>
  <c r="AHK20" i="30"/>
  <c r="AHN20" i="30"/>
  <c r="AGE20" i="30"/>
  <c r="AGH20" i="30"/>
  <c r="AFF20" i="30"/>
  <c r="QH20" i="30"/>
  <c r="PB20" i="30"/>
  <c r="NS20" i="30"/>
  <c r="NV20" i="30"/>
  <c r="MM20" i="30"/>
  <c r="MP20" i="30"/>
  <c r="LN20" i="30"/>
  <c r="BIP19" i="30"/>
  <c r="BGA19" i="30"/>
  <c r="BGD19" i="30"/>
  <c r="BEU19" i="30"/>
  <c r="BEX19" i="30"/>
  <c r="BDV19" i="30"/>
  <c r="AOX19" i="30"/>
  <c r="AMI19" i="30"/>
  <c r="AML19" i="30"/>
  <c r="ALC19" i="30"/>
  <c r="ALF19" i="30"/>
  <c r="AKD19" i="30"/>
  <c r="SQ19" i="30"/>
  <c r="ST19" i="30"/>
  <c r="RK19" i="30"/>
  <c r="RN19" i="30"/>
  <c r="QL19" i="30"/>
  <c r="MM19" i="30"/>
  <c r="MP19" i="30"/>
  <c r="LN19" i="30"/>
  <c r="DB19" i="30"/>
  <c r="DW19" i="30"/>
  <c r="DZ19" i="30"/>
  <c r="N19" i="30"/>
  <c r="AE19" i="30"/>
  <c r="AH19" i="30"/>
  <c r="BGD18" i="30"/>
  <c r="BEU18" i="30"/>
  <c r="BEX18" i="30"/>
  <c r="BDV18" i="30"/>
  <c r="AAA18" i="30"/>
  <c r="AAD18" i="30"/>
  <c r="ZB18" i="30"/>
  <c r="AQH17" i="30"/>
  <c r="ARG17" i="30"/>
  <c r="ARJ17" i="30"/>
  <c r="AHR17" i="30"/>
  <c r="AIQ17" i="30"/>
  <c r="AIT17" i="30"/>
  <c r="FC17" i="30"/>
  <c r="FF17" i="30"/>
  <c r="EH17" i="30"/>
  <c r="BKY16" i="30"/>
  <c r="BLB16" i="30"/>
  <c r="BJZ16" i="30"/>
  <c r="BEH16" i="30"/>
  <c r="BEU16" i="30"/>
  <c r="EP15" i="30"/>
  <c r="FC15" i="30"/>
  <c r="BIX14" i="30"/>
  <c r="BJS14" i="30"/>
  <c r="BJV14" i="30"/>
  <c r="BKY21" i="30"/>
  <c r="BLB21" i="30"/>
  <c r="BJS21" i="30"/>
  <c r="BJV21" i="30"/>
  <c r="BIT21" i="30"/>
  <c r="ATV21" i="30"/>
  <c r="ARG21" i="30"/>
  <c r="ARJ21" i="30"/>
  <c r="AQA21" i="30"/>
  <c r="AQD21" i="30"/>
  <c r="APB21" i="30"/>
  <c r="ALD21" i="30"/>
  <c r="XO21" i="30"/>
  <c r="XR21" i="30"/>
  <c r="WI21" i="30"/>
  <c r="WL21" i="30"/>
  <c r="VJ21" i="30"/>
  <c r="ST21" i="30"/>
  <c r="DW21" i="30"/>
  <c r="DZ21" i="30"/>
  <c r="CQ21" i="30"/>
  <c r="CT21" i="30"/>
  <c r="BR21" i="30"/>
  <c r="AWE20" i="30"/>
  <c r="AWH20" i="30"/>
  <c r="AUY20" i="30"/>
  <c r="AVB20" i="30"/>
  <c r="ATZ20" i="30"/>
  <c r="ARJ20" i="30"/>
  <c r="AFB20" i="30"/>
  <c r="ACM20" i="30"/>
  <c r="ACP20" i="30"/>
  <c r="ABG20" i="30"/>
  <c r="ABJ20" i="30"/>
  <c r="AAH20" i="30"/>
  <c r="IU20" i="30"/>
  <c r="IX20" i="30"/>
  <c r="HO20" i="30"/>
  <c r="HR20" i="30"/>
  <c r="GP20" i="30"/>
  <c r="DZ20" i="30"/>
  <c r="BDR19" i="30"/>
  <c r="BBC19" i="30"/>
  <c r="BBF19" i="30"/>
  <c r="AZW19" i="30"/>
  <c r="AZZ19" i="30"/>
  <c r="AYX19" i="30"/>
  <c r="AWH19" i="30"/>
  <c r="AMJ19" i="30"/>
  <c r="AJZ19" i="30"/>
  <c r="AHK19" i="30"/>
  <c r="AHN19" i="30"/>
  <c r="AGE19" i="30"/>
  <c r="AGH19" i="30"/>
  <c r="AFF19" i="30"/>
  <c r="ACP19" i="30"/>
  <c r="NS19" i="30"/>
  <c r="NV19" i="30"/>
  <c r="HO19" i="30"/>
  <c r="HR19" i="30"/>
  <c r="GP19" i="30"/>
  <c r="BKD18" i="30"/>
  <c r="BKY18" i="30"/>
  <c r="BLB18" i="30"/>
  <c r="BGP18" i="30"/>
  <c r="BHG18" i="30"/>
  <c r="BHJ18" i="30"/>
  <c r="BCL18" i="30"/>
  <c r="AWT18" i="30"/>
  <c r="AXK18" i="30"/>
  <c r="AXN18" i="30"/>
  <c r="AYQ17" i="30"/>
  <c r="AYT17" i="30"/>
  <c r="AXR17" i="30"/>
  <c r="ALD17" i="30"/>
  <c r="ABV17" i="30"/>
  <c r="ACM17" i="30"/>
  <c r="ACP17" i="30"/>
  <c r="LR16" i="30"/>
  <c r="MM16" i="30"/>
  <c r="MP16" i="30"/>
  <c r="HO16" i="30"/>
  <c r="HJ16" i="30"/>
  <c r="AAA15" i="30"/>
  <c r="AAD15" i="30"/>
  <c r="ZB15" i="30"/>
  <c r="AWE14" i="30"/>
  <c r="AWH14" i="30"/>
  <c r="BHF13" i="30"/>
  <c r="BHG13" i="30"/>
  <c r="ANB12" i="30"/>
  <c r="ANO12" i="30"/>
  <c r="ALD12" i="30"/>
  <c r="AJB11" i="30"/>
  <c r="AJW11" i="30"/>
  <c r="AJZ11" i="30"/>
  <c r="AGE11" i="30"/>
  <c r="AGH11" i="30"/>
  <c r="AFF11" i="30"/>
  <c r="KA22" i="30"/>
  <c r="KD22" i="30"/>
  <c r="HV22" i="30"/>
  <c r="FC22" i="30"/>
  <c r="FF22" i="30"/>
  <c r="CX22" i="30"/>
  <c r="AE22" i="30"/>
  <c r="AH22" i="30"/>
  <c r="BJZ21" i="30"/>
  <c r="BHG21" i="30"/>
  <c r="BHJ21" i="30"/>
  <c r="BFB21" i="30"/>
  <c r="BCI21" i="30"/>
  <c r="BCL21" i="30"/>
  <c r="BAD21" i="30"/>
  <c r="AXK21" i="30"/>
  <c r="AXN21" i="30"/>
  <c r="AVF21" i="30"/>
  <c r="ASM21" i="30"/>
  <c r="ASP21" i="30"/>
  <c r="AQH21" i="30"/>
  <c r="ANO21" i="30"/>
  <c r="ANR21" i="30"/>
  <c r="ALJ21" i="30"/>
  <c r="AIQ21" i="30"/>
  <c r="AIT21" i="30"/>
  <c r="AGL21" i="30"/>
  <c r="ADS21" i="30"/>
  <c r="ADV21" i="30"/>
  <c r="ABN21" i="30"/>
  <c r="YU21" i="30"/>
  <c r="YX21" i="30"/>
  <c r="WP21" i="30"/>
  <c r="TW21" i="30"/>
  <c r="TZ21" i="30"/>
  <c r="RR21" i="30"/>
  <c r="OY21" i="30"/>
  <c r="PB21" i="30"/>
  <c r="MT21" i="30"/>
  <c r="KA21" i="30"/>
  <c r="KD21" i="30"/>
  <c r="HV21" i="30"/>
  <c r="FC21" i="30"/>
  <c r="FF21" i="30"/>
  <c r="CX21" i="30"/>
  <c r="AE21" i="30"/>
  <c r="AH21" i="30"/>
  <c r="BJZ20" i="30"/>
  <c r="BHG20" i="30"/>
  <c r="BHJ20" i="30"/>
  <c r="BFB20" i="30"/>
  <c r="BCI20" i="30"/>
  <c r="BCL20" i="30"/>
  <c r="BAD20" i="30"/>
  <c r="AXK20" i="30"/>
  <c r="AXN20" i="30"/>
  <c r="AVF20" i="30"/>
  <c r="ASM20" i="30"/>
  <c r="ASP20" i="30"/>
  <c r="AQH20" i="30"/>
  <c r="ANO20" i="30"/>
  <c r="ANR20" i="30"/>
  <c r="ALJ20" i="30"/>
  <c r="AIQ20" i="30"/>
  <c r="AIT20" i="30"/>
  <c r="AGL20" i="30"/>
  <c r="ADS20" i="30"/>
  <c r="ADV20" i="30"/>
  <c r="ABN20" i="30"/>
  <c r="YU20" i="30"/>
  <c r="YX20" i="30"/>
  <c r="WP20" i="30"/>
  <c r="TW20" i="30"/>
  <c r="TZ20" i="30"/>
  <c r="RR20" i="30"/>
  <c r="MT20" i="30"/>
  <c r="KA20" i="30"/>
  <c r="KD20" i="30"/>
  <c r="HV20" i="30"/>
  <c r="FC20" i="30"/>
  <c r="FF20" i="30"/>
  <c r="CX20" i="30"/>
  <c r="AE20" i="30"/>
  <c r="AH20" i="30"/>
  <c r="BJZ19" i="30"/>
  <c r="BHG19" i="30"/>
  <c r="BHJ19" i="30"/>
  <c r="BFB19" i="30"/>
  <c r="BCI19" i="30"/>
  <c r="BCL19" i="30"/>
  <c r="BAD19" i="30"/>
  <c r="AXK19" i="30"/>
  <c r="AXN19" i="30"/>
  <c r="AVF19" i="30"/>
  <c r="ASM19" i="30"/>
  <c r="ASP19" i="30"/>
  <c r="AQH19" i="30"/>
  <c r="ANO19" i="30"/>
  <c r="ANR19" i="30"/>
  <c r="ALJ19" i="30"/>
  <c r="AIQ19" i="30"/>
  <c r="AIT19" i="30"/>
  <c r="AGL19" i="30"/>
  <c r="ADS19" i="30"/>
  <c r="ADV19" i="30"/>
  <c r="ABN19" i="30"/>
  <c r="YU19" i="30"/>
  <c r="YX19" i="30"/>
  <c r="WP19" i="30"/>
  <c r="TW19" i="30"/>
  <c r="TZ19" i="30"/>
  <c r="RR19" i="30"/>
  <c r="OY19" i="30"/>
  <c r="PB19" i="30"/>
  <c r="MT19" i="30"/>
  <c r="AMP18" i="30"/>
  <c r="ANO18" i="30"/>
  <c r="ANR18" i="30"/>
  <c r="AGT18" i="30"/>
  <c r="AHK18" i="30"/>
  <c r="AHN18" i="30"/>
  <c r="ACM18" i="30"/>
  <c r="ACP18" i="30"/>
  <c r="ABG18" i="30"/>
  <c r="YX18" i="30"/>
  <c r="WL18" i="30"/>
  <c r="QE18" i="30"/>
  <c r="QH18" i="30"/>
  <c r="PF18" i="30"/>
  <c r="LZ18" i="30"/>
  <c r="MM18" i="30"/>
  <c r="F18" i="30"/>
  <c r="AE18" i="30"/>
  <c r="AH18" i="30"/>
  <c r="BFJ17" i="30"/>
  <c r="BGA17" i="30"/>
  <c r="BGD17" i="30"/>
  <c r="BBC17" i="30"/>
  <c r="BBF17" i="30"/>
  <c r="AZW17" i="30"/>
  <c r="AXN17" i="30"/>
  <c r="AOU17" i="30"/>
  <c r="AOX17" i="30"/>
  <c r="ANV17" i="30"/>
  <c r="AKP17" i="30"/>
  <c r="ALC17" i="30"/>
  <c r="XV17" i="30"/>
  <c r="YU17" i="30"/>
  <c r="YX17" i="30"/>
  <c r="TJ17" i="30"/>
  <c r="TW17" i="30"/>
  <c r="TZ17" i="30"/>
  <c r="SQ17" i="30"/>
  <c r="ST17" i="30"/>
  <c r="RR17" i="30"/>
  <c r="LZ17" i="30"/>
  <c r="MM17" i="30"/>
  <c r="HO17" i="30"/>
  <c r="ATS16" i="30"/>
  <c r="ATV16" i="30"/>
  <c r="AST16" i="30"/>
  <c r="ANB16" i="30"/>
  <c r="ANO16" i="30"/>
  <c r="ANR16" i="30"/>
  <c r="ABG16" i="30"/>
  <c r="ABB16" i="30"/>
  <c r="KA16" i="30"/>
  <c r="KD16" i="30"/>
  <c r="JF16" i="30"/>
  <c r="DW16" i="30"/>
  <c r="DZ16" i="30"/>
  <c r="CX16" i="30"/>
  <c r="BJF15" i="30"/>
  <c r="BJS15" i="30"/>
  <c r="GI15" i="30"/>
  <c r="GL15" i="30"/>
  <c r="FJ15" i="30"/>
  <c r="AWX14" i="30"/>
  <c r="AXK14" i="30"/>
  <c r="APF14" i="30"/>
  <c r="AQA14" i="30"/>
  <c r="ACM14" i="30"/>
  <c r="ACP14" i="30"/>
  <c r="J14" i="30"/>
  <c r="AE14" i="30"/>
  <c r="AH14" i="30"/>
  <c r="BIM12" i="30"/>
  <c r="BIP12" i="30"/>
  <c r="BHN12" i="30"/>
  <c r="AZB12" i="30"/>
  <c r="AZW12" i="30"/>
  <c r="AWE18" i="30"/>
  <c r="AWH18" i="30"/>
  <c r="ATS18" i="30"/>
  <c r="ATV18" i="30"/>
  <c r="AST18" i="30"/>
  <c r="APN18" i="30"/>
  <c r="AQA18" i="30"/>
  <c r="ACT18" i="30"/>
  <c r="ADS18" i="30"/>
  <c r="ADV18" i="30"/>
  <c r="WX18" i="30"/>
  <c r="XO18" i="30"/>
  <c r="XR18" i="30"/>
  <c r="PB18" i="30"/>
  <c r="MP18" i="30"/>
  <c r="GI18" i="30"/>
  <c r="GL18" i="30"/>
  <c r="FJ18" i="30"/>
  <c r="CD18" i="30"/>
  <c r="CQ18" i="30"/>
  <c r="BBJ17" i="30"/>
  <c r="BCI17" i="30"/>
  <c r="BCL17" i="30"/>
  <c r="AVN17" i="30"/>
  <c r="AWE17" i="30"/>
  <c r="AWH17" i="30"/>
  <c r="ANR17" i="30"/>
  <c r="ALF17" i="30"/>
  <c r="AEY17" i="30"/>
  <c r="AFB17" i="30"/>
  <c r="ADZ17" i="30"/>
  <c r="AAT17" i="30"/>
  <c r="ABG17" i="30"/>
  <c r="BK17" i="30"/>
  <c r="BN17" i="30"/>
  <c r="AL17" i="30"/>
  <c r="BGT16" i="30"/>
  <c r="BHG16" i="30"/>
  <c r="BHJ16" i="30"/>
  <c r="BEX16" i="30"/>
  <c r="AUY16" i="30"/>
  <c r="AUT16" i="30"/>
  <c r="ADS16" i="30"/>
  <c r="ADV16" i="30"/>
  <c r="ACX16" i="30"/>
  <c r="XO16" i="30"/>
  <c r="XR16" i="30"/>
  <c r="WP16" i="30"/>
  <c r="TZ16" i="30"/>
  <c r="QX16" i="30"/>
  <c r="RK16" i="30"/>
  <c r="RN16" i="30"/>
  <c r="AYQ15" i="30"/>
  <c r="AYT15" i="30"/>
  <c r="AXR15" i="30"/>
  <c r="AXK15" i="30"/>
  <c r="ARZ15" i="30"/>
  <c r="ASM15" i="30"/>
  <c r="ASP15" i="30"/>
  <c r="XO15" i="30"/>
  <c r="XR15" i="30"/>
  <c r="AYQ14" i="30"/>
  <c r="AYT14" i="30"/>
  <c r="AXR14" i="30"/>
  <c r="ADF14" i="30"/>
  <c r="ADS14" i="30"/>
  <c r="ADV14" i="30"/>
  <c r="VN14" i="30"/>
  <c r="WI14" i="30"/>
  <c r="AX14" i="30"/>
  <c r="BK14" i="30"/>
  <c r="BN14" i="30"/>
  <c r="RK13" i="30"/>
  <c r="ASP18" i="30"/>
  <c r="AQD18" i="30"/>
  <c r="ALD18" i="30"/>
  <c r="AJW18" i="30"/>
  <c r="AJZ18" i="30"/>
  <c r="AIX18" i="30"/>
  <c r="AFR18" i="30"/>
  <c r="AGE18" i="30"/>
  <c r="AGH18" i="30"/>
  <c r="SX18" i="30"/>
  <c r="TW18" i="30"/>
  <c r="TZ18" i="30"/>
  <c r="NB18" i="30"/>
  <c r="NS18" i="30"/>
  <c r="NV18" i="30"/>
  <c r="IU18" i="30"/>
  <c r="IX18" i="30"/>
  <c r="FF18" i="30"/>
  <c r="CT18" i="30"/>
  <c r="BIM17" i="30"/>
  <c r="BIP17" i="30"/>
  <c r="BHN17" i="30"/>
  <c r="BEH17" i="30"/>
  <c r="BEU17" i="30"/>
  <c r="BEX17" i="30"/>
  <c r="ARN17" i="30"/>
  <c r="ASM17" i="30"/>
  <c r="ASP17" i="30"/>
  <c r="ALR17" i="30"/>
  <c r="AMI17" i="30"/>
  <c r="AML17" i="30"/>
  <c r="ADV17" i="30"/>
  <c r="ABJ17" i="30"/>
  <c r="WI17" i="30"/>
  <c r="WD17" i="30"/>
  <c r="VC17" i="30"/>
  <c r="VF17" i="30"/>
  <c r="UD17" i="30"/>
  <c r="OL17" i="30"/>
  <c r="OY17" i="30"/>
  <c r="PB17" i="30"/>
  <c r="MP17" i="30"/>
  <c r="CQ17" i="30"/>
  <c r="CL17" i="30"/>
  <c r="AXK16" i="30"/>
  <c r="AWP16" i="30"/>
  <c r="ARG16" i="30"/>
  <c r="ARJ16" i="30"/>
  <c r="AQH16" i="30"/>
  <c r="AMJ16" i="30"/>
  <c r="AKP16" i="30"/>
  <c r="ALC16" i="30"/>
  <c r="ALF16" i="30"/>
  <c r="GI16" i="30"/>
  <c r="GL16" i="30"/>
  <c r="FJ16" i="30"/>
  <c r="FC16" i="30"/>
  <c r="R16" i="30"/>
  <c r="AE16" i="30"/>
  <c r="AH16" i="30"/>
  <c r="BJV15" i="30"/>
  <c r="AZW15" i="30"/>
  <c r="AZZ15" i="30"/>
  <c r="AZR15" i="30"/>
  <c r="YH15" i="30"/>
  <c r="YU15" i="30"/>
  <c r="QP15" i="30"/>
  <c r="RK15" i="30"/>
  <c r="DW15" i="30"/>
  <c r="DZ15" i="30"/>
  <c r="AEY14" i="30"/>
  <c r="AFB14" i="30"/>
  <c r="ADZ14" i="30"/>
  <c r="CL14" i="30"/>
  <c r="CQ14" i="30"/>
  <c r="CT14" i="30"/>
  <c r="GI17" i="30"/>
  <c r="GL17" i="30"/>
  <c r="DW17" i="30"/>
  <c r="DZ17" i="30"/>
  <c r="AYQ16" i="30"/>
  <c r="AYT16" i="30"/>
  <c r="AWE16" i="30"/>
  <c r="AWH16" i="30"/>
  <c r="AEY16" i="30"/>
  <c r="AFB16" i="30"/>
  <c r="ACM16" i="30"/>
  <c r="ACP16" i="30"/>
  <c r="YX16" i="30"/>
  <c r="LG16" i="30"/>
  <c r="LJ16" i="30"/>
  <c r="IU16" i="30"/>
  <c r="IX16" i="30"/>
  <c r="FF16" i="30"/>
  <c r="BDO15" i="30"/>
  <c r="BDR15" i="30"/>
  <c r="BBC15" i="30"/>
  <c r="BBF15" i="30"/>
  <c r="AXN15" i="30"/>
  <c r="AFJ15" i="30"/>
  <c r="AGE15" i="30"/>
  <c r="YX15" i="30"/>
  <c r="VC15" i="30"/>
  <c r="VF15" i="30"/>
  <c r="UD15" i="30"/>
  <c r="SQ15" i="30"/>
  <c r="ST15" i="30"/>
  <c r="LR15" i="30"/>
  <c r="MM15" i="30"/>
  <c r="FF15" i="30"/>
  <c r="BK15" i="30"/>
  <c r="BN15" i="30"/>
  <c r="AL15" i="30"/>
  <c r="BKY14" i="30"/>
  <c r="BLB14" i="30"/>
  <c r="BDZ14" i="30"/>
  <c r="BEU14" i="30"/>
  <c r="AXN14" i="30"/>
  <c r="ATS14" i="30"/>
  <c r="ATV14" i="30"/>
  <c r="AST14" i="30"/>
  <c r="ARG14" i="30"/>
  <c r="ARJ14" i="30"/>
  <c r="AKH14" i="30"/>
  <c r="ALC14" i="30"/>
  <c r="AAA14" i="30"/>
  <c r="AAD14" i="30"/>
  <c r="ZB14" i="30"/>
  <c r="XO14" i="30"/>
  <c r="XR14" i="30"/>
  <c r="QP14" i="30"/>
  <c r="RK14" i="30"/>
  <c r="MH14" i="30"/>
  <c r="MM14" i="30"/>
  <c r="MP14" i="30"/>
  <c r="KT14" i="30"/>
  <c r="LG14" i="30"/>
  <c r="LJ14" i="30"/>
  <c r="FB14" i="30"/>
  <c r="FC14" i="30"/>
  <c r="ANP13" i="30"/>
  <c r="AKX13" i="30"/>
  <c r="ALC13" i="30"/>
  <c r="ALF13" i="30"/>
  <c r="AOU12" i="30"/>
  <c r="AOX12" i="30"/>
  <c r="ANV12" i="30"/>
  <c r="AFJ12" i="30"/>
  <c r="AGE12" i="30"/>
  <c r="AVB18" i="30"/>
  <c r="ALF18" i="30"/>
  <c r="ABJ18" i="30"/>
  <c r="HR18" i="30"/>
  <c r="BJV17" i="30"/>
  <c r="AZZ17" i="30"/>
  <c r="AQD17" i="30"/>
  <c r="ANP17" i="30"/>
  <c r="AGH17" i="30"/>
  <c r="WL17" i="30"/>
  <c r="RK17" i="30"/>
  <c r="RN17" i="30"/>
  <c r="LG17" i="30"/>
  <c r="LJ17" i="30"/>
  <c r="IU17" i="30"/>
  <c r="IX17" i="30"/>
  <c r="CT17" i="30"/>
  <c r="AE17" i="30"/>
  <c r="AH17" i="30"/>
  <c r="BJS16" i="30"/>
  <c r="BJV16" i="30"/>
  <c r="BDO16" i="30"/>
  <c r="BDR16" i="30"/>
  <c r="BBC16" i="30"/>
  <c r="BBF16" i="30"/>
  <c r="AXN16" i="30"/>
  <c r="AVB16" i="30"/>
  <c r="ASM16" i="30"/>
  <c r="ASP16" i="30"/>
  <c r="AQA16" i="30"/>
  <c r="AQD16" i="30"/>
  <c r="AJW16" i="30"/>
  <c r="AJZ16" i="30"/>
  <c r="AHK16" i="30"/>
  <c r="AHN16" i="30"/>
  <c r="ABJ16" i="30"/>
  <c r="WI16" i="30"/>
  <c r="WL16" i="30"/>
  <c r="QE16" i="30"/>
  <c r="QH16" i="30"/>
  <c r="NS16" i="30"/>
  <c r="NV16" i="30"/>
  <c r="HR16" i="30"/>
  <c r="CQ16" i="30"/>
  <c r="CT16" i="30"/>
  <c r="BIM15" i="30"/>
  <c r="BIP15" i="30"/>
  <c r="BGA15" i="30"/>
  <c r="BGD15" i="30"/>
  <c r="BCL15" i="30"/>
  <c r="AUY15" i="30"/>
  <c r="AVB15" i="30"/>
  <c r="AOU15" i="30"/>
  <c r="AOX15" i="30"/>
  <c r="ANP15" i="30"/>
  <c r="AMI15" i="30"/>
  <c r="AML15" i="30"/>
  <c r="ALD15" i="30"/>
  <c r="AJW15" i="30"/>
  <c r="AJZ15" i="30"/>
  <c r="AIX15" i="30"/>
  <c r="AHK15" i="30"/>
  <c r="AHN15" i="30"/>
  <c r="AAL15" i="30"/>
  <c r="ABG15" i="30"/>
  <c r="ABJ15" i="30"/>
  <c r="RN15" i="30"/>
  <c r="QE15" i="30"/>
  <c r="QH15" i="30"/>
  <c r="PF15" i="30"/>
  <c r="NS15" i="30"/>
  <c r="NV15" i="30"/>
  <c r="GT15" i="30"/>
  <c r="HO15" i="30"/>
  <c r="HR15" i="30"/>
  <c r="BIM14" i="30"/>
  <c r="BIP14" i="30"/>
  <c r="BHN14" i="30"/>
  <c r="BGA14" i="30"/>
  <c r="BGD14" i="30"/>
  <c r="AZB14" i="30"/>
  <c r="AZW14" i="30"/>
  <c r="AZZ14" i="30"/>
  <c r="AQD14" i="30"/>
  <c r="AOU14" i="30"/>
  <c r="AOX14" i="30"/>
  <c r="ANV14" i="30"/>
  <c r="AMI14" i="30"/>
  <c r="AML14" i="30"/>
  <c r="AFJ14" i="30"/>
  <c r="AGE14" i="30"/>
  <c r="AGH14" i="30"/>
  <c r="WL14" i="30"/>
  <c r="VC14" i="30"/>
  <c r="VF14" i="30"/>
  <c r="UD14" i="30"/>
  <c r="SQ14" i="30"/>
  <c r="ST14" i="30"/>
  <c r="OX14" i="30"/>
  <c r="OY14" i="30"/>
  <c r="PB14" i="30"/>
  <c r="BHJ13" i="30"/>
  <c r="AUT13" i="30"/>
  <c r="AUY13" i="30"/>
  <c r="AVB13" i="30"/>
  <c r="ATF13" i="30"/>
  <c r="ATS13" i="30"/>
  <c r="ATV13" i="30"/>
  <c r="ANN13" i="30"/>
  <c r="ANO13" i="30"/>
  <c r="ANR13" i="30"/>
  <c r="OL13" i="30"/>
  <c r="OY13" i="30"/>
  <c r="AOU18" i="30"/>
  <c r="AOX18" i="30"/>
  <c r="AEY18" i="30"/>
  <c r="AFB18" i="30"/>
  <c r="VC18" i="30"/>
  <c r="VF18" i="30"/>
  <c r="LG18" i="30"/>
  <c r="LJ18" i="30"/>
  <c r="BK18" i="30"/>
  <c r="BN18" i="30"/>
  <c r="BDO17" i="30"/>
  <c r="BDR17" i="30"/>
  <c r="ATS17" i="30"/>
  <c r="ATV17" i="30"/>
  <c r="AJW17" i="30"/>
  <c r="AJZ17" i="30"/>
  <c r="AAA17" i="30"/>
  <c r="AAD17" i="30"/>
  <c r="QE17" i="30"/>
  <c r="QH17" i="30"/>
  <c r="NS17" i="30"/>
  <c r="NV17" i="30"/>
  <c r="KD17" i="30"/>
  <c r="HR17" i="30"/>
  <c r="FJ17" i="30"/>
  <c r="CX17" i="30"/>
  <c r="BIM16" i="30"/>
  <c r="BIP16" i="30"/>
  <c r="BGA16" i="30"/>
  <c r="BGD16" i="30"/>
  <c r="BCL16" i="30"/>
  <c r="AZZ16" i="30"/>
  <c r="AXR16" i="30"/>
  <c r="AVF16" i="30"/>
  <c r="AOU16" i="30"/>
  <c r="AOX16" i="30"/>
  <c r="ANP16" i="30"/>
  <c r="AMI16" i="30"/>
  <c r="AML16" i="30"/>
  <c r="ALD16" i="30"/>
  <c r="AIT16" i="30"/>
  <c r="AGH16" i="30"/>
  <c r="ADZ16" i="30"/>
  <c r="ABN16" i="30"/>
  <c r="VC16" i="30"/>
  <c r="VF16" i="30"/>
  <c r="SQ16" i="30"/>
  <c r="ST16" i="30"/>
  <c r="PB16" i="30"/>
  <c r="KH16" i="30"/>
  <c r="HV16" i="30"/>
  <c r="BK16" i="30"/>
  <c r="BN16" i="30"/>
  <c r="BKY15" i="30"/>
  <c r="BLB15" i="30"/>
  <c r="BHJ15" i="30"/>
  <c r="BEX15" i="30"/>
  <c r="BCP15" i="30"/>
  <c r="BAD15" i="30"/>
  <c r="ATS15" i="30"/>
  <c r="ATV15" i="30"/>
  <c r="ARG15" i="30"/>
  <c r="ARJ15" i="30"/>
  <c r="ANR15" i="30"/>
  <c r="ALF15" i="30"/>
  <c r="AIT15" i="30"/>
  <c r="AGH15" i="30"/>
  <c r="AEY15" i="30"/>
  <c r="AFB15" i="30"/>
  <c r="ADZ15" i="30"/>
  <c r="ACM15" i="30"/>
  <c r="ACP15" i="30"/>
  <c r="VN15" i="30"/>
  <c r="WI15" i="30"/>
  <c r="WL15" i="30"/>
  <c r="TW15" i="30"/>
  <c r="TZ15" i="30"/>
  <c r="PB15" i="30"/>
  <c r="MP15" i="30"/>
  <c r="LG15" i="30"/>
  <c r="LJ15" i="30"/>
  <c r="KH15" i="30"/>
  <c r="IU15" i="30"/>
  <c r="IX15" i="30"/>
  <c r="BV15" i="30"/>
  <c r="CQ15" i="30"/>
  <c r="CT15" i="30"/>
  <c r="AE15" i="30"/>
  <c r="AH15" i="30"/>
  <c r="BHJ14" i="30"/>
  <c r="BEX14" i="30"/>
  <c r="BDO14" i="30"/>
  <c r="BDR14" i="30"/>
  <c r="BCP14" i="30"/>
  <c r="BBC14" i="30"/>
  <c r="BBF14" i="30"/>
  <c r="AUD14" i="30"/>
  <c r="AUY14" i="30"/>
  <c r="AVB14" i="30"/>
  <c r="ASM14" i="30"/>
  <c r="ASP14" i="30"/>
  <c r="ANR14" i="30"/>
  <c r="ALF14" i="30"/>
  <c r="ALD14" i="30"/>
  <c r="AJW14" i="30"/>
  <c r="AJZ14" i="30"/>
  <c r="AIX14" i="30"/>
  <c r="AHK14" i="30"/>
  <c r="AHN14" i="30"/>
  <c r="AAL14" i="30"/>
  <c r="ABG14" i="30"/>
  <c r="ABJ14" i="30"/>
  <c r="YU14" i="30"/>
  <c r="YX14" i="30"/>
  <c r="TZ14" i="30"/>
  <c r="RN14" i="30"/>
  <c r="KA14" i="30"/>
  <c r="FF14" i="30"/>
  <c r="BEP13" i="30"/>
  <c r="BEU13" i="30"/>
  <c r="BEX13" i="30"/>
  <c r="BDB13" i="30"/>
  <c r="BDO13" i="30"/>
  <c r="BDR13" i="30"/>
  <c r="AXJ13" i="30"/>
  <c r="AXK13" i="30"/>
  <c r="AXN13" i="30"/>
  <c r="QE13" i="30"/>
  <c r="QH13" i="30"/>
  <c r="PF13" i="30"/>
  <c r="BGT12" i="30"/>
  <c r="BHG12" i="30"/>
  <c r="DR12" i="30"/>
  <c r="DW12" i="30"/>
  <c r="CQ12" i="30"/>
  <c r="CT12" i="30"/>
  <c r="BR12" i="30"/>
  <c r="IU14" i="30"/>
  <c r="IX14" i="30"/>
  <c r="BKY13" i="30"/>
  <c r="BLB13" i="30"/>
  <c r="BBC13" i="30"/>
  <c r="BBF13" i="30"/>
  <c r="ARG13" i="30"/>
  <c r="ARJ13" i="30"/>
  <c r="AGE13" i="30"/>
  <c r="AGH13" i="30"/>
  <c r="AEY13" i="30"/>
  <c r="AFB13" i="30"/>
  <c r="ADZ13" i="30"/>
  <c r="XO13" i="30"/>
  <c r="XR13" i="30"/>
  <c r="PB13" i="30"/>
  <c r="MM13" i="30"/>
  <c r="MP13" i="30"/>
  <c r="LG13" i="30"/>
  <c r="LJ13" i="30"/>
  <c r="KH13" i="30"/>
  <c r="DW13" i="30"/>
  <c r="BV13" i="30"/>
  <c r="CQ13" i="30"/>
  <c r="CT13" i="30"/>
  <c r="BHJ12" i="30"/>
  <c r="BDO12" i="30"/>
  <c r="BDR12" i="30"/>
  <c r="BCP12" i="30"/>
  <c r="AZZ12" i="30"/>
  <c r="AWE12" i="30"/>
  <c r="AWH12" i="30"/>
  <c r="AUD12" i="30"/>
  <c r="AUY12" i="30"/>
  <c r="ANR12" i="30"/>
  <c r="AJW12" i="30"/>
  <c r="AJZ12" i="30"/>
  <c r="AIX12" i="30"/>
  <c r="AGH12" i="30"/>
  <c r="XJ12" i="30"/>
  <c r="XO12" i="30"/>
  <c r="WI12" i="30"/>
  <c r="WL12" i="30"/>
  <c r="VJ12" i="30"/>
  <c r="BBC11" i="30"/>
  <c r="BAH11" i="30"/>
  <c r="AXK11" i="30"/>
  <c r="AXN11" i="30"/>
  <c r="AWL11" i="30"/>
  <c r="AOH11" i="30"/>
  <c r="AOU11" i="30"/>
  <c r="AHF11" i="30"/>
  <c r="AHK11" i="30"/>
  <c r="WT11" i="30"/>
  <c r="XO11" i="30"/>
  <c r="XR11" i="30"/>
  <c r="KD14" i="30"/>
  <c r="BCL13" i="30"/>
  <c r="ASP13" i="30"/>
  <c r="ACP13" i="30"/>
  <c r="ABG13" i="30"/>
  <c r="ABJ13" i="30"/>
  <c r="AAA13" i="30"/>
  <c r="AAD13" i="30"/>
  <c r="ZB13" i="30"/>
  <c r="IX13" i="30"/>
  <c r="HO13" i="30"/>
  <c r="HR13" i="30"/>
  <c r="GI13" i="30"/>
  <c r="GL13" i="30"/>
  <c r="FJ13" i="30"/>
  <c r="BIX12" i="30"/>
  <c r="BJS12" i="30"/>
  <c r="AYQ12" i="30"/>
  <c r="AYT12" i="30"/>
  <c r="AXR12" i="30"/>
  <c r="AVB12" i="30"/>
  <c r="APF12" i="30"/>
  <c r="AQA12" i="30"/>
  <c r="AQD12" i="30"/>
  <c r="IU12" i="30"/>
  <c r="HZ12" i="30"/>
  <c r="GI12" i="30"/>
  <c r="FC12" i="30"/>
  <c r="FF12" i="30"/>
  <c r="ED12" i="30"/>
  <c r="BKY11" i="30"/>
  <c r="BLB11" i="30"/>
  <c r="BHZ11" i="30"/>
  <c r="BIM11" i="30"/>
  <c r="BIP11" i="30"/>
  <c r="QE14" i="30"/>
  <c r="QH14" i="30"/>
  <c r="NS14" i="30"/>
  <c r="NV14" i="30"/>
  <c r="HV14" i="30"/>
  <c r="GI14" i="30"/>
  <c r="GL14" i="30"/>
  <c r="DW14" i="30"/>
  <c r="DZ14" i="30"/>
  <c r="BJZ13" i="30"/>
  <c r="BIM13" i="30"/>
  <c r="BIP13" i="30"/>
  <c r="BGA13" i="30"/>
  <c r="BAD13" i="30"/>
  <c r="AYQ13" i="30"/>
  <c r="AYT13" i="30"/>
  <c r="AWE13" i="30"/>
  <c r="AWH13" i="30"/>
  <c r="AQH13" i="30"/>
  <c r="AOU13" i="30"/>
  <c r="AOX13" i="30"/>
  <c r="AMI13" i="30"/>
  <c r="AML13" i="30"/>
  <c r="AIT13" i="30"/>
  <c r="ADS13" i="30"/>
  <c r="ADV13" i="30"/>
  <c r="YX13" i="30"/>
  <c r="WI13" i="30"/>
  <c r="WL13" i="30"/>
  <c r="VC13" i="30"/>
  <c r="VF13" i="30"/>
  <c r="UD13" i="30"/>
  <c r="RN13" i="30"/>
  <c r="NS13" i="30"/>
  <c r="NV13" i="30"/>
  <c r="KA13" i="30"/>
  <c r="KD13" i="30"/>
  <c r="FF13" i="30"/>
  <c r="DZ13" i="30"/>
  <c r="BK13" i="30"/>
  <c r="BN13" i="30"/>
  <c r="AL13" i="30"/>
  <c r="BJV12" i="30"/>
  <c r="BGA12" i="30"/>
  <c r="BDZ12" i="30"/>
  <c r="BEU12" i="30"/>
  <c r="BEX12" i="30"/>
  <c r="BCI12" i="30"/>
  <c r="BCL12" i="30"/>
  <c r="AXN12" i="30"/>
  <c r="ATS12" i="30"/>
  <c r="ATV12" i="30"/>
  <c r="AST12" i="30"/>
  <c r="ANP12" i="30"/>
  <c r="AMI12" i="30"/>
  <c r="AML12" i="30"/>
  <c r="AKH12" i="30"/>
  <c r="ALC12" i="30"/>
  <c r="ALF12" i="30"/>
  <c r="AIQ12" i="30"/>
  <c r="AIT12" i="30"/>
  <c r="AEY12" i="30"/>
  <c r="AFB12" i="30"/>
  <c r="AED12" i="30"/>
  <c r="ACM12" i="30"/>
  <c r="ACP12" i="30"/>
  <c r="ABR12" i="30"/>
  <c r="AAA12" i="30"/>
  <c r="AAA39" i="30"/>
  <c r="AAD39" i="30"/>
  <c r="YU12" i="30"/>
  <c r="YX12" i="30"/>
  <c r="XV12" i="30"/>
  <c r="PR12" i="30"/>
  <c r="QE12" i="30"/>
  <c r="QH12" i="30"/>
  <c r="BDO11" i="30"/>
  <c r="AVZ11" i="30"/>
  <c r="AWE11" i="30"/>
  <c r="AUY11" i="30"/>
  <c r="AVB11" i="30"/>
  <c r="ATZ11" i="30"/>
  <c r="AOX11" i="30"/>
  <c r="AEL11" i="30"/>
  <c r="AEY11" i="30"/>
  <c r="AFF13" i="30"/>
  <c r="AAH13" i="30"/>
  <c r="VJ13" i="30"/>
  <c r="QL13" i="30"/>
  <c r="LN13" i="30"/>
  <c r="GP13" i="30"/>
  <c r="ADS12" i="30"/>
  <c r="ADV12" i="30"/>
  <c r="ABG12" i="30"/>
  <c r="ABJ12" i="30"/>
  <c r="XR12" i="30"/>
  <c r="VF12" i="30"/>
  <c r="KA12" i="30"/>
  <c r="HO12" i="30"/>
  <c r="HR12" i="30"/>
  <c r="DZ12" i="30"/>
  <c r="BN12" i="30"/>
  <c r="BCI11" i="30"/>
  <c r="BCL11" i="30"/>
  <c r="AZW11" i="30"/>
  <c r="AZZ11" i="30"/>
  <c r="AWH11" i="30"/>
  <c r="ATV11" i="30"/>
  <c r="AIQ11" i="30"/>
  <c r="AIT11" i="30"/>
  <c r="AFB11" i="30"/>
  <c r="ABG11" i="30"/>
  <c r="ABJ11" i="30"/>
  <c r="AAH11" i="30"/>
  <c r="AAD12" i="30"/>
  <c r="OY12" i="30"/>
  <c r="PB12" i="30"/>
  <c r="MM12" i="30"/>
  <c r="MP12" i="30"/>
  <c r="IX12" i="30"/>
  <c r="GL12" i="30"/>
  <c r="BHG11" i="30"/>
  <c r="BHJ11" i="30"/>
  <c r="BEU11" i="30"/>
  <c r="BEX11" i="30"/>
  <c r="BBF11" i="30"/>
  <c r="AYT11" i="30"/>
  <c r="ANO11" i="30"/>
  <c r="ANR11" i="30"/>
  <c r="AMJ11" i="30"/>
  <c r="ALC11" i="30"/>
  <c r="ALF11" i="30"/>
  <c r="AHN11" i="30"/>
  <c r="WI11" i="30"/>
  <c r="WL11" i="30"/>
  <c r="VJ11" i="30"/>
  <c r="TW12" i="30"/>
  <c r="TZ12" i="30"/>
  <c r="RK12" i="30"/>
  <c r="RN12" i="30"/>
  <c r="NV12" i="30"/>
  <c r="LJ12" i="30"/>
  <c r="AE12" i="30"/>
  <c r="BJS11" i="30"/>
  <c r="BJV11" i="30"/>
  <c r="BGD11" i="30"/>
  <c r="BDR11" i="30"/>
  <c r="ASM11" i="30"/>
  <c r="ASP11" i="30"/>
  <c r="AQA11" i="30"/>
  <c r="AML11" i="30"/>
  <c r="ADS11" i="30"/>
  <c r="ADV11" i="30"/>
  <c r="ABR11" i="30"/>
  <c r="ACM11" i="30"/>
  <c r="ACP11" i="30"/>
  <c r="VF11" i="30"/>
  <c r="RV9" i="30"/>
  <c r="SQ9" i="30"/>
  <c r="KA9" i="30"/>
  <c r="KD9" i="30"/>
  <c r="JB9" i="30"/>
  <c r="FV9" i="30"/>
  <c r="GI9" i="30"/>
  <c r="BFB8" i="30"/>
  <c r="BGA8" i="30"/>
  <c r="BGD8" i="30"/>
  <c r="ALJ8" i="30"/>
  <c r="AMI8" i="30"/>
  <c r="AML8" i="30"/>
  <c r="AIQ8" i="30"/>
  <c r="AIT8" i="30"/>
  <c r="AHR8" i="30"/>
  <c r="AHK8" i="30"/>
  <c r="AHN8" i="30"/>
  <c r="AGP8" i="30"/>
  <c r="RR8" i="30"/>
  <c r="SQ8" i="30"/>
  <c r="OY8" i="30"/>
  <c r="PB8" i="30"/>
  <c r="NZ8" i="30"/>
  <c r="NS8" i="30"/>
  <c r="NV8" i="30"/>
  <c r="MX8" i="30"/>
  <c r="BJZ7" i="30"/>
  <c r="BKY7" i="30"/>
  <c r="BHG7" i="30"/>
  <c r="BGH7" i="30"/>
  <c r="BGA7" i="30"/>
  <c r="BFF7" i="30"/>
  <c r="AQH7" i="30"/>
  <c r="ARG7" i="30"/>
  <c r="ANO7" i="30"/>
  <c r="ANR7" i="30"/>
  <c r="AMP7" i="30"/>
  <c r="AMI7" i="30"/>
  <c r="ALN7" i="30"/>
  <c r="WP7" i="30"/>
  <c r="XO7" i="30"/>
  <c r="TW7" i="30"/>
  <c r="SX7" i="30"/>
  <c r="SQ7" i="30"/>
  <c r="RV7" i="30"/>
  <c r="JN7" i="30"/>
  <c r="R7" i="30"/>
  <c r="AE7" i="30"/>
  <c r="WI9" i="30"/>
  <c r="WL9" i="30"/>
  <c r="ST9" i="30"/>
  <c r="GL9" i="30"/>
  <c r="AE9" i="30"/>
  <c r="F9" i="30"/>
  <c r="BHZ8" i="30"/>
  <c r="BIM8" i="30"/>
  <c r="BIP8" i="30"/>
  <c r="AYD8" i="30"/>
  <c r="AYQ8" i="30"/>
  <c r="APJ8" i="30"/>
  <c r="AQA8" i="30"/>
  <c r="AQD8" i="30"/>
  <c r="ALD8" i="30"/>
  <c r="AJF8" i="30"/>
  <c r="AJW8" i="30"/>
  <c r="AJZ8" i="30"/>
  <c r="AEL8" i="30"/>
  <c r="AEY8" i="30"/>
  <c r="VR8" i="30"/>
  <c r="WI8" i="30"/>
  <c r="WL8" i="30"/>
  <c r="PN8" i="30"/>
  <c r="QE8" i="30"/>
  <c r="KT8" i="30"/>
  <c r="LG8" i="30"/>
  <c r="BZ8" i="30"/>
  <c r="CQ8" i="30"/>
  <c r="CT8" i="30"/>
  <c r="BHV7" i="30"/>
  <c r="BIM7" i="30"/>
  <c r="BIP7" i="30"/>
  <c r="BDB7" i="30"/>
  <c r="BDO7" i="30"/>
  <c r="AUH7" i="30"/>
  <c r="AUY7" i="30"/>
  <c r="AOD7" i="30"/>
  <c r="AOU7" i="30"/>
  <c r="AOX7" i="30"/>
  <c r="AJJ7" i="30"/>
  <c r="AJW7" i="30"/>
  <c r="AAP7" i="30"/>
  <c r="ABG7" i="30"/>
  <c r="UL7" i="30"/>
  <c r="VC7" i="30"/>
  <c r="SX11" i="30"/>
  <c r="QE11" i="30"/>
  <c r="QH11" i="30"/>
  <c r="NZ11" i="30"/>
  <c r="LG11" i="30"/>
  <c r="LJ11" i="30"/>
  <c r="JB11" i="30"/>
  <c r="GI11" i="30"/>
  <c r="GL11" i="30"/>
  <c r="ED11" i="30"/>
  <c r="BK11" i="30"/>
  <c r="BN11" i="30"/>
  <c r="F11" i="30"/>
  <c r="BIM10" i="30"/>
  <c r="BIP10" i="30"/>
  <c r="BGH10" i="30"/>
  <c r="BDO10" i="30"/>
  <c r="BDR10" i="30"/>
  <c r="BBJ10" i="30"/>
  <c r="AYQ10" i="30"/>
  <c r="AYT10" i="30"/>
  <c r="AWL10" i="30"/>
  <c r="ATS10" i="30"/>
  <c r="ATV10" i="30"/>
  <c r="ARN10" i="30"/>
  <c r="AOU10" i="30"/>
  <c r="AOX10" i="30"/>
  <c r="AMP10" i="30"/>
  <c r="AJW10" i="30"/>
  <c r="AJZ10" i="30"/>
  <c r="AHR10" i="30"/>
  <c r="AEY10" i="30"/>
  <c r="AFB10" i="30"/>
  <c r="ACT10" i="30"/>
  <c r="AAA10" i="30"/>
  <c r="AAD10" i="30"/>
  <c r="XV10" i="30"/>
  <c r="VC10" i="30"/>
  <c r="VF10" i="30"/>
  <c r="SX10" i="30"/>
  <c r="QE10" i="30"/>
  <c r="QH10" i="30"/>
  <c r="NZ10" i="30"/>
  <c r="LG10" i="30"/>
  <c r="LJ10" i="30"/>
  <c r="JB10" i="30"/>
  <c r="GI10" i="30"/>
  <c r="GL10" i="30"/>
  <c r="ED10" i="30"/>
  <c r="BK10" i="30"/>
  <c r="BN10" i="30"/>
  <c r="F10" i="30"/>
  <c r="BIM9" i="30"/>
  <c r="BIP9" i="30"/>
  <c r="BGH9" i="30"/>
  <c r="BDO9" i="30"/>
  <c r="BDR9" i="30"/>
  <c r="BBJ9" i="30"/>
  <c r="AYQ9" i="30"/>
  <c r="AYT9" i="30"/>
  <c r="AWL9" i="30"/>
  <c r="ATS9" i="30"/>
  <c r="ATV9" i="30"/>
  <c r="ARN9" i="30"/>
  <c r="AOU9" i="30"/>
  <c r="AOX9" i="30"/>
  <c r="AMP9" i="30"/>
  <c r="AJW9" i="30"/>
  <c r="AJZ9" i="30"/>
  <c r="AHR9" i="30"/>
  <c r="AEY9" i="30"/>
  <c r="AFB9" i="30"/>
  <c r="ACT9" i="30"/>
  <c r="AAA9" i="30"/>
  <c r="XV9" i="30"/>
  <c r="TW9" i="30"/>
  <c r="TZ9" i="30"/>
  <c r="RK9" i="30"/>
  <c r="RN9" i="30"/>
  <c r="QL9" i="30"/>
  <c r="OY9" i="30"/>
  <c r="PB9" i="30"/>
  <c r="MT9" i="30"/>
  <c r="NS9" i="30"/>
  <c r="NV9" i="30"/>
  <c r="GX9" i="30"/>
  <c r="HO9" i="30"/>
  <c r="HR9" i="30"/>
  <c r="CQ9" i="30"/>
  <c r="CT9" i="30"/>
  <c r="BK9" i="30"/>
  <c r="BCI8" i="30"/>
  <c r="BCL8" i="30"/>
  <c r="BBJ8" i="30"/>
  <c r="AVF8" i="30"/>
  <c r="AWE8" i="30"/>
  <c r="AWH8" i="30"/>
  <c r="ASM8" i="30"/>
  <c r="ASP8" i="30"/>
  <c r="ARN8" i="30"/>
  <c r="ARG8" i="30"/>
  <c r="ARJ8" i="30"/>
  <c r="AQL8" i="30"/>
  <c r="ALC8" i="30"/>
  <c r="ALF8" i="30"/>
  <c r="ABN8" i="30"/>
  <c r="ACM8" i="30"/>
  <c r="ACP8" i="30"/>
  <c r="YU8" i="30"/>
  <c r="YX8" i="30"/>
  <c r="XV8" i="30"/>
  <c r="XO8" i="30"/>
  <c r="XO34" i="30"/>
  <c r="XR34" i="30"/>
  <c r="XR8" i="30"/>
  <c r="WT8" i="30"/>
  <c r="ST8" i="30"/>
  <c r="RK8" i="30"/>
  <c r="RN8" i="30"/>
  <c r="HV8" i="30"/>
  <c r="IU8" i="30"/>
  <c r="IX8" i="30"/>
  <c r="FC8" i="30"/>
  <c r="FF8" i="30"/>
  <c r="ED8" i="30"/>
  <c r="DW8" i="30"/>
  <c r="DZ8" i="30"/>
  <c r="DB8" i="30"/>
  <c r="BLB7" i="30"/>
  <c r="BJS7" i="30"/>
  <c r="BAD7" i="30"/>
  <c r="BBC7" i="30"/>
  <c r="BBF7" i="30"/>
  <c r="AXK7" i="30"/>
  <c r="AXN7" i="30"/>
  <c r="AWL7" i="30"/>
  <c r="AWE7" i="30"/>
  <c r="AVJ7" i="30"/>
  <c r="AQA7" i="30"/>
  <c r="AGL7" i="30"/>
  <c r="AHK7" i="30"/>
  <c r="ADS7" i="30"/>
  <c r="ACT7" i="30"/>
  <c r="ACM7" i="30"/>
  <c r="ABR7" i="30"/>
  <c r="WI7" i="30"/>
  <c r="OL7" i="30"/>
  <c r="OY7" i="30"/>
  <c r="EP7" i="30"/>
  <c r="FC7" i="30"/>
  <c r="VJ9" i="30"/>
  <c r="CX9" i="30"/>
  <c r="DW9" i="30"/>
  <c r="DZ9" i="30"/>
  <c r="BJB8" i="30"/>
  <c r="BJS8" i="30"/>
  <c r="BJV8" i="30"/>
  <c r="BEU8" i="30"/>
  <c r="BEX8" i="30"/>
  <c r="BDO8" i="30"/>
  <c r="BDR8" i="30"/>
  <c r="AZF8" i="30"/>
  <c r="AZW8" i="30"/>
  <c r="ATB8" i="30"/>
  <c r="ATS8" i="30"/>
  <c r="AOH8" i="30"/>
  <c r="AOU8" i="30"/>
  <c r="AOX8" i="30"/>
  <c r="AFN8" i="30"/>
  <c r="AGE8" i="30"/>
  <c r="ZJ8" i="30"/>
  <c r="AAA8" i="30"/>
  <c r="UP8" i="30"/>
  <c r="VC8" i="30"/>
  <c r="VC34" i="30"/>
  <c r="VF34" i="30"/>
  <c r="VF8" i="30"/>
  <c r="LV8" i="30"/>
  <c r="MM8" i="30"/>
  <c r="MP8" i="30"/>
  <c r="FR8" i="30"/>
  <c r="GI8" i="30"/>
  <c r="AX8" i="30"/>
  <c r="BK8" i="30"/>
  <c r="BED7" i="30"/>
  <c r="BEU7" i="30"/>
  <c r="AXZ7" i="30"/>
  <c r="AYQ7" i="30"/>
  <c r="ATF7" i="30"/>
  <c r="ATS7" i="30"/>
  <c r="ATV7" i="30"/>
  <c r="AKL7" i="30"/>
  <c r="ALC7" i="30"/>
  <c r="AEH7" i="30"/>
  <c r="AEY7" i="30"/>
  <c r="ZN7" i="30"/>
  <c r="AAA7" i="30"/>
  <c r="LJ9" i="30"/>
  <c r="BN9" i="30"/>
  <c r="ATV8" i="30"/>
  <c r="AAD8" i="30"/>
  <c r="QH8" i="30"/>
  <c r="GL8" i="30"/>
  <c r="AYT7" i="30"/>
  <c r="AFB7" i="30"/>
  <c r="PJ7" i="30"/>
  <c r="QE7" i="30"/>
  <c r="QE34" i="30"/>
  <c r="QH34" i="30"/>
  <c r="KH7" i="30"/>
  <c r="LG7" i="30"/>
  <c r="FJ7" i="30"/>
  <c r="GI7" i="30"/>
  <c r="AL7" i="30"/>
  <c r="BK7" i="30"/>
  <c r="FC9" i="30"/>
  <c r="FC34" i="30"/>
  <c r="FF34" i="30"/>
  <c r="FF9" i="30"/>
  <c r="BHG8" i="30"/>
  <c r="BHJ8" i="30"/>
  <c r="AXK8" i="30"/>
  <c r="AXN8" i="30"/>
  <c r="ANO8" i="30"/>
  <c r="ANR8" i="30"/>
  <c r="ADS8" i="30"/>
  <c r="ADV8" i="30"/>
  <c r="TW8" i="30"/>
  <c r="TZ8" i="30"/>
  <c r="KA8" i="30"/>
  <c r="KD8" i="30"/>
  <c r="AE8" i="30"/>
  <c r="AH8" i="30"/>
  <c r="BCI7" i="30"/>
  <c r="ASM7" i="30"/>
  <c r="AIQ7" i="30"/>
  <c r="YU7" i="30"/>
  <c r="RK7" i="30"/>
  <c r="QH7" i="30"/>
  <c r="FF7" i="30"/>
  <c r="AH7" i="30"/>
  <c r="AYT8" i="30"/>
  <c r="AMJ8" i="30"/>
  <c r="AFB8" i="30"/>
  <c r="LJ8" i="30"/>
  <c r="BN8" i="30"/>
  <c r="BDR7" i="30"/>
  <c r="AJZ7" i="30"/>
  <c r="MX7" i="30"/>
  <c r="NS7" i="30"/>
  <c r="NS34" i="30"/>
  <c r="NV34" i="30"/>
  <c r="HZ7" i="30"/>
  <c r="IU7" i="30"/>
  <c r="IU34" i="30"/>
  <c r="IX34" i="30"/>
  <c r="DB7" i="30"/>
  <c r="DW7" i="30"/>
  <c r="DW34" i="30"/>
  <c r="DZ34" i="30"/>
  <c r="NV7" i="30"/>
  <c r="IX7" i="30"/>
  <c r="MM7" i="30"/>
  <c r="LN7" i="30"/>
  <c r="HO7" i="30"/>
  <c r="GP7" i="30"/>
  <c r="CQ7" i="30"/>
  <c r="BR7" i="30"/>
  <c r="AJ6" i="30"/>
  <c r="ID26" i="29"/>
  <c r="HA26" i="29"/>
  <c r="CZ26" i="29"/>
  <c r="MM34" i="29"/>
  <c r="MN34" i="29"/>
  <c r="MO34" i="29"/>
  <c r="MM30" i="29"/>
  <c r="MN27" i="29"/>
  <c r="MO27" i="29"/>
  <c r="HC35" i="29"/>
  <c r="HC38" i="29" s="1"/>
  <c r="HD35" i="29"/>
  <c r="MN25" i="29"/>
  <c r="MO25" i="29"/>
  <c r="GD35" i="29"/>
  <c r="GD38" i="29" s="1"/>
  <c r="GE35" i="29"/>
  <c r="EF35" i="29"/>
  <c r="EG35" i="29"/>
  <c r="CA30" i="29"/>
  <c r="X29" i="29"/>
  <c r="FC28" i="29"/>
  <c r="FC25" i="29"/>
  <c r="FC37" i="29" s="1"/>
  <c r="FC23" i="29"/>
  <c r="CZ29" i="29"/>
  <c r="CA29" i="29"/>
  <c r="MM28" i="29"/>
  <c r="X28" i="29"/>
  <c r="X25" i="29"/>
  <c r="X37" i="29" s="1"/>
  <c r="FC30" i="29"/>
  <c r="CA28" i="29"/>
  <c r="X27" i="29"/>
  <c r="CA25" i="29"/>
  <c r="CA37" i="29" s="1"/>
  <c r="MM24" i="29"/>
  <c r="MM23" i="29"/>
  <c r="X30" i="29"/>
  <c r="CA27" i="29"/>
  <c r="CA26" i="29"/>
  <c r="MN21" i="29"/>
  <c r="MO21" i="29"/>
  <c r="MM15" i="29"/>
  <c r="MM19" i="29"/>
  <c r="MM14" i="29"/>
  <c r="CA11" i="29"/>
  <c r="MM17" i="29"/>
  <c r="FW16" i="29"/>
  <c r="EG16" i="29"/>
  <c r="MM13" i="29"/>
  <c r="EG12" i="29"/>
  <c r="MM16" i="29"/>
  <c r="EG15" i="29"/>
  <c r="MM12" i="29"/>
  <c r="EG11" i="29"/>
  <c r="MM11" i="29"/>
  <c r="MM10" i="29"/>
  <c r="MM9" i="29"/>
  <c r="MM8" i="29"/>
  <c r="MM7" i="29"/>
  <c r="O48" i="23"/>
  <c r="I45" i="23"/>
  <c r="I27" i="23"/>
  <c r="I33" i="23"/>
  <c r="TW34" i="30"/>
  <c r="TZ34" i="30"/>
  <c r="TZ7" i="30"/>
  <c r="BHG34" i="30"/>
  <c r="BHJ34" i="30"/>
  <c r="AE44" i="30"/>
  <c r="AH42" i="30"/>
  <c r="AAD30" i="30"/>
  <c r="AAA42" i="30"/>
  <c r="AAD42" i="30"/>
  <c r="LF26" i="29"/>
  <c r="AAA37" i="30"/>
  <c r="AAA34" i="30"/>
  <c r="AAD34" i="30"/>
  <c r="BJV7" i="30"/>
  <c r="BJS34" i="30"/>
  <c r="BJV34" i="30"/>
  <c r="ABJ7" i="30"/>
  <c r="ABG34" i="30"/>
  <c r="ABJ34" i="30"/>
  <c r="KA37" i="30"/>
  <c r="KA34" i="30"/>
  <c r="KD34" i="30"/>
  <c r="ST7" i="30"/>
  <c r="SQ34" i="30"/>
  <c r="ST34" i="30"/>
  <c r="AQD26" i="30"/>
  <c r="AQA42" i="30"/>
  <c r="APJ40" i="30"/>
  <c r="APG46" i="30"/>
  <c r="APJ46" i="30"/>
  <c r="AQC46" i="30"/>
  <c r="BCL7" i="30"/>
  <c r="BCI34" i="30"/>
  <c r="BCL34" i="30"/>
  <c r="JR40" i="30"/>
  <c r="JO46" i="30"/>
  <c r="JR46" i="30"/>
  <c r="ZB40" i="30"/>
  <c r="YY46" i="30"/>
  <c r="ZB46" i="30"/>
  <c r="ZK46" i="30"/>
  <c r="ZN46" i="30"/>
  <c r="ZN44" i="30"/>
  <c r="CT7" i="30"/>
  <c r="CQ34" i="30"/>
  <c r="CT34" i="30"/>
  <c r="KD7" i="30"/>
  <c r="LJ7" i="30"/>
  <c r="LG34" i="30"/>
  <c r="LJ34" i="30"/>
  <c r="AYQ34" i="30"/>
  <c r="AYT34" i="30"/>
  <c r="AZZ8" i="30"/>
  <c r="AZW34" i="30"/>
  <c r="AZZ34" i="30"/>
  <c r="ADS34" i="30"/>
  <c r="ADV34" i="30"/>
  <c r="BBC34" i="30"/>
  <c r="BBF34" i="30"/>
  <c r="BDO34" i="30"/>
  <c r="BDR34" i="30"/>
  <c r="ARG34" i="30"/>
  <c r="ARJ34" i="30"/>
  <c r="BHJ7" i="30"/>
  <c r="AH12" i="30"/>
  <c r="AE39" i="30"/>
  <c r="AH39" i="30"/>
  <c r="BGD13" i="30"/>
  <c r="BGA38" i="30"/>
  <c r="BGD38" i="30"/>
  <c r="BGD26" i="30"/>
  <c r="AQA43" i="30"/>
  <c r="AQD43" i="30"/>
  <c r="KC46" i="30"/>
  <c r="ZF40" i="30"/>
  <c r="ZC46" i="30"/>
  <c r="ZF46" i="30"/>
  <c r="APZ40" i="30"/>
  <c r="APW46" i="30"/>
  <c r="APZ46" i="30"/>
  <c r="N40" i="30"/>
  <c r="K46" i="30"/>
  <c r="N46" i="30"/>
  <c r="ZR40" i="30"/>
  <c r="ZO46" i="30"/>
  <c r="ZR46" i="30"/>
  <c r="BFJ40" i="30"/>
  <c r="BFG46" i="30"/>
  <c r="BFJ46" i="30"/>
  <c r="AH44" i="30"/>
  <c r="AG46" i="30"/>
  <c r="AOY46" i="30"/>
  <c r="APB46" i="30"/>
  <c r="APB44" i="30"/>
  <c r="BGD44" i="30"/>
  <c r="BGC46" i="30"/>
  <c r="BGD42" i="30"/>
  <c r="AN6" i="30"/>
  <c r="AK6" i="30"/>
  <c r="AL6" i="30"/>
  <c r="AAD7" i="30"/>
  <c r="AIT7" i="30"/>
  <c r="AIQ34" i="30"/>
  <c r="AIT34" i="30"/>
  <c r="VF7" i="30"/>
  <c r="AEY34" i="30"/>
  <c r="AFB34" i="30"/>
  <c r="AGH8" i="30"/>
  <c r="AGE34" i="30"/>
  <c r="AGH34" i="30"/>
  <c r="ADV7" i="30"/>
  <c r="AQD7" i="30"/>
  <c r="AQA34" i="30"/>
  <c r="AQD34" i="30"/>
  <c r="AQA37" i="30"/>
  <c r="AJW34" i="30"/>
  <c r="AJZ34" i="30"/>
  <c r="AE34" i="30"/>
  <c r="AH34" i="30"/>
  <c r="AE37" i="30"/>
  <c r="BGD7" i="30"/>
  <c r="BGA34" i="30"/>
  <c r="BGD34" i="30"/>
  <c r="BGA37" i="30"/>
  <c r="BKY34" i="30"/>
  <c r="BLB34" i="30"/>
  <c r="KA38" i="30"/>
  <c r="KD38" i="30"/>
  <c r="BGD12" i="30"/>
  <c r="BGA39" i="30"/>
  <c r="BGD39" i="30"/>
  <c r="AH26" i="30"/>
  <c r="KD26" i="30"/>
  <c r="AAA43" i="30"/>
  <c r="R40" i="30"/>
  <c r="O46" i="30"/>
  <c r="R46" i="30"/>
  <c r="ZV40" i="30"/>
  <c r="ZS46" i="30"/>
  <c r="ZV46" i="30"/>
  <c r="BFN40" i="30"/>
  <c r="BFK46" i="30"/>
  <c r="BFN46" i="30"/>
  <c r="AD40" i="30"/>
  <c r="AA46" i="30"/>
  <c r="AD46" i="30"/>
  <c r="APF40" i="30"/>
  <c r="APC46" i="30"/>
  <c r="APF46" i="30"/>
  <c r="BFZ40" i="30"/>
  <c r="BFW46" i="30"/>
  <c r="BFZ46" i="30"/>
  <c r="JG46" i="30"/>
  <c r="JJ46" i="30"/>
  <c r="JJ44" i="30"/>
  <c r="APO46" i="30"/>
  <c r="APR46" i="30"/>
  <c r="APR44" i="30"/>
  <c r="KD42" i="30"/>
  <c r="HR7" i="30"/>
  <c r="HO34" i="30"/>
  <c r="HR34" i="30"/>
  <c r="DZ7" i="30"/>
  <c r="RN7" i="30"/>
  <c r="RK34" i="30"/>
  <c r="RN34" i="30"/>
  <c r="BEX7" i="30"/>
  <c r="BEU34" i="30"/>
  <c r="BEX34" i="30"/>
  <c r="WL7" i="30"/>
  <c r="WI34" i="30"/>
  <c r="WL34" i="30"/>
  <c r="AOU34" i="30"/>
  <c r="AOX34" i="30"/>
  <c r="W46" i="30"/>
  <c r="Z46" i="30"/>
  <c r="Z44" i="30"/>
  <c r="BFS46" i="30"/>
  <c r="BFV46" i="30"/>
  <c r="BFV44" i="30"/>
  <c r="YX7" i="30"/>
  <c r="YU34" i="30"/>
  <c r="YX34" i="30"/>
  <c r="BN7" i="30"/>
  <c r="BK34" i="30"/>
  <c r="BN34" i="30"/>
  <c r="ALF7" i="30"/>
  <c r="ALC34" i="30"/>
  <c r="ALF34" i="30"/>
  <c r="PB7" i="30"/>
  <c r="OY34" i="30"/>
  <c r="PB34" i="30"/>
  <c r="XR7" i="30"/>
  <c r="AWH7" i="30"/>
  <c r="AWE34" i="30"/>
  <c r="AWH34" i="30"/>
  <c r="AML7" i="30"/>
  <c r="AMI34" i="30"/>
  <c r="AML34" i="30"/>
  <c r="AQD11" i="30"/>
  <c r="AQA38" i="30"/>
  <c r="AQD38" i="30"/>
  <c r="AQA39" i="30"/>
  <c r="AQD39" i="30"/>
  <c r="MP7" i="30"/>
  <c r="MM34" i="30"/>
  <c r="MP34" i="30"/>
  <c r="ASP7" i="30"/>
  <c r="ASM34" i="30"/>
  <c r="ASP34" i="30"/>
  <c r="GL7" i="30"/>
  <c r="GI34" i="30"/>
  <c r="GL34" i="30"/>
  <c r="ATS34" i="30"/>
  <c r="ATV34" i="30"/>
  <c r="ACP7" i="30"/>
  <c r="ACM34" i="30"/>
  <c r="ACP34" i="30"/>
  <c r="AHK34" i="30"/>
  <c r="AHN34" i="30"/>
  <c r="ARJ7" i="30"/>
  <c r="AXK34" i="30"/>
  <c r="AXN34" i="30"/>
  <c r="AAA38" i="30"/>
  <c r="AAD38" i="30"/>
  <c r="AVB7" i="30"/>
  <c r="AUY34" i="30"/>
  <c r="AVB34" i="30"/>
  <c r="BIM34" i="30"/>
  <c r="BIP34" i="30"/>
  <c r="ALD34" i="30"/>
  <c r="AH9" i="30"/>
  <c r="AE38" i="30"/>
  <c r="AH38" i="30"/>
  <c r="AHN7" i="30"/>
  <c r="ANO34" i="30"/>
  <c r="ANR34" i="30"/>
  <c r="AAD9" i="30"/>
  <c r="KD12" i="30"/>
  <c r="KA39" i="30"/>
  <c r="KD39" i="30"/>
  <c r="JB40" i="30"/>
  <c r="IY46" i="30"/>
  <c r="JB46" i="30"/>
  <c r="AAC46" i="30"/>
  <c r="AQD31" i="30"/>
  <c r="JN40" i="30"/>
  <c r="JK46" i="30"/>
  <c r="JN46" i="30"/>
  <c r="APV40" i="30"/>
  <c r="APS46" i="30"/>
  <c r="APV46" i="30"/>
  <c r="G46" i="30"/>
  <c r="J46" i="30"/>
  <c r="J44" i="30"/>
  <c r="JW46" i="30"/>
  <c r="JZ46" i="30"/>
  <c r="JZ44" i="30"/>
  <c r="BFC46" i="30"/>
  <c r="BFF46" i="30"/>
  <c r="BFF44" i="30"/>
  <c r="MN28" i="29"/>
  <c r="MO28" i="29"/>
  <c r="MN16" i="29"/>
  <c r="MO16" i="29"/>
  <c r="MM18" i="29"/>
  <c r="FE35" i="29"/>
  <c r="FE38" i="29" s="1"/>
  <c r="FF35" i="29"/>
  <c r="MN9" i="29"/>
  <c r="MO9" i="29"/>
  <c r="MN17" i="29"/>
  <c r="MO17" i="29"/>
  <c r="MN6" i="29"/>
  <c r="MO6" i="29"/>
  <c r="MN10" i="29"/>
  <c r="MO10" i="29"/>
  <c r="MN14" i="29"/>
  <c r="MO14" i="29"/>
  <c r="MN15" i="29"/>
  <c r="MO15" i="29"/>
  <c r="FC26" i="29"/>
  <c r="MN23" i="29"/>
  <c r="MO23" i="29"/>
  <c r="MN30" i="29"/>
  <c r="MO30" i="29"/>
  <c r="MN8" i="29"/>
  <c r="MO8" i="29"/>
  <c r="MN12" i="29"/>
  <c r="MO12" i="29"/>
  <c r="MN19" i="29"/>
  <c r="MO19" i="29"/>
  <c r="MN7" i="29"/>
  <c r="MO7" i="29"/>
  <c r="MN11" i="29"/>
  <c r="MO11" i="29"/>
  <c r="MN13" i="29"/>
  <c r="MO13" i="29"/>
  <c r="MN24" i="29"/>
  <c r="MO24" i="29"/>
  <c r="MM29" i="29"/>
  <c r="B3" i="22"/>
  <c r="Q10" i="22"/>
  <c r="P10" i="22"/>
  <c r="Q9" i="22"/>
  <c r="P9" i="22"/>
  <c r="Q8" i="22"/>
  <c r="P8" i="22"/>
  <c r="Q5" i="22"/>
  <c r="P5" i="22"/>
  <c r="AA10" i="22"/>
  <c r="Z10" i="22"/>
  <c r="Y10" i="22"/>
  <c r="X10" i="22"/>
  <c r="W10" i="22"/>
  <c r="V10" i="22"/>
  <c r="U10" i="22"/>
  <c r="T10" i="22"/>
  <c r="S10" i="22"/>
  <c r="R10" i="22"/>
  <c r="AA9" i="22"/>
  <c r="Z9" i="22"/>
  <c r="Y9" i="22"/>
  <c r="X9" i="22"/>
  <c r="W9" i="22"/>
  <c r="V9" i="22"/>
  <c r="U9" i="22"/>
  <c r="T9" i="22"/>
  <c r="S9" i="22"/>
  <c r="R9" i="22"/>
  <c r="AA8" i="22"/>
  <c r="Z8" i="22"/>
  <c r="Y8" i="22"/>
  <c r="X8" i="22"/>
  <c r="W8" i="22"/>
  <c r="V8" i="22"/>
  <c r="U8" i="22"/>
  <c r="T8" i="22"/>
  <c r="S8" i="22"/>
  <c r="R8" i="22"/>
  <c r="AA5" i="22"/>
  <c r="Z5" i="22"/>
  <c r="Y5" i="22"/>
  <c r="X5" i="22"/>
  <c r="W5" i="22"/>
  <c r="V5" i="22"/>
  <c r="U5" i="22"/>
  <c r="T5" i="22"/>
  <c r="S5" i="22"/>
  <c r="R5" i="22"/>
  <c r="M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O4" i="22"/>
  <c r="O12" i="22"/>
  <c r="P4" i="22"/>
  <c r="P12" i="22"/>
  <c r="Q4" i="22"/>
  <c r="Q12" i="22"/>
  <c r="R4" i="22"/>
  <c r="R12" i="22"/>
  <c r="S4" i="22"/>
  <c r="S12" i="22"/>
  <c r="T4" i="22"/>
  <c r="T12" i="22"/>
  <c r="U4" i="22"/>
  <c r="U12" i="22"/>
  <c r="V4" i="22"/>
  <c r="V12" i="22"/>
  <c r="W4" i="22"/>
  <c r="W12" i="22"/>
  <c r="X4" i="22"/>
  <c r="X12" i="22"/>
  <c r="Y4" i="22"/>
  <c r="Y12" i="22"/>
  <c r="Z4" i="22"/>
  <c r="Z12" i="22"/>
  <c r="AA4" i="22"/>
  <c r="AA12" i="22"/>
  <c r="AH47" i="23"/>
  <c r="AI47" i="23"/>
  <c r="AJ47" i="23"/>
  <c r="AK47" i="23"/>
  <c r="AH48" i="23"/>
  <c r="AI48" i="23"/>
  <c r="AJ48" i="23"/>
  <c r="AK48" i="23"/>
  <c r="J47" i="23"/>
  <c r="K47" i="23"/>
  <c r="K48" i="23"/>
  <c r="M47" i="23"/>
  <c r="Q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M48" i="23"/>
  <c r="Q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I47" i="23"/>
  <c r="I48" i="23"/>
  <c r="G43" i="23"/>
  <c r="G39" i="23"/>
  <c r="G45" i="23"/>
  <c r="G31" i="23"/>
  <c r="G27" i="23"/>
  <c r="G37" i="23"/>
  <c r="G42" i="23"/>
  <c r="G47" i="23"/>
  <c r="AQA44" i="30"/>
  <c r="AQD44" i="30"/>
  <c r="AQD42" i="30"/>
  <c r="AAA44" i="30"/>
  <c r="AAD44" i="30"/>
  <c r="AAD43" i="30"/>
  <c r="KA40" i="30"/>
  <c r="KD37" i="30"/>
  <c r="BGA40" i="30"/>
  <c r="BGD37" i="30"/>
  <c r="AE40" i="30"/>
  <c r="AH37" i="30"/>
  <c r="AQA40" i="30"/>
  <c r="AQD37" i="30"/>
  <c r="AR6" i="30"/>
  <c r="AO6" i="30"/>
  <c r="AP6" i="30"/>
  <c r="AAD37" i="30"/>
  <c r="AAA40" i="30"/>
  <c r="MN18" i="29"/>
  <c r="MO18" i="29"/>
  <c r="MN29" i="29"/>
  <c r="MO29" i="29"/>
  <c r="MM35" i="29"/>
  <c r="G48" i="23"/>
  <c r="G49" i="23"/>
  <c r="I49" i="23"/>
  <c r="K49" i="23"/>
  <c r="M49" i="23"/>
  <c r="O49" i="23"/>
  <c r="Q49" i="23"/>
  <c r="S49" i="23"/>
  <c r="U49" i="23"/>
  <c r="W49" i="23"/>
  <c r="Y49" i="23"/>
  <c r="AA49" i="23"/>
  <c r="AC49" i="23"/>
  <c r="AE49" i="23"/>
  <c r="AG49" i="23"/>
  <c r="AI49" i="23"/>
  <c r="AK49" i="23"/>
  <c r="AAA46" i="30"/>
  <c r="AAD46" i="30"/>
  <c r="AAD40" i="30"/>
  <c r="AQA46" i="30"/>
  <c r="AQD46" i="30"/>
  <c r="AQD40" i="30"/>
  <c r="AE46" i="30"/>
  <c r="AH46" i="30"/>
  <c r="AH40" i="30"/>
  <c r="KA46" i="30"/>
  <c r="KD46" i="30"/>
  <c r="KD40" i="30"/>
  <c r="AV6" i="30"/>
  <c r="AS6" i="30"/>
  <c r="AT6" i="30"/>
  <c r="BGA46" i="30"/>
  <c r="BGD46" i="30"/>
  <c r="BGD40" i="30"/>
  <c r="H47" i="23"/>
  <c r="F47" i="23"/>
  <c r="AZ6" i="30"/>
  <c r="AW6" i="30"/>
  <c r="AX6" i="30"/>
  <c r="BD6" i="30"/>
  <c r="BA6" i="30"/>
  <c r="BB6" i="30"/>
  <c r="BH6" i="30"/>
  <c r="BE6" i="30"/>
  <c r="BF6" i="30"/>
  <c r="BI6" i="30"/>
  <c r="BJ6" i="30"/>
  <c r="BP6" i="30"/>
  <c r="BQ6" i="30"/>
  <c r="BR6" i="30"/>
  <c r="BT6" i="30"/>
  <c r="M3" i="22"/>
  <c r="BU6" i="30"/>
  <c r="BV6" i="30"/>
  <c r="BX6" i="30"/>
  <c r="L3" i="22"/>
  <c r="K3" i="22"/>
  <c r="BY6" i="30"/>
  <c r="BZ6" i="30"/>
  <c r="CB6" i="30"/>
  <c r="CC6" i="30"/>
  <c r="CD6" i="30"/>
  <c r="CF6" i="30"/>
  <c r="L27" i="23"/>
  <c r="W59" i="15"/>
  <c r="W56" i="15"/>
  <c r="W53" i="15"/>
  <c r="W52" i="15"/>
  <c r="W54" i="15"/>
  <c r="W55" i="15"/>
  <c r="W57" i="15"/>
  <c r="W58" i="15"/>
  <c r="W51" i="15"/>
  <c r="IB44" i="16"/>
  <c r="IA44" i="16"/>
  <c r="IB43" i="16"/>
  <c r="IA43" i="16"/>
  <c r="IB42" i="16"/>
  <c r="IA42" i="16"/>
  <c r="IB41" i="16"/>
  <c r="IA41" i="16"/>
  <c r="IB40" i="16"/>
  <c r="IA40" i="16"/>
  <c r="IB39" i="16"/>
  <c r="IA39" i="16"/>
  <c r="IB38" i="16"/>
  <c r="IA38" i="16"/>
  <c r="IB37" i="16"/>
  <c r="IA37" i="16"/>
  <c r="IB36" i="16"/>
  <c r="IA36" i="16"/>
  <c r="IB35" i="16"/>
  <c r="IA35" i="16"/>
  <c r="IB34" i="16"/>
  <c r="IA34" i="16"/>
  <c r="HY44" i="16"/>
  <c r="HX44" i="16"/>
  <c r="HY43" i="16"/>
  <c r="HX43" i="16"/>
  <c r="HY42" i="16"/>
  <c r="HX42" i="16"/>
  <c r="HY41" i="16"/>
  <c r="HX41" i="16"/>
  <c r="HY40" i="16"/>
  <c r="HX40" i="16"/>
  <c r="HY39" i="16"/>
  <c r="HX39" i="16"/>
  <c r="HY38" i="16"/>
  <c r="HX38" i="16"/>
  <c r="HY37" i="16"/>
  <c r="HX37" i="16"/>
  <c r="HY36" i="16"/>
  <c r="HX36" i="16"/>
  <c r="HY35" i="16"/>
  <c r="HX35" i="16"/>
  <c r="HY34" i="16"/>
  <c r="HX34" i="16"/>
  <c r="HV44" i="16"/>
  <c r="HU44" i="16"/>
  <c r="HV43" i="16"/>
  <c r="HU43" i="16"/>
  <c r="HV42" i="16"/>
  <c r="HU42" i="16"/>
  <c r="HV41" i="16"/>
  <c r="HU41" i="16"/>
  <c r="HV40" i="16"/>
  <c r="HU40" i="16"/>
  <c r="HV39" i="16"/>
  <c r="HU39" i="16"/>
  <c r="HV38" i="16"/>
  <c r="HU38" i="16"/>
  <c r="HV37" i="16"/>
  <c r="HU37" i="16"/>
  <c r="HV36" i="16"/>
  <c r="HU36" i="16"/>
  <c r="HV35" i="16"/>
  <c r="HU35" i="16"/>
  <c r="HV34" i="16"/>
  <c r="HU34" i="16"/>
  <c r="IC32" i="16"/>
  <c r="IC31" i="16"/>
  <c r="IC30" i="16"/>
  <c r="IC29" i="16"/>
  <c r="IC28" i="16"/>
  <c r="IC27" i="16"/>
  <c r="IC26" i="16"/>
  <c r="IC25" i="16"/>
  <c r="IC24" i="16"/>
  <c r="IC23" i="16"/>
  <c r="IC22" i="16"/>
  <c r="IC21" i="16"/>
  <c r="IC20" i="16"/>
  <c r="IC19" i="16"/>
  <c r="IC18" i="16"/>
  <c r="IC17" i="16"/>
  <c r="IC16" i="16"/>
  <c r="IC15" i="16"/>
  <c r="IC14" i="16"/>
  <c r="IC13" i="16"/>
  <c r="IC12" i="16"/>
  <c r="IC11" i="16"/>
  <c r="IC10" i="16"/>
  <c r="IC9" i="16"/>
  <c r="IC8" i="16"/>
  <c r="IC7" i="16"/>
  <c r="IC6" i="16"/>
  <c r="IC5" i="16"/>
  <c r="IC4" i="16"/>
  <c r="JD9" i="8"/>
  <c r="JD10" i="8"/>
  <c r="JD11" i="8"/>
  <c r="JD12" i="8"/>
  <c r="JD13" i="8"/>
  <c r="JD14" i="8"/>
  <c r="JD15" i="8"/>
  <c r="JD16" i="8"/>
  <c r="JD17" i="8"/>
  <c r="JD18" i="8"/>
  <c r="JD19" i="8"/>
  <c r="JD20" i="8"/>
  <c r="JD21" i="8"/>
  <c r="JD22" i="8"/>
  <c r="JD23" i="8"/>
  <c r="JD24" i="8"/>
  <c r="JD25" i="8"/>
  <c r="JD26" i="8"/>
  <c r="JD27" i="8"/>
  <c r="JD28" i="8"/>
  <c r="JD29" i="8"/>
  <c r="JD30" i="8"/>
  <c r="JD31" i="8"/>
  <c r="JD32" i="8"/>
  <c r="JD33" i="8"/>
  <c r="JD34" i="8"/>
  <c r="JD35" i="8"/>
  <c r="JD36" i="8"/>
  <c r="JE9" i="8"/>
  <c r="JE10" i="8"/>
  <c r="JE11" i="8"/>
  <c r="JE12" i="8"/>
  <c r="JE13" i="8"/>
  <c r="JE14" i="8"/>
  <c r="JE15" i="8"/>
  <c r="JE16" i="8"/>
  <c r="JE17" i="8"/>
  <c r="JE18" i="8"/>
  <c r="JE19" i="8"/>
  <c r="JE20" i="8"/>
  <c r="JE21" i="8"/>
  <c r="JE22" i="8"/>
  <c r="JE23" i="8"/>
  <c r="JE24" i="8"/>
  <c r="JE25" i="8"/>
  <c r="JE26" i="8"/>
  <c r="JE27" i="8"/>
  <c r="JE28" i="8"/>
  <c r="JE29" i="8"/>
  <c r="JE30" i="8"/>
  <c r="JE31" i="8"/>
  <c r="JE32" i="8"/>
  <c r="JE33" i="8"/>
  <c r="JE34" i="8"/>
  <c r="JE35" i="8"/>
  <c r="JE36" i="8"/>
  <c r="JE8" i="8"/>
  <c r="JD8" i="8"/>
  <c r="BF36" i="8"/>
  <c r="BF32" i="8"/>
  <c r="BF33" i="8"/>
  <c r="BF34" i="8"/>
  <c r="BF35" i="8"/>
  <c r="IV5" i="16"/>
  <c r="IV6" i="16"/>
  <c r="IV7" i="16"/>
  <c r="IV8" i="16"/>
  <c r="IV9" i="16"/>
  <c r="IV10" i="16"/>
  <c r="IV11" i="16"/>
  <c r="IV12" i="16"/>
  <c r="IV13" i="16"/>
  <c r="IV14" i="16"/>
  <c r="IV15" i="16"/>
  <c r="IV16" i="16"/>
  <c r="IV17" i="16"/>
  <c r="IV18" i="16"/>
  <c r="IV19" i="16"/>
  <c r="IV20" i="16"/>
  <c r="IV21" i="16"/>
  <c r="IV22" i="16"/>
  <c r="IV23" i="16"/>
  <c r="IV24" i="16"/>
  <c r="IV25" i="16"/>
  <c r="IV26" i="16"/>
  <c r="IV27" i="16"/>
  <c r="IV28" i="16"/>
  <c r="IV29" i="16"/>
  <c r="IV30" i="16"/>
  <c r="IV31" i="16"/>
  <c r="IV32" i="16"/>
  <c r="IU5" i="16"/>
  <c r="IU6" i="16"/>
  <c r="IU7" i="16"/>
  <c r="IU8" i="16"/>
  <c r="IU9" i="16"/>
  <c r="IU10" i="16"/>
  <c r="IU11" i="16"/>
  <c r="IU12" i="16"/>
  <c r="IU13" i="16"/>
  <c r="IU14" i="16"/>
  <c r="IU15" i="16"/>
  <c r="IU16" i="16"/>
  <c r="IU17" i="16"/>
  <c r="IU18" i="16"/>
  <c r="IU19" i="16"/>
  <c r="IU20" i="16"/>
  <c r="IU21" i="16"/>
  <c r="IU22" i="16"/>
  <c r="IU23" i="16"/>
  <c r="IU24" i="16"/>
  <c r="IU25" i="16"/>
  <c r="IU26" i="16"/>
  <c r="IU27" i="16"/>
  <c r="IU28" i="16"/>
  <c r="IU29" i="16"/>
  <c r="IU30" i="16"/>
  <c r="IU31" i="16"/>
  <c r="IU32" i="16"/>
  <c r="IV4" i="16"/>
  <c r="IU4" i="16"/>
  <c r="IR5" i="16"/>
  <c r="IR6" i="16"/>
  <c r="IR7" i="16"/>
  <c r="IR8" i="16"/>
  <c r="IR9" i="16"/>
  <c r="IR10" i="16"/>
  <c r="IR11" i="16"/>
  <c r="IR12" i="16"/>
  <c r="IR13" i="16"/>
  <c r="IR14" i="16"/>
  <c r="IR15" i="16"/>
  <c r="IR16" i="16"/>
  <c r="IR17" i="16"/>
  <c r="IR18" i="16"/>
  <c r="IR19" i="16"/>
  <c r="IR20" i="16"/>
  <c r="IR21" i="16"/>
  <c r="IR22" i="16"/>
  <c r="IR23" i="16"/>
  <c r="IR24" i="16"/>
  <c r="IR25" i="16"/>
  <c r="IR26" i="16"/>
  <c r="IR27" i="16"/>
  <c r="IR28" i="16"/>
  <c r="IR29" i="16"/>
  <c r="IR30" i="16"/>
  <c r="IR31" i="16"/>
  <c r="IR32" i="16"/>
  <c r="IR4" i="16"/>
  <c r="IQ5" i="16"/>
  <c r="IQ6" i="16"/>
  <c r="IQ7" i="16"/>
  <c r="IQ8" i="16"/>
  <c r="IQ9" i="16"/>
  <c r="IQ10" i="16"/>
  <c r="IQ11" i="16"/>
  <c r="IQ12" i="16"/>
  <c r="IQ13" i="16"/>
  <c r="IQ14" i="16"/>
  <c r="IQ15" i="16"/>
  <c r="IQ16" i="16"/>
  <c r="IQ17" i="16"/>
  <c r="IQ18" i="16"/>
  <c r="IQ19" i="16"/>
  <c r="IQ20" i="16"/>
  <c r="IQ21" i="16"/>
  <c r="IQ22" i="16"/>
  <c r="IQ23" i="16"/>
  <c r="IQ24" i="16"/>
  <c r="IQ25" i="16"/>
  <c r="IQ26" i="16"/>
  <c r="IQ27" i="16"/>
  <c r="IQ28" i="16"/>
  <c r="IQ29" i="16"/>
  <c r="IQ30" i="16"/>
  <c r="IQ31" i="16"/>
  <c r="IQ32" i="16"/>
  <c r="IQ4" i="16"/>
  <c r="HZ32" i="16"/>
  <c r="HZ31" i="16"/>
  <c r="HZ30" i="16"/>
  <c r="HZ29" i="16"/>
  <c r="HZ28" i="16"/>
  <c r="HZ27" i="16"/>
  <c r="HZ26" i="16"/>
  <c r="HZ25" i="16"/>
  <c r="HZ24" i="16"/>
  <c r="HZ23" i="16"/>
  <c r="HZ22" i="16"/>
  <c r="HZ21" i="16"/>
  <c r="HZ20" i="16"/>
  <c r="HZ19" i="16"/>
  <c r="HZ18" i="16"/>
  <c r="HZ17" i="16"/>
  <c r="HZ16" i="16"/>
  <c r="HZ15" i="16"/>
  <c r="HZ14" i="16"/>
  <c r="HZ13" i="16"/>
  <c r="HZ12" i="16"/>
  <c r="HZ11" i="16"/>
  <c r="HZ10" i="16"/>
  <c r="HZ9" i="16"/>
  <c r="HZ8" i="16"/>
  <c r="HZ7" i="16"/>
  <c r="HZ6" i="16"/>
  <c r="HZ5" i="16"/>
  <c r="HZ4" i="16"/>
  <c r="HW32" i="16"/>
  <c r="HW31" i="16"/>
  <c r="HW30" i="16"/>
  <c r="HW29" i="16"/>
  <c r="HW28" i="16"/>
  <c r="HW27" i="16"/>
  <c r="HW26" i="16"/>
  <c r="HW25" i="16"/>
  <c r="HW24" i="16"/>
  <c r="HW23" i="16"/>
  <c r="HW22" i="16"/>
  <c r="HW21" i="16"/>
  <c r="HW20" i="16"/>
  <c r="HW19" i="16"/>
  <c r="HW18" i="16"/>
  <c r="HW17" i="16"/>
  <c r="HW16" i="16"/>
  <c r="HW15" i="16"/>
  <c r="HW14" i="16"/>
  <c r="HW13" i="16"/>
  <c r="HW12" i="16"/>
  <c r="HW11" i="16"/>
  <c r="HW10" i="16"/>
  <c r="HW9" i="16"/>
  <c r="HW8" i="16"/>
  <c r="HW7" i="16"/>
  <c r="HW6" i="16"/>
  <c r="HW5" i="16"/>
  <c r="HW4" i="16"/>
  <c r="HS44" i="16"/>
  <c r="HR44" i="16"/>
  <c r="HS43" i="16"/>
  <c r="HR43" i="16"/>
  <c r="HS42" i="16"/>
  <c r="HR42" i="16"/>
  <c r="HS41" i="16"/>
  <c r="HR41" i="16"/>
  <c r="HS40" i="16"/>
  <c r="HR40" i="16"/>
  <c r="HS39" i="16"/>
  <c r="HR39" i="16"/>
  <c r="HS38" i="16"/>
  <c r="HR38" i="16"/>
  <c r="HS37" i="16"/>
  <c r="HR37" i="16"/>
  <c r="HS36" i="16"/>
  <c r="HR36" i="16"/>
  <c r="HS35" i="16"/>
  <c r="HR35" i="16"/>
  <c r="HS34" i="16"/>
  <c r="HR34" i="16"/>
  <c r="HT32" i="16"/>
  <c r="HT31" i="16"/>
  <c r="HT30" i="16"/>
  <c r="HT29" i="16"/>
  <c r="HT28" i="16"/>
  <c r="HT27" i="16"/>
  <c r="HT26" i="16"/>
  <c r="HT25" i="16"/>
  <c r="HT24" i="16"/>
  <c r="HT23" i="16"/>
  <c r="HT22" i="16"/>
  <c r="HT21" i="16"/>
  <c r="HT20" i="16"/>
  <c r="HT19" i="16"/>
  <c r="HT18" i="16"/>
  <c r="HT17" i="16"/>
  <c r="HT16" i="16"/>
  <c r="HT15" i="16"/>
  <c r="HT14" i="16"/>
  <c r="HT13" i="16"/>
  <c r="HT12" i="16"/>
  <c r="HT11" i="16"/>
  <c r="HT10" i="16"/>
  <c r="HT9" i="16"/>
  <c r="HT8" i="16"/>
  <c r="HT7" i="16"/>
  <c r="HT6" i="16"/>
  <c r="HT5" i="16"/>
  <c r="HT4" i="16"/>
  <c r="HP44" i="16"/>
  <c r="HO44" i="16"/>
  <c r="HP43" i="16"/>
  <c r="HO43" i="16"/>
  <c r="HP42" i="16"/>
  <c r="HO42" i="16"/>
  <c r="HP41" i="16"/>
  <c r="HO41" i="16"/>
  <c r="HP40" i="16"/>
  <c r="HO40" i="16"/>
  <c r="HP39" i="16"/>
  <c r="HO39" i="16"/>
  <c r="HP38" i="16"/>
  <c r="HO38" i="16"/>
  <c r="HP37" i="16"/>
  <c r="HO37" i="16"/>
  <c r="HP36" i="16"/>
  <c r="HO36" i="16"/>
  <c r="HP35" i="16"/>
  <c r="HO35" i="16"/>
  <c r="HP34" i="16"/>
  <c r="HO34" i="16"/>
  <c r="HM44" i="16"/>
  <c r="HL44" i="16"/>
  <c r="HM43" i="16"/>
  <c r="HL43" i="16"/>
  <c r="HM42" i="16"/>
  <c r="HL42" i="16"/>
  <c r="HM41" i="16"/>
  <c r="HL41" i="16"/>
  <c r="HM40" i="16"/>
  <c r="HL40" i="16"/>
  <c r="HM39" i="16"/>
  <c r="HL39" i="16"/>
  <c r="HM38" i="16"/>
  <c r="HL38" i="16"/>
  <c r="HM37" i="16"/>
  <c r="HL37" i="16"/>
  <c r="HM36" i="16"/>
  <c r="HL36" i="16"/>
  <c r="HM35" i="16"/>
  <c r="HL35" i="16"/>
  <c r="HM34" i="16"/>
  <c r="HL34" i="16"/>
  <c r="HJ44" i="16"/>
  <c r="HI44" i="16"/>
  <c r="HJ43" i="16"/>
  <c r="HI43" i="16"/>
  <c r="HJ42" i="16"/>
  <c r="HI42" i="16"/>
  <c r="HJ41" i="16"/>
  <c r="HI41" i="16"/>
  <c r="HJ40" i="16"/>
  <c r="HI40" i="16"/>
  <c r="HJ39" i="16"/>
  <c r="HI39" i="16"/>
  <c r="HJ38" i="16"/>
  <c r="HI38" i="16"/>
  <c r="HJ37" i="16"/>
  <c r="HI37" i="16"/>
  <c r="HJ36" i="16"/>
  <c r="HI36" i="16"/>
  <c r="HJ35" i="16"/>
  <c r="HI35" i="16"/>
  <c r="HJ34" i="16"/>
  <c r="HI34" i="16"/>
  <c r="HG44" i="16"/>
  <c r="HF44" i="16"/>
  <c r="HG43" i="16"/>
  <c r="HF43" i="16"/>
  <c r="HG42" i="16"/>
  <c r="HF42" i="16"/>
  <c r="HG41" i="16"/>
  <c r="HF41" i="16"/>
  <c r="HG40" i="16"/>
  <c r="HF40" i="16"/>
  <c r="HG39" i="16"/>
  <c r="HF39" i="16"/>
  <c r="HG38" i="16"/>
  <c r="HF38" i="16"/>
  <c r="HG37" i="16"/>
  <c r="HF37" i="16"/>
  <c r="HG36" i="16"/>
  <c r="HF36" i="16"/>
  <c r="HG35" i="16"/>
  <c r="HF35" i="16"/>
  <c r="HG34" i="16"/>
  <c r="HF34" i="16"/>
  <c r="HQ32" i="16"/>
  <c r="HQ31" i="16"/>
  <c r="HQ30" i="16"/>
  <c r="HQ29" i="16"/>
  <c r="HQ28" i="16"/>
  <c r="HQ27" i="16"/>
  <c r="HQ26" i="16"/>
  <c r="HQ25" i="16"/>
  <c r="HQ24" i="16"/>
  <c r="HQ23" i="16"/>
  <c r="HQ22" i="16"/>
  <c r="HQ21" i="16"/>
  <c r="HQ20" i="16"/>
  <c r="HQ19" i="16"/>
  <c r="HQ18" i="16"/>
  <c r="HQ17" i="16"/>
  <c r="HQ16" i="16"/>
  <c r="HQ15" i="16"/>
  <c r="HQ14" i="16"/>
  <c r="HQ13" i="16"/>
  <c r="HQ12" i="16"/>
  <c r="HQ11" i="16"/>
  <c r="HQ10" i="16"/>
  <c r="HQ9" i="16"/>
  <c r="HQ8" i="16"/>
  <c r="HQ7" i="16"/>
  <c r="HQ6" i="16"/>
  <c r="HQ5" i="16"/>
  <c r="HQ4" i="16"/>
  <c r="HN32" i="16"/>
  <c r="HN31" i="16"/>
  <c r="HN30" i="16"/>
  <c r="HN29" i="16"/>
  <c r="HN28" i="16"/>
  <c r="HN27" i="16"/>
  <c r="HN26" i="16"/>
  <c r="HN25" i="16"/>
  <c r="HN24" i="16"/>
  <c r="HN23" i="16"/>
  <c r="HN22" i="16"/>
  <c r="HN21" i="16"/>
  <c r="HN20" i="16"/>
  <c r="HN19" i="16"/>
  <c r="HN18" i="16"/>
  <c r="HN17" i="16"/>
  <c r="HN16" i="16"/>
  <c r="HN15" i="16"/>
  <c r="HN14" i="16"/>
  <c r="HN13" i="16"/>
  <c r="HN12" i="16"/>
  <c r="HN11" i="16"/>
  <c r="HN10" i="16"/>
  <c r="HN9" i="16"/>
  <c r="HN8" i="16"/>
  <c r="HN7" i="16"/>
  <c r="HN6" i="16"/>
  <c r="HN5" i="16"/>
  <c r="HN4" i="16"/>
  <c r="HK32" i="16"/>
  <c r="HK31" i="16"/>
  <c r="HK30" i="16"/>
  <c r="HK29" i="16"/>
  <c r="HK28" i="16"/>
  <c r="HK27" i="16"/>
  <c r="HK26" i="16"/>
  <c r="HK25" i="16"/>
  <c r="HK24" i="16"/>
  <c r="HK23" i="16"/>
  <c r="HK22" i="16"/>
  <c r="HK21" i="16"/>
  <c r="HK20" i="16"/>
  <c r="HK19" i="16"/>
  <c r="HK18" i="16"/>
  <c r="HK17" i="16"/>
  <c r="HK16" i="16"/>
  <c r="HK15" i="16"/>
  <c r="HK14" i="16"/>
  <c r="HK13" i="16"/>
  <c r="HK12" i="16"/>
  <c r="HK11" i="16"/>
  <c r="HK10" i="16"/>
  <c r="HK9" i="16"/>
  <c r="HK8" i="16"/>
  <c r="HK7" i="16"/>
  <c r="HK6" i="16"/>
  <c r="HK5" i="16"/>
  <c r="HK4" i="16"/>
  <c r="HH32" i="16"/>
  <c r="HH31" i="16"/>
  <c r="HH30" i="16"/>
  <c r="HH29" i="16"/>
  <c r="HH28" i="16"/>
  <c r="HH27" i="16"/>
  <c r="HH26" i="16"/>
  <c r="HH25" i="16"/>
  <c r="HH24" i="16"/>
  <c r="HH23" i="16"/>
  <c r="HH22" i="16"/>
  <c r="HH21" i="16"/>
  <c r="HH20" i="16"/>
  <c r="HH19" i="16"/>
  <c r="HH18" i="16"/>
  <c r="HH17" i="16"/>
  <c r="HH16" i="16"/>
  <c r="HH15" i="16"/>
  <c r="HH14" i="16"/>
  <c r="HH13" i="16"/>
  <c r="HH12" i="16"/>
  <c r="HH11" i="16"/>
  <c r="HH10" i="16"/>
  <c r="HH9" i="16"/>
  <c r="HH8" i="16"/>
  <c r="HH7" i="16"/>
  <c r="HH6" i="16"/>
  <c r="HH5" i="16"/>
  <c r="HH4" i="16"/>
  <c r="BK31" i="8"/>
  <c r="BK32" i="8"/>
  <c r="BK33" i="8"/>
  <c r="BK34" i="8"/>
  <c r="HD44" i="16"/>
  <c r="HC44" i="16"/>
  <c r="HD43" i="16"/>
  <c r="HC43" i="16"/>
  <c r="HD42" i="16"/>
  <c r="HC42" i="16"/>
  <c r="HD41" i="16"/>
  <c r="HC41" i="16"/>
  <c r="HD40" i="16"/>
  <c r="HC40" i="16"/>
  <c r="HD39" i="16"/>
  <c r="HC39" i="16"/>
  <c r="HD38" i="16"/>
  <c r="HC38" i="16"/>
  <c r="HD37" i="16"/>
  <c r="HC37" i="16"/>
  <c r="HE37" i="16"/>
  <c r="HD36" i="16"/>
  <c r="HC36" i="16"/>
  <c r="HD35" i="16"/>
  <c r="HC35" i="16"/>
  <c r="HD34" i="16"/>
  <c r="HC34" i="16"/>
  <c r="HA44" i="16"/>
  <c r="GZ44" i="16"/>
  <c r="HA43" i="16"/>
  <c r="GZ43" i="16"/>
  <c r="HA42" i="16"/>
  <c r="GZ42" i="16"/>
  <c r="HA41" i="16"/>
  <c r="GZ41" i="16"/>
  <c r="HA40" i="16"/>
  <c r="GZ40" i="16"/>
  <c r="HA39" i="16"/>
  <c r="GZ39" i="16"/>
  <c r="HA38" i="16"/>
  <c r="GZ38" i="16"/>
  <c r="HA37" i="16"/>
  <c r="GZ37" i="16"/>
  <c r="HA36" i="16"/>
  <c r="GZ36" i="16"/>
  <c r="HB36" i="16"/>
  <c r="HA35" i="16"/>
  <c r="GZ35" i="16"/>
  <c r="HA34" i="16"/>
  <c r="GZ34" i="16"/>
  <c r="GX44" i="16"/>
  <c r="GW44" i="16"/>
  <c r="GX43" i="16"/>
  <c r="GW43" i="16"/>
  <c r="GX42" i="16"/>
  <c r="GW42" i="16"/>
  <c r="GX41" i="16"/>
  <c r="GW41" i="16"/>
  <c r="GX40" i="16"/>
  <c r="GW40" i="16"/>
  <c r="GX39" i="16"/>
  <c r="GW39" i="16"/>
  <c r="GX38" i="16"/>
  <c r="GW38" i="16"/>
  <c r="GX37" i="16"/>
  <c r="GW37" i="16"/>
  <c r="GY37" i="16"/>
  <c r="GX36" i="16"/>
  <c r="GW36" i="16"/>
  <c r="GX35" i="16"/>
  <c r="GW35" i="16"/>
  <c r="GX34" i="16"/>
  <c r="GW34" i="16"/>
  <c r="HE32" i="16"/>
  <c r="HE31" i="16"/>
  <c r="HE30" i="16"/>
  <c r="HE29" i="16"/>
  <c r="HE28" i="16"/>
  <c r="HE27" i="16"/>
  <c r="HE26" i="16"/>
  <c r="HE25" i="16"/>
  <c r="HE24" i="16"/>
  <c r="HE23" i="16"/>
  <c r="HE22" i="16"/>
  <c r="HE21" i="16"/>
  <c r="HE20" i="16"/>
  <c r="HE19" i="16"/>
  <c r="HE18" i="16"/>
  <c r="HE17" i="16"/>
  <c r="HE16" i="16"/>
  <c r="HE15" i="16"/>
  <c r="HE14" i="16"/>
  <c r="HE13" i="16"/>
  <c r="HE12" i="16"/>
  <c r="HE11" i="16"/>
  <c r="HE10" i="16"/>
  <c r="HE9" i="16"/>
  <c r="HE8" i="16"/>
  <c r="HE7" i="16"/>
  <c r="HE6" i="16"/>
  <c r="HE5" i="16"/>
  <c r="HE4" i="16"/>
  <c r="HB32" i="16"/>
  <c r="HB31" i="16"/>
  <c r="HB30" i="16"/>
  <c r="HB29" i="16"/>
  <c r="HB28" i="16"/>
  <c r="HB27" i="16"/>
  <c r="HB26" i="16"/>
  <c r="HB25" i="16"/>
  <c r="HB24" i="16"/>
  <c r="HB23" i="16"/>
  <c r="HB22" i="16"/>
  <c r="HB21" i="16"/>
  <c r="HB20" i="16"/>
  <c r="HB19" i="16"/>
  <c r="HB18" i="16"/>
  <c r="HB17" i="16"/>
  <c r="HB16" i="16"/>
  <c r="HB15" i="16"/>
  <c r="HB14" i="16"/>
  <c r="HB13" i="16"/>
  <c r="HB12" i="16"/>
  <c r="HB11" i="16"/>
  <c r="HB10" i="16"/>
  <c r="HB9" i="16"/>
  <c r="HB8" i="16"/>
  <c r="HB7" i="16"/>
  <c r="HB6" i="16"/>
  <c r="HB5" i="16"/>
  <c r="HB4" i="16"/>
  <c r="GY32" i="16"/>
  <c r="GY31" i="16"/>
  <c r="GY30" i="16"/>
  <c r="GY29" i="16"/>
  <c r="GY28" i="16"/>
  <c r="GY27" i="16"/>
  <c r="GY26" i="16"/>
  <c r="GY25" i="16"/>
  <c r="GY24" i="16"/>
  <c r="GY23" i="16"/>
  <c r="GY22" i="16"/>
  <c r="GY21" i="16"/>
  <c r="GY20" i="16"/>
  <c r="GY19" i="16"/>
  <c r="GY18" i="16"/>
  <c r="GY17" i="16"/>
  <c r="GY16" i="16"/>
  <c r="GY15" i="16"/>
  <c r="GY14" i="16"/>
  <c r="GY13" i="16"/>
  <c r="GY12" i="16"/>
  <c r="GY11" i="16"/>
  <c r="GY10" i="16"/>
  <c r="GY9" i="16"/>
  <c r="GY8" i="16"/>
  <c r="GY7" i="16"/>
  <c r="GY6" i="16"/>
  <c r="GY5" i="16"/>
  <c r="GY4" i="16"/>
  <c r="BA32" i="8"/>
  <c r="BA33" i="8"/>
  <c r="BA34" i="8"/>
  <c r="BA35" i="8"/>
  <c r="BA36" i="8"/>
  <c r="CG6" i="30"/>
  <c r="CH6" i="30"/>
  <c r="CJ6" i="30"/>
  <c r="N27" i="23"/>
  <c r="L47" i="23"/>
  <c r="L48" i="23"/>
  <c r="R27" i="23"/>
  <c r="F3" i="22"/>
  <c r="IC34" i="16"/>
  <c r="IC35" i="16"/>
  <c r="IC36" i="16"/>
  <c r="IC37" i="16"/>
  <c r="IC38" i="16"/>
  <c r="IC39" i="16"/>
  <c r="IC40" i="16"/>
  <c r="IC41" i="16"/>
  <c r="IC42" i="16"/>
  <c r="IC43" i="16"/>
  <c r="IC44" i="16"/>
  <c r="HZ34" i="16"/>
  <c r="HZ35" i="16"/>
  <c r="HZ36" i="16"/>
  <c r="HZ37" i="16"/>
  <c r="HZ38" i="16"/>
  <c r="HZ39" i="16"/>
  <c r="HZ40" i="16"/>
  <c r="HZ41" i="16"/>
  <c r="HZ42" i="16"/>
  <c r="HZ43" i="16"/>
  <c r="HZ44" i="16"/>
  <c r="HW34" i="16"/>
  <c r="HW35" i="16"/>
  <c r="HW36" i="16"/>
  <c r="HW37" i="16"/>
  <c r="HW38" i="16"/>
  <c r="HW39" i="16"/>
  <c r="HW40" i="16"/>
  <c r="HW41" i="16"/>
  <c r="HW42" i="16"/>
  <c r="HW43" i="16"/>
  <c r="HW44" i="16"/>
  <c r="HT34" i="16"/>
  <c r="HT35" i="16"/>
  <c r="HT36" i="16"/>
  <c r="HT37" i="16"/>
  <c r="HT38" i="16"/>
  <c r="HT39" i="16"/>
  <c r="HT40" i="16"/>
  <c r="HT41" i="16"/>
  <c r="HT42" i="16"/>
  <c r="HT43" i="16"/>
  <c r="HT44" i="16"/>
  <c r="HQ34" i="16"/>
  <c r="HQ35" i="16"/>
  <c r="HQ36" i="16"/>
  <c r="HQ37" i="16"/>
  <c r="HQ38" i="16"/>
  <c r="HQ39" i="16"/>
  <c r="HQ40" i="16"/>
  <c r="HQ41" i="16"/>
  <c r="HQ42" i="16"/>
  <c r="HQ43" i="16"/>
  <c r="HQ44" i="16"/>
  <c r="HN34" i="16"/>
  <c r="HN35" i="16"/>
  <c r="HN36" i="16"/>
  <c r="HN37" i="16"/>
  <c r="HN38" i="16"/>
  <c r="HN39" i="16"/>
  <c r="HN40" i="16"/>
  <c r="HN41" i="16"/>
  <c r="HN42" i="16"/>
  <c r="HN43" i="16"/>
  <c r="HN44" i="16"/>
  <c r="HK34" i="16"/>
  <c r="HK35" i="16"/>
  <c r="HK36" i="16"/>
  <c r="HK37" i="16"/>
  <c r="HK38" i="16"/>
  <c r="HK39" i="16"/>
  <c r="HK40" i="16"/>
  <c r="HK41" i="16"/>
  <c r="HK42" i="16"/>
  <c r="HK43" i="16"/>
  <c r="HK44" i="16"/>
  <c r="HH34" i="16"/>
  <c r="HH35" i="16"/>
  <c r="HH36" i="16"/>
  <c r="HH37" i="16"/>
  <c r="HH38" i="16"/>
  <c r="HH39" i="16"/>
  <c r="HH40" i="16"/>
  <c r="HH41" i="16"/>
  <c r="HH42" i="16"/>
  <c r="HH43" i="16"/>
  <c r="HH44" i="16"/>
  <c r="GY34" i="16"/>
  <c r="GY35" i="16"/>
  <c r="GY36" i="16"/>
  <c r="GY38" i="16"/>
  <c r="GY39" i="16"/>
  <c r="GY40" i="16"/>
  <c r="GY41" i="16"/>
  <c r="GY42" i="16"/>
  <c r="GY43" i="16"/>
  <c r="GY44" i="16"/>
  <c r="HB34" i="16"/>
  <c r="HB35" i="16"/>
  <c r="HB37" i="16"/>
  <c r="HB38" i="16"/>
  <c r="HB39" i="16"/>
  <c r="HB40" i="16"/>
  <c r="HB41" i="16"/>
  <c r="HB42" i="16"/>
  <c r="HB43" i="16"/>
  <c r="HB44" i="16"/>
  <c r="HE34" i="16"/>
  <c r="HE35" i="16"/>
  <c r="HE36" i="16"/>
  <c r="HE38" i="16"/>
  <c r="HE39" i="16"/>
  <c r="HE40" i="16"/>
  <c r="HE41" i="16"/>
  <c r="HE42" i="16"/>
  <c r="HE43" i="16"/>
  <c r="HE44" i="16"/>
  <c r="IU35" i="16"/>
  <c r="GU35" i="16"/>
  <c r="GT35" i="16"/>
  <c r="GU44" i="16"/>
  <c r="GT44" i="16"/>
  <c r="GU43" i="16"/>
  <c r="GT43" i="16"/>
  <c r="GU42" i="16"/>
  <c r="GT42" i="16"/>
  <c r="GU41" i="16"/>
  <c r="GT41" i="16"/>
  <c r="GU40" i="16"/>
  <c r="GT40" i="16"/>
  <c r="GU39" i="16"/>
  <c r="GT39" i="16"/>
  <c r="GU38" i="16"/>
  <c r="GT38" i="16"/>
  <c r="GU37" i="16"/>
  <c r="GT37" i="16"/>
  <c r="GU36" i="16"/>
  <c r="GT36" i="16"/>
  <c r="GU34" i="16"/>
  <c r="GT34" i="16"/>
  <c r="GV32" i="16"/>
  <c r="GV31" i="16"/>
  <c r="GV30" i="16"/>
  <c r="GV29" i="16"/>
  <c r="GV28" i="16"/>
  <c r="GV27" i="16"/>
  <c r="GV26" i="16"/>
  <c r="GV25" i="16"/>
  <c r="GV24" i="16"/>
  <c r="GV23" i="16"/>
  <c r="GV22" i="16"/>
  <c r="GV21" i="16"/>
  <c r="GV20" i="16"/>
  <c r="GV19" i="16"/>
  <c r="GV18" i="16"/>
  <c r="GV17" i="16"/>
  <c r="GV16" i="16"/>
  <c r="GV15" i="16"/>
  <c r="GV14" i="16"/>
  <c r="GV13" i="16"/>
  <c r="GV12" i="16"/>
  <c r="GV11" i="16"/>
  <c r="GV10" i="16"/>
  <c r="GV9" i="16"/>
  <c r="GV8" i="16"/>
  <c r="GV7" i="16"/>
  <c r="GV6" i="16"/>
  <c r="GV5" i="16"/>
  <c r="GV4" i="16"/>
  <c r="IV35" i="16"/>
  <c r="GR44" i="16"/>
  <c r="GQ44" i="16"/>
  <c r="GR43" i="16"/>
  <c r="GQ43" i="16"/>
  <c r="GR42" i="16"/>
  <c r="GQ42" i="16"/>
  <c r="GR41" i="16"/>
  <c r="GQ41" i="16"/>
  <c r="GR40" i="16"/>
  <c r="GQ40" i="16"/>
  <c r="GR39" i="16"/>
  <c r="GQ39" i="16"/>
  <c r="GR38" i="16"/>
  <c r="GQ38" i="16"/>
  <c r="GR37" i="16"/>
  <c r="GQ37" i="16"/>
  <c r="GR36" i="16"/>
  <c r="GQ36" i="16"/>
  <c r="GR35" i="16"/>
  <c r="GQ35" i="16"/>
  <c r="GR34" i="16"/>
  <c r="GQ34" i="16"/>
  <c r="GO44" i="16"/>
  <c r="GN44" i="16"/>
  <c r="GO43" i="16"/>
  <c r="GN43" i="16"/>
  <c r="GO42" i="16"/>
  <c r="GN42" i="16"/>
  <c r="GO41" i="16"/>
  <c r="GN41" i="16"/>
  <c r="GO40" i="16"/>
  <c r="GN40" i="16"/>
  <c r="GO39" i="16"/>
  <c r="GN39" i="16"/>
  <c r="GO38" i="16"/>
  <c r="GN38" i="16"/>
  <c r="GO37" i="16"/>
  <c r="GN37" i="16"/>
  <c r="GP37" i="16"/>
  <c r="GO36" i="16"/>
  <c r="GN36" i="16"/>
  <c r="GO35" i="16"/>
  <c r="GN35" i="16"/>
  <c r="GO34" i="16"/>
  <c r="GN34" i="16"/>
  <c r="GL44" i="16"/>
  <c r="GK44" i="16"/>
  <c r="GL43" i="16"/>
  <c r="GK43" i="16"/>
  <c r="GL42" i="16"/>
  <c r="GK42" i="16"/>
  <c r="GL41" i="16"/>
  <c r="GK41" i="16"/>
  <c r="GL40" i="16"/>
  <c r="GK40" i="16"/>
  <c r="GL39" i="16"/>
  <c r="GK39" i="16"/>
  <c r="GL38" i="16"/>
  <c r="GK38" i="16"/>
  <c r="GL37" i="16"/>
  <c r="GK37" i="16"/>
  <c r="GL36" i="16"/>
  <c r="GK36" i="16"/>
  <c r="GL35" i="16"/>
  <c r="GK35" i="16"/>
  <c r="GL34" i="16"/>
  <c r="GK34" i="16"/>
  <c r="GS32" i="16"/>
  <c r="GS31" i="16"/>
  <c r="GS30" i="16"/>
  <c r="GS29" i="16"/>
  <c r="GS28" i="16"/>
  <c r="GS27" i="16"/>
  <c r="GS26" i="16"/>
  <c r="GS25" i="16"/>
  <c r="GS24" i="16"/>
  <c r="GS23" i="16"/>
  <c r="GS22" i="16"/>
  <c r="GS21" i="16"/>
  <c r="GS20" i="16"/>
  <c r="GS19" i="16"/>
  <c r="GS18" i="16"/>
  <c r="GS17" i="16"/>
  <c r="GS16" i="16"/>
  <c r="GS15" i="16"/>
  <c r="GS14" i="16"/>
  <c r="GS13" i="16"/>
  <c r="GS12" i="16"/>
  <c r="GS11" i="16"/>
  <c r="GS10" i="16"/>
  <c r="GS9" i="16"/>
  <c r="GS8" i="16"/>
  <c r="GS7" i="16"/>
  <c r="GS6" i="16"/>
  <c r="GS5" i="16"/>
  <c r="GS4" i="16"/>
  <c r="GP32" i="16"/>
  <c r="GP31" i="16"/>
  <c r="GP30" i="16"/>
  <c r="GP29" i="16"/>
  <c r="GP28" i="16"/>
  <c r="GP27" i="16"/>
  <c r="GP26" i="16"/>
  <c r="GP25" i="16"/>
  <c r="GP24" i="16"/>
  <c r="GP23" i="16"/>
  <c r="GP22" i="16"/>
  <c r="GP21" i="16"/>
  <c r="GP20" i="16"/>
  <c r="GP19" i="16"/>
  <c r="GP18" i="16"/>
  <c r="GP17" i="16"/>
  <c r="GP16" i="16"/>
  <c r="GP15" i="16"/>
  <c r="GP14" i="16"/>
  <c r="GP13" i="16"/>
  <c r="GP12" i="16"/>
  <c r="GP11" i="16"/>
  <c r="GP10" i="16"/>
  <c r="GP9" i="16"/>
  <c r="GP8" i="16"/>
  <c r="GP7" i="16"/>
  <c r="GP6" i="16"/>
  <c r="GP5" i="16"/>
  <c r="GP4" i="16"/>
  <c r="GM32" i="16"/>
  <c r="GM31" i="16"/>
  <c r="GM30" i="16"/>
  <c r="GM29" i="16"/>
  <c r="GM28" i="16"/>
  <c r="GM27" i="16"/>
  <c r="GM26" i="16"/>
  <c r="GM25" i="16"/>
  <c r="GM24" i="16"/>
  <c r="GM23" i="16"/>
  <c r="GM22" i="16"/>
  <c r="GM21" i="16"/>
  <c r="GM20" i="16"/>
  <c r="GM19" i="16"/>
  <c r="GM18" i="16"/>
  <c r="GM17" i="16"/>
  <c r="GM16" i="16"/>
  <c r="GM15" i="16"/>
  <c r="GM14" i="16"/>
  <c r="GM13" i="16"/>
  <c r="GM12" i="16"/>
  <c r="GM11" i="16"/>
  <c r="GM10" i="16"/>
  <c r="GM9" i="16"/>
  <c r="GM8" i="16"/>
  <c r="GM7" i="16"/>
  <c r="GM6" i="16"/>
  <c r="GM5" i="16"/>
  <c r="GM4" i="16"/>
  <c r="CK6" i="30"/>
  <c r="CL6" i="30"/>
  <c r="CN6" i="30"/>
  <c r="P27" i="23"/>
  <c r="P32" i="23"/>
  <c r="P47" i="23"/>
  <c r="P48" i="23"/>
  <c r="R32" i="23"/>
  <c r="R47" i="23"/>
  <c r="R48" i="23"/>
  <c r="N32" i="23"/>
  <c r="N47" i="23"/>
  <c r="N48" i="23"/>
  <c r="E27" i="23"/>
  <c r="G3" i="22"/>
  <c r="GM37" i="16"/>
  <c r="GM41" i="16"/>
  <c r="GS41" i="16"/>
  <c r="GV34" i="16"/>
  <c r="GV35" i="16"/>
  <c r="GV36" i="16"/>
  <c r="GV37" i="16"/>
  <c r="GV38" i="16"/>
  <c r="GV39" i="16"/>
  <c r="GV40" i="16"/>
  <c r="GV41" i="16"/>
  <c r="GV42" i="16"/>
  <c r="GV43" i="16"/>
  <c r="GV44" i="16"/>
  <c r="GM34" i="16"/>
  <c r="GM35" i="16"/>
  <c r="GM36" i="16"/>
  <c r="GM38" i="16"/>
  <c r="GM39" i="16"/>
  <c r="GM40" i="16"/>
  <c r="GM42" i="16"/>
  <c r="GM43" i="16"/>
  <c r="GM44" i="16"/>
  <c r="GP34" i="16"/>
  <c r="GP35" i="16"/>
  <c r="GP36" i="16"/>
  <c r="GP38" i="16"/>
  <c r="GP39" i="16"/>
  <c r="GP40" i="16"/>
  <c r="GP41" i="16"/>
  <c r="GP42" i="16"/>
  <c r="GP43" i="16"/>
  <c r="GP44" i="16"/>
  <c r="GS34" i="16"/>
  <c r="GS35" i="16"/>
  <c r="GS36" i="16"/>
  <c r="GS37" i="16"/>
  <c r="GS38" i="16"/>
  <c r="GS39" i="16"/>
  <c r="GS40" i="16"/>
  <c r="GS42" i="16"/>
  <c r="GS43" i="16"/>
  <c r="GS44" i="16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9" i="15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CO6" i="30"/>
  <c r="CP6" i="30"/>
  <c r="CV6" i="30"/>
  <c r="H27" i="23"/>
  <c r="H48" i="23"/>
  <c r="F27" i="23"/>
  <c r="IV42" i="16"/>
  <c r="IR43" i="16"/>
  <c r="GJ32" i="16"/>
  <c r="GJ31" i="16"/>
  <c r="GJ30" i="16"/>
  <c r="GJ29" i="16"/>
  <c r="GJ28" i="16"/>
  <c r="GJ27" i="16"/>
  <c r="GJ26" i="16"/>
  <c r="GJ25" i="16"/>
  <c r="GJ24" i="16"/>
  <c r="GJ23" i="16"/>
  <c r="GJ22" i="16"/>
  <c r="GJ21" i="16"/>
  <c r="GJ20" i="16"/>
  <c r="GJ19" i="16"/>
  <c r="GJ18" i="16"/>
  <c r="GJ17" i="16"/>
  <c r="GJ16" i="16"/>
  <c r="GJ15" i="16"/>
  <c r="GJ14" i="16"/>
  <c r="GJ13" i="16"/>
  <c r="GJ12" i="16"/>
  <c r="GJ11" i="16"/>
  <c r="GJ10" i="16"/>
  <c r="GJ9" i="16"/>
  <c r="GJ8" i="16"/>
  <c r="GJ7" i="16"/>
  <c r="GJ6" i="16"/>
  <c r="GJ5" i="16"/>
  <c r="GJ4" i="16"/>
  <c r="GG32" i="16"/>
  <c r="GG31" i="16"/>
  <c r="GG30" i="16"/>
  <c r="GG29" i="16"/>
  <c r="GG28" i="16"/>
  <c r="GG27" i="16"/>
  <c r="GG26" i="16"/>
  <c r="GG25" i="16"/>
  <c r="GG24" i="16"/>
  <c r="GG23" i="16"/>
  <c r="GG22" i="16"/>
  <c r="GG21" i="16"/>
  <c r="GG20" i="16"/>
  <c r="GG19" i="16"/>
  <c r="GG18" i="16"/>
  <c r="GG17" i="16"/>
  <c r="GG16" i="16"/>
  <c r="GG15" i="16"/>
  <c r="GG14" i="16"/>
  <c r="GG13" i="16"/>
  <c r="GG12" i="16"/>
  <c r="GG11" i="16"/>
  <c r="GG10" i="16"/>
  <c r="GG9" i="16"/>
  <c r="GG8" i="16"/>
  <c r="GG7" i="16"/>
  <c r="GG6" i="16"/>
  <c r="GG5" i="16"/>
  <c r="GG4" i="16"/>
  <c r="M10" i="22"/>
  <c r="L10" i="22"/>
  <c r="K10" i="22"/>
  <c r="J10" i="22"/>
  <c r="I10" i="22"/>
  <c r="H10" i="22"/>
  <c r="G10" i="22"/>
  <c r="F10" i="22"/>
  <c r="E10" i="22"/>
  <c r="D10" i="22"/>
  <c r="M9" i="22"/>
  <c r="L9" i="22"/>
  <c r="K9" i="22"/>
  <c r="J9" i="22"/>
  <c r="I9" i="22"/>
  <c r="H9" i="22"/>
  <c r="G9" i="22"/>
  <c r="F9" i="22"/>
  <c r="E9" i="22"/>
  <c r="D9" i="22"/>
  <c r="M8" i="22"/>
  <c r="L8" i="22"/>
  <c r="K8" i="22"/>
  <c r="J8" i="22"/>
  <c r="I8" i="22"/>
  <c r="H8" i="22"/>
  <c r="G8" i="22"/>
  <c r="F8" i="22"/>
  <c r="E8" i="22"/>
  <c r="D8" i="22"/>
  <c r="N10" i="22"/>
  <c r="N9" i="22"/>
  <c r="N8" i="22"/>
  <c r="N7" i="22"/>
  <c r="N6" i="22"/>
  <c r="M4" i="22"/>
  <c r="M12" i="22"/>
  <c r="L5" i="22"/>
  <c r="L4" i="22"/>
  <c r="L12" i="22"/>
  <c r="K5" i="22"/>
  <c r="K4" i="22"/>
  <c r="K12" i="22"/>
  <c r="J5" i="22"/>
  <c r="J4" i="22"/>
  <c r="I5" i="22"/>
  <c r="I4" i="22"/>
  <c r="H5" i="22"/>
  <c r="H4" i="22"/>
  <c r="G5" i="22"/>
  <c r="G4" i="22"/>
  <c r="G12" i="22"/>
  <c r="F5" i="22"/>
  <c r="F4" i="22"/>
  <c r="F12" i="22"/>
  <c r="E5" i="22"/>
  <c r="E4" i="22"/>
  <c r="D5" i="22"/>
  <c r="D4" i="22"/>
  <c r="GD32" i="16"/>
  <c r="GD31" i="16"/>
  <c r="GD30" i="16"/>
  <c r="GD29" i="16"/>
  <c r="GD28" i="16"/>
  <c r="GD27" i="16"/>
  <c r="GD26" i="16"/>
  <c r="GD25" i="16"/>
  <c r="GD24" i="16"/>
  <c r="GD23" i="16"/>
  <c r="GD22" i="16"/>
  <c r="GD21" i="16"/>
  <c r="GD20" i="16"/>
  <c r="GD19" i="16"/>
  <c r="GD18" i="16"/>
  <c r="GD17" i="16"/>
  <c r="GD16" i="16"/>
  <c r="GD15" i="16"/>
  <c r="GD14" i="16"/>
  <c r="GD13" i="16"/>
  <c r="GD12" i="16"/>
  <c r="GD11" i="16"/>
  <c r="GD10" i="16"/>
  <c r="GD9" i="16"/>
  <c r="GD8" i="16"/>
  <c r="GD7" i="16"/>
  <c r="GD6" i="16"/>
  <c r="GD5" i="16"/>
  <c r="GD4" i="16"/>
  <c r="W43" i="15"/>
  <c r="AB43" i="15"/>
  <c r="AG43" i="15"/>
  <c r="AL43" i="15"/>
  <c r="AQ43" i="15"/>
  <c r="AV43" i="15"/>
  <c r="BA43" i="15"/>
  <c r="BF43" i="15"/>
  <c r="IU43" i="16"/>
  <c r="GI44" i="16"/>
  <c r="GH44" i="16"/>
  <c r="GI43" i="16"/>
  <c r="GH43" i="16"/>
  <c r="GI42" i="16"/>
  <c r="GH42" i="16"/>
  <c r="GI41" i="16"/>
  <c r="GH41" i="16"/>
  <c r="GI40" i="16"/>
  <c r="GH40" i="16"/>
  <c r="GI39" i="16"/>
  <c r="GH39" i="16"/>
  <c r="GI38" i="16"/>
  <c r="GH38" i="16"/>
  <c r="GI37" i="16"/>
  <c r="GH37" i="16"/>
  <c r="GI36" i="16"/>
  <c r="GH36" i="16"/>
  <c r="GI35" i="16"/>
  <c r="GH35" i="16"/>
  <c r="GI34" i="16"/>
  <c r="GH34" i="16"/>
  <c r="GF44" i="16"/>
  <c r="GE44" i="16"/>
  <c r="GF43" i="16"/>
  <c r="GE43" i="16"/>
  <c r="GF42" i="16"/>
  <c r="GE42" i="16"/>
  <c r="GF41" i="16"/>
  <c r="GE41" i="16"/>
  <c r="GF40" i="16"/>
  <c r="GE40" i="16"/>
  <c r="GF39" i="16"/>
  <c r="GE39" i="16"/>
  <c r="GF38" i="16"/>
  <c r="GE38" i="16"/>
  <c r="GF37" i="16"/>
  <c r="GE37" i="16"/>
  <c r="GF36" i="16"/>
  <c r="GE36" i="16"/>
  <c r="GF35" i="16"/>
  <c r="GE35" i="16"/>
  <c r="GF34" i="16"/>
  <c r="GE34" i="16"/>
  <c r="GC44" i="16"/>
  <c r="GB44" i="16"/>
  <c r="GC43" i="16"/>
  <c r="GB43" i="16"/>
  <c r="GC42" i="16"/>
  <c r="GB42" i="16"/>
  <c r="GC41" i="16"/>
  <c r="GB41" i="16"/>
  <c r="GC40" i="16"/>
  <c r="GB40" i="16"/>
  <c r="GC39" i="16"/>
  <c r="GB39" i="16"/>
  <c r="GC38" i="16"/>
  <c r="GB38" i="16"/>
  <c r="GC37" i="16"/>
  <c r="GB37" i="16"/>
  <c r="GC36" i="16"/>
  <c r="GB36" i="16"/>
  <c r="GC35" i="16"/>
  <c r="GB35" i="16"/>
  <c r="GC34" i="16"/>
  <c r="GB34" i="16"/>
  <c r="FZ44" i="16"/>
  <c r="FY44" i="16"/>
  <c r="FZ43" i="16"/>
  <c r="FY43" i="16"/>
  <c r="FZ42" i="16"/>
  <c r="FY42" i="16"/>
  <c r="FZ41" i="16"/>
  <c r="FY41" i="16"/>
  <c r="FZ40" i="16"/>
  <c r="FY40" i="16"/>
  <c r="FZ39" i="16"/>
  <c r="FY39" i="16"/>
  <c r="FZ38" i="16"/>
  <c r="FY38" i="16"/>
  <c r="FZ37" i="16"/>
  <c r="FY37" i="16"/>
  <c r="FZ36" i="16"/>
  <c r="FY36" i="16"/>
  <c r="FZ35" i="16"/>
  <c r="FY35" i="16"/>
  <c r="FZ34" i="16"/>
  <c r="FY34" i="16"/>
  <c r="FW44" i="16"/>
  <c r="FV44" i="16"/>
  <c r="FW43" i="16"/>
  <c r="FV43" i="16"/>
  <c r="FW42" i="16"/>
  <c r="FV42" i="16"/>
  <c r="FW41" i="16"/>
  <c r="FV41" i="16"/>
  <c r="FW40" i="16"/>
  <c r="FV40" i="16"/>
  <c r="FW39" i="16"/>
  <c r="FV39" i="16"/>
  <c r="FW38" i="16"/>
  <c r="FV38" i="16"/>
  <c r="FW37" i="16"/>
  <c r="FV37" i="16"/>
  <c r="FW36" i="16"/>
  <c r="FV36" i="16"/>
  <c r="FW35" i="16"/>
  <c r="FV35" i="16"/>
  <c r="FW34" i="16"/>
  <c r="FV34" i="16"/>
  <c r="FT44" i="16"/>
  <c r="FS44" i="16"/>
  <c r="FT43" i="16"/>
  <c r="FS43" i="16"/>
  <c r="FT42" i="16"/>
  <c r="FS42" i="16"/>
  <c r="FT41" i="16"/>
  <c r="FS41" i="16"/>
  <c r="FT40" i="16"/>
  <c r="FS40" i="16"/>
  <c r="FT39" i="16"/>
  <c r="FS39" i="16"/>
  <c r="FT38" i="16"/>
  <c r="FS38" i="16"/>
  <c r="FT37" i="16"/>
  <c r="FS37" i="16"/>
  <c r="FT36" i="16"/>
  <c r="FS36" i="16"/>
  <c r="FT35" i="16"/>
  <c r="FS35" i="16"/>
  <c r="FT34" i="16"/>
  <c r="FS34" i="16"/>
  <c r="GA32" i="16"/>
  <c r="GA31" i="16"/>
  <c r="GA30" i="16"/>
  <c r="GA29" i="16"/>
  <c r="GA28" i="16"/>
  <c r="GA27" i="16"/>
  <c r="GA26" i="16"/>
  <c r="GA25" i="16"/>
  <c r="GA24" i="16"/>
  <c r="GA23" i="16"/>
  <c r="GA22" i="16"/>
  <c r="GA21" i="16"/>
  <c r="GA20" i="16"/>
  <c r="GA19" i="16"/>
  <c r="GA18" i="16"/>
  <c r="GA17" i="16"/>
  <c r="GA16" i="16"/>
  <c r="GA15" i="16"/>
  <c r="GA14" i="16"/>
  <c r="GA13" i="16"/>
  <c r="GA12" i="16"/>
  <c r="GA11" i="16"/>
  <c r="GA10" i="16"/>
  <c r="GA9" i="16"/>
  <c r="GA8" i="16"/>
  <c r="GA7" i="16"/>
  <c r="GA6" i="16"/>
  <c r="GA5" i="16"/>
  <c r="GA4" i="16"/>
  <c r="FX32" i="16"/>
  <c r="FX31" i="16"/>
  <c r="FX30" i="16"/>
  <c r="FX29" i="16"/>
  <c r="FX28" i="16"/>
  <c r="FX27" i="16"/>
  <c r="FX26" i="16"/>
  <c r="FX25" i="16"/>
  <c r="FX24" i="16"/>
  <c r="FX23" i="16"/>
  <c r="FX22" i="16"/>
  <c r="FX21" i="16"/>
  <c r="FX20" i="16"/>
  <c r="FX19" i="16"/>
  <c r="FX18" i="16"/>
  <c r="FX17" i="16"/>
  <c r="FX16" i="16"/>
  <c r="FX15" i="16"/>
  <c r="FX14" i="16"/>
  <c r="FX13" i="16"/>
  <c r="FX12" i="16"/>
  <c r="FX11" i="16"/>
  <c r="FX10" i="16"/>
  <c r="FX9" i="16"/>
  <c r="FX8" i="16"/>
  <c r="FX7" i="16"/>
  <c r="FX6" i="16"/>
  <c r="FX5" i="16"/>
  <c r="FX4" i="16"/>
  <c r="FU32" i="16"/>
  <c r="FU31" i="16"/>
  <c r="FU30" i="16"/>
  <c r="FU29" i="16"/>
  <c r="FU28" i="16"/>
  <c r="FU27" i="16"/>
  <c r="FU26" i="16"/>
  <c r="FU25" i="16"/>
  <c r="FU24" i="16"/>
  <c r="FU23" i="16"/>
  <c r="FU22" i="16"/>
  <c r="FU21" i="16"/>
  <c r="FU20" i="16"/>
  <c r="FU19" i="16"/>
  <c r="FU18" i="16"/>
  <c r="FU17" i="16"/>
  <c r="FU16" i="16"/>
  <c r="FU15" i="16"/>
  <c r="FU14" i="16"/>
  <c r="FU13" i="16"/>
  <c r="FU12" i="16"/>
  <c r="FU11" i="16"/>
  <c r="FU10" i="16"/>
  <c r="FU9" i="16"/>
  <c r="FU8" i="16"/>
  <c r="FU7" i="16"/>
  <c r="FU6" i="16"/>
  <c r="FU5" i="16"/>
  <c r="FU4" i="16"/>
  <c r="H4" i="20"/>
  <c r="D11" i="20"/>
  <c r="R22" i="20"/>
  <c r="V50" i="20"/>
  <c r="U50" i="20"/>
  <c r="T50" i="20"/>
  <c r="P50" i="20"/>
  <c r="Q50" i="20"/>
  <c r="O50" i="20"/>
  <c r="L50" i="20"/>
  <c r="K50" i="20"/>
  <c r="J50" i="20"/>
  <c r="G50" i="20"/>
  <c r="F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R14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1" i="20"/>
  <c r="R20" i="20"/>
  <c r="R19" i="20"/>
  <c r="R18" i="20"/>
  <c r="R17" i="20"/>
  <c r="R16" i="20"/>
  <c r="R15" i="20"/>
  <c r="R13" i="20"/>
  <c r="R50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13" i="20"/>
  <c r="H50" i="20"/>
  <c r="H7" i="20"/>
  <c r="H6" i="20"/>
  <c r="H5" i="20"/>
  <c r="IZ36" i="8"/>
  <c r="IZ35" i="8"/>
  <c r="IZ34" i="8"/>
  <c r="IZ33" i="8"/>
  <c r="IZ32" i="8"/>
  <c r="IZ31" i="8"/>
  <c r="IZ30" i="8"/>
  <c r="IZ29" i="8"/>
  <c r="IZ28" i="8"/>
  <c r="IZ27" i="8"/>
  <c r="IZ26" i="8"/>
  <c r="IZ25" i="8"/>
  <c r="IZ24" i="8"/>
  <c r="IZ23" i="8"/>
  <c r="IZ22" i="8"/>
  <c r="IZ21" i="8"/>
  <c r="IZ20" i="8"/>
  <c r="IZ19" i="8"/>
  <c r="IZ18" i="8"/>
  <c r="IZ17" i="8"/>
  <c r="IZ16" i="8"/>
  <c r="IZ15" i="8"/>
  <c r="IZ14" i="8"/>
  <c r="IZ13" i="8"/>
  <c r="IZ12" i="8"/>
  <c r="IZ11" i="8"/>
  <c r="IZ10" i="8"/>
  <c r="IZ9" i="8"/>
  <c r="IZ8" i="8"/>
  <c r="IU36" i="8"/>
  <c r="IU35" i="8"/>
  <c r="IU34" i="8"/>
  <c r="IU33" i="8"/>
  <c r="IU32" i="8"/>
  <c r="IU31" i="8"/>
  <c r="IU30" i="8"/>
  <c r="IU29" i="8"/>
  <c r="IU28" i="8"/>
  <c r="IU27" i="8"/>
  <c r="IU26" i="8"/>
  <c r="IU25" i="8"/>
  <c r="IU24" i="8"/>
  <c r="IU23" i="8"/>
  <c r="IU22" i="8"/>
  <c r="IU21" i="8"/>
  <c r="IU20" i="8"/>
  <c r="IU19" i="8"/>
  <c r="IU18" i="8"/>
  <c r="IU17" i="8"/>
  <c r="IU16" i="8"/>
  <c r="IU15" i="8"/>
  <c r="IU14" i="8"/>
  <c r="IU13" i="8"/>
  <c r="IU12" i="8"/>
  <c r="IU11" i="8"/>
  <c r="IU10" i="8"/>
  <c r="IU9" i="8"/>
  <c r="IU8" i="8"/>
  <c r="IP36" i="8"/>
  <c r="IP35" i="8"/>
  <c r="IP34" i="8"/>
  <c r="IP33" i="8"/>
  <c r="IP32" i="8"/>
  <c r="IP31" i="8"/>
  <c r="IP30" i="8"/>
  <c r="IP29" i="8"/>
  <c r="IP28" i="8"/>
  <c r="IP27" i="8"/>
  <c r="IP26" i="8"/>
  <c r="IP25" i="8"/>
  <c r="IP24" i="8"/>
  <c r="IP23" i="8"/>
  <c r="IP22" i="8"/>
  <c r="IP21" i="8"/>
  <c r="IP20" i="8"/>
  <c r="IP19" i="8"/>
  <c r="IP18" i="8"/>
  <c r="IP17" i="8"/>
  <c r="IP16" i="8"/>
  <c r="IP15" i="8"/>
  <c r="IP14" i="8"/>
  <c r="IP13" i="8"/>
  <c r="IP12" i="8"/>
  <c r="IP11" i="8"/>
  <c r="IP10" i="8"/>
  <c r="IP9" i="8"/>
  <c r="IP8" i="8"/>
  <c r="IK36" i="8"/>
  <c r="IK35" i="8"/>
  <c r="IK34" i="8"/>
  <c r="IK33" i="8"/>
  <c r="IK32" i="8"/>
  <c r="IK31" i="8"/>
  <c r="IK30" i="8"/>
  <c r="IK29" i="8"/>
  <c r="IK28" i="8"/>
  <c r="IK27" i="8"/>
  <c r="IK26" i="8"/>
  <c r="IK25" i="8"/>
  <c r="IK24" i="8"/>
  <c r="IK23" i="8"/>
  <c r="IK22" i="8"/>
  <c r="IK21" i="8"/>
  <c r="IK20" i="8"/>
  <c r="IK19" i="8"/>
  <c r="IK18" i="8"/>
  <c r="IK17" i="8"/>
  <c r="IK16" i="8"/>
  <c r="IK15" i="8"/>
  <c r="IK14" i="8"/>
  <c r="IK13" i="8"/>
  <c r="IK12" i="8"/>
  <c r="IK11" i="8"/>
  <c r="IK10" i="8"/>
  <c r="IK9" i="8"/>
  <c r="IK8" i="8"/>
  <c r="IF36" i="8"/>
  <c r="IF35" i="8"/>
  <c r="IF34" i="8"/>
  <c r="IF33" i="8"/>
  <c r="IF32" i="8"/>
  <c r="IF31" i="8"/>
  <c r="IF30" i="8"/>
  <c r="IF29" i="8"/>
  <c r="IF28" i="8"/>
  <c r="IF27" i="8"/>
  <c r="IF26" i="8"/>
  <c r="IF25" i="8"/>
  <c r="IF24" i="8"/>
  <c r="IF23" i="8"/>
  <c r="IF22" i="8"/>
  <c r="IF21" i="8"/>
  <c r="IF20" i="8"/>
  <c r="IF19" i="8"/>
  <c r="IF18" i="8"/>
  <c r="IF17" i="8"/>
  <c r="IF16" i="8"/>
  <c r="IF15" i="8"/>
  <c r="IF14" i="8"/>
  <c r="IF13" i="8"/>
  <c r="IF12" i="8"/>
  <c r="IF11" i="8"/>
  <c r="IF10" i="8"/>
  <c r="IF9" i="8"/>
  <c r="IF8" i="8"/>
  <c r="IA36" i="8"/>
  <c r="IA35" i="8"/>
  <c r="IA34" i="8"/>
  <c r="IA33" i="8"/>
  <c r="IA32" i="8"/>
  <c r="IA31" i="8"/>
  <c r="IA30" i="8"/>
  <c r="IA29" i="8"/>
  <c r="IA28" i="8"/>
  <c r="IA27" i="8"/>
  <c r="IA26" i="8"/>
  <c r="IA25" i="8"/>
  <c r="IA24" i="8"/>
  <c r="IA23" i="8"/>
  <c r="IA22" i="8"/>
  <c r="IA21" i="8"/>
  <c r="IA20" i="8"/>
  <c r="IA19" i="8"/>
  <c r="IA18" i="8"/>
  <c r="IA17" i="8"/>
  <c r="IA16" i="8"/>
  <c r="IA15" i="8"/>
  <c r="IA14" i="8"/>
  <c r="IA13" i="8"/>
  <c r="IA12" i="8"/>
  <c r="IA11" i="8"/>
  <c r="IA10" i="8"/>
  <c r="IA9" i="8"/>
  <c r="IA8" i="8"/>
  <c r="HV36" i="8"/>
  <c r="HV35" i="8"/>
  <c r="HV34" i="8"/>
  <c r="HV33" i="8"/>
  <c r="HV32" i="8"/>
  <c r="HV31" i="8"/>
  <c r="HV30" i="8"/>
  <c r="HV29" i="8"/>
  <c r="HV28" i="8"/>
  <c r="HV27" i="8"/>
  <c r="HV26" i="8"/>
  <c r="HV25" i="8"/>
  <c r="HV24" i="8"/>
  <c r="HV23" i="8"/>
  <c r="HV22" i="8"/>
  <c r="HV21" i="8"/>
  <c r="HV20" i="8"/>
  <c r="HV19" i="8"/>
  <c r="HV18" i="8"/>
  <c r="HV17" i="8"/>
  <c r="HV16" i="8"/>
  <c r="HV15" i="8"/>
  <c r="HV14" i="8"/>
  <c r="HV13" i="8"/>
  <c r="HV12" i="8"/>
  <c r="HV11" i="8"/>
  <c r="HV10" i="8"/>
  <c r="HV9" i="8"/>
  <c r="HV8" i="8"/>
  <c r="HQ36" i="8"/>
  <c r="HQ35" i="8"/>
  <c r="HQ34" i="8"/>
  <c r="HQ33" i="8"/>
  <c r="HQ32" i="8"/>
  <c r="HQ31" i="8"/>
  <c r="HQ30" i="8"/>
  <c r="HQ29" i="8"/>
  <c r="HQ28" i="8"/>
  <c r="HQ27" i="8"/>
  <c r="HQ26" i="8"/>
  <c r="HQ25" i="8"/>
  <c r="HQ24" i="8"/>
  <c r="HQ23" i="8"/>
  <c r="HQ22" i="8"/>
  <c r="HQ21" i="8"/>
  <c r="HQ20" i="8"/>
  <c r="HQ19" i="8"/>
  <c r="HQ18" i="8"/>
  <c r="HQ17" i="8"/>
  <c r="HQ16" i="8"/>
  <c r="HQ15" i="8"/>
  <c r="HQ14" i="8"/>
  <c r="HQ13" i="8"/>
  <c r="HQ12" i="8"/>
  <c r="HQ11" i="8"/>
  <c r="HQ10" i="8"/>
  <c r="HQ9" i="8"/>
  <c r="HQ8" i="8"/>
  <c r="HL36" i="8"/>
  <c r="HL35" i="8"/>
  <c r="HL34" i="8"/>
  <c r="HL33" i="8"/>
  <c r="HL32" i="8"/>
  <c r="HL31" i="8"/>
  <c r="HL30" i="8"/>
  <c r="HL29" i="8"/>
  <c r="HL28" i="8"/>
  <c r="HL27" i="8"/>
  <c r="HL26" i="8"/>
  <c r="HL25" i="8"/>
  <c r="HL24" i="8"/>
  <c r="HL23" i="8"/>
  <c r="HL22" i="8"/>
  <c r="HL21" i="8"/>
  <c r="HL20" i="8"/>
  <c r="HL19" i="8"/>
  <c r="HL18" i="8"/>
  <c r="HL17" i="8"/>
  <c r="HL16" i="8"/>
  <c r="HL15" i="8"/>
  <c r="HL14" i="8"/>
  <c r="HL13" i="8"/>
  <c r="HL12" i="8"/>
  <c r="HL11" i="8"/>
  <c r="HL10" i="8"/>
  <c r="HL9" i="8"/>
  <c r="HL8" i="8"/>
  <c r="HG36" i="8"/>
  <c r="HG35" i="8"/>
  <c r="HG34" i="8"/>
  <c r="HG33" i="8"/>
  <c r="HG32" i="8"/>
  <c r="HG31" i="8"/>
  <c r="HG30" i="8"/>
  <c r="HG29" i="8"/>
  <c r="HG28" i="8"/>
  <c r="HG27" i="8"/>
  <c r="HG26" i="8"/>
  <c r="HG25" i="8"/>
  <c r="HG24" i="8"/>
  <c r="HG23" i="8"/>
  <c r="HG22" i="8"/>
  <c r="HG21" i="8"/>
  <c r="HG20" i="8"/>
  <c r="HG19" i="8"/>
  <c r="HG18" i="8"/>
  <c r="HG17" i="8"/>
  <c r="HG16" i="8"/>
  <c r="HG15" i="8"/>
  <c r="HG14" i="8"/>
  <c r="HG13" i="8"/>
  <c r="HG12" i="8"/>
  <c r="HG11" i="8"/>
  <c r="HG10" i="8"/>
  <c r="HG9" i="8"/>
  <c r="HG8" i="8"/>
  <c r="HB36" i="8"/>
  <c r="HB35" i="8"/>
  <c r="HB34" i="8"/>
  <c r="HB33" i="8"/>
  <c r="HB32" i="8"/>
  <c r="HB31" i="8"/>
  <c r="HB30" i="8"/>
  <c r="HB29" i="8"/>
  <c r="HB28" i="8"/>
  <c r="HB27" i="8"/>
  <c r="HB26" i="8"/>
  <c r="HB25" i="8"/>
  <c r="HB24" i="8"/>
  <c r="HB23" i="8"/>
  <c r="HB22" i="8"/>
  <c r="HB21" i="8"/>
  <c r="HB20" i="8"/>
  <c r="HB19" i="8"/>
  <c r="HB18" i="8"/>
  <c r="HB17" i="8"/>
  <c r="HB16" i="8"/>
  <c r="HB15" i="8"/>
  <c r="HB14" i="8"/>
  <c r="HB13" i="8"/>
  <c r="HB12" i="8"/>
  <c r="HB11" i="8"/>
  <c r="HB10" i="8"/>
  <c r="HB9" i="8"/>
  <c r="HB8" i="8"/>
  <c r="GW36" i="8"/>
  <c r="GW35" i="8"/>
  <c r="GW34" i="8"/>
  <c r="GW33" i="8"/>
  <c r="GW32" i="8"/>
  <c r="GW31" i="8"/>
  <c r="GW30" i="8"/>
  <c r="GW29" i="8"/>
  <c r="GW28" i="8"/>
  <c r="GW27" i="8"/>
  <c r="GW26" i="8"/>
  <c r="GW25" i="8"/>
  <c r="GW24" i="8"/>
  <c r="GW23" i="8"/>
  <c r="GW22" i="8"/>
  <c r="GW21" i="8"/>
  <c r="GW20" i="8"/>
  <c r="GW19" i="8"/>
  <c r="GW18" i="8"/>
  <c r="GW17" i="8"/>
  <c r="GW16" i="8"/>
  <c r="GW15" i="8"/>
  <c r="GW14" i="8"/>
  <c r="GW13" i="8"/>
  <c r="GW12" i="8"/>
  <c r="GW11" i="8"/>
  <c r="GW10" i="8"/>
  <c r="GW9" i="8"/>
  <c r="GW8" i="8"/>
  <c r="GR36" i="8"/>
  <c r="GR35" i="8"/>
  <c r="GR34" i="8"/>
  <c r="GR33" i="8"/>
  <c r="GR32" i="8"/>
  <c r="GR31" i="8"/>
  <c r="GR30" i="8"/>
  <c r="GR29" i="8"/>
  <c r="GR28" i="8"/>
  <c r="GR27" i="8"/>
  <c r="GR26" i="8"/>
  <c r="GR25" i="8"/>
  <c r="GR24" i="8"/>
  <c r="GR23" i="8"/>
  <c r="GR22" i="8"/>
  <c r="GR21" i="8"/>
  <c r="GR20" i="8"/>
  <c r="GR19" i="8"/>
  <c r="GR18" i="8"/>
  <c r="GR17" i="8"/>
  <c r="GR16" i="8"/>
  <c r="GR15" i="8"/>
  <c r="GR14" i="8"/>
  <c r="GR13" i="8"/>
  <c r="GR12" i="8"/>
  <c r="GR11" i="8"/>
  <c r="GR10" i="8"/>
  <c r="GR9" i="8"/>
  <c r="GR8" i="8"/>
  <c r="GM36" i="8"/>
  <c r="GM35" i="8"/>
  <c r="GM34" i="8"/>
  <c r="GM33" i="8"/>
  <c r="GM32" i="8"/>
  <c r="GM31" i="8"/>
  <c r="GM30" i="8"/>
  <c r="GM29" i="8"/>
  <c r="GM28" i="8"/>
  <c r="GM27" i="8"/>
  <c r="GM26" i="8"/>
  <c r="GM25" i="8"/>
  <c r="GM24" i="8"/>
  <c r="GM23" i="8"/>
  <c r="GM22" i="8"/>
  <c r="GM21" i="8"/>
  <c r="GM20" i="8"/>
  <c r="GM19" i="8"/>
  <c r="GM18" i="8"/>
  <c r="GM17" i="8"/>
  <c r="GM16" i="8"/>
  <c r="GM15" i="8"/>
  <c r="GM14" i="8"/>
  <c r="GM13" i="8"/>
  <c r="GM12" i="8"/>
  <c r="GM11" i="8"/>
  <c r="GM10" i="8"/>
  <c r="GM9" i="8"/>
  <c r="GM8" i="8"/>
  <c r="GH36" i="8"/>
  <c r="GH35" i="8"/>
  <c r="GH34" i="8"/>
  <c r="GH33" i="8"/>
  <c r="GH32" i="8"/>
  <c r="GH31" i="8"/>
  <c r="GH30" i="8"/>
  <c r="GH29" i="8"/>
  <c r="GH28" i="8"/>
  <c r="GH27" i="8"/>
  <c r="GH26" i="8"/>
  <c r="GH25" i="8"/>
  <c r="GH24" i="8"/>
  <c r="GH23" i="8"/>
  <c r="GH22" i="8"/>
  <c r="GH21" i="8"/>
  <c r="GH20" i="8"/>
  <c r="GH19" i="8"/>
  <c r="GH18" i="8"/>
  <c r="GH17" i="8"/>
  <c r="GH16" i="8"/>
  <c r="GH15" i="8"/>
  <c r="GH14" i="8"/>
  <c r="GH13" i="8"/>
  <c r="GH12" i="8"/>
  <c r="GH11" i="8"/>
  <c r="GH10" i="8"/>
  <c r="GH9" i="8"/>
  <c r="GH8" i="8"/>
  <c r="GC36" i="8"/>
  <c r="GC35" i="8"/>
  <c r="GC34" i="8"/>
  <c r="GC33" i="8"/>
  <c r="GC32" i="8"/>
  <c r="GC31" i="8"/>
  <c r="GC30" i="8"/>
  <c r="GC29" i="8"/>
  <c r="GC28" i="8"/>
  <c r="GC27" i="8"/>
  <c r="GC26" i="8"/>
  <c r="GC25" i="8"/>
  <c r="GC24" i="8"/>
  <c r="GC23" i="8"/>
  <c r="GC22" i="8"/>
  <c r="GC21" i="8"/>
  <c r="GC20" i="8"/>
  <c r="GC19" i="8"/>
  <c r="GC18" i="8"/>
  <c r="GC17" i="8"/>
  <c r="GC16" i="8"/>
  <c r="GC15" i="8"/>
  <c r="GC14" i="8"/>
  <c r="GC13" i="8"/>
  <c r="GC12" i="8"/>
  <c r="GC11" i="8"/>
  <c r="GC10" i="8"/>
  <c r="GC9" i="8"/>
  <c r="GC8" i="8"/>
  <c r="FX36" i="8"/>
  <c r="FX35" i="8"/>
  <c r="FX34" i="8"/>
  <c r="FX33" i="8"/>
  <c r="FX32" i="8"/>
  <c r="FX31" i="8"/>
  <c r="FX30" i="8"/>
  <c r="FX29" i="8"/>
  <c r="FX28" i="8"/>
  <c r="FX27" i="8"/>
  <c r="FX26" i="8"/>
  <c r="FX25" i="8"/>
  <c r="FX24" i="8"/>
  <c r="FX23" i="8"/>
  <c r="FX22" i="8"/>
  <c r="FX21" i="8"/>
  <c r="FX20" i="8"/>
  <c r="FX19" i="8"/>
  <c r="FX18" i="8"/>
  <c r="FX17" i="8"/>
  <c r="FX16" i="8"/>
  <c r="FX15" i="8"/>
  <c r="FX14" i="8"/>
  <c r="FX13" i="8"/>
  <c r="FX12" i="8"/>
  <c r="FX11" i="8"/>
  <c r="FX10" i="8"/>
  <c r="FX9" i="8"/>
  <c r="FX8" i="8"/>
  <c r="FS36" i="8"/>
  <c r="FS35" i="8"/>
  <c r="FS34" i="8"/>
  <c r="FS33" i="8"/>
  <c r="FS32" i="8"/>
  <c r="FS31" i="8"/>
  <c r="FS30" i="8"/>
  <c r="FS29" i="8"/>
  <c r="FS28" i="8"/>
  <c r="FS27" i="8"/>
  <c r="FS26" i="8"/>
  <c r="FS25" i="8"/>
  <c r="FS24" i="8"/>
  <c r="FS23" i="8"/>
  <c r="FS22" i="8"/>
  <c r="FS21" i="8"/>
  <c r="FS20" i="8"/>
  <c r="FS19" i="8"/>
  <c r="FS18" i="8"/>
  <c r="FS17" i="8"/>
  <c r="FS16" i="8"/>
  <c r="FS15" i="8"/>
  <c r="FS14" i="8"/>
  <c r="FS13" i="8"/>
  <c r="FS12" i="8"/>
  <c r="FS11" i="8"/>
  <c r="FS10" i="8"/>
  <c r="FS9" i="8"/>
  <c r="FS8" i="8"/>
  <c r="FN36" i="8"/>
  <c r="FN35" i="8"/>
  <c r="FN34" i="8"/>
  <c r="FN33" i="8"/>
  <c r="FN32" i="8"/>
  <c r="FN31" i="8"/>
  <c r="FN30" i="8"/>
  <c r="FN29" i="8"/>
  <c r="FN28" i="8"/>
  <c r="FN27" i="8"/>
  <c r="FN26" i="8"/>
  <c r="FN25" i="8"/>
  <c r="FN24" i="8"/>
  <c r="FN23" i="8"/>
  <c r="FN22" i="8"/>
  <c r="FN21" i="8"/>
  <c r="FN20" i="8"/>
  <c r="FN19" i="8"/>
  <c r="FN18" i="8"/>
  <c r="FN17" i="8"/>
  <c r="FN16" i="8"/>
  <c r="FN15" i="8"/>
  <c r="FN14" i="8"/>
  <c r="FN13" i="8"/>
  <c r="FN12" i="8"/>
  <c r="FN11" i="8"/>
  <c r="FN10" i="8"/>
  <c r="FN9" i="8"/>
  <c r="FN8" i="8"/>
  <c r="FI36" i="8"/>
  <c r="FI35" i="8"/>
  <c r="FI34" i="8"/>
  <c r="FI33" i="8"/>
  <c r="FI32" i="8"/>
  <c r="FI31" i="8"/>
  <c r="FI30" i="8"/>
  <c r="FI29" i="8"/>
  <c r="FI28" i="8"/>
  <c r="FI27" i="8"/>
  <c r="FI26" i="8"/>
  <c r="FI25" i="8"/>
  <c r="FI24" i="8"/>
  <c r="FI23" i="8"/>
  <c r="FI22" i="8"/>
  <c r="FI21" i="8"/>
  <c r="FI20" i="8"/>
  <c r="FI19" i="8"/>
  <c r="FI18" i="8"/>
  <c r="FI17" i="8"/>
  <c r="FI16" i="8"/>
  <c r="FI15" i="8"/>
  <c r="FI14" i="8"/>
  <c r="FI13" i="8"/>
  <c r="FI12" i="8"/>
  <c r="FI11" i="8"/>
  <c r="FI10" i="8"/>
  <c r="FI9" i="8"/>
  <c r="FI8" i="8"/>
  <c r="FD36" i="8"/>
  <c r="FD35" i="8"/>
  <c r="FD34" i="8"/>
  <c r="FD33" i="8"/>
  <c r="FD32" i="8"/>
  <c r="FD31" i="8"/>
  <c r="FD30" i="8"/>
  <c r="FD29" i="8"/>
  <c r="FD28" i="8"/>
  <c r="FD27" i="8"/>
  <c r="FD26" i="8"/>
  <c r="FD25" i="8"/>
  <c r="FD24" i="8"/>
  <c r="FD23" i="8"/>
  <c r="FD22" i="8"/>
  <c r="FD21" i="8"/>
  <c r="FD20" i="8"/>
  <c r="FD19" i="8"/>
  <c r="FD18" i="8"/>
  <c r="FD17" i="8"/>
  <c r="FD16" i="8"/>
  <c r="FD15" i="8"/>
  <c r="FD14" i="8"/>
  <c r="FD13" i="8"/>
  <c r="FD12" i="8"/>
  <c r="FD11" i="8"/>
  <c r="FD10" i="8"/>
  <c r="FD9" i="8"/>
  <c r="FD8" i="8"/>
  <c r="EY36" i="8"/>
  <c r="EY35" i="8"/>
  <c r="EY34" i="8"/>
  <c r="EY33" i="8"/>
  <c r="EY32" i="8"/>
  <c r="EY31" i="8"/>
  <c r="EY30" i="8"/>
  <c r="EY29" i="8"/>
  <c r="EY28" i="8"/>
  <c r="EY27" i="8"/>
  <c r="EY26" i="8"/>
  <c r="EY25" i="8"/>
  <c r="EY24" i="8"/>
  <c r="EY23" i="8"/>
  <c r="EY22" i="8"/>
  <c r="EY21" i="8"/>
  <c r="EY20" i="8"/>
  <c r="EY19" i="8"/>
  <c r="EY18" i="8"/>
  <c r="EY17" i="8"/>
  <c r="EY16" i="8"/>
  <c r="EY15" i="8"/>
  <c r="EY14" i="8"/>
  <c r="EY13" i="8"/>
  <c r="EY12" i="8"/>
  <c r="EY11" i="8"/>
  <c r="EY10" i="8"/>
  <c r="EY9" i="8"/>
  <c r="EY8" i="8"/>
  <c r="ET36" i="8"/>
  <c r="ET35" i="8"/>
  <c r="ET34" i="8"/>
  <c r="ET33" i="8"/>
  <c r="ET32" i="8"/>
  <c r="ET31" i="8"/>
  <c r="ET30" i="8"/>
  <c r="ET29" i="8"/>
  <c r="ET28" i="8"/>
  <c r="ET27" i="8"/>
  <c r="ET26" i="8"/>
  <c r="ET25" i="8"/>
  <c r="ET24" i="8"/>
  <c r="ET23" i="8"/>
  <c r="ET22" i="8"/>
  <c r="ET21" i="8"/>
  <c r="ET20" i="8"/>
  <c r="ET19" i="8"/>
  <c r="ET18" i="8"/>
  <c r="ET17" i="8"/>
  <c r="ET16" i="8"/>
  <c r="ET15" i="8"/>
  <c r="ET14" i="8"/>
  <c r="ET13" i="8"/>
  <c r="ET12" i="8"/>
  <c r="ET11" i="8"/>
  <c r="ET10" i="8"/>
  <c r="ET9" i="8"/>
  <c r="ET8" i="8"/>
  <c r="EO36" i="8"/>
  <c r="EO35" i="8"/>
  <c r="EO34" i="8"/>
  <c r="EO33" i="8"/>
  <c r="EO32" i="8"/>
  <c r="EO31" i="8"/>
  <c r="EO30" i="8"/>
  <c r="EO29" i="8"/>
  <c r="EO28" i="8"/>
  <c r="EO27" i="8"/>
  <c r="EO26" i="8"/>
  <c r="EO25" i="8"/>
  <c r="EO24" i="8"/>
  <c r="EO23" i="8"/>
  <c r="EO22" i="8"/>
  <c r="EO21" i="8"/>
  <c r="EO20" i="8"/>
  <c r="EO19" i="8"/>
  <c r="EO18" i="8"/>
  <c r="EO17" i="8"/>
  <c r="EO16" i="8"/>
  <c r="EO15" i="8"/>
  <c r="EO14" i="8"/>
  <c r="EO13" i="8"/>
  <c r="EO12" i="8"/>
  <c r="EO11" i="8"/>
  <c r="EO10" i="8"/>
  <c r="EO9" i="8"/>
  <c r="EO8" i="8"/>
  <c r="EJ36" i="8"/>
  <c r="EJ35" i="8"/>
  <c r="EJ34" i="8"/>
  <c r="EJ33" i="8"/>
  <c r="EJ32" i="8"/>
  <c r="EJ31" i="8"/>
  <c r="EJ30" i="8"/>
  <c r="EJ29" i="8"/>
  <c r="EJ28" i="8"/>
  <c r="EJ27" i="8"/>
  <c r="EJ26" i="8"/>
  <c r="EJ25" i="8"/>
  <c r="EJ24" i="8"/>
  <c r="EJ23" i="8"/>
  <c r="EJ22" i="8"/>
  <c r="EJ21" i="8"/>
  <c r="EJ20" i="8"/>
  <c r="EJ19" i="8"/>
  <c r="EJ18" i="8"/>
  <c r="EJ17" i="8"/>
  <c r="EJ16" i="8"/>
  <c r="EJ15" i="8"/>
  <c r="EJ14" i="8"/>
  <c r="EJ13" i="8"/>
  <c r="EJ12" i="8"/>
  <c r="EJ11" i="8"/>
  <c r="EJ10" i="8"/>
  <c r="EJ9" i="8"/>
  <c r="EJ8" i="8"/>
  <c r="EE36" i="8"/>
  <c r="EE35" i="8"/>
  <c r="EE34" i="8"/>
  <c r="EE33" i="8"/>
  <c r="EE32" i="8"/>
  <c r="EE31" i="8"/>
  <c r="EE30" i="8"/>
  <c r="EE29" i="8"/>
  <c r="EE28" i="8"/>
  <c r="EE27" i="8"/>
  <c r="EE26" i="8"/>
  <c r="EE25" i="8"/>
  <c r="EE24" i="8"/>
  <c r="EE23" i="8"/>
  <c r="EE22" i="8"/>
  <c r="EE21" i="8"/>
  <c r="EE20" i="8"/>
  <c r="EE19" i="8"/>
  <c r="EE18" i="8"/>
  <c r="EE17" i="8"/>
  <c r="EE16" i="8"/>
  <c r="EE15" i="8"/>
  <c r="EE14" i="8"/>
  <c r="EE13" i="8"/>
  <c r="EE12" i="8"/>
  <c r="EE11" i="8"/>
  <c r="EE10" i="8"/>
  <c r="EE9" i="8"/>
  <c r="EE8" i="8"/>
  <c r="R34" i="15"/>
  <c r="R35" i="15"/>
  <c r="DZ36" i="8"/>
  <c r="DZ35" i="8"/>
  <c r="DZ34" i="8"/>
  <c r="DZ33" i="8"/>
  <c r="DZ32" i="8"/>
  <c r="DZ31" i="8"/>
  <c r="DZ30" i="8"/>
  <c r="DZ29" i="8"/>
  <c r="DZ28" i="8"/>
  <c r="DZ27" i="8"/>
  <c r="DZ26" i="8"/>
  <c r="DZ25" i="8"/>
  <c r="DZ24" i="8"/>
  <c r="DZ23" i="8"/>
  <c r="DZ22" i="8"/>
  <c r="DZ21" i="8"/>
  <c r="DZ20" i="8"/>
  <c r="DZ19" i="8"/>
  <c r="DZ18" i="8"/>
  <c r="DZ17" i="8"/>
  <c r="DZ16" i="8"/>
  <c r="DZ15" i="8"/>
  <c r="DZ14" i="8"/>
  <c r="DZ13" i="8"/>
  <c r="DZ12" i="8"/>
  <c r="DZ11" i="8"/>
  <c r="DZ10" i="8"/>
  <c r="DZ9" i="8"/>
  <c r="DZ8" i="8"/>
  <c r="DU36" i="8"/>
  <c r="DU35" i="8"/>
  <c r="DU34" i="8"/>
  <c r="DU33" i="8"/>
  <c r="DU32" i="8"/>
  <c r="DU31" i="8"/>
  <c r="DU30" i="8"/>
  <c r="DU29" i="8"/>
  <c r="DU28" i="8"/>
  <c r="DU27" i="8"/>
  <c r="DU26" i="8"/>
  <c r="DU25" i="8"/>
  <c r="DU24" i="8"/>
  <c r="DU23" i="8"/>
  <c r="DU22" i="8"/>
  <c r="DU21" i="8"/>
  <c r="DU20" i="8"/>
  <c r="DU19" i="8"/>
  <c r="DU18" i="8"/>
  <c r="DU17" i="8"/>
  <c r="DU16" i="8"/>
  <c r="DU15" i="8"/>
  <c r="DU14" i="8"/>
  <c r="DU13" i="8"/>
  <c r="DU12" i="8"/>
  <c r="DU11" i="8"/>
  <c r="DU10" i="8"/>
  <c r="DU9" i="8"/>
  <c r="DU8" i="8"/>
  <c r="DP36" i="8"/>
  <c r="DP35" i="8"/>
  <c r="DP34" i="8"/>
  <c r="DP33" i="8"/>
  <c r="DP32" i="8"/>
  <c r="DP31" i="8"/>
  <c r="DP30" i="8"/>
  <c r="DP29" i="8"/>
  <c r="DP28" i="8"/>
  <c r="DP27" i="8"/>
  <c r="DP26" i="8"/>
  <c r="DP25" i="8"/>
  <c r="DP24" i="8"/>
  <c r="DP23" i="8"/>
  <c r="DP22" i="8"/>
  <c r="DP21" i="8"/>
  <c r="DP20" i="8"/>
  <c r="DP19" i="8"/>
  <c r="DP18" i="8"/>
  <c r="DP17" i="8"/>
  <c r="DP16" i="8"/>
  <c r="DP15" i="8"/>
  <c r="DP14" i="8"/>
  <c r="DP13" i="8"/>
  <c r="DP12" i="8"/>
  <c r="DP11" i="8"/>
  <c r="DP10" i="8"/>
  <c r="DP9" i="8"/>
  <c r="DP8" i="8"/>
  <c r="DK36" i="8"/>
  <c r="DK35" i="8"/>
  <c r="DK34" i="8"/>
  <c r="DK33" i="8"/>
  <c r="DK32" i="8"/>
  <c r="DK31" i="8"/>
  <c r="DK30" i="8"/>
  <c r="DK29" i="8"/>
  <c r="DK28" i="8"/>
  <c r="DK27" i="8"/>
  <c r="DK26" i="8"/>
  <c r="DK25" i="8"/>
  <c r="DK24" i="8"/>
  <c r="DK23" i="8"/>
  <c r="DK22" i="8"/>
  <c r="DK21" i="8"/>
  <c r="DK20" i="8"/>
  <c r="DK19" i="8"/>
  <c r="DK18" i="8"/>
  <c r="DK17" i="8"/>
  <c r="DK16" i="8"/>
  <c r="DK15" i="8"/>
  <c r="DK14" i="8"/>
  <c r="DK13" i="8"/>
  <c r="DK12" i="8"/>
  <c r="DK11" i="8"/>
  <c r="DK10" i="8"/>
  <c r="DK9" i="8"/>
  <c r="DK8" i="8"/>
  <c r="DF36" i="8"/>
  <c r="DF35" i="8"/>
  <c r="DF34" i="8"/>
  <c r="DF33" i="8"/>
  <c r="DF32" i="8"/>
  <c r="DF31" i="8"/>
  <c r="DF30" i="8"/>
  <c r="DF29" i="8"/>
  <c r="DF28" i="8"/>
  <c r="DF27" i="8"/>
  <c r="DF26" i="8"/>
  <c r="DF25" i="8"/>
  <c r="DF24" i="8"/>
  <c r="DF23" i="8"/>
  <c r="DF22" i="8"/>
  <c r="DF21" i="8"/>
  <c r="DF20" i="8"/>
  <c r="DF19" i="8"/>
  <c r="DF18" i="8"/>
  <c r="DF17" i="8"/>
  <c r="DF16" i="8"/>
  <c r="DF15" i="8"/>
  <c r="DF14" i="8"/>
  <c r="DF13" i="8"/>
  <c r="DF12" i="8"/>
  <c r="DF11" i="8"/>
  <c r="DF10" i="8"/>
  <c r="DF9" i="8"/>
  <c r="DF8" i="8"/>
  <c r="DA36" i="8"/>
  <c r="DA35" i="8"/>
  <c r="DA34" i="8"/>
  <c r="DA33" i="8"/>
  <c r="DA32" i="8"/>
  <c r="DA31" i="8"/>
  <c r="DA30" i="8"/>
  <c r="DA29" i="8"/>
  <c r="DA28" i="8"/>
  <c r="DA27" i="8"/>
  <c r="DA26" i="8"/>
  <c r="DA25" i="8"/>
  <c r="DA24" i="8"/>
  <c r="DA23" i="8"/>
  <c r="DA22" i="8"/>
  <c r="DA21" i="8"/>
  <c r="DA20" i="8"/>
  <c r="DA19" i="8"/>
  <c r="DA18" i="8"/>
  <c r="DA17" i="8"/>
  <c r="DA16" i="8"/>
  <c r="DA15" i="8"/>
  <c r="DA14" i="8"/>
  <c r="DA13" i="8"/>
  <c r="DA12" i="8"/>
  <c r="DA11" i="8"/>
  <c r="DA10" i="8"/>
  <c r="DA9" i="8"/>
  <c r="DA8" i="8"/>
  <c r="CV36" i="8"/>
  <c r="CV35" i="8"/>
  <c r="CV34" i="8"/>
  <c r="CV33" i="8"/>
  <c r="CV32" i="8"/>
  <c r="CV31" i="8"/>
  <c r="CV30" i="8"/>
  <c r="CV29" i="8"/>
  <c r="CV28" i="8"/>
  <c r="CV27" i="8"/>
  <c r="CV26" i="8"/>
  <c r="CV25" i="8"/>
  <c r="CV24" i="8"/>
  <c r="CV23" i="8"/>
  <c r="CV22" i="8"/>
  <c r="CV21" i="8"/>
  <c r="CV20" i="8"/>
  <c r="CV19" i="8"/>
  <c r="CV18" i="8"/>
  <c r="CV17" i="8"/>
  <c r="CV16" i="8"/>
  <c r="CV15" i="8"/>
  <c r="CV14" i="8"/>
  <c r="CV13" i="8"/>
  <c r="CV12" i="8"/>
  <c r="CV11" i="8"/>
  <c r="CV10" i="8"/>
  <c r="CV9" i="8"/>
  <c r="CV8" i="8"/>
  <c r="CQ36" i="8"/>
  <c r="CQ35" i="8"/>
  <c r="CQ34" i="8"/>
  <c r="CQ33" i="8"/>
  <c r="CQ32" i="8"/>
  <c r="CQ31" i="8"/>
  <c r="CQ30" i="8"/>
  <c r="CQ29" i="8"/>
  <c r="CQ28" i="8"/>
  <c r="CQ27" i="8"/>
  <c r="CQ26" i="8"/>
  <c r="CQ25" i="8"/>
  <c r="CQ24" i="8"/>
  <c r="CQ23" i="8"/>
  <c r="CQ22" i="8"/>
  <c r="CQ21" i="8"/>
  <c r="CQ20" i="8"/>
  <c r="CQ19" i="8"/>
  <c r="CQ18" i="8"/>
  <c r="CQ17" i="8"/>
  <c r="CQ16" i="8"/>
  <c r="CQ15" i="8"/>
  <c r="CQ14" i="8"/>
  <c r="CQ13" i="8"/>
  <c r="CQ12" i="8"/>
  <c r="CQ11" i="8"/>
  <c r="CQ10" i="8"/>
  <c r="CQ9" i="8"/>
  <c r="CQ8" i="8"/>
  <c r="CL36" i="8"/>
  <c r="CL35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CL10" i="8"/>
  <c r="CL9" i="8"/>
  <c r="CL8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CZ6" i="30"/>
  <c r="CW6" i="30"/>
  <c r="CX6" i="30"/>
  <c r="N5" i="22"/>
  <c r="N4" i="22"/>
  <c r="N12" i="22"/>
  <c r="F48" i="23"/>
  <c r="R43" i="15"/>
  <c r="M43" i="15"/>
  <c r="C43" i="15"/>
  <c r="IR42" i="16"/>
  <c r="IQ42" i="16"/>
  <c r="IR35" i="16"/>
  <c r="IR44" i="16"/>
  <c r="IU42" i="16"/>
  <c r="IV43" i="16"/>
  <c r="IQ35" i="16"/>
  <c r="M50" i="20"/>
  <c r="W50" i="20"/>
  <c r="H43" i="15"/>
  <c r="GJ34" i="16"/>
  <c r="GJ35" i="16"/>
  <c r="GJ36" i="16"/>
  <c r="GJ37" i="16"/>
  <c r="GJ38" i="16"/>
  <c r="GJ39" i="16"/>
  <c r="GJ40" i="16"/>
  <c r="GJ41" i="16"/>
  <c r="GJ42" i="16"/>
  <c r="GJ43" i="16"/>
  <c r="GJ44" i="16"/>
  <c r="GG34" i="16"/>
  <c r="GG35" i="16"/>
  <c r="GG36" i="16"/>
  <c r="GG37" i="16"/>
  <c r="GG38" i="16"/>
  <c r="GG39" i="16"/>
  <c r="GG40" i="16"/>
  <c r="GG41" i="16"/>
  <c r="GG42" i="16"/>
  <c r="GG43" i="16"/>
  <c r="GG44" i="16"/>
  <c r="GD34" i="16"/>
  <c r="GD35" i="16"/>
  <c r="GD36" i="16"/>
  <c r="GD37" i="16"/>
  <c r="GD38" i="16"/>
  <c r="GD39" i="16"/>
  <c r="GD40" i="16"/>
  <c r="GD41" i="16"/>
  <c r="GD42" i="16"/>
  <c r="GD43" i="16"/>
  <c r="GD44" i="16"/>
  <c r="GA34" i="16"/>
  <c r="GA35" i="16"/>
  <c r="GA36" i="16"/>
  <c r="GA37" i="16"/>
  <c r="GA38" i="16"/>
  <c r="GA39" i="16"/>
  <c r="GA40" i="16"/>
  <c r="GA41" i="16"/>
  <c r="GA42" i="16"/>
  <c r="GA43" i="16"/>
  <c r="GA44" i="16"/>
  <c r="FX34" i="16"/>
  <c r="FX35" i="16"/>
  <c r="FX36" i="16"/>
  <c r="FX37" i="16"/>
  <c r="FX38" i="16"/>
  <c r="FX39" i="16"/>
  <c r="FX40" i="16"/>
  <c r="FX41" i="16"/>
  <c r="FX42" i="16"/>
  <c r="FX43" i="16"/>
  <c r="FX44" i="16"/>
  <c r="FU34" i="16"/>
  <c r="FU35" i="16"/>
  <c r="FU36" i="16"/>
  <c r="FU37" i="16"/>
  <c r="FU38" i="16"/>
  <c r="FU39" i="16"/>
  <c r="FU40" i="16"/>
  <c r="FU41" i="16"/>
  <c r="FU42" i="16"/>
  <c r="FU43" i="16"/>
  <c r="FU44" i="16"/>
  <c r="FQ44" i="16"/>
  <c r="FP44" i="16"/>
  <c r="FQ43" i="16"/>
  <c r="FP43" i="16"/>
  <c r="FQ42" i="16"/>
  <c r="FP42" i="16"/>
  <c r="FQ41" i="16"/>
  <c r="FP41" i="16"/>
  <c r="FQ40" i="16"/>
  <c r="FP40" i="16"/>
  <c r="FQ39" i="16"/>
  <c r="FP39" i="16"/>
  <c r="FQ38" i="16"/>
  <c r="FP38" i="16"/>
  <c r="FQ37" i="16"/>
  <c r="FP37" i="16"/>
  <c r="FQ36" i="16"/>
  <c r="FP36" i="16"/>
  <c r="FQ35" i="16"/>
  <c r="FP35" i="16"/>
  <c r="FQ34" i="16"/>
  <c r="FP34" i="16"/>
  <c r="FR32" i="16"/>
  <c r="FR31" i="16"/>
  <c r="FR30" i="16"/>
  <c r="FR29" i="16"/>
  <c r="FR28" i="16"/>
  <c r="FR27" i="16"/>
  <c r="FR26" i="16"/>
  <c r="FR25" i="16"/>
  <c r="FR24" i="16"/>
  <c r="FR23" i="16"/>
  <c r="FR22" i="16"/>
  <c r="FR21" i="16"/>
  <c r="FR20" i="16"/>
  <c r="FR19" i="16"/>
  <c r="FR18" i="16"/>
  <c r="FR17" i="16"/>
  <c r="FR16" i="16"/>
  <c r="FR15" i="16"/>
  <c r="FR14" i="16"/>
  <c r="FR13" i="16"/>
  <c r="FR12" i="16"/>
  <c r="FR11" i="16"/>
  <c r="FR10" i="16"/>
  <c r="FR9" i="16"/>
  <c r="FR8" i="16"/>
  <c r="FR7" i="16"/>
  <c r="FR6" i="16"/>
  <c r="FR5" i="16"/>
  <c r="FR4" i="16"/>
  <c r="FO32" i="16"/>
  <c r="FO31" i="16"/>
  <c r="FO30" i="16"/>
  <c r="FO29" i="16"/>
  <c r="FO28" i="16"/>
  <c r="FO27" i="16"/>
  <c r="FO26" i="16"/>
  <c r="FO25" i="16"/>
  <c r="FO24" i="16"/>
  <c r="FO23" i="16"/>
  <c r="FO22" i="16"/>
  <c r="FO21" i="16"/>
  <c r="FO20" i="16"/>
  <c r="FO19" i="16"/>
  <c r="FO18" i="16"/>
  <c r="FO17" i="16"/>
  <c r="FO16" i="16"/>
  <c r="FO15" i="16"/>
  <c r="FO14" i="16"/>
  <c r="FO13" i="16"/>
  <c r="FO12" i="16"/>
  <c r="FO11" i="16"/>
  <c r="FO10" i="16"/>
  <c r="FO9" i="16"/>
  <c r="FO8" i="16"/>
  <c r="FO7" i="16"/>
  <c r="FO6" i="16"/>
  <c r="FO5" i="16"/>
  <c r="FO4" i="16"/>
  <c r="FL32" i="16"/>
  <c r="FL31" i="16"/>
  <c r="FL30" i="16"/>
  <c r="FL29" i="16"/>
  <c r="FL28" i="16"/>
  <c r="FL27" i="16"/>
  <c r="FL26" i="16"/>
  <c r="FL25" i="16"/>
  <c r="FL24" i="16"/>
  <c r="FL23" i="16"/>
  <c r="FL22" i="16"/>
  <c r="FL21" i="16"/>
  <c r="FL20" i="16"/>
  <c r="FL19" i="16"/>
  <c r="FL18" i="16"/>
  <c r="FL17" i="16"/>
  <c r="FL16" i="16"/>
  <c r="FL15" i="16"/>
  <c r="FL14" i="16"/>
  <c r="FL13" i="16"/>
  <c r="FL12" i="16"/>
  <c r="FL11" i="16"/>
  <c r="FL10" i="16"/>
  <c r="FL9" i="16"/>
  <c r="FL8" i="16"/>
  <c r="FL7" i="16"/>
  <c r="FL6" i="16"/>
  <c r="FL5" i="16"/>
  <c r="FL4" i="16"/>
  <c r="DD6" i="30"/>
  <c r="DA6" i="30"/>
  <c r="DB6" i="30"/>
  <c r="FR34" i="16"/>
  <c r="FR35" i="16"/>
  <c r="FR36" i="16"/>
  <c r="FR37" i="16"/>
  <c r="FR38" i="16"/>
  <c r="FR39" i="16"/>
  <c r="FR40" i="16"/>
  <c r="FR41" i="16"/>
  <c r="FR42" i="16"/>
  <c r="FR43" i="16"/>
  <c r="FR44" i="16"/>
  <c r="AQ36" i="8"/>
  <c r="AQ32" i="8"/>
  <c r="AQ33" i="8"/>
  <c r="AQ34" i="8"/>
  <c r="AQ35" i="8"/>
  <c r="DH6" i="30"/>
  <c r="DE6" i="30"/>
  <c r="DF6" i="30"/>
  <c r="DL6" i="30"/>
  <c r="DI6" i="30"/>
  <c r="DJ6" i="30"/>
  <c r="FN44" i="16"/>
  <c r="FM44" i="16"/>
  <c r="FN43" i="16"/>
  <c r="FM43" i="16"/>
  <c r="FN42" i="16"/>
  <c r="FM42" i="16"/>
  <c r="FN41" i="16"/>
  <c r="FM41" i="16"/>
  <c r="FN40" i="16"/>
  <c r="FM40" i="16"/>
  <c r="FN39" i="16"/>
  <c r="FM39" i="16"/>
  <c r="FN38" i="16"/>
  <c r="FM38" i="16"/>
  <c r="FN37" i="16"/>
  <c r="FM37" i="16"/>
  <c r="FN36" i="16"/>
  <c r="FM36" i="16"/>
  <c r="FO36" i="16"/>
  <c r="FN35" i="16"/>
  <c r="FM35" i="16"/>
  <c r="FN34" i="16"/>
  <c r="FM34" i="16"/>
  <c r="FK44" i="16"/>
  <c r="FJ44" i="16"/>
  <c r="FL44" i="16"/>
  <c r="FK43" i="16"/>
  <c r="FJ43" i="16"/>
  <c r="FK42" i="16"/>
  <c r="FJ42" i="16"/>
  <c r="FK41" i="16"/>
  <c r="FJ41" i="16"/>
  <c r="FK40" i="16"/>
  <c r="FJ40" i="16"/>
  <c r="FK39" i="16"/>
  <c r="FJ39" i="16"/>
  <c r="FK38" i="16"/>
  <c r="FJ38" i="16"/>
  <c r="FK37" i="16"/>
  <c r="FJ37" i="16"/>
  <c r="FK36" i="16"/>
  <c r="FJ36" i="16"/>
  <c r="FK35" i="16"/>
  <c r="FJ35" i="16"/>
  <c r="FK34" i="16"/>
  <c r="FJ34" i="16"/>
  <c r="DP6" i="30"/>
  <c r="DM6" i="30"/>
  <c r="DN6" i="30"/>
  <c r="FL36" i="16"/>
  <c r="FL38" i="16"/>
  <c r="FL39" i="16"/>
  <c r="FL40" i="16"/>
  <c r="FO34" i="16"/>
  <c r="FO35" i="16"/>
  <c r="FO38" i="16"/>
  <c r="FO39" i="16"/>
  <c r="FO40" i="16"/>
  <c r="FO43" i="16"/>
  <c r="FO44" i="16"/>
  <c r="FL35" i="16"/>
  <c r="FL37" i="16"/>
  <c r="FL42" i="16"/>
  <c r="FO41" i="16"/>
  <c r="FL34" i="16"/>
  <c r="FL41" i="16"/>
  <c r="FL43" i="16"/>
  <c r="FO37" i="16"/>
  <c r="FO42" i="16"/>
  <c r="AZ42" i="8"/>
  <c r="AZ41" i="8"/>
  <c r="AZ40" i="8"/>
  <c r="BE42" i="8"/>
  <c r="BE41" i="8"/>
  <c r="BE40" i="8"/>
  <c r="BJ42" i="8"/>
  <c r="BJ41" i="8"/>
  <c r="BJ40" i="8"/>
  <c r="BL42" i="8"/>
  <c r="BL41" i="8"/>
  <c r="BL40" i="8"/>
  <c r="BG42" i="8"/>
  <c r="BG41" i="8"/>
  <c r="BG40" i="8"/>
  <c r="BB42" i="8"/>
  <c r="BB41" i="8"/>
  <c r="BB40" i="8"/>
  <c r="AW42" i="8"/>
  <c r="AW41" i="8"/>
  <c r="AW40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M16" i="8"/>
  <c r="BM15" i="8"/>
  <c r="BM14" i="8"/>
  <c r="BM13" i="8"/>
  <c r="BM42" i="8"/>
  <c r="BM12" i="8"/>
  <c r="BM11" i="8"/>
  <c r="BM10" i="8"/>
  <c r="BM41" i="8"/>
  <c r="BM9" i="8"/>
  <c r="BM8" i="8"/>
  <c r="BM40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42" i="8"/>
  <c r="BH12" i="8"/>
  <c r="BH11" i="8"/>
  <c r="BH10" i="8"/>
  <c r="BH41" i="8"/>
  <c r="BH9" i="8"/>
  <c r="BH8" i="8"/>
  <c r="BH40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BC13" i="8"/>
  <c r="BC42" i="8"/>
  <c r="BC12" i="8"/>
  <c r="BC11" i="8"/>
  <c r="BC10" i="8"/>
  <c r="BC41" i="8"/>
  <c r="BC9" i="8"/>
  <c r="BC8" i="8"/>
  <c r="BC40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AX23" i="8"/>
  <c r="AX22" i="8"/>
  <c r="AX21" i="8"/>
  <c r="AX20" i="8"/>
  <c r="AX19" i="8"/>
  <c r="AX18" i="8"/>
  <c r="AX17" i="8"/>
  <c r="AX16" i="8"/>
  <c r="AX15" i="8"/>
  <c r="AX14" i="8"/>
  <c r="AX13" i="8"/>
  <c r="AX42" i="8"/>
  <c r="AX12" i="8"/>
  <c r="AX11" i="8"/>
  <c r="AX10" i="8"/>
  <c r="AX41" i="8"/>
  <c r="AX9" i="8"/>
  <c r="AX8" i="8"/>
  <c r="AX40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BT45" i="8"/>
  <c r="BT44" i="8"/>
  <c r="BT43" i="8"/>
  <c r="BQ45" i="8"/>
  <c r="BQ44" i="8"/>
  <c r="BQ43" i="8"/>
  <c r="BO45" i="8"/>
  <c r="BO44" i="8"/>
  <c r="BO43" i="8"/>
  <c r="BM45" i="8"/>
  <c r="BL45" i="8"/>
  <c r="BM44" i="8"/>
  <c r="BL44" i="8"/>
  <c r="BM43" i="8"/>
  <c r="BL43" i="8"/>
  <c r="BJ45" i="8"/>
  <c r="BJ44" i="8"/>
  <c r="BJ43" i="8"/>
  <c r="BH45" i="8"/>
  <c r="BG45" i="8"/>
  <c r="BH44" i="8"/>
  <c r="BG44" i="8"/>
  <c r="BH43" i="8"/>
  <c r="BG43" i="8"/>
  <c r="BE45" i="8"/>
  <c r="BE44" i="8"/>
  <c r="BE43" i="8"/>
  <c r="BC45" i="8"/>
  <c r="BB45" i="8"/>
  <c r="BC44" i="8"/>
  <c r="BB44" i="8"/>
  <c r="BC43" i="8"/>
  <c r="BB43" i="8"/>
  <c r="AZ45" i="8"/>
  <c r="AZ44" i="8"/>
  <c r="AZ43" i="8"/>
  <c r="AX45" i="8"/>
  <c r="AW45" i="8"/>
  <c r="AX44" i="8"/>
  <c r="AW44" i="8"/>
  <c r="AX43" i="8"/>
  <c r="AW43" i="8"/>
  <c r="AU45" i="8"/>
  <c r="AU44" i="8"/>
  <c r="AU43" i="8"/>
  <c r="AR44" i="8"/>
  <c r="AR43" i="8"/>
  <c r="AU47" i="8"/>
  <c r="AR47" i="8"/>
  <c r="AP47" i="8"/>
  <c r="AM47" i="8"/>
  <c r="AU42" i="8"/>
  <c r="AU41" i="8"/>
  <c r="AU40" i="8"/>
  <c r="AU39" i="8"/>
  <c r="AV43" i="8"/>
  <c r="AV44" i="8"/>
  <c r="AS42" i="8"/>
  <c r="AS41" i="8"/>
  <c r="AR45" i="8"/>
  <c r="AR42" i="8"/>
  <c r="AR41" i="8"/>
  <c r="AV41" i="8"/>
  <c r="AR40" i="8"/>
  <c r="AV40" i="8"/>
  <c r="AR39" i="8"/>
  <c r="AP45" i="8"/>
  <c r="AP44" i="8"/>
  <c r="AP43" i="8"/>
  <c r="AP42" i="8"/>
  <c r="AP41" i="8"/>
  <c r="AP40" i="8"/>
  <c r="AP39" i="8"/>
  <c r="AM45" i="8"/>
  <c r="AM44" i="8"/>
  <c r="AM43" i="8"/>
  <c r="AM42" i="8"/>
  <c r="AM41" i="8"/>
  <c r="AM40" i="8"/>
  <c r="AM39" i="8"/>
  <c r="AK45" i="8"/>
  <c r="AK44" i="8"/>
  <c r="AK43" i="8"/>
  <c r="AK42" i="8"/>
  <c r="AK41" i="8"/>
  <c r="AK40" i="8"/>
  <c r="AK39" i="8"/>
  <c r="FH44" i="16"/>
  <c r="FG44" i="16"/>
  <c r="FH43" i="16"/>
  <c r="FG43" i="16"/>
  <c r="FH42" i="16"/>
  <c r="FG42" i="16"/>
  <c r="FH41" i="16"/>
  <c r="FG41" i="16"/>
  <c r="FH40" i="16"/>
  <c r="FG40" i="16"/>
  <c r="FH39" i="16"/>
  <c r="FG39" i="16"/>
  <c r="FH38" i="16"/>
  <c r="FG38" i="16"/>
  <c r="FH37" i="16"/>
  <c r="FG37" i="16"/>
  <c r="FH36" i="16"/>
  <c r="FG36" i="16"/>
  <c r="FH35" i="16"/>
  <c r="FG35" i="16"/>
  <c r="FH34" i="16"/>
  <c r="FG34" i="16"/>
  <c r="FI32" i="16"/>
  <c r="FI31" i="16"/>
  <c r="FI30" i="16"/>
  <c r="FI29" i="16"/>
  <c r="FI28" i="16"/>
  <c r="FI27" i="16"/>
  <c r="FI26" i="16"/>
  <c r="FI25" i="16"/>
  <c r="FI24" i="16"/>
  <c r="FI23" i="16"/>
  <c r="FI22" i="16"/>
  <c r="FI21" i="16"/>
  <c r="FI20" i="16"/>
  <c r="FI19" i="16"/>
  <c r="FI18" i="16"/>
  <c r="FI17" i="16"/>
  <c r="FI16" i="16"/>
  <c r="FI15" i="16"/>
  <c r="FI14" i="16"/>
  <c r="FI13" i="16"/>
  <c r="FI12" i="16"/>
  <c r="FI11" i="16"/>
  <c r="FI10" i="16"/>
  <c r="FI9" i="16"/>
  <c r="FI8" i="16"/>
  <c r="FI7" i="16"/>
  <c r="FI6" i="16"/>
  <c r="FI5" i="16"/>
  <c r="FI4" i="16"/>
  <c r="FE42" i="16"/>
  <c r="FD42" i="16"/>
  <c r="FE44" i="16"/>
  <c r="FD44" i="16"/>
  <c r="FE43" i="16"/>
  <c r="FD43" i="16"/>
  <c r="FE41" i="16"/>
  <c r="FD41" i="16"/>
  <c r="FE40" i="16"/>
  <c r="FD40" i="16"/>
  <c r="FE39" i="16"/>
  <c r="FD39" i="16"/>
  <c r="FE38" i="16"/>
  <c r="FD38" i="16"/>
  <c r="FE37" i="16"/>
  <c r="FD37" i="16"/>
  <c r="FE36" i="16"/>
  <c r="FD36" i="16"/>
  <c r="FE35" i="16"/>
  <c r="FD35" i="16"/>
  <c r="FE34" i="16"/>
  <c r="FD34" i="16"/>
  <c r="FB44" i="16"/>
  <c r="FA44" i="16"/>
  <c r="FB43" i="16"/>
  <c r="FA43" i="16"/>
  <c r="FB42" i="16"/>
  <c r="FA42" i="16"/>
  <c r="FB41" i="16"/>
  <c r="FA41" i="16"/>
  <c r="FB40" i="16"/>
  <c r="FA40" i="16"/>
  <c r="FB39" i="16"/>
  <c r="FA39" i="16"/>
  <c r="FB38" i="16"/>
  <c r="FA38" i="16"/>
  <c r="FB37" i="16"/>
  <c r="FA37" i="16"/>
  <c r="FB36" i="16"/>
  <c r="FA36" i="16"/>
  <c r="FB35" i="16"/>
  <c r="FA35" i="16"/>
  <c r="FB34" i="16"/>
  <c r="FA34" i="16"/>
  <c r="FF32" i="16"/>
  <c r="FF31" i="16"/>
  <c r="FF30" i="16"/>
  <c r="FF29" i="16"/>
  <c r="FF28" i="16"/>
  <c r="FF27" i="16"/>
  <c r="FF26" i="16"/>
  <c r="FF25" i="16"/>
  <c r="FF24" i="16"/>
  <c r="FF23" i="16"/>
  <c r="FF22" i="16"/>
  <c r="FF21" i="16"/>
  <c r="FF20" i="16"/>
  <c r="FF19" i="16"/>
  <c r="FF18" i="16"/>
  <c r="FF17" i="16"/>
  <c r="FF16" i="16"/>
  <c r="FF15" i="16"/>
  <c r="FF14" i="16"/>
  <c r="FF13" i="16"/>
  <c r="FF12" i="16"/>
  <c r="FF11" i="16"/>
  <c r="FF10" i="16"/>
  <c r="FF9" i="16"/>
  <c r="FF8" i="16"/>
  <c r="FF7" i="16"/>
  <c r="FF6" i="16"/>
  <c r="FF5" i="16"/>
  <c r="FF4" i="16"/>
  <c r="FC32" i="16"/>
  <c r="FC31" i="16"/>
  <c r="FC30" i="16"/>
  <c r="FC29" i="16"/>
  <c r="FC28" i="16"/>
  <c r="FC27" i="16"/>
  <c r="FC26" i="16"/>
  <c r="FC25" i="16"/>
  <c r="FC24" i="16"/>
  <c r="FC23" i="16"/>
  <c r="FC22" i="16"/>
  <c r="FC21" i="16"/>
  <c r="FC20" i="16"/>
  <c r="FC19" i="16"/>
  <c r="FC18" i="16"/>
  <c r="FC17" i="16"/>
  <c r="FC16" i="16"/>
  <c r="FC15" i="16"/>
  <c r="FC14" i="16"/>
  <c r="FC13" i="16"/>
  <c r="FC12" i="16"/>
  <c r="FC11" i="16"/>
  <c r="FC10" i="16"/>
  <c r="FC9" i="16"/>
  <c r="FC8" i="16"/>
  <c r="FC7" i="16"/>
  <c r="FC6" i="16"/>
  <c r="FC5" i="16"/>
  <c r="FC4" i="16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1" i="8"/>
  <c r="CG20" i="8"/>
  <c r="CG19" i="8"/>
  <c r="CG18" i="8"/>
  <c r="CG17" i="8"/>
  <c r="CG16" i="8"/>
  <c r="CG15" i="8"/>
  <c r="CG14" i="8"/>
  <c r="CG13" i="8"/>
  <c r="CG12" i="8"/>
  <c r="CG11" i="8"/>
  <c r="CG10" i="8"/>
  <c r="CG9" i="8"/>
  <c r="CG8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CB22" i="8"/>
  <c r="CB21" i="8"/>
  <c r="CB20" i="8"/>
  <c r="CB19" i="8"/>
  <c r="CB18" i="8"/>
  <c r="CB17" i="8"/>
  <c r="CB16" i="8"/>
  <c r="CB15" i="8"/>
  <c r="CB14" i="8"/>
  <c r="CB13" i="8"/>
  <c r="CB12" i="8"/>
  <c r="CB11" i="8"/>
  <c r="CB10" i="8"/>
  <c r="CB9" i="8"/>
  <c r="CB8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BW9" i="8"/>
  <c r="BW8" i="8"/>
  <c r="BR45" i="8"/>
  <c r="BR44" i="8"/>
  <c r="AS44" i="8"/>
  <c r="AT44" i="8"/>
  <c r="AS8" i="8"/>
  <c r="DT6" i="30"/>
  <c r="DQ6" i="30"/>
  <c r="DR6" i="30"/>
  <c r="AV45" i="8"/>
  <c r="AV42" i="8"/>
  <c r="AS40" i="8"/>
  <c r="AT40" i="8"/>
  <c r="AS39" i="8"/>
  <c r="BR43" i="8"/>
  <c r="AQ40" i="8"/>
  <c r="AQ41" i="8"/>
  <c r="AQ42" i="8"/>
  <c r="AQ43" i="8"/>
  <c r="AQ44" i="8"/>
  <c r="AQ45" i="8"/>
  <c r="AT41" i="8"/>
  <c r="AT42" i="8"/>
  <c r="AS45" i="8"/>
  <c r="AT45" i="8"/>
  <c r="AS43" i="8"/>
  <c r="AT43" i="8"/>
  <c r="AS47" i="8"/>
  <c r="AT47" i="8"/>
  <c r="AV47" i="8"/>
  <c r="AQ47" i="8"/>
  <c r="FI34" i="16"/>
  <c r="FI35" i="16"/>
  <c r="FI36" i="16"/>
  <c r="FI37" i="16"/>
  <c r="FI38" i="16"/>
  <c r="FI39" i="16"/>
  <c r="FI40" i="16"/>
  <c r="FI41" i="16"/>
  <c r="FI42" i="16"/>
  <c r="FI43" i="16"/>
  <c r="FI44" i="16"/>
  <c r="FF34" i="16"/>
  <c r="FF35" i="16"/>
  <c r="FF36" i="16"/>
  <c r="FF37" i="16"/>
  <c r="FF38" i="16"/>
  <c r="FF39" i="16"/>
  <c r="FF40" i="16"/>
  <c r="FF41" i="16"/>
  <c r="FF42" i="16"/>
  <c r="FF43" i="16"/>
  <c r="FF44" i="16"/>
  <c r="FC34" i="16"/>
  <c r="FC35" i="16"/>
  <c r="FC36" i="16"/>
  <c r="FC37" i="16"/>
  <c r="FC38" i="16"/>
  <c r="FC39" i="16"/>
  <c r="FC40" i="16"/>
  <c r="FC41" i="16"/>
  <c r="FC42" i="16"/>
  <c r="FC43" i="16"/>
  <c r="FC44" i="16"/>
  <c r="EY44" i="16"/>
  <c r="EX44" i="16"/>
  <c r="EY43" i="16"/>
  <c r="EX43" i="16"/>
  <c r="EY42" i="16"/>
  <c r="EX42" i="16"/>
  <c r="EY41" i="16"/>
  <c r="EX41" i="16"/>
  <c r="EY40" i="16"/>
  <c r="EX40" i="16"/>
  <c r="EY39" i="16"/>
  <c r="EX39" i="16"/>
  <c r="EY38" i="16"/>
  <c r="EX38" i="16"/>
  <c r="EY37" i="16"/>
  <c r="EX37" i="16"/>
  <c r="EY36" i="16"/>
  <c r="EX36" i="16"/>
  <c r="EY35" i="16"/>
  <c r="EX35" i="16"/>
  <c r="EY34" i="16"/>
  <c r="EX34" i="16"/>
  <c r="EV44" i="16"/>
  <c r="EU44" i="16"/>
  <c r="EV43" i="16"/>
  <c r="EU43" i="16"/>
  <c r="EV42" i="16"/>
  <c r="EU42" i="16"/>
  <c r="EV41" i="16"/>
  <c r="EU41" i="16"/>
  <c r="EV40" i="16"/>
  <c r="EU40" i="16"/>
  <c r="EV39" i="16"/>
  <c r="EU39" i="16"/>
  <c r="EV38" i="16"/>
  <c r="EU38" i="16"/>
  <c r="EV37" i="16"/>
  <c r="EU37" i="16"/>
  <c r="EV36" i="16"/>
  <c r="EU36" i="16"/>
  <c r="EV35" i="16"/>
  <c r="EU35" i="16"/>
  <c r="EV34" i="16"/>
  <c r="EU34" i="16"/>
  <c r="ES44" i="16"/>
  <c r="ER44" i="16"/>
  <c r="ES43" i="16"/>
  <c r="ER43" i="16"/>
  <c r="ES42" i="16"/>
  <c r="ER42" i="16"/>
  <c r="ES41" i="16"/>
  <c r="ER41" i="16"/>
  <c r="ES40" i="16"/>
  <c r="ER40" i="16"/>
  <c r="ES39" i="16"/>
  <c r="ER39" i="16"/>
  <c r="ES38" i="16"/>
  <c r="ER38" i="16"/>
  <c r="ES37" i="16"/>
  <c r="ER37" i="16"/>
  <c r="ES36" i="16"/>
  <c r="ER36" i="16"/>
  <c r="ES35" i="16"/>
  <c r="ER35" i="16"/>
  <c r="ES34" i="16"/>
  <c r="ER34" i="16"/>
  <c r="EP44" i="16"/>
  <c r="EO44" i="16"/>
  <c r="EP43" i="16"/>
  <c r="EO43" i="16"/>
  <c r="EP42" i="16"/>
  <c r="EO42" i="16"/>
  <c r="EP41" i="16"/>
  <c r="EO41" i="16"/>
  <c r="EP40" i="16"/>
  <c r="EO40" i="16"/>
  <c r="EP39" i="16"/>
  <c r="EO39" i="16"/>
  <c r="EP38" i="16"/>
  <c r="EO38" i="16"/>
  <c r="EP37" i="16"/>
  <c r="EO37" i="16"/>
  <c r="EP36" i="16"/>
  <c r="EO36" i="16"/>
  <c r="EP35" i="16"/>
  <c r="EO35" i="16"/>
  <c r="EP34" i="16"/>
  <c r="EO34" i="16"/>
  <c r="EZ32" i="16"/>
  <c r="EZ31" i="16"/>
  <c r="EZ30" i="16"/>
  <c r="EZ29" i="16"/>
  <c r="EZ28" i="16"/>
  <c r="EZ27" i="16"/>
  <c r="EZ26" i="16"/>
  <c r="EZ25" i="16"/>
  <c r="EZ24" i="16"/>
  <c r="EZ23" i="16"/>
  <c r="EZ22" i="16"/>
  <c r="EZ21" i="16"/>
  <c r="EZ20" i="16"/>
  <c r="EZ19" i="16"/>
  <c r="EZ18" i="16"/>
  <c r="EZ17" i="16"/>
  <c r="EZ16" i="16"/>
  <c r="EZ15" i="16"/>
  <c r="EZ14" i="16"/>
  <c r="EZ13" i="16"/>
  <c r="EZ12" i="16"/>
  <c r="EZ11" i="16"/>
  <c r="EZ10" i="16"/>
  <c r="EZ9" i="16"/>
  <c r="EZ8" i="16"/>
  <c r="EZ7" i="16"/>
  <c r="EZ6" i="16"/>
  <c r="EZ5" i="16"/>
  <c r="EZ4" i="16"/>
  <c r="EW32" i="16"/>
  <c r="EW31" i="16"/>
  <c r="EW30" i="16"/>
  <c r="EW29" i="16"/>
  <c r="EW28" i="16"/>
  <c r="EW27" i="16"/>
  <c r="EW26" i="16"/>
  <c r="EW25" i="16"/>
  <c r="EW24" i="16"/>
  <c r="EW23" i="16"/>
  <c r="EW22" i="16"/>
  <c r="EW21" i="16"/>
  <c r="EW20" i="16"/>
  <c r="EW19" i="16"/>
  <c r="EW18" i="16"/>
  <c r="EW17" i="16"/>
  <c r="EW16" i="16"/>
  <c r="EW15" i="16"/>
  <c r="EW14" i="16"/>
  <c r="EW13" i="16"/>
  <c r="EW12" i="16"/>
  <c r="EW11" i="16"/>
  <c r="EW10" i="16"/>
  <c r="EW9" i="16"/>
  <c r="EW8" i="16"/>
  <c r="EW7" i="16"/>
  <c r="EW6" i="16"/>
  <c r="EW5" i="16"/>
  <c r="EW4" i="16"/>
  <c r="ET32" i="16"/>
  <c r="ET31" i="16"/>
  <c r="ET30" i="16"/>
  <c r="ET29" i="16"/>
  <c r="ET28" i="16"/>
  <c r="ET27" i="16"/>
  <c r="ET26" i="16"/>
  <c r="ET25" i="16"/>
  <c r="ET24" i="16"/>
  <c r="ET23" i="16"/>
  <c r="ET22" i="16"/>
  <c r="ET21" i="16"/>
  <c r="ET20" i="16"/>
  <c r="ET19" i="16"/>
  <c r="ET18" i="16"/>
  <c r="ET17" i="16"/>
  <c r="ET16" i="16"/>
  <c r="ET15" i="16"/>
  <c r="ET14" i="16"/>
  <c r="ET13" i="16"/>
  <c r="ET12" i="16"/>
  <c r="ET11" i="16"/>
  <c r="ET10" i="16"/>
  <c r="ET9" i="16"/>
  <c r="ET8" i="16"/>
  <c r="ET7" i="16"/>
  <c r="ET6" i="16"/>
  <c r="ET5" i="16"/>
  <c r="ET4" i="16"/>
  <c r="EQ32" i="16"/>
  <c r="EQ31" i="16"/>
  <c r="EQ30" i="16"/>
  <c r="EQ29" i="16"/>
  <c r="EQ28" i="16"/>
  <c r="EQ27" i="16"/>
  <c r="EQ26" i="16"/>
  <c r="EQ25" i="16"/>
  <c r="EQ24" i="16"/>
  <c r="EQ23" i="16"/>
  <c r="EQ22" i="16"/>
  <c r="EQ21" i="16"/>
  <c r="EQ20" i="16"/>
  <c r="EQ19" i="16"/>
  <c r="EQ18" i="16"/>
  <c r="EQ17" i="16"/>
  <c r="EQ16" i="16"/>
  <c r="EQ15" i="16"/>
  <c r="EQ14" i="16"/>
  <c r="EQ13" i="16"/>
  <c r="EQ12" i="16"/>
  <c r="EQ11" i="16"/>
  <c r="EQ10" i="16"/>
  <c r="EQ9" i="16"/>
  <c r="EQ8" i="16"/>
  <c r="EQ7" i="16"/>
  <c r="EQ6" i="16"/>
  <c r="EQ5" i="16"/>
  <c r="EQ4" i="16"/>
  <c r="DU6" i="30"/>
  <c r="DV6" i="30"/>
  <c r="EB6" i="30"/>
  <c r="EZ34" i="16"/>
  <c r="EZ35" i="16"/>
  <c r="EZ36" i="16"/>
  <c r="EZ37" i="16"/>
  <c r="EZ38" i="16"/>
  <c r="EZ39" i="16"/>
  <c r="EZ40" i="16"/>
  <c r="EZ41" i="16"/>
  <c r="EZ42" i="16"/>
  <c r="EZ43" i="16"/>
  <c r="EZ44" i="16"/>
  <c r="EW34" i="16"/>
  <c r="EW35" i="16"/>
  <c r="EW36" i="16"/>
  <c r="EW37" i="16"/>
  <c r="EW38" i="16"/>
  <c r="EW39" i="16"/>
  <c r="EW40" i="16"/>
  <c r="EW41" i="16"/>
  <c r="EW42" i="16"/>
  <c r="EW43" i="16"/>
  <c r="EW44" i="16"/>
  <c r="ET34" i="16"/>
  <c r="ET35" i="16"/>
  <c r="ET36" i="16"/>
  <c r="ET37" i="16"/>
  <c r="ET38" i="16"/>
  <c r="ET39" i="16"/>
  <c r="ET40" i="16"/>
  <c r="ET41" i="16"/>
  <c r="ET42" i="16"/>
  <c r="ET43" i="16"/>
  <c r="ET44" i="16"/>
  <c r="EQ34" i="16"/>
  <c r="EQ35" i="16"/>
  <c r="EQ36" i="16"/>
  <c r="EQ37" i="16"/>
  <c r="EQ38" i="16"/>
  <c r="EQ39" i="16"/>
  <c r="EQ40" i="16"/>
  <c r="EQ41" i="16"/>
  <c r="EQ42" i="16"/>
  <c r="EQ43" i="16"/>
  <c r="EQ44" i="16"/>
  <c r="EF6" i="30"/>
  <c r="EC6" i="30"/>
  <c r="ED6" i="30"/>
  <c r="AK47" i="8"/>
  <c r="AL32" i="8"/>
  <c r="AL33" i="8"/>
  <c r="AL34" i="8"/>
  <c r="AL35" i="8"/>
  <c r="AL36" i="8"/>
  <c r="EJ6" i="30"/>
  <c r="EG6" i="30"/>
  <c r="EH6" i="30"/>
  <c r="EM44" i="16"/>
  <c r="EL44" i="16"/>
  <c r="EM43" i="16"/>
  <c r="EL43" i="16"/>
  <c r="EM42" i="16"/>
  <c r="EL42" i="16"/>
  <c r="EM41" i="16"/>
  <c r="EL41" i="16"/>
  <c r="EM40" i="16"/>
  <c r="EL40" i="16"/>
  <c r="EM39" i="16"/>
  <c r="EL39" i="16"/>
  <c r="EM38" i="16"/>
  <c r="EL38" i="16"/>
  <c r="EM37" i="16"/>
  <c r="EL37" i="16"/>
  <c r="EM36" i="16"/>
  <c r="EL36" i="16"/>
  <c r="EM35" i="16"/>
  <c r="EL35" i="16"/>
  <c r="EM34" i="16"/>
  <c r="EL34" i="16"/>
  <c r="EJ44" i="16"/>
  <c r="EI44" i="16"/>
  <c r="EJ43" i="16"/>
  <c r="EI43" i="16"/>
  <c r="EJ42" i="16"/>
  <c r="EI42" i="16"/>
  <c r="EJ41" i="16"/>
  <c r="EI41" i="16"/>
  <c r="EJ40" i="16"/>
  <c r="EI40" i="16"/>
  <c r="EJ39" i="16"/>
  <c r="EI39" i="16"/>
  <c r="EJ38" i="16"/>
  <c r="EI38" i="16"/>
  <c r="EJ37" i="16"/>
  <c r="EI37" i="16"/>
  <c r="EJ36" i="16"/>
  <c r="EI36" i="16"/>
  <c r="EJ35" i="16"/>
  <c r="EI35" i="16"/>
  <c r="EJ34" i="16"/>
  <c r="EI34" i="16"/>
  <c r="EN5" i="16"/>
  <c r="EN6" i="16"/>
  <c r="EN7" i="16"/>
  <c r="EN8" i="16"/>
  <c r="EN9" i="16"/>
  <c r="EN10" i="16"/>
  <c r="EN11" i="16"/>
  <c r="EN12" i="16"/>
  <c r="EN13" i="16"/>
  <c r="EN14" i="16"/>
  <c r="EN15" i="16"/>
  <c r="EN16" i="16"/>
  <c r="EN17" i="16"/>
  <c r="EN18" i="16"/>
  <c r="EN19" i="16"/>
  <c r="EN20" i="16"/>
  <c r="EN21" i="16"/>
  <c r="EN22" i="16"/>
  <c r="EN23" i="16"/>
  <c r="EN24" i="16"/>
  <c r="EN25" i="16"/>
  <c r="EN26" i="16"/>
  <c r="EN27" i="16"/>
  <c r="EN28" i="16"/>
  <c r="EN29" i="16"/>
  <c r="EN30" i="16"/>
  <c r="EN31" i="16"/>
  <c r="EN32" i="16"/>
  <c r="EN4" i="16"/>
  <c r="EK32" i="16"/>
  <c r="EK31" i="16"/>
  <c r="EK30" i="16"/>
  <c r="EK29" i="16"/>
  <c r="EK28" i="16"/>
  <c r="EK27" i="16"/>
  <c r="EK26" i="16"/>
  <c r="EK25" i="16"/>
  <c r="EK24" i="16"/>
  <c r="EK23" i="16"/>
  <c r="EK22" i="16"/>
  <c r="EK21" i="16"/>
  <c r="EK20" i="16"/>
  <c r="EK19" i="16"/>
  <c r="EK18" i="16"/>
  <c r="EK17" i="16"/>
  <c r="EK16" i="16"/>
  <c r="EK15" i="16"/>
  <c r="EK14" i="16"/>
  <c r="EK13" i="16"/>
  <c r="EK12" i="16"/>
  <c r="EK11" i="16"/>
  <c r="EK10" i="16"/>
  <c r="EK9" i="16"/>
  <c r="EK8" i="16"/>
  <c r="EK7" i="16"/>
  <c r="EK6" i="16"/>
  <c r="EK5" i="16"/>
  <c r="EK4" i="16"/>
  <c r="EG44" i="16"/>
  <c r="EF44" i="16"/>
  <c r="EG43" i="16"/>
  <c r="EF43" i="16"/>
  <c r="EG42" i="16"/>
  <c r="EF42" i="16"/>
  <c r="EG41" i="16"/>
  <c r="EF41" i="16"/>
  <c r="EG40" i="16"/>
  <c r="EF40" i="16"/>
  <c r="EG39" i="16"/>
  <c r="EF39" i="16"/>
  <c r="EG38" i="16"/>
  <c r="EF38" i="16"/>
  <c r="EG37" i="16"/>
  <c r="EF37" i="16"/>
  <c r="EG36" i="16"/>
  <c r="EF36" i="16"/>
  <c r="EG35" i="16"/>
  <c r="EF35" i="16"/>
  <c r="EG34" i="16"/>
  <c r="EF34" i="16"/>
  <c r="EH32" i="16"/>
  <c r="EH31" i="16"/>
  <c r="EH30" i="16"/>
  <c r="EH29" i="16"/>
  <c r="EH28" i="16"/>
  <c r="EH27" i="16"/>
  <c r="EH26" i="16"/>
  <c r="EH25" i="16"/>
  <c r="EH24" i="16"/>
  <c r="EH23" i="16"/>
  <c r="EH22" i="16"/>
  <c r="EH21" i="16"/>
  <c r="EH20" i="16"/>
  <c r="EH19" i="16"/>
  <c r="EH18" i="16"/>
  <c r="EH17" i="16"/>
  <c r="EH16" i="16"/>
  <c r="EH15" i="16"/>
  <c r="EH14" i="16"/>
  <c r="EH13" i="16"/>
  <c r="EH12" i="16"/>
  <c r="EH11" i="16"/>
  <c r="EH10" i="16"/>
  <c r="EH9" i="16"/>
  <c r="EH8" i="16"/>
  <c r="EH7" i="16"/>
  <c r="EH6" i="16"/>
  <c r="EH5" i="16"/>
  <c r="EH4" i="16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9" i="15"/>
  <c r="ED44" i="16"/>
  <c r="EC44" i="16"/>
  <c r="ED43" i="16"/>
  <c r="EC43" i="16"/>
  <c r="ED42" i="16"/>
  <c r="EC42" i="16"/>
  <c r="ED41" i="16"/>
  <c r="EC41" i="16"/>
  <c r="ED40" i="16"/>
  <c r="EC40" i="16"/>
  <c r="ED39" i="16"/>
  <c r="EC39" i="16"/>
  <c r="ED38" i="16"/>
  <c r="EC38" i="16"/>
  <c r="ED37" i="16"/>
  <c r="EC37" i="16"/>
  <c r="ED36" i="16"/>
  <c r="EC36" i="16"/>
  <c r="ED35" i="16"/>
  <c r="EC35" i="16"/>
  <c r="ED34" i="16"/>
  <c r="EC34" i="16"/>
  <c r="EA44" i="16"/>
  <c r="DZ44" i="16"/>
  <c r="EA43" i="16"/>
  <c r="DZ43" i="16"/>
  <c r="EA42" i="16"/>
  <c r="DZ42" i="16"/>
  <c r="EA41" i="16"/>
  <c r="DZ41" i="16"/>
  <c r="EA40" i="16"/>
  <c r="DZ40" i="16"/>
  <c r="EA39" i="16"/>
  <c r="DZ39" i="16"/>
  <c r="EA38" i="16"/>
  <c r="DZ38" i="16"/>
  <c r="EA37" i="16"/>
  <c r="DZ37" i="16"/>
  <c r="EA36" i="16"/>
  <c r="DZ36" i="16"/>
  <c r="EA35" i="16"/>
  <c r="DZ35" i="16"/>
  <c r="EA34" i="16"/>
  <c r="DZ34" i="16"/>
  <c r="EE32" i="16"/>
  <c r="EE31" i="16"/>
  <c r="EE30" i="16"/>
  <c r="EE29" i="16"/>
  <c r="EE28" i="16"/>
  <c r="EE27" i="16"/>
  <c r="EE26" i="16"/>
  <c r="EE25" i="16"/>
  <c r="EE24" i="16"/>
  <c r="EE23" i="16"/>
  <c r="EE22" i="16"/>
  <c r="EE21" i="16"/>
  <c r="EE20" i="16"/>
  <c r="EE19" i="16"/>
  <c r="EE18" i="16"/>
  <c r="EE17" i="16"/>
  <c r="EE16" i="16"/>
  <c r="EE15" i="16"/>
  <c r="EE14" i="16"/>
  <c r="EE13" i="16"/>
  <c r="EE12" i="16"/>
  <c r="EE11" i="16"/>
  <c r="EE10" i="16"/>
  <c r="EE9" i="16"/>
  <c r="EE8" i="16"/>
  <c r="EE7" i="16"/>
  <c r="EE6" i="16"/>
  <c r="EE5" i="16"/>
  <c r="EE4" i="16"/>
  <c r="EB5" i="16"/>
  <c r="EB6" i="16"/>
  <c r="EB7" i="16"/>
  <c r="EB8" i="16"/>
  <c r="EB9" i="16"/>
  <c r="EB10" i="16"/>
  <c r="EB11" i="16"/>
  <c r="EB12" i="16"/>
  <c r="EB13" i="16"/>
  <c r="EB14" i="16"/>
  <c r="EB15" i="16"/>
  <c r="EB16" i="16"/>
  <c r="EB17" i="16"/>
  <c r="EB18" i="16"/>
  <c r="EB19" i="16"/>
  <c r="EB20" i="16"/>
  <c r="EB21" i="16"/>
  <c r="EB22" i="16"/>
  <c r="EB23" i="16"/>
  <c r="EB24" i="16"/>
  <c r="EB25" i="16"/>
  <c r="EB26" i="16"/>
  <c r="EB27" i="16"/>
  <c r="EB28" i="16"/>
  <c r="EB29" i="16"/>
  <c r="EB30" i="16"/>
  <c r="EB31" i="16"/>
  <c r="EB32" i="16"/>
  <c r="EB4" i="16"/>
  <c r="AF47" i="8"/>
  <c r="AF45" i="8"/>
  <c r="AF44" i="8"/>
  <c r="AF43" i="8"/>
  <c r="AF42" i="8"/>
  <c r="AF41" i="8"/>
  <c r="AF40" i="8"/>
  <c r="AF39" i="8"/>
  <c r="AG32" i="8"/>
  <c r="AG33" i="8"/>
  <c r="AG34" i="8"/>
  <c r="AG35" i="8"/>
  <c r="AG36" i="8"/>
  <c r="DW34" i="16"/>
  <c r="DX34" i="16"/>
  <c r="DW35" i="16"/>
  <c r="DX35" i="16"/>
  <c r="DY35" i="16"/>
  <c r="DW36" i="16"/>
  <c r="DX36" i="16"/>
  <c r="DW37" i="16"/>
  <c r="DX37" i="16"/>
  <c r="DY37" i="16"/>
  <c r="DW38" i="16"/>
  <c r="DX38" i="16"/>
  <c r="DW39" i="16"/>
  <c r="DX39" i="16"/>
  <c r="DY39" i="16"/>
  <c r="DW40" i="16"/>
  <c r="DX40" i="16"/>
  <c r="DW41" i="16"/>
  <c r="DX41" i="16"/>
  <c r="DY41" i="16"/>
  <c r="DW42" i="16"/>
  <c r="DX42" i="16"/>
  <c r="DW43" i="16"/>
  <c r="DX43" i="16"/>
  <c r="DW44" i="16"/>
  <c r="DX44" i="16"/>
  <c r="DY5" i="16"/>
  <c r="DY6" i="16"/>
  <c r="DY7" i="16"/>
  <c r="DY8" i="16"/>
  <c r="DY9" i="16"/>
  <c r="DY10" i="16"/>
  <c r="DY11" i="16"/>
  <c r="DY12" i="16"/>
  <c r="DY13" i="16"/>
  <c r="DY14" i="16"/>
  <c r="DY15" i="16"/>
  <c r="DY16" i="16"/>
  <c r="DY17" i="16"/>
  <c r="DY18" i="16"/>
  <c r="DY19" i="16"/>
  <c r="DY20" i="16"/>
  <c r="DY21" i="16"/>
  <c r="DY22" i="16"/>
  <c r="DY23" i="16"/>
  <c r="DY24" i="16"/>
  <c r="DY25" i="16"/>
  <c r="DY26" i="16"/>
  <c r="DY27" i="16"/>
  <c r="DY28" i="16"/>
  <c r="DY29" i="16"/>
  <c r="DY30" i="16"/>
  <c r="DY31" i="16"/>
  <c r="DY32" i="16"/>
  <c r="DY4" i="16"/>
  <c r="DU44" i="16"/>
  <c r="DT44" i="16"/>
  <c r="DU43" i="16"/>
  <c r="DT43" i="16"/>
  <c r="DU42" i="16"/>
  <c r="DT42" i="16"/>
  <c r="DU41" i="16"/>
  <c r="DT41" i="16"/>
  <c r="DU40" i="16"/>
  <c r="DT40" i="16"/>
  <c r="DU39" i="16"/>
  <c r="DT39" i="16"/>
  <c r="DU38" i="16"/>
  <c r="DT38" i="16"/>
  <c r="DU37" i="16"/>
  <c r="DT37" i="16"/>
  <c r="DU36" i="16"/>
  <c r="DT36" i="16"/>
  <c r="DU35" i="16"/>
  <c r="DT35" i="16"/>
  <c r="DU34" i="16"/>
  <c r="DT34" i="16"/>
  <c r="DV32" i="16"/>
  <c r="DV31" i="16"/>
  <c r="DV30" i="16"/>
  <c r="DV29" i="16"/>
  <c r="DV28" i="16"/>
  <c r="DV27" i="16"/>
  <c r="DV26" i="16"/>
  <c r="DV25" i="16"/>
  <c r="DV24" i="16"/>
  <c r="DV23" i="16"/>
  <c r="DV22" i="16"/>
  <c r="DV21" i="16"/>
  <c r="DV20" i="16"/>
  <c r="DV19" i="16"/>
  <c r="DV18" i="16"/>
  <c r="DV17" i="16"/>
  <c r="DV16" i="16"/>
  <c r="DV15" i="16"/>
  <c r="DV14" i="16"/>
  <c r="DV13" i="16"/>
  <c r="DV12" i="16"/>
  <c r="DV11" i="16"/>
  <c r="DV10" i="16"/>
  <c r="DV9" i="16"/>
  <c r="DV8" i="16"/>
  <c r="DV7" i="16"/>
  <c r="DV6" i="16"/>
  <c r="DV5" i="16"/>
  <c r="DV4" i="16"/>
  <c r="AH47" i="8"/>
  <c r="AL47" i="8"/>
  <c r="AH46" i="8"/>
  <c r="AH49" i="8"/>
  <c r="AH45" i="8"/>
  <c r="AL45" i="8"/>
  <c r="AH44" i="8"/>
  <c r="AL44" i="8"/>
  <c r="AH43" i="8"/>
  <c r="AL43" i="8"/>
  <c r="AH42" i="8"/>
  <c r="AL42" i="8"/>
  <c r="AH41" i="8"/>
  <c r="AL41" i="8"/>
  <c r="AH40" i="8"/>
  <c r="AL40" i="8"/>
  <c r="AH39" i="8"/>
  <c r="AC46" i="8"/>
  <c r="AC49" i="8"/>
  <c r="AC47" i="8"/>
  <c r="AC45" i="8"/>
  <c r="AC44" i="8"/>
  <c r="AC43" i="8"/>
  <c r="AC42" i="8"/>
  <c r="AC41" i="8"/>
  <c r="AC40" i="8"/>
  <c r="AC39" i="8"/>
  <c r="DR44" i="16"/>
  <c r="DQ44" i="16"/>
  <c r="DR43" i="16"/>
  <c r="DQ43" i="16"/>
  <c r="DR42" i="16"/>
  <c r="DQ42" i="16"/>
  <c r="DR41" i="16"/>
  <c r="DQ41" i="16"/>
  <c r="DR40" i="16"/>
  <c r="DQ40" i="16"/>
  <c r="DR39" i="16"/>
  <c r="DQ39" i="16"/>
  <c r="DR38" i="16"/>
  <c r="DQ38" i="16"/>
  <c r="DR37" i="16"/>
  <c r="DQ37" i="16"/>
  <c r="DR36" i="16"/>
  <c r="DQ36" i="16"/>
  <c r="DR35" i="16"/>
  <c r="DQ35" i="16"/>
  <c r="DR34" i="16"/>
  <c r="DQ34" i="16"/>
  <c r="DS32" i="16"/>
  <c r="DS31" i="16"/>
  <c r="DS30" i="16"/>
  <c r="DS29" i="16"/>
  <c r="DS28" i="16"/>
  <c r="DS27" i="16"/>
  <c r="DS26" i="16"/>
  <c r="DS25" i="16"/>
  <c r="DS24" i="16"/>
  <c r="DS23" i="16"/>
  <c r="DS22" i="16"/>
  <c r="DS21" i="16"/>
  <c r="DS20" i="16"/>
  <c r="DS19" i="16"/>
  <c r="DS18" i="16"/>
  <c r="DS17" i="16"/>
  <c r="DS16" i="16"/>
  <c r="DS15" i="16"/>
  <c r="DS14" i="16"/>
  <c r="DS13" i="16"/>
  <c r="DS12" i="16"/>
  <c r="DS11" i="16"/>
  <c r="DS10" i="16"/>
  <c r="DS9" i="16"/>
  <c r="DS8" i="16"/>
  <c r="DS7" i="16"/>
  <c r="DS6" i="16"/>
  <c r="DS5" i="16"/>
  <c r="DS4" i="16"/>
  <c r="DO44" i="16"/>
  <c r="DN44" i="16"/>
  <c r="DO43" i="16"/>
  <c r="DN43" i="16"/>
  <c r="DO42" i="16"/>
  <c r="DN42" i="16"/>
  <c r="DO41" i="16"/>
  <c r="DN41" i="16"/>
  <c r="DO40" i="16"/>
  <c r="DN40" i="16"/>
  <c r="DO39" i="16"/>
  <c r="DN39" i="16"/>
  <c r="DO38" i="16"/>
  <c r="DN38" i="16"/>
  <c r="DO37" i="16"/>
  <c r="DN37" i="16"/>
  <c r="DO36" i="16"/>
  <c r="DN36" i="16"/>
  <c r="DO35" i="16"/>
  <c r="DN35" i="16"/>
  <c r="DO34" i="16"/>
  <c r="DN34" i="16"/>
  <c r="DP32" i="16"/>
  <c r="DP31" i="16"/>
  <c r="DP30" i="16"/>
  <c r="DP29" i="16"/>
  <c r="DP28" i="16"/>
  <c r="DP27" i="16"/>
  <c r="DP26" i="16"/>
  <c r="DP25" i="16"/>
  <c r="DP24" i="16"/>
  <c r="DP23" i="16"/>
  <c r="DP22" i="16"/>
  <c r="DP21" i="16"/>
  <c r="DP20" i="16"/>
  <c r="DP19" i="16"/>
  <c r="DP18" i="16"/>
  <c r="DP17" i="16"/>
  <c r="DP16" i="16"/>
  <c r="DP15" i="16"/>
  <c r="DP14" i="16"/>
  <c r="DP13" i="16"/>
  <c r="DP12" i="16"/>
  <c r="DP11" i="16"/>
  <c r="DP10" i="16"/>
  <c r="DP9" i="16"/>
  <c r="DP8" i="16"/>
  <c r="DP7" i="16"/>
  <c r="DP6" i="16"/>
  <c r="DP5" i="16"/>
  <c r="DP4" i="16"/>
  <c r="DL44" i="16"/>
  <c r="DK44" i="16"/>
  <c r="DL43" i="16"/>
  <c r="DK43" i="16"/>
  <c r="DL42" i="16"/>
  <c r="DK42" i="16"/>
  <c r="DL41" i="16"/>
  <c r="DK41" i="16"/>
  <c r="DL40" i="16"/>
  <c r="DK40" i="16"/>
  <c r="DL39" i="16"/>
  <c r="DK39" i="16"/>
  <c r="DL38" i="16"/>
  <c r="DK38" i="16"/>
  <c r="DL37" i="16"/>
  <c r="DK37" i="16"/>
  <c r="DL36" i="16"/>
  <c r="DK36" i="16"/>
  <c r="DL35" i="16"/>
  <c r="DK35" i="16"/>
  <c r="DL34" i="16"/>
  <c r="DK34" i="16"/>
  <c r="DM32" i="16"/>
  <c r="DM31" i="16"/>
  <c r="DM30" i="16"/>
  <c r="DM29" i="16"/>
  <c r="DM28" i="16"/>
  <c r="DM27" i="16"/>
  <c r="DM26" i="16"/>
  <c r="DM25" i="16"/>
  <c r="DM24" i="16"/>
  <c r="DM23" i="16"/>
  <c r="DM22" i="16"/>
  <c r="DM21" i="16"/>
  <c r="DM20" i="16"/>
  <c r="DM19" i="16"/>
  <c r="DM18" i="16"/>
  <c r="DM17" i="16"/>
  <c r="DM16" i="16"/>
  <c r="DM15" i="16"/>
  <c r="DM14" i="16"/>
  <c r="DM13" i="16"/>
  <c r="DM12" i="16"/>
  <c r="DM11" i="16"/>
  <c r="DM10" i="16"/>
  <c r="DM9" i="16"/>
  <c r="DM8" i="16"/>
  <c r="DM7" i="16"/>
  <c r="DM6" i="16"/>
  <c r="DM5" i="16"/>
  <c r="DM4" i="16"/>
  <c r="DI44" i="16"/>
  <c r="DH44" i="16"/>
  <c r="DI43" i="16"/>
  <c r="DH43" i="16"/>
  <c r="DI42" i="16"/>
  <c r="DH42" i="16"/>
  <c r="DI41" i="16"/>
  <c r="DH41" i="16"/>
  <c r="DI40" i="16"/>
  <c r="DH40" i="16"/>
  <c r="DI39" i="16"/>
  <c r="DH39" i="16"/>
  <c r="DI38" i="16"/>
  <c r="DH38" i="16"/>
  <c r="DI37" i="16"/>
  <c r="DH37" i="16"/>
  <c r="DI36" i="16"/>
  <c r="DH36" i="16"/>
  <c r="DI35" i="16"/>
  <c r="DH35" i="16"/>
  <c r="DI34" i="16"/>
  <c r="DH34" i="16"/>
  <c r="DF44" i="16"/>
  <c r="DE44" i="16"/>
  <c r="DF43" i="16"/>
  <c r="DE43" i="16"/>
  <c r="DF42" i="16"/>
  <c r="DE42" i="16"/>
  <c r="DF41" i="16"/>
  <c r="DE41" i="16"/>
  <c r="DF40" i="16"/>
  <c r="DE40" i="16"/>
  <c r="DF39" i="16"/>
  <c r="DE39" i="16"/>
  <c r="DF38" i="16"/>
  <c r="DE38" i="16"/>
  <c r="DF37" i="16"/>
  <c r="DE37" i="16"/>
  <c r="DF36" i="16"/>
  <c r="DE36" i="16"/>
  <c r="DF35" i="16"/>
  <c r="DE35" i="16"/>
  <c r="DF34" i="16"/>
  <c r="DE34" i="16"/>
  <c r="DJ32" i="16"/>
  <c r="DJ31" i="16"/>
  <c r="DJ30" i="16"/>
  <c r="DJ29" i="16"/>
  <c r="DJ28" i="16"/>
  <c r="DJ27" i="16"/>
  <c r="DJ26" i="16"/>
  <c r="DJ25" i="16"/>
  <c r="DJ24" i="16"/>
  <c r="DJ23" i="16"/>
  <c r="DJ22" i="16"/>
  <c r="DJ21" i="16"/>
  <c r="DJ20" i="16"/>
  <c r="DJ19" i="16"/>
  <c r="DJ18" i="16"/>
  <c r="DJ17" i="16"/>
  <c r="DJ16" i="16"/>
  <c r="DJ15" i="16"/>
  <c r="DJ14" i="16"/>
  <c r="DJ13" i="16"/>
  <c r="DJ12" i="16"/>
  <c r="DJ11" i="16"/>
  <c r="DJ10" i="16"/>
  <c r="DJ9" i="16"/>
  <c r="DJ8" i="16"/>
  <c r="DJ7" i="16"/>
  <c r="DJ6" i="16"/>
  <c r="DJ5" i="16"/>
  <c r="DJ4" i="16"/>
  <c r="DG5" i="16"/>
  <c r="DG6" i="16"/>
  <c r="DG7" i="16"/>
  <c r="DG8" i="16"/>
  <c r="DG9" i="16"/>
  <c r="DG10" i="16"/>
  <c r="DG11" i="16"/>
  <c r="DG12" i="16"/>
  <c r="DG13" i="16"/>
  <c r="DG14" i="16"/>
  <c r="DG15" i="16"/>
  <c r="DG16" i="16"/>
  <c r="DG17" i="16"/>
  <c r="DG18" i="16"/>
  <c r="DG19" i="16"/>
  <c r="DG20" i="16"/>
  <c r="DG21" i="16"/>
  <c r="DG22" i="16"/>
  <c r="DG23" i="16"/>
  <c r="DG24" i="16"/>
  <c r="DG25" i="16"/>
  <c r="DG26" i="16"/>
  <c r="DG27" i="16"/>
  <c r="DG28" i="16"/>
  <c r="DG29" i="16"/>
  <c r="DG30" i="16"/>
  <c r="DG31" i="16"/>
  <c r="DG32" i="16"/>
  <c r="DG4" i="16"/>
  <c r="X43" i="8"/>
  <c r="AA43" i="8"/>
  <c r="X45" i="8"/>
  <c r="X44" i="8"/>
  <c r="X42" i="8"/>
  <c r="X41" i="8"/>
  <c r="X40" i="8"/>
  <c r="X39" i="8"/>
  <c r="AA45" i="8"/>
  <c r="AB45" i="8"/>
  <c r="AA44" i="8"/>
  <c r="AB44" i="8"/>
  <c r="AB43" i="8"/>
  <c r="AA42" i="8"/>
  <c r="AB42" i="8"/>
  <c r="AA41" i="8"/>
  <c r="AB41" i="8"/>
  <c r="AA40" i="8"/>
  <c r="AB40" i="8"/>
  <c r="AA39" i="8"/>
  <c r="AB39" i="8"/>
  <c r="DD32" i="16"/>
  <c r="DD31" i="16"/>
  <c r="DD30" i="16"/>
  <c r="DD29" i="16"/>
  <c r="DD28" i="16"/>
  <c r="DD27" i="16"/>
  <c r="DD26" i="16"/>
  <c r="DD25" i="16"/>
  <c r="DD24" i="16"/>
  <c r="DD23" i="16"/>
  <c r="DD22" i="16"/>
  <c r="DD21" i="16"/>
  <c r="DD20" i="16"/>
  <c r="DD19" i="16"/>
  <c r="DD18" i="16"/>
  <c r="DD17" i="16"/>
  <c r="DD16" i="16"/>
  <c r="DD15" i="16"/>
  <c r="DD14" i="16"/>
  <c r="DD13" i="16"/>
  <c r="DD12" i="16"/>
  <c r="DD11" i="16"/>
  <c r="DD10" i="16"/>
  <c r="DD9" i="16"/>
  <c r="DD8" i="16"/>
  <c r="DD7" i="16"/>
  <c r="DD6" i="16"/>
  <c r="DD5" i="16"/>
  <c r="DD4" i="16"/>
  <c r="DC44" i="16"/>
  <c r="DB44" i="16"/>
  <c r="DC43" i="16"/>
  <c r="DB43" i="16"/>
  <c r="DC42" i="16"/>
  <c r="DB42" i="16"/>
  <c r="DC41" i="16"/>
  <c r="DB41" i="16"/>
  <c r="DC40" i="16"/>
  <c r="DB40" i="16"/>
  <c r="DC39" i="16"/>
  <c r="DB39" i="16"/>
  <c r="DC38" i="16"/>
  <c r="DB38" i="16"/>
  <c r="DC37" i="16"/>
  <c r="DB37" i="16"/>
  <c r="DC36" i="16"/>
  <c r="DB36" i="16"/>
  <c r="DC35" i="16"/>
  <c r="DB35" i="16"/>
  <c r="DC34" i="16"/>
  <c r="DB34" i="16"/>
  <c r="DA32" i="16"/>
  <c r="DA31" i="16"/>
  <c r="DA30" i="16"/>
  <c r="DA29" i="16"/>
  <c r="DA28" i="16"/>
  <c r="DA27" i="16"/>
  <c r="DA26" i="16"/>
  <c r="DA25" i="16"/>
  <c r="DA24" i="16"/>
  <c r="DA23" i="16"/>
  <c r="DA22" i="16"/>
  <c r="DA21" i="16"/>
  <c r="DA20" i="16"/>
  <c r="DA19" i="16"/>
  <c r="DA18" i="16"/>
  <c r="DA17" i="16"/>
  <c r="DA16" i="16"/>
  <c r="DA15" i="16"/>
  <c r="DA14" i="16"/>
  <c r="DA13" i="16"/>
  <c r="DA12" i="16"/>
  <c r="DA11" i="16"/>
  <c r="DA10" i="16"/>
  <c r="DA9" i="16"/>
  <c r="DA8" i="16"/>
  <c r="DA7" i="16"/>
  <c r="DA6" i="16"/>
  <c r="DA5" i="16"/>
  <c r="DA4" i="16"/>
  <c r="CZ44" i="16"/>
  <c r="CY44" i="16"/>
  <c r="CZ43" i="16"/>
  <c r="CY43" i="16"/>
  <c r="CZ42" i="16"/>
  <c r="CY42" i="16"/>
  <c r="CZ41" i="16"/>
  <c r="CY41" i="16"/>
  <c r="CZ40" i="16"/>
  <c r="CY40" i="16"/>
  <c r="CZ39" i="16"/>
  <c r="CY39" i="16"/>
  <c r="CZ38" i="16"/>
  <c r="CY38" i="16"/>
  <c r="CZ37" i="16"/>
  <c r="CY37" i="16"/>
  <c r="CZ36" i="16"/>
  <c r="CY36" i="16"/>
  <c r="CZ35" i="16"/>
  <c r="CY35" i="16"/>
  <c r="CZ34" i="16"/>
  <c r="CY34" i="16"/>
  <c r="CW44" i="16"/>
  <c r="CV44" i="16"/>
  <c r="CW43" i="16"/>
  <c r="CV43" i="16"/>
  <c r="CW42" i="16"/>
  <c r="CV42" i="16"/>
  <c r="CW41" i="16"/>
  <c r="CV41" i="16"/>
  <c r="CW40" i="16"/>
  <c r="CV40" i="16"/>
  <c r="CW39" i="16"/>
  <c r="CV39" i="16"/>
  <c r="CW38" i="16"/>
  <c r="CV38" i="16"/>
  <c r="CW37" i="16"/>
  <c r="CV37" i="16"/>
  <c r="CW36" i="16"/>
  <c r="CV36" i="16"/>
  <c r="CW35" i="16"/>
  <c r="CV35" i="16"/>
  <c r="CW34" i="16"/>
  <c r="CV34" i="16"/>
  <c r="CX5" i="16"/>
  <c r="CX6" i="16"/>
  <c r="CX7" i="16"/>
  <c r="CX8" i="16"/>
  <c r="CX9" i="16"/>
  <c r="CX10" i="16"/>
  <c r="CX11" i="16"/>
  <c r="CX12" i="16"/>
  <c r="CX13" i="16"/>
  <c r="CX14" i="16"/>
  <c r="CX15" i="16"/>
  <c r="CX16" i="16"/>
  <c r="CX17" i="16"/>
  <c r="CX18" i="16"/>
  <c r="CX19" i="16"/>
  <c r="CX20" i="16"/>
  <c r="CX21" i="16"/>
  <c r="CX22" i="16"/>
  <c r="CX23" i="16"/>
  <c r="CX24" i="16"/>
  <c r="CX25" i="16"/>
  <c r="CX26" i="16"/>
  <c r="CX27" i="16"/>
  <c r="CX28" i="16"/>
  <c r="CX29" i="16"/>
  <c r="CX30" i="16"/>
  <c r="CX31" i="16"/>
  <c r="CX32" i="16"/>
  <c r="CX4" i="16"/>
  <c r="Y28" i="8"/>
  <c r="CT44" i="16"/>
  <c r="CS44" i="16"/>
  <c r="CT43" i="16"/>
  <c r="CS43" i="16"/>
  <c r="CT42" i="16"/>
  <c r="CS42" i="16"/>
  <c r="CT41" i="16"/>
  <c r="CS41" i="16"/>
  <c r="CT40" i="16"/>
  <c r="CS40" i="16"/>
  <c r="CT39" i="16"/>
  <c r="CS39" i="16"/>
  <c r="CT38" i="16"/>
  <c r="CS38" i="16"/>
  <c r="CT37" i="16"/>
  <c r="CS37" i="16"/>
  <c r="CT36" i="16"/>
  <c r="CS36" i="16"/>
  <c r="CT35" i="16"/>
  <c r="CS35" i="16"/>
  <c r="CT34" i="16"/>
  <c r="CS34" i="16"/>
  <c r="CU5" i="16"/>
  <c r="CU6" i="16"/>
  <c r="CU7" i="16"/>
  <c r="CU8" i="16"/>
  <c r="CU9" i="16"/>
  <c r="CU10" i="16"/>
  <c r="CU11" i="16"/>
  <c r="CU12" i="16"/>
  <c r="CU13" i="16"/>
  <c r="CU14" i="16"/>
  <c r="CU15" i="16"/>
  <c r="CU16" i="16"/>
  <c r="CU17" i="16"/>
  <c r="CU18" i="16"/>
  <c r="CU19" i="16"/>
  <c r="CU20" i="16"/>
  <c r="CU21" i="16"/>
  <c r="CU22" i="16"/>
  <c r="CU23" i="16"/>
  <c r="CU24" i="16"/>
  <c r="CU25" i="16"/>
  <c r="CU26" i="16"/>
  <c r="CU27" i="16"/>
  <c r="CU28" i="16"/>
  <c r="CU29" i="16"/>
  <c r="CU30" i="16"/>
  <c r="CU31" i="16"/>
  <c r="CU32" i="16"/>
  <c r="CU4" i="16"/>
  <c r="CQ44" i="16"/>
  <c r="CP44" i="16"/>
  <c r="CQ43" i="16"/>
  <c r="CP43" i="16"/>
  <c r="CQ42" i="16"/>
  <c r="CP42" i="16"/>
  <c r="CQ41" i="16"/>
  <c r="CP41" i="16"/>
  <c r="CQ40" i="16"/>
  <c r="CP40" i="16"/>
  <c r="CQ39" i="16"/>
  <c r="CP39" i="16"/>
  <c r="CQ38" i="16"/>
  <c r="CP38" i="16"/>
  <c r="CQ37" i="16"/>
  <c r="CP37" i="16"/>
  <c r="CQ36" i="16"/>
  <c r="CP36" i="16"/>
  <c r="CQ35" i="16"/>
  <c r="CP35" i="16"/>
  <c r="CQ34" i="16"/>
  <c r="CP34" i="16"/>
  <c r="CR5" i="16"/>
  <c r="CR6" i="16"/>
  <c r="CR7" i="16"/>
  <c r="CR8" i="16"/>
  <c r="CR9" i="16"/>
  <c r="CR10" i="16"/>
  <c r="CR11" i="16"/>
  <c r="CR12" i="16"/>
  <c r="CR13" i="16"/>
  <c r="CR14" i="16"/>
  <c r="CR15" i="16"/>
  <c r="CR16" i="16"/>
  <c r="CR17" i="16"/>
  <c r="CR18" i="16"/>
  <c r="CR19" i="16"/>
  <c r="CR20" i="16"/>
  <c r="CR21" i="16"/>
  <c r="CR22" i="16"/>
  <c r="CR23" i="16"/>
  <c r="CR24" i="16"/>
  <c r="CR25" i="16"/>
  <c r="CR26" i="16"/>
  <c r="CR27" i="16"/>
  <c r="CR28" i="16"/>
  <c r="CR29" i="16"/>
  <c r="CR30" i="16"/>
  <c r="CR31" i="16"/>
  <c r="CR32" i="16"/>
  <c r="CR4" i="16"/>
  <c r="CN44" i="16"/>
  <c r="CM44" i="16"/>
  <c r="CN43" i="16"/>
  <c r="CM43" i="16"/>
  <c r="CN42" i="16"/>
  <c r="CM42" i="16"/>
  <c r="CN41" i="16"/>
  <c r="CM41" i="16"/>
  <c r="CN40" i="16"/>
  <c r="CM40" i="16"/>
  <c r="CN39" i="16"/>
  <c r="CM39" i="16"/>
  <c r="CN38" i="16"/>
  <c r="CM38" i="16"/>
  <c r="CN37" i="16"/>
  <c r="CM37" i="16"/>
  <c r="CN36" i="16"/>
  <c r="CM36" i="16"/>
  <c r="CN35" i="16"/>
  <c r="CM35" i="16"/>
  <c r="CN34" i="16"/>
  <c r="CM34" i="16"/>
  <c r="CO5" i="16"/>
  <c r="CO6" i="16"/>
  <c r="CO7" i="16"/>
  <c r="CO8" i="16"/>
  <c r="CO9" i="16"/>
  <c r="CO10" i="16"/>
  <c r="CO11" i="16"/>
  <c r="CO12" i="16"/>
  <c r="CO13" i="16"/>
  <c r="CO14" i="16"/>
  <c r="CO15" i="16"/>
  <c r="CO16" i="16"/>
  <c r="CO17" i="16"/>
  <c r="CO18" i="16"/>
  <c r="CO19" i="16"/>
  <c r="CO20" i="16"/>
  <c r="CO21" i="16"/>
  <c r="CO22" i="16"/>
  <c r="CO23" i="16"/>
  <c r="CO24" i="16"/>
  <c r="CO25" i="16"/>
  <c r="CO26" i="16"/>
  <c r="CO27" i="16"/>
  <c r="CO28" i="16"/>
  <c r="CO29" i="16"/>
  <c r="CO30" i="16"/>
  <c r="CO31" i="16"/>
  <c r="CO32" i="16"/>
  <c r="CO4" i="16"/>
  <c r="CK44" i="16"/>
  <c r="CJ44" i="16"/>
  <c r="CK43" i="16"/>
  <c r="CJ43" i="16"/>
  <c r="CK42" i="16"/>
  <c r="CJ42" i="16"/>
  <c r="CK41" i="16"/>
  <c r="CJ41" i="16"/>
  <c r="CK40" i="16"/>
  <c r="CJ40" i="16"/>
  <c r="CK39" i="16"/>
  <c r="CJ39" i="16"/>
  <c r="CK38" i="16"/>
  <c r="CJ38" i="16"/>
  <c r="CK37" i="16"/>
  <c r="CJ37" i="16"/>
  <c r="CK36" i="16"/>
  <c r="CJ36" i="16"/>
  <c r="CK35" i="16"/>
  <c r="CJ35" i="16"/>
  <c r="CK34" i="16"/>
  <c r="CJ34" i="16"/>
  <c r="CL5" i="16"/>
  <c r="CL6" i="16"/>
  <c r="CL7" i="16"/>
  <c r="CL8" i="16"/>
  <c r="CL9" i="16"/>
  <c r="CL10" i="16"/>
  <c r="CL11" i="16"/>
  <c r="CL12" i="16"/>
  <c r="CL13" i="16"/>
  <c r="CL14" i="16"/>
  <c r="CL15" i="16"/>
  <c r="CL16" i="16"/>
  <c r="CL17" i="16"/>
  <c r="CL18" i="16"/>
  <c r="CL19" i="16"/>
  <c r="CL20" i="16"/>
  <c r="CL21" i="16"/>
  <c r="CL22" i="16"/>
  <c r="CL23" i="16"/>
  <c r="CL24" i="16"/>
  <c r="CL25" i="16"/>
  <c r="CL26" i="16"/>
  <c r="CL27" i="16"/>
  <c r="CL28" i="16"/>
  <c r="CL29" i="16"/>
  <c r="CL30" i="16"/>
  <c r="CL31" i="16"/>
  <c r="CL32" i="16"/>
  <c r="CL4" i="16"/>
  <c r="CH44" i="16"/>
  <c r="CG44" i="16"/>
  <c r="CH43" i="16"/>
  <c r="CG43" i="16"/>
  <c r="CH42" i="16"/>
  <c r="CG42" i="16"/>
  <c r="CH41" i="16"/>
  <c r="CG41" i="16"/>
  <c r="CH40" i="16"/>
  <c r="CG40" i="16"/>
  <c r="CH39" i="16"/>
  <c r="CG39" i="16"/>
  <c r="CH38" i="16"/>
  <c r="CG38" i="16"/>
  <c r="CH37" i="16"/>
  <c r="CG37" i="16"/>
  <c r="CH36" i="16"/>
  <c r="CG36" i="16"/>
  <c r="CH35" i="16"/>
  <c r="CG35" i="16"/>
  <c r="CH34" i="16"/>
  <c r="CG34" i="16"/>
  <c r="CI5" i="16"/>
  <c r="CI6" i="16"/>
  <c r="CI7" i="16"/>
  <c r="CI8" i="16"/>
  <c r="CI9" i="16"/>
  <c r="CI10" i="16"/>
  <c r="CI11" i="16"/>
  <c r="CI12" i="16"/>
  <c r="CI13" i="16"/>
  <c r="CI14" i="16"/>
  <c r="CI15" i="16"/>
  <c r="CI16" i="16"/>
  <c r="CI17" i="16"/>
  <c r="CI18" i="16"/>
  <c r="CI19" i="16"/>
  <c r="CI20" i="16"/>
  <c r="CI21" i="16"/>
  <c r="CI22" i="16"/>
  <c r="CI23" i="16"/>
  <c r="CI24" i="16"/>
  <c r="CI25" i="16"/>
  <c r="CI26" i="16"/>
  <c r="CI27" i="16"/>
  <c r="CI28" i="16"/>
  <c r="CI29" i="16"/>
  <c r="CI30" i="16"/>
  <c r="CI31" i="16"/>
  <c r="CI32" i="16"/>
  <c r="CI4" i="16"/>
  <c r="V45" i="8"/>
  <c r="V44" i="8"/>
  <c r="V42" i="8"/>
  <c r="V41" i="8"/>
  <c r="V40" i="8"/>
  <c r="CE44" i="16"/>
  <c r="CD44" i="16"/>
  <c r="CE43" i="16"/>
  <c r="CD43" i="16"/>
  <c r="CE42" i="16"/>
  <c r="CD42" i="16"/>
  <c r="CE41" i="16"/>
  <c r="CD41" i="16"/>
  <c r="CE40" i="16"/>
  <c r="CD40" i="16"/>
  <c r="CE39" i="16"/>
  <c r="CD39" i="16"/>
  <c r="CE38" i="16"/>
  <c r="CD38" i="16"/>
  <c r="CE37" i="16"/>
  <c r="CD37" i="16"/>
  <c r="CE36" i="16"/>
  <c r="CD36" i="16"/>
  <c r="CE35" i="16"/>
  <c r="CD35" i="16"/>
  <c r="CE34" i="16"/>
  <c r="CD34" i="16"/>
  <c r="CF5" i="16"/>
  <c r="CF6" i="16"/>
  <c r="CF7" i="16"/>
  <c r="CF8" i="16"/>
  <c r="CF9" i="16"/>
  <c r="CF10" i="16"/>
  <c r="CF11" i="16"/>
  <c r="CF12" i="16"/>
  <c r="CF13" i="16"/>
  <c r="CF14" i="16"/>
  <c r="CF15" i="16"/>
  <c r="CF16" i="16"/>
  <c r="CF17" i="16"/>
  <c r="CF18" i="16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4" i="16"/>
  <c r="CC5" i="16"/>
  <c r="CC6" i="16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4" i="16"/>
  <c r="CB44" i="16"/>
  <c r="CA44" i="16"/>
  <c r="CB43" i="16"/>
  <c r="CA43" i="16"/>
  <c r="CB42" i="16"/>
  <c r="CA42" i="16"/>
  <c r="CB41" i="16"/>
  <c r="CA41" i="16"/>
  <c r="CB40" i="16"/>
  <c r="CA40" i="16"/>
  <c r="CB39" i="16"/>
  <c r="CA39" i="16"/>
  <c r="CB38" i="16"/>
  <c r="CA38" i="16"/>
  <c r="CB37" i="16"/>
  <c r="CA37" i="16"/>
  <c r="CB36" i="16"/>
  <c r="CA36" i="16"/>
  <c r="CB35" i="16"/>
  <c r="CA35" i="16"/>
  <c r="CB34" i="16"/>
  <c r="CA34" i="16"/>
  <c r="EN6" i="30"/>
  <c r="EK6" i="30"/>
  <c r="EL6" i="30"/>
  <c r="DY44" i="16"/>
  <c r="DY36" i="16"/>
  <c r="DY34" i="16"/>
  <c r="DY43" i="16"/>
  <c r="DY42" i="16"/>
  <c r="DY40" i="16"/>
  <c r="DY38" i="16"/>
  <c r="AG39" i="8"/>
  <c r="AG40" i="8"/>
  <c r="AG41" i="8"/>
  <c r="AG42" i="8"/>
  <c r="AG43" i="8"/>
  <c r="AG44" i="8"/>
  <c r="AG45" i="8"/>
  <c r="AG47" i="8"/>
  <c r="EN34" i="16"/>
  <c r="EN35" i="16"/>
  <c r="EN36" i="16"/>
  <c r="EN37" i="16"/>
  <c r="EN38" i="16"/>
  <c r="EN39" i="16"/>
  <c r="EN40" i="16"/>
  <c r="EN41" i="16"/>
  <c r="EN42" i="16"/>
  <c r="EN43" i="16"/>
  <c r="EN44" i="16"/>
  <c r="EK34" i="16"/>
  <c r="EK35" i="16"/>
  <c r="EK36" i="16"/>
  <c r="EK37" i="16"/>
  <c r="EK38" i="16"/>
  <c r="EK39" i="16"/>
  <c r="EK40" i="16"/>
  <c r="EK41" i="16"/>
  <c r="EK42" i="16"/>
  <c r="EK43" i="16"/>
  <c r="EK44" i="16"/>
  <c r="EH34" i="16"/>
  <c r="EH35" i="16"/>
  <c r="EH36" i="16"/>
  <c r="EH37" i="16"/>
  <c r="EH38" i="16"/>
  <c r="EH39" i="16"/>
  <c r="EH40" i="16"/>
  <c r="EH41" i="16"/>
  <c r="EH42" i="16"/>
  <c r="EH43" i="16"/>
  <c r="EH44" i="16"/>
  <c r="EE34" i="16"/>
  <c r="EE35" i="16"/>
  <c r="EE36" i="16"/>
  <c r="EE37" i="16"/>
  <c r="EE38" i="16"/>
  <c r="EE39" i="16"/>
  <c r="EE40" i="16"/>
  <c r="EE41" i="16"/>
  <c r="EE42" i="16"/>
  <c r="EE43" i="16"/>
  <c r="EE44" i="16"/>
  <c r="EB34" i="16"/>
  <c r="EB35" i="16"/>
  <c r="EB36" i="16"/>
  <c r="EB37" i="16"/>
  <c r="EB38" i="16"/>
  <c r="EB39" i="16"/>
  <c r="EB40" i="16"/>
  <c r="EB41" i="16"/>
  <c r="EB42" i="16"/>
  <c r="EB43" i="16"/>
  <c r="EB44" i="16"/>
  <c r="DV34" i="16"/>
  <c r="DV35" i="16"/>
  <c r="DV36" i="16"/>
  <c r="DV37" i="16"/>
  <c r="DV38" i="16"/>
  <c r="DV39" i="16"/>
  <c r="DV40" i="16"/>
  <c r="DV41" i="16"/>
  <c r="DV42" i="16"/>
  <c r="DV43" i="16"/>
  <c r="DV44" i="16"/>
  <c r="AH52" i="8"/>
  <c r="AH51" i="8"/>
  <c r="AH50" i="8"/>
  <c r="AC52" i="8"/>
  <c r="AC51" i="8"/>
  <c r="AC50" i="8"/>
  <c r="DS34" i="16"/>
  <c r="DS35" i="16"/>
  <c r="DS36" i="16"/>
  <c r="DS37" i="16"/>
  <c r="DS38" i="16"/>
  <c r="DS39" i="16"/>
  <c r="DS40" i="16"/>
  <c r="DS41" i="16"/>
  <c r="DS42" i="16"/>
  <c r="DS43" i="16"/>
  <c r="DS44" i="16"/>
  <c r="DP34" i="16"/>
  <c r="DP35" i="16"/>
  <c r="DP36" i="16"/>
  <c r="DP37" i="16"/>
  <c r="DP38" i="16"/>
  <c r="DP39" i="16"/>
  <c r="DP40" i="16"/>
  <c r="DP41" i="16"/>
  <c r="DP42" i="16"/>
  <c r="DP43" i="16"/>
  <c r="DP44" i="16"/>
  <c r="DM34" i="16"/>
  <c r="DM35" i="16"/>
  <c r="DM36" i="16"/>
  <c r="DM37" i="16"/>
  <c r="DM38" i="16"/>
  <c r="DM39" i="16"/>
  <c r="DM40" i="16"/>
  <c r="DM41" i="16"/>
  <c r="DM42" i="16"/>
  <c r="DM43" i="16"/>
  <c r="DM44" i="16"/>
  <c r="DJ34" i="16"/>
  <c r="DJ35" i="16"/>
  <c r="DJ36" i="16"/>
  <c r="DJ37" i="16"/>
  <c r="DJ38" i="16"/>
  <c r="DJ39" i="16"/>
  <c r="DJ40" i="16"/>
  <c r="DJ41" i="16"/>
  <c r="DJ42" i="16"/>
  <c r="DJ43" i="16"/>
  <c r="DJ44" i="16"/>
  <c r="DG34" i="16"/>
  <c r="DG35" i="16"/>
  <c r="DG36" i="16"/>
  <c r="DG37" i="16"/>
  <c r="DG38" i="16"/>
  <c r="DG39" i="16"/>
  <c r="DG40" i="16"/>
  <c r="DG41" i="16"/>
  <c r="DG42" i="16"/>
  <c r="DG43" i="16"/>
  <c r="DG44" i="16"/>
  <c r="JD47" i="8"/>
  <c r="JD46" i="8"/>
  <c r="JD43" i="8"/>
  <c r="DD34" i="16"/>
  <c r="DD35" i="16"/>
  <c r="DD36" i="16"/>
  <c r="DD37" i="16"/>
  <c r="DD38" i="16"/>
  <c r="DD39" i="16"/>
  <c r="DD40" i="16"/>
  <c r="DD41" i="16"/>
  <c r="DD42" i="16"/>
  <c r="DD43" i="16"/>
  <c r="DD44" i="16"/>
  <c r="DA34" i="16"/>
  <c r="DA35" i="16"/>
  <c r="DA36" i="16"/>
  <c r="DA37" i="16"/>
  <c r="DA38" i="16"/>
  <c r="DA39" i="16"/>
  <c r="DA40" i="16"/>
  <c r="DA41" i="16"/>
  <c r="DA42" i="16"/>
  <c r="DA43" i="16"/>
  <c r="DA44" i="16"/>
  <c r="CX34" i="16"/>
  <c r="CX35" i="16"/>
  <c r="CX36" i="16"/>
  <c r="CX37" i="16"/>
  <c r="CX38" i="16"/>
  <c r="CX39" i="16"/>
  <c r="CX40" i="16"/>
  <c r="CX41" i="16"/>
  <c r="CX42" i="16"/>
  <c r="CX43" i="16"/>
  <c r="CX44" i="16"/>
  <c r="CU34" i="16"/>
  <c r="CU35" i="16"/>
  <c r="CU36" i="16"/>
  <c r="CU37" i="16"/>
  <c r="CU38" i="16"/>
  <c r="CU39" i="16"/>
  <c r="CU40" i="16"/>
  <c r="CU41" i="16"/>
  <c r="CU42" i="16"/>
  <c r="CU43" i="16"/>
  <c r="CU44" i="16"/>
  <c r="CR34" i="16"/>
  <c r="CR35" i="16"/>
  <c r="CR36" i="16"/>
  <c r="CR37" i="16"/>
  <c r="CR38" i="16"/>
  <c r="CR39" i="16"/>
  <c r="CR40" i="16"/>
  <c r="CR41" i="16"/>
  <c r="CR42" i="16"/>
  <c r="CR43" i="16"/>
  <c r="CR44" i="16"/>
  <c r="CO34" i="16"/>
  <c r="CO35" i="16"/>
  <c r="CO36" i="16"/>
  <c r="CO37" i="16"/>
  <c r="CO38" i="16"/>
  <c r="CO39" i="16"/>
  <c r="CO40" i="16"/>
  <c r="CO41" i="16"/>
  <c r="CO42" i="16"/>
  <c r="CO43" i="16"/>
  <c r="CO44" i="16"/>
  <c r="CL34" i="16"/>
  <c r="CL35" i="16"/>
  <c r="CL36" i="16"/>
  <c r="CL37" i="16"/>
  <c r="CL38" i="16"/>
  <c r="CL39" i="16"/>
  <c r="CL40" i="16"/>
  <c r="CL41" i="16"/>
  <c r="CL42" i="16"/>
  <c r="CL43" i="16"/>
  <c r="CL44" i="16"/>
  <c r="CI41" i="16"/>
  <c r="CI42" i="16"/>
  <c r="CI43" i="16"/>
  <c r="CI44" i="16"/>
  <c r="CI34" i="16"/>
  <c r="CI35" i="16"/>
  <c r="CI36" i="16"/>
  <c r="CI37" i="16"/>
  <c r="CI38" i="16"/>
  <c r="CI39" i="16"/>
  <c r="CI40" i="16"/>
  <c r="CF34" i="16"/>
  <c r="CF35" i="16"/>
  <c r="CF36" i="16"/>
  <c r="CF37" i="16"/>
  <c r="CF38" i="16"/>
  <c r="CF39" i="16"/>
  <c r="CF40" i="16"/>
  <c r="CF41" i="16"/>
  <c r="CF42" i="16"/>
  <c r="CF43" i="16"/>
  <c r="CF44" i="16"/>
  <c r="CC34" i="16"/>
  <c r="CC35" i="16"/>
  <c r="CC36" i="16"/>
  <c r="CC37" i="16"/>
  <c r="CC38" i="16"/>
  <c r="CC39" i="16"/>
  <c r="CC40" i="16"/>
  <c r="CC41" i="16"/>
  <c r="CC42" i="16"/>
  <c r="CC43" i="16"/>
  <c r="CC44" i="16"/>
  <c r="ER6" i="30"/>
  <c r="EO6" i="30"/>
  <c r="EP6" i="30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Z5" i="16"/>
  <c r="BZ6" i="16"/>
  <c r="BZ7" i="16"/>
  <c r="BZ8" i="16"/>
  <c r="BZ9" i="16"/>
  <c r="BZ10" i="16"/>
  <c r="BZ11" i="16"/>
  <c r="BZ12" i="16"/>
  <c r="BZ13" i="16"/>
  <c r="BZ14" i="16"/>
  <c r="BZ15" i="16"/>
  <c r="BZ16" i="16"/>
  <c r="BZ17" i="16"/>
  <c r="BZ18" i="16"/>
  <c r="BZ19" i="16"/>
  <c r="BZ20" i="16"/>
  <c r="BZ21" i="16"/>
  <c r="BZ22" i="16"/>
  <c r="BZ23" i="16"/>
  <c r="BZ24" i="16"/>
  <c r="BZ25" i="16"/>
  <c r="BZ26" i="16"/>
  <c r="BZ27" i="16"/>
  <c r="BZ28" i="16"/>
  <c r="BZ29" i="16"/>
  <c r="BZ30" i="16"/>
  <c r="BZ31" i="16"/>
  <c r="BZ32" i="16"/>
  <c r="BZ4" i="16"/>
  <c r="EV6" i="30"/>
  <c r="ES6" i="30"/>
  <c r="ET6" i="30"/>
  <c r="BZ37" i="16"/>
  <c r="BZ34" i="16"/>
  <c r="BZ35" i="16"/>
  <c r="BZ36" i="16"/>
  <c r="BZ38" i="16"/>
  <c r="BZ39" i="16"/>
  <c r="BZ40" i="16"/>
  <c r="BZ41" i="16"/>
  <c r="BZ42" i="16"/>
  <c r="BZ43" i="16"/>
  <c r="BZ44" i="16"/>
  <c r="BV44" i="16"/>
  <c r="BU44" i="16"/>
  <c r="BV43" i="16"/>
  <c r="BU43" i="16"/>
  <c r="BV42" i="16"/>
  <c r="BU42" i="16"/>
  <c r="BV41" i="16"/>
  <c r="BU41" i="16"/>
  <c r="BV40" i="16"/>
  <c r="BU40" i="16"/>
  <c r="BV39" i="16"/>
  <c r="BU39" i="16"/>
  <c r="BV38" i="16"/>
  <c r="BU38" i="16"/>
  <c r="BV37" i="16"/>
  <c r="BU37" i="16"/>
  <c r="BV36" i="16"/>
  <c r="BU36" i="16"/>
  <c r="BV35" i="16"/>
  <c r="BU35" i="16"/>
  <c r="BV34" i="16"/>
  <c r="BU34" i="16"/>
  <c r="BW5" i="16"/>
  <c r="BW6" i="16"/>
  <c r="BW7" i="16"/>
  <c r="BW8" i="16"/>
  <c r="BW9" i="16"/>
  <c r="BW10" i="16"/>
  <c r="BW11" i="16"/>
  <c r="BW12" i="16"/>
  <c r="BW13" i="16"/>
  <c r="BW14" i="16"/>
  <c r="BW15" i="16"/>
  <c r="BW16" i="16"/>
  <c r="BW17" i="16"/>
  <c r="BW18" i="16"/>
  <c r="BW19" i="16"/>
  <c r="BW20" i="16"/>
  <c r="BW21" i="16"/>
  <c r="BW22" i="16"/>
  <c r="BW23" i="16"/>
  <c r="BW24" i="16"/>
  <c r="BW25" i="16"/>
  <c r="BW26" i="16"/>
  <c r="BW27" i="16"/>
  <c r="BW28" i="16"/>
  <c r="BW29" i="16"/>
  <c r="BW30" i="16"/>
  <c r="BW31" i="16"/>
  <c r="BW32" i="16"/>
  <c r="BW4" i="16"/>
  <c r="BS44" i="16"/>
  <c r="BR44" i="16"/>
  <c r="BS43" i="16"/>
  <c r="BR43" i="16"/>
  <c r="BS42" i="16"/>
  <c r="BR42" i="16"/>
  <c r="BS41" i="16"/>
  <c r="BR41" i="16"/>
  <c r="BS40" i="16"/>
  <c r="BR40" i="16"/>
  <c r="BS39" i="16"/>
  <c r="BR39" i="16"/>
  <c r="BS38" i="16"/>
  <c r="BR38" i="16"/>
  <c r="BS37" i="16"/>
  <c r="BR37" i="16"/>
  <c r="BT37" i="16"/>
  <c r="BS36" i="16"/>
  <c r="BR36" i="16"/>
  <c r="BS35" i="16"/>
  <c r="BR35" i="16"/>
  <c r="BS34" i="16"/>
  <c r="BR34" i="16"/>
  <c r="BT5" i="16"/>
  <c r="BT6" i="16"/>
  <c r="BT7" i="16"/>
  <c r="BT8" i="16"/>
  <c r="BT9" i="16"/>
  <c r="BT10" i="16"/>
  <c r="BT11" i="16"/>
  <c r="BT12" i="16"/>
  <c r="BT13" i="16"/>
  <c r="BT14" i="16"/>
  <c r="BT15" i="16"/>
  <c r="BT16" i="16"/>
  <c r="BT17" i="16"/>
  <c r="BT18" i="16"/>
  <c r="BT19" i="16"/>
  <c r="BT20" i="16"/>
  <c r="BT21" i="16"/>
  <c r="BT22" i="16"/>
  <c r="BT23" i="16"/>
  <c r="BT24" i="16"/>
  <c r="BT25" i="16"/>
  <c r="BT26" i="16"/>
  <c r="BT27" i="16"/>
  <c r="BT28" i="16"/>
  <c r="BT29" i="16"/>
  <c r="BT30" i="16"/>
  <c r="BT31" i="16"/>
  <c r="BT32" i="16"/>
  <c r="BT4" i="16"/>
  <c r="EZ6" i="30"/>
  <c r="EW6" i="30"/>
  <c r="EX6" i="30"/>
  <c r="BW34" i="16"/>
  <c r="BW35" i="16"/>
  <c r="BW36" i="16"/>
  <c r="BW37" i="16"/>
  <c r="BW38" i="16"/>
  <c r="BW39" i="16"/>
  <c r="BW40" i="16"/>
  <c r="BW41" i="16"/>
  <c r="BW42" i="16"/>
  <c r="BW43" i="16"/>
  <c r="BW44" i="16"/>
  <c r="BT34" i="16"/>
  <c r="BT35" i="16"/>
  <c r="BT36" i="16"/>
  <c r="BT38" i="16"/>
  <c r="BT39" i="16"/>
  <c r="BT40" i="16"/>
  <c r="BT41" i="16"/>
  <c r="BT42" i="16"/>
  <c r="BT43" i="16"/>
  <c r="BT44" i="16"/>
  <c r="S45" i="8"/>
  <c r="W45" i="8"/>
  <c r="S44" i="8"/>
  <c r="W44" i="8"/>
  <c r="S42" i="8"/>
  <c r="W42" i="8"/>
  <c r="S41" i="8"/>
  <c r="W41" i="8"/>
  <c r="S40" i="8"/>
  <c r="W40" i="8"/>
  <c r="IW7" i="16"/>
  <c r="IW8" i="16"/>
  <c r="IW11" i="16"/>
  <c r="IW12" i="16"/>
  <c r="IW15" i="16"/>
  <c r="IW16" i="16"/>
  <c r="IW19" i="16"/>
  <c r="IW20" i="16"/>
  <c r="IW23" i="16"/>
  <c r="IW24" i="16"/>
  <c r="IW27" i="16"/>
  <c r="IW28" i="16"/>
  <c r="IW31" i="16"/>
  <c r="IW32" i="16"/>
  <c r="IS6" i="16"/>
  <c r="IS10" i="16"/>
  <c r="BO43" i="16"/>
  <c r="BP43" i="16"/>
  <c r="BO44" i="16"/>
  <c r="BP44" i="16"/>
  <c r="BO38" i="16"/>
  <c r="BP38" i="16"/>
  <c r="BO39" i="16"/>
  <c r="BP39" i="16"/>
  <c r="BO40" i="16"/>
  <c r="BP40" i="16"/>
  <c r="Q45" i="8"/>
  <c r="Q44" i="8"/>
  <c r="N44" i="8"/>
  <c r="N45" i="8"/>
  <c r="Q42" i="8"/>
  <c r="Q41" i="8"/>
  <c r="Q40" i="8"/>
  <c r="Q39" i="8"/>
  <c r="N42" i="8"/>
  <c r="N41" i="8"/>
  <c r="N40" i="8"/>
  <c r="W32" i="8"/>
  <c r="W33" i="8"/>
  <c r="W34" i="8"/>
  <c r="W35" i="8"/>
  <c r="W36" i="8"/>
  <c r="R16" i="8"/>
  <c r="R17" i="8"/>
  <c r="R32" i="8"/>
  <c r="R33" i="8"/>
  <c r="R34" i="8"/>
  <c r="R35" i="8"/>
  <c r="R36" i="8"/>
  <c r="IW5" i="16"/>
  <c r="IV39" i="16"/>
  <c r="IW9" i="16"/>
  <c r="IW10" i="16"/>
  <c r="IW13" i="16"/>
  <c r="IW14" i="16"/>
  <c r="IW17" i="16"/>
  <c r="IW18" i="16"/>
  <c r="IW21" i="16"/>
  <c r="IW22" i="16"/>
  <c r="IW4" i="16"/>
  <c r="IU39" i="16"/>
  <c r="IU40" i="16"/>
  <c r="IU38" i="16"/>
  <c r="IS5" i="16"/>
  <c r="IR39" i="16"/>
  <c r="IS9" i="16"/>
  <c r="IS12" i="16"/>
  <c r="IS13" i="16"/>
  <c r="IS16" i="16"/>
  <c r="IS17" i="16"/>
  <c r="IS20" i="16"/>
  <c r="IS21" i="16"/>
  <c r="IR38" i="16"/>
  <c r="IS11" i="16"/>
  <c r="IS14" i="16"/>
  <c r="IS15" i="16"/>
  <c r="IS18" i="16"/>
  <c r="IS19" i="16"/>
  <c r="IS22" i="16"/>
  <c r="IQ38" i="16"/>
  <c r="IS7" i="16"/>
  <c r="IQ39" i="16"/>
  <c r="IQ40" i="16"/>
  <c r="BP42" i="16"/>
  <c r="BO42" i="16"/>
  <c r="BP41" i="16"/>
  <c r="BO41" i="16"/>
  <c r="BP37" i="16"/>
  <c r="BO37" i="16"/>
  <c r="BP36" i="16"/>
  <c r="BO36" i="16"/>
  <c r="BP35" i="16"/>
  <c r="BO35" i="16"/>
  <c r="BP34" i="16"/>
  <c r="BO34" i="16"/>
  <c r="BM42" i="16"/>
  <c r="BL42" i="16"/>
  <c r="BM41" i="16"/>
  <c r="BL41" i="16"/>
  <c r="BM37" i="16"/>
  <c r="BL37" i="16"/>
  <c r="BM36" i="16"/>
  <c r="BL36" i="16"/>
  <c r="BM35" i="16"/>
  <c r="BL35" i="16"/>
  <c r="BM34" i="16"/>
  <c r="BL34" i="16"/>
  <c r="BJ42" i="16"/>
  <c r="BI42" i="16"/>
  <c r="BJ41" i="16"/>
  <c r="BI41" i="16"/>
  <c r="BJ37" i="16"/>
  <c r="BI37" i="16"/>
  <c r="BJ36" i="16"/>
  <c r="BI36" i="16"/>
  <c r="BJ35" i="16"/>
  <c r="BI35" i="16"/>
  <c r="BJ34" i="16"/>
  <c r="BI3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Q4" i="16"/>
  <c r="BN4" i="16"/>
  <c r="BK4" i="16"/>
  <c r="FA6" i="30"/>
  <c r="FB6" i="30"/>
  <c r="FH6" i="30"/>
  <c r="BQ43" i="16"/>
  <c r="BQ44" i="16"/>
  <c r="BQ39" i="16"/>
  <c r="BQ40" i="16"/>
  <c r="BQ38" i="16"/>
  <c r="R40" i="8"/>
  <c r="R41" i="8"/>
  <c r="R42" i="8"/>
  <c r="R44" i="8"/>
  <c r="R45" i="8"/>
  <c r="IT38" i="16"/>
  <c r="IT39" i="16"/>
  <c r="IW38" i="16"/>
  <c r="IW40" i="16"/>
  <c r="IR40" i="16"/>
  <c r="IT40" i="16"/>
  <c r="IS30" i="16"/>
  <c r="IS40" i="16"/>
  <c r="IV38" i="16"/>
  <c r="IX38" i="16"/>
  <c r="IV40" i="16"/>
  <c r="IV44" i="16"/>
  <c r="IS4" i="16"/>
  <c r="IS29" i="16"/>
  <c r="IS25" i="16"/>
  <c r="IW30" i="16"/>
  <c r="IW26" i="16"/>
  <c r="IW6" i="16"/>
  <c r="IQ43" i="16"/>
  <c r="IS26" i="16"/>
  <c r="IQ44" i="16"/>
  <c r="IU44" i="16"/>
  <c r="IS32" i="16"/>
  <c r="IS28" i="16"/>
  <c r="IS24" i="16"/>
  <c r="IS8" i="16"/>
  <c r="IW29" i="16"/>
  <c r="IW25" i="16"/>
  <c r="IT44" i="16"/>
  <c r="IS31" i="16"/>
  <c r="IS27" i="16"/>
  <c r="IS23" i="16"/>
  <c r="IX39" i="16"/>
  <c r="BK34" i="16"/>
  <c r="BK35" i="16"/>
  <c r="BK36" i="16"/>
  <c r="BK37" i="16"/>
  <c r="BK41" i="16"/>
  <c r="BK42" i="16"/>
  <c r="BN34" i="16"/>
  <c r="BN35" i="16"/>
  <c r="BN36" i="16"/>
  <c r="BN37" i="16"/>
  <c r="BN41" i="16"/>
  <c r="BN42" i="16"/>
  <c r="BQ34" i="16"/>
  <c r="BQ35" i="16"/>
  <c r="BQ36" i="16"/>
  <c r="BQ37" i="16"/>
  <c r="BQ41" i="16"/>
  <c r="BQ42" i="16"/>
  <c r="BE15" i="16"/>
  <c r="BG42" i="16"/>
  <c r="BF42" i="16"/>
  <c r="BG41" i="16"/>
  <c r="BF41" i="16"/>
  <c r="BG37" i="16"/>
  <c r="BF37" i="16"/>
  <c r="BG36" i="16"/>
  <c r="BF36" i="16"/>
  <c r="BG35" i="16"/>
  <c r="BF35" i="16"/>
  <c r="BG34" i="16"/>
  <c r="BF3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4" i="16"/>
  <c r="FL6" i="30"/>
  <c r="FI6" i="30"/>
  <c r="FJ6" i="30"/>
  <c r="IW44" i="16"/>
  <c r="IS39" i="16"/>
  <c r="IX40" i="16"/>
  <c r="IX43" i="16"/>
  <c r="IW43" i="16"/>
  <c r="IW39" i="16"/>
  <c r="IW36" i="16"/>
  <c r="IX44" i="16"/>
  <c r="IT43" i="16"/>
  <c r="IW41" i="16"/>
  <c r="IS43" i="16"/>
  <c r="IS42" i="16"/>
  <c r="IS41" i="16"/>
  <c r="IW34" i="16"/>
  <c r="IW37" i="16"/>
  <c r="IW42" i="16"/>
  <c r="IS44" i="16"/>
  <c r="IS36" i="16"/>
  <c r="IS35" i="16"/>
  <c r="IS37" i="16"/>
  <c r="IS38" i="16"/>
  <c r="IS34" i="16"/>
  <c r="IW35" i="16"/>
  <c r="BH34" i="16"/>
  <c r="BH35" i="16"/>
  <c r="BH36" i="16"/>
  <c r="BH37" i="16"/>
  <c r="BH41" i="16"/>
  <c r="BH42" i="16"/>
  <c r="BD42" i="16"/>
  <c r="BC42" i="16"/>
  <c r="BD41" i="16"/>
  <c r="BC41" i="16"/>
  <c r="BD37" i="16"/>
  <c r="BC37" i="16"/>
  <c r="BD36" i="16"/>
  <c r="BC36" i="16"/>
  <c r="BD35" i="16"/>
  <c r="BC35" i="16"/>
  <c r="BD34" i="16"/>
  <c r="BC34" i="16"/>
  <c r="BE5" i="16"/>
  <c r="BE6" i="16"/>
  <c r="BE7" i="16"/>
  <c r="BE8" i="16"/>
  <c r="BE9" i="16"/>
  <c r="BE10" i="16"/>
  <c r="BE11" i="16"/>
  <c r="BE12" i="16"/>
  <c r="BE13" i="16"/>
  <c r="BE14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4" i="16"/>
  <c r="FP6" i="30"/>
  <c r="FM6" i="30"/>
  <c r="FN6" i="30"/>
  <c r="BE34" i="16"/>
  <c r="BE35" i="16"/>
  <c r="BE36" i="16"/>
  <c r="BE37" i="16"/>
  <c r="BE41" i="16"/>
  <c r="BE42" i="16"/>
  <c r="BA42" i="16"/>
  <c r="AZ42" i="16"/>
  <c r="BA41" i="16"/>
  <c r="AZ41" i="16"/>
  <c r="BA37" i="16"/>
  <c r="AZ37" i="16"/>
  <c r="BA36" i="16"/>
  <c r="AZ36" i="16"/>
  <c r="BA35" i="16"/>
  <c r="AZ35" i="16"/>
  <c r="BA34" i="16"/>
  <c r="AZ3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4" i="16"/>
  <c r="FT6" i="30"/>
  <c r="FQ6" i="30"/>
  <c r="FR6" i="30"/>
  <c r="BB34" i="16"/>
  <c r="BB41" i="16"/>
  <c r="BB35" i="16"/>
  <c r="BB36" i="16"/>
  <c r="BB37" i="16"/>
  <c r="BB42" i="16"/>
  <c r="AY4" i="16"/>
  <c r="AU42" i="16"/>
  <c r="AT42" i="16"/>
  <c r="AU41" i="16"/>
  <c r="AT41" i="16"/>
  <c r="AU37" i="16"/>
  <c r="AT37" i="16"/>
  <c r="AU36" i="16"/>
  <c r="AT36" i="16"/>
  <c r="AU35" i="16"/>
  <c r="AT35" i="16"/>
  <c r="AU34" i="16"/>
  <c r="AT34" i="16"/>
  <c r="AX42" i="16"/>
  <c r="AW42" i="16"/>
  <c r="AX41" i="16"/>
  <c r="AW41" i="16"/>
  <c r="AX37" i="16"/>
  <c r="AW37" i="16"/>
  <c r="AX36" i="16"/>
  <c r="AW36" i="16"/>
  <c r="AX35" i="16"/>
  <c r="AW35" i="16"/>
  <c r="AX34" i="16"/>
  <c r="AW3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FX6" i="30"/>
  <c r="FU6" i="30"/>
  <c r="FV6" i="30"/>
  <c r="AY34" i="16"/>
  <c r="AY35" i="16"/>
  <c r="AY36" i="16"/>
  <c r="AY37" i="16"/>
  <c r="AY41" i="16"/>
  <c r="AY42" i="16"/>
  <c r="AV34" i="16"/>
  <c r="AV35" i="16"/>
  <c r="AV36" i="16"/>
  <c r="AV37" i="16"/>
  <c r="AV41" i="16"/>
  <c r="AV42" i="16"/>
  <c r="M32" i="8"/>
  <c r="M33" i="8"/>
  <c r="M34" i="8"/>
  <c r="M35" i="8"/>
  <c r="M36" i="8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V4" i="16"/>
  <c r="AS4" i="16"/>
  <c r="GB6" i="30"/>
  <c r="FY6" i="30"/>
  <c r="FZ6" i="30"/>
  <c r="AL42" i="16"/>
  <c r="AK42" i="16"/>
  <c r="AL41" i="16"/>
  <c r="AK41" i="16"/>
  <c r="AL37" i="16"/>
  <c r="AK37" i="16"/>
  <c r="AL36" i="16"/>
  <c r="AK36" i="16"/>
  <c r="AL35" i="16"/>
  <c r="AK35" i="16"/>
  <c r="AL34" i="16"/>
  <c r="AK34" i="16"/>
  <c r="IU37" i="16"/>
  <c r="IV41" i="16"/>
  <c r="IU41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P4" i="16"/>
  <c r="AM4" i="16"/>
  <c r="AJ4" i="16"/>
  <c r="AG4" i="16"/>
  <c r="AD4" i="16"/>
  <c r="GF6" i="30"/>
  <c r="GC6" i="30"/>
  <c r="GD6" i="30"/>
  <c r="AM34" i="16"/>
  <c r="AM35" i="16"/>
  <c r="AM36" i="16"/>
  <c r="AM37" i="16"/>
  <c r="AM41" i="16"/>
  <c r="AM42" i="16"/>
  <c r="IR36" i="16"/>
  <c r="IU36" i="16"/>
  <c r="IU34" i="16"/>
  <c r="IV36" i="16"/>
  <c r="IV34" i="16"/>
  <c r="IV37" i="16"/>
  <c r="AA32" i="16"/>
  <c r="X32" i="16"/>
  <c r="U32" i="16"/>
  <c r="R32" i="16"/>
  <c r="O32" i="16"/>
  <c r="L32" i="16"/>
  <c r="I32" i="16"/>
  <c r="F32" i="16"/>
  <c r="AA31" i="16"/>
  <c r="X31" i="16"/>
  <c r="U31" i="16"/>
  <c r="R31" i="16"/>
  <c r="O31" i="16"/>
  <c r="L31" i="16"/>
  <c r="I31" i="16"/>
  <c r="F31" i="16"/>
  <c r="AA30" i="16"/>
  <c r="X30" i="16"/>
  <c r="U30" i="16"/>
  <c r="R30" i="16"/>
  <c r="O30" i="16"/>
  <c r="L30" i="16"/>
  <c r="I30" i="16"/>
  <c r="F30" i="16"/>
  <c r="AA29" i="16"/>
  <c r="X29" i="16"/>
  <c r="U29" i="16"/>
  <c r="R29" i="16"/>
  <c r="O29" i="16"/>
  <c r="L29" i="16"/>
  <c r="I29" i="16"/>
  <c r="F29" i="16"/>
  <c r="AA28" i="16"/>
  <c r="X28" i="16"/>
  <c r="U28" i="16"/>
  <c r="R28" i="16"/>
  <c r="O28" i="16"/>
  <c r="L28" i="16"/>
  <c r="I28" i="16"/>
  <c r="F28" i="16"/>
  <c r="AA27" i="16"/>
  <c r="X27" i="16"/>
  <c r="U27" i="16"/>
  <c r="R27" i="16"/>
  <c r="O27" i="16"/>
  <c r="L27" i="16"/>
  <c r="I27" i="16"/>
  <c r="F27" i="16"/>
  <c r="AA26" i="16"/>
  <c r="X26" i="16"/>
  <c r="U26" i="16"/>
  <c r="R26" i="16"/>
  <c r="O26" i="16"/>
  <c r="L26" i="16"/>
  <c r="I26" i="16"/>
  <c r="F26" i="16"/>
  <c r="AA25" i="16"/>
  <c r="X25" i="16"/>
  <c r="U25" i="16"/>
  <c r="R25" i="16"/>
  <c r="O25" i="16"/>
  <c r="L25" i="16"/>
  <c r="I25" i="16"/>
  <c r="F25" i="16"/>
  <c r="AA24" i="16"/>
  <c r="X24" i="16"/>
  <c r="U24" i="16"/>
  <c r="R24" i="16"/>
  <c r="O24" i="16"/>
  <c r="L24" i="16"/>
  <c r="I24" i="16"/>
  <c r="F24" i="16"/>
  <c r="AA23" i="16"/>
  <c r="X23" i="16"/>
  <c r="U23" i="16"/>
  <c r="R23" i="16"/>
  <c r="O23" i="16"/>
  <c r="L23" i="16"/>
  <c r="I23" i="16"/>
  <c r="F23" i="16"/>
  <c r="AA22" i="16"/>
  <c r="X22" i="16"/>
  <c r="U22" i="16"/>
  <c r="R22" i="16"/>
  <c r="O22" i="16"/>
  <c r="L22" i="16"/>
  <c r="I22" i="16"/>
  <c r="F22" i="16"/>
  <c r="AA21" i="16"/>
  <c r="X21" i="16"/>
  <c r="U21" i="16"/>
  <c r="R21" i="16"/>
  <c r="O21" i="16"/>
  <c r="L21" i="16"/>
  <c r="I21" i="16"/>
  <c r="F21" i="16"/>
  <c r="AA20" i="16"/>
  <c r="X20" i="16"/>
  <c r="U20" i="16"/>
  <c r="R20" i="16"/>
  <c r="O20" i="16"/>
  <c r="L20" i="16"/>
  <c r="I20" i="16"/>
  <c r="F20" i="16"/>
  <c r="AA19" i="16"/>
  <c r="X19" i="16"/>
  <c r="U19" i="16"/>
  <c r="R19" i="16"/>
  <c r="O19" i="16"/>
  <c r="L19" i="16"/>
  <c r="I19" i="16"/>
  <c r="F19" i="16"/>
  <c r="AA18" i="16"/>
  <c r="X18" i="16"/>
  <c r="U18" i="16"/>
  <c r="R18" i="16"/>
  <c r="O18" i="16"/>
  <c r="L18" i="16"/>
  <c r="I18" i="16"/>
  <c r="F18" i="16"/>
  <c r="AA17" i="16"/>
  <c r="X17" i="16"/>
  <c r="U17" i="16"/>
  <c r="R17" i="16"/>
  <c r="O17" i="16"/>
  <c r="L17" i="16"/>
  <c r="I17" i="16"/>
  <c r="F17" i="16"/>
  <c r="AA16" i="16"/>
  <c r="X16" i="16"/>
  <c r="U16" i="16"/>
  <c r="R16" i="16"/>
  <c r="O16" i="16"/>
  <c r="L16" i="16"/>
  <c r="I16" i="16"/>
  <c r="F16" i="16"/>
  <c r="AA15" i="16"/>
  <c r="X15" i="16"/>
  <c r="U15" i="16"/>
  <c r="R15" i="16"/>
  <c r="O15" i="16"/>
  <c r="L15" i="16"/>
  <c r="I15" i="16"/>
  <c r="F15" i="16"/>
  <c r="AA14" i="16"/>
  <c r="X14" i="16"/>
  <c r="U14" i="16"/>
  <c r="R14" i="16"/>
  <c r="O14" i="16"/>
  <c r="L14" i="16"/>
  <c r="I14" i="16"/>
  <c r="F14" i="16"/>
  <c r="AA13" i="16"/>
  <c r="X13" i="16"/>
  <c r="U13" i="16"/>
  <c r="R13" i="16"/>
  <c r="O13" i="16"/>
  <c r="L13" i="16"/>
  <c r="I13" i="16"/>
  <c r="F13" i="16"/>
  <c r="AA12" i="16"/>
  <c r="X12" i="16"/>
  <c r="U12" i="16"/>
  <c r="R12" i="16"/>
  <c r="O12" i="16"/>
  <c r="L12" i="16"/>
  <c r="I12" i="16"/>
  <c r="F12" i="16"/>
  <c r="AA11" i="16"/>
  <c r="X11" i="16"/>
  <c r="U11" i="16"/>
  <c r="R11" i="16"/>
  <c r="O11" i="16"/>
  <c r="L11" i="16"/>
  <c r="I11" i="16"/>
  <c r="F11" i="16"/>
  <c r="AA10" i="16"/>
  <c r="X10" i="16"/>
  <c r="U10" i="16"/>
  <c r="R10" i="16"/>
  <c r="O10" i="16"/>
  <c r="L10" i="16"/>
  <c r="I10" i="16"/>
  <c r="F10" i="16"/>
  <c r="AA9" i="16"/>
  <c r="X9" i="16"/>
  <c r="U9" i="16"/>
  <c r="R9" i="16"/>
  <c r="O9" i="16"/>
  <c r="L9" i="16"/>
  <c r="I9" i="16"/>
  <c r="F9" i="16"/>
  <c r="AA8" i="16"/>
  <c r="X8" i="16"/>
  <c r="U8" i="16"/>
  <c r="R8" i="16"/>
  <c r="O8" i="16"/>
  <c r="L8" i="16"/>
  <c r="I8" i="16"/>
  <c r="F8" i="16"/>
  <c r="AA7" i="16"/>
  <c r="X7" i="16"/>
  <c r="U7" i="16"/>
  <c r="R7" i="16"/>
  <c r="O7" i="16"/>
  <c r="L7" i="16"/>
  <c r="I7" i="16"/>
  <c r="F7" i="16"/>
  <c r="AA6" i="16"/>
  <c r="X6" i="16"/>
  <c r="U6" i="16"/>
  <c r="R6" i="16"/>
  <c r="O6" i="16"/>
  <c r="L6" i="16"/>
  <c r="I6" i="16"/>
  <c r="F6" i="16"/>
  <c r="AA5" i="16"/>
  <c r="X5" i="16"/>
  <c r="U5" i="16"/>
  <c r="R5" i="16"/>
  <c r="O5" i="16"/>
  <c r="L5" i="16"/>
  <c r="I5" i="16"/>
  <c r="F5" i="16"/>
  <c r="AA4" i="16"/>
  <c r="X4" i="16"/>
  <c r="U4" i="16"/>
  <c r="R4" i="16"/>
  <c r="O4" i="16"/>
  <c r="L4" i="16"/>
  <c r="I4" i="16"/>
  <c r="F4" i="16"/>
  <c r="AY42" i="15"/>
  <c r="AY45" i="15"/>
  <c r="AY41" i="15"/>
  <c r="AY40" i="15"/>
  <c r="AT42" i="15"/>
  <c r="AT41" i="15"/>
  <c r="AT40" i="15"/>
  <c r="AO42" i="15"/>
  <c r="AO45" i="15"/>
  <c r="AO41" i="15"/>
  <c r="AO40" i="15"/>
  <c r="AJ42" i="15"/>
  <c r="AJ41" i="15"/>
  <c r="AJ40" i="15"/>
  <c r="AE42" i="15"/>
  <c r="AE45" i="15"/>
  <c r="AE41" i="15"/>
  <c r="AE40" i="15"/>
  <c r="Z40" i="15"/>
  <c r="U42" i="15"/>
  <c r="U41" i="15"/>
  <c r="U40" i="15"/>
  <c r="P42" i="15"/>
  <c r="Q43" i="15"/>
  <c r="P41" i="15"/>
  <c r="P40" i="15"/>
  <c r="AN36" i="8"/>
  <c r="AN35" i="8"/>
  <c r="AN34" i="8"/>
  <c r="AN33" i="8"/>
  <c r="AN32" i="8"/>
  <c r="AN45" i="8"/>
  <c r="AO45" i="8"/>
  <c r="AN31" i="8"/>
  <c r="AN30" i="8"/>
  <c r="AN29" i="8"/>
  <c r="AN28" i="8"/>
  <c r="AN27" i="8"/>
  <c r="AN44" i="8"/>
  <c r="AO44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42" i="8"/>
  <c r="AO42" i="8"/>
  <c r="AN12" i="8"/>
  <c r="AN11" i="8"/>
  <c r="AN10" i="8"/>
  <c r="AN41" i="8"/>
  <c r="AO41" i="8"/>
  <c r="AN9" i="8"/>
  <c r="AN8" i="8"/>
  <c r="AI36" i="8"/>
  <c r="AI35" i="8"/>
  <c r="AI34" i="8"/>
  <c r="AI33" i="8"/>
  <c r="AI32" i="8"/>
  <c r="AI45" i="8"/>
  <c r="AJ45" i="8"/>
  <c r="AI31" i="8"/>
  <c r="AI30" i="8"/>
  <c r="AI29" i="8"/>
  <c r="AI28" i="8"/>
  <c r="AI27" i="8"/>
  <c r="AI44" i="8"/>
  <c r="AJ44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I13" i="8"/>
  <c r="AI42" i="8"/>
  <c r="AJ42" i="8"/>
  <c r="AI12" i="8"/>
  <c r="AI11" i="8"/>
  <c r="AI10" i="8"/>
  <c r="AI41" i="8"/>
  <c r="AJ41" i="8"/>
  <c r="AI9" i="8"/>
  <c r="AI8" i="8"/>
  <c r="AD36" i="8"/>
  <c r="AD35" i="8"/>
  <c r="AD34" i="8"/>
  <c r="AD33" i="8"/>
  <c r="AD32" i="8"/>
  <c r="AD45" i="8"/>
  <c r="AE45" i="8"/>
  <c r="AD31" i="8"/>
  <c r="AD30" i="8"/>
  <c r="AD29" i="8"/>
  <c r="AD27" i="8"/>
  <c r="AD44" i="8"/>
  <c r="AE44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42" i="8"/>
  <c r="AE42" i="8"/>
  <c r="AD12" i="8"/>
  <c r="AD11" i="8"/>
  <c r="AD10" i="8"/>
  <c r="AD41" i="8"/>
  <c r="AE41" i="8"/>
  <c r="AD9" i="8"/>
  <c r="AD8" i="8"/>
  <c r="AB32" i="8"/>
  <c r="AB33" i="8"/>
  <c r="AB34" i="8"/>
  <c r="AB35" i="8"/>
  <c r="AB36" i="8"/>
  <c r="GG6" i="30"/>
  <c r="GH6" i="30"/>
  <c r="GN6" i="30"/>
  <c r="AN47" i="8"/>
  <c r="AO47" i="8"/>
  <c r="AN40" i="8"/>
  <c r="AO40" i="8"/>
  <c r="AN39" i="8"/>
  <c r="AN43" i="8"/>
  <c r="AO43" i="8"/>
  <c r="AD47" i="8"/>
  <c r="AE47" i="8"/>
  <c r="AD40" i="8"/>
  <c r="AE40" i="8"/>
  <c r="AD39" i="8"/>
  <c r="AE39" i="8"/>
  <c r="AD46" i="8"/>
  <c r="AD43" i="8"/>
  <c r="AE43" i="8"/>
  <c r="AI43" i="8"/>
  <c r="AJ43" i="8"/>
  <c r="AI47" i="8"/>
  <c r="AJ47" i="8"/>
  <c r="AI46" i="8"/>
  <c r="AI40" i="8"/>
  <c r="AJ40" i="8"/>
  <c r="AI39" i="8"/>
  <c r="AJ39" i="8"/>
  <c r="IQ37" i="16"/>
  <c r="IQ36" i="16"/>
  <c r="IT36" i="16"/>
  <c r="IQ34" i="16"/>
  <c r="IR37" i="16"/>
  <c r="IR34" i="16"/>
  <c r="IT4" i="16"/>
  <c r="IX37" i="16"/>
  <c r="IX36" i="16"/>
  <c r="IX35" i="16"/>
  <c r="IX34" i="16"/>
  <c r="IX4" i="16"/>
  <c r="IT5" i="16"/>
  <c r="IX5" i="16"/>
  <c r="IT6" i="16"/>
  <c r="IX6" i="16"/>
  <c r="IT7" i="16"/>
  <c r="IX7" i="16"/>
  <c r="IT8" i="16"/>
  <c r="IX8" i="16"/>
  <c r="IT9" i="16"/>
  <c r="IX9" i="16"/>
  <c r="IT10" i="16"/>
  <c r="IX10" i="16"/>
  <c r="IT11" i="16"/>
  <c r="IX11" i="16"/>
  <c r="IT12" i="16"/>
  <c r="IX12" i="16"/>
  <c r="IT13" i="16"/>
  <c r="IX13" i="16"/>
  <c r="IT14" i="16"/>
  <c r="IX14" i="16"/>
  <c r="IT15" i="16"/>
  <c r="IX15" i="16"/>
  <c r="IT16" i="16"/>
  <c r="IX16" i="16"/>
  <c r="IT17" i="16"/>
  <c r="IX17" i="16"/>
  <c r="IT18" i="16"/>
  <c r="IX18" i="16"/>
  <c r="IT19" i="16"/>
  <c r="IX19" i="16"/>
  <c r="IT20" i="16"/>
  <c r="IX20" i="16"/>
  <c r="IT21" i="16"/>
  <c r="IX21" i="16"/>
  <c r="IT22" i="16"/>
  <c r="IX22" i="16"/>
  <c r="IQ41" i="16"/>
  <c r="IT42" i="16"/>
  <c r="IR41" i="16"/>
  <c r="IT23" i="16"/>
  <c r="IX42" i="16"/>
  <c r="IX41" i="16"/>
  <c r="IX23" i="16"/>
  <c r="IT24" i="16"/>
  <c r="IX24" i="16"/>
  <c r="IT25" i="16"/>
  <c r="IX25" i="16"/>
  <c r="IT26" i="16"/>
  <c r="IX26" i="16"/>
  <c r="IT27" i="16"/>
  <c r="IX27" i="16"/>
  <c r="IT28" i="16"/>
  <c r="IX28" i="16"/>
  <c r="IT29" i="16"/>
  <c r="IX29" i="16"/>
  <c r="IT30" i="16"/>
  <c r="IX30" i="16"/>
  <c r="IT31" i="16"/>
  <c r="IX31" i="16"/>
  <c r="IT32" i="16"/>
  <c r="IX32" i="16"/>
  <c r="AT45" i="15"/>
  <c r="AT48" i="15"/>
  <c r="AY47" i="15"/>
  <c r="AY48" i="15"/>
  <c r="AY46" i="15"/>
  <c r="AT47" i="15"/>
  <c r="AT46" i="15"/>
  <c r="AO48" i="15"/>
  <c r="AO46" i="15"/>
  <c r="AO47" i="15"/>
  <c r="AJ45" i="15"/>
  <c r="AE47" i="15"/>
  <c r="AE48" i="15"/>
  <c r="AE46" i="15"/>
  <c r="U45" i="15"/>
  <c r="P45" i="15"/>
  <c r="H34" i="8"/>
  <c r="H35" i="8"/>
  <c r="H36" i="8"/>
  <c r="GO6" i="30"/>
  <c r="GP6" i="30"/>
  <c r="GR6" i="30"/>
  <c r="AI49" i="8"/>
  <c r="AJ46" i="8"/>
  <c r="IT37" i="16"/>
  <c r="IT34" i="16"/>
  <c r="IT41" i="16"/>
  <c r="IT35" i="16"/>
  <c r="AJ48" i="15"/>
  <c r="AJ46" i="15"/>
  <c r="AJ47" i="15"/>
  <c r="U48" i="15"/>
  <c r="U46" i="15"/>
  <c r="U47" i="15"/>
  <c r="P48" i="15"/>
  <c r="P46" i="15"/>
  <c r="P47" i="15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L8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Y36" i="8"/>
  <c r="Y35" i="8"/>
  <c r="Y34" i="8"/>
  <c r="Y33" i="8"/>
  <c r="Y32" i="8"/>
  <c r="Y45" i="8"/>
  <c r="Z45" i="8"/>
  <c r="AB31" i="8"/>
  <c r="Y31" i="8"/>
  <c r="AB30" i="8"/>
  <c r="Y30" i="8"/>
  <c r="AB29" i="8"/>
  <c r="Y29" i="8"/>
  <c r="AB28" i="8"/>
  <c r="AB27" i="8"/>
  <c r="Y27" i="8"/>
  <c r="Y44" i="8"/>
  <c r="Z44" i="8"/>
  <c r="AB26" i="8"/>
  <c r="Y26" i="8"/>
  <c r="AB25" i="8"/>
  <c r="Y25" i="8"/>
  <c r="AB24" i="8"/>
  <c r="Y24" i="8"/>
  <c r="AB23" i="8"/>
  <c r="Y23" i="8"/>
  <c r="AB22" i="8"/>
  <c r="Y22" i="8"/>
  <c r="AB21" i="8"/>
  <c r="Y21" i="8"/>
  <c r="AB20" i="8"/>
  <c r="Y20" i="8"/>
  <c r="AB19" i="8"/>
  <c r="Y19" i="8"/>
  <c r="AB18" i="8"/>
  <c r="Y18" i="8"/>
  <c r="AB17" i="8"/>
  <c r="Y17" i="8"/>
  <c r="AB16" i="8"/>
  <c r="Y16" i="8"/>
  <c r="AB15" i="8"/>
  <c r="Y15" i="8"/>
  <c r="AB14" i="8"/>
  <c r="Y14" i="8"/>
  <c r="AB13" i="8"/>
  <c r="Y13" i="8"/>
  <c r="Y42" i="8"/>
  <c r="Z42" i="8"/>
  <c r="AB12" i="8"/>
  <c r="Y12" i="8"/>
  <c r="AB11" i="8"/>
  <c r="Y11" i="8"/>
  <c r="AB10" i="8"/>
  <c r="Y10" i="8"/>
  <c r="Y41" i="8"/>
  <c r="Z41" i="8"/>
  <c r="AB9" i="8"/>
  <c r="Y9" i="8"/>
  <c r="AB8" i="8"/>
  <c r="Y8" i="8"/>
  <c r="H10" i="15"/>
  <c r="I10" i="15"/>
  <c r="H11" i="15"/>
  <c r="H12" i="15"/>
  <c r="I12" i="15"/>
  <c r="H13" i="15"/>
  <c r="H14" i="15"/>
  <c r="I14" i="15"/>
  <c r="H15" i="15"/>
  <c r="H16" i="15"/>
  <c r="I16" i="15"/>
  <c r="H17" i="15"/>
  <c r="H18" i="15"/>
  <c r="I18" i="15"/>
  <c r="H19" i="15"/>
  <c r="H20" i="15"/>
  <c r="I20" i="15"/>
  <c r="H21" i="15"/>
  <c r="H22" i="15"/>
  <c r="H23" i="15"/>
  <c r="H24" i="15"/>
  <c r="I24" i="15"/>
  <c r="H25" i="15"/>
  <c r="H26" i="15"/>
  <c r="H27" i="15"/>
  <c r="H28" i="15"/>
  <c r="L28" i="15"/>
  <c r="H29" i="15"/>
  <c r="I29" i="15"/>
  <c r="H30" i="15"/>
  <c r="I30" i="15"/>
  <c r="H31" i="15"/>
  <c r="H32" i="15"/>
  <c r="H33" i="15"/>
  <c r="I33" i="15"/>
  <c r="H34" i="15"/>
  <c r="H35" i="15"/>
  <c r="H36" i="15"/>
  <c r="H37" i="15"/>
  <c r="H9" i="15"/>
  <c r="I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9" i="15"/>
  <c r="C10" i="15"/>
  <c r="D10" i="15"/>
  <c r="BL10" i="15"/>
  <c r="C11" i="15"/>
  <c r="D11" i="15"/>
  <c r="BL11" i="15"/>
  <c r="C12" i="15"/>
  <c r="D12" i="15"/>
  <c r="BL12" i="15"/>
  <c r="C13" i="15"/>
  <c r="C14" i="15"/>
  <c r="D14" i="15"/>
  <c r="BL14" i="15"/>
  <c r="C15" i="15"/>
  <c r="D15" i="15"/>
  <c r="BL15" i="15"/>
  <c r="C16" i="15"/>
  <c r="D16" i="15"/>
  <c r="BL16" i="15"/>
  <c r="C17" i="15"/>
  <c r="D17" i="15"/>
  <c r="BL17" i="15"/>
  <c r="C18" i="15"/>
  <c r="C19" i="15"/>
  <c r="D19" i="15"/>
  <c r="BL19" i="15"/>
  <c r="C20" i="15"/>
  <c r="D20" i="15"/>
  <c r="BL20" i="15"/>
  <c r="C21" i="15"/>
  <c r="D21" i="15"/>
  <c r="BL21" i="15"/>
  <c r="C22" i="15"/>
  <c r="D22" i="15"/>
  <c r="BL22" i="15"/>
  <c r="C23" i="15"/>
  <c r="D23" i="15"/>
  <c r="BL23" i="15"/>
  <c r="C24" i="15"/>
  <c r="D24" i="15"/>
  <c r="BL24" i="15"/>
  <c r="C25" i="15"/>
  <c r="D25" i="15"/>
  <c r="BL25" i="15"/>
  <c r="C26" i="15"/>
  <c r="D26" i="15"/>
  <c r="BL26" i="15"/>
  <c r="C27" i="15"/>
  <c r="D27" i="15"/>
  <c r="BL27" i="15"/>
  <c r="C28" i="15"/>
  <c r="D28" i="15"/>
  <c r="BL28" i="15"/>
  <c r="C29" i="15"/>
  <c r="D29" i="15"/>
  <c r="BL29" i="15"/>
  <c r="C30" i="15"/>
  <c r="D30" i="15"/>
  <c r="BL30" i="15"/>
  <c r="C31" i="15"/>
  <c r="D31" i="15"/>
  <c r="BL31" i="15"/>
  <c r="C32" i="15"/>
  <c r="D32" i="15"/>
  <c r="BL32" i="15"/>
  <c r="C33" i="15"/>
  <c r="D33" i="15"/>
  <c r="BL33" i="15"/>
  <c r="C34" i="15"/>
  <c r="D34" i="15"/>
  <c r="BL34" i="15"/>
  <c r="C35" i="15"/>
  <c r="D35" i="15"/>
  <c r="BL35" i="15"/>
  <c r="C36" i="15"/>
  <c r="D36" i="15"/>
  <c r="BL36" i="15"/>
  <c r="C37" i="15"/>
  <c r="D37" i="15"/>
  <c r="BL37" i="15"/>
  <c r="C9" i="15"/>
  <c r="T36" i="8"/>
  <c r="T35" i="8"/>
  <c r="T34" i="8"/>
  <c r="T33" i="8"/>
  <c r="T32" i="8"/>
  <c r="T45" i="8"/>
  <c r="U45" i="8"/>
  <c r="W31" i="8"/>
  <c r="T31" i="8"/>
  <c r="W30" i="8"/>
  <c r="T30" i="8"/>
  <c r="W29" i="8"/>
  <c r="T29" i="8"/>
  <c r="W28" i="8"/>
  <c r="T28" i="8"/>
  <c r="W27" i="8"/>
  <c r="T27" i="8"/>
  <c r="T44" i="8"/>
  <c r="U44" i="8"/>
  <c r="W26" i="8"/>
  <c r="T26" i="8"/>
  <c r="W25" i="8"/>
  <c r="T25" i="8"/>
  <c r="W24" i="8"/>
  <c r="T24" i="8"/>
  <c r="W23" i="8"/>
  <c r="T23" i="8"/>
  <c r="W22" i="8"/>
  <c r="T22" i="8"/>
  <c r="W21" i="8"/>
  <c r="T21" i="8"/>
  <c r="W20" i="8"/>
  <c r="T20" i="8"/>
  <c r="W19" i="8"/>
  <c r="T19" i="8"/>
  <c r="W18" i="8"/>
  <c r="T18" i="8"/>
  <c r="W17" i="8"/>
  <c r="T17" i="8"/>
  <c r="W16" i="8"/>
  <c r="T16" i="8"/>
  <c r="W15" i="8"/>
  <c r="T15" i="8"/>
  <c r="W14" i="8"/>
  <c r="T14" i="8"/>
  <c r="W13" i="8"/>
  <c r="T13" i="8"/>
  <c r="T42" i="8"/>
  <c r="U42" i="8"/>
  <c r="W12" i="8"/>
  <c r="T12" i="8"/>
  <c r="W11" i="8"/>
  <c r="T11" i="8"/>
  <c r="W10" i="8"/>
  <c r="T10" i="8"/>
  <c r="T41" i="8"/>
  <c r="U41" i="8"/>
  <c r="W9" i="8"/>
  <c r="T9" i="8"/>
  <c r="W8" i="8"/>
  <c r="T8" i="8"/>
  <c r="T40" i="8"/>
  <c r="U40" i="8"/>
  <c r="O36" i="8"/>
  <c r="O35" i="8"/>
  <c r="O34" i="8"/>
  <c r="O33" i="8"/>
  <c r="O32" i="8"/>
  <c r="O45" i="8"/>
  <c r="P45" i="8"/>
  <c r="R31" i="8"/>
  <c r="O31" i="8"/>
  <c r="R30" i="8"/>
  <c r="O30" i="8"/>
  <c r="R29" i="8"/>
  <c r="O29" i="8"/>
  <c r="R28" i="8"/>
  <c r="R27" i="8"/>
  <c r="O27" i="8"/>
  <c r="R26" i="8"/>
  <c r="O26" i="8"/>
  <c r="R25" i="8"/>
  <c r="O25" i="8"/>
  <c r="R24" i="8"/>
  <c r="O24" i="8"/>
  <c r="R23" i="8"/>
  <c r="O23" i="8"/>
  <c r="R22" i="8"/>
  <c r="O22" i="8"/>
  <c r="R21" i="8"/>
  <c r="O21" i="8"/>
  <c r="R20" i="8"/>
  <c r="O20" i="8"/>
  <c r="R19" i="8"/>
  <c r="O19" i="8"/>
  <c r="R18" i="8"/>
  <c r="O18" i="8"/>
  <c r="O17" i="8"/>
  <c r="O16" i="8"/>
  <c r="R15" i="8"/>
  <c r="O15" i="8"/>
  <c r="R14" i="8"/>
  <c r="O14" i="8"/>
  <c r="R13" i="8"/>
  <c r="O13" i="8"/>
  <c r="O42" i="8"/>
  <c r="P42" i="8"/>
  <c r="R12" i="8"/>
  <c r="O12" i="8"/>
  <c r="R11" i="8"/>
  <c r="O11" i="8"/>
  <c r="R10" i="8"/>
  <c r="O10" i="8"/>
  <c r="O41" i="8"/>
  <c r="P41" i="8"/>
  <c r="R9" i="8"/>
  <c r="O9" i="8"/>
  <c r="R8" i="8"/>
  <c r="O8" i="8"/>
  <c r="O40" i="8"/>
  <c r="P40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K42" i="15"/>
  <c r="K41" i="15"/>
  <c r="K40" i="15"/>
  <c r="BP39" i="15"/>
  <c r="BJ38" i="15"/>
  <c r="AW38" i="15"/>
  <c r="AR38" i="15"/>
  <c r="AM38" i="15"/>
  <c r="AH38" i="15"/>
  <c r="BF37" i="15"/>
  <c r="BJ37" i="15"/>
  <c r="BD37" i="15"/>
  <c r="BA37" i="15"/>
  <c r="AV37" i="15"/>
  <c r="AQ37" i="15"/>
  <c r="AU37" i="15"/>
  <c r="AG37" i="15"/>
  <c r="AB37" i="15"/>
  <c r="M37" i="15"/>
  <c r="Q37" i="15"/>
  <c r="BF36" i="15"/>
  <c r="BJ36" i="15"/>
  <c r="BD36" i="15"/>
  <c r="BA36" i="15"/>
  <c r="AV36" i="15"/>
  <c r="AQ36" i="15"/>
  <c r="AU36" i="15"/>
  <c r="AL36" i="15"/>
  <c r="AG36" i="15"/>
  <c r="AB36" i="15"/>
  <c r="Z36" i="15"/>
  <c r="V36" i="15"/>
  <c r="M36" i="15"/>
  <c r="Q36" i="15"/>
  <c r="BI35" i="15"/>
  <c r="BF35" i="15"/>
  <c r="BG35" i="15"/>
  <c r="BD35" i="15"/>
  <c r="BA35" i="15"/>
  <c r="BB35" i="15"/>
  <c r="AV35" i="15"/>
  <c r="AW35" i="15"/>
  <c r="AQ35" i="15"/>
  <c r="AL35" i="15"/>
  <c r="AM35" i="15"/>
  <c r="AG35" i="15"/>
  <c r="AH35" i="15"/>
  <c r="AB35" i="15"/>
  <c r="AC35" i="15"/>
  <c r="Z35" i="15"/>
  <c r="W35" i="15"/>
  <c r="X35" i="15"/>
  <c r="S35" i="15"/>
  <c r="M35" i="15"/>
  <c r="L35" i="15"/>
  <c r="BI34" i="15"/>
  <c r="BF34" i="15"/>
  <c r="BG34" i="15"/>
  <c r="BD34" i="15"/>
  <c r="BA34" i="15"/>
  <c r="BB34" i="15"/>
  <c r="AV34" i="15"/>
  <c r="AW34" i="15"/>
  <c r="AQ34" i="15"/>
  <c r="AR34" i="15"/>
  <c r="AL34" i="15"/>
  <c r="AM34" i="15"/>
  <c r="AG34" i="15"/>
  <c r="AH34" i="15"/>
  <c r="AB34" i="15"/>
  <c r="AC34" i="15"/>
  <c r="Z34" i="15"/>
  <c r="W34" i="15"/>
  <c r="X34" i="15"/>
  <c r="S34" i="15"/>
  <c r="M34" i="15"/>
  <c r="BI33" i="15"/>
  <c r="BF33" i="15"/>
  <c r="BG33" i="15"/>
  <c r="BD33" i="15"/>
  <c r="BA33" i="15"/>
  <c r="BB33" i="15"/>
  <c r="AV33" i="15"/>
  <c r="AQ33" i="15"/>
  <c r="AR33" i="15"/>
  <c r="AL33" i="15"/>
  <c r="AG33" i="15"/>
  <c r="AH33" i="15"/>
  <c r="AB33" i="15"/>
  <c r="AC33" i="15"/>
  <c r="Z33" i="15"/>
  <c r="W33" i="15"/>
  <c r="X33" i="15"/>
  <c r="R33" i="15"/>
  <c r="S33" i="15"/>
  <c r="M33" i="15"/>
  <c r="N33" i="15"/>
  <c r="L33" i="15"/>
  <c r="BI32" i="15"/>
  <c r="BF32" i="15"/>
  <c r="BG32" i="15"/>
  <c r="BD32" i="15"/>
  <c r="BA32" i="15"/>
  <c r="BB32" i="15"/>
  <c r="AV32" i="15"/>
  <c r="AW32" i="15"/>
  <c r="AQ32" i="15"/>
  <c r="AL32" i="15"/>
  <c r="AM32" i="15"/>
  <c r="AG32" i="15"/>
  <c r="AB32" i="15"/>
  <c r="AC32" i="15"/>
  <c r="Z32" i="15"/>
  <c r="W32" i="15"/>
  <c r="X32" i="15"/>
  <c r="R32" i="15"/>
  <c r="S32" i="15"/>
  <c r="M32" i="15"/>
  <c r="N32" i="15"/>
  <c r="BI31" i="15"/>
  <c r="BF31" i="15"/>
  <c r="BG31" i="15"/>
  <c r="BD31" i="15"/>
  <c r="BA31" i="15"/>
  <c r="BB31" i="15"/>
  <c r="AV31" i="15"/>
  <c r="AQ31" i="15"/>
  <c r="AR31" i="15"/>
  <c r="AL31" i="15"/>
  <c r="AG31" i="15"/>
  <c r="AH31" i="15"/>
  <c r="AB31" i="15"/>
  <c r="Z31" i="15"/>
  <c r="W31" i="15"/>
  <c r="X31" i="15"/>
  <c r="R31" i="15"/>
  <c r="S31" i="15"/>
  <c r="M31" i="15"/>
  <c r="BI30" i="15"/>
  <c r="BF30" i="15"/>
  <c r="BG30" i="15"/>
  <c r="BD30" i="15"/>
  <c r="BA30" i="15"/>
  <c r="BB30" i="15"/>
  <c r="AV30" i="15"/>
  <c r="AW30" i="15"/>
  <c r="AQ30" i="15"/>
  <c r="AL30" i="15"/>
  <c r="AM30" i="15"/>
  <c r="AG30" i="15"/>
  <c r="AB30" i="15"/>
  <c r="AC30" i="15"/>
  <c r="W30" i="15"/>
  <c r="R30" i="15"/>
  <c r="S30" i="15"/>
  <c r="M30" i="15"/>
  <c r="L30" i="15"/>
  <c r="B30" i="15"/>
  <c r="BI29" i="15"/>
  <c r="BF29" i="15"/>
  <c r="BG29" i="15"/>
  <c r="BD29" i="15"/>
  <c r="BA29" i="15"/>
  <c r="BB29" i="15"/>
  <c r="AV29" i="15"/>
  <c r="AQ29" i="15"/>
  <c r="AR29" i="15"/>
  <c r="AL29" i="15"/>
  <c r="AG29" i="15"/>
  <c r="AH29" i="15"/>
  <c r="AB29" i="15"/>
  <c r="AC29" i="15"/>
  <c r="W29" i="15"/>
  <c r="X29" i="15"/>
  <c r="R29" i="15"/>
  <c r="M29" i="15"/>
  <c r="N29" i="15"/>
  <c r="B29" i="15"/>
  <c r="BI28" i="15"/>
  <c r="BI41" i="15"/>
  <c r="BF28" i="15"/>
  <c r="BD28" i="15"/>
  <c r="BD41" i="15"/>
  <c r="BA28" i="15"/>
  <c r="AV28" i="15"/>
  <c r="AQ28" i="15"/>
  <c r="AL28" i="15"/>
  <c r="AG28" i="15"/>
  <c r="AB28" i="15"/>
  <c r="W28" i="15"/>
  <c r="R28" i="15"/>
  <c r="M28" i="15"/>
  <c r="B28" i="15"/>
  <c r="BI27" i="15"/>
  <c r="BF27" i="15"/>
  <c r="BD27" i="15"/>
  <c r="BA27" i="15"/>
  <c r="AV27" i="15"/>
  <c r="AZ27" i="15"/>
  <c r="AQ27" i="15"/>
  <c r="AU27" i="15"/>
  <c r="AL27" i="15"/>
  <c r="AP27" i="15"/>
  <c r="AG27" i="15"/>
  <c r="AK27" i="15"/>
  <c r="AB27" i="15"/>
  <c r="AF27" i="15"/>
  <c r="W27" i="15"/>
  <c r="AA27" i="15"/>
  <c r="R27" i="15"/>
  <c r="V27" i="15"/>
  <c r="M27" i="15"/>
  <c r="Q27" i="15"/>
  <c r="BI26" i="15"/>
  <c r="BF26" i="15"/>
  <c r="BG26" i="15"/>
  <c r="BD26" i="15"/>
  <c r="BA26" i="15"/>
  <c r="BB26" i="15"/>
  <c r="AV26" i="15"/>
  <c r="AQ26" i="15"/>
  <c r="AL26" i="15"/>
  <c r="AM26" i="15"/>
  <c r="AG26" i="15"/>
  <c r="AH26" i="15"/>
  <c r="AB26" i="15"/>
  <c r="AC26" i="15"/>
  <c r="W26" i="15"/>
  <c r="R26" i="15"/>
  <c r="S26" i="15"/>
  <c r="M26" i="15"/>
  <c r="N26" i="15"/>
  <c r="B26" i="15"/>
  <c r="BI25" i="15"/>
  <c r="BF25" i="15"/>
  <c r="BG25" i="15"/>
  <c r="BD25" i="15"/>
  <c r="BA25" i="15"/>
  <c r="BB25" i="15"/>
  <c r="AV25" i="15"/>
  <c r="AW25" i="15"/>
  <c r="AQ25" i="15"/>
  <c r="AL25" i="15"/>
  <c r="AM25" i="15"/>
  <c r="AG25" i="15"/>
  <c r="AH25" i="15"/>
  <c r="AB25" i="15"/>
  <c r="AC25" i="15"/>
  <c r="W25" i="15"/>
  <c r="R25" i="15"/>
  <c r="S25" i="15"/>
  <c r="M25" i="15"/>
  <c r="N25" i="15"/>
  <c r="B25" i="15"/>
  <c r="BI24" i="15"/>
  <c r="BF24" i="15"/>
  <c r="BG24" i="15"/>
  <c r="BD24" i="15"/>
  <c r="BA24" i="15"/>
  <c r="BB24" i="15"/>
  <c r="AV24" i="15"/>
  <c r="AW24" i="15"/>
  <c r="AQ24" i="15"/>
  <c r="AR24" i="15"/>
  <c r="AL24" i="15"/>
  <c r="AG24" i="15"/>
  <c r="AH24" i="15"/>
  <c r="AB24" i="15"/>
  <c r="AC24" i="15"/>
  <c r="W24" i="15"/>
  <c r="X24" i="15"/>
  <c r="R24" i="15"/>
  <c r="S24" i="15"/>
  <c r="M24" i="15"/>
  <c r="N24" i="15"/>
  <c r="B24" i="15"/>
  <c r="BI23" i="15"/>
  <c r="BF23" i="15"/>
  <c r="BG23" i="15"/>
  <c r="BD23" i="15"/>
  <c r="BA23" i="15"/>
  <c r="BB23" i="15"/>
  <c r="AV23" i="15"/>
  <c r="AW23" i="15"/>
  <c r="AQ23" i="15"/>
  <c r="AR23" i="15"/>
  <c r="AL23" i="15"/>
  <c r="AM23" i="15"/>
  <c r="AG23" i="15"/>
  <c r="AH23" i="15"/>
  <c r="AB23" i="15"/>
  <c r="AC23" i="15"/>
  <c r="W23" i="15"/>
  <c r="X23" i="15"/>
  <c r="R23" i="15"/>
  <c r="S23" i="15"/>
  <c r="M23" i="15"/>
  <c r="B23" i="15"/>
  <c r="BI22" i="15"/>
  <c r="BF22" i="15"/>
  <c r="BG22" i="15"/>
  <c r="BD22" i="15"/>
  <c r="BA22" i="15"/>
  <c r="BB22" i="15"/>
  <c r="AV22" i="15"/>
  <c r="AQ22" i="15"/>
  <c r="AR22" i="15"/>
  <c r="AL22" i="15"/>
  <c r="AM22" i="15"/>
  <c r="AG22" i="15"/>
  <c r="AH22" i="15"/>
  <c r="AB22" i="15"/>
  <c r="AC22" i="15"/>
  <c r="W22" i="15"/>
  <c r="R22" i="15"/>
  <c r="S22" i="15"/>
  <c r="M22" i="15"/>
  <c r="N22" i="15"/>
  <c r="B22" i="15"/>
  <c r="BI21" i="15"/>
  <c r="BF21" i="15"/>
  <c r="BG21" i="15"/>
  <c r="BD21" i="15"/>
  <c r="BA21" i="15"/>
  <c r="BB21" i="15"/>
  <c r="AV21" i="15"/>
  <c r="AW21" i="15"/>
  <c r="AQ21" i="15"/>
  <c r="AR21" i="15"/>
  <c r="AL21" i="15"/>
  <c r="AM21" i="15"/>
  <c r="AG21" i="15"/>
  <c r="AH21" i="15"/>
  <c r="AB21" i="15"/>
  <c r="AC21" i="15"/>
  <c r="W21" i="15"/>
  <c r="X21" i="15"/>
  <c r="R21" i="15"/>
  <c r="S21" i="15"/>
  <c r="M21" i="15"/>
  <c r="N21" i="15"/>
  <c r="B21" i="15"/>
  <c r="BI20" i="15"/>
  <c r="BF20" i="15"/>
  <c r="BG20" i="15"/>
  <c r="BD20" i="15"/>
  <c r="BA20" i="15"/>
  <c r="BB20" i="15"/>
  <c r="AV20" i="15"/>
  <c r="AQ20" i="15"/>
  <c r="AR20" i="15"/>
  <c r="AL20" i="15"/>
  <c r="AM20" i="15"/>
  <c r="AG20" i="15"/>
  <c r="AB20" i="15"/>
  <c r="W20" i="15"/>
  <c r="X20" i="15"/>
  <c r="R20" i="15"/>
  <c r="S20" i="15"/>
  <c r="M20" i="15"/>
  <c r="B20" i="15"/>
  <c r="BI19" i="15"/>
  <c r="BF19" i="15"/>
  <c r="BD19" i="15"/>
  <c r="BA19" i="15"/>
  <c r="AV19" i="15"/>
  <c r="AZ19" i="15"/>
  <c r="AQ19" i="15"/>
  <c r="AU19" i="15"/>
  <c r="W19" i="15"/>
  <c r="AA19" i="15"/>
  <c r="R19" i="15"/>
  <c r="V19" i="15"/>
  <c r="M19" i="15"/>
  <c r="Q19" i="15"/>
  <c r="L19" i="15"/>
  <c r="B19" i="15"/>
  <c r="BI18" i="15"/>
  <c r="BF18" i="15"/>
  <c r="BG18" i="15"/>
  <c r="BD18" i="15"/>
  <c r="BA18" i="15"/>
  <c r="BB18" i="15"/>
  <c r="AV18" i="15"/>
  <c r="AQ18" i="15"/>
  <c r="AR18" i="15"/>
  <c r="AL18" i="15"/>
  <c r="AM18" i="15"/>
  <c r="AG18" i="15"/>
  <c r="AH18" i="15"/>
  <c r="AB18" i="15"/>
  <c r="W18" i="15"/>
  <c r="X18" i="15"/>
  <c r="R18" i="15"/>
  <c r="S18" i="15"/>
  <c r="M18" i="15"/>
  <c r="N18" i="15"/>
  <c r="L18" i="15"/>
  <c r="B18" i="15"/>
  <c r="BI17" i="15"/>
  <c r="BF17" i="15"/>
  <c r="BG17" i="15"/>
  <c r="BD17" i="15"/>
  <c r="BA17" i="15"/>
  <c r="BB17" i="15"/>
  <c r="AV17" i="15"/>
  <c r="AQ17" i="15"/>
  <c r="AL17" i="15"/>
  <c r="AM17" i="15"/>
  <c r="AG17" i="15"/>
  <c r="AH17" i="15"/>
  <c r="AB17" i="15"/>
  <c r="W17" i="15"/>
  <c r="R17" i="15"/>
  <c r="S17" i="15"/>
  <c r="M17" i="15"/>
  <c r="N17" i="15"/>
  <c r="N27" i="15"/>
  <c r="B17" i="15"/>
  <c r="BI16" i="15"/>
  <c r="BF16" i="15"/>
  <c r="BG16" i="15"/>
  <c r="BD16" i="15"/>
  <c r="BA16" i="15"/>
  <c r="BB16" i="15"/>
  <c r="AV16" i="15"/>
  <c r="AW16" i="15"/>
  <c r="AQ16" i="15"/>
  <c r="AL16" i="15"/>
  <c r="AM16" i="15"/>
  <c r="AG16" i="15"/>
  <c r="AH16" i="15"/>
  <c r="AB16" i="15"/>
  <c r="AC16" i="15"/>
  <c r="W16" i="15"/>
  <c r="X16" i="15"/>
  <c r="R16" i="15"/>
  <c r="S16" i="15"/>
  <c r="M16" i="15"/>
  <c r="N16" i="15"/>
  <c r="B16" i="15"/>
  <c r="BI15" i="15"/>
  <c r="BF15" i="15"/>
  <c r="BG15" i="15"/>
  <c r="BD15" i="15"/>
  <c r="BA15" i="15"/>
  <c r="BB15" i="15"/>
  <c r="AV15" i="15"/>
  <c r="AW15" i="15"/>
  <c r="AQ15" i="15"/>
  <c r="AR15" i="15"/>
  <c r="AL15" i="15"/>
  <c r="AG15" i="15"/>
  <c r="AB15" i="15"/>
  <c r="AC15" i="15"/>
  <c r="W15" i="15"/>
  <c r="X15" i="15"/>
  <c r="R15" i="15"/>
  <c r="M15" i="15"/>
  <c r="N15" i="15"/>
  <c r="L15" i="15"/>
  <c r="B15" i="15"/>
  <c r="BI14" i="15"/>
  <c r="BF14" i="15"/>
  <c r="BG14" i="15"/>
  <c r="BD14" i="15"/>
  <c r="BA14" i="15"/>
  <c r="BB14" i="15"/>
  <c r="AV14" i="15"/>
  <c r="AQ14" i="15"/>
  <c r="AL14" i="15"/>
  <c r="AG14" i="15"/>
  <c r="AH14" i="15"/>
  <c r="AB14" i="15"/>
  <c r="W14" i="15"/>
  <c r="X14" i="15"/>
  <c r="R14" i="15"/>
  <c r="M14" i="15"/>
  <c r="N14" i="15"/>
  <c r="L14" i="15"/>
  <c r="B14" i="15"/>
  <c r="BI13" i="15"/>
  <c r="BF13" i="15"/>
  <c r="BG13" i="15"/>
  <c r="BD13" i="15"/>
  <c r="BA13" i="15"/>
  <c r="BB13" i="15"/>
  <c r="AV13" i="15"/>
  <c r="AW13" i="15"/>
  <c r="AQ13" i="15"/>
  <c r="AR13" i="15"/>
  <c r="AL13" i="15"/>
  <c r="AM13" i="15"/>
  <c r="AG13" i="15"/>
  <c r="AB13" i="15"/>
  <c r="AC13" i="15"/>
  <c r="W13" i="15"/>
  <c r="R13" i="15"/>
  <c r="S13" i="15"/>
  <c r="M13" i="15"/>
  <c r="N13" i="15"/>
  <c r="B13" i="15"/>
  <c r="BI12" i="15"/>
  <c r="BF12" i="15"/>
  <c r="BG12" i="15"/>
  <c r="BD12" i="15"/>
  <c r="BA12" i="15"/>
  <c r="BB12" i="15"/>
  <c r="AV12" i="15"/>
  <c r="AQ12" i="15"/>
  <c r="AR12" i="15"/>
  <c r="AL12" i="15"/>
  <c r="AG12" i="15"/>
  <c r="AH12" i="15"/>
  <c r="AB12" i="15"/>
  <c r="W12" i="15"/>
  <c r="X12" i="15"/>
  <c r="R12" i="15"/>
  <c r="S12" i="15"/>
  <c r="M12" i="15"/>
  <c r="N12" i="15"/>
  <c r="B12" i="15"/>
  <c r="BI11" i="15"/>
  <c r="BF11" i="15"/>
  <c r="BG11" i="15"/>
  <c r="BD11" i="15"/>
  <c r="BA11" i="15"/>
  <c r="BB11" i="15"/>
  <c r="AV11" i="15"/>
  <c r="AQ11" i="15"/>
  <c r="AL11" i="15"/>
  <c r="AM11" i="15"/>
  <c r="AG11" i="15"/>
  <c r="AH11" i="15"/>
  <c r="AB11" i="15"/>
  <c r="W11" i="15"/>
  <c r="R11" i="15"/>
  <c r="S11" i="15"/>
  <c r="M11" i="15"/>
  <c r="N11" i="15"/>
  <c r="L11" i="15"/>
  <c r="B11" i="15"/>
  <c r="BI10" i="15"/>
  <c r="BF10" i="15"/>
  <c r="BG10" i="15"/>
  <c r="BD10" i="15"/>
  <c r="BA10" i="15"/>
  <c r="BB10" i="15"/>
  <c r="AV10" i="15"/>
  <c r="AQ10" i="15"/>
  <c r="AL10" i="15"/>
  <c r="AG10" i="15"/>
  <c r="AH10" i="15"/>
  <c r="AB10" i="15"/>
  <c r="W10" i="15"/>
  <c r="X10" i="15"/>
  <c r="R10" i="15"/>
  <c r="M10" i="15"/>
  <c r="N10" i="15"/>
  <c r="L10" i="15"/>
  <c r="B10" i="15"/>
  <c r="BI9" i="15"/>
  <c r="BF9" i="15"/>
  <c r="BD9" i="15"/>
  <c r="BA9" i="15"/>
  <c r="AV9" i="15"/>
  <c r="AQ9" i="15"/>
  <c r="AL9" i="15"/>
  <c r="AG9" i="15"/>
  <c r="AB9" i="15"/>
  <c r="W9" i="15"/>
  <c r="R9" i="15"/>
  <c r="M9" i="15"/>
  <c r="N9" i="15"/>
  <c r="B9" i="15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8" i="8"/>
  <c r="GS6" i="30"/>
  <c r="GT6" i="30"/>
  <c r="GV6" i="30"/>
  <c r="JE47" i="8"/>
  <c r="JE46" i="8"/>
  <c r="JE43" i="8"/>
  <c r="K45" i="15"/>
  <c r="L43" i="15"/>
  <c r="BS21" i="15"/>
  <c r="AI52" i="8"/>
  <c r="AI51" i="8"/>
  <c r="AI50" i="8"/>
  <c r="Y40" i="8"/>
  <c r="Z40" i="8"/>
  <c r="Y39" i="8"/>
  <c r="Z39" i="8"/>
  <c r="Y43" i="8"/>
  <c r="Z43" i="8"/>
  <c r="JG47" i="8"/>
  <c r="JF47" i="8"/>
  <c r="BK9" i="15"/>
  <c r="BK36" i="15"/>
  <c r="BK35" i="15"/>
  <c r="BK34" i="15"/>
  <c r="BK32" i="15"/>
  <c r="BK31" i="15"/>
  <c r="BK30" i="15"/>
  <c r="BK28" i="15"/>
  <c r="BK27" i="15"/>
  <c r="BK26" i="15"/>
  <c r="BK24" i="15"/>
  <c r="BK23" i="15"/>
  <c r="BK22" i="15"/>
  <c r="BK20" i="15"/>
  <c r="BK19" i="15"/>
  <c r="BK18" i="15"/>
  <c r="BK16" i="15"/>
  <c r="BK15" i="15"/>
  <c r="BK14" i="15"/>
  <c r="BK12" i="15"/>
  <c r="BK11" i="15"/>
  <c r="BK10" i="15"/>
  <c r="O43" i="8"/>
  <c r="O44" i="8"/>
  <c r="P44" i="8"/>
  <c r="M42" i="15"/>
  <c r="Q42" i="15"/>
  <c r="M40" i="15"/>
  <c r="Q40" i="15"/>
  <c r="R42" i="15"/>
  <c r="V42" i="15"/>
  <c r="R40" i="15"/>
  <c r="S9" i="15"/>
  <c r="AA9" i="15"/>
  <c r="W42" i="15"/>
  <c r="W40" i="15"/>
  <c r="AA40" i="15"/>
  <c r="X9" i="15"/>
  <c r="AF9" i="15"/>
  <c r="AC9" i="15"/>
  <c r="AH9" i="15"/>
  <c r="AM9" i="15"/>
  <c r="AU9" i="15"/>
  <c r="AQ42" i="15"/>
  <c r="AU42" i="15"/>
  <c r="AQ40" i="15"/>
  <c r="AR9" i="15"/>
  <c r="AZ9" i="15"/>
  <c r="AV42" i="15"/>
  <c r="AZ42" i="15"/>
  <c r="AV40" i="15"/>
  <c r="AZ40" i="15"/>
  <c r="AW9" i="15"/>
  <c r="BA42" i="15"/>
  <c r="BA40" i="15"/>
  <c r="BB9" i="15"/>
  <c r="BD42" i="15"/>
  <c r="BD40" i="15"/>
  <c r="BF42" i="15"/>
  <c r="BF40" i="15"/>
  <c r="BG9" i="15"/>
  <c r="BI42" i="15"/>
  <c r="BI40" i="15"/>
  <c r="V10" i="15"/>
  <c r="S10" i="15"/>
  <c r="AF10" i="15"/>
  <c r="AC10" i="15"/>
  <c r="AP10" i="15"/>
  <c r="AM10" i="15"/>
  <c r="AU10" i="15"/>
  <c r="AR10" i="15"/>
  <c r="AZ10" i="15"/>
  <c r="AW10" i="15"/>
  <c r="AA11" i="15"/>
  <c r="X11" i="15"/>
  <c r="AF11" i="15"/>
  <c r="AC11" i="15"/>
  <c r="AU11" i="15"/>
  <c r="AR11" i="15"/>
  <c r="AZ11" i="15"/>
  <c r="AW11" i="15"/>
  <c r="AF12" i="15"/>
  <c r="AC12" i="15"/>
  <c r="AP12" i="15"/>
  <c r="AM12" i="15"/>
  <c r="AZ12" i="15"/>
  <c r="AW12" i="15"/>
  <c r="AA13" i="15"/>
  <c r="X13" i="15"/>
  <c r="AK13" i="15"/>
  <c r="AH13" i="15"/>
  <c r="V14" i="15"/>
  <c r="S14" i="15"/>
  <c r="AF14" i="15"/>
  <c r="AC14" i="15"/>
  <c r="AP14" i="15"/>
  <c r="AM14" i="15"/>
  <c r="AU14" i="15"/>
  <c r="AR14" i="15"/>
  <c r="AZ14" i="15"/>
  <c r="AW14" i="15"/>
  <c r="V15" i="15"/>
  <c r="S15" i="15"/>
  <c r="AK15" i="15"/>
  <c r="AH15" i="15"/>
  <c r="AP15" i="15"/>
  <c r="AM15" i="15"/>
  <c r="AU16" i="15"/>
  <c r="AR16" i="15"/>
  <c r="BS16" i="15"/>
  <c r="N19" i="15"/>
  <c r="S27" i="15"/>
  <c r="S19" i="15"/>
  <c r="AA17" i="15"/>
  <c r="X17" i="15"/>
  <c r="AF17" i="15"/>
  <c r="AC17" i="15"/>
  <c r="AH27" i="15"/>
  <c r="AH19" i="15"/>
  <c r="AM27" i="15"/>
  <c r="AM19" i="15"/>
  <c r="AU17" i="15"/>
  <c r="AR17" i="15"/>
  <c r="AZ17" i="15"/>
  <c r="AW17" i="15"/>
  <c r="BB27" i="15"/>
  <c r="BB19" i="15"/>
  <c r="BG27" i="15"/>
  <c r="BG19" i="15"/>
  <c r="AF18" i="15"/>
  <c r="AC18" i="15"/>
  <c r="AZ18" i="15"/>
  <c r="AW18" i="15"/>
  <c r="Q20" i="15"/>
  <c r="N20" i="15"/>
  <c r="AF20" i="15"/>
  <c r="AC20" i="15"/>
  <c r="AK20" i="15"/>
  <c r="AH20" i="15"/>
  <c r="AZ20" i="15"/>
  <c r="AW20" i="15"/>
  <c r="AA22" i="15"/>
  <c r="X22" i="15"/>
  <c r="AZ22" i="15"/>
  <c r="AW22" i="15"/>
  <c r="Q23" i="15"/>
  <c r="N23" i="15"/>
  <c r="BS23" i="15"/>
  <c r="AP24" i="15"/>
  <c r="AM24" i="15"/>
  <c r="BS24" i="15"/>
  <c r="AA25" i="15"/>
  <c r="X25" i="15"/>
  <c r="AU25" i="15"/>
  <c r="AR25" i="15"/>
  <c r="AA26" i="15"/>
  <c r="X26" i="15"/>
  <c r="AU26" i="15"/>
  <c r="AR26" i="15"/>
  <c r="AZ26" i="15"/>
  <c r="AW26" i="15"/>
  <c r="Q28" i="15"/>
  <c r="M41" i="15"/>
  <c r="Q41" i="15"/>
  <c r="N28" i="15"/>
  <c r="R41" i="15"/>
  <c r="V41" i="15"/>
  <c r="S28" i="15"/>
  <c r="W41" i="15"/>
  <c r="X28" i="15"/>
  <c r="AF28" i="15"/>
  <c r="AB41" i="15"/>
  <c r="AF41" i="15"/>
  <c r="AC28" i="15"/>
  <c r="AK28" i="15"/>
  <c r="AG41" i="15"/>
  <c r="AK41" i="15"/>
  <c r="AH28" i="15"/>
  <c r="AL41" i="15"/>
  <c r="AP41" i="15"/>
  <c r="AM28" i="15"/>
  <c r="AU28" i="15"/>
  <c r="AQ41" i="15"/>
  <c r="AU41" i="15"/>
  <c r="AR28" i="15"/>
  <c r="AV41" i="15"/>
  <c r="AZ41" i="15"/>
  <c r="AW28" i="15"/>
  <c r="BA41" i="15"/>
  <c r="BE41" i="15"/>
  <c r="BB28" i="15"/>
  <c r="BF41" i="15"/>
  <c r="BJ41" i="15"/>
  <c r="BG28" i="15"/>
  <c r="V29" i="15"/>
  <c r="S29" i="15"/>
  <c r="AP29" i="15"/>
  <c r="AM29" i="15"/>
  <c r="AZ29" i="15"/>
  <c r="AW29" i="15"/>
  <c r="Q30" i="15"/>
  <c r="N30" i="15"/>
  <c r="AA30" i="15"/>
  <c r="X30" i="15"/>
  <c r="AK30" i="15"/>
  <c r="AH30" i="15"/>
  <c r="AU30" i="15"/>
  <c r="AR30" i="15"/>
  <c r="Q31" i="15"/>
  <c r="N31" i="15"/>
  <c r="AF31" i="15"/>
  <c r="AC31" i="15"/>
  <c r="AP31" i="15"/>
  <c r="AM31" i="15"/>
  <c r="AZ31" i="15"/>
  <c r="AW31" i="15"/>
  <c r="AK32" i="15"/>
  <c r="AH32" i="15"/>
  <c r="AU32" i="15"/>
  <c r="AR32" i="15"/>
  <c r="N37" i="15"/>
  <c r="N36" i="15"/>
  <c r="S37" i="15"/>
  <c r="S36" i="15"/>
  <c r="X37" i="15"/>
  <c r="X36" i="15"/>
  <c r="AC37" i="15"/>
  <c r="AC36" i="15"/>
  <c r="AH37" i="15"/>
  <c r="AH36" i="15"/>
  <c r="AP33" i="15"/>
  <c r="AM33" i="15"/>
  <c r="AR37" i="15"/>
  <c r="AR36" i="15"/>
  <c r="AZ33" i="15"/>
  <c r="AW33" i="15"/>
  <c r="BB37" i="15"/>
  <c r="BB36" i="15"/>
  <c r="BG37" i="15"/>
  <c r="BG36" i="15"/>
  <c r="Q34" i="15"/>
  <c r="N34" i="15"/>
  <c r="BS34" i="15"/>
  <c r="Q35" i="15"/>
  <c r="N35" i="15"/>
  <c r="AU35" i="15"/>
  <c r="AR35" i="15"/>
  <c r="BL41" i="15"/>
  <c r="Z41" i="15"/>
  <c r="Z42" i="15"/>
  <c r="K48" i="15"/>
  <c r="K47" i="15"/>
  <c r="K46" i="15"/>
  <c r="F3" i="20"/>
  <c r="BM36" i="15"/>
  <c r="BM35" i="15"/>
  <c r="BM32" i="15"/>
  <c r="BM31" i="15"/>
  <c r="BM28" i="15"/>
  <c r="BM27" i="15"/>
  <c r="BM24" i="15"/>
  <c r="BM23" i="15"/>
  <c r="BM20" i="15"/>
  <c r="BM19" i="15"/>
  <c r="BM16" i="15"/>
  <c r="BM15" i="15"/>
  <c r="BM12" i="15"/>
  <c r="BM11" i="15"/>
  <c r="L37" i="15"/>
  <c r="I37" i="15"/>
  <c r="L36" i="15"/>
  <c r="I36" i="15"/>
  <c r="I35" i="15"/>
  <c r="L34" i="15"/>
  <c r="I34" i="15"/>
  <c r="L32" i="15"/>
  <c r="I32" i="15"/>
  <c r="L31" i="15"/>
  <c r="I31" i="15"/>
  <c r="L29" i="15"/>
  <c r="I28" i="15"/>
  <c r="L27" i="15"/>
  <c r="I27" i="15"/>
  <c r="L26" i="15"/>
  <c r="I26" i="15"/>
  <c r="L25" i="15"/>
  <c r="I25" i="15"/>
  <c r="L23" i="15"/>
  <c r="I23" i="15"/>
  <c r="L22" i="15"/>
  <c r="I22" i="15"/>
  <c r="L21" i="15"/>
  <c r="I21" i="15"/>
  <c r="I19" i="15"/>
  <c r="L17" i="15"/>
  <c r="I17" i="15"/>
  <c r="I15" i="15"/>
  <c r="L13" i="15"/>
  <c r="I13" i="15"/>
  <c r="I11" i="15"/>
  <c r="L12" i="15"/>
  <c r="H41" i="15"/>
  <c r="L41" i="15"/>
  <c r="L16" i="15"/>
  <c r="L24" i="15"/>
  <c r="L20" i="15"/>
  <c r="H42" i="15"/>
  <c r="L42" i="15"/>
  <c r="L9" i="15"/>
  <c r="H40" i="15"/>
  <c r="L40" i="15"/>
  <c r="BM34" i="15"/>
  <c r="BM30" i="15"/>
  <c r="BM26" i="15"/>
  <c r="BM22" i="15"/>
  <c r="BM14" i="15"/>
  <c r="BM10" i="15"/>
  <c r="BK37" i="15"/>
  <c r="BM37" i="15"/>
  <c r="BK33" i="15"/>
  <c r="BM33" i="15"/>
  <c r="BK29" i="15"/>
  <c r="BK25" i="15"/>
  <c r="BM25" i="15"/>
  <c r="BK21" i="15"/>
  <c r="BM21" i="15"/>
  <c r="BK17" i="15"/>
  <c r="BM17" i="15"/>
  <c r="BK13" i="15"/>
  <c r="G25" i="15"/>
  <c r="AU24" i="15"/>
  <c r="BJ19" i="15"/>
  <c r="BJ30" i="15"/>
  <c r="V32" i="15"/>
  <c r="V33" i="15"/>
  <c r="BE27" i="15"/>
  <c r="AA33" i="15"/>
  <c r="BJ13" i="15"/>
  <c r="V21" i="15"/>
  <c r="AK26" i="15"/>
  <c r="AA31" i="15"/>
  <c r="G24" i="15"/>
  <c r="AA16" i="15"/>
  <c r="V12" i="15"/>
  <c r="BE12" i="15"/>
  <c r="AP21" i="15"/>
  <c r="AA24" i="15"/>
  <c r="AF29" i="15"/>
  <c r="BE31" i="15"/>
  <c r="BJ33" i="15"/>
  <c r="V35" i="15"/>
  <c r="BE24" i="15"/>
  <c r="G33" i="15"/>
  <c r="G17" i="15"/>
  <c r="BE14" i="15"/>
  <c r="AZ13" i="15"/>
  <c r="BJ16" i="15"/>
  <c r="AK18" i="15"/>
  <c r="BJ21" i="15"/>
  <c r="AK23" i="15"/>
  <c r="AP32" i="15"/>
  <c r="G32" i="15"/>
  <c r="G16" i="15"/>
  <c r="G35" i="15"/>
  <c r="G27" i="15"/>
  <c r="G19" i="15"/>
  <c r="G15" i="15"/>
  <c r="BJ11" i="15"/>
  <c r="AU12" i="15"/>
  <c r="BJ15" i="15"/>
  <c r="BJ29" i="15"/>
  <c r="G34" i="15"/>
  <c r="G26" i="15"/>
  <c r="G22" i="15"/>
  <c r="G18" i="15"/>
  <c r="G14" i="15"/>
  <c r="AK10" i="15"/>
  <c r="BE10" i="15"/>
  <c r="Q11" i="15"/>
  <c r="AU13" i="15"/>
  <c r="BE13" i="15"/>
  <c r="Q14" i="15"/>
  <c r="BJ14" i="15"/>
  <c r="AA15" i="15"/>
  <c r="AF16" i="15"/>
  <c r="BE17" i="15"/>
  <c r="Q18" i="15"/>
  <c r="V20" i="15"/>
  <c r="AU21" i="15"/>
  <c r="AF25" i="15"/>
  <c r="AF26" i="15"/>
  <c r="BE30" i="15"/>
  <c r="BJ32" i="15"/>
  <c r="BE33" i="15"/>
  <c r="G37" i="15"/>
  <c r="G29" i="15"/>
  <c r="G21" i="15"/>
  <c r="G13" i="15"/>
  <c r="G31" i="15"/>
  <c r="G23" i="15"/>
  <c r="G11" i="15"/>
  <c r="V24" i="15"/>
  <c r="Q26" i="15"/>
  <c r="G30" i="15"/>
  <c r="G10" i="15"/>
  <c r="AZ16" i="15"/>
  <c r="AA21" i="15"/>
  <c r="V23" i="15"/>
  <c r="AZ28" i="15"/>
  <c r="BE29" i="15"/>
  <c r="G36" i="15"/>
  <c r="G20" i="15"/>
  <c r="AP16" i="15"/>
  <c r="AK24" i="15"/>
  <c r="AP18" i="15"/>
  <c r="Q22" i="15"/>
  <c r="AP22" i="15"/>
  <c r="AA29" i="15"/>
  <c r="AF33" i="15"/>
  <c r="AA12" i="15"/>
  <c r="AK14" i="15"/>
  <c r="BE26" i="15"/>
  <c r="AZ30" i="15"/>
  <c r="Q32" i="15"/>
  <c r="C41" i="15"/>
  <c r="D18" i="15"/>
  <c r="AZ21" i="15"/>
  <c r="AU29" i="15"/>
  <c r="V11" i="15"/>
  <c r="AK11" i="15"/>
  <c r="V16" i="15"/>
  <c r="AK17" i="15"/>
  <c r="AK21" i="15"/>
  <c r="BJ23" i="15"/>
  <c r="BE25" i="15"/>
  <c r="V28" i="15"/>
  <c r="Q10" i="15"/>
  <c r="V18" i="15"/>
  <c r="BE21" i="15"/>
  <c r="BJ27" i="15"/>
  <c r="BE28" i="15"/>
  <c r="C42" i="15"/>
  <c r="G9" i="15"/>
  <c r="D9" i="15"/>
  <c r="BL9" i="15"/>
  <c r="AP11" i="15"/>
  <c r="BE11" i="15"/>
  <c r="AF13" i="15"/>
  <c r="AU15" i="15"/>
  <c r="BE16" i="15"/>
  <c r="Q17" i="15"/>
  <c r="BE19" i="15"/>
  <c r="AP20" i="15"/>
  <c r="AF22" i="15"/>
  <c r="BE22" i="15"/>
  <c r="AP23" i="15"/>
  <c r="BE23" i="15"/>
  <c r="BJ24" i="15"/>
  <c r="AZ25" i="15"/>
  <c r="BJ25" i="15"/>
  <c r="AF30" i="15"/>
  <c r="AK31" i="15"/>
  <c r="C40" i="15"/>
  <c r="F41" i="15"/>
  <c r="F42" i="15"/>
  <c r="G28" i="15"/>
  <c r="G12" i="15"/>
  <c r="BE32" i="15"/>
  <c r="BJ10" i="15"/>
  <c r="BJ12" i="15"/>
  <c r="BJ17" i="15"/>
  <c r="BE18" i="15"/>
  <c r="BE20" i="15"/>
  <c r="BJ28" i="15"/>
  <c r="AU33" i="15"/>
  <c r="BJ35" i="15"/>
  <c r="D13" i="15"/>
  <c r="BL13" i="15"/>
  <c r="F40" i="15"/>
  <c r="V22" i="15"/>
  <c r="AK25" i="15"/>
  <c r="BE9" i="15"/>
  <c r="AP17" i="15"/>
  <c r="AA20" i="15"/>
  <c r="Q25" i="15"/>
  <c r="AK29" i="15"/>
  <c r="Q15" i="15"/>
  <c r="AZ23" i="15"/>
  <c r="V17" i="15"/>
  <c r="AP25" i="15"/>
  <c r="Q29" i="15"/>
  <c r="V9" i="15"/>
  <c r="AP9" i="15"/>
  <c r="BJ9" i="15"/>
  <c r="AA10" i="15"/>
  <c r="Q12" i="15"/>
  <c r="AK12" i="15"/>
  <c r="V13" i="15"/>
  <c r="AP13" i="15"/>
  <c r="AA14" i="15"/>
  <c r="Q16" i="15"/>
  <c r="AK16" i="15"/>
  <c r="AA18" i="15"/>
  <c r="AU18" i="15"/>
  <c r="BJ20" i="15"/>
  <c r="AF21" i="15"/>
  <c r="AU22" i="15"/>
  <c r="V25" i="15"/>
  <c r="AA23" i="15"/>
  <c r="AU20" i="15"/>
  <c r="AF23" i="15"/>
  <c r="Q9" i="15"/>
  <c r="AK9" i="15"/>
  <c r="Q13" i="15"/>
  <c r="AF15" i="15"/>
  <c r="AZ15" i="15"/>
  <c r="BE15" i="15"/>
  <c r="BJ18" i="15"/>
  <c r="Q21" i="15"/>
  <c r="AK22" i="15"/>
  <c r="AU23" i="15"/>
  <c r="AF24" i="15"/>
  <c r="AZ24" i="15"/>
  <c r="AU34" i="15"/>
  <c r="BJ22" i="15"/>
  <c r="Q24" i="15"/>
  <c r="BJ26" i="15"/>
  <c r="AA28" i="15"/>
  <c r="AK33" i="15"/>
  <c r="V34" i="15"/>
  <c r="V26" i="15"/>
  <c r="AP26" i="15"/>
  <c r="AP28" i="15"/>
  <c r="V30" i="15"/>
  <c r="AP30" i="15"/>
  <c r="AU31" i="15"/>
  <c r="BJ31" i="15"/>
  <c r="AA32" i="15"/>
  <c r="BJ34" i="15"/>
  <c r="D41" i="15"/>
  <c r="E41" i="15"/>
  <c r="V31" i="15"/>
  <c r="AF32" i="15"/>
  <c r="AZ32" i="15"/>
  <c r="Q33" i="15"/>
  <c r="GW6" i="30"/>
  <c r="GX6" i="30"/>
  <c r="GZ6" i="30"/>
  <c r="BR34" i="15"/>
  <c r="F45" i="15"/>
  <c r="G43" i="15"/>
  <c r="BR35" i="15"/>
  <c r="BJ40" i="15"/>
  <c r="BE40" i="15"/>
  <c r="AA41" i="15"/>
  <c r="BS35" i="15"/>
  <c r="BS33" i="15"/>
  <c r="BS32" i="15"/>
  <c r="BS31" i="15"/>
  <c r="BS30" i="15"/>
  <c r="BS29" i="15"/>
  <c r="BS28" i="15"/>
  <c r="BS26" i="15"/>
  <c r="BS25" i="15"/>
  <c r="BS22" i="15"/>
  <c r="BS20" i="15"/>
  <c r="BS18" i="15"/>
  <c r="BS17" i="15"/>
  <c r="BS15" i="15"/>
  <c r="BS14" i="15"/>
  <c r="BS13" i="15"/>
  <c r="BS12" i="15"/>
  <c r="BS11" i="15"/>
  <c r="BS10" i="15"/>
  <c r="BS9" i="15"/>
  <c r="BM9" i="15"/>
  <c r="BK42" i="15"/>
  <c r="BK45" i="15"/>
  <c r="BK40" i="15"/>
  <c r="BM29" i="15"/>
  <c r="BK41" i="15"/>
  <c r="AW37" i="15"/>
  <c r="AW36" i="15"/>
  <c r="AW41" i="15"/>
  <c r="AX41" i="15"/>
  <c r="AM37" i="15"/>
  <c r="AM36" i="15"/>
  <c r="BG41" i="15"/>
  <c r="BH41" i="15"/>
  <c r="BB41" i="15"/>
  <c r="BC41" i="15"/>
  <c r="AR41" i="15"/>
  <c r="AS41" i="15"/>
  <c r="AH41" i="15"/>
  <c r="AI41" i="15"/>
  <c r="AC41" i="15"/>
  <c r="AD41" i="15"/>
  <c r="X41" i="15"/>
  <c r="Y41" i="15"/>
  <c r="S41" i="15"/>
  <c r="T41" i="15"/>
  <c r="N41" i="15"/>
  <c r="O41" i="15"/>
  <c r="AW27" i="15"/>
  <c r="AW19" i="15"/>
  <c r="AW42" i="15"/>
  <c r="AX43" i="15"/>
  <c r="AR27" i="15"/>
  <c r="AR19" i="15"/>
  <c r="AC27" i="15"/>
  <c r="AC19" i="15"/>
  <c r="X27" i="15"/>
  <c r="X19" i="15"/>
  <c r="BI45" i="15"/>
  <c r="BJ42" i="15"/>
  <c r="BG42" i="15"/>
  <c r="BH43" i="15"/>
  <c r="BG40" i="15"/>
  <c r="BH40" i="15"/>
  <c r="BD45" i="15"/>
  <c r="BE42" i="15"/>
  <c r="BB42" i="15"/>
  <c r="BC43" i="15"/>
  <c r="BB40" i="15"/>
  <c r="BC40" i="15"/>
  <c r="AU40" i="15"/>
  <c r="AM40" i="15"/>
  <c r="AH42" i="15"/>
  <c r="AI43" i="15"/>
  <c r="AH40" i="15"/>
  <c r="S42" i="15"/>
  <c r="S40" i="15"/>
  <c r="T40" i="15"/>
  <c r="V40" i="15"/>
  <c r="N42" i="15"/>
  <c r="O43" i="15"/>
  <c r="N40" i="15"/>
  <c r="O40" i="15"/>
  <c r="AA42" i="15"/>
  <c r="Z45" i="15"/>
  <c r="F48" i="15"/>
  <c r="F46" i="15"/>
  <c r="F47" i="15"/>
  <c r="BR32" i="15"/>
  <c r="BR24" i="15"/>
  <c r="BR15" i="15"/>
  <c r="BR16" i="15"/>
  <c r="BR14" i="15"/>
  <c r="BR10" i="15"/>
  <c r="BR12" i="15"/>
  <c r="BR28" i="15"/>
  <c r="BR30" i="15"/>
  <c r="BR11" i="15"/>
  <c r="BL18" i="15"/>
  <c r="BR18" i="15"/>
  <c r="BR20" i="15"/>
  <c r="BR33" i="15"/>
  <c r="BR31" i="15"/>
  <c r="BM13" i="15"/>
  <c r="BR23" i="15"/>
  <c r="I41" i="15"/>
  <c r="J41" i="15"/>
  <c r="BR29" i="15"/>
  <c r="BR17" i="15"/>
  <c r="BR13" i="15"/>
  <c r="BR26" i="15"/>
  <c r="BR25" i="15"/>
  <c r="BR22" i="15"/>
  <c r="I40" i="15"/>
  <c r="J40" i="15"/>
  <c r="BR21" i="15"/>
  <c r="BR9" i="15"/>
  <c r="G42" i="15"/>
  <c r="G40" i="15"/>
  <c r="G41" i="15"/>
  <c r="D42" i="15"/>
  <c r="E43" i="15"/>
  <c r="D40" i="15"/>
  <c r="E40" i="15"/>
  <c r="HA6" i="30"/>
  <c r="HB6" i="30"/>
  <c r="HD6" i="30"/>
  <c r="T43" i="15"/>
  <c r="S45" i="15"/>
  <c r="S48" i="15"/>
  <c r="T54" i="15"/>
  <c r="U54" i="15"/>
  <c r="T58" i="15"/>
  <c r="U58" i="15"/>
  <c r="T59" i="15"/>
  <c r="U59" i="15"/>
  <c r="T57" i="15"/>
  <c r="U57" i="15"/>
  <c r="T51" i="15"/>
  <c r="U51" i="15"/>
  <c r="BS37" i="15"/>
  <c r="AW40" i="15"/>
  <c r="AX40" i="15"/>
  <c r="BS36" i="15"/>
  <c r="AR40" i="15"/>
  <c r="AS40" i="15"/>
  <c r="AR42" i="15"/>
  <c r="AM42" i="15"/>
  <c r="AM41" i="15"/>
  <c r="AN41" i="15"/>
  <c r="BR36" i="15"/>
  <c r="AC40" i="15"/>
  <c r="AC42" i="15"/>
  <c r="BS19" i="15"/>
  <c r="BS27" i="15"/>
  <c r="X42" i="15"/>
  <c r="X40" i="15"/>
  <c r="Y40" i="15"/>
  <c r="BM18" i="15"/>
  <c r="BL42" i="15"/>
  <c r="BL45" i="15"/>
  <c r="BL40" i="15"/>
  <c r="N45" i="15"/>
  <c r="O42" i="15"/>
  <c r="T42" i="15"/>
  <c r="X45" i="15"/>
  <c r="AH45" i="15"/>
  <c r="AX42" i="15"/>
  <c r="AW45" i="15"/>
  <c r="BC42" i="15"/>
  <c r="BB45" i="15"/>
  <c r="BD47" i="15"/>
  <c r="BD48" i="15"/>
  <c r="BD46" i="15"/>
  <c r="BH42" i="15"/>
  <c r="BG45" i="15"/>
  <c r="BI47" i="15"/>
  <c r="BI48" i="15"/>
  <c r="BI46" i="15"/>
  <c r="BK46" i="15"/>
  <c r="BK48" i="15"/>
  <c r="BK47" i="15"/>
  <c r="Z46" i="15"/>
  <c r="Z48" i="15"/>
  <c r="Z47" i="15"/>
  <c r="E42" i="15"/>
  <c r="D45" i="15"/>
  <c r="BR19" i="15"/>
  <c r="BR37" i="15"/>
  <c r="BR27" i="15"/>
  <c r="I42" i="15"/>
  <c r="HE6" i="30"/>
  <c r="HF6" i="30"/>
  <c r="HH6" i="30"/>
  <c r="I45" i="15"/>
  <c r="I46" i="15"/>
  <c r="J43" i="15"/>
  <c r="Y42" i="15"/>
  <c r="Y43" i="15"/>
  <c r="AM45" i="15"/>
  <c r="AM48" i="15"/>
  <c r="AN43" i="15"/>
  <c r="AR45" i="15"/>
  <c r="AR47" i="15"/>
  <c r="J3" i="23"/>
  <c r="J7" i="23"/>
  <c r="J4" i="23"/>
  <c r="AS43" i="15"/>
  <c r="AC45" i="15"/>
  <c r="AC46" i="15"/>
  <c r="L3" i="20"/>
  <c r="AD43" i="15"/>
  <c r="BS41" i="15"/>
  <c r="AS42" i="15"/>
  <c r="BS42" i="15"/>
  <c r="BS45" i="15"/>
  <c r="BS40" i="15"/>
  <c r="BR42" i="15"/>
  <c r="BT42" i="15"/>
  <c r="BR40" i="15"/>
  <c r="BR41" i="15"/>
  <c r="BG48" i="15"/>
  <c r="BG46" i="15"/>
  <c r="V3" i="20"/>
  <c r="BG47" i="15"/>
  <c r="M3" i="23"/>
  <c r="M7" i="23"/>
  <c r="M4" i="23"/>
  <c r="BB48" i="15"/>
  <c r="BB46" i="15"/>
  <c r="U3" i="20"/>
  <c r="BB47" i="15"/>
  <c r="L3" i="23"/>
  <c r="L7" i="23"/>
  <c r="L4" i="23"/>
  <c r="AW48" i="15"/>
  <c r="AW46" i="15"/>
  <c r="T3" i="20"/>
  <c r="AW47" i="15"/>
  <c r="K3" i="23"/>
  <c r="K7" i="23"/>
  <c r="K4" i="23"/>
  <c r="AH48" i="15"/>
  <c r="AH46" i="15"/>
  <c r="O3" i="20"/>
  <c r="AH47" i="15"/>
  <c r="H3" i="23"/>
  <c r="H7" i="23"/>
  <c r="H4" i="23"/>
  <c r="AC48" i="15"/>
  <c r="X48" i="15"/>
  <c r="X46" i="15"/>
  <c r="K3" i="20"/>
  <c r="X47" i="15"/>
  <c r="F7" i="23"/>
  <c r="F4" i="23"/>
  <c r="E3" i="22"/>
  <c r="E12" i="22"/>
  <c r="S46" i="15"/>
  <c r="J3" i="20"/>
  <c r="S47" i="15"/>
  <c r="E7" i="23"/>
  <c r="E4" i="23"/>
  <c r="N48" i="15"/>
  <c r="D3" i="22"/>
  <c r="D12" i="22"/>
  <c r="N46" i="15"/>
  <c r="G3" i="20"/>
  <c r="H3" i="20"/>
  <c r="N47" i="15"/>
  <c r="D3" i="23"/>
  <c r="D7" i="23"/>
  <c r="D4" i="23"/>
  <c r="BL48" i="15"/>
  <c r="BL46" i="15"/>
  <c r="BL47" i="15"/>
  <c r="J42" i="15"/>
  <c r="D48" i="15"/>
  <c r="D47" i="15"/>
  <c r="D46" i="15"/>
  <c r="GU33" i="8"/>
  <c r="GU34" i="8"/>
  <c r="GU35" i="8"/>
  <c r="GU36" i="8"/>
  <c r="BN10" i="15"/>
  <c r="BN11" i="15"/>
  <c r="BN12" i="15"/>
  <c r="BN13" i="15"/>
  <c r="BN14" i="15"/>
  <c r="BN15" i="15"/>
  <c r="BN16" i="15"/>
  <c r="BN17" i="15"/>
  <c r="BN18" i="15"/>
  <c r="BN20" i="15"/>
  <c r="BN21" i="15"/>
  <c r="BN22" i="15"/>
  <c r="BN23" i="15"/>
  <c r="BN24" i="15"/>
  <c r="BN25" i="15"/>
  <c r="BN26" i="15"/>
  <c r="BN27" i="15"/>
  <c r="BN28" i="15"/>
  <c r="BN29" i="15"/>
  <c r="BN30" i="15"/>
  <c r="BN31" i="15"/>
  <c r="BN32" i="15"/>
  <c r="BN33" i="15"/>
  <c r="BN34" i="15"/>
  <c r="BN35" i="15"/>
  <c r="BN36" i="15"/>
  <c r="BN37" i="15"/>
  <c r="BN9" i="15"/>
  <c r="HI6" i="30"/>
  <c r="HJ6" i="30"/>
  <c r="HL6" i="30"/>
  <c r="T56" i="15"/>
  <c r="U56" i="15"/>
  <c r="T53" i="15"/>
  <c r="U53" i="15"/>
  <c r="T55" i="15"/>
  <c r="U55" i="15"/>
  <c r="T52" i="15"/>
  <c r="U52" i="15"/>
  <c r="AR46" i="15"/>
  <c r="Q3" i="20"/>
  <c r="Q6" i="20"/>
  <c r="AR48" i="15"/>
  <c r="AM47" i="15"/>
  <c r="I3" i="23"/>
  <c r="I7" i="23"/>
  <c r="I4" i="23"/>
  <c r="AM46" i="15"/>
  <c r="P3" i="20"/>
  <c r="P7" i="20"/>
  <c r="AC47" i="15"/>
  <c r="G3" i="23"/>
  <c r="G7" i="23"/>
  <c r="G4" i="23"/>
  <c r="J7" i="20"/>
  <c r="J6" i="20"/>
  <c r="J5" i="20"/>
  <c r="J4" i="20"/>
  <c r="M3" i="20"/>
  <c r="K7" i="20"/>
  <c r="K6" i="20"/>
  <c r="K5" i="20"/>
  <c r="K4" i="20"/>
  <c r="L7" i="20"/>
  <c r="L6" i="20"/>
  <c r="L5" i="20"/>
  <c r="L4" i="20"/>
  <c r="O5" i="20"/>
  <c r="O7" i="20"/>
  <c r="O6" i="20"/>
  <c r="O4" i="20"/>
  <c r="P4" i="20"/>
  <c r="Q7" i="20"/>
  <c r="Q4" i="20"/>
  <c r="T7" i="20"/>
  <c r="T6" i="20"/>
  <c r="T5" i="20"/>
  <c r="T4" i="20"/>
  <c r="W3" i="20"/>
  <c r="U4" i="20"/>
  <c r="U7" i="20"/>
  <c r="U6" i="20"/>
  <c r="U5" i="20"/>
  <c r="V6" i="20"/>
  <c r="V7" i="20"/>
  <c r="V5" i="20"/>
  <c r="V4" i="20"/>
  <c r="BR45" i="15"/>
  <c r="BR48" i="15"/>
  <c r="N55" i="15"/>
  <c r="BN41" i="15"/>
  <c r="BS48" i="15"/>
  <c r="BS46" i="15"/>
  <c r="BS47" i="15"/>
  <c r="I47" i="15"/>
  <c r="I48" i="15"/>
  <c r="HM6" i="30"/>
  <c r="HN6" i="30"/>
  <c r="HT6" i="30"/>
  <c r="Q5" i="20"/>
  <c r="R3" i="20"/>
  <c r="P6" i="20"/>
  <c r="R6" i="20"/>
  <c r="P5" i="20"/>
  <c r="R5" i="20"/>
  <c r="N3" i="23"/>
  <c r="N4" i="23"/>
  <c r="BR47" i="15"/>
  <c r="W4" i="20"/>
  <c r="W5" i="20"/>
  <c r="W52" i="20"/>
  <c r="W6" i="20"/>
  <c r="W7" i="20"/>
  <c r="R4" i="20"/>
  <c r="R7" i="20"/>
  <c r="M4" i="20"/>
  <c r="M5" i="20"/>
  <c r="M6" i="20"/>
  <c r="M7" i="20"/>
  <c r="BR46" i="15"/>
  <c r="GK33" i="8"/>
  <c r="GK34" i="8"/>
  <c r="GK35" i="8"/>
  <c r="GK36" i="8"/>
  <c r="HX6" i="30"/>
  <c r="HU6" i="30"/>
  <c r="HV6" i="30"/>
  <c r="M52" i="20"/>
  <c r="R52" i="20"/>
  <c r="GF33" i="8"/>
  <c r="GF34" i="8"/>
  <c r="GF35" i="8"/>
  <c r="GF36" i="8"/>
  <c r="IB6" i="30"/>
  <c r="HY6" i="30"/>
  <c r="HZ6" i="30"/>
  <c r="GA33" i="8"/>
  <c r="GA34" i="8"/>
  <c r="GA35" i="8"/>
  <c r="GA36" i="8"/>
  <c r="FV33" i="8"/>
  <c r="FV34" i="8"/>
  <c r="FV35" i="8"/>
  <c r="FV36" i="8"/>
  <c r="IF6" i="30"/>
  <c r="IC6" i="30"/>
  <c r="ID6" i="30"/>
  <c r="JD37" i="8"/>
  <c r="FG32" i="8"/>
  <c r="FG33" i="8"/>
  <c r="FG34" i="8"/>
  <c r="FG35" i="8"/>
  <c r="FG36" i="8"/>
  <c r="IJ6" i="30"/>
  <c r="IG6" i="30"/>
  <c r="IH6" i="30"/>
  <c r="EC33" i="8"/>
  <c r="EC34" i="8"/>
  <c r="EC35" i="8"/>
  <c r="IN6" i="30"/>
  <c r="IK6" i="30"/>
  <c r="IL6" i="30"/>
  <c r="DS33" i="8"/>
  <c r="DS34" i="8"/>
  <c r="DS35" i="8"/>
  <c r="IR6" i="30"/>
  <c r="IO6" i="30"/>
  <c r="IP6" i="30"/>
  <c r="DI33" i="8"/>
  <c r="DI34" i="8"/>
  <c r="DI35" i="8"/>
  <c r="DI36" i="8"/>
  <c r="IS6" i="30"/>
  <c r="IT6" i="30"/>
  <c r="IZ6" i="30"/>
  <c r="JE37" i="8"/>
  <c r="JD6" i="30"/>
  <c r="JA6" i="30"/>
  <c r="JB6" i="30"/>
  <c r="JF37" i="8"/>
  <c r="JH6" i="30"/>
  <c r="JE6" i="30"/>
  <c r="JF6" i="30"/>
  <c r="AG19" i="15"/>
  <c r="AL19" i="15"/>
  <c r="AB19" i="15"/>
  <c r="JL6" i="30"/>
  <c r="JI6" i="30"/>
  <c r="JJ6" i="30"/>
  <c r="AB42" i="15"/>
  <c r="AB40" i="15"/>
  <c r="AL42" i="15"/>
  <c r="AL40" i="15"/>
  <c r="AG42" i="15"/>
  <c r="AG40" i="15"/>
  <c r="AF19" i="15"/>
  <c r="AP19" i="15"/>
  <c r="AK19" i="15"/>
  <c r="BN19" i="15"/>
  <c r="JP6" i="30"/>
  <c r="JM6" i="30"/>
  <c r="JN6" i="30"/>
  <c r="AK40" i="15"/>
  <c r="AI40" i="15"/>
  <c r="AK42" i="15"/>
  <c r="AI42" i="15"/>
  <c r="AP40" i="15"/>
  <c r="AN40" i="15"/>
  <c r="AP42" i="15"/>
  <c r="AN42" i="15"/>
  <c r="AF40" i="15"/>
  <c r="AD40" i="15"/>
  <c r="AF42" i="15"/>
  <c r="AD42" i="15"/>
  <c r="BN42" i="15"/>
  <c r="BN45" i="15"/>
  <c r="BN40" i="15"/>
  <c r="JT6" i="30"/>
  <c r="JQ6" i="30"/>
  <c r="JR6" i="30"/>
  <c r="BN47" i="15"/>
  <c r="BN48" i="15"/>
  <c r="BN46" i="15"/>
  <c r="JX6" i="30"/>
  <c r="JU6" i="30"/>
  <c r="JV6" i="30"/>
  <c r="DF39" i="8"/>
  <c r="DK39" i="8"/>
  <c r="DP39" i="8"/>
  <c r="DU39" i="8"/>
  <c r="DZ39" i="8"/>
  <c r="EE39" i="8"/>
  <c r="EJ39" i="8"/>
  <c r="EO39" i="8"/>
  <c r="ET39" i="8"/>
  <c r="EY39" i="8"/>
  <c r="FD39" i="8"/>
  <c r="FI39" i="8"/>
  <c r="FN39" i="8"/>
  <c r="FX39" i="8"/>
  <c r="GC39" i="8"/>
  <c r="GH39" i="8"/>
  <c r="GM39" i="8"/>
  <c r="GW39" i="8"/>
  <c r="HB39" i="8"/>
  <c r="HG39" i="8"/>
  <c r="AD49" i="8"/>
  <c r="S46" i="8"/>
  <c r="N46" i="8"/>
  <c r="JY6" i="30"/>
  <c r="JZ6" i="30"/>
  <c r="KF6" i="30"/>
  <c r="AD52" i="8"/>
  <c r="AD51" i="8"/>
  <c r="AD50" i="8"/>
  <c r="H32" i="8"/>
  <c r="H33" i="8"/>
  <c r="KJ6" i="30"/>
  <c r="KG6" i="30"/>
  <c r="KH6" i="30"/>
  <c r="JB39" i="8"/>
  <c r="JB43" i="8"/>
  <c r="JB46" i="8"/>
  <c r="IY46" i="8"/>
  <c r="IY43" i="8"/>
  <c r="IY39" i="8"/>
  <c r="IW46" i="8"/>
  <c r="IT46" i="8"/>
  <c r="FT71" i="8"/>
  <c r="FV71" i="8"/>
  <c r="FW71" i="8"/>
  <c r="IW43" i="8"/>
  <c r="IT43" i="8"/>
  <c r="IW39" i="8"/>
  <c r="IT39" i="8"/>
  <c r="IR46" i="8"/>
  <c r="IO46" i="8"/>
  <c r="FT70" i="8"/>
  <c r="FV70" i="8"/>
  <c r="FW70" i="8"/>
  <c r="IR43" i="8"/>
  <c r="IO43" i="8"/>
  <c r="IR39" i="8"/>
  <c r="IO39" i="8"/>
  <c r="IM46" i="8"/>
  <c r="IJ46" i="8"/>
  <c r="FT69" i="8"/>
  <c r="FV69" i="8"/>
  <c r="FW69" i="8"/>
  <c r="IM43" i="8"/>
  <c r="IJ43" i="8"/>
  <c r="IM39" i="8"/>
  <c r="IJ39" i="8"/>
  <c r="IH46" i="8"/>
  <c r="IE46" i="8"/>
  <c r="FT68" i="8"/>
  <c r="FV68" i="8"/>
  <c r="FW68" i="8"/>
  <c r="IH43" i="8"/>
  <c r="IE43" i="8"/>
  <c r="IH39" i="8"/>
  <c r="IE39" i="8"/>
  <c r="IC46" i="8"/>
  <c r="HZ46" i="8"/>
  <c r="FT67" i="8"/>
  <c r="FV67" i="8"/>
  <c r="FW67" i="8"/>
  <c r="IC43" i="8"/>
  <c r="HZ43" i="8"/>
  <c r="IC39" i="8"/>
  <c r="HZ39" i="8"/>
  <c r="HX46" i="8"/>
  <c r="HU46" i="8"/>
  <c r="FT66" i="8"/>
  <c r="FV66" i="8"/>
  <c r="FW66" i="8"/>
  <c r="HX43" i="8"/>
  <c r="HU43" i="8"/>
  <c r="HY43" i="8"/>
  <c r="HX39" i="8"/>
  <c r="HU39" i="8"/>
  <c r="HS46" i="8"/>
  <c r="HP46" i="8"/>
  <c r="FT65" i="8"/>
  <c r="FV65" i="8"/>
  <c r="FW65" i="8"/>
  <c r="HS43" i="8"/>
  <c r="HP43" i="8"/>
  <c r="HS39" i="8"/>
  <c r="HP39" i="8"/>
  <c r="HN46" i="8"/>
  <c r="HK46" i="8"/>
  <c r="FT64" i="8"/>
  <c r="FV64" i="8"/>
  <c r="FW64" i="8"/>
  <c r="HN43" i="8"/>
  <c r="HK43" i="8"/>
  <c r="HO43" i="8"/>
  <c r="HN39" i="8"/>
  <c r="HK39" i="8"/>
  <c r="HI46" i="8"/>
  <c r="HF46" i="8"/>
  <c r="FT63" i="8"/>
  <c r="FV63" i="8"/>
  <c r="FW63" i="8"/>
  <c r="HI43" i="8"/>
  <c r="HF43" i="8"/>
  <c r="HI39" i="8"/>
  <c r="HF39" i="8"/>
  <c r="HD46" i="8"/>
  <c r="HA46" i="8"/>
  <c r="FT62" i="8"/>
  <c r="FV62" i="8"/>
  <c r="FW62" i="8"/>
  <c r="HD43" i="8"/>
  <c r="HA43" i="8"/>
  <c r="HD39" i="8"/>
  <c r="HA39" i="8"/>
  <c r="GY46" i="8"/>
  <c r="GV46" i="8"/>
  <c r="FT61" i="8"/>
  <c r="FV61" i="8"/>
  <c r="FW61" i="8"/>
  <c r="GY43" i="8"/>
  <c r="GV43" i="8"/>
  <c r="GY39" i="8"/>
  <c r="GV39" i="8"/>
  <c r="GT46" i="8"/>
  <c r="GQ46" i="8"/>
  <c r="FT60" i="8"/>
  <c r="FV60" i="8"/>
  <c r="FW60" i="8"/>
  <c r="GT43" i="8"/>
  <c r="GQ43" i="8"/>
  <c r="GT39" i="8"/>
  <c r="GQ39" i="8"/>
  <c r="GO46" i="8"/>
  <c r="GL46" i="8"/>
  <c r="FT59" i="8"/>
  <c r="FV59" i="8"/>
  <c r="FW59" i="8"/>
  <c r="GO43" i="8"/>
  <c r="GL43" i="8"/>
  <c r="GO39" i="8"/>
  <c r="GL39" i="8"/>
  <c r="GJ46" i="8"/>
  <c r="GG46" i="8"/>
  <c r="FT58" i="8"/>
  <c r="FV58" i="8"/>
  <c r="GJ43" i="8"/>
  <c r="GG43" i="8"/>
  <c r="GK43" i="8"/>
  <c r="GJ39" i="8"/>
  <c r="GG39" i="8"/>
  <c r="GE46" i="8"/>
  <c r="GB46" i="8"/>
  <c r="FT57" i="8"/>
  <c r="FV57" i="8"/>
  <c r="FW57" i="8"/>
  <c r="GE43" i="8"/>
  <c r="GB43" i="8"/>
  <c r="GE39" i="8"/>
  <c r="GB39" i="8"/>
  <c r="FZ46" i="8"/>
  <c r="FW46" i="8"/>
  <c r="FT56" i="8"/>
  <c r="FV56" i="8"/>
  <c r="FW56" i="8"/>
  <c r="FZ43" i="8"/>
  <c r="FW43" i="8"/>
  <c r="FZ39" i="8"/>
  <c r="FW39" i="8"/>
  <c r="FU46" i="8"/>
  <c r="FR46" i="8"/>
  <c r="FT55" i="8"/>
  <c r="FV55" i="8"/>
  <c r="FW55" i="8"/>
  <c r="FU43" i="8"/>
  <c r="FR43" i="8"/>
  <c r="FU39" i="8"/>
  <c r="FR39" i="8"/>
  <c r="FP46" i="8"/>
  <c r="FM46" i="8"/>
  <c r="FP43" i="8"/>
  <c r="FM43" i="8"/>
  <c r="FP39" i="8"/>
  <c r="FM39" i="8"/>
  <c r="FK46" i="8"/>
  <c r="FH46" i="8"/>
  <c r="FK43" i="8"/>
  <c r="FH43" i="8"/>
  <c r="FK39" i="8"/>
  <c r="FH39" i="8"/>
  <c r="FF46" i="8"/>
  <c r="FC46" i="8"/>
  <c r="FF43" i="8"/>
  <c r="FC43" i="8"/>
  <c r="FF39" i="8"/>
  <c r="FC39" i="8"/>
  <c r="FA46" i="8"/>
  <c r="EX46" i="8"/>
  <c r="FA43" i="8"/>
  <c r="EX43" i="8"/>
  <c r="FA39" i="8"/>
  <c r="EX39" i="8"/>
  <c r="EV46" i="8"/>
  <c r="ES46" i="8"/>
  <c r="EV43" i="8"/>
  <c r="ES43" i="8"/>
  <c r="EV39" i="8"/>
  <c r="ES39" i="8"/>
  <c r="EQ46" i="8"/>
  <c r="EN46" i="8"/>
  <c r="EQ43" i="8"/>
  <c r="EN43" i="8"/>
  <c r="EQ39" i="8"/>
  <c r="EN39" i="8"/>
  <c r="EL46" i="8"/>
  <c r="EI46" i="8"/>
  <c r="EL43" i="8"/>
  <c r="EI43" i="8"/>
  <c r="EL39" i="8"/>
  <c r="EI39" i="8"/>
  <c r="EG46" i="8"/>
  <c r="ED46" i="8"/>
  <c r="EG43" i="8"/>
  <c r="ED43" i="8"/>
  <c r="EG39" i="8"/>
  <c r="ED39" i="8"/>
  <c r="EB46" i="8"/>
  <c r="DY46" i="8"/>
  <c r="EB43" i="8"/>
  <c r="DY43" i="8"/>
  <c r="EB39" i="8"/>
  <c r="DY39" i="8"/>
  <c r="DW46" i="8"/>
  <c r="DT46" i="8"/>
  <c r="DW43" i="8"/>
  <c r="DT43" i="8"/>
  <c r="DW39" i="8"/>
  <c r="DT39" i="8"/>
  <c r="DR46" i="8"/>
  <c r="DO46" i="8"/>
  <c r="DR43" i="8"/>
  <c r="DO43" i="8"/>
  <c r="DR39" i="8"/>
  <c r="DO39" i="8"/>
  <c r="DM46" i="8"/>
  <c r="DJ46" i="8"/>
  <c r="DM43" i="8"/>
  <c r="DJ43" i="8"/>
  <c r="DM39" i="8"/>
  <c r="DJ39" i="8"/>
  <c r="DH46" i="8"/>
  <c r="DE46" i="8"/>
  <c r="DH43" i="8"/>
  <c r="DE43" i="8"/>
  <c r="DH39" i="8"/>
  <c r="DE39" i="8"/>
  <c r="DC46" i="8"/>
  <c r="CZ46" i="8"/>
  <c r="DC43" i="8"/>
  <c r="CZ43" i="8"/>
  <c r="DC39" i="8"/>
  <c r="CZ39" i="8"/>
  <c r="CX46" i="8"/>
  <c r="CU46" i="8"/>
  <c r="CX43" i="8"/>
  <c r="CU43" i="8"/>
  <c r="CX39" i="8"/>
  <c r="CU39" i="8"/>
  <c r="CS46" i="8"/>
  <c r="CP46" i="8"/>
  <c r="CS43" i="8"/>
  <c r="CP43" i="8"/>
  <c r="CS39" i="8"/>
  <c r="CP39" i="8"/>
  <c r="CN46" i="8"/>
  <c r="CK46" i="8"/>
  <c r="CN43" i="8"/>
  <c r="CK43" i="8"/>
  <c r="CN39" i="8"/>
  <c r="CK39" i="8"/>
  <c r="CI46" i="8"/>
  <c r="CF46" i="8"/>
  <c r="CI43" i="8"/>
  <c r="CF43" i="8"/>
  <c r="CI39" i="8"/>
  <c r="CF39" i="8"/>
  <c r="CD46" i="8"/>
  <c r="CA46" i="8"/>
  <c r="CD43" i="8"/>
  <c r="CA43" i="8"/>
  <c r="CD39" i="8"/>
  <c r="CA39" i="8"/>
  <c r="BY46" i="8"/>
  <c r="BV46" i="8"/>
  <c r="BY43" i="8"/>
  <c r="BV43" i="8"/>
  <c r="BY39" i="8"/>
  <c r="BV39" i="8"/>
  <c r="BT46" i="8"/>
  <c r="BQ46" i="8"/>
  <c r="BT39" i="8"/>
  <c r="BQ39" i="8"/>
  <c r="BO46" i="8"/>
  <c r="BL46" i="8"/>
  <c r="BO39" i="8"/>
  <c r="BL39" i="8"/>
  <c r="BJ46" i="8"/>
  <c r="BG46" i="8"/>
  <c r="BJ39" i="8"/>
  <c r="BG39" i="8"/>
  <c r="BE46" i="8"/>
  <c r="BE49" i="8"/>
  <c r="BB46" i="8"/>
  <c r="BB49" i="8"/>
  <c r="BE39" i="8"/>
  <c r="BB39" i="8"/>
  <c r="AZ46" i="8"/>
  <c r="AZ49" i="8"/>
  <c r="AW46" i="8"/>
  <c r="AW49" i="8"/>
  <c r="AZ39" i="8"/>
  <c r="AW39" i="8"/>
  <c r="AU46" i="8"/>
  <c r="AU49" i="8"/>
  <c r="AR46" i="8"/>
  <c r="AR49" i="8"/>
  <c r="AP46" i="8"/>
  <c r="AM46" i="8"/>
  <c r="AM49" i="8"/>
  <c r="AK46" i="8"/>
  <c r="AK49" i="8"/>
  <c r="AF46" i="8"/>
  <c r="AF49" i="8"/>
  <c r="AA46" i="8"/>
  <c r="AA49" i="8"/>
  <c r="X46" i="8"/>
  <c r="V46" i="8"/>
  <c r="V49" i="8"/>
  <c r="V43" i="8"/>
  <c r="S43" i="8"/>
  <c r="V39" i="8"/>
  <c r="S39" i="8"/>
  <c r="Q46" i="8"/>
  <c r="Q49" i="8"/>
  <c r="Q43" i="8"/>
  <c r="N43" i="8"/>
  <c r="R43" i="8"/>
  <c r="N39" i="8"/>
  <c r="R39" i="8"/>
  <c r="L46" i="8"/>
  <c r="L49" i="8"/>
  <c r="I46" i="8"/>
  <c r="L43" i="8"/>
  <c r="I43" i="8"/>
  <c r="L39" i="8"/>
  <c r="I39" i="8"/>
  <c r="G46" i="8"/>
  <c r="G49" i="8"/>
  <c r="G43" i="8"/>
  <c r="G39" i="8"/>
  <c r="D46" i="8"/>
  <c r="D43" i="8"/>
  <c r="D39" i="8"/>
  <c r="KN6" i="30"/>
  <c r="KK6" i="30"/>
  <c r="KL6" i="30"/>
  <c r="BE52" i="8"/>
  <c r="BE51" i="8"/>
  <c r="BE50" i="8"/>
  <c r="AZ52" i="8"/>
  <c r="AZ50" i="8"/>
  <c r="AZ51" i="8"/>
  <c r="AU52" i="8"/>
  <c r="AU50" i="8"/>
  <c r="AU51" i="8"/>
  <c r="AR52" i="8"/>
  <c r="AR51" i="8"/>
  <c r="AR50" i="8"/>
  <c r="AW52" i="8"/>
  <c r="AW51" i="8"/>
  <c r="AW50" i="8"/>
  <c r="BB52" i="8"/>
  <c r="BB51" i="8"/>
  <c r="BB50" i="8"/>
  <c r="AK52" i="8"/>
  <c r="AK50" i="8"/>
  <c r="AK51" i="8"/>
  <c r="AM52" i="8"/>
  <c r="AM51" i="8"/>
  <c r="AM50" i="8"/>
  <c r="AF52" i="8"/>
  <c r="AF51" i="8"/>
  <c r="AF50" i="8"/>
  <c r="W43" i="8"/>
  <c r="AA52" i="8"/>
  <c r="AA51" i="8"/>
  <c r="AA50" i="8"/>
  <c r="G52" i="8"/>
  <c r="G51" i="8"/>
  <c r="G50" i="8"/>
  <c r="L52" i="8"/>
  <c r="L50" i="8"/>
  <c r="L51" i="8"/>
  <c r="Q52" i="8"/>
  <c r="Q51" i="8"/>
  <c r="Q50" i="8"/>
  <c r="V52" i="8"/>
  <c r="V51" i="8"/>
  <c r="V50" i="8"/>
  <c r="GA55" i="8"/>
  <c r="FZ55" i="8"/>
  <c r="FY55" i="8"/>
  <c r="FX55" i="8"/>
  <c r="GA56" i="8"/>
  <c r="FZ56" i="8"/>
  <c r="FY56" i="8"/>
  <c r="FX56" i="8"/>
  <c r="GA57" i="8"/>
  <c r="FZ57" i="8"/>
  <c r="FY57" i="8"/>
  <c r="FX57" i="8"/>
  <c r="GA59" i="8"/>
  <c r="FZ59" i="8"/>
  <c r="FY59" i="8"/>
  <c r="FX59" i="8"/>
  <c r="FZ60" i="8"/>
  <c r="FY60" i="8"/>
  <c r="GA60" i="8"/>
  <c r="FX60" i="8"/>
  <c r="GA61" i="8"/>
  <c r="FY61" i="8"/>
  <c r="FZ61" i="8"/>
  <c r="FX61" i="8"/>
  <c r="FY62" i="8"/>
  <c r="FZ62" i="8"/>
  <c r="GA62" i="8"/>
  <c r="FX62" i="8"/>
  <c r="GA63" i="8"/>
  <c r="FZ63" i="8"/>
  <c r="FY63" i="8"/>
  <c r="FX63" i="8"/>
  <c r="FZ64" i="8"/>
  <c r="GA64" i="8"/>
  <c r="FY64" i="8"/>
  <c r="FX64" i="8"/>
  <c r="GA65" i="8"/>
  <c r="FZ65" i="8"/>
  <c r="FY65" i="8"/>
  <c r="FX65" i="8"/>
  <c r="GA66" i="8"/>
  <c r="FZ66" i="8"/>
  <c r="FX66" i="8"/>
  <c r="FY66" i="8"/>
  <c r="GA67" i="8"/>
  <c r="FY67" i="8"/>
  <c r="FZ67" i="8"/>
  <c r="FX67" i="8"/>
  <c r="GA68" i="8"/>
  <c r="FZ68" i="8"/>
  <c r="FY68" i="8"/>
  <c r="FX69" i="8"/>
  <c r="GA69" i="8"/>
  <c r="FY69" i="8"/>
  <c r="FZ69" i="8"/>
  <c r="GA70" i="8"/>
  <c r="FX70" i="8"/>
  <c r="FY70" i="8"/>
  <c r="FZ70" i="8"/>
  <c r="GA71" i="8"/>
  <c r="FY71" i="8"/>
  <c r="FX71" i="8"/>
  <c r="FZ71" i="8"/>
  <c r="JC46" i="8"/>
  <c r="FT72" i="8"/>
  <c r="FV72" i="8"/>
  <c r="FW72" i="8"/>
  <c r="FW58" i="8"/>
  <c r="EC46" i="8"/>
  <c r="GP39" i="8"/>
  <c r="IN39" i="8"/>
  <c r="IN46" i="8"/>
  <c r="IX39" i="8"/>
  <c r="IX46" i="8"/>
  <c r="AL39" i="8"/>
  <c r="EH46" i="8"/>
  <c r="FL39" i="8"/>
  <c r="H43" i="8"/>
  <c r="IX43" i="8"/>
  <c r="FB46" i="8"/>
  <c r="FB39" i="8"/>
  <c r="AQ46" i="8"/>
  <c r="H46" i="8"/>
  <c r="AB46" i="8"/>
  <c r="AL46" i="8"/>
  <c r="AV39" i="8"/>
  <c r="AV46" i="8"/>
  <c r="BF39" i="8"/>
  <c r="BF46" i="8"/>
  <c r="BP39" i="8"/>
  <c r="BU43" i="8"/>
  <c r="BZ39" i="8"/>
  <c r="CE43" i="8"/>
  <c r="CJ39" i="8"/>
  <c r="CO43" i="8"/>
  <c r="CT39" i="8"/>
  <c r="CY43" i="8"/>
  <c r="DD39" i="8"/>
  <c r="DD46" i="8"/>
  <c r="DN39" i="8"/>
  <c r="DN46" i="8"/>
  <c r="DX39" i="8"/>
  <c r="DX46" i="8"/>
  <c r="ER39" i="8"/>
  <c r="ER46" i="8"/>
  <c r="FL46" i="8"/>
  <c r="FV39" i="8"/>
  <c r="FV46" i="8"/>
  <c r="GF39" i="8"/>
  <c r="GF46" i="8"/>
  <c r="GP46" i="8"/>
  <c r="GZ39" i="8"/>
  <c r="GZ46" i="8"/>
  <c r="HJ39" i="8"/>
  <c r="HJ46" i="8"/>
  <c r="HT39" i="8"/>
  <c r="HT46" i="8"/>
  <c r="ID39" i="8"/>
  <c r="ID46" i="8"/>
  <c r="H39" i="8"/>
  <c r="M39" i="8"/>
  <c r="W39" i="8"/>
  <c r="AQ39" i="8"/>
  <c r="BU46" i="8"/>
  <c r="BZ43" i="8"/>
  <c r="CE46" i="8"/>
  <c r="CJ43" i="8"/>
  <c r="CO46" i="8"/>
  <c r="CY46" i="8"/>
  <c r="DD43" i="8"/>
  <c r="DN43" i="8"/>
  <c r="DX43" i="8"/>
  <c r="EC39" i="8"/>
  <c r="ER43" i="8"/>
  <c r="FB43" i="8"/>
  <c r="FV43" i="8"/>
  <c r="GF43" i="8"/>
  <c r="GZ43" i="8"/>
  <c r="HJ43" i="8"/>
  <c r="HT43" i="8"/>
  <c r="ID43" i="8"/>
  <c r="JC43" i="8"/>
  <c r="M43" i="8"/>
  <c r="CT43" i="8"/>
  <c r="W46" i="8"/>
  <c r="AG46" i="8"/>
  <c r="EC43" i="8"/>
  <c r="M46" i="8"/>
  <c r="R46" i="8"/>
  <c r="BA46" i="8"/>
  <c r="BF43" i="8"/>
  <c r="BK46" i="8"/>
  <c r="BP43" i="8"/>
  <c r="BU39" i="8"/>
  <c r="CE39" i="8"/>
  <c r="CO39" i="8"/>
  <c r="CY39" i="8"/>
  <c r="DI46" i="8"/>
  <c r="DS46" i="8"/>
  <c r="EH39" i="8"/>
  <c r="EM46" i="8"/>
  <c r="EW46" i="8"/>
  <c r="FG46" i="8"/>
  <c r="FL43" i="8"/>
  <c r="FQ46" i="8"/>
  <c r="GA46" i="8"/>
  <c r="GK46" i="8"/>
  <c r="GP43" i="8"/>
  <c r="GU46" i="8"/>
  <c r="HE46" i="8"/>
  <c r="HO46" i="8"/>
  <c r="HY46" i="8"/>
  <c r="II46" i="8"/>
  <c r="IN43" i="8"/>
  <c r="IS46" i="8"/>
  <c r="JC39" i="8"/>
  <c r="BA39" i="8"/>
  <c r="BA43" i="8"/>
  <c r="BK39" i="8"/>
  <c r="BK43" i="8"/>
  <c r="BP46" i="8"/>
  <c r="BZ46" i="8"/>
  <c r="CJ46" i="8"/>
  <c r="CT46" i="8"/>
  <c r="DI39" i="8"/>
  <c r="DI43" i="8"/>
  <c r="DS39" i="8"/>
  <c r="DS43" i="8"/>
  <c r="EH43" i="8"/>
  <c r="EM39" i="8"/>
  <c r="EM43" i="8"/>
  <c r="EW39" i="8"/>
  <c r="EW43" i="8"/>
  <c r="FG39" i="8"/>
  <c r="FG43" i="8"/>
  <c r="FQ39" i="8"/>
  <c r="FQ43" i="8"/>
  <c r="GA39" i="8"/>
  <c r="GA43" i="8"/>
  <c r="GK39" i="8"/>
  <c r="GU39" i="8"/>
  <c r="GU43" i="8"/>
  <c r="HE39" i="8"/>
  <c r="HE43" i="8"/>
  <c r="HO39" i="8"/>
  <c r="HY39" i="8"/>
  <c r="II39" i="8"/>
  <c r="II43" i="8"/>
  <c r="IS39" i="8"/>
  <c r="IS43" i="8"/>
  <c r="KR6" i="30"/>
  <c r="KO6" i="30"/>
  <c r="KP6" i="30"/>
  <c r="GA72" i="8"/>
  <c r="FZ72" i="8"/>
  <c r="FX72" i="8"/>
  <c r="FY72" i="8"/>
  <c r="FZ58" i="8"/>
  <c r="GA58" i="8"/>
  <c r="FY58" i="8"/>
  <c r="FX58" i="8"/>
  <c r="IU43" i="8"/>
  <c r="IV43" i="8"/>
  <c r="IK43" i="8"/>
  <c r="IL43" i="8"/>
  <c r="IN33" i="8"/>
  <c r="IN34" i="8"/>
  <c r="IN35" i="8"/>
  <c r="IN36" i="8"/>
  <c r="IS33" i="8"/>
  <c r="IS34" i="8"/>
  <c r="IS35" i="8"/>
  <c r="IS36" i="8"/>
  <c r="IX33" i="8"/>
  <c r="IX34" i="8"/>
  <c r="IX35" i="8"/>
  <c r="IX36" i="8"/>
  <c r="JC33" i="8"/>
  <c r="JC34" i="8"/>
  <c r="JC35" i="8"/>
  <c r="JC36" i="8"/>
  <c r="KV6" i="30"/>
  <c r="KS6" i="30"/>
  <c r="KT6" i="30"/>
  <c r="IK39" i="8"/>
  <c r="IL39" i="8"/>
  <c r="IF39" i="8"/>
  <c r="IG39" i="8"/>
  <c r="IP39" i="8"/>
  <c r="IQ39" i="8"/>
  <c r="IU39" i="8"/>
  <c r="IV39" i="8"/>
  <c r="IZ39" i="8"/>
  <c r="JA39" i="8"/>
  <c r="IF46" i="8"/>
  <c r="IG46" i="8"/>
  <c r="IK46" i="8"/>
  <c r="IL46" i="8"/>
  <c r="IU46" i="8"/>
  <c r="IV46" i="8"/>
  <c r="IZ43" i="8"/>
  <c r="JA43" i="8"/>
  <c r="IZ46" i="8"/>
  <c r="JA46" i="8"/>
  <c r="IF43" i="8"/>
  <c r="IG43" i="8"/>
  <c r="IP46" i="8"/>
  <c r="IQ46" i="8"/>
  <c r="IP43" i="8"/>
  <c r="IQ43" i="8"/>
  <c r="KZ6" i="30"/>
  <c r="KW6" i="30"/>
  <c r="KX6" i="30"/>
  <c r="EO43" i="8"/>
  <c r="EP43" i="8"/>
  <c r="LD6" i="30"/>
  <c r="LA6" i="30"/>
  <c r="LB6" i="30"/>
  <c r="HQ39" i="8"/>
  <c r="HL39" i="8"/>
  <c r="HM39" i="8"/>
  <c r="HV39" i="8"/>
  <c r="HW39" i="8"/>
  <c r="IA39" i="8"/>
  <c r="IB39" i="8"/>
  <c r="GR39" i="8"/>
  <c r="GS39" i="8"/>
  <c r="HL43" i="8"/>
  <c r="HM43" i="8"/>
  <c r="IA43" i="8"/>
  <c r="IB43" i="8"/>
  <c r="DP43" i="8"/>
  <c r="DQ43" i="8"/>
  <c r="FD43" i="8"/>
  <c r="FE43" i="8"/>
  <c r="BD43" i="8"/>
  <c r="E46" i="8"/>
  <c r="GH43" i="8"/>
  <c r="GI43" i="8"/>
  <c r="FO39" i="8"/>
  <c r="FN46" i="8"/>
  <c r="FO46" i="8"/>
  <c r="FN43" i="8"/>
  <c r="FO43" i="8"/>
  <c r="FS43" i="8"/>
  <c r="FT43" i="8"/>
  <c r="GM46" i="8"/>
  <c r="GN39" i="8"/>
  <c r="GR46" i="8"/>
  <c r="GR43" i="8"/>
  <c r="GS43" i="8"/>
  <c r="HG46" i="8"/>
  <c r="HH46" i="8"/>
  <c r="HH39" i="8"/>
  <c r="HG43" i="8"/>
  <c r="HH43" i="8"/>
  <c r="HL46" i="8"/>
  <c r="HM46" i="8"/>
  <c r="IA46" i="8"/>
  <c r="IB46" i="8"/>
  <c r="E39" i="8"/>
  <c r="F39" i="8"/>
  <c r="DU46" i="8"/>
  <c r="DV46" i="8"/>
  <c r="DV39" i="8"/>
  <c r="HV46" i="8"/>
  <c r="HW46" i="8"/>
  <c r="JD39" i="8"/>
  <c r="BW39" i="8"/>
  <c r="BX39" i="8"/>
  <c r="CL46" i="8"/>
  <c r="CM46" i="8"/>
  <c r="CL39" i="8"/>
  <c r="CM39" i="8"/>
  <c r="DA43" i="8"/>
  <c r="DB43" i="8"/>
  <c r="DU43" i="8"/>
  <c r="DV43" i="8"/>
  <c r="DK46" i="8"/>
  <c r="DL46" i="8"/>
  <c r="DF43" i="8"/>
  <c r="DG43" i="8"/>
  <c r="DL39" i="8"/>
  <c r="DZ46" i="8"/>
  <c r="EA46" i="8"/>
  <c r="EA39" i="8"/>
  <c r="EE46" i="8"/>
  <c r="EF46" i="8"/>
  <c r="EU39" i="8"/>
  <c r="ET46" i="8"/>
  <c r="EU46" i="8"/>
  <c r="ET43" i="8"/>
  <c r="EU43" i="8"/>
  <c r="EY43" i="8"/>
  <c r="EZ43" i="8"/>
  <c r="FD46" i="8"/>
  <c r="FE46" i="8"/>
  <c r="FY39" i="8"/>
  <c r="FX46" i="8"/>
  <c r="FY46" i="8"/>
  <c r="GC43" i="8"/>
  <c r="GD43" i="8"/>
  <c r="GW43" i="8"/>
  <c r="GX43" i="8"/>
  <c r="HQ46" i="8"/>
  <c r="HR46" i="8"/>
  <c r="HR39" i="8"/>
  <c r="HQ43" i="8"/>
  <c r="HR43" i="8"/>
  <c r="BM46" i="8"/>
  <c r="BN46" i="8"/>
  <c r="BM39" i="8"/>
  <c r="BN39" i="8"/>
  <c r="CB46" i="8"/>
  <c r="CC46" i="8"/>
  <c r="CB39" i="8"/>
  <c r="CC39" i="8"/>
  <c r="DG39" i="8"/>
  <c r="EK39" i="8"/>
  <c r="EJ46" i="8"/>
  <c r="EK46" i="8"/>
  <c r="GC46" i="8"/>
  <c r="GD46" i="8"/>
  <c r="GD39" i="8"/>
  <c r="HC39" i="8"/>
  <c r="HB46" i="8"/>
  <c r="HC46" i="8"/>
  <c r="O39" i="8"/>
  <c r="P39" i="8"/>
  <c r="AS46" i="8"/>
  <c r="AT39" i="8"/>
  <c r="BC46" i="8"/>
  <c r="BC39" i="8"/>
  <c r="BD39" i="8"/>
  <c r="BH39" i="8"/>
  <c r="BI39" i="8"/>
  <c r="CG39" i="8"/>
  <c r="CH39" i="8"/>
  <c r="CV39" i="8"/>
  <c r="CW39" i="8"/>
  <c r="CV46" i="8"/>
  <c r="CW46" i="8"/>
  <c r="J39" i="8"/>
  <c r="K39" i="8"/>
  <c r="T39" i="8"/>
  <c r="U39" i="8"/>
  <c r="AN46" i="8"/>
  <c r="AO39" i="8"/>
  <c r="BN43" i="8"/>
  <c r="CB43" i="8"/>
  <c r="CC43" i="8"/>
  <c r="CL43" i="8"/>
  <c r="CM43" i="8"/>
  <c r="CV43" i="8"/>
  <c r="CW43" i="8"/>
  <c r="DA46" i="8"/>
  <c r="DB46" i="8"/>
  <c r="DA39" i="8"/>
  <c r="DB39" i="8"/>
  <c r="DK43" i="8"/>
  <c r="DL43" i="8"/>
  <c r="DQ39" i="8"/>
  <c r="DP46" i="8"/>
  <c r="DQ46" i="8"/>
  <c r="DZ43" i="8"/>
  <c r="EA43" i="8"/>
  <c r="EE43" i="8"/>
  <c r="EF43" i="8"/>
  <c r="EJ43" i="8"/>
  <c r="EK43" i="8"/>
  <c r="EP39" i="8"/>
  <c r="EY46" i="8"/>
  <c r="EZ46" i="8"/>
  <c r="EZ39" i="8"/>
  <c r="FI43" i="8"/>
  <c r="FJ43" i="8"/>
  <c r="FX43" i="8"/>
  <c r="FY43" i="8"/>
  <c r="GI39" i="8"/>
  <c r="GH46" i="8"/>
  <c r="GM43" i="8"/>
  <c r="GN43" i="8"/>
  <c r="GW46" i="8"/>
  <c r="GX46" i="8"/>
  <c r="GX39" i="8"/>
  <c r="HB43" i="8"/>
  <c r="HC43" i="8"/>
  <c r="HV43" i="8"/>
  <c r="HW43" i="8"/>
  <c r="FI46" i="8"/>
  <c r="FJ46" i="8"/>
  <c r="CG46" i="8"/>
  <c r="CH46" i="8"/>
  <c r="BW46" i="8"/>
  <c r="BX46" i="8"/>
  <c r="BI43" i="8"/>
  <c r="AE46" i="8"/>
  <c r="J43" i="8"/>
  <c r="K43" i="8"/>
  <c r="LE6" i="30"/>
  <c r="LF6" i="30"/>
  <c r="LL6" i="30"/>
  <c r="BD46" i="8"/>
  <c r="BC49" i="8"/>
  <c r="AT46" i="8"/>
  <c r="AS49" i="8"/>
  <c r="AO46" i="8"/>
  <c r="AN49" i="8"/>
  <c r="F46" i="8"/>
  <c r="E49" i="8"/>
  <c r="GI46" i="8"/>
  <c r="GH54" i="8"/>
  <c r="GH53" i="8"/>
  <c r="GH52" i="8"/>
  <c r="GH51" i="8"/>
  <c r="GH48" i="8"/>
  <c r="GH49" i="8"/>
  <c r="GS46" i="8"/>
  <c r="GR54" i="8"/>
  <c r="GR53" i="8"/>
  <c r="GR52" i="8"/>
  <c r="GR51" i="8"/>
  <c r="GR48" i="8"/>
  <c r="GR49" i="8"/>
  <c r="GN46" i="8"/>
  <c r="GM54" i="8"/>
  <c r="GM53" i="8"/>
  <c r="GM52" i="8"/>
  <c r="GM51" i="8"/>
  <c r="GM48" i="8"/>
  <c r="GM49" i="8"/>
  <c r="T43" i="8"/>
  <c r="U43" i="8"/>
  <c r="Y46" i="8"/>
  <c r="DF46" i="8"/>
  <c r="DG46" i="8"/>
  <c r="BH46" i="8"/>
  <c r="BI46" i="8"/>
  <c r="FE39" i="8"/>
  <c r="CG43" i="8"/>
  <c r="CH43" i="8"/>
  <c r="E43" i="8"/>
  <c r="F43" i="8"/>
  <c r="P43" i="8"/>
  <c r="EO46" i="8"/>
  <c r="EP46" i="8"/>
  <c r="T46" i="8"/>
  <c r="O46" i="8"/>
  <c r="EF39" i="8"/>
  <c r="BW43" i="8"/>
  <c r="BX43" i="8"/>
  <c r="FJ39" i="8"/>
  <c r="J46" i="8"/>
  <c r="LM6" i="30"/>
  <c r="LN6" i="30"/>
  <c r="LP6" i="30"/>
  <c r="GR55" i="8"/>
  <c r="GM55" i="8"/>
  <c r="GH55" i="8"/>
  <c r="BC52" i="8"/>
  <c r="BC51" i="8"/>
  <c r="BC50" i="8"/>
  <c r="AS52" i="8"/>
  <c r="AS51" i="8"/>
  <c r="AS50" i="8"/>
  <c r="AN52" i="8"/>
  <c r="AN51" i="8"/>
  <c r="AN50" i="8"/>
  <c r="Z46" i="8"/>
  <c r="Y49" i="8"/>
  <c r="P46" i="8"/>
  <c r="O49" i="8"/>
  <c r="U46" i="8"/>
  <c r="T49" i="8"/>
  <c r="K46" i="8"/>
  <c r="J49" i="8"/>
  <c r="E52" i="8"/>
  <c r="E51" i="8"/>
  <c r="E50" i="8"/>
  <c r="II33" i="8"/>
  <c r="II34" i="8"/>
  <c r="II35" i="8"/>
  <c r="II36" i="8"/>
  <c r="LQ6" i="30"/>
  <c r="LR6" i="30"/>
  <c r="LT6" i="30"/>
  <c r="Y52" i="8"/>
  <c r="Y51" i="8"/>
  <c r="Y50" i="8"/>
  <c r="T51" i="8"/>
  <c r="T50" i="8"/>
  <c r="T52" i="8"/>
  <c r="O50" i="8"/>
  <c r="O51" i="8"/>
  <c r="O52" i="8"/>
  <c r="J52" i="8"/>
  <c r="J51" i="8"/>
  <c r="J50" i="8"/>
  <c r="LU6" i="30"/>
  <c r="LV6" i="30"/>
  <c r="LX6" i="30"/>
  <c r="BO37" i="15"/>
  <c r="LY6" i="30"/>
  <c r="LZ6" i="30"/>
  <c r="MB6" i="30"/>
  <c r="BP37" i="15"/>
  <c r="BQ37" i="15"/>
  <c r="JG36" i="8"/>
  <c r="JF36" i="8"/>
  <c r="MC6" i="30"/>
  <c r="MD6" i="30"/>
  <c r="MF6" i="30"/>
  <c r="ER33" i="8"/>
  <c r="ER34" i="8"/>
  <c r="ER35" i="8"/>
  <c r="MG6" i="30"/>
  <c r="MH6" i="30"/>
  <c r="MJ6" i="30"/>
  <c r="BO36" i="15"/>
  <c r="MK6" i="30"/>
  <c r="ML6" i="30"/>
  <c r="MR6" i="30"/>
  <c r="BP36" i="15"/>
  <c r="BQ36" i="15"/>
  <c r="JG35" i="8"/>
  <c r="JF35" i="8"/>
  <c r="MV6" i="30"/>
  <c r="MS6" i="30"/>
  <c r="MT6" i="30"/>
  <c r="CJ35" i="8"/>
  <c r="CJ33" i="8"/>
  <c r="CJ34" i="8"/>
  <c r="MZ6" i="30"/>
  <c r="MW6" i="30"/>
  <c r="MX6" i="30"/>
  <c r="JC9" i="8"/>
  <c r="JC10" i="8"/>
  <c r="JC11" i="8"/>
  <c r="JC12" i="8"/>
  <c r="JC13" i="8"/>
  <c r="JC14" i="8"/>
  <c r="JC15" i="8"/>
  <c r="JC16" i="8"/>
  <c r="JC17" i="8"/>
  <c r="JC18" i="8"/>
  <c r="JC19" i="8"/>
  <c r="JC20" i="8"/>
  <c r="JC21" i="8"/>
  <c r="JC22" i="8"/>
  <c r="JC23" i="8"/>
  <c r="JC24" i="8"/>
  <c r="JC25" i="8"/>
  <c r="JC26" i="8"/>
  <c r="JC27" i="8"/>
  <c r="JC28" i="8"/>
  <c r="JC29" i="8"/>
  <c r="JC30" i="8"/>
  <c r="JC31" i="8"/>
  <c r="JC32" i="8"/>
  <c r="JC8" i="8"/>
  <c r="IX9" i="8"/>
  <c r="IX10" i="8"/>
  <c r="IX11" i="8"/>
  <c r="IX12" i="8"/>
  <c r="IX13" i="8"/>
  <c r="IX14" i="8"/>
  <c r="IX15" i="8"/>
  <c r="IX16" i="8"/>
  <c r="IX17" i="8"/>
  <c r="IX18" i="8"/>
  <c r="IX19" i="8"/>
  <c r="IX20" i="8"/>
  <c r="IX21" i="8"/>
  <c r="IX22" i="8"/>
  <c r="IX23" i="8"/>
  <c r="IX24" i="8"/>
  <c r="IX25" i="8"/>
  <c r="IX26" i="8"/>
  <c r="IX27" i="8"/>
  <c r="IX28" i="8"/>
  <c r="IX29" i="8"/>
  <c r="IX30" i="8"/>
  <c r="IX31" i="8"/>
  <c r="IX32" i="8"/>
  <c r="IX8" i="8"/>
  <c r="IS9" i="8"/>
  <c r="IS10" i="8"/>
  <c r="IS11" i="8"/>
  <c r="IS12" i="8"/>
  <c r="IS13" i="8"/>
  <c r="IS14" i="8"/>
  <c r="IS15" i="8"/>
  <c r="IS16" i="8"/>
  <c r="IS17" i="8"/>
  <c r="IS18" i="8"/>
  <c r="IS19" i="8"/>
  <c r="IS20" i="8"/>
  <c r="IS21" i="8"/>
  <c r="IS22" i="8"/>
  <c r="IS23" i="8"/>
  <c r="IS24" i="8"/>
  <c r="IS25" i="8"/>
  <c r="IS26" i="8"/>
  <c r="IS27" i="8"/>
  <c r="IS28" i="8"/>
  <c r="IS29" i="8"/>
  <c r="IS30" i="8"/>
  <c r="IS31" i="8"/>
  <c r="IS32" i="8"/>
  <c r="IS8" i="8"/>
  <c r="IN9" i="8"/>
  <c r="IN10" i="8"/>
  <c r="IN11" i="8"/>
  <c r="IN12" i="8"/>
  <c r="IN13" i="8"/>
  <c r="IN14" i="8"/>
  <c r="IN15" i="8"/>
  <c r="IN16" i="8"/>
  <c r="IN17" i="8"/>
  <c r="IN18" i="8"/>
  <c r="IN19" i="8"/>
  <c r="IN20" i="8"/>
  <c r="IN21" i="8"/>
  <c r="IN22" i="8"/>
  <c r="IN23" i="8"/>
  <c r="IN24" i="8"/>
  <c r="IN25" i="8"/>
  <c r="IN26" i="8"/>
  <c r="IN27" i="8"/>
  <c r="IN28" i="8"/>
  <c r="IN29" i="8"/>
  <c r="IN30" i="8"/>
  <c r="IN31" i="8"/>
  <c r="IN32" i="8"/>
  <c r="IN8" i="8"/>
  <c r="II9" i="8"/>
  <c r="II10" i="8"/>
  <c r="II11" i="8"/>
  <c r="II12" i="8"/>
  <c r="II13" i="8"/>
  <c r="II14" i="8"/>
  <c r="II15" i="8"/>
  <c r="II16" i="8"/>
  <c r="II17" i="8"/>
  <c r="II18" i="8"/>
  <c r="II19" i="8"/>
  <c r="II20" i="8"/>
  <c r="II21" i="8"/>
  <c r="II22" i="8"/>
  <c r="II23" i="8"/>
  <c r="II24" i="8"/>
  <c r="II25" i="8"/>
  <c r="II26" i="8"/>
  <c r="II27" i="8"/>
  <c r="II28" i="8"/>
  <c r="II29" i="8"/>
  <c r="II30" i="8"/>
  <c r="II31" i="8"/>
  <c r="II32" i="8"/>
  <c r="II8" i="8"/>
  <c r="ID9" i="8"/>
  <c r="ID10" i="8"/>
  <c r="ID11" i="8"/>
  <c r="ID12" i="8"/>
  <c r="ID13" i="8"/>
  <c r="ID14" i="8"/>
  <c r="ID15" i="8"/>
  <c r="ID16" i="8"/>
  <c r="ID17" i="8"/>
  <c r="ID18" i="8"/>
  <c r="ID19" i="8"/>
  <c r="ID20" i="8"/>
  <c r="ID21" i="8"/>
  <c r="ID22" i="8"/>
  <c r="ID23" i="8"/>
  <c r="ID24" i="8"/>
  <c r="ID25" i="8"/>
  <c r="ID26" i="8"/>
  <c r="ID27" i="8"/>
  <c r="ID28" i="8"/>
  <c r="ID29" i="8"/>
  <c r="ID30" i="8"/>
  <c r="ID31" i="8"/>
  <c r="ID32" i="8"/>
  <c r="ID33" i="8"/>
  <c r="ID34" i="8"/>
  <c r="ID8" i="8"/>
  <c r="HY9" i="8"/>
  <c r="HY10" i="8"/>
  <c r="HY11" i="8"/>
  <c r="HY12" i="8"/>
  <c r="HY13" i="8"/>
  <c r="HY14" i="8"/>
  <c r="HY15" i="8"/>
  <c r="HY16" i="8"/>
  <c r="HY17" i="8"/>
  <c r="HY18" i="8"/>
  <c r="HY19" i="8"/>
  <c r="HY20" i="8"/>
  <c r="HY21" i="8"/>
  <c r="HY22" i="8"/>
  <c r="HY23" i="8"/>
  <c r="HY24" i="8"/>
  <c r="HY25" i="8"/>
  <c r="HY26" i="8"/>
  <c r="HY27" i="8"/>
  <c r="HY28" i="8"/>
  <c r="HY29" i="8"/>
  <c r="HY30" i="8"/>
  <c r="HY31" i="8"/>
  <c r="HY32" i="8"/>
  <c r="HY33" i="8"/>
  <c r="HY34" i="8"/>
  <c r="HY8" i="8"/>
  <c r="BO10" i="15"/>
  <c r="BO11" i="15"/>
  <c r="BO12" i="15"/>
  <c r="BO13" i="15"/>
  <c r="BO14" i="15"/>
  <c r="BO15" i="15"/>
  <c r="BO16" i="15"/>
  <c r="BO17" i="15"/>
  <c r="BO18" i="15"/>
  <c r="BO19" i="15"/>
  <c r="BO20" i="15"/>
  <c r="BO21" i="15"/>
  <c r="BO22" i="15"/>
  <c r="BO23" i="15"/>
  <c r="BO24" i="15"/>
  <c r="BO25" i="15"/>
  <c r="BO26" i="15"/>
  <c r="BO27" i="15"/>
  <c r="BO28" i="15"/>
  <c r="BO29" i="15"/>
  <c r="BO30" i="15"/>
  <c r="BO31" i="15"/>
  <c r="BO32" i="15"/>
  <c r="BO33" i="15"/>
  <c r="BO9" i="15"/>
  <c r="HT32" i="8"/>
  <c r="HO32" i="8"/>
  <c r="HJ32" i="8"/>
  <c r="HE32" i="8"/>
  <c r="GZ32" i="8"/>
  <c r="GU32" i="8"/>
  <c r="GP32" i="8"/>
  <c r="GK32" i="8"/>
  <c r="GF32" i="8"/>
  <c r="GA32" i="8"/>
  <c r="FV32" i="8"/>
  <c r="FQ32" i="8"/>
  <c r="FL32" i="8"/>
  <c r="FB32" i="8"/>
  <c r="EW32" i="8"/>
  <c r="ER32" i="8"/>
  <c r="EM32" i="8"/>
  <c r="EH32" i="8"/>
  <c r="EC32" i="8"/>
  <c r="DS32" i="8"/>
  <c r="DN32" i="8"/>
  <c r="DI32" i="8"/>
  <c r="DD32" i="8"/>
  <c r="CY32" i="8"/>
  <c r="CT32" i="8"/>
  <c r="CO32" i="8"/>
  <c r="CJ32" i="8"/>
  <c r="CE32" i="8"/>
  <c r="BP32" i="8"/>
  <c r="HT31" i="8"/>
  <c r="HO31" i="8"/>
  <c r="HJ31" i="8"/>
  <c r="HE31" i="8"/>
  <c r="GZ31" i="8"/>
  <c r="GU31" i="8"/>
  <c r="GP31" i="8"/>
  <c r="GK31" i="8"/>
  <c r="GF31" i="8"/>
  <c r="GA31" i="8"/>
  <c r="FV31" i="8"/>
  <c r="FQ31" i="8"/>
  <c r="FL31" i="8"/>
  <c r="FG31" i="8"/>
  <c r="FB31" i="8"/>
  <c r="EW31" i="8"/>
  <c r="ER31" i="8"/>
  <c r="EM31" i="8"/>
  <c r="EH31" i="8"/>
  <c r="EC31" i="8"/>
  <c r="DX31" i="8"/>
  <c r="DS31" i="8"/>
  <c r="DN31" i="8"/>
  <c r="DI31" i="8"/>
  <c r="DD31" i="8"/>
  <c r="CY31" i="8"/>
  <c r="CT31" i="8"/>
  <c r="CO31" i="8"/>
  <c r="CJ31" i="8"/>
  <c r="CE31" i="8"/>
  <c r="BZ31" i="8"/>
  <c r="BU31" i="8"/>
  <c r="BP31" i="8"/>
  <c r="BF31" i="8"/>
  <c r="BA31" i="8"/>
  <c r="M31" i="8"/>
  <c r="H31" i="8"/>
  <c r="HT30" i="8"/>
  <c r="HO30" i="8"/>
  <c r="HJ30" i="8"/>
  <c r="HE30" i="8"/>
  <c r="GZ30" i="8"/>
  <c r="GU30" i="8"/>
  <c r="GP30" i="8"/>
  <c r="GF30" i="8"/>
  <c r="GA30" i="8"/>
  <c r="FV30" i="8"/>
  <c r="FQ30" i="8"/>
  <c r="FL30" i="8"/>
  <c r="FG30" i="8"/>
  <c r="FB30" i="8"/>
  <c r="EW30" i="8"/>
  <c r="ER30" i="8"/>
  <c r="EM30" i="8"/>
  <c r="EH30" i="8"/>
  <c r="EC30" i="8"/>
  <c r="DX30" i="8"/>
  <c r="DS30" i="8"/>
  <c r="DN30" i="8"/>
  <c r="DI30" i="8"/>
  <c r="DD30" i="8"/>
  <c r="CY30" i="8"/>
  <c r="CT30" i="8"/>
  <c r="CO30" i="8"/>
  <c r="CJ30" i="8"/>
  <c r="CE30" i="8"/>
  <c r="BZ30" i="8"/>
  <c r="BU30" i="8"/>
  <c r="BP30" i="8"/>
  <c r="BK30" i="8"/>
  <c r="BF30" i="8"/>
  <c r="BA30" i="8"/>
  <c r="M30" i="8"/>
  <c r="H30" i="8"/>
  <c r="HT29" i="8"/>
  <c r="HO29" i="8"/>
  <c r="HJ29" i="8"/>
  <c r="HE29" i="8"/>
  <c r="GZ29" i="8"/>
  <c r="GU29" i="8"/>
  <c r="GP29" i="8"/>
  <c r="GK29" i="8"/>
  <c r="GF29" i="8"/>
  <c r="GA29" i="8"/>
  <c r="FV29" i="8"/>
  <c r="FQ29" i="8"/>
  <c r="FL29" i="8"/>
  <c r="FG29" i="8"/>
  <c r="FB29" i="8"/>
  <c r="EW29" i="8"/>
  <c r="ER29" i="8"/>
  <c r="EM29" i="8"/>
  <c r="EH29" i="8"/>
  <c r="EC29" i="8"/>
  <c r="DX29" i="8"/>
  <c r="DS29" i="8"/>
  <c r="DN29" i="8"/>
  <c r="DI29" i="8"/>
  <c r="DD29" i="8"/>
  <c r="CY29" i="8"/>
  <c r="CT29" i="8"/>
  <c r="CO29" i="8"/>
  <c r="CJ29" i="8"/>
  <c r="CE29" i="8"/>
  <c r="BZ29" i="8"/>
  <c r="BU29" i="8"/>
  <c r="BP29" i="8"/>
  <c r="BK29" i="8"/>
  <c r="BF29" i="8"/>
  <c r="BA29" i="8"/>
  <c r="M29" i="8"/>
  <c r="H29" i="8"/>
  <c r="C29" i="8"/>
  <c r="HT28" i="8"/>
  <c r="HO28" i="8"/>
  <c r="HJ28" i="8"/>
  <c r="HE28" i="8"/>
  <c r="GZ28" i="8"/>
  <c r="GU28" i="8"/>
  <c r="GP28" i="8"/>
  <c r="GK28" i="8"/>
  <c r="GF28" i="8"/>
  <c r="GA28" i="8"/>
  <c r="FV28" i="8"/>
  <c r="FQ28" i="8"/>
  <c r="FL28" i="8"/>
  <c r="FG28" i="8"/>
  <c r="FB28" i="8"/>
  <c r="EW28" i="8"/>
  <c r="ER28" i="8"/>
  <c r="EM28" i="8"/>
  <c r="EH28" i="8"/>
  <c r="EC28" i="8"/>
  <c r="DX28" i="8"/>
  <c r="DS28" i="8"/>
  <c r="DN28" i="8"/>
  <c r="DI28" i="8"/>
  <c r="DD28" i="8"/>
  <c r="CY28" i="8"/>
  <c r="CT28" i="8"/>
  <c r="CO28" i="8"/>
  <c r="CJ28" i="8"/>
  <c r="CE28" i="8"/>
  <c r="BZ28" i="8"/>
  <c r="BU28" i="8"/>
  <c r="BP28" i="8"/>
  <c r="BK28" i="8"/>
  <c r="BF28" i="8"/>
  <c r="BA28" i="8"/>
  <c r="M28" i="8"/>
  <c r="H28" i="8"/>
  <c r="C28" i="8"/>
  <c r="HT27" i="8"/>
  <c r="HO27" i="8"/>
  <c r="HJ27" i="8"/>
  <c r="HE27" i="8"/>
  <c r="GZ27" i="8"/>
  <c r="GU27" i="8"/>
  <c r="GP27" i="8"/>
  <c r="GK27" i="8"/>
  <c r="GF27" i="8"/>
  <c r="GA27" i="8"/>
  <c r="FV27" i="8"/>
  <c r="FQ27" i="8"/>
  <c r="FL27" i="8"/>
  <c r="FG27" i="8"/>
  <c r="FB27" i="8"/>
  <c r="EW27" i="8"/>
  <c r="ER27" i="8"/>
  <c r="EM27" i="8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U27" i="8"/>
  <c r="BP27" i="8"/>
  <c r="BK27" i="8"/>
  <c r="BF27" i="8"/>
  <c r="BA27" i="8"/>
  <c r="M27" i="8"/>
  <c r="H27" i="8"/>
  <c r="C27" i="8"/>
  <c r="HT26" i="8"/>
  <c r="HO26" i="8"/>
  <c r="HJ26" i="8"/>
  <c r="HE26" i="8"/>
  <c r="GZ26" i="8"/>
  <c r="GU26" i="8"/>
  <c r="GP26" i="8"/>
  <c r="GK26" i="8"/>
  <c r="GF26" i="8"/>
  <c r="GA26" i="8"/>
  <c r="FV26" i="8"/>
  <c r="FQ26" i="8"/>
  <c r="FL26" i="8"/>
  <c r="FG26" i="8"/>
  <c r="FB26" i="8"/>
  <c r="EW26" i="8"/>
  <c r="ER26" i="8"/>
  <c r="EM26" i="8"/>
  <c r="EH26" i="8"/>
  <c r="EC26" i="8"/>
  <c r="DX26" i="8"/>
  <c r="DS26" i="8"/>
  <c r="DN26" i="8"/>
  <c r="DI26" i="8"/>
  <c r="DD26" i="8"/>
  <c r="CY26" i="8"/>
  <c r="CT26" i="8"/>
  <c r="CO26" i="8"/>
  <c r="CJ26" i="8"/>
  <c r="CE26" i="8"/>
  <c r="BZ26" i="8"/>
  <c r="BU26" i="8"/>
  <c r="BP26" i="8"/>
  <c r="BK26" i="8"/>
  <c r="BF26" i="8"/>
  <c r="BA26" i="8"/>
  <c r="M26" i="8"/>
  <c r="H26" i="8"/>
  <c r="HT25" i="8"/>
  <c r="HO25" i="8"/>
  <c r="HJ25" i="8"/>
  <c r="HE25" i="8"/>
  <c r="GZ25" i="8"/>
  <c r="GU25" i="8"/>
  <c r="GP25" i="8"/>
  <c r="GK25" i="8"/>
  <c r="GF25" i="8"/>
  <c r="GA25" i="8"/>
  <c r="FV25" i="8"/>
  <c r="FQ25" i="8"/>
  <c r="FL25" i="8"/>
  <c r="FG25" i="8"/>
  <c r="FB25" i="8"/>
  <c r="EW25" i="8"/>
  <c r="ER25" i="8"/>
  <c r="EM25" i="8"/>
  <c r="EH25" i="8"/>
  <c r="EC25" i="8"/>
  <c r="DX25" i="8"/>
  <c r="DS25" i="8"/>
  <c r="DN25" i="8"/>
  <c r="DI25" i="8"/>
  <c r="DD25" i="8"/>
  <c r="CY25" i="8"/>
  <c r="CT25" i="8"/>
  <c r="CO25" i="8"/>
  <c r="CJ25" i="8"/>
  <c r="CE25" i="8"/>
  <c r="BZ25" i="8"/>
  <c r="BU25" i="8"/>
  <c r="BP25" i="8"/>
  <c r="BK25" i="8"/>
  <c r="BF25" i="8"/>
  <c r="BA25" i="8"/>
  <c r="M25" i="8"/>
  <c r="H25" i="8"/>
  <c r="C25" i="8"/>
  <c r="HT24" i="8"/>
  <c r="HO24" i="8"/>
  <c r="HJ24" i="8"/>
  <c r="HE24" i="8"/>
  <c r="GZ24" i="8"/>
  <c r="GU24" i="8"/>
  <c r="GP24" i="8"/>
  <c r="GK24" i="8"/>
  <c r="GF24" i="8"/>
  <c r="GA24" i="8"/>
  <c r="FV24" i="8"/>
  <c r="FQ24" i="8"/>
  <c r="FL24" i="8"/>
  <c r="FG24" i="8"/>
  <c r="FB24" i="8"/>
  <c r="EW24" i="8"/>
  <c r="ER24" i="8"/>
  <c r="EM24" i="8"/>
  <c r="EH24" i="8"/>
  <c r="EC24" i="8"/>
  <c r="DX24" i="8"/>
  <c r="DS24" i="8"/>
  <c r="DN24" i="8"/>
  <c r="DI24" i="8"/>
  <c r="DD24" i="8"/>
  <c r="CY24" i="8"/>
  <c r="CT24" i="8"/>
  <c r="CO24" i="8"/>
  <c r="CJ24" i="8"/>
  <c r="CE24" i="8"/>
  <c r="BZ24" i="8"/>
  <c r="BU24" i="8"/>
  <c r="BP24" i="8"/>
  <c r="BK24" i="8"/>
  <c r="BF24" i="8"/>
  <c r="BA24" i="8"/>
  <c r="M24" i="8"/>
  <c r="H24" i="8"/>
  <c r="C24" i="8"/>
  <c r="HT23" i="8"/>
  <c r="HO23" i="8"/>
  <c r="HJ23" i="8"/>
  <c r="HE23" i="8"/>
  <c r="GZ23" i="8"/>
  <c r="GU23" i="8"/>
  <c r="GP23" i="8"/>
  <c r="GK23" i="8"/>
  <c r="GF23" i="8"/>
  <c r="GA23" i="8"/>
  <c r="FV23" i="8"/>
  <c r="FQ23" i="8"/>
  <c r="FL23" i="8"/>
  <c r="FG23" i="8"/>
  <c r="FB23" i="8"/>
  <c r="EW23" i="8"/>
  <c r="ER23" i="8"/>
  <c r="EM23" i="8"/>
  <c r="EH23" i="8"/>
  <c r="EC23" i="8"/>
  <c r="DX23" i="8"/>
  <c r="DS23" i="8"/>
  <c r="DN23" i="8"/>
  <c r="DI23" i="8"/>
  <c r="DD23" i="8"/>
  <c r="CY23" i="8"/>
  <c r="CT23" i="8"/>
  <c r="CO23" i="8"/>
  <c r="CJ23" i="8"/>
  <c r="CE23" i="8"/>
  <c r="BZ23" i="8"/>
  <c r="BU23" i="8"/>
  <c r="BP23" i="8"/>
  <c r="BK23" i="8"/>
  <c r="BF23" i="8"/>
  <c r="BA23" i="8"/>
  <c r="M23" i="8"/>
  <c r="H23" i="8"/>
  <c r="C23" i="8"/>
  <c r="HT22" i="8"/>
  <c r="HO22" i="8"/>
  <c r="HJ22" i="8"/>
  <c r="HE22" i="8"/>
  <c r="GZ22" i="8"/>
  <c r="GU22" i="8"/>
  <c r="GP22" i="8"/>
  <c r="GK22" i="8"/>
  <c r="GF22" i="8"/>
  <c r="GA22" i="8"/>
  <c r="FV22" i="8"/>
  <c r="FQ22" i="8"/>
  <c r="FL22" i="8"/>
  <c r="FG22" i="8"/>
  <c r="FB22" i="8"/>
  <c r="EW22" i="8"/>
  <c r="ER22" i="8"/>
  <c r="EM22" i="8"/>
  <c r="EH22" i="8"/>
  <c r="EC22" i="8"/>
  <c r="DX22" i="8"/>
  <c r="DS22" i="8"/>
  <c r="DN22" i="8"/>
  <c r="DI22" i="8"/>
  <c r="DD22" i="8"/>
  <c r="CY22" i="8"/>
  <c r="CT22" i="8"/>
  <c r="CO22" i="8"/>
  <c r="CJ22" i="8"/>
  <c r="CE22" i="8"/>
  <c r="BZ22" i="8"/>
  <c r="BU22" i="8"/>
  <c r="BP22" i="8"/>
  <c r="BK22" i="8"/>
  <c r="BF22" i="8"/>
  <c r="BA22" i="8"/>
  <c r="M22" i="8"/>
  <c r="H22" i="8"/>
  <c r="C22" i="8"/>
  <c r="HT21" i="8"/>
  <c r="HO21" i="8"/>
  <c r="HJ21" i="8"/>
  <c r="HE21" i="8"/>
  <c r="GZ21" i="8"/>
  <c r="GU21" i="8"/>
  <c r="GP21" i="8"/>
  <c r="GK21" i="8"/>
  <c r="GF21" i="8"/>
  <c r="GA21" i="8"/>
  <c r="FV21" i="8"/>
  <c r="FQ21" i="8"/>
  <c r="FL21" i="8"/>
  <c r="FG21" i="8"/>
  <c r="FB21" i="8"/>
  <c r="EW21" i="8"/>
  <c r="ER21" i="8"/>
  <c r="EM21" i="8"/>
  <c r="EH21" i="8"/>
  <c r="EC21" i="8"/>
  <c r="DX21" i="8"/>
  <c r="DS21" i="8"/>
  <c r="DN21" i="8"/>
  <c r="DI21" i="8"/>
  <c r="DD21" i="8"/>
  <c r="CY21" i="8"/>
  <c r="CT21" i="8"/>
  <c r="CO21" i="8"/>
  <c r="CJ21" i="8"/>
  <c r="CE21" i="8"/>
  <c r="BZ21" i="8"/>
  <c r="BU21" i="8"/>
  <c r="BP21" i="8"/>
  <c r="BK21" i="8"/>
  <c r="BF21" i="8"/>
  <c r="BA21" i="8"/>
  <c r="M21" i="8"/>
  <c r="H21" i="8"/>
  <c r="C21" i="8"/>
  <c r="HT20" i="8"/>
  <c r="HO20" i="8"/>
  <c r="HJ20" i="8"/>
  <c r="HE20" i="8"/>
  <c r="GZ20" i="8"/>
  <c r="GU20" i="8"/>
  <c r="GP20" i="8"/>
  <c r="GK20" i="8"/>
  <c r="GF20" i="8"/>
  <c r="GA20" i="8"/>
  <c r="FV20" i="8"/>
  <c r="FQ20" i="8"/>
  <c r="FL20" i="8"/>
  <c r="FG20" i="8"/>
  <c r="FB20" i="8"/>
  <c r="EW20" i="8"/>
  <c r="ER20" i="8"/>
  <c r="EM20" i="8"/>
  <c r="EH20" i="8"/>
  <c r="EC20" i="8"/>
  <c r="DX20" i="8"/>
  <c r="DS20" i="8"/>
  <c r="DN20" i="8"/>
  <c r="DI20" i="8"/>
  <c r="DD20" i="8"/>
  <c r="CY20" i="8"/>
  <c r="CT20" i="8"/>
  <c r="CO20" i="8"/>
  <c r="CJ20" i="8"/>
  <c r="CE20" i="8"/>
  <c r="BZ20" i="8"/>
  <c r="BU20" i="8"/>
  <c r="BP20" i="8"/>
  <c r="BK20" i="8"/>
  <c r="BF20" i="8"/>
  <c r="BA20" i="8"/>
  <c r="M20" i="8"/>
  <c r="H20" i="8"/>
  <c r="C20" i="8"/>
  <c r="HT19" i="8"/>
  <c r="HO19" i="8"/>
  <c r="HJ19" i="8"/>
  <c r="HE19" i="8"/>
  <c r="GZ19" i="8"/>
  <c r="GU19" i="8"/>
  <c r="GP19" i="8"/>
  <c r="GK19" i="8"/>
  <c r="GF19" i="8"/>
  <c r="GA19" i="8"/>
  <c r="FV19" i="8"/>
  <c r="FQ19" i="8"/>
  <c r="FL19" i="8"/>
  <c r="FG19" i="8"/>
  <c r="FB19" i="8"/>
  <c r="EW19" i="8"/>
  <c r="ER19" i="8"/>
  <c r="EM19" i="8"/>
  <c r="EH19" i="8"/>
  <c r="EC19" i="8"/>
  <c r="DX19" i="8"/>
  <c r="DS19" i="8"/>
  <c r="DN19" i="8"/>
  <c r="DI19" i="8"/>
  <c r="DD19" i="8"/>
  <c r="CY19" i="8"/>
  <c r="CT19" i="8"/>
  <c r="CO19" i="8"/>
  <c r="CJ19" i="8"/>
  <c r="CE19" i="8"/>
  <c r="BZ19" i="8"/>
  <c r="BU19" i="8"/>
  <c r="BP19" i="8"/>
  <c r="BK19" i="8"/>
  <c r="BF19" i="8"/>
  <c r="BA19" i="8"/>
  <c r="M19" i="8"/>
  <c r="H19" i="8"/>
  <c r="C19" i="8"/>
  <c r="HT18" i="8"/>
  <c r="HO18" i="8"/>
  <c r="HJ18" i="8"/>
  <c r="HE18" i="8"/>
  <c r="GZ18" i="8"/>
  <c r="GU18" i="8"/>
  <c r="GP18" i="8"/>
  <c r="GK18" i="8"/>
  <c r="GF18" i="8"/>
  <c r="GA18" i="8"/>
  <c r="FV18" i="8"/>
  <c r="FQ18" i="8"/>
  <c r="FL18" i="8"/>
  <c r="FG18" i="8"/>
  <c r="FB18" i="8"/>
  <c r="EW18" i="8"/>
  <c r="ER18" i="8"/>
  <c r="EM18" i="8"/>
  <c r="EH18" i="8"/>
  <c r="EC18" i="8"/>
  <c r="DX18" i="8"/>
  <c r="DS18" i="8"/>
  <c r="DN18" i="8"/>
  <c r="DI18" i="8"/>
  <c r="DD18" i="8"/>
  <c r="CY18" i="8"/>
  <c r="CT18" i="8"/>
  <c r="CO18" i="8"/>
  <c r="CJ18" i="8"/>
  <c r="CE18" i="8"/>
  <c r="BZ18" i="8"/>
  <c r="BU18" i="8"/>
  <c r="BP18" i="8"/>
  <c r="BK18" i="8"/>
  <c r="BF18" i="8"/>
  <c r="BA18" i="8"/>
  <c r="M18" i="8"/>
  <c r="H18" i="8"/>
  <c r="C18" i="8"/>
  <c r="HT17" i="8"/>
  <c r="HO17" i="8"/>
  <c r="HJ17" i="8"/>
  <c r="HE17" i="8"/>
  <c r="GZ17" i="8"/>
  <c r="GU17" i="8"/>
  <c r="GP17" i="8"/>
  <c r="GK17" i="8"/>
  <c r="GF17" i="8"/>
  <c r="GA17" i="8"/>
  <c r="FV17" i="8"/>
  <c r="FQ17" i="8"/>
  <c r="FL17" i="8"/>
  <c r="FG17" i="8"/>
  <c r="FB17" i="8"/>
  <c r="EW17" i="8"/>
  <c r="ER17" i="8"/>
  <c r="EM17" i="8"/>
  <c r="EH17" i="8"/>
  <c r="EC17" i="8"/>
  <c r="DX17" i="8"/>
  <c r="DS17" i="8"/>
  <c r="DN17" i="8"/>
  <c r="DI17" i="8"/>
  <c r="DD17" i="8"/>
  <c r="CY17" i="8"/>
  <c r="CT17" i="8"/>
  <c r="CO17" i="8"/>
  <c r="CJ17" i="8"/>
  <c r="CE17" i="8"/>
  <c r="BZ17" i="8"/>
  <c r="BU17" i="8"/>
  <c r="BP17" i="8"/>
  <c r="BK17" i="8"/>
  <c r="BF17" i="8"/>
  <c r="BA17" i="8"/>
  <c r="M17" i="8"/>
  <c r="H17" i="8"/>
  <c r="C17" i="8"/>
  <c r="HT16" i="8"/>
  <c r="HO16" i="8"/>
  <c r="HJ16" i="8"/>
  <c r="HE16" i="8"/>
  <c r="GZ16" i="8"/>
  <c r="GU16" i="8"/>
  <c r="GP16" i="8"/>
  <c r="GK16" i="8"/>
  <c r="GF16" i="8"/>
  <c r="GA16" i="8"/>
  <c r="FV16" i="8"/>
  <c r="FQ16" i="8"/>
  <c r="FL16" i="8"/>
  <c r="FG16" i="8"/>
  <c r="FB16" i="8"/>
  <c r="EW16" i="8"/>
  <c r="ER16" i="8"/>
  <c r="EM16" i="8"/>
  <c r="EH16" i="8"/>
  <c r="EC16" i="8"/>
  <c r="DX16" i="8"/>
  <c r="DS16" i="8"/>
  <c r="DN16" i="8"/>
  <c r="DI16" i="8"/>
  <c r="DD16" i="8"/>
  <c r="CY16" i="8"/>
  <c r="CT16" i="8"/>
  <c r="CO16" i="8"/>
  <c r="CJ16" i="8"/>
  <c r="CE16" i="8"/>
  <c r="BZ16" i="8"/>
  <c r="BU16" i="8"/>
  <c r="BP16" i="8"/>
  <c r="BK16" i="8"/>
  <c r="BF16" i="8"/>
  <c r="BA16" i="8"/>
  <c r="M16" i="8"/>
  <c r="H16" i="8"/>
  <c r="C16" i="8"/>
  <c r="HT15" i="8"/>
  <c r="HO15" i="8"/>
  <c r="HJ15" i="8"/>
  <c r="HE15" i="8"/>
  <c r="GZ15" i="8"/>
  <c r="GU15" i="8"/>
  <c r="GP15" i="8"/>
  <c r="GK15" i="8"/>
  <c r="GF15" i="8"/>
  <c r="GA15" i="8"/>
  <c r="FV15" i="8"/>
  <c r="FQ15" i="8"/>
  <c r="FL15" i="8"/>
  <c r="FG15" i="8"/>
  <c r="FB15" i="8"/>
  <c r="EW15" i="8"/>
  <c r="ER15" i="8"/>
  <c r="EM15" i="8"/>
  <c r="EH15" i="8"/>
  <c r="EC15" i="8"/>
  <c r="DX15" i="8"/>
  <c r="DS15" i="8"/>
  <c r="DN15" i="8"/>
  <c r="DI15" i="8"/>
  <c r="DD15" i="8"/>
  <c r="CY15" i="8"/>
  <c r="CT15" i="8"/>
  <c r="CO15" i="8"/>
  <c r="CJ15" i="8"/>
  <c r="CE15" i="8"/>
  <c r="BZ15" i="8"/>
  <c r="BU15" i="8"/>
  <c r="BP15" i="8"/>
  <c r="BK15" i="8"/>
  <c r="BF15" i="8"/>
  <c r="BA15" i="8"/>
  <c r="M15" i="8"/>
  <c r="H15" i="8"/>
  <c r="C15" i="8"/>
  <c r="HT14" i="8"/>
  <c r="HO14" i="8"/>
  <c r="HJ14" i="8"/>
  <c r="HE14" i="8"/>
  <c r="GZ14" i="8"/>
  <c r="GU14" i="8"/>
  <c r="GP14" i="8"/>
  <c r="GK14" i="8"/>
  <c r="GF14" i="8"/>
  <c r="GA14" i="8"/>
  <c r="FV14" i="8"/>
  <c r="FQ14" i="8"/>
  <c r="FL14" i="8"/>
  <c r="FG14" i="8"/>
  <c r="FB14" i="8"/>
  <c r="EW14" i="8"/>
  <c r="ER14" i="8"/>
  <c r="EM14" i="8"/>
  <c r="EH14" i="8"/>
  <c r="EC14" i="8"/>
  <c r="DX14" i="8"/>
  <c r="DS14" i="8"/>
  <c r="DN14" i="8"/>
  <c r="DI14" i="8"/>
  <c r="DD14" i="8"/>
  <c r="CY14" i="8"/>
  <c r="CT14" i="8"/>
  <c r="CO14" i="8"/>
  <c r="CJ14" i="8"/>
  <c r="CE14" i="8"/>
  <c r="BZ14" i="8"/>
  <c r="BU14" i="8"/>
  <c r="BP14" i="8"/>
  <c r="BK14" i="8"/>
  <c r="BF14" i="8"/>
  <c r="BA14" i="8"/>
  <c r="M14" i="8"/>
  <c r="H14" i="8"/>
  <c r="C14" i="8"/>
  <c r="HT13" i="8"/>
  <c r="HO13" i="8"/>
  <c r="HJ13" i="8"/>
  <c r="HE13" i="8"/>
  <c r="GZ13" i="8"/>
  <c r="GU13" i="8"/>
  <c r="GP13" i="8"/>
  <c r="GK13" i="8"/>
  <c r="GF13" i="8"/>
  <c r="GA13" i="8"/>
  <c r="FV13" i="8"/>
  <c r="FQ13" i="8"/>
  <c r="FL13" i="8"/>
  <c r="FG13" i="8"/>
  <c r="FB13" i="8"/>
  <c r="EW13" i="8"/>
  <c r="ER13" i="8"/>
  <c r="EM13" i="8"/>
  <c r="EH13" i="8"/>
  <c r="EC13" i="8"/>
  <c r="DX13" i="8"/>
  <c r="DS13" i="8"/>
  <c r="DN13" i="8"/>
  <c r="DI13" i="8"/>
  <c r="DD13" i="8"/>
  <c r="CY13" i="8"/>
  <c r="CT13" i="8"/>
  <c r="CO13" i="8"/>
  <c r="CJ13" i="8"/>
  <c r="CE13" i="8"/>
  <c r="BZ13" i="8"/>
  <c r="BU13" i="8"/>
  <c r="BP13" i="8"/>
  <c r="BK13" i="8"/>
  <c r="BF13" i="8"/>
  <c r="BA13" i="8"/>
  <c r="M13" i="8"/>
  <c r="H13" i="8"/>
  <c r="C13" i="8"/>
  <c r="HT12" i="8"/>
  <c r="HO12" i="8"/>
  <c r="HJ12" i="8"/>
  <c r="HE12" i="8"/>
  <c r="GZ12" i="8"/>
  <c r="GU12" i="8"/>
  <c r="GP12" i="8"/>
  <c r="GK12" i="8"/>
  <c r="GF12" i="8"/>
  <c r="GA12" i="8"/>
  <c r="FV12" i="8"/>
  <c r="FQ12" i="8"/>
  <c r="FL12" i="8"/>
  <c r="FG12" i="8"/>
  <c r="FB12" i="8"/>
  <c r="EW12" i="8"/>
  <c r="ER12" i="8"/>
  <c r="EM12" i="8"/>
  <c r="EH12" i="8"/>
  <c r="EC12" i="8"/>
  <c r="DX12" i="8"/>
  <c r="DS12" i="8"/>
  <c r="DN12" i="8"/>
  <c r="DI12" i="8"/>
  <c r="DD12" i="8"/>
  <c r="CY12" i="8"/>
  <c r="CT12" i="8"/>
  <c r="CO12" i="8"/>
  <c r="CJ12" i="8"/>
  <c r="CE12" i="8"/>
  <c r="BZ12" i="8"/>
  <c r="BU12" i="8"/>
  <c r="BP12" i="8"/>
  <c r="BK12" i="8"/>
  <c r="BF12" i="8"/>
  <c r="BA12" i="8"/>
  <c r="M12" i="8"/>
  <c r="H12" i="8"/>
  <c r="C12" i="8"/>
  <c r="HT11" i="8"/>
  <c r="HO11" i="8"/>
  <c r="HJ11" i="8"/>
  <c r="HE11" i="8"/>
  <c r="GZ11" i="8"/>
  <c r="GU11" i="8"/>
  <c r="GP11" i="8"/>
  <c r="GK11" i="8"/>
  <c r="GF11" i="8"/>
  <c r="GA11" i="8"/>
  <c r="FV11" i="8"/>
  <c r="FQ11" i="8"/>
  <c r="FL11" i="8"/>
  <c r="FG11" i="8"/>
  <c r="FB11" i="8"/>
  <c r="EW11" i="8"/>
  <c r="ER11" i="8"/>
  <c r="EM11" i="8"/>
  <c r="EH11" i="8"/>
  <c r="EC11" i="8"/>
  <c r="DX11" i="8"/>
  <c r="DS11" i="8"/>
  <c r="DN11" i="8"/>
  <c r="DI11" i="8"/>
  <c r="DD11" i="8"/>
  <c r="CY11" i="8"/>
  <c r="CT11" i="8"/>
  <c r="CO11" i="8"/>
  <c r="CJ11" i="8"/>
  <c r="CE11" i="8"/>
  <c r="BZ11" i="8"/>
  <c r="BU11" i="8"/>
  <c r="BP11" i="8"/>
  <c r="BK11" i="8"/>
  <c r="BF11" i="8"/>
  <c r="BA11" i="8"/>
  <c r="M11" i="8"/>
  <c r="H11" i="8"/>
  <c r="C11" i="8"/>
  <c r="HT10" i="8"/>
  <c r="HO10" i="8"/>
  <c r="HJ10" i="8"/>
  <c r="HE10" i="8"/>
  <c r="GZ10" i="8"/>
  <c r="GU10" i="8"/>
  <c r="GP10" i="8"/>
  <c r="GK10" i="8"/>
  <c r="GF10" i="8"/>
  <c r="GA10" i="8"/>
  <c r="FV10" i="8"/>
  <c r="FQ10" i="8"/>
  <c r="FL10" i="8"/>
  <c r="FG10" i="8"/>
  <c r="FB10" i="8"/>
  <c r="EW10" i="8"/>
  <c r="ER10" i="8"/>
  <c r="EM10" i="8"/>
  <c r="EH10" i="8"/>
  <c r="EC10" i="8"/>
  <c r="DX10" i="8"/>
  <c r="DS10" i="8"/>
  <c r="DN10" i="8"/>
  <c r="DI10" i="8"/>
  <c r="DD10" i="8"/>
  <c r="CY10" i="8"/>
  <c r="CT10" i="8"/>
  <c r="CO10" i="8"/>
  <c r="CJ10" i="8"/>
  <c r="CE10" i="8"/>
  <c r="BZ10" i="8"/>
  <c r="BU10" i="8"/>
  <c r="BP10" i="8"/>
  <c r="BK10" i="8"/>
  <c r="BF10" i="8"/>
  <c r="BA10" i="8"/>
  <c r="M10" i="8"/>
  <c r="H10" i="8"/>
  <c r="C10" i="8"/>
  <c r="HT9" i="8"/>
  <c r="HO9" i="8"/>
  <c r="HJ9" i="8"/>
  <c r="HE9" i="8"/>
  <c r="GZ9" i="8"/>
  <c r="GU9" i="8"/>
  <c r="GP9" i="8"/>
  <c r="GK9" i="8"/>
  <c r="GF9" i="8"/>
  <c r="GA9" i="8"/>
  <c r="FV9" i="8"/>
  <c r="FQ9" i="8"/>
  <c r="FL9" i="8"/>
  <c r="FG9" i="8"/>
  <c r="FB9" i="8"/>
  <c r="EW9" i="8"/>
  <c r="ER9" i="8"/>
  <c r="EM9" i="8"/>
  <c r="EH9" i="8"/>
  <c r="EC9" i="8"/>
  <c r="DX9" i="8"/>
  <c r="DS9" i="8"/>
  <c r="DN9" i="8"/>
  <c r="DI9" i="8"/>
  <c r="DD9" i="8"/>
  <c r="CY9" i="8"/>
  <c r="CT9" i="8"/>
  <c r="CO9" i="8"/>
  <c r="CJ9" i="8"/>
  <c r="CE9" i="8"/>
  <c r="BZ9" i="8"/>
  <c r="BU9" i="8"/>
  <c r="BP9" i="8"/>
  <c r="BK9" i="8"/>
  <c r="BF9" i="8"/>
  <c r="BA9" i="8"/>
  <c r="M9" i="8"/>
  <c r="H9" i="8"/>
  <c r="C9" i="8"/>
  <c r="HT8" i="8"/>
  <c r="HO8" i="8"/>
  <c r="HJ8" i="8"/>
  <c r="HE8" i="8"/>
  <c r="GZ8" i="8"/>
  <c r="GU8" i="8"/>
  <c r="GP8" i="8"/>
  <c r="GK8" i="8"/>
  <c r="GF8" i="8"/>
  <c r="GA8" i="8"/>
  <c r="FV8" i="8"/>
  <c r="FQ8" i="8"/>
  <c r="FL8" i="8"/>
  <c r="FG8" i="8"/>
  <c r="FB8" i="8"/>
  <c r="EW8" i="8"/>
  <c r="ER8" i="8"/>
  <c r="EM8" i="8"/>
  <c r="EH8" i="8"/>
  <c r="EC8" i="8"/>
  <c r="DX8" i="8"/>
  <c r="DS8" i="8"/>
  <c r="DN8" i="8"/>
  <c r="DI8" i="8"/>
  <c r="DD8" i="8"/>
  <c r="CY8" i="8"/>
  <c r="CT8" i="8"/>
  <c r="CO8" i="8"/>
  <c r="CJ8" i="8"/>
  <c r="CE8" i="8"/>
  <c r="BZ8" i="8"/>
  <c r="BU8" i="8"/>
  <c r="BP8" i="8"/>
  <c r="BK8" i="8"/>
  <c r="BF8" i="8"/>
  <c r="BA8" i="8"/>
  <c r="M8" i="8"/>
  <c r="H8" i="8"/>
  <c r="C8" i="8"/>
  <c r="ND6" i="30"/>
  <c r="NA6" i="30"/>
  <c r="NB6" i="30"/>
  <c r="BO40" i="15"/>
  <c r="BQ40" i="15"/>
  <c r="BQ31" i="15"/>
  <c r="BP31" i="15"/>
  <c r="BP27" i="15"/>
  <c r="BQ27" i="15"/>
  <c r="BP23" i="15"/>
  <c r="BQ23" i="15"/>
  <c r="BQ19" i="15"/>
  <c r="BP19" i="15"/>
  <c r="BQ15" i="15"/>
  <c r="BP15" i="15"/>
  <c r="BP11" i="15"/>
  <c r="BQ11" i="15"/>
  <c r="BP9" i="15"/>
  <c r="BQ9" i="15"/>
  <c r="BP30" i="15"/>
  <c r="BQ30" i="15"/>
  <c r="BP26" i="15"/>
  <c r="BQ26" i="15"/>
  <c r="BQ22" i="15"/>
  <c r="BP22" i="15"/>
  <c r="BQ18" i="15"/>
  <c r="BP18" i="15"/>
  <c r="BP14" i="15"/>
  <c r="BQ14" i="15"/>
  <c r="BP10" i="15"/>
  <c r="BQ10" i="15"/>
  <c r="BQ33" i="15"/>
  <c r="BP33" i="15"/>
  <c r="BP29" i="15"/>
  <c r="BQ29" i="15"/>
  <c r="BP25" i="15"/>
  <c r="BQ25" i="15"/>
  <c r="BQ21" i="15"/>
  <c r="BP21" i="15"/>
  <c r="BP17" i="15"/>
  <c r="BQ17" i="15"/>
  <c r="BP13" i="15"/>
  <c r="BQ13" i="15"/>
  <c r="BQ32" i="15"/>
  <c r="BP32" i="15"/>
  <c r="BP28" i="15"/>
  <c r="BQ28" i="15"/>
  <c r="BQ24" i="15"/>
  <c r="BP24" i="15"/>
  <c r="BP20" i="15"/>
  <c r="BQ20" i="15"/>
  <c r="BQ16" i="15"/>
  <c r="BP16" i="15"/>
  <c r="BP12" i="15"/>
  <c r="BQ12" i="15"/>
  <c r="JF31" i="8"/>
  <c r="JF23" i="8"/>
  <c r="JF19" i="8"/>
  <c r="JF15" i="8"/>
  <c r="JF12" i="8"/>
  <c r="JE39" i="8"/>
  <c r="JF27" i="8"/>
  <c r="JF32" i="8"/>
  <c r="JG28" i="8"/>
  <c r="JF8" i="8"/>
  <c r="JG26" i="8"/>
  <c r="JG22" i="8"/>
  <c r="JG18" i="8"/>
  <c r="JG11" i="8"/>
  <c r="JF17" i="8"/>
  <c r="JG17" i="8"/>
  <c r="JF26" i="8"/>
  <c r="JF11" i="8"/>
  <c r="JG14" i="8"/>
  <c r="JF18" i="8"/>
  <c r="JF25" i="8"/>
  <c r="JF20" i="8"/>
  <c r="JF29" i="8"/>
  <c r="JG25" i="8"/>
  <c r="JG10" i="8"/>
  <c r="JF10" i="8"/>
  <c r="JG21" i="8"/>
  <c r="JF21" i="8"/>
  <c r="JG29" i="8"/>
  <c r="JF22" i="8"/>
  <c r="JF14" i="8"/>
  <c r="JF24" i="8"/>
  <c r="JF9" i="8"/>
  <c r="JG20" i="8"/>
  <c r="JG13" i="8"/>
  <c r="JF28" i="8"/>
  <c r="JF13" i="8"/>
  <c r="JG32" i="8"/>
  <c r="JF16" i="8"/>
  <c r="JG24" i="8"/>
  <c r="JG16" i="8"/>
  <c r="JG9" i="8"/>
  <c r="BO35" i="15"/>
  <c r="JG8" i="8"/>
  <c r="JG31" i="8"/>
  <c r="JG27" i="8"/>
  <c r="JG23" i="8"/>
  <c r="JG19" i="8"/>
  <c r="JG15" i="8"/>
  <c r="JG12" i="8"/>
  <c r="GK30" i="8"/>
  <c r="NH6" i="30"/>
  <c r="NE6" i="30"/>
  <c r="NF6" i="30"/>
  <c r="BP40" i="15"/>
  <c r="BP35" i="15"/>
  <c r="BQ35" i="15"/>
  <c r="JG34" i="8"/>
  <c r="JF39" i="8"/>
  <c r="JG39" i="8"/>
  <c r="JG30" i="8"/>
  <c r="JF30" i="8"/>
  <c r="JF34" i="8"/>
  <c r="BO34" i="15"/>
  <c r="NL6" i="30"/>
  <c r="NI6" i="30"/>
  <c r="NJ6" i="30"/>
  <c r="BO42" i="15"/>
  <c r="BO41" i="15"/>
  <c r="BQ41" i="15"/>
  <c r="BP34" i="15"/>
  <c r="BQ34" i="15"/>
  <c r="JG33" i="8"/>
  <c r="JF33" i="8"/>
  <c r="NP6" i="30"/>
  <c r="NM6" i="30"/>
  <c r="NN6" i="30"/>
  <c r="BO45" i="15"/>
  <c r="BO46" i="15"/>
  <c r="BQ42" i="15"/>
  <c r="BP41" i="15"/>
  <c r="BP42" i="15"/>
  <c r="BP45" i="15"/>
  <c r="BO48" i="15"/>
  <c r="JG43" i="8"/>
  <c r="JF43" i="8"/>
  <c r="JF46" i="8"/>
  <c r="JG46" i="8"/>
  <c r="NX6" i="30"/>
  <c r="NQ6" i="30"/>
  <c r="NR6" i="30"/>
  <c r="BO47" i="15"/>
  <c r="BP48" i="15"/>
  <c r="BP46" i="15"/>
  <c r="BP47" i="15"/>
  <c r="NY6" i="30"/>
  <c r="NZ6" i="30"/>
  <c r="OB6" i="30"/>
  <c r="FS46" i="8"/>
  <c r="FT46" i="8"/>
  <c r="FS39" i="8"/>
  <c r="FT39" i="8"/>
  <c r="OC6" i="30"/>
  <c r="OD6" i="30"/>
  <c r="OF6" i="30"/>
  <c r="AY43" i="8"/>
  <c r="OG6" i="30"/>
  <c r="OH6" i="30"/>
  <c r="OJ6" i="30"/>
  <c r="AX46" i="8"/>
  <c r="OK6" i="30"/>
  <c r="OL6" i="30"/>
  <c r="ON6" i="30"/>
  <c r="AY46" i="8"/>
  <c r="AX49" i="8"/>
  <c r="AX39" i="8"/>
  <c r="AY39" i="8"/>
  <c r="BR46" i="8"/>
  <c r="BS46" i="8"/>
  <c r="BR39" i="8"/>
  <c r="BS39" i="8"/>
  <c r="BS43" i="8"/>
  <c r="OO6" i="30"/>
  <c r="OP6" i="30"/>
  <c r="OR6" i="30"/>
  <c r="AX52" i="8"/>
  <c r="AX51" i="8"/>
  <c r="AX50" i="8"/>
  <c r="OS6" i="30"/>
  <c r="OT6" i="30"/>
  <c r="OV6" i="30"/>
  <c r="CQ43" i="8"/>
  <c r="CR43" i="8"/>
  <c r="CQ39" i="8"/>
  <c r="CR39" i="8"/>
  <c r="CQ46" i="8"/>
  <c r="CR46" i="8"/>
  <c r="OW6" i="30"/>
  <c r="OX6" i="30"/>
  <c r="PD6" i="30"/>
  <c r="PH6" i="30"/>
  <c r="PE6" i="30"/>
  <c r="PF6" i="30"/>
  <c r="PL6" i="30"/>
  <c r="PI6" i="30"/>
  <c r="PJ6" i="30"/>
  <c r="PP6" i="30"/>
  <c r="PM6" i="30"/>
  <c r="PN6" i="30"/>
  <c r="PT6" i="30"/>
  <c r="PQ6" i="30"/>
  <c r="PR6" i="30"/>
  <c r="J27" i="23"/>
  <c r="J48" i="23"/>
  <c r="PX6" i="30"/>
  <c r="PU6" i="30"/>
  <c r="PV6" i="30"/>
  <c r="QB6" i="30"/>
  <c r="PY6" i="30"/>
  <c r="PZ6" i="30"/>
  <c r="QC6" i="30"/>
  <c r="QD6" i="30"/>
  <c r="QJ6" i="30"/>
  <c r="QN6" i="30"/>
  <c r="QK6" i="30"/>
  <c r="QL6" i="30"/>
  <c r="QR6" i="30"/>
  <c r="QO6" i="30"/>
  <c r="QP6" i="30"/>
  <c r="QV6" i="30"/>
  <c r="QS6" i="30"/>
  <c r="QT6" i="30"/>
  <c r="QZ6" i="30"/>
  <c r="QW6" i="30"/>
  <c r="QX6" i="30"/>
  <c r="RD6" i="30"/>
  <c r="RA6" i="30"/>
  <c r="RB6" i="30"/>
  <c r="RH6" i="30"/>
  <c r="RE6" i="30"/>
  <c r="RF6" i="30"/>
  <c r="RP6" i="30"/>
  <c r="RI6" i="30"/>
  <c r="RJ6" i="30"/>
  <c r="RT6" i="30"/>
  <c r="RQ6" i="30"/>
  <c r="RR6" i="30"/>
  <c r="RU6" i="30"/>
  <c r="RV6" i="30"/>
  <c r="RX6" i="30"/>
  <c r="RY6" i="30"/>
  <c r="RZ6" i="30"/>
  <c r="SB6" i="30"/>
  <c r="SC6" i="30"/>
  <c r="SD6" i="30"/>
  <c r="SF6" i="30"/>
  <c r="SJ6" i="30"/>
  <c r="SG6" i="30"/>
  <c r="SH6" i="30"/>
  <c r="SK6" i="30"/>
  <c r="SL6" i="30"/>
  <c r="SN6" i="30"/>
  <c r="SV6" i="30"/>
  <c r="SO6" i="30"/>
  <c r="SP6" i="30"/>
  <c r="SW6" i="30"/>
  <c r="SX6" i="30"/>
  <c r="SZ6" i="30"/>
  <c r="TA6" i="30"/>
  <c r="TB6" i="30"/>
  <c r="TD6" i="30"/>
  <c r="TE6" i="30"/>
  <c r="TF6" i="30"/>
  <c r="TH6" i="30"/>
  <c r="TI6" i="30"/>
  <c r="TJ6" i="30"/>
  <c r="TL6" i="30"/>
  <c r="TM6" i="30"/>
  <c r="TN6" i="30"/>
  <c r="TP6" i="30"/>
  <c r="TQ6" i="30"/>
  <c r="TR6" i="30"/>
  <c r="TT6" i="30"/>
  <c r="TU6" i="30"/>
  <c r="TV6" i="30"/>
  <c r="UB6" i="30"/>
  <c r="UF6" i="30"/>
  <c r="UC6" i="30"/>
  <c r="UD6" i="30"/>
  <c r="UJ6" i="30"/>
  <c r="UG6" i="30"/>
  <c r="UH6" i="30"/>
  <c r="UN6" i="30"/>
  <c r="UK6" i="30"/>
  <c r="UL6" i="30"/>
  <c r="UR6" i="30"/>
  <c r="UO6" i="30"/>
  <c r="UP6" i="30"/>
  <c r="UV6" i="30"/>
  <c r="US6" i="30"/>
  <c r="UT6" i="30"/>
  <c r="UZ6" i="30"/>
  <c r="UW6" i="30"/>
  <c r="UX6" i="30"/>
  <c r="VA6" i="30"/>
  <c r="VB6" i="30"/>
  <c r="VH6" i="30"/>
  <c r="VL6" i="30"/>
  <c r="VI6" i="30"/>
  <c r="VJ6" i="30"/>
  <c r="VP6" i="30"/>
  <c r="VM6" i="30"/>
  <c r="VN6" i="30"/>
  <c r="VT6" i="30"/>
  <c r="VQ6" i="30"/>
  <c r="VR6" i="30"/>
  <c r="VU6" i="30"/>
  <c r="VV6" i="30"/>
  <c r="VX6" i="30"/>
  <c r="WB6" i="30"/>
  <c r="VY6" i="30"/>
  <c r="VZ6" i="30"/>
  <c r="WF6" i="30"/>
  <c r="WC6" i="30"/>
  <c r="WD6" i="30"/>
  <c r="WG6" i="30"/>
  <c r="WH6" i="30"/>
  <c r="WN6" i="30"/>
  <c r="WR6" i="30"/>
  <c r="WO6" i="30"/>
  <c r="WP6" i="30"/>
  <c r="WS6" i="30"/>
  <c r="WT6" i="30"/>
  <c r="WV6" i="30"/>
  <c r="WW6" i="30"/>
  <c r="WX6" i="30"/>
  <c r="WZ6" i="30"/>
  <c r="XD6" i="30"/>
  <c r="XA6" i="30"/>
  <c r="XB6" i="30"/>
  <c r="XH6" i="30"/>
  <c r="XE6" i="30"/>
  <c r="XF6" i="30"/>
  <c r="XI6" i="30"/>
  <c r="XJ6" i="30"/>
  <c r="XL6" i="30"/>
  <c r="XM6" i="30"/>
  <c r="XN6" i="30"/>
  <c r="XT6" i="30"/>
  <c r="XU6" i="30"/>
  <c r="XV6" i="30"/>
  <c r="XX6" i="30"/>
  <c r="XY6" i="30"/>
  <c r="XZ6" i="30"/>
  <c r="YB6" i="30"/>
  <c r="YF6" i="30"/>
  <c r="YC6" i="30"/>
  <c r="YD6" i="30"/>
  <c r="YJ6" i="30"/>
  <c r="YG6" i="30"/>
  <c r="YH6" i="30"/>
  <c r="YN6" i="30"/>
  <c r="YK6" i="30"/>
  <c r="YL6" i="30"/>
  <c r="YR6" i="30"/>
  <c r="YO6" i="30"/>
  <c r="YP6" i="30"/>
  <c r="YS6" i="30"/>
  <c r="YT6" i="30"/>
  <c r="YZ6" i="30"/>
  <c r="ZB6" i="30"/>
  <c r="ZD6" i="30"/>
  <c r="ZA6" i="30"/>
  <c r="ZH6" i="30"/>
  <c r="ZE6" i="30"/>
  <c r="ZF6" i="30"/>
  <c r="ZL6" i="30"/>
  <c r="ZJ6" i="30"/>
  <c r="ZI6" i="30"/>
  <c r="ZP6" i="30"/>
  <c r="ZN6" i="30"/>
  <c r="ZM6" i="30"/>
  <c r="ZT6" i="30"/>
  <c r="ZQ6" i="30"/>
  <c r="ZR6" i="30"/>
  <c r="ZX6" i="30"/>
  <c r="ZU6" i="30"/>
  <c r="ZV6" i="30"/>
  <c r="ZZ6" i="30"/>
  <c r="ZY6" i="30"/>
  <c r="AAF6" i="30"/>
  <c r="AAJ6" i="30"/>
  <c r="AAG6" i="30"/>
  <c r="AAH6" i="30"/>
  <c r="AAK6" i="30"/>
  <c r="AAL6" i="30"/>
  <c r="AAN6" i="30"/>
  <c r="AAR6" i="30"/>
  <c r="AAO6" i="30"/>
  <c r="AAP6" i="30"/>
  <c r="AAS6" i="30"/>
  <c r="AAT6" i="30"/>
  <c r="AAV6" i="30"/>
  <c r="AAZ6" i="30"/>
  <c r="AAW6" i="30"/>
  <c r="AAX6" i="30"/>
  <c r="ABA6" i="30"/>
  <c r="ABB6" i="30"/>
  <c r="ABD6" i="30"/>
  <c r="ABL6" i="30"/>
  <c r="ABE6" i="30"/>
  <c r="ABF6" i="30"/>
  <c r="ABM6" i="30"/>
  <c r="ABN6" i="30"/>
  <c r="ABP6" i="30"/>
  <c r="ABQ6" i="30"/>
  <c r="ABR6" i="30"/>
  <c r="ABT6" i="30"/>
  <c r="ABU6" i="30"/>
  <c r="ABV6" i="30"/>
  <c r="ABX6" i="30"/>
  <c r="ABY6" i="30"/>
  <c r="ABZ6" i="30"/>
  <c r="ACB6" i="30"/>
  <c r="ACC6" i="30"/>
  <c r="ACD6" i="30"/>
  <c r="ACF6" i="30"/>
  <c r="ACG6" i="30"/>
  <c r="ACH6" i="30"/>
  <c r="ACJ6" i="30"/>
  <c r="ACK6" i="30"/>
  <c r="ACL6" i="30"/>
  <c r="ACR6" i="30"/>
  <c r="ACV6" i="30"/>
  <c r="ACS6" i="30"/>
  <c r="ACT6" i="30"/>
  <c r="ACZ6" i="30"/>
  <c r="ACW6" i="30"/>
  <c r="ACX6" i="30"/>
  <c r="ADD6" i="30"/>
  <c r="ADA6" i="30"/>
  <c r="ADB6" i="30"/>
  <c r="ADH6" i="30"/>
  <c r="ADE6" i="30"/>
  <c r="ADF6" i="30"/>
  <c r="ADL6" i="30"/>
  <c r="ADI6" i="30"/>
  <c r="ADJ6" i="30"/>
  <c r="ADP6" i="30"/>
  <c r="ADM6" i="30"/>
  <c r="ADN6" i="30"/>
  <c r="ADQ6" i="30"/>
  <c r="ADR6" i="30"/>
  <c r="ADX6" i="30"/>
  <c r="AEB6" i="30"/>
  <c r="ADY6" i="30"/>
  <c r="ADZ6" i="30"/>
  <c r="AEF6" i="30"/>
  <c r="AEC6" i="30"/>
  <c r="AED6" i="30"/>
  <c r="AEJ6" i="30"/>
  <c r="AEG6" i="30"/>
  <c r="AEH6" i="30"/>
  <c r="AEN6" i="30"/>
  <c r="AEK6" i="30"/>
  <c r="AEL6" i="30"/>
  <c r="AER6" i="30"/>
  <c r="AEO6" i="30"/>
  <c r="AEP6" i="30"/>
  <c r="AEV6" i="30"/>
  <c r="AES6" i="30"/>
  <c r="AET6" i="30"/>
  <c r="AEW6" i="30"/>
  <c r="AEX6" i="30"/>
  <c r="AFD6" i="30"/>
  <c r="AFE6" i="30"/>
  <c r="AFF6" i="30"/>
  <c r="AFH6" i="30"/>
  <c r="AFI6" i="30"/>
  <c r="AFJ6" i="30"/>
  <c r="AFL6" i="30"/>
  <c r="AFP6" i="30"/>
  <c r="AFM6" i="30"/>
  <c r="AFN6" i="30"/>
  <c r="AFQ6" i="30"/>
  <c r="AFR6" i="30"/>
  <c r="AFT6" i="30"/>
  <c r="AFX6" i="30"/>
  <c r="AFU6" i="30"/>
  <c r="AFV6" i="30"/>
  <c r="AFY6" i="30"/>
  <c r="AFZ6" i="30"/>
  <c r="AGB6" i="30"/>
  <c r="AGC6" i="30"/>
  <c r="AGD6" i="30"/>
  <c r="AGJ6" i="30"/>
  <c r="AGK6" i="30"/>
  <c r="AGL6" i="30"/>
  <c r="AGN6" i="30"/>
  <c r="AGO6" i="30"/>
  <c r="AGP6" i="30"/>
  <c r="AGR6" i="30"/>
  <c r="AGS6" i="30"/>
  <c r="AGT6" i="30"/>
  <c r="AGV6" i="30"/>
  <c r="AGW6" i="30"/>
  <c r="AGX6" i="30"/>
  <c r="AGZ6" i="30"/>
  <c r="AHA6" i="30"/>
  <c r="AHB6" i="30"/>
  <c r="AHD6" i="30"/>
  <c r="AHE6" i="30"/>
  <c r="AHF6" i="30"/>
  <c r="AHH6" i="30"/>
  <c r="AHI6" i="30"/>
  <c r="AHJ6" i="30"/>
  <c r="AHP6" i="30"/>
  <c r="AHT6" i="30"/>
  <c r="AHQ6" i="30"/>
  <c r="AHR6" i="30"/>
  <c r="AHX6" i="30"/>
  <c r="AHU6" i="30"/>
  <c r="AHV6" i="30"/>
  <c r="AIB6" i="30"/>
  <c r="AHY6" i="30"/>
  <c r="AHZ6" i="30"/>
  <c r="AIF6" i="30"/>
  <c r="AIC6" i="30"/>
  <c r="AID6" i="30"/>
  <c r="AIJ6" i="30"/>
  <c r="AIG6" i="30"/>
  <c r="AIH6" i="30"/>
  <c r="AIN6" i="30"/>
  <c r="AIK6" i="30"/>
  <c r="AIL6" i="30"/>
  <c r="AIO6" i="30"/>
  <c r="AIP6" i="30"/>
  <c r="AIV6" i="30"/>
  <c r="AIZ6" i="30"/>
  <c r="AIW6" i="30"/>
  <c r="AIX6" i="30"/>
  <c r="AJD6" i="30"/>
  <c r="AJA6" i="30"/>
  <c r="AJB6" i="30"/>
  <c r="AJH6" i="30"/>
  <c r="AJE6" i="30"/>
  <c r="AJF6" i="30"/>
  <c r="AJL6" i="30"/>
  <c r="AJI6" i="30"/>
  <c r="AJJ6" i="30"/>
  <c r="AJP6" i="30"/>
  <c r="AJM6" i="30"/>
  <c r="AJN6" i="30"/>
  <c r="AJT6" i="30"/>
  <c r="AJQ6" i="30"/>
  <c r="AJR6" i="30"/>
  <c r="AJU6" i="30"/>
  <c r="AJV6" i="30"/>
  <c r="AKB6" i="30"/>
  <c r="AKF6" i="30"/>
  <c r="AKC6" i="30"/>
  <c r="AKD6" i="30"/>
  <c r="AKG6" i="30"/>
  <c r="AKH6" i="30"/>
  <c r="AKJ6" i="30"/>
  <c r="AKN6" i="30"/>
  <c r="AKK6" i="30"/>
  <c r="AKL6" i="30"/>
  <c r="AKO6" i="30"/>
  <c r="AKP6" i="30"/>
  <c r="AKR6" i="30"/>
  <c r="AKV6" i="30"/>
  <c r="AKS6" i="30"/>
  <c r="AKT6" i="30"/>
  <c r="AKW6" i="30"/>
  <c r="AKX6" i="30"/>
  <c r="AKZ6" i="30"/>
  <c r="ALA6" i="30"/>
  <c r="ALB6" i="30"/>
  <c r="ALH6" i="30"/>
  <c r="ALI6" i="30"/>
  <c r="ALJ6" i="30"/>
  <c r="ALL6" i="30"/>
  <c r="ALM6" i="30"/>
  <c r="ALN6" i="30"/>
  <c r="ALP6" i="30"/>
  <c r="ALQ6" i="30"/>
  <c r="ALR6" i="30"/>
  <c r="ALT6" i="30"/>
  <c r="ALU6" i="30"/>
  <c r="ALV6" i="30"/>
  <c r="ALX6" i="30"/>
  <c r="ALY6" i="30"/>
  <c r="ALZ6" i="30"/>
  <c r="AMB6" i="30"/>
  <c r="AMC6" i="30"/>
  <c r="AMD6" i="30"/>
  <c r="AMF6" i="30"/>
  <c r="AMG6" i="30"/>
  <c r="AMH6" i="30"/>
  <c r="AMN6" i="30"/>
  <c r="AMR6" i="30"/>
  <c r="AMO6" i="30"/>
  <c r="AMP6" i="30"/>
  <c r="AMV6" i="30"/>
  <c r="AMS6" i="30"/>
  <c r="AMT6" i="30"/>
  <c r="AMZ6" i="30"/>
  <c r="AMW6" i="30"/>
  <c r="AMX6" i="30"/>
  <c r="AND6" i="30"/>
  <c r="ANA6" i="30"/>
  <c r="ANB6" i="30"/>
  <c r="ANH6" i="30"/>
  <c r="ANE6" i="30"/>
  <c r="ANF6" i="30"/>
  <c r="ANL6" i="30"/>
  <c r="ANI6" i="30"/>
  <c r="ANJ6" i="30"/>
  <c r="ANM6" i="30"/>
  <c r="ANN6" i="30"/>
  <c r="ANT6" i="30"/>
  <c r="ANX6" i="30"/>
  <c r="ANU6" i="30"/>
  <c r="ANV6" i="30"/>
  <c r="AOB6" i="30"/>
  <c r="ANY6" i="30"/>
  <c r="ANZ6" i="30"/>
  <c r="AOF6" i="30"/>
  <c r="AOC6" i="30"/>
  <c r="AOD6" i="30"/>
  <c r="AOJ6" i="30"/>
  <c r="AOG6" i="30"/>
  <c r="AOH6" i="30"/>
  <c r="AON6" i="30"/>
  <c r="AOK6" i="30"/>
  <c r="AOL6" i="30"/>
  <c r="AOR6" i="30"/>
  <c r="AOO6" i="30"/>
  <c r="AOP6" i="30"/>
  <c r="AOS6" i="30"/>
  <c r="AOT6" i="30"/>
  <c r="AOZ6" i="30"/>
  <c r="APD6" i="30"/>
  <c r="APA6" i="30"/>
  <c r="APB6" i="30"/>
  <c r="APE6" i="30"/>
  <c r="APF6" i="30"/>
  <c r="APH6" i="30"/>
  <c r="APL6" i="30"/>
  <c r="API6" i="30"/>
  <c r="APJ6" i="30"/>
  <c r="APM6" i="30"/>
  <c r="APN6" i="30"/>
  <c r="APP6" i="30"/>
  <c r="APT6" i="30"/>
  <c r="APQ6" i="30"/>
  <c r="APR6" i="30"/>
  <c r="APU6" i="30"/>
  <c r="APV6" i="30"/>
  <c r="APX6" i="30"/>
  <c r="APY6" i="30"/>
  <c r="APZ6" i="30"/>
  <c r="AQF6" i="30"/>
  <c r="AQG6" i="30"/>
  <c r="AQH6" i="30"/>
  <c r="AQJ6" i="30"/>
  <c r="AQK6" i="30"/>
  <c r="AQL6" i="30"/>
  <c r="AQN6" i="30"/>
  <c r="AQO6" i="30"/>
  <c r="AQP6" i="30"/>
  <c r="AQR6" i="30"/>
  <c r="AQS6" i="30"/>
  <c r="AQT6" i="30"/>
  <c r="AQV6" i="30"/>
  <c r="AQW6" i="30"/>
  <c r="AQX6" i="30"/>
  <c r="AQZ6" i="30"/>
  <c r="ARA6" i="30"/>
  <c r="ARB6" i="30"/>
  <c r="ARD6" i="30"/>
  <c r="ARE6" i="30"/>
  <c r="ARF6" i="30"/>
  <c r="ARL6" i="30"/>
  <c r="ARP6" i="30"/>
  <c r="ARM6" i="30"/>
  <c r="ARN6" i="30"/>
  <c r="ART6" i="30"/>
  <c r="ARQ6" i="30"/>
  <c r="ARR6" i="30"/>
  <c r="ARX6" i="30"/>
  <c r="ARU6" i="30"/>
  <c r="ARV6" i="30"/>
  <c r="ASB6" i="30"/>
  <c r="ARY6" i="30"/>
  <c r="ARZ6" i="30"/>
  <c r="ASF6" i="30"/>
  <c r="ASC6" i="30"/>
  <c r="ASD6" i="30"/>
  <c r="ASJ6" i="30"/>
  <c r="ASG6" i="30"/>
  <c r="ASH6" i="30"/>
  <c r="ASK6" i="30"/>
  <c r="ASL6" i="30"/>
  <c r="ASR6" i="30"/>
  <c r="ASV6" i="30"/>
  <c r="ASS6" i="30"/>
  <c r="AST6" i="30"/>
  <c r="ASZ6" i="30"/>
  <c r="ASW6" i="30"/>
  <c r="ASX6" i="30"/>
  <c r="ATD6" i="30"/>
  <c r="ATA6" i="30"/>
  <c r="ATB6" i="30"/>
  <c r="ATH6" i="30"/>
  <c r="ATE6" i="30"/>
  <c r="ATF6" i="30"/>
  <c r="ATL6" i="30"/>
  <c r="ATI6" i="30"/>
  <c r="ATJ6" i="30"/>
  <c r="ATP6" i="30"/>
  <c r="ATM6" i="30"/>
  <c r="ATN6" i="30"/>
  <c r="ATQ6" i="30"/>
  <c r="ATR6" i="30"/>
  <c r="ATX6" i="30"/>
  <c r="AUB6" i="30"/>
  <c r="ATY6" i="30"/>
  <c r="ATZ6" i="30"/>
  <c r="AUC6" i="30"/>
  <c r="AUD6" i="30"/>
  <c r="AUF6" i="30"/>
  <c r="AUJ6" i="30"/>
  <c r="AUG6" i="30"/>
  <c r="AUH6" i="30"/>
  <c r="AUK6" i="30"/>
  <c r="AUL6" i="30"/>
  <c r="AUN6" i="30"/>
  <c r="AUR6" i="30"/>
  <c r="AUO6" i="30"/>
  <c r="AUP6" i="30"/>
  <c r="AUS6" i="30"/>
  <c r="AUT6" i="30"/>
  <c r="AUV6" i="30"/>
  <c r="AUW6" i="30"/>
  <c r="AUX6" i="30"/>
  <c r="AVD6" i="30"/>
  <c r="AVE6" i="30"/>
  <c r="AVF6" i="30"/>
  <c r="AVH6" i="30"/>
  <c r="AVI6" i="30"/>
  <c r="AVJ6" i="30"/>
  <c r="AVL6" i="30"/>
  <c r="AVM6" i="30"/>
  <c r="AVN6" i="30"/>
  <c r="AVP6" i="30"/>
  <c r="AVQ6" i="30"/>
  <c r="AVR6" i="30"/>
  <c r="AVT6" i="30"/>
  <c r="AVU6" i="30"/>
  <c r="AVV6" i="30"/>
  <c r="AVX6" i="30"/>
  <c r="AVY6" i="30"/>
  <c r="AVZ6" i="30"/>
  <c r="AWB6" i="30"/>
  <c r="AWC6" i="30"/>
  <c r="AWD6" i="30"/>
  <c r="AWJ6" i="30"/>
  <c r="AWN6" i="30"/>
  <c r="AWK6" i="30"/>
  <c r="AWL6" i="30"/>
  <c r="AWR6" i="30"/>
  <c r="AWO6" i="30"/>
  <c r="AWP6" i="30"/>
  <c r="AWV6" i="30"/>
  <c r="AWS6" i="30"/>
  <c r="AWT6" i="30"/>
  <c r="AWZ6" i="30"/>
  <c r="AWW6" i="30"/>
  <c r="AWX6" i="30"/>
  <c r="AXD6" i="30"/>
  <c r="AXA6" i="30"/>
  <c r="AXB6" i="30"/>
  <c r="AXH6" i="30"/>
  <c r="AXE6" i="30"/>
  <c r="AXF6" i="30"/>
  <c r="AXI6" i="30"/>
  <c r="AXJ6" i="30"/>
  <c r="AXP6" i="30"/>
  <c r="AXT6" i="30"/>
  <c r="AXQ6" i="30"/>
  <c r="AXR6" i="30"/>
  <c r="AXX6" i="30"/>
  <c r="AXU6" i="30"/>
  <c r="AXV6" i="30"/>
  <c r="AYB6" i="30"/>
  <c r="AXY6" i="30"/>
  <c r="AXZ6" i="30"/>
  <c r="AYF6" i="30"/>
  <c r="AYC6" i="30"/>
  <c r="AYD6" i="30"/>
  <c r="AYJ6" i="30"/>
  <c r="AYG6" i="30"/>
  <c r="AYH6" i="30"/>
  <c r="AYN6" i="30"/>
  <c r="AYK6" i="30"/>
  <c r="AYL6" i="30"/>
  <c r="AYO6" i="30"/>
  <c r="AYP6" i="30"/>
  <c r="AYV6" i="30"/>
  <c r="AYZ6" i="30"/>
  <c r="AYW6" i="30"/>
  <c r="AYX6" i="30"/>
  <c r="AZA6" i="30"/>
  <c r="AZB6" i="30"/>
  <c r="AZD6" i="30"/>
  <c r="AZH6" i="30"/>
  <c r="AZE6" i="30"/>
  <c r="AZF6" i="30"/>
  <c r="AZI6" i="30"/>
  <c r="AZJ6" i="30"/>
  <c r="AZL6" i="30"/>
  <c r="AZP6" i="30"/>
  <c r="AZM6" i="30"/>
  <c r="AZN6" i="30"/>
  <c r="AZQ6" i="30"/>
  <c r="AZR6" i="30"/>
  <c r="AZT6" i="30"/>
  <c r="AZU6" i="30"/>
  <c r="AZV6" i="30"/>
  <c r="BAB6" i="30"/>
  <c r="BAC6" i="30"/>
  <c r="BAD6" i="30"/>
  <c r="BAF6" i="30"/>
  <c r="BAG6" i="30"/>
  <c r="BAH6" i="30"/>
  <c r="BAJ6" i="30"/>
  <c r="BAK6" i="30"/>
  <c r="BAL6" i="30"/>
  <c r="BAN6" i="30"/>
  <c r="BAO6" i="30"/>
  <c r="BAP6" i="30"/>
  <c r="BAR6" i="30"/>
  <c r="BAS6" i="30"/>
  <c r="BAT6" i="30"/>
  <c r="BAV6" i="30"/>
  <c r="BAW6" i="30"/>
  <c r="BAX6" i="30"/>
  <c r="BAZ6" i="30"/>
  <c r="BBA6" i="30"/>
  <c r="BBB6" i="30"/>
  <c r="BBH6" i="30"/>
  <c r="BBL6" i="30"/>
  <c r="BBI6" i="30"/>
  <c r="BBJ6" i="30"/>
  <c r="BBM6" i="30"/>
  <c r="BBN6" i="30"/>
  <c r="BBP6" i="30"/>
  <c r="BBT6" i="30"/>
  <c r="BBQ6" i="30"/>
  <c r="BBR6" i="30"/>
  <c r="BBU6" i="30"/>
  <c r="BBV6" i="30"/>
  <c r="BBX6" i="30"/>
  <c r="BCB6" i="30"/>
  <c r="BBY6" i="30"/>
  <c r="BBZ6" i="30"/>
  <c r="BCC6" i="30"/>
  <c r="BCD6" i="30"/>
  <c r="BCF6" i="30"/>
  <c r="BCN6" i="30"/>
  <c r="BCG6" i="30"/>
  <c r="BCH6" i="30"/>
  <c r="BCO6" i="30"/>
  <c r="BCP6" i="30"/>
  <c r="BCR6" i="30"/>
  <c r="BCS6" i="30"/>
  <c r="BCT6" i="30"/>
  <c r="BCV6" i="30"/>
  <c r="BCW6" i="30"/>
  <c r="BCX6" i="30"/>
  <c r="BCZ6" i="30"/>
  <c r="BDA6" i="30"/>
  <c r="BDB6" i="30"/>
  <c r="BDD6" i="30"/>
  <c r="BDE6" i="30"/>
  <c r="BDF6" i="30"/>
  <c r="BDH6" i="30"/>
  <c r="BDI6" i="30"/>
  <c r="BDJ6" i="30"/>
  <c r="BDL6" i="30"/>
  <c r="BDM6" i="30"/>
  <c r="BDN6" i="30"/>
  <c r="BDT6" i="30"/>
  <c r="BDX6" i="30"/>
  <c r="BDU6" i="30"/>
  <c r="BDV6" i="30"/>
  <c r="BEB6" i="30"/>
  <c r="BDY6" i="30"/>
  <c r="BDZ6" i="30"/>
  <c r="BEF6" i="30"/>
  <c r="BEC6" i="30"/>
  <c r="BED6" i="30"/>
  <c r="BEJ6" i="30"/>
  <c r="BEG6" i="30"/>
  <c r="BEH6" i="30"/>
  <c r="BEN6" i="30"/>
  <c r="BEK6" i="30"/>
  <c r="BEL6" i="30"/>
  <c r="BER6" i="30"/>
  <c r="BEO6" i="30"/>
  <c r="BEP6" i="30"/>
  <c r="BES6" i="30"/>
  <c r="BET6" i="30"/>
  <c r="BEZ6" i="30"/>
  <c r="BFD6" i="30"/>
  <c r="BFA6" i="30"/>
  <c r="BFB6" i="30"/>
  <c r="BFH6" i="30"/>
  <c r="BFE6" i="30"/>
  <c r="BFF6" i="30"/>
  <c r="BFL6" i="30"/>
  <c r="BFI6" i="30"/>
  <c r="BFJ6" i="30"/>
  <c r="BFP6" i="30"/>
  <c r="BFM6" i="30"/>
  <c r="BFN6" i="30"/>
  <c r="BFT6" i="30"/>
  <c r="BFQ6" i="30"/>
  <c r="BFR6" i="30"/>
  <c r="BFX6" i="30"/>
  <c r="BFU6" i="30"/>
  <c r="BFV6" i="30"/>
  <c r="BFY6" i="30"/>
  <c r="BFZ6" i="30"/>
  <c r="BGF6" i="30"/>
  <c r="BGJ6" i="30"/>
  <c r="BGG6" i="30"/>
  <c r="BGH6" i="30"/>
  <c r="BGK6" i="30"/>
  <c r="BGL6" i="30"/>
  <c r="BGN6" i="30"/>
  <c r="BGR6" i="30"/>
  <c r="BGO6" i="30"/>
  <c r="BGP6" i="30"/>
  <c r="BGS6" i="30"/>
  <c r="BGT6" i="30"/>
  <c r="BGV6" i="30"/>
  <c r="BGZ6" i="30"/>
  <c r="BGW6" i="30"/>
  <c r="BGX6" i="30"/>
  <c r="BHA6" i="30"/>
  <c r="BHB6" i="30"/>
  <c r="BHD6" i="30"/>
  <c r="BHL6" i="30"/>
  <c r="BHE6" i="30"/>
  <c r="BHF6" i="30"/>
  <c r="BHM6" i="30"/>
  <c r="BHN6" i="30"/>
  <c r="BHP6" i="30"/>
  <c r="BHQ6" i="30"/>
  <c r="BHR6" i="30"/>
  <c r="BHT6" i="30"/>
  <c r="BHU6" i="30"/>
  <c r="BHV6" i="30"/>
  <c r="BHX6" i="30"/>
  <c r="BHY6" i="30"/>
  <c r="BHZ6" i="30"/>
  <c r="BIB6" i="30"/>
  <c r="BIC6" i="30"/>
  <c r="BID6" i="30"/>
  <c r="BIF6" i="30"/>
  <c r="BIG6" i="30"/>
  <c r="BIH6" i="30"/>
  <c r="BIJ6" i="30"/>
  <c r="BIK6" i="30"/>
  <c r="BIL6" i="30"/>
  <c r="BIR6" i="30"/>
  <c r="BIV6" i="30"/>
  <c r="BIS6" i="30"/>
  <c r="BIT6" i="30"/>
  <c r="BIZ6" i="30"/>
  <c r="BIW6" i="30"/>
  <c r="BIX6" i="30"/>
  <c r="BJD6" i="30"/>
  <c r="BJA6" i="30"/>
  <c r="BJB6" i="30"/>
  <c r="BJH6" i="30"/>
  <c r="BJE6" i="30"/>
  <c r="BJF6" i="30"/>
  <c r="BJL6" i="30"/>
  <c r="BJI6" i="30"/>
  <c r="BJJ6" i="30"/>
  <c r="BJP6" i="30"/>
  <c r="BJM6" i="30"/>
  <c r="BJN6" i="30"/>
  <c r="BJQ6" i="30"/>
  <c r="BJR6" i="30"/>
  <c r="BJX6" i="30"/>
  <c r="BKB6" i="30"/>
  <c r="BJY6" i="30"/>
  <c r="BJZ6" i="30"/>
  <c r="BKF6" i="30"/>
  <c r="BKC6" i="30"/>
  <c r="BKD6" i="30"/>
  <c r="BKJ6" i="30"/>
  <c r="BKG6" i="30"/>
  <c r="BKH6" i="30"/>
  <c r="BKN6" i="30"/>
  <c r="BKK6" i="30"/>
  <c r="BKL6" i="30"/>
  <c r="BKR6" i="30"/>
  <c r="BKO6" i="30"/>
  <c r="BKP6" i="30"/>
  <c r="BKV6" i="30"/>
  <c r="BKW6" i="30"/>
  <c r="BKX6" i="30"/>
  <c r="BKS6" i="30"/>
  <c r="BKT6" i="30"/>
  <c r="BL44" i="37"/>
  <c r="BL44" i="36"/>
  <c r="HC44" i="37"/>
  <c r="HC44" i="36"/>
  <c r="LR54" i="37"/>
  <c r="LR54" i="36"/>
  <c r="NA54" i="37"/>
  <c r="NA54" i="36"/>
  <c r="NA58" i="37"/>
  <c r="NA58" i="36"/>
  <c r="MT58" i="37"/>
  <c r="MT58" i="36"/>
  <c r="MM58" i="37"/>
  <c r="MM58" i="36"/>
  <c r="MF58" i="37"/>
  <c r="MF58" i="36"/>
  <c r="LY58" i="37"/>
  <c r="LY58" i="36"/>
  <c r="LR58" i="37"/>
  <c r="LR58" i="36"/>
  <c r="LK58" i="37"/>
  <c r="LK58" i="36"/>
  <c r="LD58" i="37"/>
  <c r="LD58" i="36"/>
  <c r="KW58" i="37"/>
  <c r="KW58" i="36"/>
  <c r="KP58" i="37"/>
  <c r="KP58" i="36"/>
  <c r="KI58" i="37"/>
  <c r="KI58" i="36"/>
  <c r="KB58" i="37"/>
  <c r="KB58" i="36"/>
  <c r="JU58" i="37"/>
  <c r="JU58" i="36"/>
  <c r="JN58" i="37"/>
  <c r="JN58" i="36"/>
  <c r="JG58" i="37"/>
  <c r="JG58" i="36"/>
  <c r="IZ58" i="37"/>
  <c r="IZ58" i="36"/>
  <c r="IS58" i="37"/>
  <c r="IS58" i="36"/>
  <c r="IL58" i="37"/>
  <c r="IL58" i="36"/>
  <c r="IE58" i="37"/>
  <c r="IE58" i="36"/>
  <c r="HX58" i="37"/>
  <c r="HX58" i="36"/>
  <c r="HQ58" i="37"/>
  <c r="HQ58" i="36"/>
  <c r="HJ58" i="37"/>
  <c r="HJ58" i="36"/>
  <c r="HC58" i="37"/>
  <c r="HC58" i="36"/>
  <c r="GV58" i="37"/>
  <c r="GV58" i="36"/>
  <c r="GO58" i="37"/>
  <c r="GO58" i="36"/>
  <c r="GH58" i="37"/>
  <c r="GH58" i="36"/>
  <c r="GA58" i="37"/>
  <c r="FT58" i="37"/>
  <c r="FT58" i="36"/>
  <c r="FM58" i="37"/>
  <c r="FM58" i="36"/>
  <c r="FF58" i="37"/>
  <c r="EY58" i="37"/>
  <c r="ES26" i="37" s="1"/>
  <c r="EY58" i="36"/>
  <c r="ER58" i="37"/>
  <c r="ER58" i="36"/>
  <c r="EK58" i="37"/>
  <c r="EK58" i="36"/>
  <c r="ED58" i="37"/>
  <c r="ED58" i="36"/>
  <c r="DW58" i="37"/>
  <c r="DW58" i="36"/>
  <c r="DP58" i="37"/>
  <c r="DP58" i="36"/>
  <c r="DI58" i="37"/>
  <c r="DI58" i="36"/>
  <c r="DC26" i="36" s="1"/>
  <c r="DB58" i="37"/>
  <c r="DB58" i="36"/>
  <c r="CU58" i="37"/>
  <c r="CU58" i="36"/>
  <c r="CN58" i="37"/>
  <c r="CN58" i="36"/>
  <c r="CG58" i="37"/>
  <c r="CG58" i="36"/>
  <c r="BZ58" i="37"/>
  <c r="BZ58" i="36"/>
  <c r="BS58" i="37"/>
  <c r="BS58" i="36"/>
  <c r="BL58" i="37"/>
  <c r="BL58" i="36"/>
  <c r="BE58" i="37"/>
  <c r="BE58" i="36"/>
  <c r="AX58" i="37"/>
  <c r="AX58" i="36"/>
  <c r="AQ58" i="37"/>
  <c r="AQ58" i="36"/>
  <c r="AJ58" i="37"/>
  <c r="AJ58" i="36"/>
  <c r="AC58" i="37"/>
  <c r="AC58" i="36"/>
  <c r="V58" i="37"/>
  <c r="V58" i="36"/>
  <c r="O58" i="37"/>
  <c r="O58" i="36"/>
  <c r="H58" i="37"/>
  <c r="H58" i="36"/>
  <c r="NA57" i="37"/>
  <c r="NA57" i="36"/>
  <c r="MT54" i="37"/>
  <c r="MT54" i="36"/>
  <c r="MT57" i="37"/>
  <c r="MT57" i="36"/>
  <c r="MM54" i="37"/>
  <c r="MM54" i="36"/>
  <c r="MM57" i="37"/>
  <c r="MM57" i="36"/>
  <c r="MF54" i="37"/>
  <c r="MF54" i="36"/>
  <c r="MF57" i="37"/>
  <c r="MF57" i="36"/>
  <c r="LY54" i="37"/>
  <c r="LY54" i="36"/>
  <c r="LY57" i="37"/>
  <c r="LY57" i="36"/>
  <c r="LR57" i="37"/>
  <c r="LR57" i="36"/>
  <c r="LK54" i="37"/>
  <c r="LK54" i="36"/>
  <c r="LK57" i="37"/>
  <c r="LK57" i="36"/>
  <c r="LD57" i="37"/>
  <c r="LD57" i="36"/>
  <c r="KW57" i="37"/>
  <c r="KW57" i="36"/>
  <c r="KP57" i="37"/>
  <c r="KP57" i="36"/>
  <c r="KI57" i="37"/>
  <c r="KI57" i="36"/>
  <c r="KB57" i="37"/>
  <c r="KB57" i="36"/>
  <c r="JU57" i="37"/>
  <c r="JU57" i="36"/>
  <c r="JN57" i="37"/>
  <c r="JN57" i="36"/>
  <c r="JG57" i="37"/>
  <c r="JG57" i="36"/>
  <c r="IZ57" i="37"/>
  <c r="IZ57" i="36"/>
  <c r="IS57" i="37"/>
  <c r="IS57" i="36"/>
  <c r="IL57" i="37"/>
  <c r="IL57" i="36"/>
  <c r="IE57" i="37"/>
  <c r="IE57" i="36"/>
  <c r="HX57" i="37"/>
  <c r="HX57" i="36"/>
  <c r="HQ57" i="37"/>
  <c r="HQ57" i="36"/>
  <c r="HJ57" i="37"/>
  <c r="HJ57" i="36"/>
  <c r="HC57" i="37"/>
  <c r="HC57" i="36"/>
  <c r="GV57" i="37"/>
  <c r="GV57" i="36"/>
  <c r="GO57" i="37"/>
  <c r="GO57" i="36"/>
  <c r="GH57" i="37"/>
  <c r="GH57" i="36"/>
  <c r="GA57" i="37"/>
  <c r="GA57" i="36"/>
  <c r="FT57" i="37"/>
  <c r="FT57" i="36"/>
  <c r="FM57" i="37"/>
  <c r="FM57" i="36"/>
  <c r="FF57" i="37"/>
  <c r="FF57" i="36"/>
  <c r="EY57" i="37"/>
  <c r="EY57" i="36"/>
  <c r="ER57" i="37"/>
  <c r="ER57" i="36"/>
  <c r="EK57" i="37"/>
  <c r="EK57" i="36"/>
  <c r="ED57" i="37"/>
  <c r="ED57" i="36"/>
  <c r="DW57" i="37"/>
  <c r="DW57" i="36"/>
  <c r="DP57" i="37"/>
  <c r="DP57" i="36"/>
  <c r="DI57" i="37"/>
  <c r="DI57" i="36"/>
  <c r="DC25" i="36" s="1"/>
  <c r="DB57" i="37"/>
  <c r="DB57" i="36"/>
  <c r="CU57" i="37"/>
  <c r="CU57" i="36"/>
  <c r="CN57" i="37"/>
  <c r="CN57" i="36"/>
  <c r="CG57" i="37"/>
  <c r="CG57" i="36"/>
  <c r="BZ57" i="37"/>
  <c r="BZ57" i="36"/>
  <c r="BS57" i="37"/>
  <c r="BS57" i="36"/>
  <c r="BL57" i="37"/>
  <c r="BL57" i="36"/>
  <c r="BE57" i="37"/>
  <c r="BE57" i="36"/>
  <c r="AX57" i="37"/>
  <c r="AX57" i="36"/>
  <c r="AQ57" i="37"/>
  <c r="AQ57" i="36"/>
  <c r="AJ57" i="37"/>
  <c r="AJ57" i="36"/>
  <c r="AC57" i="37"/>
  <c r="AC57" i="36"/>
  <c r="V57" i="37"/>
  <c r="V57" i="36"/>
  <c r="O57" i="37"/>
  <c r="O57" i="36"/>
  <c r="D30" i="30"/>
  <c r="H57" i="37"/>
  <c r="H57" i="36"/>
  <c r="NA56" i="37"/>
  <c r="NA56" i="36"/>
  <c r="MT56" i="37"/>
  <c r="MT56" i="36"/>
  <c r="MM56" i="37"/>
  <c r="MM56" i="36"/>
  <c r="MF56" i="37"/>
  <c r="MF56" i="36"/>
  <c r="LY56" i="37"/>
  <c r="LY56" i="36"/>
  <c r="LR56" i="37"/>
  <c r="LR56" i="36"/>
  <c r="LK56" i="37"/>
  <c r="LK56" i="36"/>
  <c r="LD56" i="37"/>
  <c r="LD56" i="36"/>
  <c r="KW56" i="37"/>
  <c r="KW56" i="36"/>
  <c r="KP56" i="37"/>
  <c r="KP56" i="36"/>
  <c r="KI56" i="37"/>
  <c r="KI56" i="36"/>
  <c r="KB56" i="37"/>
  <c r="KB56" i="36"/>
  <c r="JU56" i="37"/>
  <c r="JU56" i="36"/>
  <c r="JN56" i="37"/>
  <c r="JN56" i="36"/>
  <c r="JG56" i="37"/>
  <c r="JG56" i="36"/>
  <c r="IZ56" i="37"/>
  <c r="IZ56" i="36"/>
  <c r="IS56" i="37"/>
  <c r="IS56" i="36"/>
  <c r="IL56" i="37"/>
  <c r="IL56" i="36"/>
  <c r="IE56" i="37"/>
  <c r="IE56" i="36"/>
  <c r="HX56" i="37"/>
  <c r="HX56" i="36"/>
  <c r="HQ56" i="37"/>
  <c r="HQ56" i="36"/>
  <c r="HJ56" i="37"/>
  <c r="HJ56" i="36"/>
  <c r="HC56" i="37"/>
  <c r="HC56" i="36"/>
  <c r="GV56" i="37"/>
  <c r="GV56" i="36"/>
  <c r="GO56" i="37"/>
  <c r="GO56" i="36"/>
  <c r="GH56" i="37"/>
  <c r="GH56" i="36"/>
  <c r="GA56" i="37"/>
  <c r="GA56" i="36"/>
  <c r="FT56" i="37"/>
  <c r="FT56" i="36"/>
  <c r="FM56" i="37"/>
  <c r="FM56" i="36"/>
  <c r="FF56" i="37"/>
  <c r="FF56" i="36"/>
  <c r="EY56" i="37"/>
  <c r="EY56" i="36"/>
  <c r="ER56" i="37"/>
  <c r="ER56" i="36"/>
  <c r="EK56" i="37"/>
  <c r="EK56" i="36"/>
  <c r="ED56" i="37"/>
  <c r="ED56" i="36"/>
  <c r="DW56" i="37"/>
  <c r="DW56" i="36"/>
  <c r="DP56" i="37"/>
  <c r="DP56" i="36"/>
  <c r="DI56" i="37"/>
  <c r="DI56" i="36"/>
  <c r="DC24" i="36" s="1"/>
  <c r="DB56" i="37"/>
  <c r="DB56" i="36"/>
  <c r="CU56" i="37"/>
  <c r="CU56" i="36"/>
  <c r="CN56" i="37"/>
  <c r="CN56" i="36"/>
  <c r="CG56" i="37"/>
  <c r="CG56" i="36"/>
  <c r="BZ56" i="37"/>
  <c r="BZ56" i="36"/>
  <c r="BS56" i="37"/>
  <c r="BS56" i="36"/>
  <c r="BL56" i="37"/>
  <c r="BL56" i="36"/>
  <c r="BE56" i="37"/>
  <c r="BE56" i="36"/>
  <c r="AX56" i="37"/>
  <c r="AX56" i="36"/>
  <c r="AQ56" i="37"/>
  <c r="AQ56" i="36"/>
  <c r="AJ56" i="37"/>
  <c r="AJ56" i="36"/>
  <c r="AC56" i="37"/>
  <c r="AC56" i="36"/>
  <c r="V56" i="37"/>
  <c r="V56" i="36"/>
  <c r="O56" i="37"/>
  <c r="O56" i="36"/>
  <c r="D29" i="30"/>
  <c r="H56" i="37"/>
  <c r="H56" i="36"/>
  <c r="NA55" i="37"/>
  <c r="NA55" i="36"/>
  <c r="MT55" i="37"/>
  <c r="MT55" i="36"/>
  <c r="MM55" i="37"/>
  <c r="MM55" i="36"/>
  <c r="MF55" i="37"/>
  <c r="MF55" i="36"/>
  <c r="LY55" i="37"/>
  <c r="LY55" i="36"/>
  <c r="LR55" i="37"/>
  <c r="LR55" i="36"/>
  <c r="LK55" i="37"/>
  <c r="LK55" i="36"/>
  <c r="LD55" i="37"/>
  <c r="LD55" i="36"/>
  <c r="KW55" i="37"/>
  <c r="KW55" i="36"/>
  <c r="KP55" i="37"/>
  <c r="KP55" i="36"/>
  <c r="KI55" i="37"/>
  <c r="KI55" i="36"/>
  <c r="KB55" i="37"/>
  <c r="KB55" i="36"/>
  <c r="JU55" i="37"/>
  <c r="JU55" i="36"/>
  <c r="JN55" i="37"/>
  <c r="JN55" i="36"/>
  <c r="JG55" i="37"/>
  <c r="JG55" i="36"/>
  <c r="IZ55" i="37"/>
  <c r="IZ55" i="36"/>
  <c r="IS55" i="37"/>
  <c r="IS55" i="36"/>
  <c r="IL55" i="37"/>
  <c r="IL55" i="36"/>
  <c r="IE55" i="37"/>
  <c r="IE55" i="36"/>
  <c r="HX55" i="37"/>
  <c r="HX55" i="36"/>
  <c r="HQ55" i="37"/>
  <c r="HQ55" i="36"/>
  <c r="HJ55" i="37"/>
  <c r="HJ55" i="36"/>
  <c r="HC55" i="37"/>
  <c r="HC55" i="36"/>
  <c r="GV55" i="37"/>
  <c r="GV55" i="36"/>
  <c r="GO55" i="37"/>
  <c r="GO55" i="36"/>
  <c r="GH55" i="37"/>
  <c r="GH55" i="36"/>
  <c r="GA55" i="37"/>
  <c r="GA55" i="36"/>
  <c r="FT55" i="37"/>
  <c r="FT55" i="36"/>
  <c r="FM55" i="37"/>
  <c r="FM55" i="36"/>
  <c r="FF55" i="37"/>
  <c r="FF55" i="36"/>
  <c r="EY55" i="37"/>
  <c r="EY55" i="36"/>
  <c r="ER55" i="37"/>
  <c r="ER55" i="36"/>
  <c r="EK55" i="37"/>
  <c r="EK55" i="36"/>
  <c r="ED55" i="37"/>
  <c r="ED55" i="36"/>
  <c r="DW55" i="37"/>
  <c r="DW55" i="36"/>
  <c r="DP55" i="37"/>
  <c r="DP55" i="36"/>
  <c r="DI55" i="37"/>
  <c r="DI55" i="36"/>
  <c r="DC23" i="36" s="1"/>
  <c r="CN55" i="37"/>
  <c r="CN55" i="36"/>
  <c r="CG55" i="37"/>
  <c r="CG55" i="36"/>
  <c r="BZ55" i="37"/>
  <c r="BZ55" i="36"/>
  <c r="BS55" i="37"/>
  <c r="BS55" i="36"/>
  <c r="BL55" i="37"/>
  <c r="BL55" i="36"/>
  <c r="BE55" i="37"/>
  <c r="BE55" i="36"/>
  <c r="AX55" i="37"/>
  <c r="AX55" i="36"/>
  <c r="AQ55" i="37"/>
  <c r="AQ55" i="36"/>
  <c r="AJ55" i="37"/>
  <c r="AJ55" i="36"/>
  <c r="AC55" i="37"/>
  <c r="AC55" i="36"/>
  <c r="V55" i="37"/>
  <c r="V55" i="36"/>
  <c r="O55" i="37"/>
  <c r="O55" i="36"/>
  <c r="D28" i="30"/>
  <c r="H55" i="37"/>
  <c r="H55" i="36"/>
  <c r="NA53" i="37"/>
  <c r="NA53" i="36"/>
  <c r="MT53" i="37"/>
  <c r="MT53" i="36"/>
  <c r="MM53" i="37"/>
  <c r="MM53" i="36"/>
  <c r="MF53" i="37"/>
  <c r="MF53" i="36"/>
  <c r="LY53" i="37"/>
  <c r="LY53" i="36"/>
  <c r="LR53" i="37"/>
  <c r="LR53" i="36"/>
  <c r="LK53" i="37"/>
  <c r="LK53" i="36"/>
  <c r="LD53" i="37"/>
  <c r="LD53" i="36"/>
  <c r="KW53" i="37"/>
  <c r="KW53" i="36"/>
  <c r="KP53" i="37"/>
  <c r="KP53" i="36"/>
  <c r="KI53" i="37"/>
  <c r="KI53" i="36"/>
  <c r="KB53" i="37"/>
  <c r="KB53" i="36"/>
  <c r="JU53" i="37"/>
  <c r="JU53" i="36"/>
  <c r="JN53" i="37"/>
  <c r="JN53" i="36"/>
  <c r="IZ53" i="37"/>
  <c r="IZ53" i="36"/>
  <c r="IS53" i="37"/>
  <c r="IS53" i="36"/>
  <c r="IL53" i="37"/>
  <c r="IL53" i="36"/>
  <c r="IE53" i="37"/>
  <c r="IE53" i="36"/>
  <c r="HX53" i="37"/>
  <c r="HX53" i="36"/>
  <c r="HQ53" i="37"/>
  <c r="HQ53" i="36"/>
  <c r="HJ53" i="37"/>
  <c r="HJ53" i="36"/>
  <c r="HC53" i="37"/>
  <c r="GW21" i="37" s="1"/>
  <c r="HC53" i="36"/>
  <c r="GV53" i="37"/>
  <c r="GV53" i="36"/>
  <c r="GO53" i="37"/>
  <c r="GO53" i="36"/>
  <c r="GH53" i="37"/>
  <c r="GH21" i="37" s="1"/>
  <c r="GH53" i="36"/>
  <c r="GA53" i="37"/>
  <c r="GA53" i="36"/>
  <c r="FT53" i="37"/>
  <c r="FT53" i="36"/>
  <c r="FM53" i="37"/>
  <c r="FM53" i="36"/>
  <c r="FF53" i="37"/>
  <c r="FF53" i="36"/>
  <c r="EY53" i="37"/>
  <c r="EY53" i="36"/>
  <c r="ER53" i="37"/>
  <c r="ER53" i="36"/>
  <c r="EK53" i="37"/>
  <c r="EK53" i="36"/>
  <c r="ED53" i="37"/>
  <c r="ED53" i="36"/>
  <c r="DW53" i="37"/>
  <c r="DW53" i="36"/>
  <c r="DW21" i="36" s="1"/>
  <c r="DP53" i="37"/>
  <c r="DP53" i="36"/>
  <c r="DI53" i="37"/>
  <c r="DI53" i="36"/>
  <c r="DC21" i="36" s="1"/>
  <c r="DB53" i="37"/>
  <c r="DB53" i="36"/>
  <c r="CU53" i="37"/>
  <c r="CU53" i="36"/>
  <c r="CN53" i="37"/>
  <c r="CN53" i="36"/>
  <c r="CG53" i="37"/>
  <c r="CG53" i="36"/>
  <c r="BZ53" i="37"/>
  <c r="BZ53" i="36"/>
  <c r="BS53" i="37"/>
  <c r="BS53" i="36"/>
  <c r="BL53" i="37"/>
  <c r="BL53" i="36"/>
  <c r="BE53" i="37"/>
  <c r="BE53" i="36"/>
  <c r="AX53" i="37"/>
  <c r="AX53" i="36"/>
  <c r="AQ53" i="37"/>
  <c r="AQ53" i="36"/>
  <c r="AJ53" i="37"/>
  <c r="AJ53" i="36"/>
  <c r="AC53" i="37"/>
  <c r="AC53" i="36"/>
  <c r="V53" i="37"/>
  <c r="V53" i="36"/>
  <c r="O53" i="37"/>
  <c r="O53" i="36"/>
  <c r="D26" i="30"/>
  <c r="H53" i="37"/>
  <c r="H53" i="36"/>
  <c r="NA51" i="37"/>
  <c r="NA51" i="36"/>
  <c r="MT51" i="37"/>
  <c r="MT51" i="36"/>
  <c r="MM51" i="37"/>
  <c r="MM51" i="36"/>
  <c r="MF51" i="37"/>
  <c r="MF51" i="36"/>
  <c r="LY51" i="37"/>
  <c r="LY51" i="36"/>
  <c r="LR51" i="37"/>
  <c r="LR51" i="36"/>
  <c r="LK51" i="37"/>
  <c r="LK51" i="36"/>
  <c r="LD51" i="37"/>
  <c r="LD51" i="36"/>
  <c r="KW51" i="37"/>
  <c r="KW51" i="36"/>
  <c r="KP51" i="37"/>
  <c r="KP51" i="36"/>
  <c r="KI51" i="37"/>
  <c r="KI51" i="36"/>
  <c r="KB51" i="37"/>
  <c r="KB51" i="36"/>
  <c r="JU51" i="37"/>
  <c r="JU51" i="36"/>
  <c r="JG51" i="37"/>
  <c r="JG51" i="36"/>
  <c r="IZ51" i="37"/>
  <c r="IZ51" i="36"/>
  <c r="IS51" i="37"/>
  <c r="IS51" i="36"/>
  <c r="IL51" i="37"/>
  <c r="IL51" i="36"/>
  <c r="IE51" i="37"/>
  <c r="IE51" i="36"/>
  <c r="HX51" i="37"/>
  <c r="HX51" i="36"/>
  <c r="HQ51" i="37"/>
  <c r="HQ51" i="36"/>
  <c r="HJ51" i="37"/>
  <c r="HJ51" i="36"/>
  <c r="HC51" i="37"/>
  <c r="HC51" i="36"/>
  <c r="GV51" i="37"/>
  <c r="GV51" i="36"/>
  <c r="GO51" i="37"/>
  <c r="GO51" i="36"/>
  <c r="GH51" i="37"/>
  <c r="GH51" i="36"/>
  <c r="GA51" i="37"/>
  <c r="GA51" i="36"/>
  <c r="FT51" i="37"/>
  <c r="FT51" i="36"/>
  <c r="FM51" i="37"/>
  <c r="FM51" i="36"/>
  <c r="FF51" i="37"/>
  <c r="FF51" i="36"/>
  <c r="EY51" i="37"/>
  <c r="EY51" i="36"/>
  <c r="ER51" i="37"/>
  <c r="ER51" i="36"/>
  <c r="EK51" i="37"/>
  <c r="EK51" i="36"/>
  <c r="ED51" i="37"/>
  <c r="DX19" i="37" s="1"/>
  <c r="ED51" i="36"/>
  <c r="DW51" i="37"/>
  <c r="DW51" i="36"/>
  <c r="DP51" i="37"/>
  <c r="DP51" i="36"/>
  <c r="DI51" i="37"/>
  <c r="DI51" i="36"/>
  <c r="DC19" i="36" s="1"/>
  <c r="DB51" i="37"/>
  <c r="DB51" i="36"/>
  <c r="CU51" i="37"/>
  <c r="CU51" i="36"/>
  <c r="CN51" i="37"/>
  <c r="CN51" i="36"/>
  <c r="CG51" i="37"/>
  <c r="CG51" i="36"/>
  <c r="BZ51" i="37"/>
  <c r="BZ51" i="36"/>
  <c r="BS51" i="37"/>
  <c r="BS51" i="36"/>
  <c r="BL51" i="37"/>
  <c r="BL51" i="36"/>
  <c r="AX51" i="37"/>
  <c r="AX51" i="36"/>
  <c r="AQ51" i="37"/>
  <c r="AQ51" i="36"/>
  <c r="AJ51" i="37"/>
  <c r="AJ51" i="36"/>
  <c r="AC51" i="37"/>
  <c r="AC51" i="36"/>
  <c r="O51" i="37"/>
  <c r="O51" i="36"/>
  <c r="D24" i="30"/>
  <c r="H51" i="37"/>
  <c r="H51" i="36"/>
  <c r="NA50" i="37"/>
  <c r="NA50" i="36"/>
  <c r="MT50" i="37"/>
  <c r="MT50" i="36"/>
  <c r="MM50" i="37"/>
  <c r="MM50" i="36"/>
  <c r="MF50" i="37"/>
  <c r="MF50" i="36"/>
  <c r="LY50" i="37"/>
  <c r="LY50" i="36"/>
  <c r="LR50" i="37"/>
  <c r="LR50" i="36"/>
  <c r="LK50" i="37"/>
  <c r="LK50" i="36"/>
  <c r="LD50" i="37"/>
  <c r="LD50" i="36"/>
  <c r="KW50" i="37"/>
  <c r="KW50" i="36"/>
  <c r="KP50" i="37"/>
  <c r="KP50" i="36"/>
  <c r="KI50" i="37"/>
  <c r="KI50" i="36"/>
  <c r="KB50" i="37"/>
  <c r="KB50" i="36"/>
  <c r="JU50" i="37"/>
  <c r="JU50" i="36"/>
  <c r="JN50" i="37"/>
  <c r="JN50" i="36"/>
  <c r="JG50" i="37"/>
  <c r="JG50" i="36"/>
  <c r="IZ50" i="37"/>
  <c r="IZ50" i="36"/>
  <c r="IS50" i="37"/>
  <c r="IS50" i="36"/>
  <c r="IL50" i="37"/>
  <c r="IL50" i="36"/>
  <c r="IE50" i="37"/>
  <c r="IE50" i="36"/>
  <c r="HX50" i="37"/>
  <c r="HX50" i="36"/>
  <c r="HQ50" i="37"/>
  <c r="HQ50" i="36"/>
  <c r="HJ50" i="37"/>
  <c r="HJ50" i="36"/>
  <c r="HC50" i="37"/>
  <c r="HC50" i="36"/>
  <c r="GV50" i="37"/>
  <c r="GV50" i="36"/>
  <c r="GO50" i="37"/>
  <c r="GO50" i="36"/>
  <c r="GH50" i="37"/>
  <c r="GH50" i="36"/>
  <c r="GA50" i="37"/>
  <c r="GA50" i="36"/>
  <c r="FT50" i="37"/>
  <c r="FT50" i="36"/>
  <c r="FM50" i="37"/>
  <c r="FM50" i="36"/>
  <c r="FF50" i="37"/>
  <c r="FF50" i="36"/>
  <c r="EY50" i="37"/>
  <c r="EY50" i="36"/>
  <c r="ER50" i="37"/>
  <c r="ER50" i="36"/>
  <c r="EK50" i="37"/>
  <c r="EK50" i="36"/>
  <c r="ED50" i="37"/>
  <c r="ED50" i="36"/>
  <c r="DW50" i="37"/>
  <c r="DW50" i="36"/>
  <c r="DP50" i="37"/>
  <c r="DP50" i="36"/>
  <c r="DI50" i="37"/>
  <c r="DI50" i="36"/>
  <c r="DC18" i="36" s="1"/>
  <c r="DB50" i="37"/>
  <c r="DB50" i="36"/>
  <c r="CU50" i="37"/>
  <c r="CU50" i="36"/>
  <c r="CN50" i="37"/>
  <c r="CN50" i="36"/>
  <c r="CG50" i="37"/>
  <c r="CG50" i="36"/>
  <c r="BZ50" i="37"/>
  <c r="BZ50" i="36"/>
  <c r="BS50" i="37"/>
  <c r="BS50" i="36"/>
  <c r="BL50" i="37"/>
  <c r="BL50" i="36"/>
  <c r="BE50" i="37"/>
  <c r="BE50" i="36"/>
  <c r="AX50" i="37"/>
  <c r="AX50" i="36"/>
  <c r="AQ50" i="37"/>
  <c r="AQ50" i="36"/>
  <c r="AJ50" i="37"/>
  <c r="AJ50" i="36"/>
  <c r="AC50" i="37"/>
  <c r="AC50" i="36"/>
  <c r="V50" i="37"/>
  <c r="V50" i="36"/>
  <c r="O50" i="37"/>
  <c r="O50" i="36"/>
  <c r="D23" i="30"/>
  <c r="H50" i="37"/>
  <c r="H50" i="36"/>
  <c r="NA49" i="37"/>
  <c r="NA49" i="36"/>
  <c r="MT49" i="37"/>
  <c r="MT49" i="36"/>
  <c r="MM49" i="37"/>
  <c r="MM49" i="36"/>
  <c r="MF49" i="37"/>
  <c r="MF49" i="36"/>
  <c r="LY49" i="37"/>
  <c r="LY49" i="36"/>
  <c r="LR49" i="37"/>
  <c r="LR49" i="36"/>
  <c r="LK49" i="37"/>
  <c r="LK49" i="36"/>
  <c r="LD49" i="37"/>
  <c r="LD49" i="36"/>
  <c r="KW49" i="37"/>
  <c r="KW49" i="36"/>
  <c r="KP49" i="37"/>
  <c r="KP49" i="36"/>
  <c r="KI49" i="37"/>
  <c r="KI49" i="36"/>
  <c r="KB49" i="37"/>
  <c r="KB49" i="36"/>
  <c r="JU49" i="37"/>
  <c r="JU49" i="36"/>
  <c r="JN49" i="37"/>
  <c r="JN49" i="36"/>
  <c r="JG49" i="37"/>
  <c r="JG49" i="36"/>
  <c r="IZ49" i="37"/>
  <c r="IZ49" i="36"/>
  <c r="IS49" i="37"/>
  <c r="IS49" i="36"/>
  <c r="IL49" i="37"/>
  <c r="IL49" i="36"/>
  <c r="IE49" i="37"/>
  <c r="IE49" i="36"/>
  <c r="HX49" i="37"/>
  <c r="HX49" i="36"/>
  <c r="HQ49" i="37"/>
  <c r="HQ49" i="36"/>
  <c r="HJ49" i="37"/>
  <c r="HJ49" i="36"/>
  <c r="HC49" i="37"/>
  <c r="HC49" i="36"/>
  <c r="GV49" i="37"/>
  <c r="GV49" i="36"/>
  <c r="GO49" i="37"/>
  <c r="GO49" i="36"/>
  <c r="GH49" i="37"/>
  <c r="GH49" i="36"/>
  <c r="GA49" i="37"/>
  <c r="GA49" i="36"/>
  <c r="FT49" i="37"/>
  <c r="FT49" i="36"/>
  <c r="FM49" i="37"/>
  <c r="FM49" i="36"/>
  <c r="FF49" i="37"/>
  <c r="FF49" i="36"/>
  <c r="EY49" i="37"/>
  <c r="EY49" i="36"/>
  <c r="ER49" i="36"/>
  <c r="EK49" i="37"/>
  <c r="EK49" i="36"/>
  <c r="ED49" i="37"/>
  <c r="ED49" i="36"/>
  <c r="DW49" i="37"/>
  <c r="DW49" i="36"/>
  <c r="DP49" i="37"/>
  <c r="DP49" i="36"/>
  <c r="DI49" i="37"/>
  <c r="DI49" i="36"/>
  <c r="DC17" i="36" s="1"/>
  <c r="DB49" i="37"/>
  <c r="DB49" i="36"/>
  <c r="CU49" i="37"/>
  <c r="CU49" i="36"/>
  <c r="CN49" i="37"/>
  <c r="CN49" i="36"/>
  <c r="CG49" i="37"/>
  <c r="CG49" i="36"/>
  <c r="BZ49" i="37"/>
  <c r="BZ49" i="36"/>
  <c r="BS49" i="37"/>
  <c r="BS49" i="36"/>
  <c r="BL49" i="37"/>
  <c r="BL49" i="36"/>
  <c r="BE49" i="37"/>
  <c r="BE49" i="36"/>
  <c r="AX49" i="37"/>
  <c r="AX49" i="36"/>
  <c r="AQ49" i="37"/>
  <c r="AQ49" i="36"/>
  <c r="AJ49" i="37"/>
  <c r="AJ49" i="36"/>
  <c r="AC49" i="37"/>
  <c r="AC49" i="36"/>
  <c r="V49" i="37"/>
  <c r="V49" i="36"/>
  <c r="O49" i="37"/>
  <c r="O49" i="36"/>
  <c r="D22" i="30"/>
  <c r="H49" i="37"/>
  <c r="H49" i="36"/>
  <c r="NA48" i="37"/>
  <c r="NA48" i="36"/>
  <c r="MT48" i="37"/>
  <c r="MT48" i="36"/>
  <c r="MM48" i="37"/>
  <c r="MM48" i="36"/>
  <c r="MF48" i="37"/>
  <c r="MF48" i="36"/>
  <c r="LY48" i="37"/>
  <c r="LY48" i="36"/>
  <c r="LR48" i="37"/>
  <c r="LR48" i="36"/>
  <c r="LK48" i="37"/>
  <c r="LK48" i="36"/>
  <c r="LD48" i="37"/>
  <c r="LD48" i="36"/>
  <c r="KW48" i="37"/>
  <c r="KW48" i="36"/>
  <c r="KP48" i="37"/>
  <c r="KP48" i="36"/>
  <c r="KI48" i="37"/>
  <c r="KI48" i="36"/>
  <c r="KB48" i="37"/>
  <c r="KB48" i="36"/>
  <c r="JU48" i="37"/>
  <c r="JU48" i="36"/>
  <c r="JN48" i="37"/>
  <c r="JN48" i="36"/>
  <c r="JG48" i="37"/>
  <c r="JG48" i="36"/>
  <c r="IZ48" i="37"/>
  <c r="IZ48" i="36"/>
  <c r="IS48" i="37"/>
  <c r="IS48" i="36"/>
  <c r="IL48" i="37"/>
  <c r="IL48" i="36"/>
  <c r="IE48" i="37"/>
  <c r="IE48" i="36"/>
  <c r="HX48" i="37"/>
  <c r="HX48" i="36"/>
  <c r="HQ48" i="37"/>
  <c r="HQ48" i="36"/>
  <c r="HJ48" i="37"/>
  <c r="HJ48" i="36"/>
  <c r="HC48" i="37"/>
  <c r="HC48" i="36"/>
  <c r="GV48" i="37"/>
  <c r="GV48" i="36"/>
  <c r="GO48" i="37"/>
  <c r="GO48" i="36"/>
  <c r="GH48" i="37"/>
  <c r="GH48" i="36"/>
  <c r="GA48" i="37"/>
  <c r="GA48" i="36"/>
  <c r="FT48" i="37"/>
  <c r="FT48" i="36"/>
  <c r="FM48" i="37"/>
  <c r="FM48" i="36"/>
  <c r="FF48" i="37"/>
  <c r="FF48" i="36"/>
  <c r="EY48" i="37"/>
  <c r="EY48" i="36"/>
  <c r="ER48" i="37"/>
  <c r="ER48" i="36"/>
  <c r="EK48" i="37"/>
  <c r="EK48" i="36"/>
  <c r="ED48" i="37"/>
  <c r="ED48" i="36"/>
  <c r="DW48" i="37"/>
  <c r="DW48" i="36"/>
  <c r="DP48" i="37"/>
  <c r="DP48" i="36"/>
  <c r="DI48" i="37"/>
  <c r="DI48" i="36"/>
  <c r="DC16" i="36" s="1"/>
  <c r="DB48" i="37"/>
  <c r="DB48" i="36"/>
  <c r="CU48" i="37"/>
  <c r="CU48" i="36"/>
  <c r="CN48" i="37"/>
  <c r="CN48" i="36"/>
  <c r="CG48" i="37"/>
  <c r="CG48" i="36"/>
  <c r="BZ48" i="37"/>
  <c r="BZ48" i="36"/>
  <c r="BS48" i="37"/>
  <c r="BS48" i="36"/>
  <c r="BL48" i="37"/>
  <c r="BL48" i="36"/>
  <c r="BE48" i="37"/>
  <c r="BE48" i="36"/>
  <c r="AX48" i="37"/>
  <c r="AX48" i="36"/>
  <c r="AQ48" i="37"/>
  <c r="AQ48" i="36"/>
  <c r="AJ48" i="37"/>
  <c r="AJ48" i="36"/>
  <c r="AC48" i="37"/>
  <c r="AC48" i="36"/>
  <c r="V48" i="37"/>
  <c r="V48" i="36"/>
  <c r="O48" i="37"/>
  <c r="O48" i="36"/>
  <c r="D21" i="30"/>
  <c r="H48" i="37"/>
  <c r="H48" i="36"/>
  <c r="NA47" i="37"/>
  <c r="NA47" i="36"/>
  <c r="MT47" i="37"/>
  <c r="MT47" i="36"/>
  <c r="MM47" i="37"/>
  <c r="MM47" i="36"/>
  <c r="MF47" i="37"/>
  <c r="MF47" i="36"/>
  <c r="LY47" i="37"/>
  <c r="LY47" i="36"/>
  <c r="LR47" i="37"/>
  <c r="LR47" i="36"/>
  <c r="LK47" i="37"/>
  <c r="LK47" i="36"/>
  <c r="LD47" i="37"/>
  <c r="LD47" i="36"/>
  <c r="KW47" i="37"/>
  <c r="KW47" i="36"/>
  <c r="KP47" i="37"/>
  <c r="KP47" i="36"/>
  <c r="KI47" i="37"/>
  <c r="KI47" i="36"/>
  <c r="KB47" i="37"/>
  <c r="KB47" i="36"/>
  <c r="JU47" i="37"/>
  <c r="JU47" i="36"/>
  <c r="JN47" i="37"/>
  <c r="JN47" i="36"/>
  <c r="JG47" i="37"/>
  <c r="JG47" i="36"/>
  <c r="IZ47" i="37"/>
  <c r="IZ47" i="36"/>
  <c r="IS47" i="37"/>
  <c r="IS47" i="36"/>
  <c r="IL47" i="37"/>
  <c r="IL47" i="36"/>
  <c r="IE47" i="37"/>
  <c r="IE47" i="36"/>
  <c r="HX47" i="37"/>
  <c r="HX47" i="36"/>
  <c r="HQ47" i="37"/>
  <c r="HQ47" i="36"/>
  <c r="HJ47" i="37"/>
  <c r="HJ47" i="36"/>
  <c r="HC47" i="37"/>
  <c r="HC47" i="36"/>
  <c r="GV47" i="37"/>
  <c r="GV47" i="36"/>
  <c r="GO47" i="37"/>
  <c r="GO47" i="36"/>
  <c r="GH47" i="37"/>
  <c r="GH47" i="36"/>
  <c r="GA47" i="37"/>
  <c r="GA47" i="36"/>
  <c r="FT47" i="37"/>
  <c r="FT47" i="36"/>
  <c r="FM47" i="37"/>
  <c r="FM47" i="36"/>
  <c r="FF47" i="37"/>
  <c r="FF47" i="36"/>
  <c r="EY47" i="37"/>
  <c r="EY47" i="36"/>
  <c r="ER47" i="37"/>
  <c r="ER47" i="36"/>
  <c r="EK47" i="37"/>
  <c r="EK47" i="36"/>
  <c r="ED47" i="37"/>
  <c r="ED47" i="36"/>
  <c r="DW47" i="37"/>
  <c r="DW47" i="36"/>
  <c r="DP47" i="37"/>
  <c r="DP47" i="36"/>
  <c r="DI47" i="37"/>
  <c r="DI47" i="36"/>
  <c r="DC15" i="36" s="1"/>
  <c r="DB47" i="37"/>
  <c r="DB47" i="36"/>
  <c r="CU47" i="37"/>
  <c r="CU47" i="36"/>
  <c r="CN47" i="37"/>
  <c r="CN47" i="36"/>
  <c r="CG47" i="37"/>
  <c r="CG47" i="36"/>
  <c r="BZ47" i="37"/>
  <c r="BZ47" i="36"/>
  <c r="BS47" i="37"/>
  <c r="BS47" i="36"/>
  <c r="BL47" i="37"/>
  <c r="BL47" i="36"/>
  <c r="BE47" i="37"/>
  <c r="BE47" i="36"/>
  <c r="AX47" i="37"/>
  <c r="AX47" i="36"/>
  <c r="AQ47" i="37"/>
  <c r="AQ47" i="36"/>
  <c r="AJ47" i="37"/>
  <c r="AJ47" i="36"/>
  <c r="AC47" i="37"/>
  <c r="AC47" i="36"/>
  <c r="V47" i="37"/>
  <c r="V47" i="36"/>
  <c r="O47" i="37"/>
  <c r="O47" i="36"/>
  <c r="D20" i="30"/>
  <c r="H47" i="37"/>
  <c r="H47" i="36"/>
  <c r="NA46" i="37"/>
  <c r="NA46" i="36"/>
  <c r="MT46" i="37"/>
  <c r="MT46" i="36"/>
  <c r="MM46" i="37"/>
  <c r="MM46" i="36"/>
  <c r="MF46" i="37"/>
  <c r="MF46" i="36"/>
  <c r="LY46" i="37"/>
  <c r="LY46" i="36"/>
  <c r="LR46" i="37"/>
  <c r="LR46" i="36"/>
  <c r="LK46" i="37"/>
  <c r="LK46" i="36"/>
  <c r="LD46" i="37"/>
  <c r="LD46" i="36"/>
  <c r="KW46" i="37"/>
  <c r="KW46" i="36"/>
  <c r="KP46" i="37"/>
  <c r="KP46" i="36"/>
  <c r="KI46" i="37"/>
  <c r="KI46" i="36"/>
  <c r="KB46" i="37"/>
  <c r="KB46" i="36"/>
  <c r="JU46" i="37"/>
  <c r="JU46" i="36"/>
  <c r="JN46" i="37"/>
  <c r="JN46" i="36"/>
  <c r="JG46" i="37"/>
  <c r="JG46" i="36"/>
  <c r="IZ46" i="37"/>
  <c r="IZ46" i="36"/>
  <c r="IS46" i="37"/>
  <c r="IS46" i="36"/>
  <c r="IL46" i="37"/>
  <c r="IL46" i="36"/>
  <c r="IE46" i="37"/>
  <c r="IE46" i="36"/>
  <c r="HX46" i="37"/>
  <c r="HX46" i="36"/>
  <c r="HQ46" i="37"/>
  <c r="HQ46" i="36"/>
  <c r="HJ46" i="37"/>
  <c r="HJ46" i="36"/>
  <c r="HC46" i="37"/>
  <c r="HC46" i="36"/>
  <c r="GV46" i="37"/>
  <c r="GV46" i="36"/>
  <c r="GO46" i="37"/>
  <c r="GO46" i="36"/>
  <c r="GH46" i="37"/>
  <c r="GH46" i="36"/>
  <c r="GA46" i="37"/>
  <c r="GA46" i="36"/>
  <c r="FT46" i="37"/>
  <c r="FT46" i="36"/>
  <c r="FM46" i="37"/>
  <c r="FM46" i="36"/>
  <c r="FF46" i="37"/>
  <c r="FF46" i="36"/>
  <c r="EY46" i="37"/>
  <c r="EY46" i="36"/>
  <c r="ER46" i="37"/>
  <c r="ER46" i="36"/>
  <c r="EK46" i="37"/>
  <c r="EK46" i="36"/>
  <c r="ED46" i="37"/>
  <c r="ED46" i="36"/>
  <c r="DW46" i="37"/>
  <c r="DW46" i="36"/>
  <c r="DP46" i="37"/>
  <c r="DP46" i="36"/>
  <c r="DI46" i="37"/>
  <c r="DI46" i="36"/>
  <c r="DC14" i="36" s="1"/>
  <c r="DB46" i="37"/>
  <c r="DB46" i="36"/>
  <c r="CU46" i="37"/>
  <c r="CU46" i="36"/>
  <c r="CN46" i="37"/>
  <c r="CN46" i="36"/>
  <c r="CG46" i="37"/>
  <c r="CG46" i="36"/>
  <c r="BZ46" i="37"/>
  <c r="BZ46" i="36"/>
  <c r="BS46" i="37"/>
  <c r="BS46" i="36"/>
  <c r="BL46" i="37"/>
  <c r="BL46" i="36"/>
  <c r="BE46" i="37"/>
  <c r="BE46" i="36"/>
  <c r="AX46" i="37"/>
  <c r="AX46" i="36"/>
  <c r="AQ46" i="37"/>
  <c r="AQ46" i="36"/>
  <c r="AJ46" i="37"/>
  <c r="AJ46" i="36"/>
  <c r="AC46" i="37"/>
  <c r="AC46" i="36"/>
  <c r="V46" i="37"/>
  <c r="V46" i="36"/>
  <c r="O46" i="37"/>
  <c r="O46" i="36"/>
  <c r="D19" i="30"/>
  <c r="H46" i="37"/>
  <c r="H46" i="36"/>
  <c r="NA45" i="37"/>
  <c r="NA45" i="36"/>
  <c r="MT45" i="37"/>
  <c r="MT45" i="36"/>
  <c r="MM45" i="37"/>
  <c r="MM45" i="36"/>
  <c r="MF45" i="37"/>
  <c r="MF45" i="36"/>
  <c r="LY45" i="37"/>
  <c r="LY45" i="36"/>
  <c r="LR45" i="37"/>
  <c r="LR45" i="36"/>
  <c r="LK45" i="37"/>
  <c r="LK45" i="36"/>
  <c r="LD45" i="37"/>
  <c r="LD45" i="36"/>
  <c r="KW45" i="37"/>
  <c r="KW45" i="36"/>
  <c r="KP45" i="37"/>
  <c r="KP45" i="36"/>
  <c r="KI45" i="37"/>
  <c r="KI45" i="36"/>
  <c r="KB45" i="37"/>
  <c r="KB45" i="36"/>
  <c r="JU45" i="37"/>
  <c r="JU45" i="36"/>
  <c r="JN45" i="37"/>
  <c r="JN45" i="36"/>
  <c r="JG45" i="37"/>
  <c r="JG45" i="36"/>
  <c r="IZ45" i="37"/>
  <c r="IZ45" i="36"/>
  <c r="IS45" i="37"/>
  <c r="IS45" i="36"/>
  <c r="IL45" i="37"/>
  <c r="IL45" i="36"/>
  <c r="IE45" i="37"/>
  <c r="IE45" i="36"/>
  <c r="HX45" i="37"/>
  <c r="HX45" i="36"/>
  <c r="HQ45" i="37"/>
  <c r="HQ45" i="36"/>
  <c r="HJ45" i="37"/>
  <c r="HJ45" i="36"/>
  <c r="HC45" i="37"/>
  <c r="HC45" i="36"/>
  <c r="GV45" i="37"/>
  <c r="GV45" i="36"/>
  <c r="GO45" i="37"/>
  <c r="GO45" i="36"/>
  <c r="GH45" i="37"/>
  <c r="GH45" i="36"/>
  <c r="GA45" i="37"/>
  <c r="GA45" i="36"/>
  <c r="FT45" i="37"/>
  <c r="FT45" i="36"/>
  <c r="FM45" i="37"/>
  <c r="FM45" i="36"/>
  <c r="FF45" i="37"/>
  <c r="FF45" i="36"/>
  <c r="EY45" i="37"/>
  <c r="EY45" i="36"/>
  <c r="ER45" i="37"/>
  <c r="ER45" i="36"/>
  <c r="EK45" i="37"/>
  <c r="EK45" i="36"/>
  <c r="ED45" i="37"/>
  <c r="ED45" i="36"/>
  <c r="DW45" i="37"/>
  <c r="DW45" i="36"/>
  <c r="DP45" i="37"/>
  <c r="DP45" i="36"/>
  <c r="DI45" i="37"/>
  <c r="DI45" i="36"/>
  <c r="DC13" i="36" s="1"/>
  <c r="DB45" i="37"/>
  <c r="DB45" i="36"/>
  <c r="CU45" i="37"/>
  <c r="CU45" i="36"/>
  <c r="CN45" i="37"/>
  <c r="CN45" i="36"/>
  <c r="CG45" i="37"/>
  <c r="CG45" i="36"/>
  <c r="BZ45" i="37"/>
  <c r="BZ45" i="36"/>
  <c r="BS45" i="37"/>
  <c r="BS45" i="36"/>
  <c r="BL45" i="37"/>
  <c r="BL45" i="36"/>
  <c r="BE45" i="37"/>
  <c r="BE45" i="36"/>
  <c r="AX45" i="37"/>
  <c r="AX45" i="36"/>
  <c r="AQ45" i="37"/>
  <c r="AQ45" i="36"/>
  <c r="AJ45" i="37"/>
  <c r="AJ45" i="36"/>
  <c r="AC45" i="37"/>
  <c r="AC45" i="36"/>
  <c r="V45" i="37"/>
  <c r="V45" i="36"/>
  <c r="O45" i="37"/>
  <c r="O45" i="36"/>
  <c r="D18" i="30"/>
  <c r="H45" i="37"/>
  <c r="H45" i="36"/>
  <c r="KP44" i="37"/>
  <c r="KP44" i="36"/>
  <c r="KI44" i="37"/>
  <c r="KI44" i="36"/>
  <c r="KB44" i="37"/>
  <c r="KB44" i="36"/>
  <c r="JU44" i="37"/>
  <c r="JU44" i="36"/>
  <c r="JN44" i="37"/>
  <c r="JN44" i="36"/>
  <c r="JG44" i="37"/>
  <c r="JG44" i="36"/>
  <c r="IZ44" i="37"/>
  <c r="IZ44" i="36"/>
  <c r="IS44" i="37"/>
  <c r="IS44" i="36"/>
  <c r="IE44" i="37"/>
  <c r="IE44" i="36"/>
  <c r="HX44" i="37"/>
  <c r="HX44" i="36"/>
  <c r="HQ44" i="37"/>
  <c r="HQ44" i="36"/>
  <c r="HJ44" i="37"/>
  <c r="HJ44" i="36"/>
  <c r="GV44" i="37"/>
  <c r="GV44" i="36"/>
  <c r="FF44" i="37"/>
  <c r="FF44" i="36"/>
  <c r="EY44" i="37"/>
  <c r="EY44" i="36"/>
  <c r="ER44" i="37"/>
  <c r="ER44" i="36"/>
  <c r="EK44" i="37"/>
  <c r="EK44" i="36"/>
  <c r="ED44" i="37"/>
  <c r="ED44" i="36"/>
  <c r="DW44" i="37"/>
  <c r="DW44" i="36"/>
  <c r="DP44" i="37"/>
  <c r="DP44" i="36"/>
  <c r="DI44" i="37"/>
  <c r="DI44" i="36"/>
  <c r="DC12" i="36" s="1"/>
  <c r="DB44" i="37"/>
  <c r="DB44" i="36"/>
  <c r="CU44" i="37"/>
  <c r="CU44" i="36"/>
  <c r="BE44" i="37"/>
  <c r="BE44" i="36"/>
  <c r="AX44" i="37"/>
  <c r="AX44" i="36"/>
  <c r="AQ44" i="37"/>
  <c r="AQ44" i="36"/>
  <c r="AJ44" i="37"/>
  <c r="AJ44" i="36"/>
  <c r="AC44" i="37"/>
  <c r="AC44" i="36"/>
  <c r="V44" i="37"/>
  <c r="V44" i="36"/>
  <c r="NA43" i="37"/>
  <c r="NA43" i="36"/>
  <c r="MT43" i="37"/>
  <c r="MT43" i="36"/>
  <c r="MM43" i="37"/>
  <c r="MM43" i="36"/>
  <c r="MF43" i="37"/>
  <c r="MF43" i="36"/>
  <c r="LY43" i="37"/>
  <c r="LY43" i="36"/>
  <c r="LR43" i="37"/>
  <c r="LR43" i="36"/>
  <c r="LK43" i="37"/>
  <c r="LK43" i="36"/>
  <c r="LD43" i="37"/>
  <c r="LD43" i="36"/>
  <c r="KW43" i="37"/>
  <c r="KW43" i="36"/>
  <c r="KP43" i="37"/>
  <c r="KP43" i="36"/>
  <c r="KI43" i="37"/>
  <c r="KI43" i="36"/>
  <c r="KB43" i="37"/>
  <c r="KB43" i="36"/>
  <c r="JU43" i="37"/>
  <c r="JU43" i="36"/>
  <c r="JN43" i="37"/>
  <c r="JN43" i="36"/>
  <c r="JG43" i="37"/>
  <c r="JG43" i="36"/>
  <c r="IZ43" i="37"/>
  <c r="IZ43" i="36"/>
  <c r="IS43" i="37"/>
  <c r="IS43" i="36"/>
  <c r="IL43" i="37"/>
  <c r="IL43" i="36"/>
  <c r="IE43" i="37"/>
  <c r="IE43" i="36"/>
  <c r="HX43" i="37"/>
  <c r="HX43" i="36"/>
  <c r="HQ43" i="37"/>
  <c r="HQ43" i="36"/>
  <c r="HJ43" i="37"/>
  <c r="HJ43" i="36"/>
  <c r="HC43" i="37"/>
  <c r="HC43" i="36"/>
  <c r="GV43" i="37"/>
  <c r="GV43" i="36"/>
  <c r="GO43" i="37"/>
  <c r="GO43" i="36"/>
  <c r="GH43" i="37"/>
  <c r="GH43" i="36"/>
  <c r="GA43" i="37"/>
  <c r="GA43" i="36"/>
  <c r="FT43" i="37"/>
  <c r="FT43" i="36"/>
  <c r="FM43" i="37"/>
  <c r="FM43" i="36"/>
  <c r="FF43" i="37"/>
  <c r="FF43" i="36"/>
  <c r="EY43" i="37"/>
  <c r="EY43" i="36"/>
  <c r="ER43" i="37"/>
  <c r="ER43" i="36"/>
  <c r="EK43" i="37"/>
  <c r="EK43" i="36"/>
  <c r="ED43" i="37"/>
  <c r="ED43" i="36"/>
  <c r="DW43" i="37"/>
  <c r="DW43" i="36"/>
  <c r="DP43" i="37"/>
  <c r="DP43" i="36"/>
  <c r="DI43" i="37"/>
  <c r="DI43" i="36"/>
  <c r="DC11" i="36" s="1"/>
  <c r="DB43" i="37"/>
  <c r="DB43" i="36"/>
  <c r="CU43" i="37"/>
  <c r="CU43" i="36"/>
  <c r="CN43" i="37"/>
  <c r="CN43" i="36"/>
  <c r="CG43" i="37"/>
  <c r="CG43" i="36"/>
  <c r="BZ43" i="37"/>
  <c r="BZ43" i="36"/>
  <c r="BS43" i="37"/>
  <c r="BS43" i="36"/>
  <c r="BL43" i="37"/>
  <c r="BL43" i="36"/>
  <c r="BE43" i="37"/>
  <c r="BE43" i="36"/>
  <c r="AX43" i="37"/>
  <c r="AX43" i="36"/>
  <c r="AQ43" i="37"/>
  <c r="AQ43" i="36"/>
  <c r="AJ43" i="37"/>
  <c r="AJ43" i="36"/>
  <c r="AC43" i="37"/>
  <c r="AC43" i="36"/>
  <c r="V43" i="37"/>
  <c r="V43" i="36"/>
  <c r="O43" i="37"/>
  <c r="O43" i="36"/>
  <c r="D16" i="30"/>
  <c r="H43" i="37"/>
  <c r="H43" i="36"/>
  <c r="NA42" i="37"/>
  <c r="NA42" i="36"/>
  <c r="MT42" i="37"/>
  <c r="MT42" i="36"/>
  <c r="MM42" i="37"/>
  <c r="MM42" i="36"/>
  <c r="MF42" i="37"/>
  <c r="MF42" i="36"/>
  <c r="LY42" i="37"/>
  <c r="LY42" i="36"/>
  <c r="LR42" i="37"/>
  <c r="LR42" i="36"/>
  <c r="LK42" i="37"/>
  <c r="LK42" i="36"/>
  <c r="LD42" i="37"/>
  <c r="LD42" i="36"/>
  <c r="KW42" i="37"/>
  <c r="KW42" i="36"/>
  <c r="IX24" i="29"/>
  <c r="KP42" i="37"/>
  <c r="KP42" i="36"/>
  <c r="IS24" i="29"/>
  <c r="KI42" i="37"/>
  <c r="KI42" i="36"/>
  <c r="IN24" i="29"/>
  <c r="KB42" i="37"/>
  <c r="KB42" i="36"/>
  <c r="II24" i="29"/>
  <c r="JU42" i="37"/>
  <c r="JU42" i="36"/>
  <c r="JN42" i="37"/>
  <c r="JN42" i="36"/>
  <c r="JG42" i="37"/>
  <c r="JG42" i="36"/>
  <c r="IZ42" i="37"/>
  <c r="IZ42" i="36"/>
  <c r="IS42" i="37"/>
  <c r="IS42" i="36"/>
  <c r="IL42" i="37"/>
  <c r="IL42" i="36"/>
  <c r="GV24" i="29"/>
  <c r="IE42" i="37"/>
  <c r="IE42" i="36"/>
  <c r="GQ24" i="29"/>
  <c r="HX42" i="37"/>
  <c r="HX42" i="36"/>
  <c r="GL24" i="29"/>
  <c r="HQ42" i="37"/>
  <c r="HQ42" i="36"/>
  <c r="GG24" i="29"/>
  <c r="HJ42" i="37"/>
  <c r="HJ42" i="36"/>
  <c r="HC42" i="37"/>
  <c r="HC42" i="36"/>
  <c r="GV42" i="37"/>
  <c r="GV42" i="36"/>
  <c r="GO44" i="37"/>
  <c r="GO44" i="36"/>
  <c r="GO42" i="37"/>
  <c r="GO42" i="36"/>
  <c r="GH42" i="37"/>
  <c r="GH10" i="37" s="1"/>
  <c r="GH42" i="36"/>
  <c r="GA42" i="37"/>
  <c r="GA42" i="36"/>
  <c r="FT42" i="37"/>
  <c r="FT42" i="36"/>
  <c r="FM42" i="37"/>
  <c r="FM42" i="36"/>
  <c r="FF42" i="37"/>
  <c r="FF42" i="36"/>
  <c r="EY42" i="37"/>
  <c r="EY42" i="36"/>
  <c r="DT24" i="29"/>
  <c r="ER42" i="36"/>
  <c r="DO24" i="29"/>
  <c r="EK42" i="37"/>
  <c r="EK10" i="37" s="1"/>
  <c r="EK42" i="36"/>
  <c r="DJ24" i="29"/>
  <c r="ED42" i="37"/>
  <c r="ED42" i="36"/>
  <c r="DE24" i="29"/>
  <c r="DW42" i="37"/>
  <c r="DW42" i="36"/>
  <c r="CU24" i="29"/>
  <c r="DP42" i="37"/>
  <c r="DP42" i="36"/>
  <c r="CP24" i="29"/>
  <c r="DI42" i="37"/>
  <c r="DI42" i="36"/>
  <c r="DC10" i="36" s="1"/>
  <c r="CK24" i="29"/>
  <c r="DB42" i="37"/>
  <c r="DB42" i="36"/>
  <c r="CF24" i="29"/>
  <c r="CU42" i="37"/>
  <c r="CU42" i="36"/>
  <c r="CN42" i="37"/>
  <c r="CN42" i="36"/>
  <c r="CG42" i="37"/>
  <c r="CG42" i="36"/>
  <c r="BZ42" i="37"/>
  <c r="BZ42" i="36"/>
  <c r="BS42" i="37"/>
  <c r="BS42" i="36"/>
  <c r="BL42" i="37"/>
  <c r="BL42" i="36"/>
  <c r="AR24" i="29"/>
  <c r="BE42" i="37"/>
  <c r="BE42" i="36"/>
  <c r="AM24" i="29"/>
  <c r="AX42" i="37"/>
  <c r="AX42" i="36"/>
  <c r="AH24" i="29"/>
  <c r="AQ42" i="37"/>
  <c r="AQ42" i="36"/>
  <c r="AC24" i="29"/>
  <c r="AJ42" i="37"/>
  <c r="AJ42" i="36"/>
  <c r="S24" i="29"/>
  <c r="AC42" i="37"/>
  <c r="AC42" i="36"/>
  <c r="N24" i="29"/>
  <c r="V42" i="37"/>
  <c r="V42" i="36"/>
  <c r="O42" i="37"/>
  <c r="O42" i="36"/>
  <c r="D24" i="29"/>
  <c r="H42" i="37"/>
  <c r="H42" i="36"/>
  <c r="NA41" i="37"/>
  <c r="NA41" i="36"/>
  <c r="MT41" i="37"/>
  <c r="MT41" i="36"/>
  <c r="MM41" i="37"/>
  <c r="MM41" i="36"/>
  <c r="MF41" i="37"/>
  <c r="MF41" i="36"/>
  <c r="LY41" i="37"/>
  <c r="LY41" i="36"/>
  <c r="LR41" i="37"/>
  <c r="LR41" i="36"/>
  <c r="LK41" i="37"/>
  <c r="LK41" i="36"/>
  <c r="LD41" i="37"/>
  <c r="LD41" i="36"/>
  <c r="KW41" i="37"/>
  <c r="KW41" i="36"/>
  <c r="KP41" i="37"/>
  <c r="KP41" i="36"/>
  <c r="KI41" i="37"/>
  <c r="KI41" i="36"/>
  <c r="KB41" i="37"/>
  <c r="KB41" i="36"/>
  <c r="JU41" i="37"/>
  <c r="JU41" i="36"/>
  <c r="JN41" i="37"/>
  <c r="JN41" i="36"/>
  <c r="JG41" i="37"/>
  <c r="JG41" i="36"/>
  <c r="IZ41" i="37"/>
  <c r="IZ41" i="36"/>
  <c r="IS41" i="37"/>
  <c r="IS41" i="36"/>
  <c r="IL41" i="37"/>
  <c r="IL41" i="36"/>
  <c r="IE41" i="37"/>
  <c r="IE41" i="36"/>
  <c r="HX41" i="37"/>
  <c r="HX41" i="36"/>
  <c r="HQ41" i="37"/>
  <c r="HQ41" i="36"/>
  <c r="HJ41" i="37"/>
  <c r="HJ41" i="36"/>
  <c r="HC41" i="37"/>
  <c r="HC41" i="36"/>
  <c r="GV41" i="37"/>
  <c r="GV41" i="36"/>
  <c r="GO41" i="37"/>
  <c r="GO41" i="36"/>
  <c r="GH41" i="37"/>
  <c r="GH41" i="36"/>
  <c r="GA41" i="37"/>
  <c r="GA41" i="36"/>
  <c r="FT41" i="37"/>
  <c r="FT41" i="36"/>
  <c r="FM41" i="37"/>
  <c r="FM41" i="36"/>
  <c r="FF41" i="37"/>
  <c r="FF41" i="36"/>
  <c r="EY41" i="37"/>
  <c r="EY41" i="36"/>
  <c r="ER41" i="37"/>
  <c r="ER41" i="36"/>
  <c r="EK41" i="37"/>
  <c r="EK41" i="36"/>
  <c r="ED41" i="37"/>
  <c r="ED41" i="36"/>
  <c r="DW41" i="37"/>
  <c r="DW41" i="36"/>
  <c r="DP41" i="37"/>
  <c r="DP41" i="36"/>
  <c r="DI41" i="37"/>
  <c r="DI41" i="36"/>
  <c r="DC9" i="36" s="1"/>
  <c r="DB41" i="37"/>
  <c r="DB41" i="36"/>
  <c r="CU41" i="37"/>
  <c r="CU41" i="36"/>
  <c r="CN41" i="37"/>
  <c r="CN41" i="36"/>
  <c r="CG41" i="37"/>
  <c r="CG41" i="36"/>
  <c r="BZ41" i="37"/>
  <c r="BZ41" i="36"/>
  <c r="BS41" i="37"/>
  <c r="BS41" i="36"/>
  <c r="BL41" i="37"/>
  <c r="BL41" i="36"/>
  <c r="BE41" i="37"/>
  <c r="BE41" i="36"/>
  <c r="AX41" i="37"/>
  <c r="AX41" i="36"/>
  <c r="AQ41" i="37"/>
  <c r="AQ41" i="36"/>
  <c r="AJ41" i="37"/>
  <c r="AJ41" i="36"/>
  <c r="AC41" i="37"/>
  <c r="AC41" i="36"/>
  <c r="V41" i="37"/>
  <c r="V41" i="36"/>
  <c r="O41" i="37"/>
  <c r="O41" i="36"/>
  <c r="D14" i="30"/>
  <c r="H41" i="37"/>
  <c r="H41" i="36"/>
  <c r="NA40" i="37"/>
  <c r="NA40" i="36"/>
  <c r="MT40" i="37"/>
  <c r="MT40" i="36"/>
  <c r="MM40" i="37"/>
  <c r="MM40" i="36"/>
  <c r="MF40" i="37"/>
  <c r="MF40" i="36"/>
  <c r="LY40" i="37"/>
  <c r="LY40" i="36"/>
  <c r="LR40" i="37"/>
  <c r="LR40" i="36"/>
  <c r="LK40" i="37"/>
  <c r="LK40" i="36"/>
  <c r="LD40" i="37"/>
  <c r="LD40" i="36"/>
  <c r="KW40" i="37"/>
  <c r="KW40" i="36"/>
  <c r="KP40" i="37"/>
  <c r="KP40" i="36"/>
  <c r="KI40" i="37"/>
  <c r="KI40" i="36"/>
  <c r="KB40" i="37"/>
  <c r="KB40" i="36"/>
  <c r="JU40" i="37"/>
  <c r="JU40" i="36"/>
  <c r="JN40" i="37"/>
  <c r="JN40" i="36"/>
  <c r="JG40" i="37"/>
  <c r="JG40" i="36"/>
  <c r="IZ40" i="37"/>
  <c r="IZ40" i="36"/>
  <c r="IS40" i="37"/>
  <c r="IS40" i="36"/>
  <c r="IL40" i="37"/>
  <c r="IL40" i="36"/>
  <c r="IE40" i="37"/>
  <c r="IE40" i="36"/>
  <c r="HX40" i="37"/>
  <c r="HX40" i="36"/>
  <c r="HQ40" i="37"/>
  <c r="HQ40" i="36"/>
  <c r="HJ40" i="37"/>
  <c r="HJ40" i="36"/>
  <c r="HC40" i="37"/>
  <c r="HC40" i="36"/>
  <c r="GV40" i="37"/>
  <c r="GV40" i="36"/>
  <c r="GO40" i="37"/>
  <c r="GO40" i="36"/>
  <c r="GH40" i="37"/>
  <c r="GH40" i="36"/>
  <c r="GA40" i="37"/>
  <c r="GA40" i="36"/>
  <c r="FT40" i="37"/>
  <c r="FT40" i="36"/>
  <c r="FM40" i="37"/>
  <c r="FM40" i="36"/>
  <c r="FF40" i="37"/>
  <c r="FF40" i="36"/>
  <c r="EY40" i="37"/>
  <c r="EY40" i="36"/>
  <c r="ER40" i="37"/>
  <c r="ER40" i="36"/>
  <c r="EK40" i="37"/>
  <c r="EK40" i="36"/>
  <c r="ED40" i="37"/>
  <c r="ED40" i="36"/>
  <c r="DW40" i="37"/>
  <c r="DW40" i="36"/>
  <c r="DP40" i="37"/>
  <c r="DP40" i="36"/>
  <c r="DI40" i="37"/>
  <c r="DI40" i="36"/>
  <c r="DC8" i="36" s="1"/>
  <c r="DB40" i="37"/>
  <c r="DB40" i="36"/>
  <c r="CU40" i="37"/>
  <c r="CU40" i="36"/>
  <c r="CN40" i="37"/>
  <c r="CN40" i="36"/>
  <c r="CG40" i="37"/>
  <c r="CG40" i="36"/>
  <c r="BZ40" i="37"/>
  <c r="BZ40" i="36"/>
  <c r="BS40" i="37"/>
  <c r="BS40" i="36"/>
  <c r="BL40" i="37"/>
  <c r="BL40" i="36"/>
  <c r="BE40" i="37"/>
  <c r="BE40" i="36"/>
  <c r="AX40" i="37"/>
  <c r="AX40" i="36"/>
  <c r="AQ40" i="37"/>
  <c r="AQ40" i="36"/>
  <c r="AJ40" i="37"/>
  <c r="AJ40" i="36"/>
  <c r="AC40" i="37"/>
  <c r="AC40" i="36"/>
  <c r="V40" i="37"/>
  <c r="V40" i="36"/>
  <c r="O40" i="37"/>
  <c r="O40" i="36"/>
  <c r="D13" i="30"/>
  <c r="H40" i="37"/>
  <c r="H40" i="36"/>
  <c r="NA39" i="37"/>
  <c r="NA39" i="36"/>
  <c r="MT39" i="37"/>
  <c r="MT39" i="36"/>
  <c r="MM39" i="37"/>
  <c r="MM39" i="36"/>
  <c r="MF39" i="37"/>
  <c r="MF39" i="36"/>
  <c r="LY39" i="37"/>
  <c r="LY39" i="36"/>
  <c r="LR39" i="37"/>
  <c r="LR39" i="36"/>
  <c r="LK39" i="37"/>
  <c r="LK39" i="36"/>
  <c r="LD39" i="37"/>
  <c r="LD39" i="36"/>
  <c r="KW39" i="37"/>
  <c r="KW39" i="36"/>
  <c r="KP39" i="37"/>
  <c r="KP39" i="36"/>
  <c r="KI39" i="37"/>
  <c r="KI39" i="36"/>
  <c r="KB39" i="37"/>
  <c r="KB39" i="36"/>
  <c r="JU39" i="37"/>
  <c r="JU39" i="36"/>
  <c r="JN39" i="37"/>
  <c r="JN39" i="36"/>
  <c r="JG39" i="37"/>
  <c r="JG39" i="36"/>
  <c r="IZ39" i="37"/>
  <c r="IZ39" i="36"/>
  <c r="IS39" i="37"/>
  <c r="IS39" i="36"/>
  <c r="IL39" i="37"/>
  <c r="IL39" i="36"/>
  <c r="IE39" i="37"/>
  <c r="IE39" i="36"/>
  <c r="HX39" i="37"/>
  <c r="HX39" i="36"/>
  <c r="HQ39" i="37"/>
  <c r="HQ39" i="36"/>
  <c r="HJ39" i="37"/>
  <c r="HJ39" i="36"/>
  <c r="HC39" i="37"/>
  <c r="HC39" i="36"/>
  <c r="GV39" i="37"/>
  <c r="GV39" i="36"/>
  <c r="GO39" i="37"/>
  <c r="GO39" i="36"/>
  <c r="GH39" i="37"/>
  <c r="GH39" i="36"/>
  <c r="GA39" i="37"/>
  <c r="GA39" i="36"/>
  <c r="FT39" i="37"/>
  <c r="FT39" i="36"/>
  <c r="FM39" i="37"/>
  <c r="FM39" i="36"/>
  <c r="FF39" i="37"/>
  <c r="FF39" i="36"/>
  <c r="EY39" i="37"/>
  <c r="EY39" i="36"/>
  <c r="ER39" i="37"/>
  <c r="ER39" i="36"/>
  <c r="EK39" i="37"/>
  <c r="EK39" i="36"/>
  <c r="ED39" i="37"/>
  <c r="ED39" i="36"/>
  <c r="DW39" i="37"/>
  <c r="DW39" i="36"/>
  <c r="DP39" i="37"/>
  <c r="DP39" i="36"/>
  <c r="DI39" i="37"/>
  <c r="DI39" i="36"/>
  <c r="DC7" i="36" s="1"/>
  <c r="DB39" i="37"/>
  <c r="DB39" i="36"/>
  <c r="CU39" i="37"/>
  <c r="CU39" i="36"/>
  <c r="CN39" i="37"/>
  <c r="CN39" i="36"/>
  <c r="CG39" i="37"/>
  <c r="CG39" i="36"/>
  <c r="BZ39" i="37"/>
  <c r="BZ39" i="36"/>
  <c r="BS39" i="37"/>
  <c r="BS39" i="36"/>
  <c r="BL39" i="37"/>
  <c r="BL39" i="36"/>
  <c r="BE39" i="37"/>
  <c r="BE39" i="36"/>
  <c r="AX39" i="37"/>
  <c r="AX39" i="36"/>
  <c r="AQ39" i="37"/>
  <c r="AQ39" i="36"/>
  <c r="AJ39" i="37"/>
  <c r="AJ39" i="36"/>
  <c r="AC39" i="37"/>
  <c r="AC39" i="36"/>
  <c r="V39" i="37"/>
  <c r="V39" i="36"/>
  <c r="O39" i="37"/>
  <c r="O39" i="36"/>
  <c r="D12" i="30"/>
  <c r="H39" i="37"/>
  <c r="H39" i="36"/>
  <c r="NA38" i="37"/>
  <c r="NA38" i="36"/>
  <c r="MT38" i="37"/>
  <c r="MT38" i="36"/>
  <c r="MM38" i="37"/>
  <c r="MM38" i="36"/>
  <c r="MF38" i="37"/>
  <c r="MF38" i="36"/>
  <c r="LY38" i="37"/>
  <c r="LY38" i="36"/>
  <c r="LR38" i="37"/>
  <c r="LR38" i="36"/>
  <c r="LK38" i="37"/>
  <c r="LK38" i="36"/>
  <c r="LD38" i="37"/>
  <c r="LD38" i="36"/>
  <c r="KW38" i="37"/>
  <c r="KW38" i="36"/>
  <c r="KP38" i="37"/>
  <c r="KP38" i="36"/>
  <c r="KI38" i="37"/>
  <c r="KI38" i="36"/>
  <c r="KB38" i="37"/>
  <c r="KB38" i="36"/>
  <c r="JU38" i="37"/>
  <c r="JU38" i="36"/>
  <c r="JN38" i="37"/>
  <c r="JN38" i="36"/>
  <c r="JG38" i="37"/>
  <c r="JG38" i="36"/>
  <c r="IZ38" i="37"/>
  <c r="IZ38" i="36"/>
  <c r="IS38" i="37"/>
  <c r="IS38" i="36"/>
  <c r="IL38" i="37"/>
  <c r="IL38" i="36"/>
  <c r="IE38" i="37"/>
  <c r="IE38" i="36"/>
  <c r="HX38" i="37"/>
  <c r="HX38" i="36"/>
  <c r="HQ38" i="37"/>
  <c r="HQ38" i="36"/>
  <c r="HJ38" i="37"/>
  <c r="HJ38" i="36"/>
  <c r="HC38" i="37"/>
  <c r="HC38" i="36"/>
  <c r="GV38" i="37"/>
  <c r="GV38" i="36"/>
  <c r="GO38" i="37"/>
  <c r="GO38" i="36"/>
  <c r="GH38" i="37"/>
  <c r="GH38" i="36"/>
  <c r="GA38" i="37"/>
  <c r="GA38" i="36"/>
  <c r="FT38" i="37"/>
  <c r="FT38" i="36"/>
  <c r="FM38" i="37"/>
  <c r="FM38" i="36"/>
  <c r="FF38" i="37"/>
  <c r="FF38" i="36"/>
  <c r="EY38" i="37"/>
  <c r="EY38" i="36"/>
  <c r="ER38" i="37"/>
  <c r="ER38" i="36"/>
  <c r="EK38" i="37"/>
  <c r="EK38" i="36"/>
  <c r="ED38" i="37"/>
  <c r="ED38" i="36"/>
  <c r="DW38" i="37"/>
  <c r="DW38" i="36"/>
  <c r="DP38" i="37"/>
  <c r="DP38" i="36"/>
  <c r="DI38" i="37"/>
  <c r="DI38" i="36"/>
  <c r="DC6" i="36" s="1"/>
  <c r="DB38" i="37"/>
  <c r="DB38" i="36"/>
  <c r="CU38" i="37"/>
  <c r="CU38" i="36"/>
  <c r="CN38" i="37"/>
  <c r="CN38" i="36"/>
  <c r="CG38" i="37"/>
  <c r="CG38" i="36"/>
  <c r="BZ38" i="37"/>
  <c r="BZ38" i="36"/>
  <c r="BS38" i="37"/>
  <c r="BS38" i="36"/>
  <c r="BL38" i="37"/>
  <c r="BL38" i="36"/>
  <c r="BE38" i="37"/>
  <c r="BE38" i="36"/>
  <c r="AX38" i="37"/>
  <c r="AX38" i="36"/>
  <c r="AQ38" i="37"/>
  <c r="AQ38" i="36"/>
  <c r="AJ38" i="37"/>
  <c r="AJ38" i="36"/>
  <c r="AC38" i="37"/>
  <c r="AC38" i="36"/>
  <c r="V38" i="37"/>
  <c r="V38" i="36"/>
  <c r="O38" i="37"/>
  <c r="O38" i="36"/>
  <c r="D11" i="30"/>
  <c r="H38" i="37"/>
  <c r="H38" i="36"/>
  <c r="NA37" i="37"/>
  <c r="NA37" i="36"/>
  <c r="MT37" i="37"/>
  <c r="MT37" i="36"/>
  <c r="MM37" i="37"/>
  <c r="MM37" i="36"/>
  <c r="MF37" i="37"/>
  <c r="MF37" i="36"/>
  <c r="LY37" i="37"/>
  <c r="LY37" i="36"/>
  <c r="LR37" i="37"/>
  <c r="LR37" i="36"/>
  <c r="LK37" i="37"/>
  <c r="LK37" i="36"/>
  <c r="LD37" i="37"/>
  <c r="LD37" i="36"/>
  <c r="KW37" i="37"/>
  <c r="KW37" i="36"/>
  <c r="KP37" i="37"/>
  <c r="KP37" i="36"/>
  <c r="KI37" i="37"/>
  <c r="KI37" i="36"/>
  <c r="KB37" i="37"/>
  <c r="KB37" i="36"/>
  <c r="JU37" i="37"/>
  <c r="JU37" i="36"/>
  <c r="JN37" i="37"/>
  <c r="JN37" i="36"/>
  <c r="JG37" i="37"/>
  <c r="JG37" i="36"/>
  <c r="IZ37" i="37"/>
  <c r="IZ37" i="36"/>
  <c r="IS37" i="37"/>
  <c r="IS37" i="36"/>
  <c r="IL37" i="37"/>
  <c r="IL37" i="36"/>
  <c r="IE37" i="37"/>
  <c r="IE37" i="36"/>
  <c r="HX37" i="37"/>
  <c r="HX37" i="36"/>
  <c r="HQ37" i="37"/>
  <c r="HQ37" i="36"/>
  <c r="HJ37" i="37"/>
  <c r="HJ37" i="36"/>
  <c r="HC37" i="37"/>
  <c r="HC37" i="36"/>
  <c r="GV37" i="37"/>
  <c r="GV37" i="36"/>
  <c r="GO37" i="37"/>
  <c r="GO37" i="36"/>
  <c r="GH37" i="37"/>
  <c r="GH37" i="36"/>
  <c r="GA37" i="37"/>
  <c r="GA37" i="36"/>
  <c r="FT37" i="37"/>
  <c r="FT37" i="36"/>
  <c r="FM37" i="37"/>
  <c r="FM37" i="36"/>
  <c r="FF37" i="37"/>
  <c r="FF37" i="36"/>
  <c r="EY37" i="37"/>
  <c r="EY37" i="36"/>
  <c r="ER37" i="37"/>
  <c r="ER37" i="36"/>
  <c r="EK37" i="37"/>
  <c r="EK37" i="36"/>
  <c r="ED37" i="37"/>
  <c r="ED37" i="36"/>
  <c r="DW37" i="37"/>
  <c r="DW37" i="36"/>
  <c r="DP37" i="37"/>
  <c r="DP37" i="36"/>
  <c r="DI37" i="37"/>
  <c r="DI37" i="36"/>
  <c r="DC5" i="36" s="1"/>
  <c r="DB37" i="37"/>
  <c r="DB37" i="36"/>
  <c r="CU37" i="37"/>
  <c r="CU37" i="36"/>
  <c r="CN37" i="37"/>
  <c r="CN37" i="36"/>
  <c r="CG37" i="37"/>
  <c r="CG37" i="36"/>
  <c r="BZ37" i="37"/>
  <c r="BZ37" i="36"/>
  <c r="BS37" i="37"/>
  <c r="BS37" i="36"/>
  <c r="BL37" i="37"/>
  <c r="BL37" i="36"/>
  <c r="BE37" i="37"/>
  <c r="BE37" i="36"/>
  <c r="AX37" i="37"/>
  <c r="AX37" i="36"/>
  <c r="AQ37" i="37"/>
  <c r="AQ37" i="36"/>
  <c r="AJ37" i="37"/>
  <c r="AJ37" i="36"/>
  <c r="AC37" i="37"/>
  <c r="AC37" i="36"/>
  <c r="V37" i="37"/>
  <c r="V37" i="36"/>
  <c r="O37" i="37"/>
  <c r="O37" i="36"/>
  <c r="D10" i="30"/>
  <c r="H37" i="37"/>
  <c r="H37" i="36"/>
  <c r="NA36" i="37"/>
  <c r="NA36" i="36"/>
  <c r="MT36" i="37"/>
  <c r="MT36" i="36"/>
  <c r="MM36" i="37"/>
  <c r="MM36" i="36"/>
  <c r="MF36" i="37"/>
  <c r="MF36" i="36"/>
  <c r="LY36" i="37"/>
  <c r="LY36" i="36"/>
  <c r="LR36" i="37"/>
  <c r="LR36" i="36"/>
  <c r="LK36" i="37"/>
  <c r="LK36" i="36"/>
  <c r="LD36" i="37"/>
  <c r="LD36" i="36"/>
  <c r="KW36" i="37"/>
  <c r="KW36" i="36"/>
  <c r="KP36" i="37"/>
  <c r="KP36" i="36"/>
  <c r="KI36" i="37"/>
  <c r="KI36" i="36"/>
  <c r="KB36" i="37"/>
  <c r="KB36" i="36"/>
  <c r="JU36" i="37"/>
  <c r="JU36" i="36"/>
  <c r="JN36" i="37"/>
  <c r="JN36" i="36"/>
  <c r="JG36" i="37"/>
  <c r="JG36" i="36"/>
  <c r="IZ36" i="37"/>
  <c r="IZ36" i="36"/>
  <c r="IS36" i="37"/>
  <c r="IS36" i="36"/>
  <c r="IL36" i="37"/>
  <c r="IL36" i="36"/>
  <c r="IE36" i="37"/>
  <c r="IE36" i="36"/>
  <c r="HX36" i="37"/>
  <c r="HX36" i="36"/>
  <c r="HQ36" i="37"/>
  <c r="HQ36" i="36"/>
  <c r="HJ36" i="37"/>
  <c r="HJ36" i="36"/>
  <c r="HC36" i="37"/>
  <c r="HC36" i="36"/>
  <c r="GV36" i="37"/>
  <c r="GV36" i="36"/>
  <c r="GO36" i="37"/>
  <c r="GO36" i="36"/>
  <c r="GH36" i="37"/>
  <c r="GH36" i="36"/>
  <c r="GA36" i="37"/>
  <c r="GA36" i="36"/>
  <c r="FT36" i="37"/>
  <c r="FT36" i="36"/>
  <c r="FM36" i="37"/>
  <c r="FM36" i="36"/>
  <c r="FF36" i="37"/>
  <c r="FF36" i="36"/>
  <c r="EY36" i="37"/>
  <c r="EY36" i="36"/>
  <c r="ER36" i="37"/>
  <c r="ER36" i="36"/>
  <c r="EK36" i="37"/>
  <c r="EK36" i="36"/>
  <c r="ED36" i="37"/>
  <c r="ED36" i="36"/>
  <c r="DW36" i="37"/>
  <c r="DW36" i="36"/>
  <c r="DP36" i="37"/>
  <c r="DP36" i="36"/>
  <c r="DI36" i="37"/>
  <c r="DI36" i="36"/>
  <c r="DC4" i="36" s="1"/>
  <c r="DB36" i="37"/>
  <c r="DB36" i="36"/>
  <c r="CU36" i="37"/>
  <c r="CU36" i="36"/>
  <c r="CN36" i="37"/>
  <c r="CN36" i="36"/>
  <c r="CG36" i="37"/>
  <c r="CG36" i="36"/>
  <c r="BZ36" i="37"/>
  <c r="BZ36" i="36"/>
  <c r="BS36" i="37"/>
  <c r="BS36" i="36"/>
  <c r="BL36" i="37"/>
  <c r="BL36" i="36"/>
  <c r="BE36" i="37"/>
  <c r="BE36" i="36"/>
  <c r="AX36" i="37"/>
  <c r="AX36" i="36"/>
  <c r="AQ36" i="37"/>
  <c r="AQ36" i="36"/>
  <c r="AJ36" i="37"/>
  <c r="AJ36" i="36"/>
  <c r="AC36" i="37"/>
  <c r="AC36" i="36"/>
  <c r="V36" i="37"/>
  <c r="V36" i="36"/>
  <c r="O36" i="37"/>
  <c r="O36" i="36"/>
  <c r="NA35" i="37"/>
  <c r="NA35" i="36"/>
  <c r="MT35" i="37"/>
  <c r="MT35" i="36"/>
  <c r="MM35" i="37"/>
  <c r="MM35" i="36"/>
  <c r="MF35" i="37"/>
  <c r="MF35" i="36"/>
  <c r="LY35" i="37"/>
  <c r="LY35" i="36"/>
  <c r="LR35" i="37"/>
  <c r="LR35" i="36"/>
  <c r="LK35" i="37"/>
  <c r="LK35" i="36"/>
  <c r="LD35" i="37"/>
  <c r="LD35" i="36"/>
  <c r="KW35" i="37"/>
  <c r="KW35" i="36"/>
  <c r="KP35" i="37"/>
  <c r="KP35" i="36"/>
  <c r="KI35" i="37"/>
  <c r="KI35" i="36"/>
  <c r="KB35" i="37"/>
  <c r="KB35" i="36"/>
  <c r="JU35" i="37"/>
  <c r="JU35" i="36"/>
  <c r="JN35" i="37"/>
  <c r="JN35" i="36"/>
  <c r="JG35" i="37"/>
  <c r="JG35" i="36"/>
  <c r="IZ35" i="37"/>
  <c r="IZ35" i="36"/>
  <c r="IS35" i="37"/>
  <c r="IS35" i="36"/>
  <c r="IL35" i="37"/>
  <c r="IL35" i="36"/>
  <c r="IE35" i="37"/>
  <c r="IE35" i="36"/>
  <c r="HX35" i="37"/>
  <c r="HX35" i="36"/>
  <c r="HQ35" i="37"/>
  <c r="HQ35" i="36"/>
  <c r="HJ35" i="37"/>
  <c r="HJ35" i="36"/>
  <c r="HC35" i="37"/>
  <c r="HC35" i="36"/>
  <c r="GV35" i="37"/>
  <c r="GV35" i="36"/>
  <c r="GO35" i="37"/>
  <c r="GO35" i="36"/>
  <c r="GH35" i="37"/>
  <c r="GH35" i="36"/>
  <c r="GA35" i="37"/>
  <c r="GA35" i="36"/>
  <c r="FT35" i="37"/>
  <c r="FT35" i="36"/>
  <c r="FM35" i="37"/>
  <c r="FM35" i="36"/>
  <c r="FF35" i="37"/>
  <c r="FF35" i="36"/>
  <c r="EY35" i="37"/>
  <c r="EY35" i="36"/>
  <c r="ER35" i="37"/>
  <c r="ER35" i="36"/>
  <c r="EK35" i="37"/>
  <c r="EK35" i="36"/>
  <c r="ED35" i="37"/>
  <c r="ED35" i="36"/>
  <c r="DW35" i="37"/>
  <c r="DW35" i="36"/>
  <c r="DP35" i="37"/>
  <c r="DP35" i="36"/>
  <c r="DI35" i="37"/>
  <c r="DI35" i="36"/>
  <c r="DC3" i="36" s="1"/>
  <c r="DB35" i="37"/>
  <c r="DB35" i="36"/>
  <c r="CU35" i="37"/>
  <c r="CU35" i="36"/>
  <c r="CN35" i="37"/>
  <c r="CN35" i="36"/>
  <c r="CG35" i="37"/>
  <c r="CG35" i="36"/>
  <c r="BZ35" i="37"/>
  <c r="BZ35" i="36"/>
  <c r="BS35" i="37"/>
  <c r="BS35" i="36"/>
  <c r="BL35" i="37"/>
  <c r="BL35" i="36"/>
  <c r="BE35" i="37"/>
  <c r="BE35" i="36"/>
  <c r="AX35" i="37"/>
  <c r="AX35" i="36"/>
  <c r="AQ35" i="37"/>
  <c r="AQ35" i="36"/>
  <c r="AJ35" i="37"/>
  <c r="AJ35" i="36"/>
  <c r="AC35" i="37"/>
  <c r="AC35" i="36"/>
  <c r="V35" i="37"/>
  <c r="V35" i="36"/>
  <c r="O35" i="37"/>
  <c r="O35" i="36"/>
  <c r="D8" i="30"/>
  <c r="H35" i="37"/>
  <c r="H35" i="36"/>
  <c r="MT34" i="37"/>
  <c r="MT34" i="36"/>
  <c r="MM34" i="37"/>
  <c r="MM34" i="36"/>
  <c r="MF34" i="37"/>
  <c r="MF34" i="36"/>
  <c r="LY34" i="37"/>
  <c r="LY34" i="36"/>
  <c r="LR34" i="37"/>
  <c r="LR34" i="36"/>
  <c r="LK34" i="37"/>
  <c r="LK34" i="36"/>
  <c r="LD34" i="37"/>
  <c r="LD34" i="36"/>
  <c r="KW34" i="37"/>
  <c r="KW34" i="36"/>
  <c r="KP34" i="37"/>
  <c r="KP34" i="36"/>
  <c r="KI34" i="37"/>
  <c r="KI34" i="36"/>
  <c r="KB34" i="37"/>
  <c r="KB34" i="36"/>
  <c r="JU34" i="37"/>
  <c r="JU34" i="36"/>
  <c r="JN34" i="37"/>
  <c r="JN34" i="36"/>
  <c r="JG34" i="37"/>
  <c r="JG34" i="36"/>
  <c r="IZ34" i="37"/>
  <c r="IZ34" i="36"/>
  <c r="IS34" i="37"/>
  <c r="IS34" i="36"/>
  <c r="IL34" i="37"/>
  <c r="IL34" i="36"/>
  <c r="IE34" i="37"/>
  <c r="IE34" i="36"/>
  <c r="AMN7" i="30"/>
  <c r="HX34" i="37"/>
  <c r="HX34" i="36"/>
  <c r="ALH7" i="30"/>
  <c r="HQ34" i="37"/>
  <c r="HQ34" i="36"/>
  <c r="HC34" i="37"/>
  <c r="HC34" i="36"/>
  <c r="GV34" i="37"/>
  <c r="GV34" i="36"/>
  <c r="GO34" i="37"/>
  <c r="GH34" i="37"/>
  <c r="GH34" i="36"/>
  <c r="GA34" i="37"/>
  <c r="GA34" i="36"/>
  <c r="FT34" i="37"/>
  <c r="FT34" i="36"/>
  <c r="FM34" i="37"/>
  <c r="FM34" i="36"/>
  <c r="FF34" i="37"/>
  <c r="FF34" i="36"/>
  <c r="EY34" i="37"/>
  <c r="EY34" i="36"/>
  <c r="ER34" i="36"/>
  <c r="EK34" i="37"/>
  <c r="EK34" i="36"/>
  <c r="ED34" i="37"/>
  <c r="DW34" i="37"/>
  <c r="DW34" i="36"/>
  <c r="DP34" i="37"/>
  <c r="DP34" i="36"/>
  <c r="DI34" i="37"/>
  <c r="DI34" i="36"/>
  <c r="DC2" i="36" s="1"/>
  <c r="DB34" i="37"/>
  <c r="DB34" i="36"/>
  <c r="CU34" i="37"/>
  <c r="CU34" i="36"/>
  <c r="CN34" i="37"/>
  <c r="CN34" i="36"/>
  <c r="CG34" i="37"/>
  <c r="CG34" i="36"/>
  <c r="BZ34" i="37"/>
  <c r="BZ34" i="36"/>
  <c r="BS34" i="37"/>
  <c r="BS34" i="36"/>
  <c r="BL34" i="37"/>
  <c r="BL34" i="36"/>
  <c r="BE34" i="37"/>
  <c r="BE34" i="36"/>
  <c r="AX34" i="37"/>
  <c r="AX34" i="36"/>
  <c r="AQ34" i="37"/>
  <c r="AQ34" i="36"/>
  <c r="AJ34" i="37"/>
  <c r="AJ34" i="36"/>
  <c r="AC34" i="37"/>
  <c r="AC34" i="36"/>
  <c r="V34" i="37"/>
  <c r="V34" i="36"/>
  <c r="D7" i="30"/>
  <c r="AF7" i="30"/>
  <c r="H34" i="37"/>
  <c r="H34" i="36"/>
  <c r="O34" i="37"/>
  <c r="H54" i="37"/>
  <c r="H54" i="36"/>
  <c r="D9" i="30"/>
  <c r="H36" i="37"/>
  <c r="H36" i="36"/>
  <c r="O54" i="37"/>
  <c r="O54" i="36"/>
  <c r="V54" i="37"/>
  <c r="V54" i="36"/>
  <c r="V51" i="37"/>
  <c r="V51" i="36"/>
  <c r="AC54" i="37"/>
  <c r="AC54" i="36"/>
  <c r="AW26" i="29"/>
  <c r="AJ54" i="37"/>
  <c r="AJ54" i="36"/>
  <c r="AQ54" i="37"/>
  <c r="AQ54" i="36"/>
  <c r="AX54" i="37"/>
  <c r="AX54" i="36"/>
  <c r="BE54" i="37"/>
  <c r="BE54" i="36"/>
  <c r="BE51" i="37"/>
  <c r="BE51" i="36"/>
  <c r="BL54" i="37"/>
  <c r="BL54" i="36"/>
  <c r="BS54" i="37"/>
  <c r="BS54" i="36"/>
  <c r="BZ54" i="37"/>
  <c r="BZ54" i="36"/>
  <c r="CG54" i="37"/>
  <c r="CG54" i="36"/>
  <c r="CN54" i="37"/>
  <c r="CN54" i="36"/>
  <c r="CU55" i="37"/>
  <c r="CU55" i="36"/>
  <c r="CU54" i="37"/>
  <c r="CU54" i="36"/>
  <c r="DB55" i="37"/>
  <c r="DB55" i="36"/>
  <c r="DB54" i="37"/>
  <c r="DB54" i="36"/>
  <c r="DI54" i="37"/>
  <c r="DI54" i="36"/>
  <c r="DC22" i="36" s="1"/>
  <c r="DP54" i="37"/>
  <c r="DP54" i="36"/>
  <c r="DW54" i="37"/>
  <c r="DW54" i="36"/>
  <c r="ED54" i="37"/>
  <c r="ED54" i="36"/>
  <c r="EK54" i="37"/>
  <c r="EK54" i="36"/>
  <c r="ER54" i="37"/>
  <c r="ER54" i="36"/>
  <c r="EY54" i="37"/>
  <c r="EY54" i="36"/>
  <c r="FF54" i="37"/>
  <c r="FF54" i="36"/>
  <c r="FM54" i="37"/>
  <c r="FM54" i="36"/>
  <c r="FT54" i="37"/>
  <c r="FT54" i="36"/>
  <c r="GA54" i="37"/>
  <c r="GA54" i="36"/>
  <c r="GH54" i="37"/>
  <c r="GH54" i="36"/>
  <c r="GO54" i="37"/>
  <c r="GO54" i="36"/>
  <c r="GV54" i="37"/>
  <c r="GV54" i="36"/>
  <c r="HC54" i="37"/>
  <c r="HC54" i="36"/>
  <c r="HJ34" i="37"/>
  <c r="HJ34" i="36"/>
  <c r="HJ54" i="37"/>
  <c r="HJ54" i="36"/>
  <c r="HQ54" i="37"/>
  <c r="HQ54" i="36"/>
  <c r="HX54" i="37"/>
  <c r="HX54" i="36"/>
  <c r="IE54" i="37"/>
  <c r="IE54" i="36"/>
  <c r="IL54" i="37"/>
  <c r="IL54" i="36"/>
  <c r="IS54" i="37"/>
  <c r="IS54" i="36"/>
  <c r="IZ54" i="37"/>
  <c r="IZ54" i="36"/>
  <c r="JG53" i="37"/>
  <c r="JG53" i="36"/>
  <c r="JG54" i="37"/>
  <c r="JG54" i="36"/>
  <c r="JN51" i="37"/>
  <c r="JN51" i="36"/>
  <c r="JN54" i="37"/>
  <c r="JN54" i="36"/>
  <c r="JU54" i="37"/>
  <c r="JU54" i="36"/>
  <c r="KB54" i="37"/>
  <c r="KB54" i="36"/>
  <c r="KI54" i="37"/>
  <c r="KI54" i="36"/>
  <c r="KP54" i="37"/>
  <c r="KP54" i="36"/>
  <c r="G28" i="36"/>
  <c r="H28" i="36"/>
  <c r="F28" i="36"/>
  <c r="E28" i="36"/>
  <c r="C28" i="36"/>
  <c r="D28" i="36"/>
  <c r="B28" i="36"/>
  <c r="G27" i="36"/>
  <c r="H27" i="36"/>
  <c r="F27" i="36"/>
  <c r="E27" i="36"/>
  <c r="C27" i="36"/>
  <c r="D27" i="36"/>
  <c r="B27" i="36"/>
  <c r="I28" i="36"/>
  <c r="J28" i="36"/>
  <c r="K28" i="36"/>
  <c r="L28" i="36"/>
  <c r="M28" i="36"/>
  <c r="N28" i="36"/>
  <c r="O28" i="36"/>
  <c r="I27" i="36"/>
  <c r="J27" i="36"/>
  <c r="K27" i="36"/>
  <c r="L27" i="36"/>
  <c r="M27" i="36"/>
  <c r="N27" i="36"/>
  <c r="O27" i="36"/>
  <c r="P28" i="36"/>
  <c r="Q28" i="36"/>
  <c r="R28" i="36"/>
  <c r="S28" i="36"/>
  <c r="T28" i="36"/>
  <c r="U28" i="36"/>
  <c r="V28" i="36"/>
  <c r="P27" i="36"/>
  <c r="Q27" i="36"/>
  <c r="R27" i="36"/>
  <c r="S27" i="36"/>
  <c r="T27" i="36"/>
  <c r="U27" i="36"/>
  <c r="V27" i="36"/>
  <c r="W28" i="36"/>
  <c r="X28" i="36"/>
  <c r="Y28" i="36"/>
  <c r="Z28" i="36"/>
  <c r="AA28" i="36"/>
  <c r="AB28" i="36"/>
  <c r="AC28" i="36"/>
  <c r="W27" i="36"/>
  <c r="X27" i="36"/>
  <c r="Y27" i="36"/>
  <c r="Z27" i="36"/>
  <c r="AA27" i="36"/>
  <c r="AB27" i="36"/>
  <c r="AC27" i="36"/>
  <c r="AY28" i="36"/>
  <c r="AZ28" i="36"/>
  <c r="BA28" i="36"/>
  <c r="BB28" i="36"/>
  <c r="BC28" i="36"/>
  <c r="BD28" i="36"/>
  <c r="BE28" i="36"/>
  <c r="AR28" i="36"/>
  <c r="AS28" i="36"/>
  <c r="AT28" i="36"/>
  <c r="AU28" i="36"/>
  <c r="AV28" i="36"/>
  <c r="AW28" i="36"/>
  <c r="AX28" i="36"/>
  <c r="AK28" i="36"/>
  <c r="AL28" i="36"/>
  <c r="AM28" i="36"/>
  <c r="AN28" i="36"/>
  <c r="AO28" i="36"/>
  <c r="AP28" i="36"/>
  <c r="AQ28" i="36"/>
  <c r="AD28" i="36"/>
  <c r="AE28" i="36"/>
  <c r="AF28" i="36"/>
  <c r="AG28" i="36"/>
  <c r="AH28" i="36"/>
  <c r="AI28" i="36"/>
  <c r="AJ28" i="36"/>
  <c r="AY27" i="36"/>
  <c r="AZ27" i="36"/>
  <c r="BA27" i="36"/>
  <c r="BB27" i="36"/>
  <c r="BC27" i="36"/>
  <c r="BD27" i="36"/>
  <c r="BE27" i="36"/>
  <c r="AR27" i="36"/>
  <c r="AS27" i="36"/>
  <c r="AT27" i="36"/>
  <c r="AU27" i="36"/>
  <c r="AV27" i="36"/>
  <c r="AW27" i="36"/>
  <c r="AX27" i="36"/>
  <c r="AK27" i="36"/>
  <c r="AL27" i="36"/>
  <c r="AM27" i="36"/>
  <c r="AN27" i="36"/>
  <c r="AO27" i="36"/>
  <c r="AP27" i="36"/>
  <c r="AQ27" i="36"/>
  <c r="AD27" i="36"/>
  <c r="AE27" i="36"/>
  <c r="AF27" i="36"/>
  <c r="AG27" i="36"/>
  <c r="AH27" i="36"/>
  <c r="AI27" i="36"/>
  <c r="AJ27" i="36"/>
  <c r="CH28" i="36"/>
  <c r="CI28" i="36"/>
  <c r="CJ28" i="36"/>
  <c r="CK28" i="36"/>
  <c r="CL28" i="36"/>
  <c r="CM28" i="36"/>
  <c r="CN28" i="36"/>
  <c r="CA28" i="36"/>
  <c r="CB28" i="36"/>
  <c r="CC28" i="36"/>
  <c r="CD28" i="36"/>
  <c r="CE28" i="36"/>
  <c r="CF28" i="36"/>
  <c r="CG28" i="36"/>
  <c r="BT28" i="36"/>
  <c r="BU28" i="36"/>
  <c r="BV28" i="36"/>
  <c r="BW28" i="36"/>
  <c r="BX28" i="36"/>
  <c r="BY28" i="36"/>
  <c r="BZ28" i="36"/>
  <c r="BM28" i="36"/>
  <c r="BN28" i="36"/>
  <c r="BO28" i="36"/>
  <c r="BP28" i="36"/>
  <c r="BQ28" i="36"/>
  <c r="BR28" i="36"/>
  <c r="BS28" i="36"/>
  <c r="BF28" i="36"/>
  <c r="BG28" i="36"/>
  <c r="BH28" i="36"/>
  <c r="BI28" i="36"/>
  <c r="BJ28" i="36"/>
  <c r="BK28" i="36"/>
  <c r="BL28" i="36"/>
  <c r="CH27" i="36"/>
  <c r="CI27" i="36"/>
  <c r="CJ27" i="36"/>
  <c r="CK27" i="36"/>
  <c r="CL27" i="36"/>
  <c r="CM27" i="36"/>
  <c r="CN27" i="36"/>
  <c r="CA27" i="36"/>
  <c r="CB27" i="36"/>
  <c r="CC27" i="36"/>
  <c r="CD27" i="36"/>
  <c r="CE27" i="36"/>
  <c r="CF27" i="36"/>
  <c r="CG27" i="36"/>
  <c r="BT27" i="36"/>
  <c r="BU27" i="36"/>
  <c r="BV27" i="36"/>
  <c r="BW27" i="36"/>
  <c r="BX27" i="36"/>
  <c r="BY27" i="36"/>
  <c r="BZ27" i="36"/>
  <c r="BM27" i="36"/>
  <c r="BN27" i="36"/>
  <c r="BO27" i="36"/>
  <c r="BP27" i="36"/>
  <c r="BQ27" i="36"/>
  <c r="BR27" i="36"/>
  <c r="BS27" i="36"/>
  <c r="BF27" i="36"/>
  <c r="BG27" i="36"/>
  <c r="BH27" i="36"/>
  <c r="BI27" i="36"/>
  <c r="BJ27" i="36"/>
  <c r="BK27" i="36"/>
  <c r="BL27" i="36"/>
  <c r="DJ28" i="36"/>
  <c r="DK28" i="36"/>
  <c r="DL28" i="36"/>
  <c r="DM28" i="36"/>
  <c r="DN28" i="36"/>
  <c r="DO28" i="36"/>
  <c r="DP28" i="36"/>
  <c r="DD28" i="36"/>
  <c r="DE28" i="36"/>
  <c r="DF28" i="36"/>
  <c r="DG28" i="36"/>
  <c r="DH28" i="36"/>
  <c r="DI28" i="36"/>
  <c r="CV28" i="36"/>
  <c r="CW28" i="36"/>
  <c r="CX28" i="36"/>
  <c r="CY28" i="36"/>
  <c r="CZ28" i="36"/>
  <c r="CO28" i="36"/>
  <c r="CP28" i="36"/>
  <c r="CQ28" i="36"/>
  <c r="CR28" i="36"/>
  <c r="CS28" i="36"/>
  <c r="CT28" i="36"/>
  <c r="CU28" i="36"/>
  <c r="DJ27" i="36"/>
  <c r="DK27" i="36"/>
  <c r="DL27" i="36"/>
  <c r="DM27" i="36"/>
  <c r="DN27" i="36"/>
  <c r="DO27" i="36"/>
  <c r="DP27" i="36"/>
  <c r="DD27" i="36"/>
  <c r="DE27" i="36"/>
  <c r="DF27" i="36"/>
  <c r="DG27" i="36"/>
  <c r="DH27" i="36"/>
  <c r="DI27" i="36"/>
  <c r="CV27" i="36"/>
  <c r="CW27" i="36"/>
  <c r="CX27" i="36"/>
  <c r="CY27" i="36"/>
  <c r="CZ27" i="36"/>
  <c r="CO27" i="36"/>
  <c r="CP27" i="36"/>
  <c r="CQ27" i="36"/>
  <c r="CR27" i="36"/>
  <c r="CS27" i="36"/>
  <c r="CT27" i="36"/>
  <c r="CU27" i="36"/>
  <c r="DQ28" i="36"/>
  <c r="DR28" i="36"/>
  <c r="DS28" i="36"/>
  <c r="DT28" i="36"/>
  <c r="DU28" i="36"/>
  <c r="DV28" i="36"/>
  <c r="DW28" i="36"/>
  <c r="DQ27" i="36"/>
  <c r="DR27" i="36"/>
  <c r="DS27" i="36"/>
  <c r="DT27" i="36"/>
  <c r="DU27" i="36"/>
  <c r="DV27" i="36"/>
  <c r="DW27" i="36"/>
  <c r="DT34" i="29"/>
  <c r="DO34" i="29"/>
  <c r="DJ34" i="29"/>
  <c r="DJ33" i="29"/>
  <c r="DE34" i="29"/>
  <c r="DE33" i="29"/>
  <c r="AR33" i="29"/>
  <c r="AM34" i="29"/>
  <c r="AM33" i="29"/>
  <c r="AH34" i="29"/>
  <c r="AH33" i="29"/>
  <c r="AC34" i="29"/>
  <c r="AC33" i="29"/>
  <c r="S34" i="29"/>
  <c r="S33" i="29"/>
  <c r="N34" i="29"/>
  <c r="N33" i="29"/>
  <c r="I34" i="29"/>
  <c r="L34" i="29" s="1"/>
  <c r="I33" i="29"/>
  <c r="L33" i="29" s="1"/>
  <c r="D33" i="29"/>
  <c r="D34" i="29"/>
  <c r="I16" i="29"/>
  <c r="I24" i="29"/>
  <c r="D31" i="30"/>
  <c r="D16" i="29"/>
  <c r="D15" i="30"/>
  <c r="D39" i="30"/>
  <c r="D37" i="30"/>
  <c r="X24" i="29"/>
  <c r="D25" i="30"/>
  <c r="X26" i="29"/>
  <c r="D27" i="30"/>
  <c r="D42" i="30"/>
  <c r="BBT33" i="30"/>
  <c r="BBX33" i="30"/>
  <c r="BCB33" i="30"/>
  <c r="BCF33" i="30"/>
  <c r="AWB33" i="30"/>
  <c r="AVX33" i="30"/>
  <c r="AVT33" i="30"/>
  <c r="AVP33" i="30"/>
  <c r="AVL33" i="30"/>
  <c r="AWF33" i="30"/>
  <c r="ASJ33" i="30"/>
  <c r="ASF33" i="30"/>
  <c r="ASB33" i="30"/>
  <c r="ARX33" i="30"/>
  <c r="ASN33" i="30"/>
  <c r="W35" i="29"/>
  <c r="AW8" i="29"/>
  <c r="ML35" i="29"/>
  <c r="MN35" i="29"/>
  <c r="MO35" i="29"/>
  <c r="JX17" i="30"/>
  <c r="JT17" i="30"/>
  <c r="JP17" i="30"/>
  <c r="JL17" i="30"/>
  <c r="JH17" i="30"/>
  <c r="JD17" i="30"/>
  <c r="IZ17" i="30"/>
  <c r="KB17" i="30"/>
  <c r="AJT17" i="30"/>
  <c r="AJP17" i="30"/>
  <c r="AJL17" i="30"/>
  <c r="AJH17" i="30"/>
  <c r="AJD17" i="30"/>
  <c r="AIZ17" i="30"/>
  <c r="AIV17" i="30"/>
  <c r="AJX17" i="30"/>
  <c r="AHH25" i="30"/>
  <c r="AHD25" i="30"/>
  <c r="AGZ25" i="30"/>
  <c r="AGV25" i="30"/>
  <c r="AGR25" i="30"/>
  <c r="AGN25" i="30"/>
  <c r="AGJ25" i="30"/>
  <c r="AHL25" i="30"/>
  <c r="AJT25" i="30"/>
  <c r="AJP25" i="30"/>
  <c r="AJL25" i="30"/>
  <c r="AJH25" i="30"/>
  <c r="AJD25" i="30"/>
  <c r="AIZ25" i="30"/>
  <c r="AIV25" i="30"/>
  <c r="AJX25" i="30"/>
  <c r="JX27" i="30"/>
  <c r="JT27" i="30"/>
  <c r="JP27" i="30"/>
  <c r="JL27" i="30"/>
  <c r="JH27" i="30"/>
  <c r="JD27" i="30"/>
  <c r="IZ27" i="30"/>
  <c r="KB27" i="30"/>
  <c r="ADX27" i="30"/>
  <c r="AEB27" i="30"/>
  <c r="AEF27" i="30"/>
  <c r="AEJ27" i="30"/>
  <c r="AEN27" i="30"/>
  <c r="AER27" i="30"/>
  <c r="AEV27" i="30"/>
  <c r="BH33" i="30"/>
  <c r="BD33" i="30"/>
  <c r="AZ33" i="30"/>
  <c r="AV33" i="30"/>
  <c r="AR33" i="30"/>
  <c r="AN33" i="30"/>
  <c r="AJ33" i="30"/>
  <c r="BL33" i="30"/>
  <c r="BH32" i="30"/>
  <c r="BD32" i="30"/>
  <c r="AZ32" i="30"/>
  <c r="AV32" i="30"/>
  <c r="AR32" i="30"/>
  <c r="AN32" i="30"/>
  <c r="AJ32" i="30"/>
  <c r="BL32" i="30"/>
  <c r="HL33" i="30"/>
  <c r="HH33" i="30"/>
  <c r="HD33" i="30"/>
  <c r="GZ33" i="30"/>
  <c r="GV33" i="30"/>
  <c r="GR33" i="30"/>
  <c r="GN33" i="30"/>
  <c r="HP33" i="30"/>
  <c r="IR33" i="30"/>
  <c r="IN33" i="30"/>
  <c r="IJ33" i="30"/>
  <c r="IF33" i="30"/>
  <c r="IB33" i="30"/>
  <c r="HX33" i="30"/>
  <c r="HT33" i="30"/>
  <c r="IV33" i="30"/>
  <c r="HL32" i="30"/>
  <c r="HH32" i="30"/>
  <c r="HD32" i="30"/>
  <c r="GZ32" i="30"/>
  <c r="GV32" i="30"/>
  <c r="GR32" i="30"/>
  <c r="GN32" i="30"/>
  <c r="HP32" i="30"/>
  <c r="IR32" i="30"/>
  <c r="IN32" i="30"/>
  <c r="IJ32" i="30"/>
  <c r="IF32" i="30"/>
  <c r="IB32" i="30"/>
  <c r="HX32" i="30"/>
  <c r="HT32" i="30"/>
  <c r="IV32" i="30"/>
  <c r="GF33" i="30"/>
  <c r="GB33" i="30"/>
  <c r="FX33" i="30"/>
  <c r="FT33" i="30"/>
  <c r="FP33" i="30"/>
  <c r="FL33" i="30"/>
  <c r="FH33" i="30"/>
  <c r="GJ33" i="30"/>
  <c r="BER27" i="30"/>
  <c r="BEN27" i="30"/>
  <c r="BEJ27" i="30"/>
  <c r="BEF27" i="30"/>
  <c r="BEB27" i="30"/>
  <c r="BDX27" i="30"/>
  <c r="BDT27" i="30"/>
  <c r="BEV27" i="30"/>
  <c r="BKV27" i="30"/>
  <c r="BKR27" i="30"/>
  <c r="BKN27" i="30"/>
  <c r="BKJ27" i="30"/>
  <c r="BKF27" i="30"/>
  <c r="BKB27" i="30"/>
  <c r="BJX27" i="30"/>
  <c r="BKZ27" i="30"/>
  <c r="AHH33" i="30"/>
  <c r="AHD33" i="30"/>
  <c r="AGZ33" i="30"/>
  <c r="AGV33" i="30"/>
  <c r="AGR33" i="30"/>
  <c r="AGN33" i="30"/>
  <c r="AGJ33" i="30"/>
  <c r="AHL33" i="30"/>
  <c r="ADP33" i="30"/>
  <c r="ADL33" i="30"/>
  <c r="ADH33" i="30"/>
  <c r="ADD33" i="30"/>
  <c r="ACZ33" i="30"/>
  <c r="ACV33" i="30"/>
  <c r="ACR33" i="30"/>
  <c r="ADT33" i="30"/>
  <c r="ABL33" i="30"/>
  <c r="ABP33" i="30"/>
  <c r="ABT33" i="30"/>
  <c r="ABX33" i="30"/>
  <c r="ACB33" i="30"/>
  <c r="ACF33" i="30"/>
  <c r="ACJ33" i="30"/>
  <c r="YR33" i="30"/>
  <c r="YN33" i="30"/>
  <c r="YJ33" i="30"/>
  <c r="YF33" i="30"/>
  <c r="YB33" i="30"/>
  <c r="XX33" i="30"/>
  <c r="XT33" i="30"/>
  <c r="YV33" i="30"/>
  <c r="WF33" i="30"/>
  <c r="WB33" i="30"/>
  <c r="VX33" i="30"/>
  <c r="VT33" i="30"/>
  <c r="VP33" i="30"/>
  <c r="VL33" i="30"/>
  <c r="VH33" i="30"/>
  <c r="WJ33" i="30"/>
  <c r="EN33" i="30"/>
  <c r="ER33" i="30"/>
  <c r="EV33" i="30"/>
  <c r="EZ33" i="30"/>
  <c r="EJ33" i="30"/>
  <c r="EF33" i="30"/>
  <c r="EB33" i="30"/>
  <c r="FD33" i="30"/>
  <c r="DT33" i="30"/>
  <c r="DP33" i="30"/>
  <c r="DL33" i="30"/>
  <c r="DH33" i="30"/>
  <c r="DD33" i="30"/>
  <c r="CZ33" i="30"/>
  <c r="CV33" i="30"/>
  <c r="DX33" i="30"/>
  <c r="CN33" i="30"/>
  <c r="CJ33" i="30"/>
  <c r="CF33" i="30"/>
  <c r="CB33" i="30"/>
  <c r="BX33" i="30"/>
  <c r="BT33" i="30"/>
  <c r="BP33" i="30"/>
  <c r="CR33" i="30"/>
  <c r="AB33" i="30"/>
  <c r="X33" i="30"/>
  <c r="T33" i="30"/>
  <c r="P33" i="30"/>
  <c r="H33" i="30"/>
  <c r="L33" i="30"/>
  <c r="EN32" i="30"/>
  <c r="ER32" i="30"/>
  <c r="EV32" i="30"/>
  <c r="EZ32" i="30"/>
  <c r="EJ32" i="30"/>
  <c r="EF32" i="30"/>
  <c r="EB32" i="30"/>
  <c r="FD32" i="30"/>
  <c r="DT32" i="30"/>
  <c r="DP32" i="30"/>
  <c r="DL32" i="30"/>
  <c r="DH32" i="30"/>
  <c r="DD32" i="30"/>
  <c r="CZ32" i="30"/>
  <c r="CV32" i="30"/>
  <c r="DX32" i="30"/>
  <c r="CN32" i="30"/>
  <c r="CJ32" i="30"/>
  <c r="CF32" i="30"/>
  <c r="CB32" i="30"/>
  <c r="BX32" i="30"/>
  <c r="BT32" i="30"/>
  <c r="BP32" i="30"/>
  <c r="CR32" i="30"/>
  <c r="AB32" i="30"/>
  <c r="X32" i="30"/>
  <c r="T32" i="30"/>
  <c r="P32" i="30"/>
  <c r="H32" i="30"/>
  <c r="L32" i="30"/>
  <c r="BKV31" i="30"/>
  <c r="BKR31" i="30"/>
  <c r="BKN31" i="30"/>
  <c r="BKJ31" i="30"/>
  <c r="BKF31" i="30"/>
  <c r="BKB31" i="30"/>
  <c r="BJX31" i="30"/>
  <c r="BKZ31" i="30"/>
  <c r="BJP31" i="30"/>
  <c r="BJL31" i="30"/>
  <c r="BJH31" i="30"/>
  <c r="BJD31" i="30"/>
  <c r="BIZ31" i="30"/>
  <c r="BIV31" i="30"/>
  <c r="BIR31" i="30"/>
  <c r="BJT31" i="30"/>
  <c r="BIJ31" i="30"/>
  <c r="BIF31" i="30"/>
  <c r="BIB31" i="30"/>
  <c r="BHX31" i="30"/>
  <c r="BHT31" i="30"/>
  <c r="BHP31" i="30"/>
  <c r="BHL31" i="30"/>
  <c r="BIN31" i="30"/>
  <c r="BHD31" i="30"/>
  <c r="BGZ31" i="30"/>
  <c r="BGV31" i="30"/>
  <c r="BGR31" i="30"/>
  <c r="BGN31" i="30"/>
  <c r="BGJ31" i="30"/>
  <c r="BGF31" i="30"/>
  <c r="BHH31" i="30"/>
  <c r="BFX31" i="30"/>
  <c r="BFX43" i="30"/>
  <c r="BFT31" i="30"/>
  <c r="BFT43" i="30"/>
  <c r="BFP31" i="30"/>
  <c r="BFP43" i="30"/>
  <c r="BFL31" i="30"/>
  <c r="BFL43" i="30"/>
  <c r="BFH31" i="30"/>
  <c r="BFH43" i="30"/>
  <c r="BFD31" i="30"/>
  <c r="BFD43" i="30"/>
  <c r="BEZ31" i="30"/>
  <c r="BER31" i="30"/>
  <c r="BEN31" i="30"/>
  <c r="BEJ31" i="30"/>
  <c r="BEF31" i="30"/>
  <c r="BEB31" i="30"/>
  <c r="BDX31" i="30"/>
  <c r="BDT31" i="30"/>
  <c r="BEV31" i="30"/>
  <c r="BDL31" i="30"/>
  <c r="BDH31" i="30"/>
  <c r="BDD31" i="30"/>
  <c r="BCZ31" i="30"/>
  <c r="BCV31" i="30"/>
  <c r="BCR31" i="30"/>
  <c r="BCN31" i="30"/>
  <c r="BDP31" i="30"/>
  <c r="BBT31" i="30"/>
  <c r="BBX31" i="30"/>
  <c r="BCB31" i="30"/>
  <c r="BCF31" i="30"/>
  <c r="BBP31" i="30"/>
  <c r="BBL31" i="30"/>
  <c r="BBH31" i="30"/>
  <c r="BCJ31" i="30"/>
  <c r="BAZ31" i="30"/>
  <c r="BAV31" i="30"/>
  <c r="BAR31" i="30"/>
  <c r="BAN31" i="30"/>
  <c r="BAJ31" i="30"/>
  <c r="BAF31" i="30"/>
  <c r="BAB31" i="30"/>
  <c r="BBD31" i="30"/>
  <c r="AZT31" i="30"/>
  <c r="AZP31" i="30"/>
  <c r="AZL31" i="30"/>
  <c r="AZH31" i="30"/>
  <c r="AZD31" i="30"/>
  <c r="AYZ31" i="30"/>
  <c r="AYV31" i="30"/>
  <c r="AZX31" i="30"/>
  <c r="AYN31" i="30"/>
  <c r="AYJ31" i="30"/>
  <c r="AYF31" i="30"/>
  <c r="AYB31" i="30"/>
  <c r="AXX31" i="30"/>
  <c r="AXT31" i="30"/>
  <c r="AXP31" i="30"/>
  <c r="AYR31" i="30"/>
  <c r="AXH31" i="30"/>
  <c r="AXD31" i="30"/>
  <c r="AWZ31" i="30"/>
  <c r="AWV31" i="30"/>
  <c r="AWR31" i="30"/>
  <c r="AWN31" i="30"/>
  <c r="AWJ31" i="30"/>
  <c r="AXL31" i="30"/>
  <c r="AWB31" i="30"/>
  <c r="AVX31" i="30"/>
  <c r="AVT31" i="30"/>
  <c r="AVP31" i="30"/>
  <c r="AVL31" i="30"/>
  <c r="AVH31" i="30"/>
  <c r="AVD31" i="30"/>
  <c r="AWF31" i="30"/>
  <c r="AUV31" i="30"/>
  <c r="AUR31" i="30"/>
  <c r="AUN31" i="30"/>
  <c r="AUJ31" i="30"/>
  <c r="AUF31" i="30"/>
  <c r="AUB31" i="30"/>
  <c r="ATX31" i="30"/>
  <c r="AUZ31" i="30"/>
  <c r="ATP31" i="30"/>
  <c r="ATL31" i="30"/>
  <c r="ATH31" i="30"/>
  <c r="ATD31" i="30"/>
  <c r="ASZ31" i="30"/>
  <c r="ASV31" i="30"/>
  <c r="ASR31" i="30"/>
  <c r="ATT31" i="30"/>
  <c r="ASJ31" i="30"/>
  <c r="ASF31" i="30"/>
  <c r="ASB31" i="30"/>
  <c r="ARX31" i="30"/>
  <c r="ART31" i="30"/>
  <c r="ARP31" i="30"/>
  <c r="ARL31" i="30"/>
  <c r="ASN31" i="30"/>
  <c r="ARD31" i="30"/>
  <c r="AQZ31" i="30"/>
  <c r="AQV31" i="30"/>
  <c r="AQR31" i="30"/>
  <c r="AQN31" i="30"/>
  <c r="AQJ31" i="30"/>
  <c r="AQF31" i="30"/>
  <c r="ARH31" i="30"/>
  <c r="APX31" i="30"/>
  <c r="APX43" i="30"/>
  <c r="APT31" i="30"/>
  <c r="APT43" i="30"/>
  <c r="APP31" i="30"/>
  <c r="APP43" i="30"/>
  <c r="APL31" i="30"/>
  <c r="APL43" i="30"/>
  <c r="APH31" i="30"/>
  <c r="APH43" i="30"/>
  <c r="APD31" i="30"/>
  <c r="APD43" i="30"/>
  <c r="AOZ31" i="30"/>
  <c r="AOR31" i="30"/>
  <c r="AON31" i="30"/>
  <c r="AOJ31" i="30"/>
  <c r="AOF31" i="30"/>
  <c r="AOB31" i="30"/>
  <c r="ANX31" i="30"/>
  <c r="ANT31" i="30"/>
  <c r="AOV31" i="30"/>
  <c r="AJT31" i="30"/>
  <c r="AJP31" i="30"/>
  <c r="AJL31" i="30"/>
  <c r="AJH31" i="30"/>
  <c r="AJD31" i="30"/>
  <c r="AIZ31" i="30"/>
  <c r="AIV31" i="30"/>
  <c r="AJX31" i="30"/>
  <c r="AIN33" i="30"/>
  <c r="AIJ33" i="30"/>
  <c r="AIF33" i="30"/>
  <c r="AIB33" i="30"/>
  <c r="AHX33" i="30"/>
  <c r="AHT33" i="30"/>
  <c r="AHP33" i="30"/>
  <c r="AIR33" i="30"/>
  <c r="AIN31" i="30"/>
  <c r="AIJ31" i="30"/>
  <c r="AIF31" i="30"/>
  <c r="AIB31" i="30"/>
  <c r="AHX31" i="30"/>
  <c r="AHT31" i="30"/>
  <c r="AHP31" i="30"/>
  <c r="AIR31" i="30"/>
  <c r="AHH31" i="30"/>
  <c r="AHD31" i="30"/>
  <c r="AGZ31" i="30"/>
  <c r="AGV31" i="30"/>
  <c r="AGR31" i="30"/>
  <c r="AGN31" i="30"/>
  <c r="AGJ31" i="30"/>
  <c r="AHL31" i="30"/>
  <c r="AGB31" i="30"/>
  <c r="AFX31" i="30"/>
  <c r="AFT31" i="30"/>
  <c r="AFP31" i="30"/>
  <c r="AFL31" i="30"/>
  <c r="AFH31" i="30"/>
  <c r="AFD31" i="30"/>
  <c r="AGF31" i="30"/>
  <c r="ADX31" i="30"/>
  <c r="AEB31" i="30"/>
  <c r="AEF31" i="30"/>
  <c r="AEJ31" i="30"/>
  <c r="AEN31" i="30"/>
  <c r="AER31" i="30"/>
  <c r="AEV31" i="30"/>
  <c r="ADP31" i="30"/>
  <c r="ADL31" i="30"/>
  <c r="ADH31" i="30"/>
  <c r="ADD31" i="30"/>
  <c r="ACZ31" i="30"/>
  <c r="ACV31" i="30"/>
  <c r="ACR31" i="30"/>
  <c r="ADT31" i="30"/>
  <c r="ABL31" i="30"/>
  <c r="ABP31" i="30"/>
  <c r="ABT31" i="30"/>
  <c r="ABX31" i="30"/>
  <c r="ACB31" i="30"/>
  <c r="ACF31" i="30"/>
  <c r="ACJ31" i="30"/>
  <c r="ABD31" i="30"/>
  <c r="AAZ31" i="30"/>
  <c r="AAV31" i="30"/>
  <c r="AAR31" i="30"/>
  <c r="AAN31" i="30"/>
  <c r="AAJ31" i="30"/>
  <c r="AAF31" i="30"/>
  <c r="ABH31" i="30"/>
  <c r="ZX33" i="30"/>
  <c r="ZT33" i="30"/>
  <c r="ZP33" i="30"/>
  <c r="ZL33" i="30"/>
  <c r="ZH33" i="30"/>
  <c r="ZD33" i="30"/>
  <c r="YZ33" i="30"/>
  <c r="AAB33" i="30"/>
  <c r="ZX31" i="30"/>
  <c r="ZX43" i="30"/>
  <c r="ZT31" i="30"/>
  <c r="ZT43" i="30"/>
  <c r="ZP31" i="30"/>
  <c r="ZP43" i="30"/>
  <c r="ZL31" i="30"/>
  <c r="ZL43" i="30"/>
  <c r="ZH31" i="30"/>
  <c r="ZH43" i="30"/>
  <c r="ZD31" i="30"/>
  <c r="ZD43" i="30"/>
  <c r="YZ31" i="30"/>
  <c r="YR31" i="30"/>
  <c r="YN31" i="30"/>
  <c r="YJ31" i="30"/>
  <c r="YF31" i="30"/>
  <c r="YB31" i="30"/>
  <c r="XX31" i="30"/>
  <c r="XT31" i="30"/>
  <c r="YV31" i="30"/>
  <c r="XD33" i="30"/>
  <c r="WZ33" i="30"/>
  <c r="WV33" i="30"/>
  <c r="WR33" i="30"/>
  <c r="WN33" i="30"/>
  <c r="XP33" i="30"/>
  <c r="XL31" i="30"/>
  <c r="XH31" i="30"/>
  <c r="XD31" i="30"/>
  <c r="WZ31" i="30"/>
  <c r="WV31" i="30"/>
  <c r="WR31" i="30"/>
  <c r="WN31" i="30"/>
  <c r="XP31" i="30"/>
  <c r="WF31" i="30"/>
  <c r="WB31" i="30"/>
  <c r="VX31" i="30"/>
  <c r="VT31" i="30"/>
  <c r="VP31" i="30"/>
  <c r="VL31" i="30"/>
  <c r="VH31" i="30"/>
  <c r="WJ31" i="30"/>
  <c r="UZ33" i="30"/>
  <c r="UV33" i="30"/>
  <c r="UR33" i="30"/>
  <c r="UN33" i="30"/>
  <c r="UJ33" i="30"/>
  <c r="UF33" i="30"/>
  <c r="UB33" i="30"/>
  <c r="VD33" i="30"/>
  <c r="UZ31" i="30"/>
  <c r="UV31" i="30"/>
  <c r="UR31" i="30"/>
  <c r="UN31" i="30"/>
  <c r="UJ31" i="30"/>
  <c r="UF31" i="30"/>
  <c r="UB31" i="30"/>
  <c r="VD31" i="30"/>
  <c r="TT31" i="30"/>
  <c r="TP31" i="30"/>
  <c r="TL31" i="30"/>
  <c r="TH31" i="30"/>
  <c r="TD31" i="30"/>
  <c r="SZ31" i="30"/>
  <c r="SV31" i="30"/>
  <c r="TX31" i="30"/>
  <c r="SN31" i="30"/>
  <c r="SJ31" i="30"/>
  <c r="SF31" i="30"/>
  <c r="SB31" i="30"/>
  <c r="RX31" i="30"/>
  <c r="RT31" i="30"/>
  <c r="RP31" i="30"/>
  <c r="SR31" i="30"/>
  <c r="RH31" i="30"/>
  <c r="RD31" i="30"/>
  <c r="QZ31" i="30"/>
  <c r="QV31" i="30"/>
  <c r="QR31" i="30"/>
  <c r="QN31" i="30"/>
  <c r="QJ31" i="30"/>
  <c r="RL31" i="30"/>
  <c r="QB31" i="30"/>
  <c r="PX31" i="30"/>
  <c r="PT31" i="30"/>
  <c r="PP31" i="30"/>
  <c r="PL31" i="30"/>
  <c r="PH31" i="30"/>
  <c r="PD31" i="30"/>
  <c r="QF31" i="30"/>
  <c r="OV31" i="30"/>
  <c r="OR31" i="30"/>
  <c r="ON31" i="30"/>
  <c r="OJ31" i="30"/>
  <c r="OF31" i="30"/>
  <c r="OB31" i="30"/>
  <c r="NX31" i="30"/>
  <c r="OZ31" i="30"/>
  <c r="NP31" i="30"/>
  <c r="NL31" i="30"/>
  <c r="NH31" i="30"/>
  <c r="ND31" i="30"/>
  <c r="MZ31" i="30"/>
  <c r="MV31" i="30"/>
  <c r="MR31" i="30"/>
  <c r="NT31" i="30"/>
  <c r="MJ31" i="30"/>
  <c r="MF31" i="30"/>
  <c r="MB31" i="30"/>
  <c r="LX31" i="30"/>
  <c r="LT31" i="30"/>
  <c r="LP31" i="30"/>
  <c r="LL31" i="30"/>
  <c r="MN31" i="30"/>
  <c r="LD31" i="30"/>
  <c r="KZ31" i="30"/>
  <c r="KV31" i="30"/>
  <c r="KR31" i="30"/>
  <c r="KN31" i="30"/>
  <c r="KJ31" i="30"/>
  <c r="KF31" i="30"/>
  <c r="LH31" i="30"/>
  <c r="JX31" i="30"/>
  <c r="JT31" i="30"/>
  <c r="JP31" i="30"/>
  <c r="JL31" i="30"/>
  <c r="JH31" i="30"/>
  <c r="JD31" i="30"/>
  <c r="IZ31" i="30"/>
  <c r="HL31" i="30"/>
  <c r="HH31" i="30"/>
  <c r="HD31" i="30"/>
  <c r="GZ31" i="30"/>
  <c r="GV31" i="30"/>
  <c r="GR31" i="30"/>
  <c r="GN31" i="30"/>
  <c r="HP31" i="30"/>
  <c r="IR31" i="30"/>
  <c r="IN31" i="30"/>
  <c r="IJ31" i="30"/>
  <c r="IF31" i="30"/>
  <c r="IB31" i="30"/>
  <c r="HX31" i="30"/>
  <c r="HT31" i="30"/>
  <c r="IV31" i="30"/>
  <c r="GF32" i="30"/>
  <c r="GB32" i="30"/>
  <c r="FX32" i="30"/>
  <c r="FT32" i="30"/>
  <c r="FP32" i="30"/>
  <c r="FL32" i="30"/>
  <c r="FH32" i="30"/>
  <c r="GJ32" i="30"/>
  <c r="GF31" i="30"/>
  <c r="GB31" i="30"/>
  <c r="FX31" i="30"/>
  <c r="FT31" i="30"/>
  <c r="FP31" i="30"/>
  <c r="FL31" i="30"/>
  <c r="FH31" i="30"/>
  <c r="GJ31" i="30"/>
  <c r="EN31" i="30"/>
  <c r="ER31" i="30"/>
  <c r="EV31" i="30"/>
  <c r="EZ31" i="30"/>
  <c r="EJ31" i="30"/>
  <c r="EF31" i="30"/>
  <c r="EB31" i="30"/>
  <c r="FD31" i="30"/>
  <c r="DT31" i="30"/>
  <c r="DP31" i="30"/>
  <c r="DL31" i="30"/>
  <c r="DH31" i="30"/>
  <c r="DD31" i="30"/>
  <c r="CZ31" i="30"/>
  <c r="CV31" i="30"/>
  <c r="DX31" i="30"/>
  <c r="CN31" i="30"/>
  <c r="CJ31" i="30"/>
  <c r="CF31" i="30"/>
  <c r="CB31" i="30"/>
  <c r="BX31" i="30"/>
  <c r="BT31" i="30"/>
  <c r="BP31" i="30"/>
  <c r="CR31" i="30"/>
  <c r="BH31" i="30"/>
  <c r="BD31" i="30"/>
  <c r="AZ31" i="30"/>
  <c r="AV31" i="30"/>
  <c r="AR31" i="30"/>
  <c r="AN31" i="30"/>
  <c r="AJ31" i="30"/>
  <c r="BL31" i="30"/>
  <c r="AB31" i="30"/>
  <c r="AB43" i="30"/>
  <c r="X31" i="30"/>
  <c r="X43" i="30"/>
  <c r="T31" i="30"/>
  <c r="T43" i="30"/>
  <c r="P31" i="30"/>
  <c r="P43" i="30"/>
  <c r="H31" i="30"/>
  <c r="L31" i="30"/>
  <c r="L43" i="30"/>
  <c r="BKV30" i="30"/>
  <c r="BKR30" i="30"/>
  <c r="BKN30" i="30"/>
  <c r="BKJ30" i="30"/>
  <c r="BKF30" i="30"/>
  <c r="BKB30" i="30"/>
  <c r="BJX30" i="30"/>
  <c r="BKZ30" i="30"/>
  <c r="BJP27" i="30"/>
  <c r="BJL27" i="30"/>
  <c r="BJH27" i="30"/>
  <c r="BJD27" i="30"/>
  <c r="BIZ27" i="30"/>
  <c r="BIV27" i="30"/>
  <c r="BIR27" i="30"/>
  <c r="BJT27" i="30"/>
  <c r="BJP30" i="30"/>
  <c r="BJL30" i="30"/>
  <c r="BJH30" i="30"/>
  <c r="BJD30" i="30"/>
  <c r="BIZ30" i="30"/>
  <c r="BIV30" i="30"/>
  <c r="BIR30" i="30"/>
  <c r="BJT30" i="30"/>
  <c r="BIJ27" i="30"/>
  <c r="BIF27" i="30"/>
  <c r="BIB27" i="30"/>
  <c r="BHX27" i="30"/>
  <c r="BHT27" i="30"/>
  <c r="BHP27" i="30"/>
  <c r="BHL27" i="30"/>
  <c r="BIN27" i="30"/>
  <c r="BIJ30" i="30"/>
  <c r="BIF30" i="30"/>
  <c r="BIB30" i="30"/>
  <c r="BHX30" i="30"/>
  <c r="BHT30" i="30"/>
  <c r="BHP30" i="30"/>
  <c r="BHL30" i="30"/>
  <c r="BIN30" i="30"/>
  <c r="BHD27" i="30"/>
  <c r="BGZ27" i="30"/>
  <c r="BGV27" i="30"/>
  <c r="BGR27" i="30"/>
  <c r="BGN27" i="30"/>
  <c r="BGJ27" i="30"/>
  <c r="BGF27" i="30"/>
  <c r="BHH27" i="30"/>
  <c r="BHD30" i="30"/>
  <c r="BGZ30" i="30"/>
  <c r="BGV30" i="30"/>
  <c r="BGR30" i="30"/>
  <c r="BGN30" i="30"/>
  <c r="BGJ30" i="30"/>
  <c r="BGF30" i="30"/>
  <c r="BHH30" i="30"/>
  <c r="BFX27" i="30"/>
  <c r="BFT27" i="30"/>
  <c r="BFP27" i="30"/>
  <c r="BFL27" i="30"/>
  <c r="BFH27" i="30"/>
  <c r="BFD27" i="30"/>
  <c r="BEZ27" i="30"/>
  <c r="BGB27" i="30"/>
  <c r="BFX30" i="30"/>
  <c r="BFT30" i="30"/>
  <c r="BFP30" i="30"/>
  <c r="BFL30" i="30"/>
  <c r="BFH30" i="30"/>
  <c r="BFD30" i="30"/>
  <c r="BEZ30" i="30"/>
  <c r="BGB30" i="30"/>
  <c r="BER30" i="30"/>
  <c r="BEN30" i="30"/>
  <c r="BEJ30" i="30"/>
  <c r="BEF30" i="30"/>
  <c r="BEB30" i="30"/>
  <c r="BDX30" i="30"/>
  <c r="BDT30" i="30"/>
  <c r="BEV30" i="30"/>
  <c r="BDL27" i="30"/>
  <c r="BDH27" i="30"/>
  <c r="BDD27" i="30"/>
  <c r="BCZ27" i="30"/>
  <c r="BCV27" i="30"/>
  <c r="BCR27" i="30"/>
  <c r="BCN27" i="30"/>
  <c r="BDP27" i="30"/>
  <c r="BDL30" i="30"/>
  <c r="BDH30" i="30"/>
  <c r="BDD30" i="30"/>
  <c r="BCZ30" i="30"/>
  <c r="BCV30" i="30"/>
  <c r="BCR30" i="30"/>
  <c r="BCN30" i="30"/>
  <c r="BDP30" i="30"/>
  <c r="BBT27" i="30"/>
  <c r="BBX27" i="30"/>
  <c r="BCB27" i="30"/>
  <c r="BCF27" i="30"/>
  <c r="BBP27" i="30"/>
  <c r="BBL27" i="30"/>
  <c r="BBH27" i="30"/>
  <c r="BCJ27" i="30"/>
  <c r="BBT30" i="30"/>
  <c r="BBX30" i="30"/>
  <c r="BCB30" i="30"/>
  <c r="BCF30" i="30"/>
  <c r="BBP30" i="30"/>
  <c r="BBL30" i="30"/>
  <c r="BBH30" i="30"/>
  <c r="BCJ30" i="30"/>
  <c r="BAZ27" i="30"/>
  <c r="BAV27" i="30"/>
  <c r="BAR27" i="30"/>
  <c r="BAN27" i="30"/>
  <c r="BAJ27" i="30"/>
  <c r="BAF27" i="30"/>
  <c r="BAB27" i="30"/>
  <c r="BBD27" i="30"/>
  <c r="BAZ30" i="30"/>
  <c r="BAV30" i="30"/>
  <c r="BAR30" i="30"/>
  <c r="BAN30" i="30"/>
  <c r="BAJ30" i="30"/>
  <c r="BAF30" i="30"/>
  <c r="BAB30" i="30"/>
  <c r="BBD30" i="30"/>
  <c r="AZT27" i="30"/>
  <c r="AZP27" i="30"/>
  <c r="AZL27" i="30"/>
  <c r="AZH27" i="30"/>
  <c r="AZD27" i="30"/>
  <c r="AYZ27" i="30"/>
  <c r="AYV27" i="30"/>
  <c r="AZX27" i="30"/>
  <c r="AZT30" i="30"/>
  <c r="AZP30" i="30"/>
  <c r="AZL30" i="30"/>
  <c r="AZH30" i="30"/>
  <c r="AZD30" i="30"/>
  <c r="AYZ30" i="30"/>
  <c r="AYV30" i="30"/>
  <c r="AZX30" i="30"/>
  <c r="AYN27" i="30"/>
  <c r="AYJ27" i="30"/>
  <c r="AYF27" i="30"/>
  <c r="AYB27" i="30"/>
  <c r="AXX27" i="30"/>
  <c r="AXT27" i="30"/>
  <c r="AXP27" i="30"/>
  <c r="AYR27" i="30"/>
  <c r="AYN30" i="30"/>
  <c r="AYJ30" i="30"/>
  <c r="AYF30" i="30"/>
  <c r="AYB30" i="30"/>
  <c r="AXX30" i="30"/>
  <c r="AXT30" i="30"/>
  <c r="AXP30" i="30"/>
  <c r="AYR30" i="30"/>
  <c r="AXH27" i="30"/>
  <c r="AXD27" i="30"/>
  <c r="AWZ27" i="30"/>
  <c r="AWV27" i="30"/>
  <c r="AWR27" i="30"/>
  <c r="AWN27" i="30"/>
  <c r="AWJ27" i="30"/>
  <c r="AXL27" i="30"/>
  <c r="AXH30" i="30"/>
  <c r="AXD30" i="30"/>
  <c r="AWZ30" i="30"/>
  <c r="AWV30" i="30"/>
  <c r="AWR30" i="30"/>
  <c r="AWN30" i="30"/>
  <c r="AWJ30" i="30"/>
  <c r="AXL30" i="30"/>
  <c r="AWB27" i="30"/>
  <c r="AVX27" i="30"/>
  <c r="AVT27" i="30"/>
  <c r="AVP27" i="30"/>
  <c r="AVL27" i="30"/>
  <c r="AVH27" i="30"/>
  <c r="AVD27" i="30"/>
  <c r="AWF27" i="30"/>
  <c r="AWB30" i="30"/>
  <c r="AVX30" i="30"/>
  <c r="AVT30" i="30"/>
  <c r="AVP30" i="30"/>
  <c r="AVL30" i="30"/>
  <c r="AVH30" i="30"/>
  <c r="AVD30" i="30"/>
  <c r="AWF30" i="30"/>
  <c r="AUV27" i="30"/>
  <c r="AUR27" i="30"/>
  <c r="AUN27" i="30"/>
  <c r="AUJ27" i="30"/>
  <c r="AUF27" i="30"/>
  <c r="AUB27" i="30"/>
  <c r="ATX27" i="30"/>
  <c r="AUZ27" i="30"/>
  <c r="AUV30" i="30"/>
  <c r="AUR30" i="30"/>
  <c r="AUN30" i="30"/>
  <c r="AUJ30" i="30"/>
  <c r="AUF30" i="30"/>
  <c r="AUB30" i="30"/>
  <c r="ATX30" i="30"/>
  <c r="AUZ30" i="30"/>
  <c r="ATP27" i="30"/>
  <c r="ATL27" i="30"/>
  <c r="ATH27" i="30"/>
  <c r="ATD27" i="30"/>
  <c r="ASZ27" i="30"/>
  <c r="ASV27" i="30"/>
  <c r="ASR27" i="30"/>
  <c r="ATT27" i="30"/>
  <c r="ATP30" i="30"/>
  <c r="ATL30" i="30"/>
  <c r="ATH30" i="30"/>
  <c r="ATD30" i="30"/>
  <c r="ASZ30" i="30"/>
  <c r="ASV30" i="30"/>
  <c r="ASR30" i="30"/>
  <c r="ATT30" i="30"/>
  <c r="ASJ27" i="30"/>
  <c r="ASF27" i="30"/>
  <c r="ASB27" i="30"/>
  <c r="ARX27" i="30"/>
  <c r="ART27" i="30"/>
  <c r="ARP27" i="30"/>
  <c r="ARL27" i="30"/>
  <c r="ASN27" i="30"/>
  <c r="ASJ30" i="30"/>
  <c r="ASF30" i="30"/>
  <c r="ASB30" i="30"/>
  <c r="ARX30" i="30"/>
  <c r="ART30" i="30"/>
  <c r="ARP30" i="30"/>
  <c r="ARL30" i="30"/>
  <c r="ASN30" i="30"/>
  <c r="ARD27" i="30"/>
  <c r="AQZ27" i="30"/>
  <c r="AQV27" i="30"/>
  <c r="AQR27" i="30"/>
  <c r="AQN27" i="30"/>
  <c r="AQJ27" i="30"/>
  <c r="AQF27" i="30"/>
  <c r="ARH27" i="30"/>
  <c r="ARD30" i="30"/>
  <c r="AQZ30" i="30"/>
  <c r="AQV30" i="30"/>
  <c r="AQR30" i="30"/>
  <c r="AQN30" i="30"/>
  <c r="AQJ30" i="30"/>
  <c r="AQF30" i="30"/>
  <c r="ARH30" i="30"/>
  <c r="APX27" i="30"/>
  <c r="APT27" i="30"/>
  <c r="APP27" i="30"/>
  <c r="APL27" i="30"/>
  <c r="APH27" i="30"/>
  <c r="APD27" i="30"/>
  <c r="AOZ27" i="30"/>
  <c r="AQB27" i="30"/>
  <c r="APX30" i="30"/>
  <c r="APT30" i="30"/>
  <c r="APP30" i="30"/>
  <c r="APL30" i="30"/>
  <c r="APH30" i="30"/>
  <c r="APD30" i="30"/>
  <c r="AOZ30" i="30"/>
  <c r="AQB30" i="30"/>
  <c r="AOR27" i="30"/>
  <c r="AON27" i="30"/>
  <c r="AOJ27" i="30"/>
  <c r="AOF27" i="30"/>
  <c r="AOB27" i="30"/>
  <c r="ANX27" i="30"/>
  <c r="ANT27" i="30"/>
  <c r="AOV27" i="30"/>
  <c r="AOR30" i="30"/>
  <c r="AON30" i="30"/>
  <c r="AOJ30" i="30"/>
  <c r="AOF30" i="30"/>
  <c r="AOB30" i="30"/>
  <c r="ANX30" i="30"/>
  <c r="ANT30" i="30"/>
  <c r="AOV30" i="30"/>
  <c r="AJT27" i="30"/>
  <c r="AJP27" i="30"/>
  <c r="AJL27" i="30"/>
  <c r="AJH27" i="30"/>
  <c r="AJD27" i="30"/>
  <c r="AIZ27" i="30"/>
  <c r="AIV27" i="30"/>
  <c r="AJX27" i="30"/>
  <c r="AJT30" i="30"/>
  <c r="AJP30" i="30"/>
  <c r="AJL30" i="30"/>
  <c r="AJH30" i="30"/>
  <c r="AJD30" i="30"/>
  <c r="AIZ30" i="30"/>
  <c r="AIV30" i="30"/>
  <c r="AJX30" i="30"/>
  <c r="AIN27" i="30"/>
  <c r="AIJ27" i="30"/>
  <c r="AIF27" i="30"/>
  <c r="AIB27" i="30"/>
  <c r="AHX27" i="30"/>
  <c r="AHT27" i="30"/>
  <c r="AHP27" i="30"/>
  <c r="AIR27" i="30"/>
  <c r="AIN30" i="30"/>
  <c r="AIJ30" i="30"/>
  <c r="AIF30" i="30"/>
  <c r="AIB30" i="30"/>
  <c r="AHX30" i="30"/>
  <c r="AHT30" i="30"/>
  <c r="AHP30" i="30"/>
  <c r="AIR30" i="30"/>
  <c r="AHH27" i="30"/>
  <c r="AHD27" i="30"/>
  <c r="AGZ27" i="30"/>
  <c r="AGV27" i="30"/>
  <c r="AGR27" i="30"/>
  <c r="AGN27" i="30"/>
  <c r="AGJ27" i="30"/>
  <c r="AHL27" i="30"/>
  <c r="AHH30" i="30"/>
  <c r="AHD30" i="30"/>
  <c r="AGZ30" i="30"/>
  <c r="AGV30" i="30"/>
  <c r="AGR30" i="30"/>
  <c r="AGN30" i="30"/>
  <c r="AGJ30" i="30"/>
  <c r="AHL30" i="30"/>
  <c r="AGB27" i="30"/>
  <c r="AFX27" i="30"/>
  <c r="AFT27" i="30"/>
  <c r="AFP27" i="30"/>
  <c r="AFL27" i="30"/>
  <c r="AFH27" i="30"/>
  <c r="AFD27" i="30"/>
  <c r="AGF27" i="30"/>
  <c r="AGB30" i="30"/>
  <c r="AFX30" i="30"/>
  <c r="AFT30" i="30"/>
  <c r="AFP30" i="30"/>
  <c r="AFL30" i="30"/>
  <c r="AFH30" i="30"/>
  <c r="AFD30" i="30"/>
  <c r="AGF30" i="30"/>
  <c r="ADX30" i="30"/>
  <c r="AEB30" i="30"/>
  <c r="AEF30" i="30"/>
  <c r="AEJ30" i="30"/>
  <c r="AEN30" i="30"/>
  <c r="AER30" i="30"/>
  <c r="AEV30" i="30"/>
  <c r="ADP27" i="30"/>
  <c r="ADL27" i="30"/>
  <c r="ADH27" i="30"/>
  <c r="ADD27" i="30"/>
  <c r="ACZ27" i="30"/>
  <c r="ACV27" i="30"/>
  <c r="ACR27" i="30"/>
  <c r="ADT27" i="30"/>
  <c r="ADP30" i="30"/>
  <c r="ADL30" i="30"/>
  <c r="ADH30" i="30"/>
  <c r="ADD30" i="30"/>
  <c r="ACZ30" i="30"/>
  <c r="ACV30" i="30"/>
  <c r="ACR30" i="30"/>
  <c r="ADT30" i="30"/>
  <c r="ABL27" i="30"/>
  <c r="ABP27" i="30"/>
  <c r="ABT27" i="30"/>
  <c r="ABX27" i="30"/>
  <c r="ACB27" i="30"/>
  <c r="ACF27" i="30"/>
  <c r="ACJ27" i="30"/>
  <c r="ABL30" i="30"/>
  <c r="ABP30" i="30"/>
  <c r="ABT30" i="30"/>
  <c r="ABX30" i="30"/>
  <c r="ACB30" i="30"/>
  <c r="ACF30" i="30"/>
  <c r="ACJ30" i="30"/>
  <c r="ABD27" i="30"/>
  <c r="AAZ27" i="30"/>
  <c r="AAV27" i="30"/>
  <c r="AAR27" i="30"/>
  <c r="AAN27" i="30"/>
  <c r="AAJ27" i="30"/>
  <c r="AAF27" i="30"/>
  <c r="ABH27" i="30"/>
  <c r="ABD30" i="30"/>
  <c r="AAZ30" i="30"/>
  <c r="AAV30" i="30"/>
  <c r="AAR30" i="30"/>
  <c r="AAN30" i="30"/>
  <c r="AAJ30" i="30"/>
  <c r="AAF30" i="30"/>
  <c r="ABH30" i="30"/>
  <c r="ZX27" i="30"/>
  <c r="ZT27" i="30"/>
  <c r="ZP27" i="30"/>
  <c r="ZL27" i="30"/>
  <c r="ZH27" i="30"/>
  <c r="ZD27" i="30"/>
  <c r="YZ27" i="30"/>
  <c r="AAB27" i="30"/>
  <c r="ZX30" i="30"/>
  <c r="ZT30" i="30"/>
  <c r="ZP30" i="30"/>
  <c r="ZL30" i="30"/>
  <c r="ZH30" i="30"/>
  <c r="ZD30" i="30"/>
  <c r="YZ30" i="30"/>
  <c r="AAB30" i="30"/>
  <c r="YR27" i="30"/>
  <c r="YN27" i="30"/>
  <c r="YJ27" i="30"/>
  <c r="YF27" i="30"/>
  <c r="YB27" i="30"/>
  <c r="XX27" i="30"/>
  <c r="XT27" i="30"/>
  <c r="YV27" i="30"/>
  <c r="YR30" i="30"/>
  <c r="YN30" i="30"/>
  <c r="YJ30" i="30"/>
  <c r="YF30" i="30"/>
  <c r="YB30" i="30"/>
  <c r="XX30" i="30"/>
  <c r="XT30" i="30"/>
  <c r="YV30" i="30"/>
  <c r="XL27" i="30"/>
  <c r="XH27" i="30"/>
  <c r="XD27" i="30"/>
  <c r="WZ27" i="30"/>
  <c r="WV27" i="30"/>
  <c r="WR27" i="30"/>
  <c r="WN27" i="30"/>
  <c r="XP27" i="30"/>
  <c r="XL30" i="30"/>
  <c r="XH30" i="30"/>
  <c r="XD30" i="30"/>
  <c r="WZ30" i="30"/>
  <c r="WV30" i="30"/>
  <c r="WR30" i="30"/>
  <c r="WN30" i="30"/>
  <c r="XP30" i="30"/>
  <c r="WF27" i="30"/>
  <c r="WB27" i="30"/>
  <c r="VX27" i="30"/>
  <c r="VT27" i="30"/>
  <c r="VP27" i="30"/>
  <c r="VL27" i="30"/>
  <c r="VH27" i="30"/>
  <c r="WJ27" i="30"/>
  <c r="WF30" i="30"/>
  <c r="WB30" i="30"/>
  <c r="VX30" i="30"/>
  <c r="VT30" i="30"/>
  <c r="VP30" i="30"/>
  <c r="VL30" i="30"/>
  <c r="VH30" i="30"/>
  <c r="WJ30" i="30"/>
  <c r="UZ27" i="30"/>
  <c r="UV27" i="30"/>
  <c r="UR27" i="30"/>
  <c r="UN27" i="30"/>
  <c r="UJ27" i="30"/>
  <c r="UF27" i="30"/>
  <c r="UB27" i="30"/>
  <c r="VD27" i="30"/>
  <c r="UZ30" i="30"/>
  <c r="UV30" i="30"/>
  <c r="UR30" i="30"/>
  <c r="UN30" i="30"/>
  <c r="UJ30" i="30"/>
  <c r="UF30" i="30"/>
  <c r="UB30" i="30"/>
  <c r="VD30" i="30"/>
  <c r="TT27" i="30"/>
  <c r="TP27" i="30"/>
  <c r="TL27" i="30"/>
  <c r="TH27" i="30"/>
  <c r="TD27" i="30"/>
  <c r="SZ27" i="30"/>
  <c r="SV27" i="30"/>
  <c r="TX27" i="30"/>
  <c r="TT30" i="30"/>
  <c r="TP30" i="30"/>
  <c r="TL30" i="30"/>
  <c r="TH30" i="30"/>
  <c r="TD30" i="30"/>
  <c r="SZ30" i="30"/>
  <c r="SV30" i="30"/>
  <c r="TX30" i="30"/>
  <c r="SN27" i="30"/>
  <c r="SJ27" i="30"/>
  <c r="SF27" i="30"/>
  <c r="SB27" i="30"/>
  <c r="RX27" i="30"/>
  <c r="RT27" i="30"/>
  <c r="RP27" i="30"/>
  <c r="SR27" i="30"/>
  <c r="SN30" i="30"/>
  <c r="SJ30" i="30"/>
  <c r="SF30" i="30"/>
  <c r="SB30" i="30"/>
  <c r="RX30" i="30"/>
  <c r="RT30" i="30"/>
  <c r="RP30" i="30"/>
  <c r="SR30" i="30"/>
  <c r="RH27" i="30"/>
  <c r="RD27" i="30"/>
  <c r="QZ27" i="30"/>
  <c r="QV27" i="30"/>
  <c r="QR27" i="30"/>
  <c r="QN27" i="30"/>
  <c r="QJ27" i="30"/>
  <c r="RL27" i="30"/>
  <c r="RH30" i="30"/>
  <c r="RD30" i="30"/>
  <c r="QZ30" i="30"/>
  <c r="QV30" i="30"/>
  <c r="QR30" i="30"/>
  <c r="QN30" i="30"/>
  <c r="QJ30" i="30"/>
  <c r="RL30" i="30"/>
  <c r="QB27" i="30"/>
  <c r="PX27" i="30"/>
  <c r="PT27" i="30"/>
  <c r="PP27" i="30"/>
  <c r="PL27" i="30"/>
  <c r="PH27" i="30"/>
  <c r="PD27" i="30"/>
  <c r="QF27" i="30"/>
  <c r="QB30" i="30"/>
  <c r="PX30" i="30"/>
  <c r="PT30" i="30"/>
  <c r="PP30" i="30"/>
  <c r="PL30" i="30"/>
  <c r="PH30" i="30"/>
  <c r="PD30" i="30"/>
  <c r="QF30" i="30"/>
  <c r="OV27" i="30"/>
  <c r="OR27" i="30"/>
  <c r="ON27" i="30"/>
  <c r="OJ27" i="30"/>
  <c r="OF27" i="30"/>
  <c r="OB27" i="30"/>
  <c r="NX27" i="30"/>
  <c r="OZ27" i="30"/>
  <c r="OV30" i="30"/>
  <c r="OR30" i="30"/>
  <c r="ON30" i="30"/>
  <c r="OJ30" i="30"/>
  <c r="OF30" i="30"/>
  <c r="OB30" i="30"/>
  <c r="NX30" i="30"/>
  <c r="OZ30" i="30"/>
  <c r="NP27" i="30"/>
  <c r="NL27" i="30"/>
  <c r="NH27" i="30"/>
  <c r="ND27" i="30"/>
  <c r="MZ27" i="30"/>
  <c r="MV27" i="30"/>
  <c r="MR27" i="30"/>
  <c r="NT27" i="30"/>
  <c r="NP30" i="30"/>
  <c r="NL30" i="30"/>
  <c r="NH30" i="30"/>
  <c r="ND30" i="30"/>
  <c r="MZ30" i="30"/>
  <c r="MV30" i="30"/>
  <c r="MR30" i="30"/>
  <c r="NT30" i="30"/>
  <c r="MJ27" i="30"/>
  <c r="MF27" i="30"/>
  <c r="MB27" i="30"/>
  <c r="LX27" i="30"/>
  <c r="LT27" i="30"/>
  <c r="LP27" i="30"/>
  <c r="LL27" i="30"/>
  <c r="MN27" i="30"/>
  <c r="MJ30" i="30"/>
  <c r="MF30" i="30"/>
  <c r="MB30" i="30"/>
  <c r="LX30" i="30"/>
  <c r="LT30" i="30"/>
  <c r="LP30" i="30"/>
  <c r="LL30" i="30"/>
  <c r="MN30" i="30"/>
  <c r="LD27" i="30"/>
  <c r="KZ27" i="30"/>
  <c r="KV27" i="30"/>
  <c r="KR27" i="30"/>
  <c r="KN27" i="30"/>
  <c r="KJ27" i="30"/>
  <c r="KF27" i="30"/>
  <c r="LH27" i="30"/>
  <c r="LD30" i="30"/>
  <c r="KZ30" i="30"/>
  <c r="KV30" i="30"/>
  <c r="KR30" i="30"/>
  <c r="KN30" i="30"/>
  <c r="KJ30" i="30"/>
  <c r="KF30" i="30"/>
  <c r="LH30" i="30"/>
  <c r="JX30" i="30"/>
  <c r="JT30" i="30"/>
  <c r="JP30" i="30"/>
  <c r="JL30" i="30"/>
  <c r="JH30" i="30"/>
  <c r="JD30" i="30"/>
  <c r="IZ30" i="30"/>
  <c r="KB30" i="30"/>
  <c r="HL27" i="30"/>
  <c r="HH27" i="30"/>
  <c r="HD27" i="30"/>
  <c r="GZ27" i="30"/>
  <c r="GV27" i="30"/>
  <c r="GR27" i="30"/>
  <c r="GN27" i="30"/>
  <c r="HP27" i="30"/>
  <c r="IR27" i="30"/>
  <c r="IN27" i="30"/>
  <c r="IJ27" i="30"/>
  <c r="IF27" i="30"/>
  <c r="IB27" i="30"/>
  <c r="HX27" i="30"/>
  <c r="HT27" i="30"/>
  <c r="IV27" i="30"/>
  <c r="HL30" i="30"/>
  <c r="HH30" i="30"/>
  <c r="HD30" i="30"/>
  <c r="GZ30" i="30"/>
  <c r="GV30" i="30"/>
  <c r="GR30" i="30"/>
  <c r="GN30" i="30"/>
  <c r="HP30" i="30"/>
  <c r="IR30" i="30"/>
  <c r="IN30" i="30"/>
  <c r="IJ30" i="30"/>
  <c r="IF30" i="30"/>
  <c r="IB30" i="30"/>
  <c r="HX30" i="30"/>
  <c r="HT30" i="30"/>
  <c r="IV30" i="30"/>
  <c r="GF27" i="30"/>
  <c r="GB27" i="30"/>
  <c r="FX27" i="30"/>
  <c r="FT27" i="30"/>
  <c r="FP27" i="30"/>
  <c r="FL27" i="30"/>
  <c r="FH27" i="30"/>
  <c r="GJ27" i="30"/>
  <c r="GF30" i="30"/>
  <c r="GB30" i="30"/>
  <c r="FX30" i="30"/>
  <c r="FT30" i="30"/>
  <c r="FP30" i="30"/>
  <c r="FL30" i="30"/>
  <c r="FH30" i="30"/>
  <c r="GJ30" i="30"/>
  <c r="EN27" i="30"/>
  <c r="ER27" i="30"/>
  <c r="EV27" i="30"/>
  <c r="EZ27" i="30"/>
  <c r="EJ27" i="30"/>
  <c r="EF27" i="30"/>
  <c r="EB27" i="30"/>
  <c r="FD27" i="30"/>
  <c r="EN30" i="30"/>
  <c r="ER30" i="30"/>
  <c r="EV30" i="30"/>
  <c r="EZ30" i="30"/>
  <c r="EJ30" i="30"/>
  <c r="EF30" i="30"/>
  <c r="EB30" i="30"/>
  <c r="FD30" i="30"/>
  <c r="DT27" i="30"/>
  <c r="DP27" i="30"/>
  <c r="DL27" i="30"/>
  <c r="DH27" i="30"/>
  <c r="DD27" i="30"/>
  <c r="CZ27" i="30"/>
  <c r="CV27" i="30"/>
  <c r="DX27" i="30"/>
  <c r="DT30" i="30"/>
  <c r="DP30" i="30"/>
  <c r="DL30" i="30"/>
  <c r="DH30" i="30"/>
  <c r="DD30" i="30"/>
  <c r="CZ30" i="30"/>
  <c r="CV30" i="30"/>
  <c r="DX30" i="30"/>
  <c r="CN27" i="30"/>
  <c r="CJ27" i="30"/>
  <c r="CF27" i="30"/>
  <c r="CB27" i="30"/>
  <c r="BX27" i="30"/>
  <c r="BT27" i="30"/>
  <c r="BP27" i="30"/>
  <c r="CR27" i="30"/>
  <c r="CN30" i="30"/>
  <c r="CJ30" i="30"/>
  <c r="CF30" i="30"/>
  <c r="CB30" i="30"/>
  <c r="BX30" i="30"/>
  <c r="BT30" i="30"/>
  <c r="BP30" i="30"/>
  <c r="CR30" i="30"/>
  <c r="BH27" i="30"/>
  <c r="BD27" i="30"/>
  <c r="AZ27" i="30"/>
  <c r="AV27" i="30"/>
  <c r="AR27" i="30"/>
  <c r="AN27" i="30"/>
  <c r="AJ27" i="30"/>
  <c r="BL27" i="30"/>
  <c r="BH30" i="30"/>
  <c r="BD30" i="30"/>
  <c r="AZ30" i="30"/>
  <c r="AV30" i="30"/>
  <c r="AR30" i="30"/>
  <c r="AN30" i="30"/>
  <c r="AJ30" i="30"/>
  <c r="BL30" i="30"/>
  <c r="AB27" i="30"/>
  <c r="X27" i="30"/>
  <c r="T27" i="30"/>
  <c r="P27" i="30"/>
  <c r="H27" i="30"/>
  <c r="L27" i="30"/>
  <c r="AB30" i="30"/>
  <c r="X30" i="30"/>
  <c r="T30" i="30"/>
  <c r="P30" i="30"/>
  <c r="H30" i="30"/>
  <c r="L30" i="30"/>
  <c r="BKV29" i="30"/>
  <c r="BKR29" i="30"/>
  <c r="BKN29" i="30"/>
  <c r="BKJ29" i="30"/>
  <c r="BKF29" i="30"/>
  <c r="BKB29" i="30"/>
  <c r="BJX29" i="30"/>
  <c r="BKZ29" i="30"/>
  <c r="BJP29" i="30"/>
  <c r="BJL29" i="30"/>
  <c r="BJH29" i="30"/>
  <c r="BJD29" i="30"/>
  <c r="BIZ29" i="30"/>
  <c r="BIV29" i="30"/>
  <c r="BIR29" i="30"/>
  <c r="BJT29" i="30"/>
  <c r="BIJ29" i="30"/>
  <c r="BIF29" i="30"/>
  <c r="BIB29" i="30"/>
  <c r="BHX29" i="30"/>
  <c r="BHT29" i="30"/>
  <c r="BHP29" i="30"/>
  <c r="BHL29" i="30"/>
  <c r="BIN29" i="30"/>
  <c r="BHD29" i="30"/>
  <c r="BGZ29" i="30"/>
  <c r="BGV29" i="30"/>
  <c r="BGR29" i="30"/>
  <c r="BGN29" i="30"/>
  <c r="BGJ29" i="30"/>
  <c r="BGF29" i="30"/>
  <c r="BHH29" i="30"/>
  <c r="BFX29" i="30"/>
  <c r="BFT29" i="30"/>
  <c r="BFP29" i="30"/>
  <c r="BFL29" i="30"/>
  <c r="BFH29" i="30"/>
  <c r="BFD29" i="30"/>
  <c r="BEZ29" i="30"/>
  <c r="BGB29" i="30"/>
  <c r="BER29" i="30"/>
  <c r="BEN29" i="30"/>
  <c r="BEJ29" i="30"/>
  <c r="BEF29" i="30"/>
  <c r="BEB29" i="30"/>
  <c r="BDX29" i="30"/>
  <c r="BDT29" i="30"/>
  <c r="BEV29" i="30"/>
  <c r="BDL29" i="30"/>
  <c r="BDH29" i="30"/>
  <c r="BDD29" i="30"/>
  <c r="BCZ29" i="30"/>
  <c r="BCV29" i="30"/>
  <c r="BCR29" i="30"/>
  <c r="BCN29" i="30"/>
  <c r="BDP29" i="30"/>
  <c r="BBT29" i="30"/>
  <c r="BBX29" i="30"/>
  <c r="BCB29" i="30"/>
  <c r="BCF29" i="30"/>
  <c r="BBP29" i="30"/>
  <c r="BBL29" i="30"/>
  <c r="BBH29" i="30"/>
  <c r="BCJ29" i="30"/>
  <c r="BAZ29" i="30"/>
  <c r="BAV29" i="30"/>
  <c r="BAR29" i="30"/>
  <c r="BAN29" i="30"/>
  <c r="BAJ29" i="30"/>
  <c r="BAF29" i="30"/>
  <c r="BAB29" i="30"/>
  <c r="BBD29" i="30"/>
  <c r="AZT29" i="30"/>
  <c r="AZP29" i="30"/>
  <c r="AZL29" i="30"/>
  <c r="AZH29" i="30"/>
  <c r="AZD29" i="30"/>
  <c r="AYZ29" i="30"/>
  <c r="AYV29" i="30"/>
  <c r="AZX29" i="30"/>
  <c r="AYN29" i="30"/>
  <c r="AYJ29" i="30"/>
  <c r="AYF29" i="30"/>
  <c r="AYB29" i="30"/>
  <c r="AXX29" i="30"/>
  <c r="AXT29" i="30"/>
  <c r="AXP29" i="30"/>
  <c r="AYR29" i="30"/>
  <c r="AXH29" i="30"/>
  <c r="AXD29" i="30"/>
  <c r="AWZ29" i="30"/>
  <c r="AWV29" i="30"/>
  <c r="AWR29" i="30"/>
  <c r="AWN29" i="30"/>
  <c r="AWJ29" i="30"/>
  <c r="AXL29" i="30"/>
  <c r="AWB29" i="30"/>
  <c r="AVX29" i="30"/>
  <c r="AVT29" i="30"/>
  <c r="AVP29" i="30"/>
  <c r="AVL29" i="30"/>
  <c r="AVH29" i="30"/>
  <c r="AVD29" i="30"/>
  <c r="AWF29" i="30"/>
  <c r="AUV29" i="30"/>
  <c r="AUR29" i="30"/>
  <c r="AUN29" i="30"/>
  <c r="AUJ29" i="30"/>
  <c r="AUF29" i="30"/>
  <c r="AUB29" i="30"/>
  <c r="ATX29" i="30"/>
  <c r="AUZ29" i="30"/>
  <c r="ATP29" i="30"/>
  <c r="ATL29" i="30"/>
  <c r="ATH29" i="30"/>
  <c r="ATD29" i="30"/>
  <c r="ASZ29" i="30"/>
  <c r="ASV29" i="30"/>
  <c r="ASR29" i="30"/>
  <c r="ATT29" i="30"/>
  <c r="ASJ29" i="30"/>
  <c r="ASF29" i="30"/>
  <c r="ASB29" i="30"/>
  <c r="ARX29" i="30"/>
  <c r="ART29" i="30"/>
  <c r="ARP29" i="30"/>
  <c r="ARL29" i="30"/>
  <c r="ASN29" i="30"/>
  <c r="ARD29" i="30"/>
  <c r="AQZ29" i="30"/>
  <c r="AQV29" i="30"/>
  <c r="AQR29" i="30"/>
  <c r="AQN29" i="30"/>
  <c r="AQJ29" i="30"/>
  <c r="AQF29" i="30"/>
  <c r="ARH29" i="30"/>
  <c r="APX29" i="30"/>
  <c r="APT29" i="30"/>
  <c r="APP29" i="30"/>
  <c r="APL29" i="30"/>
  <c r="APH29" i="30"/>
  <c r="APD29" i="30"/>
  <c r="AOZ29" i="30"/>
  <c r="AQB29" i="30"/>
  <c r="AOR29" i="30"/>
  <c r="AON29" i="30"/>
  <c r="AOJ29" i="30"/>
  <c r="AOF29" i="30"/>
  <c r="AOB29" i="30"/>
  <c r="ANX29" i="30"/>
  <c r="ANT29" i="30"/>
  <c r="AOV29" i="30"/>
  <c r="AJT29" i="30"/>
  <c r="AJP29" i="30"/>
  <c r="AJL29" i="30"/>
  <c r="AJH29" i="30"/>
  <c r="AJD29" i="30"/>
  <c r="AIZ29" i="30"/>
  <c r="AIV29" i="30"/>
  <c r="AJX29" i="30"/>
  <c r="AIN29" i="30"/>
  <c r="AIJ29" i="30"/>
  <c r="AIF29" i="30"/>
  <c r="AIB29" i="30"/>
  <c r="AHX29" i="30"/>
  <c r="AHT29" i="30"/>
  <c r="AHP29" i="30"/>
  <c r="AIR29" i="30"/>
  <c r="AHH29" i="30"/>
  <c r="AHD29" i="30"/>
  <c r="AGZ29" i="30"/>
  <c r="AGV29" i="30"/>
  <c r="AGR29" i="30"/>
  <c r="AGN29" i="30"/>
  <c r="AGJ29" i="30"/>
  <c r="AHL29" i="30"/>
  <c r="AGB29" i="30"/>
  <c r="AFX29" i="30"/>
  <c r="AFT29" i="30"/>
  <c r="AFP29" i="30"/>
  <c r="AFL29" i="30"/>
  <c r="AFH29" i="30"/>
  <c r="AFD29" i="30"/>
  <c r="AGF29" i="30"/>
  <c r="ADX29" i="30"/>
  <c r="AEB29" i="30"/>
  <c r="AEF29" i="30"/>
  <c r="AEJ29" i="30"/>
  <c r="AEN29" i="30"/>
  <c r="AER29" i="30"/>
  <c r="AEV29" i="30"/>
  <c r="ADP29" i="30"/>
  <c r="ADL29" i="30"/>
  <c r="ADH29" i="30"/>
  <c r="ADD29" i="30"/>
  <c r="ACZ29" i="30"/>
  <c r="ACV29" i="30"/>
  <c r="ACR29" i="30"/>
  <c r="ADT29" i="30"/>
  <c r="ABL29" i="30"/>
  <c r="ABP29" i="30"/>
  <c r="ABT29" i="30"/>
  <c r="ABX29" i="30"/>
  <c r="ACB29" i="30"/>
  <c r="ACF29" i="30"/>
  <c r="ACJ29" i="30"/>
  <c r="ABD29" i="30"/>
  <c r="AAZ29" i="30"/>
  <c r="AAV29" i="30"/>
  <c r="AAR29" i="30"/>
  <c r="AAN29" i="30"/>
  <c r="AAJ29" i="30"/>
  <c r="AAF29" i="30"/>
  <c r="ABH29" i="30"/>
  <c r="ZX29" i="30"/>
  <c r="ZT29" i="30"/>
  <c r="ZP29" i="30"/>
  <c r="ZL29" i="30"/>
  <c r="ZH29" i="30"/>
  <c r="ZD29" i="30"/>
  <c r="YZ29" i="30"/>
  <c r="AAB29" i="30"/>
  <c r="YR29" i="30"/>
  <c r="YN29" i="30"/>
  <c r="YJ29" i="30"/>
  <c r="YF29" i="30"/>
  <c r="YB29" i="30"/>
  <c r="XX29" i="30"/>
  <c r="XT29" i="30"/>
  <c r="YV29" i="30"/>
  <c r="XL29" i="30"/>
  <c r="XH29" i="30"/>
  <c r="XD29" i="30"/>
  <c r="WZ29" i="30"/>
  <c r="WV29" i="30"/>
  <c r="WR29" i="30"/>
  <c r="WN29" i="30"/>
  <c r="XP29" i="30"/>
  <c r="WF29" i="30"/>
  <c r="WB29" i="30"/>
  <c r="VX29" i="30"/>
  <c r="VT29" i="30"/>
  <c r="VP29" i="30"/>
  <c r="VL29" i="30"/>
  <c r="VH29" i="30"/>
  <c r="WJ29" i="30"/>
  <c r="UZ29" i="30"/>
  <c r="UV29" i="30"/>
  <c r="UR29" i="30"/>
  <c r="UN29" i="30"/>
  <c r="UJ29" i="30"/>
  <c r="UF29" i="30"/>
  <c r="UB29" i="30"/>
  <c r="VD29" i="30"/>
  <c r="TT29" i="30"/>
  <c r="TP29" i="30"/>
  <c r="TL29" i="30"/>
  <c r="TH29" i="30"/>
  <c r="TD29" i="30"/>
  <c r="SZ29" i="30"/>
  <c r="SV29" i="30"/>
  <c r="TX29" i="30"/>
  <c r="SN29" i="30"/>
  <c r="SJ29" i="30"/>
  <c r="SF29" i="30"/>
  <c r="SB29" i="30"/>
  <c r="RX29" i="30"/>
  <c r="RT29" i="30"/>
  <c r="RP29" i="30"/>
  <c r="SR29" i="30"/>
  <c r="RH29" i="30"/>
  <c r="RD29" i="30"/>
  <c r="QZ29" i="30"/>
  <c r="QV29" i="30"/>
  <c r="QR29" i="30"/>
  <c r="QN29" i="30"/>
  <c r="QJ29" i="30"/>
  <c r="RL29" i="30"/>
  <c r="QB29" i="30"/>
  <c r="PX29" i="30"/>
  <c r="PT29" i="30"/>
  <c r="PP29" i="30"/>
  <c r="PL29" i="30"/>
  <c r="PH29" i="30"/>
  <c r="PD29" i="30"/>
  <c r="QF29" i="30"/>
  <c r="OV29" i="30"/>
  <c r="OR29" i="30"/>
  <c r="ON29" i="30"/>
  <c r="OJ29" i="30"/>
  <c r="OF29" i="30"/>
  <c r="OB29" i="30"/>
  <c r="NX29" i="30"/>
  <c r="OZ29" i="30"/>
  <c r="NP29" i="30"/>
  <c r="NL29" i="30"/>
  <c r="NH29" i="30"/>
  <c r="ND29" i="30"/>
  <c r="MZ29" i="30"/>
  <c r="MV29" i="30"/>
  <c r="MR29" i="30"/>
  <c r="NT29" i="30"/>
  <c r="MJ29" i="30"/>
  <c r="MF29" i="30"/>
  <c r="MB29" i="30"/>
  <c r="LX29" i="30"/>
  <c r="LT29" i="30"/>
  <c r="LP29" i="30"/>
  <c r="LL29" i="30"/>
  <c r="MN29" i="30"/>
  <c r="LD29" i="30"/>
  <c r="KZ29" i="30"/>
  <c r="KV29" i="30"/>
  <c r="KR29" i="30"/>
  <c r="KN29" i="30"/>
  <c r="KJ29" i="30"/>
  <c r="KF29" i="30"/>
  <c r="LH29" i="30"/>
  <c r="JX29" i="30"/>
  <c r="JT29" i="30"/>
  <c r="JP29" i="30"/>
  <c r="JL29" i="30"/>
  <c r="JH29" i="30"/>
  <c r="JD29" i="30"/>
  <c r="IZ29" i="30"/>
  <c r="KB29" i="30"/>
  <c r="HL29" i="30"/>
  <c r="HH29" i="30"/>
  <c r="HD29" i="30"/>
  <c r="GZ29" i="30"/>
  <c r="GV29" i="30"/>
  <c r="GR29" i="30"/>
  <c r="GN29" i="30"/>
  <c r="HP29" i="30"/>
  <c r="IR29" i="30"/>
  <c r="IN29" i="30"/>
  <c r="IJ29" i="30"/>
  <c r="IF29" i="30"/>
  <c r="IB29" i="30"/>
  <c r="HX29" i="30"/>
  <c r="HT29" i="30"/>
  <c r="IV29" i="30"/>
  <c r="GF29" i="30"/>
  <c r="GB29" i="30"/>
  <c r="FX29" i="30"/>
  <c r="FT29" i="30"/>
  <c r="FP29" i="30"/>
  <c r="FL29" i="30"/>
  <c r="FH29" i="30"/>
  <c r="GJ29" i="30"/>
  <c r="EN29" i="30"/>
  <c r="ER29" i="30"/>
  <c r="EV29" i="30"/>
  <c r="EZ29" i="30"/>
  <c r="EJ29" i="30"/>
  <c r="EF29" i="30"/>
  <c r="EB29" i="30"/>
  <c r="FD29" i="30"/>
  <c r="DT29" i="30"/>
  <c r="DP29" i="30"/>
  <c r="DL29" i="30"/>
  <c r="DH29" i="30"/>
  <c r="DD29" i="30"/>
  <c r="CZ29" i="30"/>
  <c r="CV29" i="30"/>
  <c r="DX29" i="30"/>
  <c r="CN29" i="30"/>
  <c r="CJ29" i="30"/>
  <c r="CF29" i="30"/>
  <c r="CB29" i="30"/>
  <c r="BX29" i="30"/>
  <c r="BT29" i="30"/>
  <c r="BP29" i="30"/>
  <c r="CR29" i="30"/>
  <c r="BH29" i="30"/>
  <c r="BD29" i="30"/>
  <c r="AZ29" i="30"/>
  <c r="AV29" i="30"/>
  <c r="AR29" i="30"/>
  <c r="AN29" i="30"/>
  <c r="AJ29" i="30"/>
  <c r="BL29" i="30"/>
  <c r="AB29" i="30"/>
  <c r="X29" i="30"/>
  <c r="T29" i="30"/>
  <c r="P29" i="30"/>
  <c r="H29" i="30"/>
  <c r="L29" i="30"/>
  <c r="BKV28" i="30"/>
  <c r="BKR28" i="30"/>
  <c r="BKN28" i="30"/>
  <c r="BKJ28" i="30"/>
  <c r="BKF28" i="30"/>
  <c r="BKB28" i="30"/>
  <c r="BJX28" i="30"/>
  <c r="BKZ28" i="30"/>
  <c r="BJP28" i="30"/>
  <c r="BJL28" i="30"/>
  <c r="BJH28" i="30"/>
  <c r="BJD28" i="30"/>
  <c r="BIZ28" i="30"/>
  <c r="BIV28" i="30"/>
  <c r="BIR28" i="30"/>
  <c r="BJT28" i="30"/>
  <c r="BIJ28" i="30"/>
  <c r="BIF28" i="30"/>
  <c r="BIB28" i="30"/>
  <c r="BHX28" i="30"/>
  <c r="BHT28" i="30"/>
  <c r="BHP28" i="30"/>
  <c r="BHL28" i="30"/>
  <c r="BIN28" i="30"/>
  <c r="BHD28" i="30"/>
  <c r="BGZ28" i="30"/>
  <c r="BGV28" i="30"/>
  <c r="BGR28" i="30"/>
  <c r="BGN28" i="30"/>
  <c r="BGJ28" i="30"/>
  <c r="BGF28" i="30"/>
  <c r="BHH28" i="30"/>
  <c r="BFX28" i="30"/>
  <c r="BFT28" i="30"/>
  <c r="BFP28" i="30"/>
  <c r="BFL28" i="30"/>
  <c r="BFH28" i="30"/>
  <c r="BFD28" i="30"/>
  <c r="BEZ28" i="30"/>
  <c r="BGB28" i="30"/>
  <c r="BER28" i="30"/>
  <c r="BEN28" i="30"/>
  <c r="BEJ28" i="30"/>
  <c r="BEF28" i="30"/>
  <c r="BEB28" i="30"/>
  <c r="BDX28" i="30"/>
  <c r="BDT28" i="30"/>
  <c r="BEV28" i="30"/>
  <c r="BDL28" i="30"/>
  <c r="BDH28" i="30"/>
  <c r="BDD28" i="30"/>
  <c r="BCZ28" i="30"/>
  <c r="BCV28" i="30"/>
  <c r="BCR28" i="30"/>
  <c r="BCN28" i="30"/>
  <c r="BDP28" i="30"/>
  <c r="BBT28" i="30"/>
  <c r="BBX28" i="30"/>
  <c r="BCB28" i="30"/>
  <c r="BCF28" i="30"/>
  <c r="BBP28" i="30"/>
  <c r="BBL28" i="30"/>
  <c r="BBH28" i="30"/>
  <c r="BCJ28" i="30"/>
  <c r="BAZ28" i="30"/>
  <c r="BAV28" i="30"/>
  <c r="BAR28" i="30"/>
  <c r="BAN28" i="30"/>
  <c r="BAJ28" i="30"/>
  <c r="BAF28" i="30"/>
  <c r="BAB28" i="30"/>
  <c r="BBD28" i="30"/>
  <c r="AZT28" i="30"/>
  <c r="AZP28" i="30"/>
  <c r="AZL28" i="30"/>
  <c r="AZH28" i="30"/>
  <c r="AZD28" i="30"/>
  <c r="AYZ28" i="30"/>
  <c r="AYV28" i="30"/>
  <c r="AZX28" i="30"/>
  <c r="AYN28" i="30"/>
  <c r="AYJ28" i="30"/>
  <c r="AYF28" i="30"/>
  <c r="AYB28" i="30"/>
  <c r="AXX28" i="30"/>
  <c r="AXT28" i="30"/>
  <c r="AXP28" i="30"/>
  <c r="AYR28" i="30"/>
  <c r="AXH28" i="30"/>
  <c r="AXD28" i="30"/>
  <c r="AWZ28" i="30"/>
  <c r="AWV28" i="30"/>
  <c r="AWR28" i="30"/>
  <c r="AWN28" i="30"/>
  <c r="AWJ28" i="30"/>
  <c r="AXL28" i="30"/>
  <c r="AWB28" i="30"/>
  <c r="AVX28" i="30"/>
  <c r="AVT28" i="30"/>
  <c r="AVP28" i="30"/>
  <c r="AVL28" i="30"/>
  <c r="AVH28" i="30"/>
  <c r="AVD28" i="30"/>
  <c r="AWF28" i="30"/>
  <c r="AUV28" i="30"/>
  <c r="AUR28" i="30"/>
  <c r="AUN28" i="30"/>
  <c r="AUJ28" i="30"/>
  <c r="AUF28" i="30"/>
  <c r="AUB28" i="30"/>
  <c r="ATX28" i="30"/>
  <c r="AUZ28" i="30"/>
  <c r="ATP28" i="30"/>
  <c r="ATL28" i="30"/>
  <c r="ATH28" i="30"/>
  <c r="ATD28" i="30"/>
  <c r="ASZ28" i="30"/>
  <c r="ASV28" i="30"/>
  <c r="ASR28" i="30"/>
  <c r="ATT28" i="30"/>
  <c r="ASJ28" i="30"/>
  <c r="ASF28" i="30"/>
  <c r="ASB28" i="30"/>
  <c r="ARX28" i="30"/>
  <c r="ART28" i="30"/>
  <c r="ARP28" i="30"/>
  <c r="ARL28" i="30"/>
  <c r="ASN28" i="30"/>
  <c r="ARD28" i="30"/>
  <c r="AQZ28" i="30"/>
  <c r="AQV28" i="30"/>
  <c r="AQR28" i="30"/>
  <c r="AQN28" i="30"/>
  <c r="AQJ28" i="30"/>
  <c r="AQF28" i="30"/>
  <c r="ARH28" i="30"/>
  <c r="APX28" i="30"/>
  <c r="APT28" i="30"/>
  <c r="APP28" i="30"/>
  <c r="APL28" i="30"/>
  <c r="APH28" i="30"/>
  <c r="APD28" i="30"/>
  <c r="AOZ28" i="30"/>
  <c r="AQB28" i="30"/>
  <c r="AOR28" i="30"/>
  <c r="AON28" i="30"/>
  <c r="AOJ28" i="30"/>
  <c r="AOF28" i="30"/>
  <c r="AOB28" i="30"/>
  <c r="ANX28" i="30"/>
  <c r="ANT28" i="30"/>
  <c r="AOV28" i="30"/>
  <c r="AJT28" i="30"/>
  <c r="AJP28" i="30"/>
  <c r="AJL28" i="30"/>
  <c r="AJH28" i="30"/>
  <c r="AJD28" i="30"/>
  <c r="AIZ28" i="30"/>
  <c r="AIV28" i="30"/>
  <c r="AJX28" i="30"/>
  <c r="AIN28" i="30"/>
  <c r="AIJ28" i="30"/>
  <c r="AIF28" i="30"/>
  <c r="AIB28" i="30"/>
  <c r="AHX28" i="30"/>
  <c r="AHT28" i="30"/>
  <c r="AHP28" i="30"/>
  <c r="AIR28" i="30"/>
  <c r="AHH28" i="30"/>
  <c r="AHD28" i="30"/>
  <c r="AGZ28" i="30"/>
  <c r="AGV28" i="30"/>
  <c r="AGR28" i="30"/>
  <c r="AGN28" i="30"/>
  <c r="AGJ28" i="30"/>
  <c r="AHL28" i="30"/>
  <c r="AGB28" i="30"/>
  <c r="AFX28" i="30"/>
  <c r="AFT28" i="30"/>
  <c r="AFP28" i="30"/>
  <c r="AFL28" i="30"/>
  <c r="AFH28" i="30"/>
  <c r="AFD28" i="30"/>
  <c r="AGF28" i="30"/>
  <c r="ADX28" i="30"/>
  <c r="AEB28" i="30"/>
  <c r="AEF28" i="30"/>
  <c r="AEJ28" i="30"/>
  <c r="AEN28" i="30"/>
  <c r="AER28" i="30"/>
  <c r="AEV28" i="30"/>
  <c r="ADP28" i="30"/>
  <c r="ADL28" i="30"/>
  <c r="ADH28" i="30"/>
  <c r="ADD28" i="30"/>
  <c r="ACZ28" i="30"/>
  <c r="ACV28" i="30"/>
  <c r="ACR28" i="30"/>
  <c r="ADT28" i="30"/>
  <c r="ABL28" i="30"/>
  <c r="ABP28" i="30"/>
  <c r="ABT28" i="30"/>
  <c r="ABX28" i="30"/>
  <c r="ACB28" i="30"/>
  <c r="ACF28" i="30"/>
  <c r="ACJ28" i="30"/>
  <c r="ABD28" i="30"/>
  <c r="AAZ28" i="30"/>
  <c r="AAV28" i="30"/>
  <c r="AAR28" i="30"/>
  <c r="AAN28" i="30"/>
  <c r="AAJ28" i="30"/>
  <c r="AAF28" i="30"/>
  <c r="ABH28" i="30"/>
  <c r="ZX28" i="30"/>
  <c r="ZT28" i="30"/>
  <c r="ZP28" i="30"/>
  <c r="ZL28" i="30"/>
  <c r="ZH28" i="30"/>
  <c r="ZD28" i="30"/>
  <c r="YZ28" i="30"/>
  <c r="AAB28" i="30"/>
  <c r="YR28" i="30"/>
  <c r="YN28" i="30"/>
  <c r="YJ28" i="30"/>
  <c r="YF28" i="30"/>
  <c r="YB28" i="30"/>
  <c r="XX28" i="30"/>
  <c r="XT28" i="30"/>
  <c r="YV28" i="30"/>
  <c r="XL28" i="30"/>
  <c r="XH28" i="30"/>
  <c r="XD28" i="30"/>
  <c r="WZ28" i="30"/>
  <c r="WV28" i="30"/>
  <c r="WR28" i="30"/>
  <c r="WN28" i="30"/>
  <c r="XP28" i="30"/>
  <c r="WF28" i="30"/>
  <c r="WB28" i="30"/>
  <c r="VX28" i="30"/>
  <c r="VT28" i="30"/>
  <c r="VP28" i="30"/>
  <c r="VL28" i="30"/>
  <c r="VH28" i="30"/>
  <c r="WJ28" i="30"/>
  <c r="UZ28" i="30"/>
  <c r="UV28" i="30"/>
  <c r="UR28" i="30"/>
  <c r="UN28" i="30"/>
  <c r="UJ28" i="30"/>
  <c r="UF28" i="30"/>
  <c r="UB28" i="30"/>
  <c r="VD28" i="30"/>
  <c r="TT28" i="30"/>
  <c r="TP28" i="30"/>
  <c r="TL28" i="30"/>
  <c r="TH28" i="30"/>
  <c r="TD28" i="30"/>
  <c r="SZ28" i="30"/>
  <c r="SV28" i="30"/>
  <c r="TX28" i="30"/>
  <c r="SN28" i="30"/>
  <c r="SJ28" i="30"/>
  <c r="SF28" i="30"/>
  <c r="SB28" i="30"/>
  <c r="RX28" i="30"/>
  <c r="RT28" i="30"/>
  <c r="RP28" i="30"/>
  <c r="SR28" i="30"/>
  <c r="RH28" i="30"/>
  <c r="RD28" i="30"/>
  <c r="QZ28" i="30"/>
  <c r="QV28" i="30"/>
  <c r="QR28" i="30"/>
  <c r="QN28" i="30"/>
  <c r="QJ28" i="30"/>
  <c r="RL28" i="30"/>
  <c r="QB28" i="30"/>
  <c r="PX28" i="30"/>
  <c r="PT28" i="30"/>
  <c r="PP28" i="30"/>
  <c r="PL28" i="30"/>
  <c r="PH28" i="30"/>
  <c r="PD28" i="30"/>
  <c r="QF28" i="30"/>
  <c r="OV28" i="30"/>
  <c r="OR28" i="30"/>
  <c r="ON28" i="30"/>
  <c r="OJ28" i="30"/>
  <c r="OF28" i="30"/>
  <c r="OB28" i="30"/>
  <c r="NX28" i="30"/>
  <c r="OZ28" i="30"/>
  <c r="NP28" i="30"/>
  <c r="NL28" i="30"/>
  <c r="NH28" i="30"/>
  <c r="ND28" i="30"/>
  <c r="MZ28" i="30"/>
  <c r="MV28" i="30"/>
  <c r="MR28" i="30"/>
  <c r="NT28" i="30"/>
  <c r="MJ28" i="30"/>
  <c r="MF28" i="30"/>
  <c r="MB28" i="30"/>
  <c r="LX28" i="30"/>
  <c r="LT28" i="30"/>
  <c r="LP28" i="30"/>
  <c r="LL28" i="30"/>
  <c r="MN28" i="30"/>
  <c r="LD28" i="30"/>
  <c r="KZ28" i="30"/>
  <c r="KV28" i="30"/>
  <c r="KR28" i="30"/>
  <c r="KN28" i="30"/>
  <c r="KJ28" i="30"/>
  <c r="KF28" i="30"/>
  <c r="LH28" i="30"/>
  <c r="JX28" i="30"/>
  <c r="JT28" i="30"/>
  <c r="JP28" i="30"/>
  <c r="JL28" i="30"/>
  <c r="JH28" i="30"/>
  <c r="JD28" i="30"/>
  <c r="IZ28" i="30"/>
  <c r="KB28" i="30"/>
  <c r="HL28" i="30"/>
  <c r="HH28" i="30"/>
  <c r="HD28" i="30"/>
  <c r="GZ28" i="30"/>
  <c r="GV28" i="30"/>
  <c r="GR28" i="30"/>
  <c r="GN28" i="30"/>
  <c r="HP28" i="30"/>
  <c r="IR28" i="30"/>
  <c r="IN28" i="30"/>
  <c r="IJ28" i="30"/>
  <c r="IF28" i="30"/>
  <c r="IB28" i="30"/>
  <c r="HX28" i="30"/>
  <c r="HT28" i="30"/>
  <c r="IV28" i="30"/>
  <c r="GF28" i="30"/>
  <c r="GB28" i="30"/>
  <c r="FX28" i="30"/>
  <c r="FT28" i="30"/>
  <c r="FP28" i="30"/>
  <c r="FL28" i="30"/>
  <c r="FH28" i="30"/>
  <c r="GJ28" i="30"/>
  <c r="EN28" i="30"/>
  <c r="ER28" i="30"/>
  <c r="EV28" i="30"/>
  <c r="EZ28" i="30"/>
  <c r="EJ28" i="30"/>
  <c r="EF28" i="30"/>
  <c r="EB28" i="30"/>
  <c r="FD28" i="30"/>
  <c r="DT28" i="30"/>
  <c r="DP28" i="30"/>
  <c r="DL28" i="30"/>
  <c r="DH28" i="30"/>
  <c r="DD28" i="30"/>
  <c r="CZ28" i="30"/>
  <c r="CV28" i="30"/>
  <c r="DX28" i="30"/>
  <c r="CN28" i="30"/>
  <c r="CJ28" i="30"/>
  <c r="CF28" i="30"/>
  <c r="CB28" i="30"/>
  <c r="BX28" i="30"/>
  <c r="BT28" i="30"/>
  <c r="BP28" i="30"/>
  <c r="CR28" i="30"/>
  <c r="BH28" i="30"/>
  <c r="BD28" i="30"/>
  <c r="AZ28" i="30"/>
  <c r="AV28" i="30"/>
  <c r="AR28" i="30"/>
  <c r="AN28" i="30"/>
  <c r="AJ28" i="30"/>
  <c r="BL28" i="30"/>
  <c r="AB28" i="30"/>
  <c r="X28" i="30"/>
  <c r="T28" i="30"/>
  <c r="P28" i="30"/>
  <c r="H28" i="30"/>
  <c r="L28" i="30"/>
  <c r="BKV26" i="30"/>
  <c r="BKR26" i="30"/>
  <c r="BKN26" i="30"/>
  <c r="BKJ26" i="30"/>
  <c r="BKF26" i="30"/>
  <c r="BKB26" i="30"/>
  <c r="BJX26" i="30"/>
  <c r="BKZ26" i="30"/>
  <c r="BJP26" i="30"/>
  <c r="BJL26" i="30"/>
  <c r="BJH26" i="30"/>
  <c r="BJD26" i="30"/>
  <c r="BIZ26" i="30"/>
  <c r="BIV26" i="30"/>
  <c r="BIR26" i="30"/>
  <c r="BJT26" i="30"/>
  <c r="BIJ26" i="30"/>
  <c r="BIF26" i="30"/>
  <c r="BIB26" i="30"/>
  <c r="BHX26" i="30"/>
  <c r="BHT26" i="30"/>
  <c r="BHP26" i="30"/>
  <c r="BHL26" i="30"/>
  <c r="BIN26" i="30"/>
  <c r="BHD26" i="30"/>
  <c r="BGZ26" i="30"/>
  <c r="BGV26" i="30"/>
  <c r="BGR26" i="30"/>
  <c r="BGN26" i="30"/>
  <c r="BGJ26" i="30"/>
  <c r="BGF26" i="30"/>
  <c r="BHH26" i="30"/>
  <c r="BFX26" i="30"/>
  <c r="BFX42" i="30"/>
  <c r="BFX44" i="30"/>
  <c r="BFT26" i="30"/>
  <c r="BFT42" i="30"/>
  <c r="BFT44" i="30"/>
  <c r="BFP26" i="30"/>
  <c r="BFP42" i="30"/>
  <c r="BFP44" i="30"/>
  <c r="BFL26" i="30"/>
  <c r="BFL42" i="30"/>
  <c r="BFL44" i="30"/>
  <c r="BFH26" i="30"/>
  <c r="BFH42" i="30"/>
  <c r="BFH44" i="30"/>
  <c r="BFD26" i="30"/>
  <c r="BFD42" i="30"/>
  <c r="BFD44" i="30"/>
  <c r="BEZ26" i="30"/>
  <c r="BER26" i="30"/>
  <c r="BEN26" i="30"/>
  <c r="BEJ26" i="30"/>
  <c r="BEF26" i="30"/>
  <c r="BEB26" i="30"/>
  <c r="BDX26" i="30"/>
  <c r="BDT26" i="30"/>
  <c r="BEV26" i="30"/>
  <c r="BDL26" i="30"/>
  <c r="BDH26" i="30"/>
  <c r="BDD26" i="30"/>
  <c r="BCZ26" i="30"/>
  <c r="BCV26" i="30"/>
  <c r="BCR26" i="30"/>
  <c r="BCN26" i="30"/>
  <c r="BDP26" i="30"/>
  <c r="BBT26" i="30"/>
  <c r="BBX26" i="30"/>
  <c r="BCB26" i="30"/>
  <c r="BCF26" i="30"/>
  <c r="BBP26" i="30"/>
  <c r="BBL26" i="30"/>
  <c r="BBH26" i="30"/>
  <c r="BCJ26" i="30"/>
  <c r="BAZ26" i="30"/>
  <c r="BAV26" i="30"/>
  <c r="BAR26" i="30"/>
  <c r="BAN26" i="30"/>
  <c r="BAJ26" i="30"/>
  <c r="BAF26" i="30"/>
  <c r="BAB26" i="30"/>
  <c r="BBD26" i="30"/>
  <c r="AZT26" i="30"/>
  <c r="AZP26" i="30"/>
  <c r="AZL26" i="30"/>
  <c r="AZH26" i="30"/>
  <c r="AZD26" i="30"/>
  <c r="AYZ26" i="30"/>
  <c r="AYV26" i="30"/>
  <c r="AZX26" i="30"/>
  <c r="AYN26" i="30"/>
  <c r="AYJ26" i="30"/>
  <c r="AYF26" i="30"/>
  <c r="AYB26" i="30"/>
  <c r="AXX26" i="30"/>
  <c r="AXT26" i="30"/>
  <c r="AXP26" i="30"/>
  <c r="AYR26" i="30"/>
  <c r="AXH26" i="30"/>
  <c r="AXD26" i="30"/>
  <c r="AWZ26" i="30"/>
  <c r="AWV26" i="30"/>
  <c r="AWR26" i="30"/>
  <c r="AWN26" i="30"/>
  <c r="AWJ26" i="30"/>
  <c r="AXL26" i="30"/>
  <c r="AWB26" i="30"/>
  <c r="AVX26" i="30"/>
  <c r="AVT26" i="30"/>
  <c r="AVP26" i="30"/>
  <c r="AVL26" i="30"/>
  <c r="AVH26" i="30"/>
  <c r="AVD26" i="30"/>
  <c r="AWF26" i="30"/>
  <c r="AUV26" i="30"/>
  <c r="AUR26" i="30"/>
  <c r="AUN26" i="30"/>
  <c r="AUJ26" i="30"/>
  <c r="AUF26" i="30"/>
  <c r="AUB26" i="30"/>
  <c r="ATX26" i="30"/>
  <c r="AUZ26" i="30"/>
  <c r="ATP26" i="30"/>
  <c r="ATL26" i="30"/>
  <c r="ATH26" i="30"/>
  <c r="ATD26" i="30"/>
  <c r="ASZ26" i="30"/>
  <c r="ASV26" i="30"/>
  <c r="ASR26" i="30"/>
  <c r="ATT26" i="30"/>
  <c r="ASJ26" i="30"/>
  <c r="ASF26" i="30"/>
  <c r="ASB26" i="30"/>
  <c r="ARX26" i="30"/>
  <c r="ART26" i="30"/>
  <c r="ARP26" i="30"/>
  <c r="ARL26" i="30"/>
  <c r="ASN26" i="30"/>
  <c r="ARD26" i="30"/>
  <c r="AQZ26" i="30"/>
  <c r="AQV26" i="30"/>
  <c r="AQR26" i="30"/>
  <c r="AQN26" i="30"/>
  <c r="AQJ26" i="30"/>
  <c r="AQF26" i="30"/>
  <c r="ARH26" i="30"/>
  <c r="APX26" i="30"/>
  <c r="APX42" i="30"/>
  <c r="APX44" i="30"/>
  <c r="APT26" i="30"/>
  <c r="APT42" i="30"/>
  <c r="APT44" i="30"/>
  <c r="APP26" i="30"/>
  <c r="APP42" i="30"/>
  <c r="APP44" i="30"/>
  <c r="APL26" i="30"/>
  <c r="APL42" i="30"/>
  <c r="APL44" i="30"/>
  <c r="APH26" i="30"/>
  <c r="APH42" i="30"/>
  <c r="APH44" i="30"/>
  <c r="APD26" i="30"/>
  <c r="APD42" i="30"/>
  <c r="APD44" i="30"/>
  <c r="AOZ26" i="30"/>
  <c r="AOR26" i="30"/>
  <c r="AON26" i="30"/>
  <c r="AOJ26" i="30"/>
  <c r="AOF26" i="30"/>
  <c r="AOB26" i="30"/>
  <c r="ANX26" i="30"/>
  <c r="ANT26" i="30"/>
  <c r="AOV26" i="30"/>
  <c r="AJT26" i="30"/>
  <c r="AJP26" i="30"/>
  <c r="AJL26" i="30"/>
  <c r="AJH26" i="30"/>
  <c r="AJD26" i="30"/>
  <c r="AIZ26" i="30"/>
  <c r="AIV26" i="30"/>
  <c r="AJX26" i="30"/>
  <c r="AIN26" i="30"/>
  <c r="AIJ26" i="30"/>
  <c r="AIF26" i="30"/>
  <c r="AIB26" i="30"/>
  <c r="AHX26" i="30"/>
  <c r="AHT26" i="30"/>
  <c r="AHP26" i="30"/>
  <c r="AIR26" i="30"/>
  <c r="AHH26" i="30"/>
  <c r="AHD26" i="30"/>
  <c r="AGZ26" i="30"/>
  <c r="AGV26" i="30"/>
  <c r="AGR26" i="30"/>
  <c r="AGN26" i="30"/>
  <c r="AGJ26" i="30"/>
  <c r="AHL26" i="30"/>
  <c r="AGB26" i="30"/>
  <c r="AFX26" i="30"/>
  <c r="AFT26" i="30"/>
  <c r="AFP26" i="30"/>
  <c r="AFL26" i="30"/>
  <c r="AFH26" i="30"/>
  <c r="AFD26" i="30"/>
  <c r="AGF26" i="30"/>
  <c r="ADX26" i="30"/>
  <c r="AEB26" i="30"/>
  <c r="AEF26" i="30"/>
  <c r="AEJ26" i="30"/>
  <c r="AEN26" i="30"/>
  <c r="AER26" i="30"/>
  <c r="AEV26" i="30"/>
  <c r="ADP26" i="30"/>
  <c r="ADL26" i="30"/>
  <c r="ADH26" i="30"/>
  <c r="ADD26" i="30"/>
  <c r="ACZ26" i="30"/>
  <c r="ACV26" i="30"/>
  <c r="ACR26" i="30"/>
  <c r="ADT26" i="30"/>
  <c r="ABL26" i="30"/>
  <c r="ABP26" i="30"/>
  <c r="ABT26" i="30"/>
  <c r="ABX26" i="30"/>
  <c r="ACB26" i="30"/>
  <c r="ACF26" i="30"/>
  <c r="ACJ26" i="30"/>
  <c r="ABD26" i="30"/>
  <c r="AAZ26" i="30"/>
  <c r="AAV26" i="30"/>
  <c r="AAR26" i="30"/>
  <c r="AAN26" i="30"/>
  <c r="AAJ26" i="30"/>
  <c r="AAF26" i="30"/>
  <c r="ABH26" i="30"/>
  <c r="ZX26" i="30"/>
  <c r="ZX42" i="30"/>
  <c r="ZX44" i="30"/>
  <c r="ZT26" i="30"/>
  <c r="ZT42" i="30"/>
  <c r="ZT44" i="30"/>
  <c r="ZP26" i="30"/>
  <c r="ZP42" i="30"/>
  <c r="ZP44" i="30"/>
  <c r="ZL26" i="30"/>
  <c r="ZL42" i="30"/>
  <c r="ZL44" i="30"/>
  <c r="ZH26" i="30"/>
  <c r="ZH42" i="30"/>
  <c r="ZH44" i="30"/>
  <c r="ZD26" i="30"/>
  <c r="ZD42" i="30"/>
  <c r="ZD44" i="30"/>
  <c r="YZ26" i="30"/>
  <c r="YR26" i="30"/>
  <c r="YN26" i="30"/>
  <c r="YJ26" i="30"/>
  <c r="YF26" i="30"/>
  <c r="YB26" i="30"/>
  <c r="XX26" i="30"/>
  <c r="XT26" i="30"/>
  <c r="YV26" i="30"/>
  <c r="XL26" i="30"/>
  <c r="XH26" i="30"/>
  <c r="XD26" i="30"/>
  <c r="WZ26" i="30"/>
  <c r="WV26" i="30"/>
  <c r="WR26" i="30"/>
  <c r="WN26" i="30"/>
  <c r="XP26" i="30"/>
  <c r="WF26" i="30"/>
  <c r="WB26" i="30"/>
  <c r="VX26" i="30"/>
  <c r="VT26" i="30"/>
  <c r="VP26" i="30"/>
  <c r="VL26" i="30"/>
  <c r="VH26" i="30"/>
  <c r="WJ26" i="30"/>
  <c r="UZ26" i="30"/>
  <c r="UV26" i="30"/>
  <c r="UR26" i="30"/>
  <c r="UN26" i="30"/>
  <c r="UJ26" i="30"/>
  <c r="UF26" i="30"/>
  <c r="UB26" i="30"/>
  <c r="VD26" i="30"/>
  <c r="TT26" i="30"/>
  <c r="TP26" i="30"/>
  <c r="TL26" i="30"/>
  <c r="TH26" i="30"/>
  <c r="TD26" i="30"/>
  <c r="SZ26" i="30"/>
  <c r="SV26" i="30"/>
  <c r="TX26" i="30"/>
  <c r="SN26" i="30"/>
  <c r="SJ26" i="30"/>
  <c r="SF26" i="30"/>
  <c r="SB26" i="30"/>
  <c r="RX26" i="30"/>
  <c r="RT26" i="30"/>
  <c r="RP26" i="30"/>
  <c r="SR26" i="30"/>
  <c r="RH26" i="30"/>
  <c r="RD26" i="30"/>
  <c r="QZ26" i="30"/>
  <c r="QV26" i="30"/>
  <c r="QR26" i="30"/>
  <c r="QN26" i="30"/>
  <c r="QJ26" i="30"/>
  <c r="RL26" i="30"/>
  <c r="QB26" i="30"/>
  <c r="PX26" i="30"/>
  <c r="PT26" i="30"/>
  <c r="PP26" i="30"/>
  <c r="PL26" i="30"/>
  <c r="PH26" i="30"/>
  <c r="PD26" i="30"/>
  <c r="QF26" i="30"/>
  <c r="OV26" i="30"/>
  <c r="OR26" i="30"/>
  <c r="ON26" i="30"/>
  <c r="OJ26" i="30"/>
  <c r="OF26" i="30"/>
  <c r="OB26" i="30"/>
  <c r="NX26" i="30"/>
  <c r="OZ26" i="30"/>
  <c r="NP26" i="30"/>
  <c r="NL26" i="30"/>
  <c r="NH26" i="30"/>
  <c r="ND26" i="30"/>
  <c r="MZ26" i="30"/>
  <c r="MV26" i="30"/>
  <c r="MR26" i="30"/>
  <c r="NT26" i="30"/>
  <c r="MJ26" i="30"/>
  <c r="MF26" i="30"/>
  <c r="MB26" i="30"/>
  <c r="LX26" i="30"/>
  <c r="LT26" i="30"/>
  <c r="LP26" i="30"/>
  <c r="LL26" i="30"/>
  <c r="MN26" i="30"/>
  <c r="LD26" i="30"/>
  <c r="KZ26" i="30"/>
  <c r="KV26" i="30"/>
  <c r="KR26" i="30"/>
  <c r="KN26" i="30"/>
  <c r="KJ26" i="30"/>
  <c r="KF26" i="30"/>
  <c r="LH26" i="30"/>
  <c r="JX26" i="30"/>
  <c r="JX42" i="30"/>
  <c r="JT26" i="30"/>
  <c r="JT42" i="30"/>
  <c r="JP26" i="30"/>
  <c r="JP42" i="30"/>
  <c r="JL26" i="30"/>
  <c r="JL42" i="30"/>
  <c r="JH26" i="30"/>
  <c r="JH42" i="30"/>
  <c r="JD26" i="30"/>
  <c r="JD42" i="30"/>
  <c r="IZ26" i="30"/>
  <c r="HL26" i="30"/>
  <c r="HH26" i="30"/>
  <c r="HD26" i="30"/>
  <c r="GZ26" i="30"/>
  <c r="GV26" i="30"/>
  <c r="GR26" i="30"/>
  <c r="GN26" i="30"/>
  <c r="HP26" i="30"/>
  <c r="IR26" i="30"/>
  <c r="IN26" i="30"/>
  <c r="IJ26" i="30"/>
  <c r="IF26" i="30"/>
  <c r="IB26" i="30"/>
  <c r="HX26" i="30"/>
  <c r="HT26" i="30"/>
  <c r="IV26" i="30"/>
  <c r="GF26" i="30"/>
  <c r="GB26" i="30"/>
  <c r="FX26" i="30"/>
  <c r="FT26" i="30"/>
  <c r="FP26" i="30"/>
  <c r="FL26" i="30"/>
  <c r="FH26" i="30"/>
  <c r="GJ26" i="30"/>
  <c r="EN26" i="30"/>
  <c r="ER26" i="30"/>
  <c r="EV26" i="30"/>
  <c r="EZ26" i="30"/>
  <c r="EJ26" i="30"/>
  <c r="EF26" i="30"/>
  <c r="EB26" i="30"/>
  <c r="FD26" i="30"/>
  <c r="DT26" i="30"/>
  <c r="DP26" i="30"/>
  <c r="DL26" i="30"/>
  <c r="DH26" i="30"/>
  <c r="DD26" i="30"/>
  <c r="CZ26" i="30"/>
  <c r="CV26" i="30"/>
  <c r="DX26" i="30"/>
  <c r="CN26" i="30"/>
  <c r="CJ26" i="30"/>
  <c r="CF26" i="30"/>
  <c r="CB26" i="30"/>
  <c r="BX26" i="30"/>
  <c r="BT26" i="30"/>
  <c r="BP26" i="30"/>
  <c r="CR26" i="30"/>
  <c r="BH26" i="30"/>
  <c r="BD26" i="30"/>
  <c r="AZ26" i="30"/>
  <c r="AV26" i="30"/>
  <c r="AR26" i="30"/>
  <c r="AN26" i="30"/>
  <c r="AJ26" i="30"/>
  <c r="BL26" i="30"/>
  <c r="AB26" i="30"/>
  <c r="AB42" i="30"/>
  <c r="AB44" i="30"/>
  <c r="X26" i="30"/>
  <c r="X42" i="30"/>
  <c r="X44" i="30"/>
  <c r="T26" i="30"/>
  <c r="T42" i="30"/>
  <c r="T44" i="30"/>
  <c r="P26" i="30"/>
  <c r="P42" i="30"/>
  <c r="P44" i="30"/>
  <c r="H26" i="30"/>
  <c r="L26" i="30"/>
  <c r="L42" i="30"/>
  <c r="L44" i="30"/>
  <c r="AZT25" i="30"/>
  <c r="AZP25" i="30"/>
  <c r="AZL25" i="30"/>
  <c r="AZH25" i="30"/>
  <c r="AZD25" i="30"/>
  <c r="AYZ25" i="30"/>
  <c r="AYV25" i="30"/>
  <c r="AZX25" i="30"/>
  <c r="AYN25" i="30"/>
  <c r="AYJ25" i="30"/>
  <c r="AYF25" i="30"/>
  <c r="AYB25" i="30"/>
  <c r="AXX25" i="30"/>
  <c r="AXT25" i="30"/>
  <c r="AXP25" i="30"/>
  <c r="AYR25" i="30"/>
  <c r="AXH25" i="30"/>
  <c r="AXD25" i="30"/>
  <c r="AWZ25" i="30"/>
  <c r="AWV25" i="30"/>
  <c r="AWR25" i="30"/>
  <c r="AWN25" i="30"/>
  <c r="AWJ25" i="30"/>
  <c r="AXL25" i="30"/>
  <c r="AWB25" i="30"/>
  <c r="AVX25" i="30"/>
  <c r="AVT25" i="30"/>
  <c r="AVP25" i="30"/>
  <c r="AVL25" i="30"/>
  <c r="AVH25" i="30"/>
  <c r="AVD25" i="30"/>
  <c r="AWF25" i="30"/>
  <c r="AUV25" i="30"/>
  <c r="AUR25" i="30"/>
  <c r="AUN25" i="30"/>
  <c r="AUJ25" i="30"/>
  <c r="AUF25" i="30"/>
  <c r="AUB25" i="30"/>
  <c r="ATX25" i="30"/>
  <c r="AUZ25" i="30"/>
  <c r="ATP25" i="30"/>
  <c r="ATL25" i="30"/>
  <c r="ATH25" i="30"/>
  <c r="ATD25" i="30"/>
  <c r="ASZ25" i="30"/>
  <c r="ASV25" i="30"/>
  <c r="ASR25" i="30"/>
  <c r="ATT25" i="30"/>
  <c r="ASJ25" i="30"/>
  <c r="ASF25" i="30"/>
  <c r="ASB25" i="30"/>
  <c r="ARX25" i="30"/>
  <c r="ART25" i="30"/>
  <c r="ARP25" i="30"/>
  <c r="ARL25" i="30"/>
  <c r="ASN25" i="30"/>
  <c r="ARD25" i="30"/>
  <c r="AQZ25" i="30"/>
  <c r="AQV25" i="30"/>
  <c r="AQR25" i="30"/>
  <c r="AQN25" i="30"/>
  <c r="AQJ25" i="30"/>
  <c r="AQF25" i="30"/>
  <c r="ARH25" i="30"/>
  <c r="AOR25" i="30"/>
  <c r="AON25" i="30"/>
  <c r="AOJ25" i="30"/>
  <c r="AOF25" i="30"/>
  <c r="AOB25" i="30"/>
  <c r="ANX25" i="30"/>
  <c r="ANT25" i="30"/>
  <c r="AOV25" i="30"/>
  <c r="AIN25" i="30"/>
  <c r="AIJ25" i="30"/>
  <c r="AIF25" i="30"/>
  <c r="AIB25" i="30"/>
  <c r="AHX25" i="30"/>
  <c r="AHT25" i="30"/>
  <c r="AHP25" i="30"/>
  <c r="AIR25" i="30"/>
  <c r="ABD25" i="30"/>
  <c r="AAZ25" i="30"/>
  <c r="AAV25" i="30"/>
  <c r="AAR25" i="30"/>
  <c r="AAN25" i="30"/>
  <c r="AAJ25" i="30"/>
  <c r="AAF25" i="30"/>
  <c r="ABH25" i="30"/>
  <c r="ZX25" i="30"/>
  <c r="ZT25" i="30"/>
  <c r="ZP25" i="30"/>
  <c r="ZL25" i="30"/>
  <c r="ZH25" i="30"/>
  <c r="ZD25" i="30"/>
  <c r="YZ25" i="30"/>
  <c r="AAB25" i="30"/>
  <c r="YR25" i="30"/>
  <c r="YN25" i="30"/>
  <c r="YJ25" i="30"/>
  <c r="YF25" i="30"/>
  <c r="YB25" i="30"/>
  <c r="XX25" i="30"/>
  <c r="XT25" i="30"/>
  <c r="YV25" i="30"/>
  <c r="XL25" i="30"/>
  <c r="XH25" i="30"/>
  <c r="XD25" i="30"/>
  <c r="WZ25" i="30"/>
  <c r="WV25" i="30"/>
  <c r="WR25" i="30"/>
  <c r="WN25" i="30"/>
  <c r="XP25" i="30"/>
  <c r="WF25" i="30"/>
  <c r="WB25" i="30"/>
  <c r="VX25" i="30"/>
  <c r="VT25" i="30"/>
  <c r="VP25" i="30"/>
  <c r="VL25" i="30"/>
  <c r="VH25" i="30"/>
  <c r="WJ25" i="30"/>
  <c r="UZ25" i="30"/>
  <c r="UV25" i="30"/>
  <c r="UR25" i="30"/>
  <c r="UN25" i="30"/>
  <c r="UJ25" i="30"/>
  <c r="UF25" i="30"/>
  <c r="UB25" i="30"/>
  <c r="VD25" i="30"/>
  <c r="TT25" i="30"/>
  <c r="TP25" i="30"/>
  <c r="TL25" i="30"/>
  <c r="TH25" i="30"/>
  <c r="TD25" i="30"/>
  <c r="SZ25" i="30"/>
  <c r="SV25" i="30"/>
  <c r="TX25" i="30"/>
  <c r="SN25" i="30"/>
  <c r="SJ25" i="30"/>
  <c r="SF25" i="30"/>
  <c r="SB25" i="30"/>
  <c r="RX25" i="30"/>
  <c r="RT25" i="30"/>
  <c r="RP25" i="30"/>
  <c r="SR25" i="30"/>
  <c r="RH25" i="30"/>
  <c r="RD25" i="30"/>
  <c r="QZ25" i="30"/>
  <c r="QV25" i="30"/>
  <c r="QR25" i="30"/>
  <c r="QN25" i="30"/>
  <c r="QJ25" i="30"/>
  <c r="RL25" i="30"/>
  <c r="QB25" i="30"/>
  <c r="PX25" i="30"/>
  <c r="PT25" i="30"/>
  <c r="PP25" i="30"/>
  <c r="PL25" i="30"/>
  <c r="PH25" i="30"/>
  <c r="PD25" i="30"/>
  <c r="QF25" i="30"/>
  <c r="JX25" i="30"/>
  <c r="JT25" i="30"/>
  <c r="JP25" i="30"/>
  <c r="JL25" i="30"/>
  <c r="JH25" i="30"/>
  <c r="JD25" i="30"/>
  <c r="IZ25" i="30"/>
  <c r="KB25" i="30"/>
  <c r="HL25" i="30"/>
  <c r="HH25" i="30"/>
  <c r="HD25" i="30"/>
  <c r="GZ25" i="30"/>
  <c r="GV25" i="30"/>
  <c r="GR25" i="30"/>
  <c r="GN25" i="30"/>
  <c r="HP25" i="30"/>
  <c r="IR25" i="30"/>
  <c r="IN25" i="30"/>
  <c r="IJ25" i="30"/>
  <c r="IF25" i="30"/>
  <c r="IB25" i="30"/>
  <c r="HX25" i="30"/>
  <c r="HT25" i="30"/>
  <c r="IV25" i="30"/>
  <c r="GF25" i="30"/>
  <c r="GB25" i="30"/>
  <c r="FX25" i="30"/>
  <c r="FT25" i="30"/>
  <c r="FP25" i="30"/>
  <c r="FL25" i="30"/>
  <c r="FH25" i="30"/>
  <c r="GJ25" i="30"/>
  <c r="EN25" i="30"/>
  <c r="ER25" i="30"/>
  <c r="EV25" i="30"/>
  <c r="EZ25" i="30"/>
  <c r="EJ25" i="30"/>
  <c r="EF25" i="30"/>
  <c r="EB25" i="30"/>
  <c r="FD25" i="30"/>
  <c r="DT25" i="30"/>
  <c r="DP25" i="30"/>
  <c r="DL25" i="30"/>
  <c r="DH25" i="30"/>
  <c r="DD25" i="30"/>
  <c r="CZ25" i="30"/>
  <c r="CV25" i="30"/>
  <c r="DX25" i="30"/>
  <c r="CN25" i="30"/>
  <c r="CJ25" i="30"/>
  <c r="CF25" i="30"/>
  <c r="CB25" i="30"/>
  <c r="BX25" i="30"/>
  <c r="BT25" i="30"/>
  <c r="BP25" i="30"/>
  <c r="CR25" i="30"/>
  <c r="BH25" i="30"/>
  <c r="BD25" i="30"/>
  <c r="AZ25" i="30"/>
  <c r="AV25" i="30"/>
  <c r="AR25" i="30"/>
  <c r="AN25" i="30"/>
  <c r="AJ25" i="30"/>
  <c r="BL25" i="30"/>
  <c r="AB25" i="30"/>
  <c r="X25" i="30"/>
  <c r="T25" i="30"/>
  <c r="P25" i="30"/>
  <c r="H25" i="30"/>
  <c r="L25" i="30"/>
  <c r="BKV24" i="30"/>
  <c r="BKR24" i="30"/>
  <c r="BKN24" i="30"/>
  <c r="BKJ24" i="30"/>
  <c r="BKF24" i="30"/>
  <c r="BKB24" i="30"/>
  <c r="BJX24" i="30"/>
  <c r="BKZ24" i="30"/>
  <c r="BJP24" i="30"/>
  <c r="BJL24" i="30"/>
  <c r="BJH24" i="30"/>
  <c r="BJD24" i="30"/>
  <c r="BIZ24" i="30"/>
  <c r="BIV24" i="30"/>
  <c r="BIR24" i="30"/>
  <c r="BJT24" i="30"/>
  <c r="BIJ24" i="30"/>
  <c r="BIF24" i="30"/>
  <c r="BIB24" i="30"/>
  <c r="BHX24" i="30"/>
  <c r="BHT24" i="30"/>
  <c r="BHP24" i="30"/>
  <c r="BHL24" i="30"/>
  <c r="BIN24" i="30"/>
  <c r="BHD24" i="30"/>
  <c r="BGZ24" i="30"/>
  <c r="BGV24" i="30"/>
  <c r="BGR24" i="30"/>
  <c r="BGN24" i="30"/>
  <c r="BGJ24" i="30"/>
  <c r="BGF24" i="30"/>
  <c r="BHH24" i="30"/>
  <c r="BFX24" i="30"/>
  <c r="BFT24" i="30"/>
  <c r="BFP24" i="30"/>
  <c r="BFL24" i="30"/>
  <c r="BFH24" i="30"/>
  <c r="BFD24" i="30"/>
  <c r="BEZ24" i="30"/>
  <c r="BGB24" i="30"/>
  <c r="BER24" i="30"/>
  <c r="BEN24" i="30"/>
  <c r="BEJ24" i="30"/>
  <c r="BEF24" i="30"/>
  <c r="BEB24" i="30"/>
  <c r="BDX24" i="30"/>
  <c r="BDT24" i="30"/>
  <c r="BEV24" i="30"/>
  <c r="BDL24" i="30"/>
  <c r="BDH24" i="30"/>
  <c r="BDD24" i="30"/>
  <c r="BCZ24" i="30"/>
  <c r="BCV24" i="30"/>
  <c r="BCR24" i="30"/>
  <c r="BCN24" i="30"/>
  <c r="BDP24" i="30"/>
  <c r="BBT24" i="30"/>
  <c r="BBX24" i="30"/>
  <c r="BCB24" i="30"/>
  <c r="BCF24" i="30"/>
  <c r="BBP24" i="30"/>
  <c r="BBL24" i="30"/>
  <c r="BBH24" i="30"/>
  <c r="BCJ24" i="30"/>
  <c r="BAZ24" i="30"/>
  <c r="BAV24" i="30"/>
  <c r="BAR24" i="30"/>
  <c r="BAN24" i="30"/>
  <c r="BAJ24" i="30"/>
  <c r="BAF24" i="30"/>
  <c r="BAB24" i="30"/>
  <c r="BBD24" i="30"/>
  <c r="AZT24" i="30"/>
  <c r="AZP24" i="30"/>
  <c r="AZL24" i="30"/>
  <c r="AZH24" i="30"/>
  <c r="AZD24" i="30"/>
  <c r="AYZ24" i="30"/>
  <c r="AYV24" i="30"/>
  <c r="AZX24" i="30"/>
  <c r="AYN24" i="30"/>
  <c r="AYJ24" i="30"/>
  <c r="AYF24" i="30"/>
  <c r="AYB24" i="30"/>
  <c r="AXX24" i="30"/>
  <c r="AXT24" i="30"/>
  <c r="AXP24" i="30"/>
  <c r="AYR24" i="30"/>
  <c r="AXH24" i="30"/>
  <c r="AXD24" i="30"/>
  <c r="AWZ24" i="30"/>
  <c r="AWV24" i="30"/>
  <c r="AWR24" i="30"/>
  <c r="AWN24" i="30"/>
  <c r="AWJ24" i="30"/>
  <c r="AXL24" i="30"/>
  <c r="AWB24" i="30"/>
  <c r="AVX24" i="30"/>
  <c r="AVT24" i="30"/>
  <c r="AVP24" i="30"/>
  <c r="AVL24" i="30"/>
  <c r="AVH24" i="30"/>
  <c r="AVD24" i="30"/>
  <c r="AWF24" i="30"/>
  <c r="AUV24" i="30"/>
  <c r="AUR24" i="30"/>
  <c r="AUN24" i="30"/>
  <c r="AUJ24" i="30"/>
  <c r="AUF24" i="30"/>
  <c r="AUB24" i="30"/>
  <c r="ATX24" i="30"/>
  <c r="AUZ24" i="30"/>
  <c r="ATP24" i="30"/>
  <c r="ATL24" i="30"/>
  <c r="ATH24" i="30"/>
  <c r="ATD24" i="30"/>
  <c r="ASZ24" i="30"/>
  <c r="ASV24" i="30"/>
  <c r="ASR24" i="30"/>
  <c r="ATT24" i="30"/>
  <c r="ASJ24" i="30"/>
  <c r="ASF24" i="30"/>
  <c r="ASB24" i="30"/>
  <c r="ARX24" i="30"/>
  <c r="ART24" i="30"/>
  <c r="ARP24" i="30"/>
  <c r="ARL24" i="30"/>
  <c r="ASN24" i="30"/>
  <c r="ARD24" i="30"/>
  <c r="AQZ24" i="30"/>
  <c r="AQV24" i="30"/>
  <c r="AQR24" i="30"/>
  <c r="AQN24" i="30"/>
  <c r="AQJ24" i="30"/>
  <c r="AQF24" i="30"/>
  <c r="ARH24" i="30"/>
  <c r="APX24" i="30"/>
  <c r="APT24" i="30"/>
  <c r="APP24" i="30"/>
  <c r="APL24" i="30"/>
  <c r="APH24" i="30"/>
  <c r="APD24" i="30"/>
  <c r="AOZ24" i="30"/>
  <c r="AQB24" i="30"/>
  <c r="AOR24" i="30"/>
  <c r="AON24" i="30"/>
  <c r="AOJ24" i="30"/>
  <c r="AOF24" i="30"/>
  <c r="AOB24" i="30"/>
  <c r="ANX24" i="30"/>
  <c r="ANT24" i="30"/>
  <c r="AOV24" i="30"/>
  <c r="AJT24" i="30"/>
  <c r="AJP24" i="30"/>
  <c r="AJL24" i="30"/>
  <c r="AJH24" i="30"/>
  <c r="AJD24" i="30"/>
  <c r="AIZ24" i="30"/>
  <c r="AIV24" i="30"/>
  <c r="AJX24" i="30"/>
  <c r="AIN24" i="30"/>
  <c r="AIJ24" i="30"/>
  <c r="AIF24" i="30"/>
  <c r="AIB24" i="30"/>
  <c r="AHX24" i="30"/>
  <c r="AHT24" i="30"/>
  <c r="AHP24" i="30"/>
  <c r="AIR24" i="30"/>
  <c r="AHH24" i="30"/>
  <c r="AHD24" i="30"/>
  <c r="AGZ24" i="30"/>
  <c r="AGV24" i="30"/>
  <c r="AGR24" i="30"/>
  <c r="AGN24" i="30"/>
  <c r="AGJ24" i="30"/>
  <c r="AHL24" i="30"/>
  <c r="AGB24" i="30"/>
  <c r="AFX24" i="30"/>
  <c r="AFT24" i="30"/>
  <c r="AFP24" i="30"/>
  <c r="AFL24" i="30"/>
  <c r="AFH24" i="30"/>
  <c r="AFD24" i="30"/>
  <c r="AGF24" i="30"/>
  <c r="ADX24" i="30"/>
  <c r="AEB24" i="30"/>
  <c r="AEF24" i="30"/>
  <c r="AEJ24" i="30"/>
  <c r="AEN24" i="30"/>
  <c r="AER24" i="30"/>
  <c r="AEV24" i="30"/>
  <c r="ADP24" i="30"/>
  <c r="ADL24" i="30"/>
  <c r="ADH24" i="30"/>
  <c r="ADD24" i="30"/>
  <c r="ACZ24" i="30"/>
  <c r="ACV24" i="30"/>
  <c r="ACR24" i="30"/>
  <c r="ADT24" i="30"/>
  <c r="ABL24" i="30"/>
  <c r="ABP24" i="30"/>
  <c r="ABT24" i="30"/>
  <c r="ABX24" i="30"/>
  <c r="ACB24" i="30"/>
  <c r="ACF24" i="30"/>
  <c r="ACJ24" i="30"/>
  <c r="ABD24" i="30"/>
  <c r="AAZ24" i="30"/>
  <c r="AAV24" i="30"/>
  <c r="AAR24" i="30"/>
  <c r="AAN24" i="30"/>
  <c r="AAJ24" i="30"/>
  <c r="AAF24" i="30"/>
  <c r="ABH24" i="30"/>
  <c r="ZX24" i="30"/>
  <c r="ZT24" i="30"/>
  <c r="ZP24" i="30"/>
  <c r="ZL24" i="30"/>
  <c r="ZH24" i="30"/>
  <c r="ZD24" i="30"/>
  <c r="YZ24" i="30"/>
  <c r="AAB24" i="30"/>
  <c r="YR24" i="30"/>
  <c r="YN24" i="30"/>
  <c r="YJ24" i="30"/>
  <c r="YF24" i="30"/>
  <c r="YB24" i="30"/>
  <c r="XX24" i="30"/>
  <c r="XT24" i="30"/>
  <c r="YV24" i="30"/>
  <c r="XL24" i="30"/>
  <c r="XH24" i="30"/>
  <c r="XD24" i="30"/>
  <c r="WZ24" i="30"/>
  <c r="WV24" i="30"/>
  <c r="WR24" i="30"/>
  <c r="WN24" i="30"/>
  <c r="XP24" i="30"/>
  <c r="WF24" i="30"/>
  <c r="WB24" i="30"/>
  <c r="VX24" i="30"/>
  <c r="VT24" i="30"/>
  <c r="VP24" i="30"/>
  <c r="VL24" i="30"/>
  <c r="VH24" i="30"/>
  <c r="WJ24" i="30"/>
  <c r="UZ24" i="30"/>
  <c r="UV24" i="30"/>
  <c r="UR24" i="30"/>
  <c r="UN24" i="30"/>
  <c r="UJ24" i="30"/>
  <c r="UF24" i="30"/>
  <c r="UB24" i="30"/>
  <c r="VD24" i="30"/>
  <c r="TT24" i="30"/>
  <c r="TP24" i="30"/>
  <c r="TL24" i="30"/>
  <c r="TH24" i="30"/>
  <c r="TD24" i="30"/>
  <c r="SZ24" i="30"/>
  <c r="SV24" i="30"/>
  <c r="TX24" i="30"/>
  <c r="SN24" i="30"/>
  <c r="SJ24" i="30"/>
  <c r="SF24" i="30"/>
  <c r="SB24" i="30"/>
  <c r="RX24" i="30"/>
  <c r="RT24" i="30"/>
  <c r="RP24" i="30"/>
  <c r="SR24" i="30"/>
  <c r="RH24" i="30"/>
  <c r="RD24" i="30"/>
  <c r="QZ24" i="30"/>
  <c r="QV24" i="30"/>
  <c r="QR24" i="30"/>
  <c r="QN24" i="30"/>
  <c r="QJ24" i="30"/>
  <c r="RL24" i="30"/>
  <c r="QB24" i="30"/>
  <c r="PX24" i="30"/>
  <c r="PT24" i="30"/>
  <c r="PP24" i="30"/>
  <c r="PL24" i="30"/>
  <c r="PH24" i="30"/>
  <c r="PD24" i="30"/>
  <c r="QF24" i="30"/>
  <c r="OV24" i="30"/>
  <c r="OR24" i="30"/>
  <c r="ON24" i="30"/>
  <c r="OJ24" i="30"/>
  <c r="OF24" i="30"/>
  <c r="OB24" i="30"/>
  <c r="NX24" i="30"/>
  <c r="OZ24" i="30"/>
  <c r="NP24" i="30"/>
  <c r="NL24" i="30"/>
  <c r="NH24" i="30"/>
  <c r="ND24" i="30"/>
  <c r="MZ24" i="30"/>
  <c r="MV24" i="30"/>
  <c r="MR24" i="30"/>
  <c r="NT24" i="30"/>
  <c r="MJ24" i="30"/>
  <c r="MF24" i="30"/>
  <c r="MB24" i="30"/>
  <c r="LX24" i="30"/>
  <c r="LT24" i="30"/>
  <c r="LP24" i="30"/>
  <c r="LL24" i="30"/>
  <c r="MN24" i="30"/>
  <c r="LD24" i="30"/>
  <c r="KZ24" i="30"/>
  <c r="KV24" i="30"/>
  <c r="KR24" i="30"/>
  <c r="KN24" i="30"/>
  <c r="KJ24" i="30"/>
  <c r="KF24" i="30"/>
  <c r="LH24" i="30"/>
  <c r="JX24" i="30"/>
  <c r="JT24" i="30"/>
  <c r="JP24" i="30"/>
  <c r="JL24" i="30"/>
  <c r="JH24" i="30"/>
  <c r="JD24" i="30"/>
  <c r="IZ24" i="30"/>
  <c r="KB24" i="30"/>
  <c r="HL24" i="30"/>
  <c r="HH24" i="30"/>
  <c r="HD24" i="30"/>
  <c r="GZ24" i="30"/>
  <c r="GV24" i="30"/>
  <c r="GR24" i="30"/>
  <c r="GN24" i="30"/>
  <c r="HP24" i="30"/>
  <c r="IR24" i="30"/>
  <c r="IN24" i="30"/>
  <c r="IJ24" i="30"/>
  <c r="IF24" i="30"/>
  <c r="IB24" i="30"/>
  <c r="HX24" i="30"/>
  <c r="HT24" i="30"/>
  <c r="IV24" i="30"/>
  <c r="GF24" i="30"/>
  <c r="GB24" i="30"/>
  <c r="FX24" i="30"/>
  <c r="FT24" i="30"/>
  <c r="FP24" i="30"/>
  <c r="FL24" i="30"/>
  <c r="FH24" i="30"/>
  <c r="GJ24" i="30"/>
  <c r="EN24" i="30"/>
  <c r="ER24" i="30"/>
  <c r="EV24" i="30"/>
  <c r="EZ24" i="30"/>
  <c r="EJ24" i="30"/>
  <c r="EF24" i="30"/>
  <c r="EB24" i="30"/>
  <c r="FD24" i="30"/>
  <c r="DT24" i="30"/>
  <c r="DP24" i="30"/>
  <c r="DL24" i="30"/>
  <c r="DH24" i="30"/>
  <c r="DD24" i="30"/>
  <c r="CZ24" i="30"/>
  <c r="CV24" i="30"/>
  <c r="DX24" i="30"/>
  <c r="CN24" i="30"/>
  <c r="CJ24" i="30"/>
  <c r="CF24" i="30"/>
  <c r="CB24" i="30"/>
  <c r="BX24" i="30"/>
  <c r="BT24" i="30"/>
  <c r="BP24" i="30"/>
  <c r="CR24" i="30"/>
  <c r="BH24" i="30"/>
  <c r="BD24" i="30"/>
  <c r="AZ24" i="30"/>
  <c r="AV24" i="30"/>
  <c r="AR24" i="30"/>
  <c r="AN24" i="30"/>
  <c r="AJ24" i="30"/>
  <c r="BL24" i="30"/>
  <c r="AB24" i="30"/>
  <c r="X24" i="30"/>
  <c r="T24" i="30"/>
  <c r="P24" i="30"/>
  <c r="H24" i="30"/>
  <c r="L24" i="30"/>
  <c r="BKV23" i="30"/>
  <c r="BKR23" i="30"/>
  <c r="BKN23" i="30"/>
  <c r="BKJ23" i="30"/>
  <c r="BKF23" i="30"/>
  <c r="BKB23" i="30"/>
  <c r="BJX23" i="30"/>
  <c r="BKZ23" i="30"/>
  <c r="BJP23" i="30"/>
  <c r="BJL23" i="30"/>
  <c r="BJH23" i="30"/>
  <c r="BJD23" i="30"/>
  <c r="BIZ23" i="30"/>
  <c r="BIV23" i="30"/>
  <c r="BIR23" i="30"/>
  <c r="BJT23" i="30"/>
  <c r="BIJ23" i="30"/>
  <c r="BIF23" i="30"/>
  <c r="BIB23" i="30"/>
  <c r="BHX23" i="30"/>
  <c r="BHT23" i="30"/>
  <c r="BHP23" i="30"/>
  <c r="BHL23" i="30"/>
  <c r="BIN23" i="30"/>
  <c r="BHD23" i="30"/>
  <c r="BGZ23" i="30"/>
  <c r="BGV23" i="30"/>
  <c r="BGR23" i="30"/>
  <c r="BGN23" i="30"/>
  <c r="BGJ23" i="30"/>
  <c r="BGF23" i="30"/>
  <c r="BHH23" i="30"/>
  <c r="BFX23" i="30"/>
  <c r="BFT23" i="30"/>
  <c r="BFP23" i="30"/>
  <c r="BFL23" i="30"/>
  <c r="BFH23" i="30"/>
  <c r="BFD23" i="30"/>
  <c r="BEZ23" i="30"/>
  <c r="BGB23" i="30"/>
  <c r="BER23" i="30"/>
  <c r="BEN23" i="30"/>
  <c r="BEJ23" i="30"/>
  <c r="BEF23" i="30"/>
  <c r="BEB23" i="30"/>
  <c r="BDX23" i="30"/>
  <c r="BDT23" i="30"/>
  <c r="BEV23" i="30"/>
  <c r="BDL23" i="30"/>
  <c r="BDH23" i="30"/>
  <c r="BDD23" i="30"/>
  <c r="BCZ23" i="30"/>
  <c r="BCV23" i="30"/>
  <c r="BCR23" i="30"/>
  <c r="BCN23" i="30"/>
  <c r="BDP23" i="30"/>
  <c r="BBT23" i="30"/>
  <c r="BBX23" i="30"/>
  <c r="BCB23" i="30"/>
  <c r="BCF23" i="30"/>
  <c r="BBP23" i="30"/>
  <c r="BBL23" i="30"/>
  <c r="BBH23" i="30"/>
  <c r="BCJ23" i="30"/>
  <c r="BAZ23" i="30"/>
  <c r="BAV23" i="30"/>
  <c r="BAR23" i="30"/>
  <c r="BAN23" i="30"/>
  <c r="BAJ23" i="30"/>
  <c r="BAF23" i="30"/>
  <c r="BAB23" i="30"/>
  <c r="BBD23" i="30"/>
  <c r="AZT23" i="30"/>
  <c r="AZP23" i="30"/>
  <c r="AZL23" i="30"/>
  <c r="AZH23" i="30"/>
  <c r="AZD23" i="30"/>
  <c r="AYZ23" i="30"/>
  <c r="AYV23" i="30"/>
  <c r="AZX23" i="30"/>
  <c r="AYN23" i="30"/>
  <c r="AYJ23" i="30"/>
  <c r="AYF23" i="30"/>
  <c r="AYB23" i="30"/>
  <c r="AXX23" i="30"/>
  <c r="AXT23" i="30"/>
  <c r="AXP23" i="30"/>
  <c r="AYR23" i="30"/>
  <c r="AXH23" i="30"/>
  <c r="AXD23" i="30"/>
  <c r="AWZ23" i="30"/>
  <c r="AWV23" i="30"/>
  <c r="AWR23" i="30"/>
  <c r="AWN23" i="30"/>
  <c r="AWJ23" i="30"/>
  <c r="AXL23" i="30"/>
  <c r="AWB23" i="30"/>
  <c r="AVX23" i="30"/>
  <c r="AVT23" i="30"/>
  <c r="AVP23" i="30"/>
  <c r="AVL23" i="30"/>
  <c r="AVH23" i="30"/>
  <c r="AVD23" i="30"/>
  <c r="AWF23" i="30"/>
  <c r="AUV23" i="30"/>
  <c r="AUR23" i="30"/>
  <c r="AUN23" i="30"/>
  <c r="AUJ23" i="30"/>
  <c r="AUF23" i="30"/>
  <c r="AUB23" i="30"/>
  <c r="ATX23" i="30"/>
  <c r="AUZ23" i="30"/>
  <c r="ATP23" i="30"/>
  <c r="ATL23" i="30"/>
  <c r="ATH23" i="30"/>
  <c r="ATD23" i="30"/>
  <c r="ASZ23" i="30"/>
  <c r="ASV23" i="30"/>
  <c r="ASR23" i="30"/>
  <c r="ATT23" i="30"/>
  <c r="ASJ23" i="30"/>
  <c r="ASF23" i="30"/>
  <c r="ASB23" i="30"/>
  <c r="ARX23" i="30"/>
  <c r="ART23" i="30"/>
  <c r="ARP23" i="30"/>
  <c r="ARL23" i="30"/>
  <c r="ASN23" i="30"/>
  <c r="ARD23" i="30"/>
  <c r="AQZ23" i="30"/>
  <c r="AQV23" i="30"/>
  <c r="AQR23" i="30"/>
  <c r="AQN23" i="30"/>
  <c r="AQJ23" i="30"/>
  <c r="AQF23" i="30"/>
  <c r="ARH23" i="30"/>
  <c r="APX23" i="30"/>
  <c r="APT23" i="30"/>
  <c r="APP23" i="30"/>
  <c r="APL23" i="30"/>
  <c r="APH23" i="30"/>
  <c r="APD23" i="30"/>
  <c r="AOZ23" i="30"/>
  <c r="AQB23" i="30"/>
  <c r="AOR23" i="30"/>
  <c r="AON23" i="30"/>
  <c r="AOJ23" i="30"/>
  <c r="AOF23" i="30"/>
  <c r="AOB23" i="30"/>
  <c r="ANX23" i="30"/>
  <c r="ANT23" i="30"/>
  <c r="AOV23" i="30"/>
  <c r="AJT23" i="30"/>
  <c r="AJP23" i="30"/>
  <c r="AJL23" i="30"/>
  <c r="AJH23" i="30"/>
  <c r="AJD23" i="30"/>
  <c r="AIZ23" i="30"/>
  <c r="AIV23" i="30"/>
  <c r="AJX23" i="30"/>
  <c r="AIN23" i="30"/>
  <c r="AIJ23" i="30"/>
  <c r="AIF23" i="30"/>
  <c r="AIB23" i="30"/>
  <c r="AHX23" i="30"/>
  <c r="AHT23" i="30"/>
  <c r="AHP23" i="30"/>
  <c r="AIR23" i="30"/>
  <c r="AHH23" i="30"/>
  <c r="AHD23" i="30"/>
  <c r="AGZ23" i="30"/>
  <c r="AGV23" i="30"/>
  <c r="AGR23" i="30"/>
  <c r="AGN23" i="30"/>
  <c r="AGJ23" i="30"/>
  <c r="AHL23" i="30"/>
  <c r="AGB23" i="30"/>
  <c r="AFX23" i="30"/>
  <c r="AFT23" i="30"/>
  <c r="AFP23" i="30"/>
  <c r="AFL23" i="30"/>
  <c r="AFH23" i="30"/>
  <c r="AFD23" i="30"/>
  <c r="AGF23" i="30"/>
  <c r="ADX23" i="30"/>
  <c r="AEB23" i="30"/>
  <c r="AEF23" i="30"/>
  <c r="AEJ23" i="30"/>
  <c r="AEN23" i="30"/>
  <c r="AER23" i="30"/>
  <c r="AEV23" i="30"/>
  <c r="ADP23" i="30"/>
  <c r="ADL23" i="30"/>
  <c r="ADH23" i="30"/>
  <c r="ADD23" i="30"/>
  <c r="ACZ23" i="30"/>
  <c r="ACV23" i="30"/>
  <c r="ACR23" i="30"/>
  <c r="ADT23" i="30"/>
  <c r="ABL23" i="30"/>
  <c r="ABP23" i="30"/>
  <c r="ABT23" i="30"/>
  <c r="ABX23" i="30"/>
  <c r="ACB23" i="30"/>
  <c r="ACF23" i="30"/>
  <c r="ACJ23" i="30"/>
  <c r="ABD23" i="30"/>
  <c r="AAZ23" i="30"/>
  <c r="AAV23" i="30"/>
  <c r="AAR23" i="30"/>
  <c r="AAN23" i="30"/>
  <c r="AAJ23" i="30"/>
  <c r="AAF23" i="30"/>
  <c r="ABH23" i="30"/>
  <c r="ZX23" i="30"/>
  <c r="ZT23" i="30"/>
  <c r="ZP23" i="30"/>
  <c r="ZL23" i="30"/>
  <c r="ZH23" i="30"/>
  <c r="ZD23" i="30"/>
  <c r="YZ23" i="30"/>
  <c r="AAB23" i="30"/>
  <c r="YR23" i="30"/>
  <c r="YN23" i="30"/>
  <c r="YJ23" i="30"/>
  <c r="YF23" i="30"/>
  <c r="YB23" i="30"/>
  <c r="XX23" i="30"/>
  <c r="XT23" i="30"/>
  <c r="YV23" i="30"/>
  <c r="XL23" i="30"/>
  <c r="XH23" i="30"/>
  <c r="XD23" i="30"/>
  <c r="WZ23" i="30"/>
  <c r="WV23" i="30"/>
  <c r="WR23" i="30"/>
  <c r="WN23" i="30"/>
  <c r="XP23" i="30"/>
  <c r="WF23" i="30"/>
  <c r="WB23" i="30"/>
  <c r="VX23" i="30"/>
  <c r="VT23" i="30"/>
  <c r="VP23" i="30"/>
  <c r="VL23" i="30"/>
  <c r="VH23" i="30"/>
  <c r="WJ23" i="30"/>
  <c r="UZ23" i="30"/>
  <c r="UV23" i="30"/>
  <c r="UR23" i="30"/>
  <c r="UN23" i="30"/>
  <c r="UJ23" i="30"/>
  <c r="UF23" i="30"/>
  <c r="UB23" i="30"/>
  <c r="VD23" i="30"/>
  <c r="TT23" i="30"/>
  <c r="TP23" i="30"/>
  <c r="TL23" i="30"/>
  <c r="TH23" i="30"/>
  <c r="TD23" i="30"/>
  <c r="SZ23" i="30"/>
  <c r="SV23" i="30"/>
  <c r="TX23" i="30"/>
  <c r="SN23" i="30"/>
  <c r="SJ23" i="30"/>
  <c r="SF23" i="30"/>
  <c r="SB23" i="30"/>
  <c r="RX23" i="30"/>
  <c r="RT23" i="30"/>
  <c r="RP23" i="30"/>
  <c r="SR23" i="30"/>
  <c r="RH23" i="30"/>
  <c r="RD23" i="30"/>
  <c r="QZ23" i="30"/>
  <c r="QV23" i="30"/>
  <c r="QR23" i="30"/>
  <c r="QN23" i="30"/>
  <c r="QJ23" i="30"/>
  <c r="RL23" i="30"/>
  <c r="QB23" i="30"/>
  <c r="PX23" i="30"/>
  <c r="PT23" i="30"/>
  <c r="PP23" i="30"/>
  <c r="PL23" i="30"/>
  <c r="PH23" i="30"/>
  <c r="PD23" i="30"/>
  <c r="QF23" i="30"/>
  <c r="OV23" i="30"/>
  <c r="OR23" i="30"/>
  <c r="ON23" i="30"/>
  <c r="OJ23" i="30"/>
  <c r="OF23" i="30"/>
  <c r="OB23" i="30"/>
  <c r="NX23" i="30"/>
  <c r="OZ23" i="30"/>
  <c r="NP23" i="30"/>
  <c r="NL23" i="30"/>
  <c r="NH23" i="30"/>
  <c r="ND23" i="30"/>
  <c r="MZ23" i="30"/>
  <c r="MV23" i="30"/>
  <c r="MR23" i="30"/>
  <c r="NT23" i="30"/>
  <c r="MJ23" i="30"/>
  <c r="MF23" i="30"/>
  <c r="MB23" i="30"/>
  <c r="LX23" i="30"/>
  <c r="LT23" i="30"/>
  <c r="LP23" i="30"/>
  <c r="LL23" i="30"/>
  <c r="MN23" i="30"/>
  <c r="LD23" i="30"/>
  <c r="KZ23" i="30"/>
  <c r="KV23" i="30"/>
  <c r="KR23" i="30"/>
  <c r="KN23" i="30"/>
  <c r="KJ23" i="30"/>
  <c r="KF23" i="30"/>
  <c r="LH23" i="30"/>
  <c r="JX23" i="30"/>
  <c r="JT23" i="30"/>
  <c r="JP23" i="30"/>
  <c r="JL23" i="30"/>
  <c r="JH23" i="30"/>
  <c r="JD23" i="30"/>
  <c r="IZ23" i="30"/>
  <c r="KB23" i="30"/>
  <c r="HL23" i="30"/>
  <c r="HH23" i="30"/>
  <c r="HD23" i="30"/>
  <c r="GZ23" i="30"/>
  <c r="GV23" i="30"/>
  <c r="GR23" i="30"/>
  <c r="GN23" i="30"/>
  <c r="HP23" i="30"/>
  <c r="IR23" i="30"/>
  <c r="IN23" i="30"/>
  <c r="IJ23" i="30"/>
  <c r="IF23" i="30"/>
  <c r="IB23" i="30"/>
  <c r="HX23" i="30"/>
  <c r="HT23" i="30"/>
  <c r="IV23" i="30"/>
  <c r="GF23" i="30"/>
  <c r="GB23" i="30"/>
  <c r="FX23" i="30"/>
  <c r="FT23" i="30"/>
  <c r="FP23" i="30"/>
  <c r="FL23" i="30"/>
  <c r="FH23" i="30"/>
  <c r="GJ23" i="30"/>
  <c r="EN23" i="30"/>
  <c r="ER23" i="30"/>
  <c r="EV23" i="30"/>
  <c r="EZ23" i="30"/>
  <c r="EJ23" i="30"/>
  <c r="EF23" i="30"/>
  <c r="EB23" i="30"/>
  <c r="FD23" i="30"/>
  <c r="DT23" i="30"/>
  <c r="DP23" i="30"/>
  <c r="DL23" i="30"/>
  <c r="DH23" i="30"/>
  <c r="DD23" i="30"/>
  <c r="CZ23" i="30"/>
  <c r="CV23" i="30"/>
  <c r="DX23" i="30"/>
  <c r="CN23" i="30"/>
  <c r="CJ23" i="30"/>
  <c r="CF23" i="30"/>
  <c r="CB23" i="30"/>
  <c r="BX23" i="30"/>
  <c r="BT23" i="30"/>
  <c r="BP23" i="30"/>
  <c r="CR23" i="30"/>
  <c r="BH23" i="30"/>
  <c r="BD23" i="30"/>
  <c r="AZ23" i="30"/>
  <c r="AV23" i="30"/>
  <c r="AR23" i="30"/>
  <c r="AN23" i="30"/>
  <c r="AJ23" i="30"/>
  <c r="BL23" i="30"/>
  <c r="AB23" i="30"/>
  <c r="X23" i="30"/>
  <c r="T23" i="30"/>
  <c r="P23" i="30"/>
  <c r="H23" i="30"/>
  <c r="L23" i="30"/>
  <c r="BKV22" i="30"/>
  <c r="BKR22" i="30"/>
  <c r="BKN22" i="30"/>
  <c r="BKJ22" i="30"/>
  <c r="BKF22" i="30"/>
  <c r="BKB22" i="30"/>
  <c r="BJX22" i="30"/>
  <c r="BKZ22" i="30"/>
  <c r="BJP22" i="30"/>
  <c r="BJL22" i="30"/>
  <c r="BJH22" i="30"/>
  <c r="BJD22" i="30"/>
  <c r="BIZ22" i="30"/>
  <c r="BIV22" i="30"/>
  <c r="BIR22" i="30"/>
  <c r="BJT22" i="30"/>
  <c r="BIJ22" i="30"/>
  <c r="BIF22" i="30"/>
  <c r="BIB22" i="30"/>
  <c r="BHX22" i="30"/>
  <c r="BHT22" i="30"/>
  <c r="BHP22" i="30"/>
  <c r="BHL22" i="30"/>
  <c r="BIN22" i="30"/>
  <c r="BHD22" i="30"/>
  <c r="BGZ22" i="30"/>
  <c r="BGV22" i="30"/>
  <c r="BGR22" i="30"/>
  <c r="BGN22" i="30"/>
  <c r="BGJ22" i="30"/>
  <c r="BGF22" i="30"/>
  <c r="BHH22" i="30"/>
  <c r="BFX22" i="30"/>
  <c r="BFT22" i="30"/>
  <c r="BFP22" i="30"/>
  <c r="BFL22" i="30"/>
  <c r="BFH22" i="30"/>
  <c r="BFD22" i="30"/>
  <c r="BEZ22" i="30"/>
  <c r="BGB22" i="30"/>
  <c r="BER22" i="30"/>
  <c r="BEN22" i="30"/>
  <c r="BEJ22" i="30"/>
  <c r="BEF22" i="30"/>
  <c r="BEB22" i="30"/>
  <c r="BDX22" i="30"/>
  <c r="BDT22" i="30"/>
  <c r="BEV22" i="30"/>
  <c r="BDL22" i="30"/>
  <c r="BDH22" i="30"/>
  <c r="BDD22" i="30"/>
  <c r="BCZ22" i="30"/>
  <c r="BCV22" i="30"/>
  <c r="BCR22" i="30"/>
  <c r="BCN22" i="30"/>
  <c r="BDP22" i="30"/>
  <c r="BBT22" i="30"/>
  <c r="BBX22" i="30"/>
  <c r="BCB22" i="30"/>
  <c r="BCF22" i="30"/>
  <c r="BBP22" i="30"/>
  <c r="BBL22" i="30"/>
  <c r="BBH22" i="30"/>
  <c r="BCJ22" i="30"/>
  <c r="BAZ22" i="30"/>
  <c r="BAV22" i="30"/>
  <c r="BAR22" i="30"/>
  <c r="BAN22" i="30"/>
  <c r="BAJ22" i="30"/>
  <c r="BAF22" i="30"/>
  <c r="BAB22" i="30"/>
  <c r="BBD22" i="30"/>
  <c r="AZT22" i="30"/>
  <c r="AZP22" i="30"/>
  <c r="AZL22" i="30"/>
  <c r="AZH22" i="30"/>
  <c r="AZD22" i="30"/>
  <c r="AYZ22" i="30"/>
  <c r="AYV22" i="30"/>
  <c r="AZX22" i="30"/>
  <c r="AYN22" i="30"/>
  <c r="AYJ22" i="30"/>
  <c r="AYF22" i="30"/>
  <c r="AYB22" i="30"/>
  <c r="AXX22" i="30"/>
  <c r="AXT22" i="30"/>
  <c r="AXP22" i="30"/>
  <c r="AYR22" i="30"/>
  <c r="AXH22" i="30"/>
  <c r="AXD22" i="30"/>
  <c r="AWZ22" i="30"/>
  <c r="AWV22" i="30"/>
  <c r="AWR22" i="30"/>
  <c r="AWN22" i="30"/>
  <c r="AWJ22" i="30"/>
  <c r="AXL22" i="30"/>
  <c r="AWB22" i="30"/>
  <c r="AVX22" i="30"/>
  <c r="AVT22" i="30"/>
  <c r="AVP22" i="30"/>
  <c r="AVL22" i="30"/>
  <c r="AVH22" i="30"/>
  <c r="AVD22" i="30"/>
  <c r="AWF22" i="30"/>
  <c r="AUV22" i="30"/>
  <c r="AUR22" i="30"/>
  <c r="AUN22" i="30"/>
  <c r="AUJ22" i="30"/>
  <c r="AUF22" i="30"/>
  <c r="AUB22" i="30"/>
  <c r="ATX22" i="30"/>
  <c r="AUZ22" i="30"/>
  <c r="ATP22" i="30"/>
  <c r="ATL22" i="30"/>
  <c r="ATH22" i="30"/>
  <c r="ATD22" i="30"/>
  <c r="ASZ22" i="30"/>
  <c r="ASV22" i="30"/>
  <c r="ASR22" i="30"/>
  <c r="ATT22" i="30"/>
  <c r="ASJ22" i="30"/>
  <c r="ASF22" i="30"/>
  <c r="ASB22" i="30"/>
  <c r="ARX22" i="30"/>
  <c r="ART22" i="30"/>
  <c r="ARP22" i="30"/>
  <c r="ARL22" i="30"/>
  <c r="ASN22" i="30"/>
  <c r="ARD22" i="30"/>
  <c r="AQZ22" i="30"/>
  <c r="AQV22" i="30"/>
  <c r="AQR22" i="30"/>
  <c r="AQN22" i="30"/>
  <c r="AQJ22" i="30"/>
  <c r="AQF22" i="30"/>
  <c r="ARH22" i="30"/>
  <c r="APX22" i="30"/>
  <c r="APT22" i="30"/>
  <c r="APP22" i="30"/>
  <c r="APL22" i="30"/>
  <c r="APH22" i="30"/>
  <c r="APD22" i="30"/>
  <c r="AOZ22" i="30"/>
  <c r="AQB22" i="30"/>
  <c r="AOR22" i="30"/>
  <c r="AON22" i="30"/>
  <c r="AOJ22" i="30"/>
  <c r="AOF22" i="30"/>
  <c r="AOB22" i="30"/>
  <c r="ANX22" i="30"/>
  <c r="ANT22" i="30"/>
  <c r="AOV22" i="30"/>
  <c r="AJT22" i="30"/>
  <c r="AJP22" i="30"/>
  <c r="AJL22" i="30"/>
  <c r="AJH22" i="30"/>
  <c r="AJD22" i="30"/>
  <c r="AIZ22" i="30"/>
  <c r="AIV22" i="30"/>
  <c r="AJX22" i="30"/>
  <c r="AIN22" i="30"/>
  <c r="AIJ22" i="30"/>
  <c r="AIF22" i="30"/>
  <c r="AIB22" i="30"/>
  <c r="AHX22" i="30"/>
  <c r="AHT22" i="30"/>
  <c r="AHP22" i="30"/>
  <c r="AIR22" i="30"/>
  <c r="AHH22" i="30"/>
  <c r="AHD22" i="30"/>
  <c r="AGZ22" i="30"/>
  <c r="AGV22" i="30"/>
  <c r="AGR22" i="30"/>
  <c r="AGN22" i="30"/>
  <c r="AGJ22" i="30"/>
  <c r="AHL22" i="30"/>
  <c r="AGB22" i="30"/>
  <c r="AFX22" i="30"/>
  <c r="AFT22" i="30"/>
  <c r="AFP22" i="30"/>
  <c r="AFL22" i="30"/>
  <c r="AFH22" i="30"/>
  <c r="AFD22" i="30"/>
  <c r="AGF22" i="30"/>
  <c r="ADX22" i="30"/>
  <c r="AEB22" i="30"/>
  <c r="AEF22" i="30"/>
  <c r="AEJ22" i="30"/>
  <c r="AEN22" i="30"/>
  <c r="AER22" i="30"/>
  <c r="AEV22" i="30"/>
  <c r="ADP22" i="30"/>
  <c r="ADL22" i="30"/>
  <c r="ADH22" i="30"/>
  <c r="ADD22" i="30"/>
  <c r="ACZ22" i="30"/>
  <c r="ACV22" i="30"/>
  <c r="ACR22" i="30"/>
  <c r="ADT22" i="30"/>
  <c r="ABL22" i="30"/>
  <c r="ABP22" i="30"/>
  <c r="ABT22" i="30"/>
  <c r="ABX22" i="30"/>
  <c r="ACB22" i="30"/>
  <c r="ACF22" i="30"/>
  <c r="ACJ22" i="30"/>
  <c r="ABD22" i="30"/>
  <c r="AAZ22" i="30"/>
  <c r="AAV22" i="30"/>
  <c r="AAR22" i="30"/>
  <c r="AAN22" i="30"/>
  <c r="AAJ22" i="30"/>
  <c r="AAF22" i="30"/>
  <c r="ABH22" i="30"/>
  <c r="ZX22" i="30"/>
  <c r="ZT22" i="30"/>
  <c r="ZP22" i="30"/>
  <c r="ZL22" i="30"/>
  <c r="ZH22" i="30"/>
  <c r="ZD22" i="30"/>
  <c r="YZ22" i="30"/>
  <c r="AAB22" i="30"/>
  <c r="YR22" i="30"/>
  <c r="YN22" i="30"/>
  <c r="YJ22" i="30"/>
  <c r="YF22" i="30"/>
  <c r="YB22" i="30"/>
  <c r="XX22" i="30"/>
  <c r="XT22" i="30"/>
  <c r="YV22" i="30"/>
  <c r="XL22" i="30"/>
  <c r="XH22" i="30"/>
  <c r="XD22" i="30"/>
  <c r="WZ22" i="30"/>
  <c r="WV22" i="30"/>
  <c r="WR22" i="30"/>
  <c r="WN22" i="30"/>
  <c r="XP22" i="30"/>
  <c r="WF22" i="30"/>
  <c r="WB22" i="30"/>
  <c r="VX22" i="30"/>
  <c r="VT22" i="30"/>
  <c r="VP22" i="30"/>
  <c r="VL22" i="30"/>
  <c r="VH22" i="30"/>
  <c r="WJ22" i="30"/>
  <c r="UZ22" i="30"/>
  <c r="UV22" i="30"/>
  <c r="UR22" i="30"/>
  <c r="UN22" i="30"/>
  <c r="UJ22" i="30"/>
  <c r="UF22" i="30"/>
  <c r="UB22" i="30"/>
  <c r="VD22" i="30"/>
  <c r="TT22" i="30"/>
  <c r="TP22" i="30"/>
  <c r="TL22" i="30"/>
  <c r="TH22" i="30"/>
  <c r="TD22" i="30"/>
  <c r="SZ22" i="30"/>
  <c r="SV22" i="30"/>
  <c r="TX22" i="30"/>
  <c r="SN22" i="30"/>
  <c r="SJ22" i="30"/>
  <c r="SF22" i="30"/>
  <c r="SB22" i="30"/>
  <c r="RX22" i="30"/>
  <c r="RT22" i="30"/>
  <c r="RP22" i="30"/>
  <c r="SR22" i="30"/>
  <c r="RH22" i="30"/>
  <c r="RD22" i="30"/>
  <c r="QZ22" i="30"/>
  <c r="QV22" i="30"/>
  <c r="QR22" i="30"/>
  <c r="QN22" i="30"/>
  <c r="QJ22" i="30"/>
  <c r="RL22" i="30"/>
  <c r="QB22" i="30"/>
  <c r="PX22" i="30"/>
  <c r="PT22" i="30"/>
  <c r="PP22" i="30"/>
  <c r="PL22" i="30"/>
  <c r="PH22" i="30"/>
  <c r="PD22" i="30"/>
  <c r="QF22" i="30"/>
  <c r="OV22" i="30"/>
  <c r="OR22" i="30"/>
  <c r="ON22" i="30"/>
  <c r="OJ22" i="30"/>
  <c r="OF22" i="30"/>
  <c r="OB22" i="30"/>
  <c r="NX22" i="30"/>
  <c r="OZ22" i="30"/>
  <c r="NP22" i="30"/>
  <c r="NL22" i="30"/>
  <c r="NH22" i="30"/>
  <c r="ND22" i="30"/>
  <c r="MZ22" i="30"/>
  <c r="MV22" i="30"/>
  <c r="MR22" i="30"/>
  <c r="NT22" i="30"/>
  <c r="MJ22" i="30"/>
  <c r="MF22" i="30"/>
  <c r="MB22" i="30"/>
  <c r="LX22" i="30"/>
  <c r="LT22" i="30"/>
  <c r="LP22" i="30"/>
  <c r="LL22" i="30"/>
  <c r="MN22" i="30"/>
  <c r="LD22" i="30"/>
  <c r="KZ22" i="30"/>
  <c r="KV22" i="30"/>
  <c r="KR22" i="30"/>
  <c r="KN22" i="30"/>
  <c r="KJ22" i="30"/>
  <c r="KF22" i="30"/>
  <c r="LH22" i="30"/>
  <c r="JX22" i="30"/>
  <c r="JT22" i="30"/>
  <c r="JP22" i="30"/>
  <c r="JL22" i="30"/>
  <c r="JH22" i="30"/>
  <c r="JD22" i="30"/>
  <c r="IZ22" i="30"/>
  <c r="KB22" i="30"/>
  <c r="HL22" i="30"/>
  <c r="HH22" i="30"/>
  <c r="HD22" i="30"/>
  <c r="GZ22" i="30"/>
  <c r="GV22" i="30"/>
  <c r="GR22" i="30"/>
  <c r="GN22" i="30"/>
  <c r="HP22" i="30"/>
  <c r="IR22" i="30"/>
  <c r="IN22" i="30"/>
  <c r="IJ22" i="30"/>
  <c r="IF22" i="30"/>
  <c r="IB22" i="30"/>
  <c r="HX22" i="30"/>
  <c r="HT22" i="30"/>
  <c r="IV22" i="30"/>
  <c r="GF22" i="30"/>
  <c r="GB22" i="30"/>
  <c r="FX22" i="30"/>
  <c r="FT22" i="30"/>
  <c r="FP22" i="30"/>
  <c r="FL22" i="30"/>
  <c r="FH22" i="30"/>
  <c r="GJ22" i="30"/>
  <c r="EN22" i="30"/>
  <c r="ER22" i="30"/>
  <c r="EV22" i="30"/>
  <c r="EZ22" i="30"/>
  <c r="EJ22" i="30"/>
  <c r="EF22" i="30"/>
  <c r="EB22" i="30"/>
  <c r="FD22" i="30"/>
  <c r="DT22" i="30"/>
  <c r="DP22" i="30"/>
  <c r="DL22" i="30"/>
  <c r="DH22" i="30"/>
  <c r="DD22" i="30"/>
  <c r="CZ22" i="30"/>
  <c r="CV22" i="30"/>
  <c r="DX22" i="30"/>
  <c r="CN22" i="30"/>
  <c r="CJ22" i="30"/>
  <c r="CF22" i="30"/>
  <c r="CB22" i="30"/>
  <c r="BX22" i="30"/>
  <c r="BT22" i="30"/>
  <c r="BP22" i="30"/>
  <c r="CR22" i="30"/>
  <c r="BH22" i="30"/>
  <c r="BD22" i="30"/>
  <c r="AZ22" i="30"/>
  <c r="AV22" i="30"/>
  <c r="AR22" i="30"/>
  <c r="AN22" i="30"/>
  <c r="AJ22" i="30"/>
  <c r="BL22" i="30"/>
  <c r="AB22" i="30"/>
  <c r="X22" i="30"/>
  <c r="T22" i="30"/>
  <c r="P22" i="30"/>
  <c r="H22" i="30"/>
  <c r="L22" i="30"/>
  <c r="BKV21" i="30"/>
  <c r="BKR21" i="30"/>
  <c r="BKN21" i="30"/>
  <c r="BKJ21" i="30"/>
  <c r="BKF21" i="30"/>
  <c r="BKB21" i="30"/>
  <c r="BJX21" i="30"/>
  <c r="BKZ21" i="30"/>
  <c r="BJP21" i="30"/>
  <c r="BJL21" i="30"/>
  <c r="BJH21" i="30"/>
  <c r="BJD21" i="30"/>
  <c r="BIZ21" i="30"/>
  <c r="BIV21" i="30"/>
  <c r="BIR21" i="30"/>
  <c r="BJT21" i="30"/>
  <c r="BIJ21" i="30"/>
  <c r="BIF21" i="30"/>
  <c r="BIB21" i="30"/>
  <c r="BHX21" i="30"/>
  <c r="BHT21" i="30"/>
  <c r="BHP21" i="30"/>
  <c r="BHL21" i="30"/>
  <c r="BIN21" i="30"/>
  <c r="BHD21" i="30"/>
  <c r="BGZ21" i="30"/>
  <c r="BGV21" i="30"/>
  <c r="BGR21" i="30"/>
  <c r="BGN21" i="30"/>
  <c r="BGJ21" i="30"/>
  <c r="BGF21" i="30"/>
  <c r="BHH21" i="30"/>
  <c r="BFX21" i="30"/>
  <c r="BFT21" i="30"/>
  <c r="BFP21" i="30"/>
  <c r="BFL21" i="30"/>
  <c r="BFH21" i="30"/>
  <c r="BFD21" i="30"/>
  <c r="BEZ21" i="30"/>
  <c r="BGB21" i="30"/>
  <c r="BER21" i="30"/>
  <c r="BEN21" i="30"/>
  <c r="BEJ21" i="30"/>
  <c r="BEF21" i="30"/>
  <c r="BEB21" i="30"/>
  <c r="BDX21" i="30"/>
  <c r="BDT21" i="30"/>
  <c r="BEV21" i="30"/>
  <c r="BDL21" i="30"/>
  <c r="BDH21" i="30"/>
  <c r="BDD21" i="30"/>
  <c r="BCZ21" i="30"/>
  <c r="BCV21" i="30"/>
  <c r="BCR21" i="30"/>
  <c r="BCN21" i="30"/>
  <c r="BDP21" i="30"/>
  <c r="BBT21" i="30"/>
  <c r="BBX21" i="30"/>
  <c r="BCB21" i="30"/>
  <c r="BCF21" i="30"/>
  <c r="BBP21" i="30"/>
  <c r="BBL21" i="30"/>
  <c r="BBH21" i="30"/>
  <c r="BCJ21" i="30"/>
  <c r="BAZ21" i="30"/>
  <c r="BAV21" i="30"/>
  <c r="BAR21" i="30"/>
  <c r="BAN21" i="30"/>
  <c r="BAJ21" i="30"/>
  <c r="BAF21" i="30"/>
  <c r="BAB21" i="30"/>
  <c r="BBD21" i="30"/>
  <c r="AZT21" i="30"/>
  <c r="AZP21" i="30"/>
  <c r="AZL21" i="30"/>
  <c r="AZH21" i="30"/>
  <c r="AZD21" i="30"/>
  <c r="AYZ21" i="30"/>
  <c r="AYV21" i="30"/>
  <c r="AZX21" i="30"/>
  <c r="AYN21" i="30"/>
  <c r="AYJ21" i="30"/>
  <c r="AYF21" i="30"/>
  <c r="AYB21" i="30"/>
  <c r="AXX21" i="30"/>
  <c r="AXT21" i="30"/>
  <c r="AXP21" i="30"/>
  <c r="AYR21" i="30"/>
  <c r="AXH21" i="30"/>
  <c r="AXD21" i="30"/>
  <c r="AWZ21" i="30"/>
  <c r="AWV21" i="30"/>
  <c r="AWR21" i="30"/>
  <c r="AWN21" i="30"/>
  <c r="AWJ21" i="30"/>
  <c r="AXL21" i="30"/>
  <c r="AWB21" i="30"/>
  <c r="AVX21" i="30"/>
  <c r="AVT21" i="30"/>
  <c r="AVP21" i="30"/>
  <c r="AVL21" i="30"/>
  <c r="AVH21" i="30"/>
  <c r="AVD21" i="30"/>
  <c r="AWF21" i="30"/>
  <c r="AUV21" i="30"/>
  <c r="AUR21" i="30"/>
  <c r="AUN21" i="30"/>
  <c r="AUJ21" i="30"/>
  <c r="AUF21" i="30"/>
  <c r="AUB21" i="30"/>
  <c r="ATX21" i="30"/>
  <c r="AUZ21" i="30"/>
  <c r="ATP21" i="30"/>
  <c r="ATL21" i="30"/>
  <c r="ATH21" i="30"/>
  <c r="ATD21" i="30"/>
  <c r="ASZ21" i="30"/>
  <c r="ASV21" i="30"/>
  <c r="ASR21" i="30"/>
  <c r="ATT21" i="30"/>
  <c r="ASJ21" i="30"/>
  <c r="ASF21" i="30"/>
  <c r="ASB21" i="30"/>
  <c r="ARX21" i="30"/>
  <c r="ART21" i="30"/>
  <c r="ARP21" i="30"/>
  <c r="ARL21" i="30"/>
  <c r="ASN21" i="30"/>
  <c r="ARD21" i="30"/>
  <c r="AQZ21" i="30"/>
  <c r="AQV21" i="30"/>
  <c r="AQR21" i="30"/>
  <c r="AQN21" i="30"/>
  <c r="AQJ21" i="30"/>
  <c r="AQF21" i="30"/>
  <c r="ARH21" i="30"/>
  <c r="APX21" i="30"/>
  <c r="APT21" i="30"/>
  <c r="APP21" i="30"/>
  <c r="APL21" i="30"/>
  <c r="APH21" i="30"/>
  <c r="APD21" i="30"/>
  <c r="AOZ21" i="30"/>
  <c r="AQB21" i="30"/>
  <c r="AOR21" i="30"/>
  <c r="AON21" i="30"/>
  <c r="AOJ21" i="30"/>
  <c r="AOF21" i="30"/>
  <c r="AOB21" i="30"/>
  <c r="ANX21" i="30"/>
  <c r="ANT21" i="30"/>
  <c r="AOV21" i="30"/>
  <c r="AJT21" i="30"/>
  <c r="AJP21" i="30"/>
  <c r="AJL21" i="30"/>
  <c r="AJH21" i="30"/>
  <c r="AJD21" i="30"/>
  <c r="AIZ21" i="30"/>
  <c r="AIV21" i="30"/>
  <c r="AJX21" i="30"/>
  <c r="AIN21" i="30"/>
  <c r="AIJ21" i="30"/>
  <c r="AIF21" i="30"/>
  <c r="AIB21" i="30"/>
  <c r="AHX21" i="30"/>
  <c r="AHT21" i="30"/>
  <c r="AHP21" i="30"/>
  <c r="AIR21" i="30"/>
  <c r="AHH21" i="30"/>
  <c r="AHD21" i="30"/>
  <c r="AGZ21" i="30"/>
  <c r="AGV21" i="30"/>
  <c r="AGR21" i="30"/>
  <c r="AGN21" i="30"/>
  <c r="AGJ21" i="30"/>
  <c r="AHL21" i="30"/>
  <c r="AGB21" i="30"/>
  <c r="AFX21" i="30"/>
  <c r="AFT21" i="30"/>
  <c r="AFP21" i="30"/>
  <c r="AFL21" i="30"/>
  <c r="AFH21" i="30"/>
  <c r="AFD21" i="30"/>
  <c r="AGF21" i="30"/>
  <c r="ADX21" i="30"/>
  <c r="AEB21" i="30"/>
  <c r="AEF21" i="30"/>
  <c r="AEJ21" i="30"/>
  <c r="AEN21" i="30"/>
  <c r="AER21" i="30"/>
  <c r="AEV21" i="30"/>
  <c r="ADP21" i="30"/>
  <c r="ADL21" i="30"/>
  <c r="ADH21" i="30"/>
  <c r="ADD21" i="30"/>
  <c r="ACZ21" i="30"/>
  <c r="ACV21" i="30"/>
  <c r="ACR21" i="30"/>
  <c r="ADT21" i="30"/>
  <c r="ABL21" i="30"/>
  <c r="ABP21" i="30"/>
  <c r="ABT21" i="30"/>
  <c r="ABX21" i="30"/>
  <c r="ACB21" i="30"/>
  <c r="ACF21" i="30"/>
  <c r="ACJ21" i="30"/>
  <c r="ABD21" i="30"/>
  <c r="AAZ21" i="30"/>
  <c r="AAV21" i="30"/>
  <c r="AAR21" i="30"/>
  <c r="AAN21" i="30"/>
  <c r="AAJ21" i="30"/>
  <c r="AAF21" i="30"/>
  <c r="ABH21" i="30"/>
  <c r="ZX21" i="30"/>
  <c r="ZT21" i="30"/>
  <c r="ZP21" i="30"/>
  <c r="ZL21" i="30"/>
  <c r="ZH21" i="30"/>
  <c r="ZD21" i="30"/>
  <c r="YZ21" i="30"/>
  <c r="AAB21" i="30"/>
  <c r="YR21" i="30"/>
  <c r="YN21" i="30"/>
  <c r="YJ21" i="30"/>
  <c r="YF21" i="30"/>
  <c r="YB21" i="30"/>
  <c r="XX21" i="30"/>
  <c r="XT21" i="30"/>
  <c r="YV21" i="30"/>
  <c r="XL21" i="30"/>
  <c r="XH21" i="30"/>
  <c r="XD21" i="30"/>
  <c r="WZ21" i="30"/>
  <c r="WV21" i="30"/>
  <c r="WR21" i="30"/>
  <c r="WN21" i="30"/>
  <c r="XP21" i="30"/>
  <c r="WF21" i="30"/>
  <c r="WB21" i="30"/>
  <c r="VX21" i="30"/>
  <c r="VT21" i="30"/>
  <c r="VP21" i="30"/>
  <c r="VL21" i="30"/>
  <c r="VH21" i="30"/>
  <c r="WJ21" i="30"/>
  <c r="UZ21" i="30"/>
  <c r="UV21" i="30"/>
  <c r="UR21" i="30"/>
  <c r="UN21" i="30"/>
  <c r="UJ21" i="30"/>
  <c r="UF21" i="30"/>
  <c r="UB21" i="30"/>
  <c r="VD21" i="30"/>
  <c r="TT21" i="30"/>
  <c r="TP21" i="30"/>
  <c r="TL21" i="30"/>
  <c r="TH21" i="30"/>
  <c r="TD21" i="30"/>
  <c r="SZ21" i="30"/>
  <c r="SV21" i="30"/>
  <c r="TX21" i="30"/>
  <c r="SN21" i="30"/>
  <c r="SJ21" i="30"/>
  <c r="SF21" i="30"/>
  <c r="SB21" i="30"/>
  <c r="RX21" i="30"/>
  <c r="RT21" i="30"/>
  <c r="RP21" i="30"/>
  <c r="SR21" i="30"/>
  <c r="RH21" i="30"/>
  <c r="RD21" i="30"/>
  <c r="QZ21" i="30"/>
  <c r="QV21" i="30"/>
  <c r="QR21" i="30"/>
  <c r="QN21" i="30"/>
  <c r="QJ21" i="30"/>
  <c r="RL21" i="30"/>
  <c r="QB21" i="30"/>
  <c r="PX21" i="30"/>
  <c r="PT21" i="30"/>
  <c r="PP21" i="30"/>
  <c r="PL21" i="30"/>
  <c r="PH21" i="30"/>
  <c r="PD21" i="30"/>
  <c r="QF21" i="30"/>
  <c r="OV21" i="30"/>
  <c r="OR21" i="30"/>
  <c r="ON21" i="30"/>
  <c r="OJ21" i="30"/>
  <c r="OF21" i="30"/>
  <c r="OB21" i="30"/>
  <c r="NX21" i="30"/>
  <c r="OZ21" i="30"/>
  <c r="NP21" i="30"/>
  <c r="NL21" i="30"/>
  <c r="NH21" i="30"/>
  <c r="ND21" i="30"/>
  <c r="MZ21" i="30"/>
  <c r="MV21" i="30"/>
  <c r="MR21" i="30"/>
  <c r="NT21" i="30"/>
  <c r="MJ21" i="30"/>
  <c r="MF21" i="30"/>
  <c r="MB21" i="30"/>
  <c r="LX21" i="30"/>
  <c r="LT21" i="30"/>
  <c r="LP21" i="30"/>
  <c r="LL21" i="30"/>
  <c r="MN21" i="30"/>
  <c r="LD21" i="30"/>
  <c r="KZ21" i="30"/>
  <c r="KV21" i="30"/>
  <c r="KR21" i="30"/>
  <c r="KN21" i="30"/>
  <c r="KJ21" i="30"/>
  <c r="KF21" i="30"/>
  <c r="LH21" i="30"/>
  <c r="JX21" i="30"/>
  <c r="JT21" i="30"/>
  <c r="JP21" i="30"/>
  <c r="JL21" i="30"/>
  <c r="JH21" i="30"/>
  <c r="JD21" i="30"/>
  <c r="IZ21" i="30"/>
  <c r="KB21" i="30"/>
  <c r="HL21" i="30"/>
  <c r="HH21" i="30"/>
  <c r="HD21" i="30"/>
  <c r="GZ21" i="30"/>
  <c r="GV21" i="30"/>
  <c r="GR21" i="30"/>
  <c r="GN21" i="30"/>
  <c r="HP21" i="30"/>
  <c r="IR21" i="30"/>
  <c r="IN21" i="30"/>
  <c r="IJ21" i="30"/>
  <c r="IF21" i="30"/>
  <c r="IB21" i="30"/>
  <c r="HX21" i="30"/>
  <c r="HT21" i="30"/>
  <c r="IV21" i="30"/>
  <c r="GF21" i="30"/>
  <c r="GB21" i="30"/>
  <c r="FX21" i="30"/>
  <c r="FT21" i="30"/>
  <c r="FP21" i="30"/>
  <c r="FL21" i="30"/>
  <c r="FH21" i="30"/>
  <c r="GJ21" i="30"/>
  <c r="EN21" i="30"/>
  <c r="ER21" i="30"/>
  <c r="EV21" i="30"/>
  <c r="EZ21" i="30"/>
  <c r="EJ21" i="30"/>
  <c r="EF21" i="30"/>
  <c r="EB21" i="30"/>
  <c r="FD21" i="30"/>
  <c r="DT21" i="30"/>
  <c r="DP21" i="30"/>
  <c r="DL21" i="30"/>
  <c r="DH21" i="30"/>
  <c r="DD21" i="30"/>
  <c r="CZ21" i="30"/>
  <c r="CV21" i="30"/>
  <c r="DX21" i="30"/>
  <c r="CN21" i="30"/>
  <c r="CJ21" i="30"/>
  <c r="CF21" i="30"/>
  <c r="CB21" i="30"/>
  <c r="BX21" i="30"/>
  <c r="BT21" i="30"/>
  <c r="BP21" i="30"/>
  <c r="CR21" i="30"/>
  <c r="BH21" i="30"/>
  <c r="BD21" i="30"/>
  <c r="AZ21" i="30"/>
  <c r="AV21" i="30"/>
  <c r="AR21" i="30"/>
  <c r="AN21" i="30"/>
  <c r="AJ21" i="30"/>
  <c r="BL21" i="30"/>
  <c r="AB21" i="30"/>
  <c r="X21" i="30"/>
  <c r="T21" i="30"/>
  <c r="P21" i="30"/>
  <c r="H21" i="30"/>
  <c r="L21" i="30"/>
  <c r="BKV20" i="30"/>
  <c r="BKR20" i="30"/>
  <c r="BKN20" i="30"/>
  <c r="BKJ20" i="30"/>
  <c r="BKF20" i="30"/>
  <c r="BKB20" i="30"/>
  <c r="BJX20" i="30"/>
  <c r="BKZ20" i="30"/>
  <c r="BJP20" i="30"/>
  <c r="BJL20" i="30"/>
  <c r="BJH20" i="30"/>
  <c r="BJD20" i="30"/>
  <c r="BIZ20" i="30"/>
  <c r="BIV20" i="30"/>
  <c r="BIR20" i="30"/>
  <c r="BJT20" i="30"/>
  <c r="BIJ20" i="30"/>
  <c r="BIF20" i="30"/>
  <c r="BIB20" i="30"/>
  <c r="BHX20" i="30"/>
  <c r="BHT20" i="30"/>
  <c r="BHP20" i="30"/>
  <c r="BHL20" i="30"/>
  <c r="BIN20" i="30"/>
  <c r="BHD20" i="30"/>
  <c r="BGZ20" i="30"/>
  <c r="BGV20" i="30"/>
  <c r="BGR20" i="30"/>
  <c r="BGN20" i="30"/>
  <c r="BGJ20" i="30"/>
  <c r="BGF20" i="30"/>
  <c r="BHH20" i="30"/>
  <c r="BFX20" i="30"/>
  <c r="BFT20" i="30"/>
  <c r="BFP20" i="30"/>
  <c r="BFL20" i="30"/>
  <c r="BFH20" i="30"/>
  <c r="BFD20" i="30"/>
  <c r="BEZ20" i="30"/>
  <c r="BGB20" i="30"/>
  <c r="BER20" i="30"/>
  <c r="BEN20" i="30"/>
  <c r="BEJ20" i="30"/>
  <c r="BEF20" i="30"/>
  <c r="BEB20" i="30"/>
  <c r="BDX20" i="30"/>
  <c r="BDT20" i="30"/>
  <c r="BEV20" i="30"/>
  <c r="BDL20" i="30"/>
  <c r="BDH20" i="30"/>
  <c r="BDD20" i="30"/>
  <c r="BCZ20" i="30"/>
  <c r="BCV20" i="30"/>
  <c r="BCR20" i="30"/>
  <c r="BCN20" i="30"/>
  <c r="BDP20" i="30"/>
  <c r="BBT20" i="30"/>
  <c r="BBX20" i="30"/>
  <c r="BCB20" i="30"/>
  <c r="BCF20" i="30"/>
  <c r="BBP20" i="30"/>
  <c r="BBL20" i="30"/>
  <c r="BBH20" i="30"/>
  <c r="BCJ20" i="30"/>
  <c r="BAZ20" i="30"/>
  <c r="BAV20" i="30"/>
  <c r="BAR20" i="30"/>
  <c r="BAN20" i="30"/>
  <c r="BAJ20" i="30"/>
  <c r="BAF20" i="30"/>
  <c r="BAB20" i="30"/>
  <c r="BBD20" i="30"/>
  <c r="AZT20" i="30"/>
  <c r="AZP20" i="30"/>
  <c r="AZL20" i="30"/>
  <c r="AZH20" i="30"/>
  <c r="AZD20" i="30"/>
  <c r="AYZ20" i="30"/>
  <c r="AYV20" i="30"/>
  <c r="AZX20" i="30"/>
  <c r="AYN20" i="30"/>
  <c r="AYJ20" i="30"/>
  <c r="AYF20" i="30"/>
  <c r="AYB20" i="30"/>
  <c r="AXX20" i="30"/>
  <c r="AXT20" i="30"/>
  <c r="AXP20" i="30"/>
  <c r="AYR20" i="30"/>
  <c r="AXH20" i="30"/>
  <c r="AXD20" i="30"/>
  <c r="AWZ20" i="30"/>
  <c r="AWV20" i="30"/>
  <c r="AWR20" i="30"/>
  <c r="AWN20" i="30"/>
  <c r="AWJ20" i="30"/>
  <c r="AXL20" i="30"/>
  <c r="AWB20" i="30"/>
  <c r="AVX20" i="30"/>
  <c r="AVT20" i="30"/>
  <c r="AVP20" i="30"/>
  <c r="AVL20" i="30"/>
  <c r="AVH20" i="30"/>
  <c r="AVD20" i="30"/>
  <c r="AWF20" i="30"/>
  <c r="AUV20" i="30"/>
  <c r="AUR20" i="30"/>
  <c r="AUN20" i="30"/>
  <c r="AUJ20" i="30"/>
  <c r="AUF20" i="30"/>
  <c r="AUB20" i="30"/>
  <c r="ATX20" i="30"/>
  <c r="AUZ20" i="30"/>
  <c r="ATP20" i="30"/>
  <c r="ATL20" i="30"/>
  <c r="ATH20" i="30"/>
  <c r="ATD20" i="30"/>
  <c r="ASZ20" i="30"/>
  <c r="ASV20" i="30"/>
  <c r="ASR20" i="30"/>
  <c r="ATT20" i="30"/>
  <c r="ASJ20" i="30"/>
  <c r="ASF20" i="30"/>
  <c r="ASB20" i="30"/>
  <c r="ARX20" i="30"/>
  <c r="ART20" i="30"/>
  <c r="ARP20" i="30"/>
  <c r="ARL20" i="30"/>
  <c r="ASN20" i="30"/>
  <c r="ARD20" i="30"/>
  <c r="AQZ20" i="30"/>
  <c r="AQV20" i="30"/>
  <c r="AQR20" i="30"/>
  <c r="AQN20" i="30"/>
  <c r="AQJ20" i="30"/>
  <c r="AQF20" i="30"/>
  <c r="ARH20" i="30"/>
  <c r="APX20" i="30"/>
  <c r="APT20" i="30"/>
  <c r="APP20" i="30"/>
  <c r="APL20" i="30"/>
  <c r="APH20" i="30"/>
  <c r="APD20" i="30"/>
  <c r="AOZ20" i="30"/>
  <c r="AQB20" i="30"/>
  <c r="AOR20" i="30"/>
  <c r="AON20" i="30"/>
  <c r="AOJ20" i="30"/>
  <c r="AOF20" i="30"/>
  <c r="AOB20" i="30"/>
  <c r="ANX20" i="30"/>
  <c r="ANT20" i="30"/>
  <c r="AOV20" i="30"/>
  <c r="AJT20" i="30"/>
  <c r="AJP20" i="30"/>
  <c r="AJL20" i="30"/>
  <c r="AJH20" i="30"/>
  <c r="AJD20" i="30"/>
  <c r="AIZ20" i="30"/>
  <c r="AIV20" i="30"/>
  <c r="AJX20" i="30"/>
  <c r="AIN20" i="30"/>
  <c r="AIJ20" i="30"/>
  <c r="AIF20" i="30"/>
  <c r="AIB20" i="30"/>
  <c r="AHX20" i="30"/>
  <c r="AHT20" i="30"/>
  <c r="AHP20" i="30"/>
  <c r="AIR20" i="30"/>
  <c r="AHH20" i="30"/>
  <c r="AHD20" i="30"/>
  <c r="AGZ20" i="30"/>
  <c r="AGV20" i="30"/>
  <c r="AGR20" i="30"/>
  <c r="AGN20" i="30"/>
  <c r="AGJ20" i="30"/>
  <c r="AHL20" i="30"/>
  <c r="AGB20" i="30"/>
  <c r="AFX20" i="30"/>
  <c r="AFT20" i="30"/>
  <c r="AFP20" i="30"/>
  <c r="AFL20" i="30"/>
  <c r="AFH20" i="30"/>
  <c r="AFD20" i="30"/>
  <c r="AGF20" i="30"/>
  <c r="ADX20" i="30"/>
  <c r="AEB20" i="30"/>
  <c r="AEF20" i="30"/>
  <c r="AEJ20" i="30"/>
  <c r="AEN20" i="30"/>
  <c r="AER20" i="30"/>
  <c r="AEV20" i="30"/>
  <c r="ADP20" i="30"/>
  <c r="ADL20" i="30"/>
  <c r="ADH20" i="30"/>
  <c r="ADD20" i="30"/>
  <c r="ACZ20" i="30"/>
  <c r="ACV20" i="30"/>
  <c r="ACR20" i="30"/>
  <c r="ADT20" i="30"/>
  <c r="ABL20" i="30"/>
  <c r="ABP20" i="30"/>
  <c r="ABT20" i="30"/>
  <c r="ABX20" i="30"/>
  <c r="ACB20" i="30"/>
  <c r="ACF20" i="30"/>
  <c r="ACJ20" i="30"/>
  <c r="ABD20" i="30"/>
  <c r="AAZ20" i="30"/>
  <c r="AAV20" i="30"/>
  <c r="AAR20" i="30"/>
  <c r="AAN20" i="30"/>
  <c r="AAJ20" i="30"/>
  <c r="AAF20" i="30"/>
  <c r="ABH20" i="30"/>
  <c r="ZX20" i="30"/>
  <c r="ZT20" i="30"/>
  <c r="ZP20" i="30"/>
  <c r="ZL20" i="30"/>
  <c r="ZH20" i="30"/>
  <c r="ZD20" i="30"/>
  <c r="YZ20" i="30"/>
  <c r="AAB20" i="30"/>
  <c r="YR20" i="30"/>
  <c r="YN20" i="30"/>
  <c r="YJ20" i="30"/>
  <c r="YF20" i="30"/>
  <c r="YB20" i="30"/>
  <c r="XX20" i="30"/>
  <c r="XT20" i="30"/>
  <c r="YV20" i="30"/>
  <c r="XL20" i="30"/>
  <c r="XH20" i="30"/>
  <c r="XD20" i="30"/>
  <c r="WZ20" i="30"/>
  <c r="WV20" i="30"/>
  <c r="WR20" i="30"/>
  <c r="WN20" i="30"/>
  <c r="XP20" i="30"/>
  <c r="WF20" i="30"/>
  <c r="WB20" i="30"/>
  <c r="VX20" i="30"/>
  <c r="VT20" i="30"/>
  <c r="VP20" i="30"/>
  <c r="VL20" i="30"/>
  <c r="VH20" i="30"/>
  <c r="WJ20" i="30"/>
  <c r="UZ20" i="30"/>
  <c r="UV20" i="30"/>
  <c r="UR20" i="30"/>
  <c r="UN20" i="30"/>
  <c r="UJ20" i="30"/>
  <c r="UF20" i="30"/>
  <c r="UB20" i="30"/>
  <c r="VD20" i="30"/>
  <c r="TT20" i="30"/>
  <c r="TP20" i="30"/>
  <c r="TL20" i="30"/>
  <c r="TH20" i="30"/>
  <c r="TD20" i="30"/>
  <c r="SZ20" i="30"/>
  <c r="SV20" i="30"/>
  <c r="TX20" i="30"/>
  <c r="SN20" i="30"/>
  <c r="SJ20" i="30"/>
  <c r="SF20" i="30"/>
  <c r="SB20" i="30"/>
  <c r="RX20" i="30"/>
  <c r="RT20" i="30"/>
  <c r="RP20" i="30"/>
  <c r="SR20" i="30"/>
  <c r="RH20" i="30"/>
  <c r="RD20" i="30"/>
  <c r="QZ20" i="30"/>
  <c r="QV20" i="30"/>
  <c r="QR20" i="30"/>
  <c r="QN20" i="30"/>
  <c r="QJ20" i="30"/>
  <c r="RL20" i="30"/>
  <c r="QB20" i="30"/>
  <c r="PX20" i="30"/>
  <c r="PT20" i="30"/>
  <c r="PP20" i="30"/>
  <c r="PL20" i="30"/>
  <c r="PH20" i="30"/>
  <c r="PD20" i="30"/>
  <c r="QF20" i="30"/>
  <c r="OV20" i="30"/>
  <c r="OR20" i="30"/>
  <c r="ON20" i="30"/>
  <c r="OJ20" i="30"/>
  <c r="OF20" i="30"/>
  <c r="OB20" i="30"/>
  <c r="NX20" i="30"/>
  <c r="OZ20" i="30"/>
  <c r="NP20" i="30"/>
  <c r="NL20" i="30"/>
  <c r="NH20" i="30"/>
  <c r="ND20" i="30"/>
  <c r="MZ20" i="30"/>
  <c r="MV20" i="30"/>
  <c r="MR20" i="30"/>
  <c r="NT20" i="30"/>
  <c r="MJ20" i="30"/>
  <c r="MF20" i="30"/>
  <c r="MB20" i="30"/>
  <c r="LX20" i="30"/>
  <c r="LT20" i="30"/>
  <c r="LP20" i="30"/>
  <c r="LL20" i="30"/>
  <c r="MN20" i="30"/>
  <c r="LD20" i="30"/>
  <c r="KZ20" i="30"/>
  <c r="KV20" i="30"/>
  <c r="KR20" i="30"/>
  <c r="KN20" i="30"/>
  <c r="KJ20" i="30"/>
  <c r="KF20" i="30"/>
  <c r="LH20" i="30"/>
  <c r="JX20" i="30"/>
  <c r="JT20" i="30"/>
  <c r="JP20" i="30"/>
  <c r="JL20" i="30"/>
  <c r="JH20" i="30"/>
  <c r="JD20" i="30"/>
  <c r="IZ20" i="30"/>
  <c r="KB20" i="30"/>
  <c r="HL20" i="30"/>
  <c r="HH20" i="30"/>
  <c r="HD20" i="30"/>
  <c r="GZ20" i="30"/>
  <c r="GV20" i="30"/>
  <c r="GR20" i="30"/>
  <c r="GN20" i="30"/>
  <c r="HP20" i="30"/>
  <c r="IR20" i="30"/>
  <c r="IN20" i="30"/>
  <c r="IJ20" i="30"/>
  <c r="IF20" i="30"/>
  <c r="IB20" i="30"/>
  <c r="HX20" i="30"/>
  <c r="HT20" i="30"/>
  <c r="IV20" i="30"/>
  <c r="GF20" i="30"/>
  <c r="GB20" i="30"/>
  <c r="FX20" i="30"/>
  <c r="FT20" i="30"/>
  <c r="FP20" i="30"/>
  <c r="FL20" i="30"/>
  <c r="FH20" i="30"/>
  <c r="GJ20" i="30"/>
  <c r="EN20" i="30"/>
  <c r="ER20" i="30"/>
  <c r="EV20" i="30"/>
  <c r="EZ20" i="30"/>
  <c r="EJ20" i="30"/>
  <c r="EF20" i="30"/>
  <c r="EB20" i="30"/>
  <c r="FD20" i="30"/>
  <c r="DT20" i="30"/>
  <c r="DP20" i="30"/>
  <c r="DL20" i="30"/>
  <c r="DH20" i="30"/>
  <c r="DD20" i="30"/>
  <c r="CZ20" i="30"/>
  <c r="CV20" i="30"/>
  <c r="DX20" i="30"/>
  <c r="CN20" i="30"/>
  <c r="CJ20" i="30"/>
  <c r="CF20" i="30"/>
  <c r="CB20" i="30"/>
  <c r="BX20" i="30"/>
  <c r="BT20" i="30"/>
  <c r="BP20" i="30"/>
  <c r="CR20" i="30"/>
  <c r="BH20" i="30"/>
  <c r="BD20" i="30"/>
  <c r="AZ20" i="30"/>
  <c r="AV20" i="30"/>
  <c r="AR20" i="30"/>
  <c r="AN20" i="30"/>
  <c r="AJ20" i="30"/>
  <c r="BL20" i="30"/>
  <c r="AB20" i="30"/>
  <c r="X20" i="30"/>
  <c r="T20" i="30"/>
  <c r="P20" i="30"/>
  <c r="H20" i="30"/>
  <c r="L20" i="30"/>
  <c r="BKV19" i="30"/>
  <c r="BKR19" i="30"/>
  <c r="BKN19" i="30"/>
  <c r="BKJ19" i="30"/>
  <c r="BKF19" i="30"/>
  <c r="BKB19" i="30"/>
  <c r="BJX19" i="30"/>
  <c r="BKZ19" i="30"/>
  <c r="BJP19" i="30"/>
  <c r="BJL19" i="30"/>
  <c r="BJH19" i="30"/>
  <c r="BJD19" i="30"/>
  <c r="BIZ19" i="30"/>
  <c r="BIV19" i="30"/>
  <c r="BIR19" i="30"/>
  <c r="BJT19" i="30"/>
  <c r="BIJ19" i="30"/>
  <c r="BIF19" i="30"/>
  <c r="BIB19" i="30"/>
  <c r="BHX19" i="30"/>
  <c r="BHT19" i="30"/>
  <c r="BHP19" i="30"/>
  <c r="BHL19" i="30"/>
  <c r="BIN19" i="30"/>
  <c r="BHD19" i="30"/>
  <c r="BGZ19" i="30"/>
  <c r="BGV19" i="30"/>
  <c r="BGR19" i="30"/>
  <c r="BGN19" i="30"/>
  <c r="BGJ19" i="30"/>
  <c r="BGF19" i="30"/>
  <c r="BHH19" i="30"/>
  <c r="BFX19" i="30"/>
  <c r="BFT19" i="30"/>
  <c r="BFP19" i="30"/>
  <c r="BFL19" i="30"/>
  <c r="BFH19" i="30"/>
  <c r="BFD19" i="30"/>
  <c r="BEZ19" i="30"/>
  <c r="BGB19" i="30"/>
  <c r="BER19" i="30"/>
  <c r="BEN19" i="30"/>
  <c r="BEJ19" i="30"/>
  <c r="BEF19" i="30"/>
  <c r="BEB19" i="30"/>
  <c r="BDX19" i="30"/>
  <c r="BDT19" i="30"/>
  <c r="BEV19" i="30"/>
  <c r="BDL19" i="30"/>
  <c r="BDH19" i="30"/>
  <c r="BDD19" i="30"/>
  <c r="BCZ19" i="30"/>
  <c r="BCV19" i="30"/>
  <c r="BCR19" i="30"/>
  <c r="BCN19" i="30"/>
  <c r="BDP19" i="30"/>
  <c r="BBT19" i="30"/>
  <c r="BBX19" i="30"/>
  <c r="BCB19" i="30"/>
  <c r="BCF19" i="30"/>
  <c r="BBP19" i="30"/>
  <c r="BBL19" i="30"/>
  <c r="BBH19" i="30"/>
  <c r="BCJ19" i="30"/>
  <c r="BAZ19" i="30"/>
  <c r="BAV19" i="30"/>
  <c r="BAR19" i="30"/>
  <c r="BAN19" i="30"/>
  <c r="BAJ19" i="30"/>
  <c r="BAF19" i="30"/>
  <c r="BAB19" i="30"/>
  <c r="BBD19" i="30"/>
  <c r="AZT19" i="30"/>
  <c r="AZP19" i="30"/>
  <c r="AZL19" i="30"/>
  <c r="AZH19" i="30"/>
  <c r="AZD19" i="30"/>
  <c r="AYZ19" i="30"/>
  <c r="AYV19" i="30"/>
  <c r="AZX19" i="30"/>
  <c r="AYN19" i="30"/>
  <c r="AYJ19" i="30"/>
  <c r="AYF19" i="30"/>
  <c r="AYB19" i="30"/>
  <c r="AXX19" i="30"/>
  <c r="AXT19" i="30"/>
  <c r="AXP19" i="30"/>
  <c r="AYR19" i="30"/>
  <c r="AXH19" i="30"/>
  <c r="AXD19" i="30"/>
  <c r="AWZ19" i="30"/>
  <c r="AWV19" i="30"/>
  <c r="AWR19" i="30"/>
  <c r="AWN19" i="30"/>
  <c r="AWJ19" i="30"/>
  <c r="AXL19" i="30"/>
  <c r="AWB19" i="30"/>
  <c r="AVX19" i="30"/>
  <c r="AVT19" i="30"/>
  <c r="AVP19" i="30"/>
  <c r="AVL19" i="30"/>
  <c r="AVH19" i="30"/>
  <c r="AVD19" i="30"/>
  <c r="AWF19" i="30"/>
  <c r="AUV19" i="30"/>
  <c r="AUR19" i="30"/>
  <c r="AUN19" i="30"/>
  <c r="AUJ19" i="30"/>
  <c r="AUF19" i="30"/>
  <c r="AUB19" i="30"/>
  <c r="ATX19" i="30"/>
  <c r="AUZ19" i="30"/>
  <c r="ATP19" i="30"/>
  <c r="ATL19" i="30"/>
  <c r="ATH19" i="30"/>
  <c r="ATD19" i="30"/>
  <c r="ASZ19" i="30"/>
  <c r="ASV19" i="30"/>
  <c r="ASR19" i="30"/>
  <c r="ATT19" i="30"/>
  <c r="ASJ19" i="30"/>
  <c r="ASF19" i="30"/>
  <c r="ASB19" i="30"/>
  <c r="ARX19" i="30"/>
  <c r="ART19" i="30"/>
  <c r="ARP19" i="30"/>
  <c r="ARL19" i="30"/>
  <c r="ASN19" i="30"/>
  <c r="ARD19" i="30"/>
  <c r="AQZ19" i="30"/>
  <c r="AQV19" i="30"/>
  <c r="AQR19" i="30"/>
  <c r="AQN19" i="30"/>
  <c r="AQJ19" i="30"/>
  <c r="AQF19" i="30"/>
  <c r="ARH19" i="30"/>
  <c r="APX19" i="30"/>
  <c r="APT19" i="30"/>
  <c r="APP19" i="30"/>
  <c r="APL19" i="30"/>
  <c r="APH19" i="30"/>
  <c r="APD19" i="30"/>
  <c r="AOZ19" i="30"/>
  <c r="AQB19" i="30"/>
  <c r="AOR19" i="30"/>
  <c r="AON19" i="30"/>
  <c r="AOJ19" i="30"/>
  <c r="AOF19" i="30"/>
  <c r="AOB19" i="30"/>
  <c r="ANX19" i="30"/>
  <c r="ANT19" i="30"/>
  <c r="AOV19" i="30"/>
  <c r="AJT19" i="30"/>
  <c r="AJP19" i="30"/>
  <c r="AJL19" i="30"/>
  <c r="AJH19" i="30"/>
  <c r="AJD19" i="30"/>
  <c r="AIZ19" i="30"/>
  <c r="AIV19" i="30"/>
  <c r="AJX19" i="30"/>
  <c r="AIN19" i="30"/>
  <c r="AIJ19" i="30"/>
  <c r="AIF19" i="30"/>
  <c r="AIB19" i="30"/>
  <c r="AHX19" i="30"/>
  <c r="AHT19" i="30"/>
  <c r="AHP19" i="30"/>
  <c r="AIR19" i="30"/>
  <c r="AHH19" i="30"/>
  <c r="AHD19" i="30"/>
  <c r="AGZ19" i="30"/>
  <c r="AGV19" i="30"/>
  <c r="AGR19" i="30"/>
  <c r="AGN19" i="30"/>
  <c r="AGJ19" i="30"/>
  <c r="AHL19" i="30"/>
  <c r="AGB19" i="30"/>
  <c r="AFX19" i="30"/>
  <c r="AFT19" i="30"/>
  <c r="AFP19" i="30"/>
  <c r="AFL19" i="30"/>
  <c r="AFH19" i="30"/>
  <c r="AFD19" i="30"/>
  <c r="AGF19" i="30"/>
  <c r="ADX19" i="30"/>
  <c r="AEB19" i="30"/>
  <c r="AEF19" i="30"/>
  <c r="AEJ19" i="30"/>
  <c r="AEN19" i="30"/>
  <c r="AER19" i="30"/>
  <c r="AEV19" i="30"/>
  <c r="ADP19" i="30"/>
  <c r="ADL19" i="30"/>
  <c r="ADH19" i="30"/>
  <c r="ADD19" i="30"/>
  <c r="ACZ19" i="30"/>
  <c r="ACV19" i="30"/>
  <c r="ACR19" i="30"/>
  <c r="ADT19" i="30"/>
  <c r="ABL19" i="30"/>
  <c r="ABP19" i="30"/>
  <c r="ABT19" i="30"/>
  <c r="ABX19" i="30"/>
  <c r="ACB19" i="30"/>
  <c r="ACF19" i="30"/>
  <c r="ACJ19" i="30"/>
  <c r="ABD19" i="30"/>
  <c r="AAZ19" i="30"/>
  <c r="AAV19" i="30"/>
  <c r="AAR19" i="30"/>
  <c r="AAN19" i="30"/>
  <c r="AAJ19" i="30"/>
  <c r="AAF19" i="30"/>
  <c r="ABH19" i="30"/>
  <c r="ZX19" i="30"/>
  <c r="ZT19" i="30"/>
  <c r="ZP19" i="30"/>
  <c r="ZL19" i="30"/>
  <c r="ZH19" i="30"/>
  <c r="ZD19" i="30"/>
  <c r="YZ19" i="30"/>
  <c r="AAB19" i="30"/>
  <c r="YR19" i="30"/>
  <c r="YN19" i="30"/>
  <c r="YJ19" i="30"/>
  <c r="YF19" i="30"/>
  <c r="YB19" i="30"/>
  <c r="XX19" i="30"/>
  <c r="XT19" i="30"/>
  <c r="YV19" i="30"/>
  <c r="XL19" i="30"/>
  <c r="XH19" i="30"/>
  <c r="XD19" i="30"/>
  <c r="WZ19" i="30"/>
  <c r="WV19" i="30"/>
  <c r="WR19" i="30"/>
  <c r="WN19" i="30"/>
  <c r="XP19" i="30"/>
  <c r="WF19" i="30"/>
  <c r="WB19" i="30"/>
  <c r="VX19" i="30"/>
  <c r="VT19" i="30"/>
  <c r="VP19" i="30"/>
  <c r="VL19" i="30"/>
  <c r="VH19" i="30"/>
  <c r="WJ19" i="30"/>
  <c r="UZ19" i="30"/>
  <c r="UV19" i="30"/>
  <c r="UR19" i="30"/>
  <c r="UN19" i="30"/>
  <c r="UJ19" i="30"/>
  <c r="UF19" i="30"/>
  <c r="UB19" i="30"/>
  <c r="VD19" i="30"/>
  <c r="TT19" i="30"/>
  <c r="TP19" i="30"/>
  <c r="TL19" i="30"/>
  <c r="TH19" i="30"/>
  <c r="TD19" i="30"/>
  <c r="SZ19" i="30"/>
  <c r="SV19" i="30"/>
  <c r="TX19" i="30"/>
  <c r="SN19" i="30"/>
  <c r="SJ19" i="30"/>
  <c r="SF19" i="30"/>
  <c r="SB19" i="30"/>
  <c r="RX19" i="30"/>
  <c r="RT19" i="30"/>
  <c r="RP19" i="30"/>
  <c r="SR19" i="30"/>
  <c r="RH19" i="30"/>
  <c r="RD19" i="30"/>
  <c r="QZ19" i="30"/>
  <c r="QV19" i="30"/>
  <c r="QR19" i="30"/>
  <c r="QN19" i="30"/>
  <c r="QJ19" i="30"/>
  <c r="RL19" i="30"/>
  <c r="QB19" i="30"/>
  <c r="PX19" i="30"/>
  <c r="PT19" i="30"/>
  <c r="PP19" i="30"/>
  <c r="PL19" i="30"/>
  <c r="PH19" i="30"/>
  <c r="PD19" i="30"/>
  <c r="QF19" i="30"/>
  <c r="OV19" i="30"/>
  <c r="OR19" i="30"/>
  <c r="ON19" i="30"/>
  <c r="OJ19" i="30"/>
  <c r="OF19" i="30"/>
  <c r="OB19" i="30"/>
  <c r="NX19" i="30"/>
  <c r="OZ19" i="30"/>
  <c r="NP19" i="30"/>
  <c r="NL19" i="30"/>
  <c r="NH19" i="30"/>
  <c r="ND19" i="30"/>
  <c r="MZ19" i="30"/>
  <c r="MV19" i="30"/>
  <c r="MR19" i="30"/>
  <c r="NT19" i="30"/>
  <c r="MJ19" i="30"/>
  <c r="MF19" i="30"/>
  <c r="MB19" i="30"/>
  <c r="LX19" i="30"/>
  <c r="LT19" i="30"/>
  <c r="LP19" i="30"/>
  <c r="LL19" i="30"/>
  <c r="MN19" i="30"/>
  <c r="LD19" i="30"/>
  <c r="KZ19" i="30"/>
  <c r="KV19" i="30"/>
  <c r="KR19" i="30"/>
  <c r="KN19" i="30"/>
  <c r="KJ19" i="30"/>
  <c r="KF19" i="30"/>
  <c r="LH19" i="30"/>
  <c r="JX19" i="30"/>
  <c r="JT19" i="30"/>
  <c r="JP19" i="30"/>
  <c r="JL19" i="30"/>
  <c r="JH19" i="30"/>
  <c r="JD19" i="30"/>
  <c r="IZ19" i="30"/>
  <c r="KB19" i="30"/>
  <c r="HL19" i="30"/>
  <c r="HH19" i="30"/>
  <c r="HD19" i="30"/>
  <c r="GZ19" i="30"/>
  <c r="GV19" i="30"/>
  <c r="GR19" i="30"/>
  <c r="GN19" i="30"/>
  <c r="HP19" i="30"/>
  <c r="IR19" i="30"/>
  <c r="IN19" i="30"/>
  <c r="IJ19" i="30"/>
  <c r="IF19" i="30"/>
  <c r="IB19" i="30"/>
  <c r="HX19" i="30"/>
  <c r="HT19" i="30"/>
  <c r="IV19" i="30"/>
  <c r="GF19" i="30"/>
  <c r="GB19" i="30"/>
  <c r="FX19" i="30"/>
  <c r="FT19" i="30"/>
  <c r="FP19" i="30"/>
  <c r="FL19" i="30"/>
  <c r="FH19" i="30"/>
  <c r="GJ19" i="30"/>
  <c r="EN19" i="30"/>
  <c r="ER19" i="30"/>
  <c r="EV19" i="30"/>
  <c r="EZ19" i="30"/>
  <c r="EJ19" i="30"/>
  <c r="EF19" i="30"/>
  <c r="EB19" i="30"/>
  <c r="FD19" i="30"/>
  <c r="DT19" i="30"/>
  <c r="DP19" i="30"/>
  <c r="DL19" i="30"/>
  <c r="DH19" i="30"/>
  <c r="DD19" i="30"/>
  <c r="CZ19" i="30"/>
  <c r="CV19" i="30"/>
  <c r="DX19" i="30"/>
  <c r="CN19" i="30"/>
  <c r="CJ19" i="30"/>
  <c r="CF19" i="30"/>
  <c r="CB19" i="30"/>
  <c r="BX19" i="30"/>
  <c r="BT19" i="30"/>
  <c r="BP19" i="30"/>
  <c r="CR19" i="30"/>
  <c r="BH19" i="30"/>
  <c r="BD19" i="30"/>
  <c r="AZ19" i="30"/>
  <c r="AV19" i="30"/>
  <c r="AR19" i="30"/>
  <c r="AN19" i="30"/>
  <c r="AJ19" i="30"/>
  <c r="BL19" i="30"/>
  <c r="AB19" i="30"/>
  <c r="X19" i="30"/>
  <c r="T19" i="30"/>
  <c r="P19" i="30"/>
  <c r="H19" i="30"/>
  <c r="L19" i="30"/>
  <c r="BKV18" i="30"/>
  <c r="BKR18" i="30"/>
  <c r="BKN18" i="30"/>
  <c r="BKJ18" i="30"/>
  <c r="BKF18" i="30"/>
  <c r="BKB18" i="30"/>
  <c r="BJX18" i="30"/>
  <c r="BKZ18" i="30"/>
  <c r="BJP18" i="30"/>
  <c r="BJL18" i="30"/>
  <c r="BJH18" i="30"/>
  <c r="BJD18" i="30"/>
  <c r="BIZ18" i="30"/>
  <c r="BIV18" i="30"/>
  <c r="BIR18" i="30"/>
  <c r="BJT18" i="30"/>
  <c r="BIJ18" i="30"/>
  <c r="BIF18" i="30"/>
  <c r="BIB18" i="30"/>
  <c r="BHX18" i="30"/>
  <c r="BHT18" i="30"/>
  <c r="BHP18" i="30"/>
  <c r="BHL18" i="30"/>
  <c r="BIN18" i="30"/>
  <c r="BHD18" i="30"/>
  <c r="BGZ18" i="30"/>
  <c r="BGV18" i="30"/>
  <c r="BGR18" i="30"/>
  <c r="BGN18" i="30"/>
  <c r="BGJ18" i="30"/>
  <c r="BGF18" i="30"/>
  <c r="BHH18" i="30"/>
  <c r="BFX18" i="30"/>
  <c r="BFT18" i="30"/>
  <c r="BFP18" i="30"/>
  <c r="BFL18" i="30"/>
  <c r="BFH18" i="30"/>
  <c r="BFD18" i="30"/>
  <c r="BEZ18" i="30"/>
  <c r="BGB18" i="30"/>
  <c r="BER18" i="30"/>
  <c r="BEN18" i="30"/>
  <c r="BEJ18" i="30"/>
  <c r="BEF18" i="30"/>
  <c r="BEB18" i="30"/>
  <c r="BDX18" i="30"/>
  <c r="BDT18" i="30"/>
  <c r="BEV18" i="30"/>
  <c r="BDL18" i="30"/>
  <c r="BDH18" i="30"/>
  <c r="BDD18" i="30"/>
  <c r="BCZ18" i="30"/>
  <c r="BCV18" i="30"/>
  <c r="BCR18" i="30"/>
  <c r="BCN18" i="30"/>
  <c r="BDP18" i="30"/>
  <c r="BBT18" i="30"/>
  <c r="BBX18" i="30"/>
  <c r="BCB18" i="30"/>
  <c r="BCF18" i="30"/>
  <c r="BBP18" i="30"/>
  <c r="BBL18" i="30"/>
  <c r="BBH18" i="30"/>
  <c r="BCJ18" i="30"/>
  <c r="BAZ18" i="30"/>
  <c r="BAV18" i="30"/>
  <c r="BAR18" i="30"/>
  <c r="BAN18" i="30"/>
  <c r="BAJ18" i="30"/>
  <c r="BAF18" i="30"/>
  <c r="BAB18" i="30"/>
  <c r="BBD18" i="30"/>
  <c r="AZT18" i="30"/>
  <c r="AZP18" i="30"/>
  <c r="AZL18" i="30"/>
  <c r="AZH18" i="30"/>
  <c r="AZD18" i="30"/>
  <c r="AYZ18" i="30"/>
  <c r="AYV18" i="30"/>
  <c r="AZX18" i="30"/>
  <c r="AYN18" i="30"/>
  <c r="AYJ18" i="30"/>
  <c r="AYF18" i="30"/>
  <c r="AYB18" i="30"/>
  <c r="AXX18" i="30"/>
  <c r="AXT18" i="30"/>
  <c r="AXP18" i="30"/>
  <c r="AYR18" i="30"/>
  <c r="AXH18" i="30"/>
  <c r="AXD18" i="30"/>
  <c r="AWZ18" i="30"/>
  <c r="AWV18" i="30"/>
  <c r="AWR18" i="30"/>
  <c r="AWN18" i="30"/>
  <c r="AWJ18" i="30"/>
  <c r="AXL18" i="30"/>
  <c r="AWB18" i="30"/>
  <c r="AVX18" i="30"/>
  <c r="AVT18" i="30"/>
  <c r="AVP18" i="30"/>
  <c r="AVL18" i="30"/>
  <c r="AVH18" i="30"/>
  <c r="AVD18" i="30"/>
  <c r="AWF18" i="30"/>
  <c r="AUV18" i="30"/>
  <c r="AUR18" i="30"/>
  <c r="AUN18" i="30"/>
  <c r="AUJ18" i="30"/>
  <c r="AUF18" i="30"/>
  <c r="AUB18" i="30"/>
  <c r="ATX18" i="30"/>
  <c r="AUZ18" i="30"/>
  <c r="ATP18" i="30"/>
  <c r="ATL18" i="30"/>
  <c r="ATH18" i="30"/>
  <c r="ATD18" i="30"/>
  <c r="ASZ18" i="30"/>
  <c r="ASV18" i="30"/>
  <c r="ASR18" i="30"/>
  <c r="ATT18" i="30"/>
  <c r="ASJ18" i="30"/>
  <c r="ASF18" i="30"/>
  <c r="ASB18" i="30"/>
  <c r="ARX18" i="30"/>
  <c r="ART18" i="30"/>
  <c r="ARP18" i="30"/>
  <c r="ARL18" i="30"/>
  <c r="ASN18" i="30"/>
  <c r="ARD18" i="30"/>
  <c r="AQZ18" i="30"/>
  <c r="AQV18" i="30"/>
  <c r="AQR18" i="30"/>
  <c r="AQN18" i="30"/>
  <c r="AQJ18" i="30"/>
  <c r="AQF18" i="30"/>
  <c r="ARH18" i="30"/>
  <c r="APX18" i="30"/>
  <c r="APT18" i="30"/>
  <c r="APP18" i="30"/>
  <c r="APL18" i="30"/>
  <c r="APH18" i="30"/>
  <c r="APD18" i="30"/>
  <c r="AOZ18" i="30"/>
  <c r="AQB18" i="30"/>
  <c r="AOR18" i="30"/>
  <c r="AON18" i="30"/>
  <c r="AOJ18" i="30"/>
  <c r="AOF18" i="30"/>
  <c r="AOB18" i="30"/>
  <c r="ANX18" i="30"/>
  <c r="ANT18" i="30"/>
  <c r="AOV18" i="30"/>
  <c r="AJT18" i="30"/>
  <c r="AJP18" i="30"/>
  <c r="AJL18" i="30"/>
  <c r="AJH18" i="30"/>
  <c r="AJD18" i="30"/>
  <c r="AIZ18" i="30"/>
  <c r="AIV18" i="30"/>
  <c r="AJX18" i="30"/>
  <c r="AIN18" i="30"/>
  <c r="AIJ18" i="30"/>
  <c r="AIF18" i="30"/>
  <c r="AIB18" i="30"/>
  <c r="AHX18" i="30"/>
  <c r="AHT18" i="30"/>
  <c r="AHP18" i="30"/>
  <c r="AIR18" i="30"/>
  <c r="AHH18" i="30"/>
  <c r="AHD18" i="30"/>
  <c r="AGZ18" i="30"/>
  <c r="AGV18" i="30"/>
  <c r="AGR18" i="30"/>
  <c r="AGN18" i="30"/>
  <c r="AGJ18" i="30"/>
  <c r="AHL18" i="30"/>
  <c r="AGB18" i="30"/>
  <c r="AFX18" i="30"/>
  <c r="AFT18" i="30"/>
  <c r="AFP18" i="30"/>
  <c r="AFL18" i="30"/>
  <c r="AFH18" i="30"/>
  <c r="AFD18" i="30"/>
  <c r="AGF18" i="30"/>
  <c r="ADX18" i="30"/>
  <c r="AEB18" i="30"/>
  <c r="AEF18" i="30"/>
  <c r="AEJ18" i="30"/>
  <c r="AEN18" i="30"/>
  <c r="AER18" i="30"/>
  <c r="AEV18" i="30"/>
  <c r="ADP18" i="30"/>
  <c r="ADL18" i="30"/>
  <c r="ADH18" i="30"/>
  <c r="ADD18" i="30"/>
  <c r="ACZ18" i="30"/>
  <c r="ACV18" i="30"/>
  <c r="ACR18" i="30"/>
  <c r="ADT18" i="30"/>
  <c r="ABL18" i="30"/>
  <c r="ABP18" i="30"/>
  <c r="ABT18" i="30"/>
  <c r="ABX18" i="30"/>
  <c r="ACB18" i="30"/>
  <c r="ACF18" i="30"/>
  <c r="ACJ18" i="30"/>
  <c r="ABD18" i="30"/>
  <c r="AAZ18" i="30"/>
  <c r="AAV18" i="30"/>
  <c r="AAR18" i="30"/>
  <c r="AAN18" i="30"/>
  <c r="AAJ18" i="30"/>
  <c r="AAF18" i="30"/>
  <c r="ABH18" i="30"/>
  <c r="ZX18" i="30"/>
  <c r="ZT18" i="30"/>
  <c r="ZP18" i="30"/>
  <c r="ZL18" i="30"/>
  <c r="ZH18" i="30"/>
  <c r="ZD18" i="30"/>
  <c r="YZ18" i="30"/>
  <c r="AAB18" i="30"/>
  <c r="YR18" i="30"/>
  <c r="YN18" i="30"/>
  <c r="YJ18" i="30"/>
  <c r="YF18" i="30"/>
  <c r="YB18" i="30"/>
  <c r="XX18" i="30"/>
  <c r="XT18" i="30"/>
  <c r="YV18" i="30"/>
  <c r="XL18" i="30"/>
  <c r="XH18" i="30"/>
  <c r="XD18" i="30"/>
  <c r="WZ18" i="30"/>
  <c r="WV18" i="30"/>
  <c r="WR18" i="30"/>
  <c r="WN18" i="30"/>
  <c r="XP18" i="30"/>
  <c r="WF18" i="30"/>
  <c r="WB18" i="30"/>
  <c r="VX18" i="30"/>
  <c r="VT18" i="30"/>
  <c r="VP18" i="30"/>
  <c r="VL18" i="30"/>
  <c r="VH18" i="30"/>
  <c r="WJ18" i="30"/>
  <c r="UZ18" i="30"/>
  <c r="UV18" i="30"/>
  <c r="UR18" i="30"/>
  <c r="UN18" i="30"/>
  <c r="UJ18" i="30"/>
  <c r="UF18" i="30"/>
  <c r="UB18" i="30"/>
  <c r="VD18" i="30"/>
  <c r="TT18" i="30"/>
  <c r="TP18" i="30"/>
  <c r="TL18" i="30"/>
  <c r="TH18" i="30"/>
  <c r="TD18" i="30"/>
  <c r="SZ18" i="30"/>
  <c r="SV18" i="30"/>
  <c r="TX18" i="30"/>
  <c r="SN18" i="30"/>
  <c r="SJ18" i="30"/>
  <c r="SF18" i="30"/>
  <c r="SB18" i="30"/>
  <c r="RX18" i="30"/>
  <c r="RT18" i="30"/>
  <c r="RP18" i="30"/>
  <c r="SR18" i="30"/>
  <c r="RH18" i="30"/>
  <c r="RD18" i="30"/>
  <c r="QZ18" i="30"/>
  <c r="QV18" i="30"/>
  <c r="QR18" i="30"/>
  <c r="QN18" i="30"/>
  <c r="QJ18" i="30"/>
  <c r="RL18" i="30"/>
  <c r="QB18" i="30"/>
  <c r="PX18" i="30"/>
  <c r="PT18" i="30"/>
  <c r="PP18" i="30"/>
  <c r="PL18" i="30"/>
  <c r="PH18" i="30"/>
  <c r="PD18" i="30"/>
  <c r="QF18" i="30"/>
  <c r="OV18" i="30"/>
  <c r="OR18" i="30"/>
  <c r="ON18" i="30"/>
  <c r="OJ18" i="30"/>
  <c r="OF18" i="30"/>
  <c r="OB18" i="30"/>
  <c r="NX18" i="30"/>
  <c r="OZ18" i="30"/>
  <c r="NP18" i="30"/>
  <c r="NL18" i="30"/>
  <c r="NH18" i="30"/>
  <c r="ND18" i="30"/>
  <c r="MZ18" i="30"/>
  <c r="MV18" i="30"/>
  <c r="MR18" i="30"/>
  <c r="NT18" i="30"/>
  <c r="MJ18" i="30"/>
  <c r="MF18" i="30"/>
  <c r="MB18" i="30"/>
  <c r="LX18" i="30"/>
  <c r="LT18" i="30"/>
  <c r="LP18" i="30"/>
  <c r="LL18" i="30"/>
  <c r="MN18" i="30"/>
  <c r="LD18" i="30"/>
  <c r="KZ18" i="30"/>
  <c r="KV18" i="30"/>
  <c r="KR18" i="30"/>
  <c r="KN18" i="30"/>
  <c r="KJ18" i="30"/>
  <c r="KF18" i="30"/>
  <c r="LH18" i="30"/>
  <c r="JX18" i="30"/>
  <c r="JT18" i="30"/>
  <c r="JP18" i="30"/>
  <c r="JL18" i="30"/>
  <c r="JH18" i="30"/>
  <c r="JD18" i="30"/>
  <c r="IZ18" i="30"/>
  <c r="KB18" i="30"/>
  <c r="HL18" i="30"/>
  <c r="HH18" i="30"/>
  <c r="HD18" i="30"/>
  <c r="GZ18" i="30"/>
  <c r="GV18" i="30"/>
  <c r="GR18" i="30"/>
  <c r="GN18" i="30"/>
  <c r="HP18" i="30"/>
  <c r="IR18" i="30"/>
  <c r="IN18" i="30"/>
  <c r="IJ18" i="30"/>
  <c r="IF18" i="30"/>
  <c r="IB18" i="30"/>
  <c r="HX18" i="30"/>
  <c r="HT18" i="30"/>
  <c r="IV18" i="30"/>
  <c r="GF18" i="30"/>
  <c r="GB18" i="30"/>
  <c r="FX18" i="30"/>
  <c r="FT18" i="30"/>
  <c r="FP18" i="30"/>
  <c r="FL18" i="30"/>
  <c r="FH18" i="30"/>
  <c r="GJ18" i="30"/>
  <c r="EN18" i="30"/>
  <c r="ER18" i="30"/>
  <c r="EV18" i="30"/>
  <c r="EZ18" i="30"/>
  <c r="EJ18" i="30"/>
  <c r="EF18" i="30"/>
  <c r="EB18" i="30"/>
  <c r="FD18" i="30"/>
  <c r="DT18" i="30"/>
  <c r="DP18" i="30"/>
  <c r="DL18" i="30"/>
  <c r="DH18" i="30"/>
  <c r="DD18" i="30"/>
  <c r="CZ18" i="30"/>
  <c r="CV18" i="30"/>
  <c r="DX18" i="30"/>
  <c r="CN18" i="30"/>
  <c r="CJ18" i="30"/>
  <c r="CF18" i="30"/>
  <c r="CB18" i="30"/>
  <c r="BX18" i="30"/>
  <c r="BT18" i="30"/>
  <c r="BP18" i="30"/>
  <c r="CR18" i="30"/>
  <c r="BH18" i="30"/>
  <c r="BD18" i="30"/>
  <c r="AZ18" i="30"/>
  <c r="AV18" i="30"/>
  <c r="AR18" i="30"/>
  <c r="AN18" i="30"/>
  <c r="AJ18" i="30"/>
  <c r="BL18" i="30"/>
  <c r="AB18" i="30"/>
  <c r="X18" i="30"/>
  <c r="T18" i="30"/>
  <c r="P18" i="30"/>
  <c r="H18" i="30"/>
  <c r="L18" i="30"/>
  <c r="AZT17" i="30"/>
  <c r="AZP17" i="30"/>
  <c r="AZL17" i="30"/>
  <c r="AZH17" i="30"/>
  <c r="AZD17" i="30"/>
  <c r="AYZ17" i="30"/>
  <c r="AYV17" i="30"/>
  <c r="AZX17" i="30"/>
  <c r="AYN17" i="30"/>
  <c r="AYJ17" i="30"/>
  <c r="AYF17" i="30"/>
  <c r="AYB17" i="30"/>
  <c r="AXX17" i="30"/>
  <c r="AXT17" i="30"/>
  <c r="AXP17" i="30"/>
  <c r="AYR17" i="30"/>
  <c r="AXH17" i="30"/>
  <c r="AXD17" i="30"/>
  <c r="AWZ17" i="30"/>
  <c r="AWV17" i="30"/>
  <c r="AWR17" i="30"/>
  <c r="AWN17" i="30"/>
  <c r="AWJ17" i="30"/>
  <c r="AXL17" i="30"/>
  <c r="AWB17" i="30"/>
  <c r="AVX17" i="30"/>
  <c r="AVT17" i="30"/>
  <c r="AVP17" i="30"/>
  <c r="AVL17" i="30"/>
  <c r="AVH17" i="30"/>
  <c r="AVD17" i="30"/>
  <c r="AWF17" i="30"/>
  <c r="AUV17" i="30"/>
  <c r="AUR17" i="30"/>
  <c r="AUN17" i="30"/>
  <c r="AUJ17" i="30"/>
  <c r="AUF17" i="30"/>
  <c r="AUB17" i="30"/>
  <c r="ATX17" i="30"/>
  <c r="AUZ17" i="30"/>
  <c r="ATP17" i="30"/>
  <c r="ATL17" i="30"/>
  <c r="ATH17" i="30"/>
  <c r="ATD17" i="30"/>
  <c r="ASZ17" i="30"/>
  <c r="ASV17" i="30"/>
  <c r="ASR17" i="30"/>
  <c r="ATT17" i="30"/>
  <c r="ASJ17" i="30"/>
  <c r="ASF17" i="30"/>
  <c r="ASB17" i="30"/>
  <c r="ARX17" i="30"/>
  <c r="ART17" i="30"/>
  <c r="ARP17" i="30"/>
  <c r="ARL17" i="30"/>
  <c r="ASN17" i="30"/>
  <c r="ARD17" i="30"/>
  <c r="AQZ17" i="30"/>
  <c r="AQV17" i="30"/>
  <c r="AQR17" i="30"/>
  <c r="AQN17" i="30"/>
  <c r="AQJ17" i="30"/>
  <c r="AQF17" i="30"/>
  <c r="ARH17" i="30"/>
  <c r="AOR17" i="30"/>
  <c r="AON17" i="30"/>
  <c r="AOJ17" i="30"/>
  <c r="AOF17" i="30"/>
  <c r="AOB17" i="30"/>
  <c r="ANX17" i="30"/>
  <c r="ANT17" i="30"/>
  <c r="AOV17" i="30"/>
  <c r="AIN17" i="30"/>
  <c r="AIJ17" i="30"/>
  <c r="AIF17" i="30"/>
  <c r="AIB17" i="30"/>
  <c r="AHX17" i="30"/>
  <c r="AHT17" i="30"/>
  <c r="AHP17" i="30"/>
  <c r="AIR17" i="30"/>
  <c r="ABD17" i="30"/>
  <c r="AAZ17" i="30"/>
  <c r="AAV17" i="30"/>
  <c r="AAR17" i="30"/>
  <c r="AAN17" i="30"/>
  <c r="AAJ17" i="30"/>
  <c r="AAF17" i="30"/>
  <c r="ABH17" i="30"/>
  <c r="ZX17" i="30"/>
  <c r="ZT17" i="30"/>
  <c r="ZP17" i="30"/>
  <c r="ZL17" i="30"/>
  <c r="ZH17" i="30"/>
  <c r="ZD17" i="30"/>
  <c r="YZ17" i="30"/>
  <c r="AAB17" i="30"/>
  <c r="YR17" i="30"/>
  <c r="YN17" i="30"/>
  <c r="YJ17" i="30"/>
  <c r="YF17" i="30"/>
  <c r="YB17" i="30"/>
  <c r="XX17" i="30"/>
  <c r="XT17" i="30"/>
  <c r="YV17" i="30"/>
  <c r="XL17" i="30"/>
  <c r="XH17" i="30"/>
  <c r="XD17" i="30"/>
  <c r="WZ17" i="30"/>
  <c r="WV17" i="30"/>
  <c r="WR17" i="30"/>
  <c r="WN17" i="30"/>
  <c r="XP17" i="30"/>
  <c r="WF17" i="30"/>
  <c r="WB17" i="30"/>
  <c r="VX17" i="30"/>
  <c r="VT17" i="30"/>
  <c r="VP17" i="30"/>
  <c r="VL17" i="30"/>
  <c r="VH17" i="30"/>
  <c r="WJ17" i="30"/>
  <c r="UZ17" i="30"/>
  <c r="UV17" i="30"/>
  <c r="UR17" i="30"/>
  <c r="UN17" i="30"/>
  <c r="UJ17" i="30"/>
  <c r="UF17" i="30"/>
  <c r="UB17" i="30"/>
  <c r="VD17" i="30"/>
  <c r="TT17" i="30"/>
  <c r="TP17" i="30"/>
  <c r="TL17" i="30"/>
  <c r="TH17" i="30"/>
  <c r="TD17" i="30"/>
  <c r="SZ17" i="30"/>
  <c r="SV17" i="30"/>
  <c r="TX17" i="30"/>
  <c r="SN17" i="30"/>
  <c r="SJ17" i="30"/>
  <c r="SF17" i="30"/>
  <c r="SB17" i="30"/>
  <c r="RX17" i="30"/>
  <c r="RT17" i="30"/>
  <c r="RP17" i="30"/>
  <c r="SR17" i="30"/>
  <c r="RH17" i="30"/>
  <c r="RD17" i="30"/>
  <c r="QZ17" i="30"/>
  <c r="QV17" i="30"/>
  <c r="QR17" i="30"/>
  <c r="QN17" i="30"/>
  <c r="QJ17" i="30"/>
  <c r="RL17" i="30"/>
  <c r="QB17" i="30"/>
  <c r="PX17" i="30"/>
  <c r="PT17" i="30"/>
  <c r="PP17" i="30"/>
  <c r="PL17" i="30"/>
  <c r="PH17" i="30"/>
  <c r="PD17" i="30"/>
  <c r="QF17" i="30"/>
  <c r="HL17" i="30"/>
  <c r="HH17" i="30"/>
  <c r="HD17" i="30"/>
  <c r="GZ17" i="30"/>
  <c r="GV17" i="30"/>
  <c r="GR17" i="30"/>
  <c r="GN17" i="30"/>
  <c r="HP17" i="30"/>
  <c r="IR17" i="30"/>
  <c r="IN17" i="30"/>
  <c r="IJ17" i="30"/>
  <c r="IF17" i="30"/>
  <c r="IB17" i="30"/>
  <c r="HX17" i="30"/>
  <c r="HT17" i="30"/>
  <c r="IV17" i="30"/>
  <c r="GF17" i="30"/>
  <c r="GB17" i="30"/>
  <c r="FX17" i="30"/>
  <c r="FT17" i="30"/>
  <c r="FP17" i="30"/>
  <c r="FL17" i="30"/>
  <c r="FH17" i="30"/>
  <c r="GJ17" i="30"/>
  <c r="EN17" i="30"/>
  <c r="ER17" i="30"/>
  <c r="EV17" i="30"/>
  <c r="EZ17" i="30"/>
  <c r="EJ17" i="30"/>
  <c r="EF17" i="30"/>
  <c r="EB17" i="30"/>
  <c r="FD17" i="30"/>
  <c r="DT17" i="30"/>
  <c r="DP17" i="30"/>
  <c r="DL17" i="30"/>
  <c r="DH17" i="30"/>
  <c r="DD17" i="30"/>
  <c r="CZ17" i="30"/>
  <c r="CV17" i="30"/>
  <c r="DX17" i="30"/>
  <c r="CN17" i="30"/>
  <c r="CJ17" i="30"/>
  <c r="CF17" i="30"/>
  <c r="CB17" i="30"/>
  <c r="BX17" i="30"/>
  <c r="BT17" i="30"/>
  <c r="BP17" i="30"/>
  <c r="CR17" i="30"/>
  <c r="BH17" i="30"/>
  <c r="BD17" i="30"/>
  <c r="AZ17" i="30"/>
  <c r="AV17" i="30"/>
  <c r="AR17" i="30"/>
  <c r="AN17" i="30"/>
  <c r="AJ17" i="30"/>
  <c r="BL17" i="30"/>
  <c r="AB17" i="30"/>
  <c r="X17" i="30"/>
  <c r="T17" i="30"/>
  <c r="P17" i="30"/>
  <c r="H17" i="30"/>
  <c r="L17" i="30"/>
  <c r="BKV16" i="30"/>
  <c r="BKR16" i="30"/>
  <c r="BKN16" i="30"/>
  <c r="BKJ16" i="30"/>
  <c r="BKF16" i="30"/>
  <c r="BKB16" i="30"/>
  <c r="BJX16" i="30"/>
  <c r="BKZ16" i="30"/>
  <c r="BJP16" i="30"/>
  <c r="BJL16" i="30"/>
  <c r="BJH16" i="30"/>
  <c r="BJD16" i="30"/>
  <c r="BIZ16" i="30"/>
  <c r="BIV16" i="30"/>
  <c r="BIR16" i="30"/>
  <c r="BJT16" i="30"/>
  <c r="BIJ16" i="30"/>
  <c r="BIF16" i="30"/>
  <c r="BIB16" i="30"/>
  <c r="BHX16" i="30"/>
  <c r="BHT16" i="30"/>
  <c r="BHP16" i="30"/>
  <c r="BHL16" i="30"/>
  <c r="BIN16" i="30"/>
  <c r="BHD16" i="30"/>
  <c r="BGZ16" i="30"/>
  <c r="BGV16" i="30"/>
  <c r="BGR16" i="30"/>
  <c r="BGN16" i="30"/>
  <c r="BGJ16" i="30"/>
  <c r="BGF16" i="30"/>
  <c r="BHH16" i="30"/>
  <c r="BFX16" i="30"/>
  <c r="BFT16" i="30"/>
  <c r="BFP16" i="30"/>
  <c r="BFL16" i="30"/>
  <c r="BFH16" i="30"/>
  <c r="BFD16" i="30"/>
  <c r="BEZ16" i="30"/>
  <c r="BGB16" i="30"/>
  <c r="BER16" i="30"/>
  <c r="BEN16" i="30"/>
  <c r="BEJ16" i="30"/>
  <c r="BEF16" i="30"/>
  <c r="BEB16" i="30"/>
  <c r="BDX16" i="30"/>
  <c r="BDT16" i="30"/>
  <c r="BEV16" i="30"/>
  <c r="BDL16" i="30"/>
  <c r="BDH16" i="30"/>
  <c r="BDD16" i="30"/>
  <c r="BCZ16" i="30"/>
  <c r="BCV16" i="30"/>
  <c r="BCR16" i="30"/>
  <c r="BCN16" i="30"/>
  <c r="BDP16" i="30"/>
  <c r="BBT16" i="30"/>
  <c r="BBX16" i="30"/>
  <c r="BCB16" i="30"/>
  <c r="BCF16" i="30"/>
  <c r="BBP16" i="30"/>
  <c r="BBL16" i="30"/>
  <c r="BBH16" i="30"/>
  <c r="BCJ16" i="30"/>
  <c r="BAZ16" i="30"/>
  <c r="BAV16" i="30"/>
  <c r="BAR16" i="30"/>
  <c r="BAN16" i="30"/>
  <c r="BAJ16" i="30"/>
  <c r="BAF16" i="30"/>
  <c r="BAB16" i="30"/>
  <c r="BBD16" i="30"/>
  <c r="AZT16" i="30"/>
  <c r="AZP16" i="30"/>
  <c r="AZL16" i="30"/>
  <c r="AZH16" i="30"/>
  <c r="AZD16" i="30"/>
  <c r="AYZ16" i="30"/>
  <c r="AYV16" i="30"/>
  <c r="AZX16" i="30"/>
  <c r="AYN16" i="30"/>
  <c r="AYJ16" i="30"/>
  <c r="AYF16" i="30"/>
  <c r="AYB16" i="30"/>
  <c r="AXX16" i="30"/>
  <c r="AXT16" i="30"/>
  <c r="AXP16" i="30"/>
  <c r="AYR16" i="30"/>
  <c r="AXH16" i="30"/>
  <c r="AXD16" i="30"/>
  <c r="AWZ16" i="30"/>
  <c r="AWV16" i="30"/>
  <c r="AWR16" i="30"/>
  <c r="AWN16" i="30"/>
  <c r="AWJ16" i="30"/>
  <c r="AXL16" i="30"/>
  <c r="AWB16" i="30"/>
  <c r="AVX16" i="30"/>
  <c r="AVT16" i="30"/>
  <c r="AVP16" i="30"/>
  <c r="AVL16" i="30"/>
  <c r="AVH16" i="30"/>
  <c r="AVD16" i="30"/>
  <c r="AWF16" i="30"/>
  <c r="AUV16" i="30"/>
  <c r="AUR16" i="30"/>
  <c r="AUN16" i="30"/>
  <c r="AUJ16" i="30"/>
  <c r="AUF16" i="30"/>
  <c r="AUB16" i="30"/>
  <c r="ATX16" i="30"/>
  <c r="AUZ16" i="30"/>
  <c r="ATP16" i="30"/>
  <c r="ATL16" i="30"/>
  <c r="ATH16" i="30"/>
  <c r="ATD16" i="30"/>
  <c r="ASZ16" i="30"/>
  <c r="ASV16" i="30"/>
  <c r="ASR16" i="30"/>
  <c r="ATT16" i="30"/>
  <c r="ASJ16" i="30"/>
  <c r="ASF16" i="30"/>
  <c r="ASB16" i="30"/>
  <c r="ARX16" i="30"/>
  <c r="ART16" i="30"/>
  <c r="ARP16" i="30"/>
  <c r="ARL16" i="30"/>
  <c r="ASN16" i="30"/>
  <c r="ARD16" i="30"/>
  <c r="AQZ16" i="30"/>
  <c r="AQV16" i="30"/>
  <c r="AQR16" i="30"/>
  <c r="AQN16" i="30"/>
  <c r="AQJ16" i="30"/>
  <c r="AQF16" i="30"/>
  <c r="ARH16" i="30"/>
  <c r="APX16" i="30"/>
  <c r="APT16" i="30"/>
  <c r="APP16" i="30"/>
  <c r="APL16" i="30"/>
  <c r="APH16" i="30"/>
  <c r="APD16" i="30"/>
  <c r="AOZ16" i="30"/>
  <c r="AQB16" i="30"/>
  <c r="AOR16" i="30"/>
  <c r="AON16" i="30"/>
  <c r="AOJ16" i="30"/>
  <c r="AOF16" i="30"/>
  <c r="AOB16" i="30"/>
  <c r="ANX16" i="30"/>
  <c r="ANT16" i="30"/>
  <c r="AOV16" i="30"/>
  <c r="AJT16" i="30"/>
  <c r="AJP16" i="30"/>
  <c r="AJL16" i="30"/>
  <c r="AJH16" i="30"/>
  <c r="AJD16" i="30"/>
  <c r="AIZ16" i="30"/>
  <c r="AIV16" i="30"/>
  <c r="AJX16" i="30"/>
  <c r="AIN16" i="30"/>
  <c r="AIJ16" i="30"/>
  <c r="AIF16" i="30"/>
  <c r="AIB16" i="30"/>
  <c r="AHX16" i="30"/>
  <c r="AHT16" i="30"/>
  <c r="AHP16" i="30"/>
  <c r="AIR16" i="30"/>
  <c r="AHH16" i="30"/>
  <c r="AHD16" i="30"/>
  <c r="AGZ16" i="30"/>
  <c r="AGV16" i="30"/>
  <c r="AGR16" i="30"/>
  <c r="AGN16" i="30"/>
  <c r="AGJ16" i="30"/>
  <c r="AHL16" i="30"/>
  <c r="AGB16" i="30"/>
  <c r="AFX16" i="30"/>
  <c r="AFT16" i="30"/>
  <c r="AFP16" i="30"/>
  <c r="AFL16" i="30"/>
  <c r="AFH16" i="30"/>
  <c r="AFD16" i="30"/>
  <c r="AGF16" i="30"/>
  <c r="ADX16" i="30"/>
  <c r="AEB16" i="30"/>
  <c r="AEF16" i="30"/>
  <c r="AEJ16" i="30"/>
  <c r="AEN16" i="30"/>
  <c r="AER16" i="30"/>
  <c r="AEV16" i="30"/>
  <c r="ADP16" i="30"/>
  <c r="ADL16" i="30"/>
  <c r="ADH16" i="30"/>
  <c r="ADD16" i="30"/>
  <c r="ACZ16" i="30"/>
  <c r="ACV16" i="30"/>
  <c r="ACR16" i="30"/>
  <c r="ADT16" i="30"/>
  <c r="ABL16" i="30"/>
  <c r="ABP16" i="30"/>
  <c r="ABT16" i="30"/>
  <c r="ABX16" i="30"/>
  <c r="ACB16" i="30"/>
  <c r="ACF16" i="30"/>
  <c r="ACJ16" i="30"/>
  <c r="ABD16" i="30"/>
  <c r="AAZ16" i="30"/>
  <c r="AAV16" i="30"/>
  <c r="AAR16" i="30"/>
  <c r="AAN16" i="30"/>
  <c r="AAJ16" i="30"/>
  <c r="AAF16" i="30"/>
  <c r="ABH16" i="30"/>
  <c r="ZX16" i="30"/>
  <c r="ZT16" i="30"/>
  <c r="ZP16" i="30"/>
  <c r="ZL16" i="30"/>
  <c r="ZH16" i="30"/>
  <c r="ZD16" i="30"/>
  <c r="YZ16" i="30"/>
  <c r="AAB16" i="30"/>
  <c r="YR16" i="30"/>
  <c r="YN16" i="30"/>
  <c r="YJ16" i="30"/>
  <c r="YF16" i="30"/>
  <c r="YB16" i="30"/>
  <c r="XX16" i="30"/>
  <c r="XT16" i="30"/>
  <c r="YV16" i="30"/>
  <c r="XL16" i="30"/>
  <c r="XH16" i="30"/>
  <c r="XD16" i="30"/>
  <c r="WZ16" i="30"/>
  <c r="WV16" i="30"/>
  <c r="WR16" i="30"/>
  <c r="WN16" i="30"/>
  <c r="XP16" i="30"/>
  <c r="WF16" i="30"/>
  <c r="WB16" i="30"/>
  <c r="VX16" i="30"/>
  <c r="VT16" i="30"/>
  <c r="VP16" i="30"/>
  <c r="VL16" i="30"/>
  <c r="VH16" i="30"/>
  <c r="WJ16" i="30"/>
  <c r="UZ16" i="30"/>
  <c r="UV16" i="30"/>
  <c r="UR16" i="30"/>
  <c r="UN16" i="30"/>
  <c r="UJ16" i="30"/>
  <c r="UF16" i="30"/>
  <c r="UB16" i="30"/>
  <c r="VD16" i="30"/>
  <c r="TT16" i="30"/>
  <c r="TP16" i="30"/>
  <c r="TL16" i="30"/>
  <c r="TH16" i="30"/>
  <c r="TD16" i="30"/>
  <c r="SZ16" i="30"/>
  <c r="SV16" i="30"/>
  <c r="TX16" i="30"/>
  <c r="SN16" i="30"/>
  <c r="SJ16" i="30"/>
  <c r="SF16" i="30"/>
  <c r="SB16" i="30"/>
  <c r="RX16" i="30"/>
  <c r="RT16" i="30"/>
  <c r="RP16" i="30"/>
  <c r="SR16" i="30"/>
  <c r="RH16" i="30"/>
  <c r="RD16" i="30"/>
  <c r="QZ16" i="30"/>
  <c r="QV16" i="30"/>
  <c r="QR16" i="30"/>
  <c r="QN16" i="30"/>
  <c r="QJ16" i="30"/>
  <c r="RL16" i="30"/>
  <c r="QB16" i="30"/>
  <c r="PX16" i="30"/>
  <c r="PT16" i="30"/>
  <c r="PP16" i="30"/>
  <c r="PL16" i="30"/>
  <c r="PH16" i="30"/>
  <c r="PD16" i="30"/>
  <c r="QF16" i="30"/>
  <c r="OV16" i="30"/>
  <c r="OR16" i="30"/>
  <c r="ON16" i="30"/>
  <c r="OJ16" i="30"/>
  <c r="OF16" i="30"/>
  <c r="OB16" i="30"/>
  <c r="NX16" i="30"/>
  <c r="OZ16" i="30"/>
  <c r="NP16" i="30"/>
  <c r="NL16" i="30"/>
  <c r="NH16" i="30"/>
  <c r="ND16" i="30"/>
  <c r="MZ16" i="30"/>
  <c r="MV16" i="30"/>
  <c r="MR16" i="30"/>
  <c r="NT16" i="30"/>
  <c r="MJ16" i="30"/>
  <c r="MF16" i="30"/>
  <c r="MB16" i="30"/>
  <c r="LX16" i="30"/>
  <c r="LT16" i="30"/>
  <c r="LP16" i="30"/>
  <c r="LL16" i="30"/>
  <c r="MN16" i="30"/>
  <c r="LD16" i="30"/>
  <c r="KZ16" i="30"/>
  <c r="KV16" i="30"/>
  <c r="KR16" i="30"/>
  <c r="KN16" i="30"/>
  <c r="KJ16" i="30"/>
  <c r="KF16" i="30"/>
  <c r="LH16" i="30"/>
  <c r="JX16" i="30"/>
  <c r="JT16" i="30"/>
  <c r="JP16" i="30"/>
  <c r="JL16" i="30"/>
  <c r="JH16" i="30"/>
  <c r="JD16" i="30"/>
  <c r="IZ16" i="30"/>
  <c r="KB16" i="30"/>
  <c r="HL16" i="30"/>
  <c r="HH16" i="30"/>
  <c r="HD16" i="30"/>
  <c r="GZ16" i="30"/>
  <c r="GV16" i="30"/>
  <c r="GR16" i="30"/>
  <c r="GN16" i="30"/>
  <c r="HP16" i="30"/>
  <c r="IR16" i="30"/>
  <c r="IN16" i="30"/>
  <c r="IJ16" i="30"/>
  <c r="IF16" i="30"/>
  <c r="IB16" i="30"/>
  <c r="HX16" i="30"/>
  <c r="HT16" i="30"/>
  <c r="IV16" i="30"/>
  <c r="GF16" i="30"/>
  <c r="GB16" i="30"/>
  <c r="FX16" i="30"/>
  <c r="FT16" i="30"/>
  <c r="FP16" i="30"/>
  <c r="FL16" i="30"/>
  <c r="FH16" i="30"/>
  <c r="GJ16" i="30"/>
  <c r="EN16" i="30"/>
  <c r="ER16" i="30"/>
  <c r="EV16" i="30"/>
  <c r="EZ16" i="30"/>
  <c r="EJ16" i="30"/>
  <c r="EF16" i="30"/>
  <c r="EB16" i="30"/>
  <c r="FD16" i="30"/>
  <c r="DT16" i="30"/>
  <c r="DP16" i="30"/>
  <c r="DL16" i="30"/>
  <c r="DH16" i="30"/>
  <c r="DD16" i="30"/>
  <c r="CZ16" i="30"/>
  <c r="CV16" i="30"/>
  <c r="DX16" i="30"/>
  <c r="CN16" i="30"/>
  <c r="CJ16" i="30"/>
  <c r="CF16" i="30"/>
  <c r="CB16" i="30"/>
  <c r="BX16" i="30"/>
  <c r="BT16" i="30"/>
  <c r="BP16" i="30"/>
  <c r="CR16" i="30"/>
  <c r="BH16" i="30"/>
  <c r="BD16" i="30"/>
  <c r="AZ16" i="30"/>
  <c r="AV16" i="30"/>
  <c r="AR16" i="30"/>
  <c r="AN16" i="30"/>
  <c r="AJ16" i="30"/>
  <c r="BL16" i="30"/>
  <c r="AB16" i="30"/>
  <c r="X16" i="30"/>
  <c r="T16" i="30"/>
  <c r="P16" i="30"/>
  <c r="H16" i="30"/>
  <c r="L16" i="30"/>
  <c r="BKV15" i="30"/>
  <c r="BKR15" i="30"/>
  <c r="BKN15" i="30"/>
  <c r="BKJ15" i="30"/>
  <c r="BKF15" i="30"/>
  <c r="BKB15" i="30"/>
  <c r="BJX15" i="30"/>
  <c r="BKZ15" i="30"/>
  <c r="BJP15" i="30"/>
  <c r="BJL15" i="30"/>
  <c r="BJH15" i="30"/>
  <c r="BJD15" i="30"/>
  <c r="BIZ15" i="30"/>
  <c r="BIV15" i="30"/>
  <c r="BIR15" i="30"/>
  <c r="BJT15" i="30"/>
  <c r="BIJ15" i="30"/>
  <c r="BIF15" i="30"/>
  <c r="BIB15" i="30"/>
  <c r="BHX15" i="30"/>
  <c r="BHT15" i="30"/>
  <c r="BHP15" i="30"/>
  <c r="BHL15" i="30"/>
  <c r="BIN15" i="30"/>
  <c r="BHD15" i="30"/>
  <c r="BGZ15" i="30"/>
  <c r="BGV15" i="30"/>
  <c r="BGR15" i="30"/>
  <c r="BGN15" i="30"/>
  <c r="BGJ15" i="30"/>
  <c r="BGF15" i="30"/>
  <c r="BHH15" i="30"/>
  <c r="BFX15" i="30"/>
  <c r="BFT15" i="30"/>
  <c r="BFP15" i="30"/>
  <c r="BFL15" i="30"/>
  <c r="BFH15" i="30"/>
  <c r="BFD15" i="30"/>
  <c r="BEZ15" i="30"/>
  <c r="BGB15" i="30"/>
  <c r="BER15" i="30"/>
  <c r="BEN15" i="30"/>
  <c r="BEJ15" i="30"/>
  <c r="BEF15" i="30"/>
  <c r="BEB15" i="30"/>
  <c r="BDX15" i="30"/>
  <c r="BDT15" i="30"/>
  <c r="BEV15" i="30"/>
  <c r="BDL15" i="30"/>
  <c r="BDH15" i="30"/>
  <c r="BDD15" i="30"/>
  <c r="BCZ15" i="30"/>
  <c r="BCV15" i="30"/>
  <c r="BCR15" i="30"/>
  <c r="BCN15" i="30"/>
  <c r="BDP15" i="30"/>
  <c r="BBT15" i="30"/>
  <c r="BBX15" i="30"/>
  <c r="BCB15" i="30"/>
  <c r="BCF15" i="30"/>
  <c r="BBP15" i="30"/>
  <c r="BBL15" i="30"/>
  <c r="BBH15" i="30"/>
  <c r="BCJ15" i="30"/>
  <c r="BAZ15" i="30"/>
  <c r="BAV15" i="30"/>
  <c r="BAR15" i="30"/>
  <c r="BAN15" i="30"/>
  <c r="BAJ15" i="30"/>
  <c r="BAF15" i="30"/>
  <c r="BAB15" i="30"/>
  <c r="BBD15" i="30"/>
  <c r="AZT15" i="30"/>
  <c r="AZP15" i="30"/>
  <c r="AZL15" i="30"/>
  <c r="AZH15" i="30"/>
  <c r="AZD15" i="30"/>
  <c r="AYZ15" i="30"/>
  <c r="AYV15" i="30"/>
  <c r="AZX15" i="30"/>
  <c r="AYN15" i="30"/>
  <c r="AYJ15" i="30"/>
  <c r="AYF15" i="30"/>
  <c r="AYB15" i="30"/>
  <c r="AXX15" i="30"/>
  <c r="AXT15" i="30"/>
  <c r="AXP15" i="30"/>
  <c r="AYR15" i="30"/>
  <c r="AXH15" i="30"/>
  <c r="AXD15" i="30"/>
  <c r="AWZ15" i="30"/>
  <c r="AWV15" i="30"/>
  <c r="AWR15" i="30"/>
  <c r="AWN15" i="30"/>
  <c r="AWJ15" i="30"/>
  <c r="AXL15" i="30"/>
  <c r="AWB15" i="30"/>
  <c r="AVX15" i="30"/>
  <c r="AVT15" i="30"/>
  <c r="AVP15" i="30"/>
  <c r="AVL15" i="30"/>
  <c r="AVH15" i="30"/>
  <c r="AVD15" i="30"/>
  <c r="AWF15" i="30"/>
  <c r="AUV15" i="30"/>
  <c r="AUR15" i="30"/>
  <c r="AUN15" i="30"/>
  <c r="AUJ15" i="30"/>
  <c r="AUF15" i="30"/>
  <c r="AUB15" i="30"/>
  <c r="ATX15" i="30"/>
  <c r="AUZ15" i="30"/>
  <c r="ATP15" i="30"/>
  <c r="ATL15" i="30"/>
  <c r="ATH15" i="30"/>
  <c r="ATD15" i="30"/>
  <c r="ASZ15" i="30"/>
  <c r="ASV15" i="30"/>
  <c r="ASR15" i="30"/>
  <c r="ATT15" i="30"/>
  <c r="ASJ15" i="30"/>
  <c r="ASF15" i="30"/>
  <c r="ASB15" i="30"/>
  <c r="ARX15" i="30"/>
  <c r="ART15" i="30"/>
  <c r="ARP15" i="30"/>
  <c r="ARL15" i="30"/>
  <c r="ASN15" i="30"/>
  <c r="ARD15" i="30"/>
  <c r="AQZ15" i="30"/>
  <c r="AQV15" i="30"/>
  <c r="AQR15" i="30"/>
  <c r="AQN15" i="30"/>
  <c r="AQJ15" i="30"/>
  <c r="AQF15" i="30"/>
  <c r="ARH15" i="30"/>
  <c r="APX15" i="30"/>
  <c r="APT15" i="30"/>
  <c r="APP15" i="30"/>
  <c r="APL15" i="30"/>
  <c r="APH15" i="30"/>
  <c r="APD15" i="30"/>
  <c r="AOZ15" i="30"/>
  <c r="AQB15" i="30"/>
  <c r="AOR15" i="30"/>
  <c r="AON15" i="30"/>
  <c r="AOJ15" i="30"/>
  <c r="AOF15" i="30"/>
  <c r="AOB15" i="30"/>
  <c r="ANX15" i="30"/>
  <c r="ANT15" i="30"/>
  <c r="AOV15" i="30"/>
  <c r="AJT15" i="30"/>
  <c r="AJP15" i="30"/>
  <c r="AJL15" i="30"/>
  <c r="AJH15" i="30"/>
  <c r="AJD15" i="30"/>
  <c r="AIZ15" i="30"/>
  <c r="AIV15" i="30"/>
  <c r="AJX15" i="30"/>
  <c r="AIN15" i="30"/>
  <c r="AIJ15" i="30"/>
  <c r="AIF15" i="30"/>
  <c r="AIB15" i="30"/>
  <c r="AHX15" i="30"/>
  <c r="AHT15" i="30"/>
  <c r="AHP15" i="30"/>
  <c r="AIR15" i="30"/>
  <c r="AHH17" i="30"/>
  <c r="AHD17" i="30"/>
  <c r="AGZ17" i="30"/>
  <c r="AGV17" i="30"/>
  <c r="AGR17" i="30"/>
  <c r="AGN17" i="30"/>
  <c r="AGJ17" i="30"/>
  <c r="AHL17" i="30"/>
  <c r="AHH15" i="30"/>
  <c r="AHD15" i="30"/>
  <c r="AGZ15" i="30"/>
  <c r="AGV15" i="30"/>
  <c r="AGR15" i="30"/>
  <c r="AGN15" i="30"/>
  <c r="AGJ15" i="30"/>
  <c r="AHL15" i="30"/>
  <c r="AGB15" i="30"/>
  <c r="AFX15" i="30"/>
  <c r="AFT15" i="30"/>
  <c r="AFP15" i="30"/>
  <c r="AFL15" i="30"/>
  <c r="AFH15" i="30"/>
  <c r="AFD15" i="30"/>
  <c r="AGF15" i="30"/>
  <c r="ADX15" i="30"/>
  <c r="AEB15" i="30"/>
  <c r="AEF15" i="30"/>
  <c r="AEJ15" i="30"/>
  <c r="AEN15" i="30"/>
  <c r="AER15" i="30"/>
  <c r="AEV15" i="30"/>
  <c r="ADP15" i="30"/>
  <c r="ADL15" i="30"/>
  <c r="ADH15" i="30"/>
  <c r="ADD15" i="30"/>
  <c r="ACZ15" i="30"/>
  <c r="ACV15" i="30"/>
  <c r="ACR15" i="30"/>
  <c r="ADT15" i="30"/>
  <c r="ABL15" i="30"/>
  <c r="ABP15" i="30"/>
  <c r="ABT15" i="30"/>
  <c r="ABX15" i="30"/>
  <c r="ACB15" i="30"/>
  <c r="ACF15" i="30"/>
  <c r="ACJ15" i="30"/>
  <c r="ABD15" i="30"/>
  <c r="AAZ15" i="30"/>
  <c r="AAV15" i="30"/>
  <c r="AAR15" i="30"/>
  <c r="AAN15" i="30"/>
  <c r="AAJ15" i="30"/>
  <c r="AAF15" i="30"/>
  <c r="ABH15" i="30"/>
  <c r="ZX15" i="30"/>
  <c r="ZT15" i="30"/>
  <c r="ZP15" i="30"/>
  <c r="ZL15" i="30"/>
  <c r="ZH15" i="30"/>
  <c r="ZD15" i="30"/>
  <c r="YZ15" i="30"/>
  <c r="AAB15" i="30"/>
  <c r="YR15" i="30"/>
  <c r="YN15" i="30"/>
  <c r="YJ15" i="30"/>
  <c r="YF15" i="30"/>
  <c r="YB15" i="30"/>
  <c r="XX15" i="30"/>
  <c r="XT15" i="30"/>
  <c r="YV15" i="30"/>
  <c r="XL15" i="30"/>
  <c r="XH15" i="30"/>
  <c r="XD15" i="30"/>
  <c r="WZ15" i="30"/>
  <c r="WV15" i="30"/>
  <c r="WR15" i="30"/>
  <c r="WN15" i="30"/>
  <c r="XP15" i="30"/>
  <c r="WF15" i="30"/>
  <c r="WB15" i="30"/>
  <c r="VX15" i="30"/>
  <c r="VT15" i="30"/>
  <c r="VP15" i="30"/>
  <c r="VL15" i="30"/>
  <c r="VH15" i="30"/>
  <c r="WJ15" i="30"/>
  <c r="UZ15" i="30"/>
  <c r="UV15" i="30"/>
  <c r="UR15" i="30"/>
  <c r="UN15" i="30"/>
  <c r="UJ15" i="30"/>
  <c r="UF15" i="30"/>
  <c r="UB15" i="30"/>
  <c r="VD15" i="30"/>
  <c r="TT15" i="30"/>
  <c r="TP15" i="30"/>
  <c r="TL15" i="30"/>
  <c r="TH15" i="30"/>
  <c r="TD15" i="30"/>
  <c r="SZ15" i="30"/>
  <c r="SV15" i="30"/>
  <c r="TX15" i="30"/>
  <c r="SN15" i="30"/>
  <c r="SJ15" i="30"/>
  <c r="SF15" i="30"/>
  <c r="SB15" i="30"/>
  <c r="RX15" i="30"/>
  <c r="RT15" i="30"/>
  <c r="RP15" i="30"/>
  <c r="SR15" i="30"/>
  <c r="RH15" i="30"/>
  <c r="RD15" i="30"/>
  <c r="QZ15" i="30"/>
  <c r="QV15" i="30"/>
  <c r="QR15" i="30"/>
  <c r="QN15" i="30"/>
  <c r="QJ15" i="30"/>
  <c r="RL15" i="30"/>
  <c r="QB15" i="30"/>
  <c r="PX15" i="30"/>
  <c r="PT15" i="30"/>
  <c r="PP15" i="30"/>
  <c r="PL15" i="30"/>
  <c r="PH15" i="30"/>
  <c r="PD15" i="30"/>
  <c r="QF15" i="30"/>
  <c r="OV15" i="30"/>
  <c r="OR15" i="30"/>
  <c r="ON15" i="30"/>
  <c r="OJ15" i="30"/>
  <c r="OF15" i="30"/>
  <c r="OB15" i="30"/>
  <c r="NX15" i="30"/>
  <c r="OZ15" i="30"/>
  <c r="NP15" i="30"/>
  <c r="NL15" i="30"/>
  <c r="NH15" i="30"/>
  <c r="ND15" i="30"/>
  <c r="MZ15" i="30"/>
  <c r="MV15" i="30"/>
  <c r="MR15" i="30"/>
  <c r="NT15" i="30"/>
  <c r="MJ15" i="30"/>
  <c r="MF15" i="30"/>
  <c r="MB15" i="30"/>
  <c r="LX15" i="30"/>
  <c r="LT15" i="30"/>
  <c r="LP15" i="30"/>
  <c r="LL15" i="30"/>
  <c r="MN15" i="30"/>
  <c r="LD15" i="30"/>
  <c r="KZ15" i="30"/>
  <c r="KV15" i="30"/>
  <c r="KR15" i="30"/>
  <c r="KN15" i="30"/>
  <c r="KJ15" i="30"/>
  <c r="KF15" i="30"/>
  <c r="LH15" i="30"/>
  <c r="JX15" i="30"/>
  <c r="JT15" i="30"/>
  <c r="JP15" i="30"/>
  <c r="JL15" i="30"/>
  <c r="JH15" i="30"/>
  <c r="JD15" i="30"/>
  <c r="IZ15" i="30"/>
  <c r="KB15" i="30"/>
  <c r="HL15" i="30"/>
  <c r="HH15" i="30"/>
  <c r="HD15" i="30"/>
  <c r="GZ15" i="30"/>
  <c r="GV15" i="30"/>
  <c r="GR15" i="30"/>
  <c r="GN15" i="30"/>
  <c r="HP15" i="30"/>
  <c r="IR15" i="30"/>
  <c r="IN15" i="30"/>
  <c r="IJ15" i="30"/>
  <c r="IF15" i="30"/>
  <c r="IB15" i="30"/>
  <c r="HX15" i="30"/>
  <c r="HT15" i="30"/>
  <c r="IV15" i="30"/>
  <c r="GF15" i="30"/>
  <c r="GB15" i="30"/>
  <c r="FX15" i="30"/>
  <c r="FT15" i="30"/>
  <c r="FP15" i="30"/>
  <c r="FL15" i="30"/>
  <c r="FH15" i="30"/>
  <c r="GJ15" i="30"/>
  <c r="EN15" i="30"/>
  <c r="ER15" i="30"/>
  <c r="EV15" i="30"/>
  <c r="EZ15" i="30"/>
  <c r="EJ15" i="30"/>
  <c r="EF15" i="30"/>
  <c r="EB15" i="30"/>
  <c r="FD15" i="30"/>
  <c r="DT15" i="30"/>
  <c r="DP15" i="30"/>
  <c r="DL15" i="30"/>
  <c r="DH15" i="30"/>
  <c r="DD15" i="30"/>
  <c r="CZ15" i="30"/>
  <c r="CV15" i="30"/>
  <c r="DX15" i="30"/>
  <c r="CN15" i="30"/>
  <c r="CJ15" i="30"/>
  <c r="CF15" i="30"/>
  <c r="CB15" i="30"/>
  <c r="BX15" i="30"/>
  <c r="BT15" i="30"/>
  <c r="BP15" i="30"/>
  <c r="CR15" i="30"/>
  <c r="BH15" i="30"/>
  <c r="BD15" i="30"/>
  <c r="AZ15" i="30"/>
  <c r="AV15" i="30"/>
  <c r="AR15" i="30"/>
  <c r="AN15" i="30"/>
  <c r="AJ15" i="30"/>
  <c r="BL15" i="30"/>
  <c r="AB15" i="30"/>
  <c r="X15" i="30"/>
  <c r="T15" i="30"/>
  <c r="P15" i="30"/>
  <c r="H15" i="30"/>
  <c r="L15" i="30"/>
  <c r="BKV14" i="30"/>
  <c r="BKR14" i="30"/>
  <c r="BKN14" i="30"/>
  <c r="BKJ14" i="30"/>
  <c r="BKF14" i="30"/>
  <c r="BKB14" i="30"/>
  <c r="BJX14" i="30"/>
  <c r="BKZ14" i="30"/>
  <c r="BJP14" i="30"/>
  <c r="BJL14" i="30"/>
  <c r="BJH14" i="30"/>
  <c r="BJD14" i="30"/>
  <c r="BIZ14" i="30"/>
  <c r="BIV14" i="30"/>
  <c r="BIR14" i="30"/>
  <c r="BJT14" i="30"/>
  <c r="BIJ14" i="30"/>
  <c r="BIF14" i="30"/>
  <c r="BIB14" i="30"/>
  <c r="BHX14" i="30"/>
  <c r="BHT14" i="30"/>
  <c r="BHP14" i="30"/>
  <c r="BHL14" i="30"/>
  <c r="BIN14" i="30"/>
  <c r="BHD14" i="30"/>
  <c r="BGZ14" i="30"/>
  <c r="BGV14" i="30"/>
  <c r="BGR14" i="30"/>
  <c r="BGN14" i="30"/>
  <c r="BGJ14" i="30"/>
  <c r="BGF14" i="30"/>
  <c r="BHH14" i="30"/>
  <c r="BFX14" i="30"/>
  <c r="BFT14" i="30"/>
  <c r="BFP14" i="30"/>
  <c r="BFL14" i="30"/>
  <c r="BFH14" i="30"/>
  <c r="BFD14" i="30"/>
  <c r="BEZ14" i="30"/>
  <c r="BGB14" i="30"/>
  <c r="BER14" i="30"/>
  <c r="BEN14" i="30"/>
  <c r="BEJ14" i="30"/>
  <c r="BEF14" i="30"/>
  <c r="BEB14" i="30"/>
  <c r="BDX14" i="30"/>
  <c r="BDT14" i="30"/>
  <c r="BEV14" i="30"/>
  <c r="BDL14" i="30"/>
  <c r="BDH14" i="30"/>
  <c r="BDD14" i="30"/>
  <c r="BCZ14" i="30"/>
  <c r="BCV14" i="30"/>
  <c r="BCR14" i="30"/>
  <c r="BCN14" i="30"/>
  <c r="BDP14" i="30"/>
  <c r="BBT14" i="30"/>
  <c r="BBX14" i="30"/>
  <c r="BCB14" i="30"/>
  <c r="BCF14" i="30"/>
  <c r="BBP14" i="30"/>
  <c r="BBL14" i="30"/>
  <c r="BBH14" i="30"/>
  <c r="BCJ14" i="30"/>
  <c r="BAZ14" i="30"/>
  <c r="BAV14" i="30"/>
  <c r="BAR14" i="30"/>
  <c r="BAN14" i="30"/>
  <c r="BAJ14" i="30"/>
  <c r="BAF14" i="30"/>
  <c r="BAB14" i="30"/>
  <c r="BBD14" i="30"/>
  <c r="AZT14" i="30"/>
  <c r="AZP14" i="30"/>
  <c r="AZL14" i="30"/>
  <c r="AZH14" i="30"/>
  <c r="AZD14" i="30"/>
  <c r="AYZ14" i="30"/>
  <c r="AYV14" i="30"/>
  <c r="AZX14" i="30"/>
  <c r="AYN14" i="30"/>
  <c r="AYJ14" i="30"/>
  <c r="AYF14" i="30"/>
  <c r="AYB14" i="30"/>
  <c r="AXX14" i="30"/>
  <c r="AXT14" i="30"/>
  <c r="AXP14" i="30"/>
  <c r="AYR14" i="30"/>
  <c r="AXH14" i="30"/>
  <c r="AXD14" i="30"/>
  <c r="AWZ14" i="30"/>
  <c r="AWV14" i="30"/>
  <c r="AWR14" i="30"/>
  <c r="AWN14" i="30"/>
  <c r="AWJ14" i="30"/>
  <c r="AXL14" i="30"/>
  <c r="AWB14" i="30"/>
  <c r="AVX14" i="30"/>
  <c r="AVT14" i="30"/>
  <c r="AVP14" i="30"/>
  <c r="AVL14" i="30"/>
  <c r="AVH14" i="30"/>
  <c r="AVD14" i="30"/>
  <c r="AWF14" i="30"/>
  <c r="AUV14" i="30"/>
  <c r="AUR14" i="30"/>
  <c r="AUN14" i="30"/>
  <c r="AUJ14" i="30"/>
  <c r="AUF14" i="30"/>
  <c r="AUB14" i="30"/>
  <c r="ATX14" i="30"/>
  <c r="AUZ14" i="30"/>
  <c r="ATP14" i="30"/>
  <c r="ATL14" i="30"/>
  <c r="ATH14" i="30"/>
  <c r="ATD14" i="30"/>
  <c r="ASZ14" i="30"/>
  <c r="ASV14" i="30"/>
  <c r="ASR14" i="30"/>
  <c r="ATT14" i="30"/>
  <c r="ASJ14" i="30"/>
  <c r="ASF14" i="30"/>
  <c r="ASB14" i="30"/>
  <c r="ARX14" i="30"/>
  <c r="ART14" i="30"/>
  <c r="ARP14" i="30"/>
  <c r="ARL14" i="30"/>
  <c r="ASN14" i="30"/>
  <c r="ARD14" i="30"/>
  <c r="AQZ14" i="30"/>
  <c r="AQV14" i="30"/>
  <c r="AQR14" i="30"/>
  <c r="AQN14" i="30"/>
  <c r="AQJ14" i="30"/>
  <c r="AQF14" i="30"/>
  <c r="ARH14" i="30"/>
  <c r="APX14" i="30"/>
  <c r="APT14" i="30"/>
  <c r="APP14" i="30"/>
  <c r="APL14" i="30"/>
  <c r="APH14" i="30"/>
  <c r="APD14" i="30"/>
  <c r="AOZ14" i="30"/>
  <c r="AQB14" i="30"/>
  <c r="AOR14" i="30"/>
  <c r="AON14" i="30"/>
  <c r="AOJ14" i="30"/>
  <c r="AOF14" i="30"/>
  <c r="AOB14" i="30"/>
  <c r="ANX14" i="30"/>
  <c r="ANT14" i="30"/>
  <c r="AOV14" i="30"/>
  <c r="AJT14" i="30"/>
  <c r="AJP14" i="30"/>
  <c r="AJL14" i="30"/>
  <c r="AJH14" i="30"/>
  <c r="AJD14" i="30"/>
  <c r="AIZ14" i="30"/>
  <c r="AIV14" i="30"/>
  <c r="AJX14" i="30"/>
  <c r="AIN14" i="30"/>
  <c r="AIJ14" i="30"/>
  <c r="AIF14" i="30"/>
  <c r="AIB14" i="30"/>
  <c r="AHX14" i="30"/>
  <c r="AHT14" i="30"/>
  <c r="AHP14" i="30"/>
  <c r="AIR14" i="30"/>
  <c r="AHH14" i="30"/>
  <c r="AHD14" i="30"/>
  <c r="AGZ14" i="30"/>
  <c r="AGV14" i="30"/>
  <c r="AGR14" i="30"/>
  <c r="AGN14" i="30"/>
  <c r="AGJ14" i="30"/>
  <c r="AHL14" i="30"/>
  <c r="AGB14" i="30"/>
  <c r="AFX14" i="30"/>
  <c r="AFT14" i="30"/>
  <c r="AFP14" i="30"/>
  <c r="AFL14" i="30"/>
  <c r="AFH14" i="30"/>
  <c r="AFD14" i="30"/>
  <c r="AGF14" i="30"/>
  <c r="ADX14" i="30"/>
  <c r="AEB14" i="30"/>
  <c r="AEF14" i="30"/>
  <c r="AEJ14" i="30"/>
  <c r="AEN14" i="30"/>
  <c r="AER14" i="30"/>
  <c r="AEV14" i="30"/>
  <c r="ADP14" i="30"/>
  <c r="ADL14" i="30"/>
  <c r="ADH14" i="30"/>
  <c r="ADD14" i="30"/>
  <c r="ACZ14" i="30"/>
  <c r="ACV14" i="30"/>
  <c r="ACR14" i="30"/>
  <c r="ADT14" i="30"/>
  <c r="ABL14" i="30"/>
  <c r="ABP14" i="30"/>
  <c r="ABT14" i="30"/>
  <c r="ABX14" i="30"/>
  <c r="ACB14" i="30"/>
  <c r="ACF14" i="30"/>
  <c r="ACJ14" i="30"/>
  <c r="ABD14" i="30"/>
  <c r="AAZ14" i="30"/>
  <c r="AAV14" i="30"/>
  <c r="AAR14" i="30"/>
  <c r="AAN14" i="30"/>
  <c r="AAJ14" i="30"/>
  <c r="AAF14" i="30"/>
  <c r="ABH14" i="30"/>
  <c r="ZX14" i="30"/>
  <c r="ZT14" i="30"/>
  <c r="ZP14" i="30"/>
  <c r="ZL14" i="30"/>
  <c r="ZH14" i="30"/>
  <c r="ZD14" i="30"/>
  <c r="YZ14" i="30"/>
  <c r="AAB14" i="30"/>
  <c r="YR14" i="30"/>
  <c r="YN14" i="30"/>
  <c r="YJ14" i="30"/>
  <c r="YF14" i="30"/>
  <c r="YB14" i="30"/>
  <c r="XX14" i="30"/>
  <c r="XT14" i="30"/>
  <c r="YV14" i="30"/>
  <c r="XL14" i="30"/>
  <c r="XH14" i="30"/>
  <c r="XD14" i="30"/>
  <c r="WZ14" i="30"/>
  <c r="WV14" i="30"/>
  <c r="WR14" i="30"/>
  <c r="WN14" i="30"/>
  <c r="XP14" i="30"/>
  <c r="WF14" i="30"/>
  <c r="WB14" i="30"/>
  <c r="VX14" i="30"/>
  <c r="VT14" i="30"/>
  <c r="VP14" i="30"/>
  <c r="VL14" i="30"/>
  <c r="VH14" i="30"/>
  <c r="WJ14" i="30"/>
  <c r="UZ14" i="30"/>
  <c r="UV14" i="30"/>
  <c r="UR14" i="30"/>
  <c r="UN14" i="30"/>
  <c r="UJ14" i="30"/>
  <c r="UF14" i="30"/>
  <c r="UB14" i="30"/>
  <c r="VD14" i="30"/>
  <c r="TT14" i="30"/>
  <c r="TP14" i="30"/>
  <c r="TL14" i="30"/>
  <c r="TH14" i="30"/>
  <c r="TD14" i="30"/>
  <c r="SZ14" i="30"/>
  <c r="SV14" i="30"/>
  <c r="TX14" i="30"/>
  <c r="SN14" i="30"/>
  <c r="SJ14" i="30"/>
  <c r="SF14" i="30"/>
  <c r="SB14" i="30"/>
  <c r="RX14" i="30"/>
  <c r="RT14" i="30"/>
  <c r="RP14" i="30"/>
  <c r="SR14" i="30"/>
  <c r="RH14" i="30"/>
  <c r="RD14" i="30"/>
  <c r="QZ14" i="30"/>
  <c r="QV14" i="30"/>
  <c r="QR14" i="30"/>
  <c r="QN14" i="30"/>
  <c r="QJ14" i="30"/>
  <c r="RL14" i="30"/>
  <c r="QB14" i="30"/>
  <c r="PX14" i="30"/>
  <c r="PT14" i="30"/>
  <c r="PP14" i="30"/>
  <c r="PL14" i="30"/>
  <c r="PH14" i="30"/>
  <c r="PD14" i="30"/>
  <c r="QF14" i="30"/>
  <c r="OV14" i="30"/>
  <c r="OR14" i="30"/>
  <c r="ON14" i="30"/>
  <c r="OJ14" i="30"/>
  <c r="OF14" i="30"/>
  <c r="OB14" i="30"/>
  <c r="NX14" i="30"/>
  <c r="OZ14" i="30"/>
  <c r="NP14" i="30"/>
  <c r="NL14" i="30"/>
  <c r="NH14" i="30"/>
  <c r="ND14" i="30"/>
  <c r="MZ14" i="30"/>
  <c r="MV14" i="30"/>
  <c r="MR14" i="30"/>
  <c r="NT14" i="30"/>
  <c r="MJ14" i="30"/>
  <c r="MF14" i="30"/>
  <c r="MB14" i="30"/>
  <c r="LX14" i="30"/>
  <c r="LT14" i="30"/>
  <c r="LP14" i="30"/>
  <c r="LL14" i="30"/>
  <c r="MN14" i="30"/>
  <c r="LD14" i="30"/>
  <c r="KZ14" i="30"/>
  <c r="KV14" i="30"/>
  <c r="KR14" i="30"/>
  <c r="KN14" i="30"/>
  <c r="KJ14" i="30"/>
  <c r="KF14" i="30"/>
  <c r="LH14" i="30"/>
  <c r="JX14" i="30"/>
  <c r="JT14" i="30"/>
  <c r="JP14" i="30"/>
  <c r="JL14" i="30"/>
  <c r="JH14" i="30"/>
  <c r="JD14" i="30"/>
  <c r="IZ14" i="30"/>
  <c r="KB14" i="30"/>
  <c r="HL14" i="30"/>
  <c r="HH14" i="30"/>
  <c r="HD14" i="30"/>
  <c r="GZ14" i="30"/>
  <c r="GV14" i="30"/>
  <c r="GR14" i="30"/>
  <c r="GN14" i="30"/>
  <c r="HP14" i="30"/>
  <c r="IR14" i="30"/>
  <c r="IN14" i="30"/>
  <c r="IJ14" i="30"/>
  <c r="IF14" i="30"/>
  <c r="IB14" i="30"/>
  <c r="HX14" i="30"/>
  <c r="HT14" i="30"/>
  <c r="IV14" i="30"/>
  <c r="GF14" i="30"/>
  <c r="GB14" i="30"/>
  <c r="FX14" i="30"/>
  <c r="FT14" i="30"/>
  <c r="FP14" i="30"/>
  <c r="FL14" i="30"/>
  <c r="FH14" i="30"/>
  <c r="GJ14" i="30"/>
  <c r="EN14" i="30"/>
  <c r="ER14" i="30"/>
  <c r="EV14" i="30"/>
  <c r="EZ14" i="30"/>
  <c r="EJ14" i="30"/>
  <c r="EF14" i="30"/>
  <c r="EB14" i="30"/>
  <c r="FD14" i="30"/>
  <c r="DT14" i="30"/>
  <c r="DP14" i="30"/>
  <c r="DL14" i="30"/>
  <c r="DH14" i="30"/>
  <c r="DD14" i="30"/>
  <c r="CZ14" i="30"/>
  <c r="CV14" i="30"/>
  <c r="DX14" i="30"/>
  <c r="CN14" i="30"/>
  <c r="CJ14" i="30"/>
  <c r="CF14" i="30"/>
  <c r="CB14" i="30"/>
  <c r="BX14" i="30"/>
  <c r="BT14" i="30"/>
  <c r="BP14" i="30"/>
  <c r="CR14" i="30"/>
  <c r="BH14" i="30"/>
  <c r="BD14" i="30"/>
  <c r="AZ14" i="30"/>
  <c r="AV14" i="30"/>
  <c r="AR14" i="30"/>
  <c r="AN14" i="30"/>
  <c r="AJ14" i="30"/>
  <c r="BL14" i="30"/>
  <c r="AB14" i="30"/>
  <c r="X14" i="30"/>
  <c r="T14" i="30"/>
  <c r="P14" i="30"/>
  <c r="H14" i="30"/>
  <c r="L14" i="30"/>
  <c r="BKV13" i="30"/>
  <c r="BKR13" i="30"/>
  <c r="BKN13" i="30"/>
  <c r="BKJ13" i="30"/>
  <c r="BKF13" i="30"/>
  <c r="BKB13" i="30"/>
  <c r="BJX13" i="30"/>
  <c r="BKZ13" i="30"/>
  <c r="BJP13" i="30"/>
  <c r="BJL13" i="30"/>
  <c r="BJH13" i="30"/>
  <c r="BJD13" i="30"/>
  <c r="BIZ13" i="30"/>
  <c r="BIV13" i="30"/>
  <c r="BIR13" i="30"/>
  <c r="BJT13" i="30"/>
  <c r="BIJ13" i="30"/>
  <c r="BIF13" i="30"/>
  <c r="BIB13" i="30"/>
  <c r="BHX13" i="30"/>
  <c r="BHT13" i="30"/>
  <c r="BHP13" i="30"/>
  <c r="BHL13" i="30"/>
  <c r="BIN13" i="30"/>
  <c r="BHD13" i="30"/>
  <c r="BGZ13" i="30"/>
  <c r="BGV13" i="30"/>
  <c r="BGR13" i="30"/>
  <c r="BGN13" i="30"/>
  <c r="BGJ13" i="30"/>
  <c r="BGF13" i="30"/>
  <c r="BHH13" i="30"/>
  <c r="BFX13" i="30"/>
  <c r="BFT13" i="30"/>
  <c r="BFP13" i="30"/>
  <c r="BFL13" i="30"/>
  <c r="BFH13" i="30"/>
  <c r="BFD13" i="30"/>
  <c r="BEZ13" i="30"/>
  <c r="BGB13" i="30"/>
  <c r="BER13" i="30"/>
  <c r="BEN13" i="30"/>
  <c r="BEJ13" i="30"/>
  <c r="BEF13" i="30"/>
  <c r="BEB13" i="30"/>
  <c r="BDX13" i="30"/>
  <c r="BDT13" i="30"/>
  <c r="BEV13" i="30"/>
  <c r="BDL13" i="30"/>
  <c r="BDH13" i="30"/>
  <c r="BDD13" i="30"/>
  <c r="BCZ13" i="30"/>
  <c r="BCV13" i="30"/>
  <c r="BCR13" i="30"/>
  <c r="BCN13" i="30"/>
  <c r="BDP13" i="30"/>
  <c r="BBT13" i="30"/>
  <c r="BBX13" i="30"/>
  <c r="BCB13" i="30"/>
  <c r="BCF13" i="30"/>
  <c r="BBP13" i="30"/>
  <c r="BBL13" i="30"/>
  <c r="BBH13" i="30"/>
  <c r="BCJ13" i="30"/>
  <c r="BAZ13" i="30"/>
  <c r="BAV13" i="30"/>
  <c r="BAR13" i="30"/>
  <c r="BAN13" i="30"/>
  <c r="BAJ13" i="30"/>
  <c r="BAF13" i="30"/>
  <c r="BAB13" i="30"/>
  <c r="BBD13" i="30"/>
  <c r="AZT13" i="30"/>
  <c r="AZP13" i="30"/>
  <c r="AZL13" i="30"/>
  <c r="AZH13" i="30"/>
  <c r="AZD13" i="30"/>
  <c r="AYZ13" i="30"/>
  <c r="AYV13" i="30"/>
  <c r="AZX13" i="30"/>
  <c r="AYN13" i="30"/>
  <c r="AYJ13" i="30"/>
  <c r="AYF13" i="30"/>
  <c r="AYB13" i="30"/>
  <c r="AXX13" i="30"/>
  <c r="AXT13" i="30"/>
  <c r="AXP13" i="30"/>
  <c r="AYR13" i="30"/>
  <c r="AXH13" i="30"/>
  <c r="AXD13" i="30"/>
  <c r="AWZ13" i="30"/>
  <c r="AWV13" i="30"/>
  <c r="AWR13" i="30"/>
  <c r="AWN13" i="30"/>
  <c r="AWJ13" i="30"/>
  <c r="AXL13" i="30"/>
  <c r="AWB13" i="30"/>
  <c r="AVX13" i="30"/>
  <c r="AVT13" i="30"/>
  <c r="AVP13" i="30"/>
  <c r="AVL13" i="30"/>
  <c r="AVH13" i="30"/>
  <c r="AVD13" i="30"/>
  <c r="AWF13" i="30"/>
  <c r="AUV13" i="30"/>
  <c r="AUR13" i="30"/>
  <c r="AUN13" i="30"/>
  <c r="AUJ13" i="30"/>
  <c r="AUF13" i="30"/>
  <c r="AUB13" i="30"/>
  <c r="ATX13" i="30"/>
  <c r="AUZ13" i="30"/>
  <c r="ATP13" i="30"/>
  <c r="ATL13" i="30"/>
  <c r="ATH13" i="30"/>
  <c r="ATD13" i="30"/>
  <c r="ASZ13" i="30"/>
  <c r="ASV13" i="30"/>
  <c r="ASR13" i="30"/>
  <c r="ATT13" i="30"/>
  <c r="ASJ13" i="30"/>
  <c r="ASF13" i="30"/>
  <c r="ASB13" i="30"/>
  <c r="ARX13" i="30"/>
  <c r="ART13" i="30"/>
  <c r="ARP13" i="30"/>
  <c r="ARL13" i="30"/>
  <c r="ASN13" i="30"/>
  <c r="ARD13" i="30"/>
  <c r="AQZ13" i="30"/>
  <c r="AQV13" i="30"/>
  <c r="AQR13" i="30"/>
  <c r="AQN13" i="30"/>
  <c r="AQJ13" i="30"/>
  <c r="AQF13" i="30"/>
  <c r="ARH13" i="30"/>
  <c r="APX13" i="30"/>
  <c r="APT13" i="30"/>
  <c r="APP13" i="30"/>
  <c r="APL13" i="30"/>
  <c r="APH13" i="30"/>
  <c r="APD13" i="30"/>
  <c r="AOZ13" i="30"/>
  <c r="AQB13" i="30"/>
  <c r="AOR13" i="30"/>
  <c r="AON13" i="30"/>
  <c r="AOJ13" i="30"/>
  <c r="AOF13" i="30"/>
  <c r="AOB13" i="30"/>
  <c r="ANX13" i="30"/>
  <c r="ANT13" i="30"/>
  <c r="AOV13" i="30"/>
  <c r="AJT13" i="30"/>
  <c r="AJP13" i="30"/>
  <c r="AJL13" i="30"/>
  <c r="AJH13" i="30"/>
  <c r="AJD13" i="30"/>
  <c r="AIZ13" i="30"/>
  <c r="AIV13" i="30"/>
  <c r="AJX13" i="30"/>
  <c r="AIN13" i="30"/>
  <c r="AIJ13" i="30"/>
  <c r="AIF13" i="30"/>
  <c r="AIB13" i="30"/>
  <c r="AHX13" i="30"/>
  <c r="AHT13" i="30"/>
  <c r="AHP13" i="30"/>
  <c r="AIR13" i="30"/>
  <c r="AHH13" i="30"/>
  <c r="AHD13" i="30"/>
  <c r="AGZ13" i="30"/>
  <c r="AGV13" i="30"/>
  <c r="AGR13" i="30"/>
  <c r="AGN13" i="30"/>
  <c r="AGJ13" i="30"/>
  <c r="AHL13" i="30"/>
  <c r="AGB13" i="30"/>
  <c r="AFX13" i="30"/>
  <c r="AFT13" i="30"/>
  <c r="AFP13" i="30"/>
  <c r="AFL13" i="30"/>
  <c r="AFH13" i="30"/>
  <c r="AFD13" i="30"/>
  <c r="AGF13" i="30"/>
  <c r="ADX13" i="30"/>
  <c r="AEB13" i="30"/>
  <c r="AEF13" i="30"/>
  <c r="AEJ13" i="30"/>
  <c r="AEN13" i="30"/>
  <c r="AER13" i="30"/>
  <c r="AEV13" i="30"/>
  <c r="ADP13" i="30"/>
  <c r="ADL13" i="30"/>
  <c r="ADH13" i="30"/>
  <c r="ADD13" i="30"/>
  <c r="ACZ13" i="30"/>
  <c r="ACV13" i="30"/>
  <c r="ACR13" i="30"/>
  <c r="ADT13" i="30"/>
  <c r="ABL13" i="30"/>
  <c r="ABP13" i="30"/>
  <c r="ABT13" i="30"/>
  <c r="ABX13" i="30"/>
  <c r="ACB13" i="30"/>
  <c r="ACF13" i="30"/>
  <c r="ACJ13" i="30"/>
  <c r="ABD13" i="30"/>
  <c r="AAZ13" i="30"/>
  <c r="AAV13" i="30"/>
  <c r="AAR13" i="30"/>
  <c r="AAN13" i="30"/>
  <c r="AAJ13" i="30"/>
  <c r="AAF13" i="30"/>
  <c r="ABH13" i="30"/>
  <c r="ZX13" i="30"/>
  <c r="ZT13" i="30"/>
  <c r="ZP13" i="30"/>
  <c r="ZL13" i="30"/>
  <c r="ZH13" i="30"/>
  <c r="ZD13" i="30"/>
  <c r="YZ13" i="30"/>
  <c r="AAB13" i="30"/>
  <c r="YR13" i="30"/>
  <c r="YN13" i="30"/>
  <c r="YJ13" i="30"/>
  <c r="YF13" i="30"/>
  <c r="YB13" i="30"/>
  <c r="XX13" i="30"/>
  <c r="XT13" i="30"/>
  <c r="YV13" i="30"/>
  <c r="XL13" i="30"/>
  <c r="XH13" i="30"/>
  <c r="XD13" i="30"/>
  <c r="WZ13" i="30"/>
  <c r="WV13" i="30"/>
  <c r="WR13" i="30"/>
  <c r="WN13" i="30"/>
  <c r="XP13" i="30"/>
  <c r="WF13" i="30"/>
  <c r="WB13" i="30"/>
  <c r="VX13" i="30"/>
  <c r="VT13" i="30"/>
  <c r="VP13" i="30"/>
  <c r="VL13" i="30"/>
  <c r="VH13" i="30"/>
  <c r="WJ13" i="30"/>
  <c r="UZ13" i="30"/>
  <c r="UV13" i="30"/>
  <c r="UR13" i="30"/>
  <c r="UN13" i="30"/>
  <c r="UJ13" i="30"/>
  <c r="UF13" i="30"/>
  <c r="UB13" i="30"/>
  <c r="VD13" i="30"/>
  <c r="TT13" i="30"/>
  <c r="TP13" i="30"/>
  <c r="TL13" i="30"/>
  <c r="TH13" i="30"/>
  <c r="TD13" i="30"/>
  <c r="SZ13" i="30"/>
  <c r="SV13" i="30"/>
  <c r="TX13" i="30"/>
  <c r="SN13" i="30"/>
  <c r="SJ13" i="30"/>
  <c r="SF13" i="30"/>
  <c r="SB13" i="30"/>
  <c r="RX13" i="30"/>
  <c r="RT13" i="30"/>
  <c r="RP13" i="30"/>
  <c r="SR13" i="30"/>
  <c r="RH13" i="30"/>
  <c r="RD13" i="30"/>
  <c r="QZ13" i="30"/>
  <c r="QV13" i="30"/>
  <c r="QR13" i="30"/>
  <c r="QN13" i="30"/>
  <c r="QJ13" i="30"/>
  <c r="RL13" i="30"/>
  <c r="QB13" i="30"/>
  <c r="PX13" i="30"/>
  <c r="PT13" i="30"/>
  <c r="PP13" i="30"/>
  <c r="PL13" i="30"/>
  <c r="PH13" i="30"/>
  <c r="PD13" i="30"/>
  <c r="QF13" i="30"/>
  <c r="OV13" i="30"/>
  <c r="OR13" i="30"/>
  <c r="ON13" i="30"/>
  <c r="OJ13" i="30"/>
  <c r="OF13" i="30"/>
  <c r="OB13" i="30"/>
  <c r="NX13" i="30"/>
  <c r="OZ13" i="30"/>
  <c r="NP13" i="30"/>
  <c r="NL13" i="30"/>
  <c r="NH13" i="30"/>
  <c r="ND13" i="30"/>
  <c r="MZ13" i="30"/>
  <c r="MV13" i="30"/>
  <c r="MR13" i="30"/>
  <c r="NT13" i="30"/>
  <c r="MJ13" i="30"/>
  <c r="MF13" i="30"/>
  <c r="MB13" i="30"/>
  <c r="LX13" i="30"/>
  <c r="LT13" i="30"/>
  <c r="LP13" i="30"/>
  <c r="LL13" i="30"/>
  <c r="MN13" i="30"/>
  <c r="LD13" i="30"/>
  <c r="KZ13" i="30"/>
  <c r="KV13" i="30"/>
  <c r="KR13" i="30"/>
  <c r="KN13" i="30"/>
  <c r="KJ13" i="30"/>
  <c r="KF13" i="30"/>
  <c r="LH13" i="30"/>
  <c r="JX13" i="30"/>
  <c r="JT13" i="30"/>
  <c r="JP13" i="30"/>
  <c r="JL13" i="30"/>
  <c r="JH13" i="30"/>
  <c r="JD13" i="30"/>
  <c r="IZ13" i="30"/>
  <c r="KB13" i="30"/>
  <c r="HL13" i="30"/>
  <c r="HH13" i="30"/>
  <c r="HD13" i="30"/>
  <c r="GZ13" i="30"/>
  <c r="GV13" i="30"/>
  <c r="GR13" i="30"/>
  <c r="GN13" i="30"/>
  <c r="HP13" i="30"/>
  <c r="IR13" i="30"/>
  <c r="IN13" i="30"/>
  <c r="IJ13" i="30"/>
  <c r="IF13" i="30"/>
  <c r="IB13" i="30"/>
  <c r="HX13" i="30"/>
  <c r="HT13" i="30"/>
  <c r="IV13" i="30"/>
  <c r="GF13" i="30"/>
  <c r="GB13" i="30"/>
  <c r="FX13" i="30"/>
  <c r="FT13" i="30"/>
  <c r="FP13" i="30"/>
  <c r="FL13" i="30"/>
  <c r="FH13" i="30"/>
  <c r="GJ13" i="30"/>
  <c r="EN13" i="30"/>
  <c r="ER13" i="30"/>
  <c r="EV13" i="30"/>
  <c r="EZ13" i="30"/>
  <c r="EJ13" i="30"/>
  <c r="EF13" i="30"/>
  <c r="EB13" i="30"/>
  <c r="FD13" i="30"/>
  <c r="DT13" i="30"/>
  <c r="DP13" i="30"/>
  <c r="DL13" i="30"/>
  <c r="DH13" i="30"/>
  <c r="DD13" i="30"/>
  <c r="CZ13" i="30"/>
  <c r="CV13" i="30"/>
  <c r="DX13" i="30"/>
  <c r="CN13" i="30"/>
  <c r="CJ13" i="30"/>
  <c r="CF13" i="30"/>
  <c r="CB13" i="30"/>
  <c r="BX13" i="30"/>
  <c r="BT13" i="30"/>
  <c r="BP13" i="30"/>
  <c r="CR13" i="30"/>
  <c r="BH13" i="30"/>
  <c r="BD13" i="30"/>
  <c r="AZ13" i="30"/>
  <c r="AV13" i="30"/>
  <c r="AR13" i="30"/>
  <c r="AN13" i="30"/>
  <c r="AJ13" i="30"/>
  <c r="BL13" i="30"/>
  <c r="AB13" i="30"/>
  <c r="X13" i="30"/>
  <c r="T13" i="30"/>
  <c r="P13" i="30"/>
  <c r="H13" i="30"/>
  <c r="L13" i="30"/>
  <c r="BKV12" i="30"/>
  <c r="BKR12" i="30"/>
  <c r="BKN12" i="30"/>
  <c r="BKJ12" i="30"/>
  <c r="BKF12" i="30"/>
  <c r="BKB12" i="30"/>
  <c r="BJX12" i="30"/>
  <c r="BKZ12" i="30"/>
  <c r="BJP12" i="30"/>
  <c r="BJL12" i="30"/>
  <c r="BJH12" i="30"/>
  <c r="BJD12" i="30"/>
  <c r="BIZ12" i="30"/>
  <c r="BIV12" i="30"/>
  <c r="BIR12" i="30"/>
  <c r="BJT12" i="30"/>
  <c r="BIJ12" i="30"/>
  <c r="BIF12" i="30"/>
  <c r="BIB12" i="30"/>
  <c r="BHX12" i="30"/>
  <c r="BHT12" i="30"/>
  <c r="BHP12" i="30"/>
  <c r="BHL12" i="30"/>
  <c r="BIN12" i="30"/>
  <c r="BHD12" i="30"/>
  <c r="BGZ12" i="30"/>
  <c r="BGV12" i="30"/>
  <c r="BGR12" i="30"/>
  <c r="BGN12" i="30"/>
  <c r="BGJ12" i="30"/>
  <c r="BGF12" i="30"/>
  <c r="BHH12" i="30"/>
  <c r="BFX12" i="30"/>
  <c r="BFX39" i="30"/>
  <c r="BFT12" i="30"/>
  <c r="BFT39" i="30"/>
  <c r="BFP12" i="30"/>
  <c r="BFP39" i="30"/>
  <c r="BFL12" i="30"/>
  <c r="BFL39" i="30"/>
  <c r="BFH12" i="30"/>
  <c r="BFH39" i="30"/>
  <c r="BFD12" i="30"/>
  <c r="BFD39" i="30"/>
  <c r="BEZ12" i="30"/>
  <c r="BER12" i="30"/>
  <c r="BEN12" i="30"/>
  <c r="BEJ12" i="30"/>
  <c r="BEF12" i="30"/>
  <c r="BEB12" i="30"/>
  <c r="BDX12" i="30"/>
  <c r="BDT12" i="30"/>
  <c r="BEV12" i="30"/>
  <c r="BDL12" i="30"/>
  <c r="BDH12" i="30"/>
  <c r="BDD12" i="30"/>
  <c r="BCZ12" i="30"/>
  <c r="BCV12" i="30"/>
  <c r="BCR12" i="30"/>
  <c r="BCN12" i="30"/>
  <c r="BDP12" i="30"/>
  <c r="BBT12" i="30"/>
  <c r="BBX12" i="30"/>
  <c r="BCB12" i="30"/>
  <c r="BCF12" i="30"/>
  <c r="BBP12" i="30"/>
  <c r="BBL12" i="30"/>
  <c r="BBH12" i="30"/>
  <c r="BCJ12" i="30"/>
  <c r="BAZ12" i="30"/>
  <c r="BAV12" i="30"/>
  <c r="BAR12" i="30"/>
  <c r="BAN12" i="30"/>
  <c r="BAJ12" i="30"/>
  <c r="BAF12" i="30"/>
  <c r="BAB12" i="30"/>
  <c r="BBD12" i="30"/>
  <c r="AZT12" i="30"/>
  <c r="AZP12" i="30"/>
  <c r="AZL12" i="30"/>
  <c r="AZH12" i="30"/>
  <c r="AZD12" i="30"/>
  <c r="AYZ12" i="30"/>
  <c r="AYV12" i="30"/>
  <c r="AZX12" i="30"/>
  <c r="AYN12" i="30"/>
  <c r="AYJ12" i="30"/>
  <c r="AYF12" i="30"/>
  <c r="AYB12" i="30"/>
  <c r="AXX12" i="30"/>
  <c r="AXT12" i="30"/>
  <c r="AXP12" i="30"/>
  <c r="AYR12" i="30"/>
  <c r="AXH12" i="30"/>
  <c r="AXD12" i="30"/>
  <c r="AWZ12" i="30"/>
  <c r="AWV12" i="30"/>
  <c r="AWR12" i="30"/>
  <c r="AWN12" i="30"/>
  <c r="AWJ12" i="30"/>
  <c r="AXL12" i="30"/>
  <c r="AWB12" i="30"/>
  <c r="AVX12" i="30"/>
  <c r="AVT12" i="30"/>
  <c r="AVP12" i="30"/>
  <c r="AVL12" i="30"/>
  <c r="AVH12" i="30"/>
  <c r="AVD12" i="30"/>
  <c r="AWF12" i="30"/>
  <c r="AUV12" i="30"/>
  <c r="AUR12" i="30"/>
  <c r="AUN12" i="30"/>
  <c r="AUJ12" i="30"/>
  <c r="AUF12" i="30"/>
  <c r="AUB12" i="30"/>
  <c r="ATX12" i="30"/>
  <c r="AUZ12" i="30"/>
  <c r="ATP12" i="30"/>
  <c r="ATL12" i="30"/>
  <c r="ATH12" i="30"/>
  <c r="ATD12" i="30"/>
  <c r="ASZ12" i="30"/>
  <c r="ASV12" i="30"/>
  <c r="ASR12" i="30"/>
  <c r="ATT12" i="30"/>
  <c r="ASJ12" i="30"/>
  <c r="ASF12" i="30"/>
  <c r="ASB12" i="30"/>
  <c r="ARX12" i="30"/>
  <c r="ART12" i="30"/>
  <c r="ARP12" i="30"/>
  <c r="ARL12" i="30"/>
  <c r="ASN12" i="30"/>
  <c r="ARD12" i="30"/>
  <c r="AQZ12" i="30"/>
  <c r="AQV12" i="30"/>
  <c r="AQR12" i="30"/>
  <c r="AQN12" i="30"/>
  <c r="AQJ12" i="30"/>
  <c r="AQF12" i="30"/>
  <c r="ARH12" i="30"/>
  <c r="APX12" i="30"/>
  <c r="APX39" i="30"/>
  <c r="APT12" i="30"/>
  <c r="APT39" i="30"/>
  <c r="APP12" i="30"/>
  <c r="APP39" i="30"/>
  <c r="APL12" i="30"/>
  <c r="APL39" i="30"/>
  <c r="APH12" i="30"/>
  <c r="APH39" i="30"/>
  <c r="APD12" i="30"/>
  <c r="APD39" i="30"/>
  <c r="AOZ12" i="30"/>
  <c r="AOR12" i="30"/>
  <c r="AON12" i="30"/>
  <c r="AOJ12" i="30"/>
  <c r="AOF12" i="30"/>
  <c r="AOB12" i="30"/>
  <c r="ANX12" i="30"/>
  <c r="ANT12" i="30"/>
  <c r="AOV12" i="30"/>
  <c r="AJT12" i="30"/>
  <c r="AJP12" i="30"/>
  <c r="AJL12" i="30"/>
  <c r="AJH12" i="30"/>
  <c r="AJD12" i="30"/>
  <c r="AIZ12" i="30"/>
  <c r="AIV12" i="30"/>
  <c r="AJX12" i="30"/>
  <c r="AIN12" i="30"/>
  <c r="AIJ12" i="30"/>
  <c r="AIF12" i="30"/>
  <c r="AIB12" i="30"/>
  <c r="AHX12" i="30"/>
  <c r="AHT12" i="30"/>
  <c r="AHP12" i="30"/>
  <c r="AIR12" i="30"/>
  <c r="AHH12" i="30"/>
  <c r="AHD12" i="30"/>
  <c r="AGZ12" i="30"/>
  <c r="AGV12" i="30"/>
  <c r="AGR12" i="30"/>
  <c r="AGN12" i="30"/>
  <c r="AGJ12" i="30"/>
  <c r="AHL12" i="30"/>
  <c r="AGB12" i="30"/>
  <c r="AFX12" i="30"/>
  <c r="AFT12" i="30"/>
  <c r="AFP12" i="30"/>
  <c r="AFL12" i="30"/>
  <c r="AFH12" i="30"/>
  <c r="AFD12" i="30"/>
  <c r="AGF12" i="30"/>
  <c r="ADX12" i="30"/>
  <c r="AEB12" i="30"/>
  <c r="AEF12" i="30"/>
  <c r="AEJ12" i="30"/>
  <c r="AEN12" i="30"/>
  <c r="AER12" i="30"/>
  <c r="AEV12" i="30"/>
  <c r="ADP12" i="30"/>
  <c r="ADL12" i="30"/>
  <c r="ADH12" i="30"/>
  <c r="ADD12" i="30"/>
  <c r="ACZ12" i="30"/>
  <c r="ACV12" i="30"/>
  <c r="ACR12" i="30"/>
  <c r="ADT12" i="30"/>
  <c r="ABL12" i="30"/>
  <c r="ABP12" i="30"/>
  <c r="ABT12" i="30"/>
  <c r="ABX12" i="30"/>
  <c r="ACB12" i="30"/>
  <c r="ACF12" i="30"/>
  <c r="ACJ12" i="30"/>
  <c r="ABD12" i="30"/>
  <c r="AAZ12" i="30"/>
  <c r="AAV12" i="30"/>
  <c r="AAR12" i="30"/>
  <c r="AAN12" i="30"/>
  <c r="AAJ12" i="30"/>
  <c r="AAF12" i="30"/>
  <c r="ABH12" i="30"/>
  <c r="ZX12" i="30"/>
  <c r="ZX39" i="30"/>
  <c r="ZT12" i="30"/>
  <c r="ZT39" i="30"/>
  <c r="ZP12" i="30"/>
  <c r="ZP39" i="30"/>
  <c r="ZL12" i="30"/>
  <c r="ZL39" i="30"/>
  <c r="ZH12" i="30"/>
  <c r="ZH39" i="30"/>
  <c r="ZD12" i="30"/>
  <c r="ZD39" i="30"/>
  <c r="YZ12" i="30"/>
  <c r="YR12" i="30"/>
  <c r="YN12" i="30"/>
  <c r="YJ12" i="30"/>
  <c r="YF12" i="30"/>
  <c r="YB12" i="30"/>
  <c r="XX12" i="30"/>
  <c r="XT12" i="30"/>
  <c r="YV12" i="30"/>
  <c r="XL12" i="30"/>
  <c r="XH12" i="30"/>
  <c r="XD12" i="30"/>
  <c r="WZ12" i="30"/>
  <c r="WV12" i="30"/>
  <c r="WR12" i="30"/>
  <c r="WN12" i="30"/>
  <c r="XP12" i="30"/>
  <c r="WF12" i="30"/>
  <c r="WB12" i="30"/>
  <c r="VX12" i="30"/>
  <c r="VT12" i="30"/>
  <c r="VP12" i="30"/>
  <c r="VL12" i="30"/>
  <c r="VH12" i="30"/>
  <c r="WJ12" i="30"/>
  <c r="UZ12" i="30"/>
  <c r="UV12" i="30"/>
  <c r="UR12" i="30"/>
  <c r="UN12" i="30"/>
  <c r="UJ12" i="30"/>
  <c r="UF12" i="30"/>
  <c r="UB12" i="30"/>
  <c r="VD12" i="30"/>
  <c r="TT12" i="30"/>
  <c r="TP12" i="30"/>
  <c r="TL12" i="30"/>
  <c r="TH12" i="30"/>
  <c r="TD12" i="30"/>
  <c r="SZ12" i="30"/>
  <c r="SV12" i="30"/>
  <c r="TX12" i="30"/>
  <c r="SN12" i="30"/>
  <c r="SJ12" i="30"/>
  <c r="SF12" i="30"/>
  <c r="SB12" i="30"/>
  <c r="RX12" i="30"/>
  <c r="RT12" i="30"/>
  <c r="RP12" i="30"/>
  <c r="SR12" i="30"/>
  <c r="RH12" i="30"/>
  <c r="RD12" i="30"/>
  <c r="QZ12" i="30"/>
  <c r="QV12" i="30"/>
  <c r="QR12" i="30"/>
  <c r="QN12" i="30"/>
  <c r="QJ12" i="30"/>
  <c r="RL12" i="30"/>
  <c r="QB12" i="30"/>
  <c r="PX12" i="30"/>
  <c r="PT12" i="30"/>
  <c r="PP12" i="30"/>
  <c r="PL12" i="30"/>
  <c r="PH12" i="30"/>
  <c r="PD12" i="30"/>
  <c r="QF12" i="30"/>
  <c r="OV12" i="30"/>
  <c r="OR12" i="30"/>
  <c r="ON12" i="30"/>
  <c r="OJ12" i="30"/>
  <c r="OF12" i="30"/>
  <c r="OB12" i="30"/>
  <c r="NX12" i="30"/>
  <c r="OZ12" i="30"/>
  <c r="NP12" i="30"/>
  <c r="NL12" i="30"/>
  <c r="NH12" i="30"/>
  <c r="ND12" i="30"/>
  <c r="MZ12" i="30"/>
  <c r="MV12" i="30"/>
  <c r="MR12" i="30"/>
  <c r="NT12" i="30"/>
  <c r="MJ12" i="30"/>
  <c r="MF12" i="30"/>
  <c r="MB12" i="30"/>
  <c r="LX12" i="30"/>
  <c r="LT12" i="30"/>
  <c r="LP12" i="30"/>
  <c r="LL12" i="30"/>
  <c r="MN12" i="30"/>
  <c r="LD12" i="30"/>
  <c r="KZ12" i="30"/>
  <c r="KV12" i="30"/>
  <c r="KR12" i="30"/>
  <c r="KN12" i="30"/>
  <c r="KJ12" i="30"/>
  <c r="KF12" i="30"/>
  <c r="LH12" i="30"/>
  <c r="JX12" i="30"/>
  <c r="JX39" i="30"/>
  <c r="JT12" i="30"/>
  <c r="JT39" i="30"/>
  <c r="JP12" i="30"/>
  <c r="JP39" i="30"/>
  <c r="JL12" i="30"/>
  <c r="JL39" i="30"/>
  <c r="JH12" i="30"/>
  <c r="JH39" i="30"/>
  <c r="JD12" i="30"/>
  <c r="JD39" i="30"/>
  <c r="IZ12" i="30"/>
  <c r="HL12" i="30"/>
  <c r="HH12" i="30"/>
  <c r="HD12" i="30"/>
  <c r="GZ12" i="30"/>
  <c r="GV12" i="30"/>
  <c r="GR12" i="30"/>
  <c r="GN12" i="30"/>
  <c r="HP12" i="30"/>
  <c r="IR12" i="30"/>
  <c r="IN12" i="30"/>
  <c r="IJ12" i="30"/>
  <c r="IF12" i="30"/>
  <c r="IB12" i="30"/>
  <c r="HX12" i="30"/>
  <c r="HT12" i="30"/>
  <c r="IV12" i="30"/>
  <c r="GF12" i="30"/>
  <c r="GB12" i="30"/>
  <c r="FX12" i="30"/>
  <c r="FT12" i="30"/>
  <c r="FP12" i="30"/>
  <c r="FL12" i="30"/>
  <c r="FH12" i="30"/>
  <c r="GJ12" i="30"/>
  <c r="EN12" i="30"/>
  <c r="ER12" i="30"/>
  <c r="EV12" i="30"/>
  <c r="EZ12" i="30"/>
  <c r="EJ12" i="30"/>
  <c r="EF12" i="30"/>
  <c r="EB12" i="30"/>
  <c r="FD12" i="30"/>
  <c r="DT12" i="30"/>
  <c r="DP12" i="30"/>
  <c r="DL12" i="30"/>
  <c r="DH12" i="30"/>
  <c r="DD12" i="30"/>
  <c r="CZ12" i="30"/>
  <c r="CV12" i="30"/>
  <c r="DX12" i="30"/>
  <c r="CN12" i="30"/>
  <c r="CJ12" i="30"/>
  <c r="CF12" i="30"/>
  <c r="CB12" i="30"/>
  <c r="BX12" i="30"/>
  <c r="BT12" i="30"/>
  <c r="BP12" i="30"/>
  <c r="CR12" i="30"/>
  <c r="BH12" i="30"/>
  <c r="BD12" i="30"/>
  <c r="AZ12" i="30"/>
  <c r="AV12" i="30"/>
  <c r="AR12" i="30"/>
  <c r="AN12" i="30"/>
  <c r="AJ12" i="30"/>
  <c r="BL12" i="30"/>
  <c r="AB12" i="30"/>
  <c r="AB39" i="30"/>
  <c r="X12" i="30"/>
  <c r="X39" i="30"/>
  <c r="T12" i="30"/>
  <c r="T39" i="30"/>
  <c r="P12" i="30"/>
  <c r="P39" i="30"/>
  <c r="H12" i="30"/>
  <c r="L12" i="30"/>
  <c r="L39" i="30"/>
  <c r="BKV11" i="30"/>
  <c r="BKR11" i="30"/>
  <c r="BKN11" i="30"/>
  <c r="BKJ11" i="30"/>
  <c r="BKF11" i="30"/>
  <c r="BKB11" i="30"/>
  <c r="BJX11" i="30"/>
  <c r="BKZ11" i="30"/>
  <c r="BJP11" i="30"/>
  <c r="BJL11" i="30"/>
  <c r="BJH11" i="30"/>
  <c r="BJD11" i="30"/>
  <c r="BIZ11" i="30"/>
  <c r="BIV11" i="30"/>
  <c r="BIR11" i="30"/>
  <c r="BJT11" i="30"/>
  <c r="BIJ11" i="30"/>
  <c r="BIF11" i="30"/>
  <c r="BIB11" i="30"/>
  <c r="BHX11" i="30"/>
  <c r="BHT11" i="30"/>
  <c r="BHP11" i="30"/>
  <c r="BHL11" i="30"/>
  <c r="BIN11" i="30"/>
  <c r="BHD11" i="30"/>
  <c r="BGZ11" i="30"/>
  <c r="BGV11" i="30"/>
  <c r="BGR11" i="30"/>
  <c r="BGN11" i="30"/>
  <c r="BGJ11" i="30"/>
  <c r="BGF11" i="30"/>
  <c r="BHH11" i="30"/>
  <c r="BFX11" i="30"/>
  <c r="BFT11" i="30"/>
  <c r="BFP11" i="30"/>
  <c r="BFL11" i="30"/>
  <c r="BFH11" i="30"/>
  <c r="BFD11" i="30"/>
  <c r="BEZ11" i="30"/>
  <c r="BGB11" i="30"/>
  <c r="BER11" i="30"/>
  <c r="BEN11" i="30"/>
  <c r="BEJ11" i="30"/>
  <c r="BEF11" i="30"/>
  <c r="BEB11" i="30"/>
  <c r="BDX11" i="30"/>
  <c r="BDT11" i="30"/>
  <c r="BEV11" i="30"/>
  <c r="BDL11" i="30"/>
  <c r="BDH11" i="30"/>
  <c r="BDD11" i="30"/>
  <c r="BCZ11" i="30"/>
  <c r="BCV11" i="30"/>
  <c r="BCR11" i="30"/>
  <c r="BCN11" i="30"/>
  <c r="BDP11" i="30"/>
  <c r="BBT11" i="30"/>
  <c r="BBX11" i="30"/>
  <c r="BCB11" i="30"/>
  <c r="BCF11" i="30"/>
  <c r="BBP11" i="30"/>
  <c r="BBL11" i="30"/>
  <c r="BBH11" i="30"/>
  <c r="BCJ11" i="30"/>
  <c r="BAZ11" i="30"/>
  <c r="BAV11" i="30"/>
  <c r="BAR11" i="30"/>
  <c r="BAN11" i="30"/>
  <c r="BAJ11" i="30"/>
  <c r="BAF11" i="30"/>
  <c r="BAB11" i="30"/>
  <c r="BBD11" i="30"/>
  <c r="AZT11" i="30"/>
  <c r="AZP11" i="30"/>
  <c r="AZL11" i="30"/>
  <c r="AZH11" i="30"/>
  <c r="AZD11" i="30"/>
  <c r="AYZ11" i="30"/>
  <c r="AYV11" i="30"/>
  <c r="AZX11" i="30"/>
  <c r="AYN11" i="30"/>
  <c r="AYJ11" i="30"/>
  <c r="AYF11" i="30"/>
  <c r="AYB11" i="30"/>
  <c r="AXX11" i="30"/>
  <c r="AXT11" i="30"/>
  <c r="AXP11" i="30"/>
  <c r="AYR11" i="30"/>
  <c r="AXH11" i="30"/>
  <c r="AXD11" i="30"/>
  <c r="AWZ11" i="30"/>
  <c r="AWV11" i="30"/>
  <c r="AWR11" i="30"/>
  <c r="AWN11" i="30"/>
  <c r="AWJ11" i="30"/>
  <c r="AXL11" i="30"/>
  <c r="AWB11" i="30"/>
  <c r="AVX11" i="30"/>
  <c r="AVT11" i="30"/>
  <c r="AVP11" i="30"/>
  <c r="AVL11" i="30"/>
  <c r="AVH11" i="30"/>
  <c r="AVD11" i="30"/>
  <c r="AWF11" i="30"/>
  <c r="AUV11" i="30"/>
  <c r="AUR11" i="30"/>
  <c r="AUN11" i="30"/>
  <c r="AUJ11" i="30"/>
  <c r="AUF11" i="30"/>
  <c r="AUB11" i="30"/>
  <c r="ATX11" i="30"/>
  <c r="AUZ11" i="30"/>
  <c r="ATP11" i="30"/>
  <c r="ATL11" i="30"/>
  <c r="ATH11" i="30"/>
  <c r="ATD11" i="30"/>
  <c r="ASZ11" i="30"/>
  <c r="ASV11" i="30"/>
  <c r="ASR11" i="30"/>
  <c r="ATT11" i="30"/>
  <c r="ASJ11" i="30"/>
  <c r="ASF11" i="30"/>
  <c r="ASB11" i="30"/>
  <c r="ARX11" i="30"/>
  <c r="ART11" i="30"/>
  <c r="ARP11" i="30"/>
  <c r="ARL11" i="30"/>
  <c r="ASN11" i="30"/>
  <c r="ARD11" i="30"/>
  <c r="AQZ11" i="30"/>
  <c r="AQV11" i="30"/>
  <c r="AQR11" i="30"/>
  <c r="AQN11" i="30"/>
  <c r="AQJ11" i="30"/>
  <c r="AQF11" i="30"/>
  <c r="ARH11" i="30"/>
  <c r="APX11" i="30"/>
  <c r="APT11" i="30"/>
  <c r="APP11" i="30"/>
  <c r="APL11" i="30"/>
  <c r="APH11" i="30"/>
  <c r="APD11" i="30"/>
  <c r="AOZ11" i="30"/>
  <c r="AQB11" i="30"/>
  <c r="AOR11" i="30"/>
  <c r="AON11" i="30"/>
  <c r="AOJ11" i="30"/>
  <c r="AOF11" i="30"/>
  <c r="AOB11" i="30"/>
  <c r="ANX11" i="30"/>
  <c r="ANT11" i="30"/>
  <c r="AOV11" i="30"/>
  <c r="AJT11" i="30"/>
  <c r="AJP11" i="30"/>
  <c r="AJL11" i="30"/>
  <c r="AJH11" i="30"/>
  <c r="AJD11" i="30"/>
  <c r="AIZ11" i="30"/>
  <c r="AIV11" i="30"/>
  <c r="AJX11" i="30"/>
  <c r="AIN11" i="30"/>
  <c r="AIJ11" i="30"/>
  <c r="AIF11" i="30"/>
  <c r="AIB11" i="30"/>
  <c r="AHX11" i="30"/>
  <c r="AHT11" i="30"/>
  <c r="AHP11" i="30"/>
  <c r="AIR11" i="30"/>
  <c r="AHH11" i="30"/>
  <c r="AHD11" i="30"/>
  <c r="AGZ11" i="30"/>
  <c r="AGV11" i="30"/>
  <c r="AGR11" i="30"/>
  <c r="AGN11" i="30"/>
  <c r="AGJ11" i="30"/>
  <c r="AHL11" i="30"/>
  <c r="AGB11" i="30"/>
  <c r="AFX11" i="30"/>
  <c r="AFT11" i="30"/>
  <c r="AFP11" i="30"/>
  <c r="AFL11" i="30"/>
  <c r="AFH11" i="30"/>
  <c r="AFD11" i="30"/>
  <c r="AGF11" i="30"/>
  <c r="ADX11" i="30"/>
  <c r="AEB11" i="30"/>
  <c r="AEF11" i="30"/>
  <c r="AEJ11" i="30"/>
  <c r="AEN11" i="30"/>
  <c r="AER11" i="30"/>
  <c r="AEV11" i="30"/>
  <c r="ADP11" i="30"/>
  <c r="ADL11" i="30"/>
  <c r="ADH11" i="30"/>
  <c r="ADD11" i="30"/>
  <c r="ACZ11" i="30"/>
  <c r="ACV11" i="30"/>
  <c r="ACR11" i="30"/>
  <c r="ADT11" i="30"/>
  <c r="ABL11" i="30"/>
  <c r="ABP11" i="30"/>
  <c r="ABT11" i="30"/>
  <c r="ABX11" i="30"/>
  <c r="ACB11" i="30"/>
  <c r="ACF11" i="30"/>
  <c r="ACJ11" i="30"/>
  <c r="ABD11" i="30"/>
  <c r="AAZ11" i="30"/>
  <c r="AAV11" i="30"/>
  <c r="AAR11" i="30"/>
  <c r="AAN11" i="30"/>
  <c r="AAJ11" i="30"/>
  <c r="AAF11" i="30"/>
  <c r="ABH11" i="30"/>
  <c r="ZX11" i="30"/>
  <c r="ZT11" i="30"/>
  <c r="ZP11" i="30"/>
  <c r="ZL11" i="30"/>
  <c r="ZH11" i="30"/>
  <c r="ZD11" i="30"/>
  <c r="YZ11" i="30"/>
  <c r="AAB11" i="30"/>
  <c r="YR11" i="30"/>
  <c r="YN11" i="30"/>
  <c r="YJ11" i="30"/>
  <c r="YF11" i="30"/>
  <c r="YB11" i="30"/>
  <c r="XX11" i="30"/>
  <c r="XT11" i="30"/>
  <c r="YV11" i="30"/>
  <c r="XL11" i="30"/>
  <c r="XH11" i="30"/>
  <c r="XD11" i="30"/>
  <c r="WZ11" i="30"/>
  <c r="WV11" i="30"/>
  <c r="WR11" i="30"/>
  <c r="WN11" i="30"/>
  <c r="XP11" i="30"/>
  <c r="WF11" i="30"/>
  <c r="WB11" i="30"/>
  <c r="VX11" i="30"/>
  <c r="VT11" i="30"/>
  <c r="VP11" i="30"/>
  <c r="VL11" i="30"/>
  <c r="VH11" i="30"/>
  <c r="WJ11" i="30"/>
  <c r="UZ11" i="30"/>
  <c r="UV11" i="30"/>
  <c r="UR11" i="30"/>
  <c r="UN11" i="30"/>
  <c r="UJ11" i="30"/>
  <c r="UF11" i="30"/>
  <c r="UB11" i="30"/>
  <c r="VD11" i="30"/>
  <c r="TT11" i="30"/>
  <c r="TP11" i="30"/>
  <c r="TL11" i="30"/>
  <c r="TH11" i="30"/>
  <c r="TD11" i="30"/>
  <c r="SZ11" i="30"/>
  <c r="SV11" i="30"/>
  <c r="TX11" i="30"/>
  <c r="SN11" i="30"/>
  <c r="SJ11" i="30"/>
  <c r="SF11" i="30"/>
  <c r="SB11" i="30"/>
  <c r="RX11" i="30"/>
  <c r="RT11" i="30"/>
  <c r="RP11" i="30"/>
  <c r="SR11" i="30"/>
  <c r="RH11" i="30"/>
  <c r="RD11" i="30"/>
  <c r="QZ11" i="30"/>
  <c r="QV11" i="30"/>
  <c r="QR11" i="30"/>
  <c r="QN11" i="30"/>
  <c r="QJ11" i="30"/>
  <c r="RL11" i="30"/>
  <c r="QB11" i="30"/>
  <c r="PX11" i="30"/>
  <c r="PT11" i="30"/>
  <c r="PP11" i="30"/>
  <c r="PL11" i="30"/>
  <c r="PH11" i="30"/>
  <c r="PD11" i="30"/>
  <c r="QF11" i="30"/>
  <c r="OV11" i="30"/>
  <c r="OR11" i="30"/>
  <c r="ON11" i="30"/>
  <c r="OJ11" i="30"/>
  <c r="OF11" i="30"/>
  <c r="OB11" i="30"/>
  <c r="NX11" i="30"/>
  <c r="OZ11" i="30"/>
  <c r="NP11" i="30"/>
  <c r="NL11" i="30"/>
  <c r="NH11" i="30"/>
  <c r="ND11" i="30"/>
  <c r="MZ11" i="30"/>
  <c r="MV11" i="30"/>
  <c r="MR11" i="30"/>
  <c r="NT11" i="30"/>
  <c r="MJ11" i="30"/>
  <c r="MF11" i="30"/>
  <c r="MB11" i="30"/>
  <c r="LX11" i="30"/>
  <c r="LT11" i="30"/>
  <c r="LP11" i="30"/>
  <c r="LL11" i="30"/>
  <c r="MN11" i="30"/>
  <c r="LD11" i="30"/>
  <c r="KZ11" i="30"/>
  <c r="KV11" i="30"/>
  <c r="KR11" i="30"/>
  <c r="KN11" i="30"/>
  <c r="KJ11" i="30"/>
  <c r="KF11" i="30"/>
  <c r="LH11" i="30"/>
  <c r="JX11" i="30"/>
  <c r="JT11" i="30"/>
  <c r="JP11" i="30"/>
  <c r="JL11" i="30"/>
  <c r="JH11" i="30"/>
  <c r="JD11" i="30"/>
  <c r="IZ11" i="30"/>
  <c r="KB11" i="30"/>
  <c r="HL11" i="30"/>
  <c r="HH11" i="30"/>
  <c r="HD11" i="30"/>
  <c r="GZ11" i="30"/>
  <c r="GV11" i="30"/>
  <c r="GR11" i="30"/>
  <c r="GN11" i="30"/>
  <c r="HP11" i="30"/>
  <c r="IR11" i="30"/>
  <c r="IN11" i="30"/>
  <c r="IJ11" i="30"/>
  <c r="IF11" i="30"/>
  <c r="IB11" i="30"/>
  <c r="HX11" i="30"/>
  <c r="HT11" i="30"/>
  <c r="IV11" i="30"/>
  <c r="GF11" i="30"/>
  <c r="GB11" i="30"/>
  <c r="FX11" i="30"/>
  <c r="FT11" i="30"/>
  <c r="FP11" i="30"/>
  <c r="FL11" i="30"/>
  <c r="FH11" i="30"/>
  <c r="GJ11" i="30"/>
  <c r="EN11" i="30"/>
  <c r="ER11" i="30"/>
  <c r="EV11" i="30"/>
  <c r="EZ11" i="30"/>
  <c r="EJ11" i="30"/>
  <c r="EF11" i="30"/>
  <c r="EB11" i="30"/>
  <c r="FD11" i="30"/>
  <c r="DT11" i="30"/>
  <c r="DP11" i="30"/>
  <c r="DL11" i="30"/>
  <c r="DH11" i="30"/>
  <c r="DD11" i="30"/>
  <c r="CZ11" i="30"/>
  <c r="CV11" i="30"/>
  <c r="DX11" i="30"/>
  <c r="CN11" i="30"/>
  <c r="CJ11" i="30"/>
  <c r="CF11" i="30"/>
  <c r="CB11" i="30"/>
  <c r="BX11" i="30"/>
  <c r="BT11" i="30"/>
  <c r="BP11" i="30"/>
  <c r="CR11" i="30"/>
  <c r="BH11" i="30"/>
  <c r="BD11" i="30"/>
  <c r="AZ11" i="30"/>
  <c r="AV11" i="30"/>
  <c r="AR11" i="30"/>
  <c r="AN11" i="30"/>
  <c r="AJ11" i="30"/>
  <c r="BL11" i="30"/>
  <c r="AB11" i="30"/>
  <c r="X11" i="30"/>
  <c r="T11" i="30"/>
  <c r="P11" i="30"/>
  <c r="H11" i="30"/>
  <c r="L11" i="30"/>
  <c r="BKV10" i="30"/>
  <c r="BKR10" i="30"/>
  <c r="BKN10" i="30"/>
  <c r="BKJ10" i="30"/>
  <c r="BKF10" i="30"/>
  <c r="BKB10" i="30"/>
  <c r="BJX10" i="30"/>
  <c r="BKZ10" i="30"/>
  <c r="BJP10" i="30"/>
  <c r="BJL10" i="30"/>
  <c r="BJH10" i="30"/>
  <c r="BJD10" i="30"/>
  <c r="BIZ10" i="30"/>
  <c r="BIV10" i="30"/>
  <c r="BIR10" i="30"/>
  <c r="BJT10" i="30"/>
  <c r="BIJ10" i="30"/>
  <c r="BIF10" i="30"/>
  <c r="BIB10" i="30"/>
  <c r="BHX10" i="30"/>
  <c r="BHT10" i="30"/>
  <c r="BHP10" i="30"/>
  <c r="BHL10" i="30"/>
  <c r="BIN10" i="30"/>
  <c r="BHD10" i="30"/>
  <c r="BGZ10" i="30"/>
  <c r="BGV10" i="30"/>
  <c r="BGR10" i="30"/>
  <c r="BGN10" i="30"/>
  <c r="BGJ10" i="30"/>
  <c r="BGF10" i="30"/>
  <c r="BHH10" i="30"/>
  <c r="BFX10" i="30"/>
  <c r="BFT10" i="30"/>
  <c r="BFP10" i="30"/>
  <c r="BFL10" i="30"/>
  <c r="BFH10" i="30"/>
  <c r="BFD10" i="30"/>
  <c r="BEZ10" i="30"/>
  <c r="BGB10" i="30"/>
  <c r="BER10" i="30"/>
  <c r="BEN10" i="30"/>
  <c r="BEJ10" i="30"/>
  <c r="BEF10" i="30"/>
  <c r="BEB10" i="30"/>
  <c r="BDX10" i="30"/>
  <c r="BDT10" i="30"/>
  <c r="BEV10" i="30"/>
  <c r="BDL10" i="30"/>
  <c r="BDH10" i="30"/>
  <c r="BDD10" i="30"/>
  <c r="BCZ10" i="30"/>
  <c r="BCV10" i="30"/>
  <c r="BCR10" i="30"/>
  <c r="BCN10" i="30"/>
  <c r="BDP10" i="30"/>
  <c r="BBT10" i="30"/>
  <c r="BBX10" i="30"/>
  <c r="BCB10" i="30"/>
  <c r="BCF10" i="30"/>
  <c r="BBP10" i="30"/>
  <c r="BBL10" i="30"/>
  <c r="BBH10" i="30"/>
  <c r="BCJ10" i="30"/>
  <c r="BAZ10" i="30"/>
  <c r="BAV10" i="30"/>
  <c r="BAR10" i="30"/>
  <c r="BAN10" i="30"/>
  <c r="BAJ10" i="30"/>
  <c r="BAF10" i="30"/>
  <c r="BAB10" i="30"/>
  <c r="BBD10" i="30"/>
  <c r="AZT10" i="30"/>
  <c r="AZP10" i="30"/>
  <c r="AZL10" i="30"/>
  <c r="AZH10" i="30"/>
  <c r="AZD10" i="30"/>
  <c r="AYZ10" i="30"/>
  <c r="AYV10" i="30"/>
  <c r="AZX10" i="30"/>
  <c r="AYN10" i="30"/>
  <c r="AYJ10" i="30"/>
  <c r="AYF10" i="30"/>
  <c r="AYB10" i="30"/>
  <c r="AXX10" i="30"/>
  <c r="AXT10" i="30"/>
  <c r="AXP10" i="30"/>
  <c r="AYR10" i="30"/>
  <c r="AXH10" i="30"/>
  <c r="AXD10" i="30"/>
  <c r="AWZ10" i="30"/>
  <c r="AWV10" i="30"/>
  <c r="AWR10" i="30"/>
  <c r="AWN10" i="30"/>
  <c r="AWJ10" i="30"/>
  <c r="AXL10" i="30"/>
  <c r="AWB10" i="30"/>
  <c r="AVX10" i="30"/>
  <c r="AVT10" i="30"/>
  <c r="AVP10" i="30"/>
  <c r="AVL10" i="30"/>
  <c r="AVH10" i="30"/>
  <c r="AVD10" i="30"/>
  <c r="AWF10" i="30"/>
  <c r="AUV10" i="30"/>
  <c r="AUR10" i="30"/>
  <c r="AUN10" i="30"/>
  <c r="AUJ10" i="30"/>
  <c r="AUF10" i="30"/>
  <c r="AUB10" i="30"/>
  <c r="ATX10" i="30"/>
  <c r="AUZ10" i="30"/>
  <c r="ATP10" i="30"/>
  <c r="ATL10" i="30"/>
  <c r="ATH10" i="30"/>
  <c r="ATD10" i="30"/>
  <c r="ASZ10" i="30"/>
  <c r="ASV10" i="30"/>
  <c r="ASR10" i="30"/>
  <c r="ATT10" i="30"/>
  <c r="ASJ10" i="30"/>
  <c r="ASF10" i="30"/>
  <c r="ASB10" i="30"/>
  <c r="ARX10" i="30"/>
  <c r="ART10" i="30"/>
  <c r="ARP10" i="30"/>
  <c r="ARL10" i="30"/>
  <c r="ASN10" i="30"/>
  <c r="ARD10" i="30"/>
  <c r="AQZ10" i="30"/>
  <c r="AQV10" i="30"/>
  <c r="AQR10" i="30"/>
  <c r="AQN10" i="30"/>
  <c r="AQJ10" i="30"/>
  <c r="AQF10" i="30"/>
  <c r="ARH10" i="30"/>
  <c r="APX10" i="30"/>
  <c r="APT10" i="30"/>
  <c r="APP10" i="30"/>
  <c r="APL10" i="30"/>
  <c r="APH10" i="30"/>
  <c r="APD10" i="30"/>
  <c r="AOZ10" i="30"/>
  <c r="AQB10" i="30"/>
  <c r="AOR10" i="30"/>
  <c r="AON10" i="30"/>
  <c r="AOJ10" i="30"/>
  <c r="AOF10" i="30"/>
  <c r="AOB10" i="30"/>
  <c r="ANX10" i="30"/>
  <c r="ANT10" i="30"/>
  <c r="AOV10" i="30"/>
  <c r="AJT10" i="30"/>
  <c r="AJP10" i="30"/>
  <c r="AJL10" i="30"/>
  <c r="AJH10" i="30"/>
  <c r="AJD10" i="30"/>
  <c r="AIZ10" i="30"/>
  <c r="AIV10" i="30"/>
  <c r="AJX10" i="30"/>
  <c r="AIN10" i="30"/>
  <c r="AIJ10" i="30"/>
  <c r="AIF10" i="30"/>
  <c r="AIB10" i="30"/>
  <c r="AHX10" i="30"/>
  <c r="AHT10" i="30"/>
  <c r="AHP10" i="30"/>
  <c r="AIR10" i="30"/>
  <c r="AHH10" i="30"/>
  <c r="AHD10" i="30"/>
  <c r="AGZ10" i="30"/>
  <c r="AGV10" i="30"/>
  <c r="AGR10" i="30"/>
  <c r="AGN10" i="30"/>
  <c r="AGJ10" i="30"/>
  <c r="AHL10" i="30"/>
  <c r="AGB10" i="30"/>
  <c r="AFX10" i="30"/>
  <c r="AFT10" i="30"/>
  <c r="AFP10" i="30"/>
  <c r="AFL10" i="30"/>
  <c r="AFH10" i="30"/>
  <c r="AFD10" i="30"/>
  <c r="AGF10" i="30"/>
  <c r="ADX10" i="30"/>
  <c r="AEB10" i="30"/>
  <c r="AEF10" i="30"/>
  <c r="AEJ10" i="30"/>
  <c r="AEN10" i="30"/>
  <c r="AER10" i="30"/>
  <c r="AEV10" i="30"/>
  <c r="ADP10" i="30"/>
  <c r="ADL10" i="30"/>
  <c r="ADH10" i="30"/>
  <c r="ADD10" i="30"/>
  <c r="ACZ10" i="30"/>
  <c r="ACV10" i="30"/>
  <c r="ACR10" i="30"/>
  <c r="ADT10" i="30"/>
  <c r="ABL10" i="30"/>
  <c r="ABP10" i="30"/>
  <c r="ABT10" i="30"/>
  <c r="ABX10" i="30"/>
  <c r="ACB10" i="30"/>
  <c r="ACF10" i="30"/>
  <c r="ACJ10" i="30"/>
  <c r="ABD10" i="30"/>
  <c r="AAZ10" i="30"/>
  <c r="AAV10" i="30"/>
  <c r="AAR10" i="30"/>
  <c r="AAN10" i="30"/>
  <c r="AAJ10" i="30"/>
  <c r="AAF10" i="30"/>
  <c r="ABH10" i="30"/>
  <c r="ZX10" i="30"/>
  <c r="ZT10" i="30"/>
  <c r="ZP10" i="30"/>
  <c r="ZL10" i="30"/>
  <c r="ZH10" i="30"/>
  <c r="ZD10" i="30"/>
  <c r="YZ10" i="30"/>
  <c r="AAB10" i="30"/>
  <c r="YR10" i="30"/>
  <c r="YN10" i="30"/>
  <c r="YJ10" i="30"/>
  <c r="YF10" i="30"/>
  <c r="YB10" i="30"/>
  <c r="XX10" i="30"/>
  <c r="XT10" i="30"/>
  <c r="YV10" i="30"/>
  <c r="XL10" i="30"/>
  <c r="XH10" i="30"/>
  <c r="XD10" i="30"/>
  <c r="WZ10" i="30"/>
  <c r="WV10" i="30"/>
  <c r="WR10" i="30"/>
  <c r="WN10" i="30"/>
  <c r="XP10" i="30"/>
  <c r="WF10" i="30"/>
  <c r="WB10" i="30"/>
  <c r="VX10" i="30"/>
  <c r="VT10" i="30"/>
  <c r="VP10" i="30"/>
  <c r="VL10" i="30"/>
  <c r="VH10" i="30"/>
  <c r="WJ10" i="30"/>
  <c r="UZ10" i="30"/>
  <c r="UV10" i="30"/>
  <c r="UR10" i="30"/>
  <c r="UN10" i="30"/>
  <c r="UJ10" i="30"/>
  <c r="UF10" i="30"/>
  <c r="UB10" i="30"/>
  <c r="VD10" i="30"/>
  <c r="TT10" i="30"/>
  <c r="TP10" i="30"/>
  <c r="TL10" i="30"/>
  <c r="TH10" i="30"/>
  <c r="TD10" i="30"/>
  <c r="SZ10" i="30"/>
  <c r="SV10" i="30"/>
  <c r="TX10" i="30"/>
  <c r="SN10" i="30"/>
  <c r="SJ10" i="30"/>
  <c r="SF10" i="30"/>
  <c r="SB10" i="30"/>
  <c r="RX10" i="30"/>
  <c r="RT10" i="30"/>
  <c r="RP10" i="30"/>
  <c r="SR10" i="30"/>
  <c r="RH10" i="30"/>
  <c r="RD10" i="30"/>
  <c r="QZ10" i="30"/>
  <c r="QV10" i="30"/>
  <c r="QR10" i="30"/>
  <c r="QN10" i="30"/>
  <c r="QJ10" i="30"/>
  <c r="RL10" i="30"/>
  <c r="QB10" i="30"/>
  <c r="PX10" i="30"/>
  <c r="PT10" i="30"/>
  <c r="PP10" i="30"/>
  <c r="PL10" i="30"/>
  <c r="PH10" i="30"/>
  <c r="PD10" i="30"/>
  <c r="QF10" i="30"/>
  <c r="OV10" i="30"/>
  <c r="OR10" i="30"/>
  <c r="ON10" i="30"/>
  <c r="OJ10" i="30"/>
  <c r="OF10" i="30"/>
  <c r="OB10" i="30"/>
  <c r="NX10" i="30"/>
  <c r="OZ10" i="30"/>
  <c r="NP10" i="30"/>
  <c r="NL10" i="30"/>
  <c r="NH10" i="30"/>
  <c r="ND10" i="30"/>
  <c r="MZ10" i="30"/>
  <c r="MV10" i="30"/>
  <c r="MR10" i="30"/>
  <c r="NT10" i="30"/>
  <c r="MJ10" i="30"/>
  <c r="MF10" i="30"/>
  <c r="MB10" i="30"/>
  <c r="LX10" i="30"/>
  <c r="LT10" i="30"/>
  <c r="LP10" i="30"/>
  <c r="LL10" i="30"/>
  <c r="MN10" i="30"/>
  <c r="LD10" i="30"/>
  <c r="KZ10" i="30"/>
  <c r="KV10" i="30"/>
  <c r="KR10" i="30"/>
  <c r="KN10" i="30"/>
  <c r="KJ10" i="30"/>
  <c r="KF10" i="30"/>
  <c r="LH10" i="30"/>
  <c r="JX10" i="30"/>
  <c r="JT10" i="30"/>
  <c r="JP10" i="30"/>
  <c r="JL10" i="30"/>
  <c r="JH10" i="30"/>
  <c r="JD10" i="30"/>
  <c r="IZ10" i="30"/>
  <c r="KB10" i="30"/>
  <c r="HL10" i="30"/>
  <c r="HH10" i="30"/>
  <c r="HD10" i="30"/>
  <c r="GZ10" i="30"/>
  <c r="GV10" i="30"/>
  <c r="GR10" i="30"/>
  <c r="GN10" i="30"/>
  <c r="HP10" i="30"/>
  <c r="IR10" i="30"/>
  <c r="IN10" i="30"/>
  <c r="IJ10" i="30"/>
  <c r="IF10" i="30"/>
  <c r="IB10" i="30"/>
  <c r="HX10" i="30"/>
  <c r="HT10" i="30"/>
  <c r="IV10" i="30"/>
  <c r="GF10" i="30"/>
  <c r="GB10" i="30"/>
  <c r="FX10" i="30"/>
  <c r="FT10" i="30"/>
  <c r="FP10" i="30"/>
  <c r="FL10" i="30"/>
  <c r="FH10" i="30"/>
  <c r="GJ10" i="30"/>
  <c r="EN10" i="30"/>
  <c r="ER10" i="30"/>
  <c r="EV10" i="30"/>
  <c r="EZ10" i="30"/>
  <c r="EJ10" i="30"/>
  <c r="EF10" i="30"/>
  <c r="EB10" i="30"/>
  <c r="FD10" i="30"/>
  <c r="DT10" i="30"/>
  <c r="DP10" i="30"/>
  <c r="DL10" i="30"/>
  <c r="DH10" i="30"/>
  <c r="DD10" i="30"/>
  <c r="CZ10" i="30"/>
  <c r="CV10" i="30"/>
  <c r="DX10" i="30"/>
  <c r="CN10" i="30"/>
  <c r="CJ10" i="30"/>
  <c r="CF10" i="30"/>
  <c r="CB10" i="30"/>
  <c r="BX10" i="30"/>
  <c r="BT10" i="30"/>
  <c r="BP10" i="30"/>
  <c r="CR10" i="30"/>
  <c r="BH10" i="30"/>
  <c r="BD10" i="30"/>
  <c r="AZ10" i="30"/>
  <c r="AV10" i="30"/>
  <c r="AR10" i="30"/>
  <c r="AN10" i="30"/>
  <c r="AJ10" i="30"/>
  <c r="BL10" i="30"/>
  <c r="AB10" i="30"/>
  <c r="X10" i="30"/>
  <c r="T10" i="30"/>
  <c r="P10" i="30"/>
  <c r="H10" i="30"/>
  <c r="L10" i="30"/>
  <c r="BKV9" i="30"/>
  <c r="BKR9" i="30"/>
  <c r="BKN9" i="30"/>
  <c r="BKJ9" i="30"/>
  <c r="BKF9" i="30"/>
  <c r="BKB9" i="30"/>
  <c r="BJX9" i="30"/>
  <c r="BKZ9" i="30"/>
  <c r="BJP9" i="30"/>
  <c r="BJL9" i="30"/>
  <c r="BJH9" i="30"/>
  <c r="BJD9" i="30"/>
  <c r="BIZ9" i="30"/>
  <c r="BIV9" i="30"/>
  <c r="BIR9" i="30"/>
  <c r="BJT9" i="30"/>
  <c r="BIJ9" i="30"/>
  <c r="BIF9" i="30"/>
  <c r="BIB9" i="30"/>
  <c r="BHX9" i="30"/>
  <c r="BHT9" i="30"/>
  <c r="BHP9" i="30"/>
  <c r="BHL9" i="30"/>
  <c r="BIN9" i="30"/>
  <c r="BHD9" i="30"/>
  <c r="BGZ9" i="30"/>
  <c r="BGV9" i="30"/>
  <c r="BGR9" i="30"/>
  <c r="BGN9" i="30"/>
  <c r="BGJ9" i="30"/>
  <c r="BGF9" i="30"/>
  <c r="BHH9" i="30"/>
  <c r="BFX9" i="30"/>
  <c r="BFT9" i="30"/>
  <c r="BFP9" i="30"/>
  <c r="BFL9" i="30"/>
  <c r="BFH9" i="30"/>
  <c r="BFD9" i="30"/>
  <c r="BEZ9" i="30"/>
  <c r="BER9" i="30"/>
  <c r="BEN9" i="30"/>
  <c r="BEJ9" i="30"/>
  <c r="BEF9" i="30"/>
  <c r="BEB9" i="30"/>
  <c r="BDX9" i="30"/>
  <c r="BDT9" i="30"/>
  <c r="BEV9" i="30"/>
  <c r="BDL9" i="30"/>
  <c r="BDH9" i="30"/>
  <c r="BDD9" i="30"/>
  <c r="BCZ9" i="30"/>
  <c r="BCV9" i="30"/>
  <c r="BCR9" i="30"/>
  <c r="BCN9" i="30"/>
  <c r="BDP9" i="30"/>
  <c r="BBT9" i="30"/>
  <c r="BBX9" i="30"/>
  <c r="BCB9" i="30"/>
  <c r="BCF9" i="30"/>
  <c r="BBP9" i="30"/>
  <c r="BBL9" i="30"/>
  <c r="BBH9" i="30"/>
  <c r="BCJ9" i="30"/>
  <c r="BAZ9" i="30"/>
  <c r="BAV9" i="30"/>
  <c r="BAR9" i="30"/>
  <c r="BAN9" i="30"/>
  <c r="BAJ9" i="30"/>
  <c r="BAF9" i="30"/>
  <c r="BAB9" i="30"/>
  <c r="BBD9" i="30"/>
  <c r="AZT9" i="30"/>
  <c r="AZP9" i="30"/>
  <c r="AZL9" i="30"/>
  <c r="AZH9" i="30"/>
  <c r="AZD9" i="30"/>
  <c r="AYZ9" i="30"/>
  <c r="AYV9" i="30"/>
  <c r="AZX9" i="30"/>
  <c r="AYN9" i="30"/>
  <c r="AYJ9" i="30"/>
  <c r="AYF9" i="30"/>
  <c r="AYB9" i="30"/>
  <c r="AXX9" i="30"/>
  <c r="AXT9" i="30"/>
  <c r="AXP9" i="30"/>
  <c r="AYR9" i="30"/>
  <c r="AXH9" i="30"/>
  <c r="AXD9" i="30"/>
  <c r="AWZ9" i="30"/>
  <c r="AWV9" i="30"/>
  <c r="AWR9" i="30"/>
  <c r="AWN9" i="30"/>
  <c r="AWJ9" i="30"/>
  <c r="AXL9" i="30"/>
  <c r="AWB9" i="30"/>
  <c r="AVX9" i="30"/>
  <c r="AVT9" i="30"/>
  <c r="AVP9" i="30"/>
  <c r="AVL9" i="30"/>
  <c r="AVH9" i="30"/>
  <c r="AVD9" i="30"/>
  <c r="AWF9" i="30"/>
  <c r="AUV9" i="30"/>
  <c r="AUR9" i="30"/>
  <c r="AUN9" i="30"/>
  <c r="AUJ9" i="30"/>
  <c r="AUF9" i="30"/>
  <c r="AUB9" i="30"/>
  <c r="ATX9" i="30"/>
  <c r="AUZ9" i="30"/>
  <c r="ATP9" i="30"/>
  <c r="ATL9" i="30"/>
  <c r="ATH9" i="30"/>
  <c r="ATD9" i="30"/>
  <c r="ASZ9" i="30"/>
  <c r="ASV9" i="30"/>
  <c r="ASR9" i="30"/>
  <c r="ATT9" i="30"/>
  <c r="ASJ9" i="30"/>
  <c r="ASF9" i="30"/>
  <c r="ASB9" i="30"/>
  <c r="ARX9" i="30"/>
  <c r="ART9" i="30"/>
  <c r="ARP9" i="30"/>
  <c r="ARL9" i="30"/>
  <c r="ASN9" i="30"/>
  <c r="ARD9" i="30"/>
  <c r="AQZ9" i="30"/>
  <c r="AQV9" i="30"/>
  <c r="AQR9" i="30"/>
  <c r="AQN9" i="30"/>
  <c r="AQJ9" i="30"/>
  <c r="AQF9" i="30"/>
  <c r="ARH9" i="30"/>
  <c r="APX9" i="30"/>
  <c r="APT9" i="30"/>
  <c r="APP9" i="30"/>
  <c r="APL9" i="30"/>
  <c r="APH9" i="30"/>
  <c r="APD9" i="30"/>
  <c r="AOZ9" i="30"/>
  <c r="AOR9" i="30"/>
  <c r="AON9" i="30"/>
  <c r="AOJ9" i="30"/>
  <c r="AOF9" i="30"/>
  <c r="AOB9" i="30"/>
  <c r="ANX9" i="30"/>
  <c r="ANT9" i="30"/>
  <c r="AOV9" i="30"/>
  <c r="AJT9" i="30"/>
  <c r="AJP9" i="30"/>
  <c r="AJL9" i="30"/>
  <c r="AJH9" i="30"/>
  <c r="AJD9" i="30"/>
  <c r="AIZ9" i="30"/>
  <c r="AIV9" i="30"/>
  <c r="AJX9" i="30"/>
  <c r="AIN9" i="30"/>
  <c r="AIJ9" i="30"/>
  <c r="AIF9" i="30"/>
  <c r="AIB9" i="30"/>
  <c r="AHX9" i="30"/>
  <c r="AHT9" i="30"/>
  <c r="AHP9" i="30"/>
  <c r="AIR9" i="30"/>
  <c r="AHH9" i="30"/>
  <c r="AHD9" i="30"/>
  <c r="AGZ9" i="30"/>
  <c r="AGV9" i="30"/>
  <c r="AGR9" i="30"/>
  <c r="AGN9" i="30"/>
  <c r="AGJ9" i="30"/>
  <c r="AHL9" i="30"/>
  <c r="AGB9" i="30"/>
  <c r="AFX9" i="30"/>
  <c r="AFT9" i="30"/>
  <c r="AFP9" i="30"/>
  <c r="AFL9" i="30"/>
  <c r="AFH9" i="30"/>
  <c r="AFD9" i="30"/>
  <c r="AGF9" i="30"/>
  <c r="ADX9" i="30"/>
  <c r="AEB9" i="30"/>
  <c r="AEF9" i="30"/>
  <c r="AEJ9" i="30"/>
  <c r="AEN9" i="30"/>
  <c r="AER9" i="30"/>
  <c r="AEV9" i="30"/>
  <c r="ADP9" i="30"/>
  <c r="ADL9" i="30"/>
  <c r="ADH9" i="30"/>
  <c r="ADD9" i="30"/>
  <c r="ACZ9" i="30"/>
  <c r="ACV9" i="30"/>
  <c r="ACR9" i="30"/>
  <c r="ADT9" i="30"/>
  <c r="ABL9" i="30"/>
  <c r="ABP9" i="30"/>
  <c r="ABT9" i="30"/>
  <c r="ABX9" i="30"/>
  <c r="ACB9" i="30"/>
  <c r="ACF9" i="30"/>
  <c r="ACJ9" i="30"/>
  <c r="ABD9" i="30"/>
  <c r="AAZ9" i="30"/>
  <c r="AAV9" i="30"/>
  <c r="AAR9" i="30"/>
  <c r="AAN9" i="30"/>
  <c r="AAJ9" i="30"/>
  <c r="AAF9" i="30"/>
  <c r="ABH9" i="30"/>
  <c r="ZX9" i="30"/>
  <c r="ZX38" i="30"/>
  <c r="ZT9" i="30"/>
  <c r="ZT38" i="30"/>
  <c r="ZP9" i="30"/>
  <c r="ZP38" i="30"/>
  <c r="ZL9" i="30"/>
  <c r="ZL38" i="30"/>
  <c r="ZH9" i="30"/>
  <c r="ZH38" i="30"/>
  <c r="ZD9" i="30"/>
  <c r="ZD38" i="30"/>
  <c r="YZ9" i="30"/>
  <c r="YR9" i="30"/>
  <c r="YN9" i="30"/>
  <c r="YJ9" i="30"/>
  <c r="YF9" i="30"/>
  <c r="YB9" i="30"/>
  <c r="XX9" i="30"/>
  <c r="XT9" i="30"/>
  <c r="YV9" i="30"/>
  <c r="XL9" i="30"/>
  <c r="XH9" i="30"/>
  <c r="XD9" i="30"/>
  <c r="WZ9" i="30"/>
  <c r="WV9" i="30"/>
  <c r="WR9" i="30"/>
  <c r="WN9" i="30"/>
  <c r="XP9" i="30"/>
  <c r="WF9" i="30"/>
  <c r="WB9" i="30"/>
  <c r="VX9" i="30"/>
  <c r="VT9" i="30"/>
  <c r="VP9" i="30"/>
  <c r="VL9" i="30"/>
  <c r="VH9" i="30"/>
  <c r="WJ9" i="30"/>
  <c r="UZ9" i="30"/>
  <c r="UV9" i="30"/>
  <c r="UR9" i="30"/>
  <c r="UN9" i="30"/>
  <c r="UJ9" i="30"/>
  <c r="UF9" i="30"/>
  <c r="UB9" i="30"/>
  <c r="VD9" i="30"/>
  <c r="TT9" i="30"/>
  <c r="TP9" i="30"/>
  <c r="TL9" i="30"/>
  <c r="TH9" i="30"/>
  <c r="TD9" i="30"/>
  <c r="SZ9" i="30"/>
  <c r="SV9" i="30"/>
  <c r="TX9" i="30"/>
  <c r="SN9" i="30"/>
  <c r="SJ9" i="30"/>
  <c r="SF9" i="30"/>
  <c r="SB9" i="30"/>
  <c r="RX9" i="30"/>
  <c r="RT9" i="30"/>
  <c r="RP9" i="30"/>
  <c r="SR9" i="30"/>
  <c r="RH9" i="30"/>
  <c r="RD9" i="30"/>
  <c r="QZ9" i="30"/>
  <c r="QV9" i="30"/>
  <c r="QR9" i="30"/>
  <c r="QN9" i="30"/>
  <c r="QJ9" i="30"/>
  <c r="RL9" i="30"/>
  <c r="QB9" i="30"/>
  <c r="PX9" i="30"/>
  <c r="PT9" i="30"/>
  <c r="PP9" i="30"/>
  <c r="PL9" i="30"/>
  <c r="PH9" i="30"/>
  <c r="PD9" i="30"/>
  <c r="QF9" i="30"/>
  <c r="OV9" i="30"/>
  <c r="OR9" i="30"/>
  <c r="ON9" i="30"/>
  <c r="OJ9" i="30"/>
  <c r="OF9" i="30"/>
  <c r="OB9" i="30"/>
  <c r="NX9" i="30"/>
  <c r="OZ9" i="30"/>
  <c r="NP9" i="30"/>
  <c r="NL9" i="30"/>
  <c r="NH9" i="30"/>
  <c r="ND9" i="30"/>
  <c r="MZ9" i="30"/>
  <c r="MV9" i="30"/>
  <c r="MR9" i="30"/>
  <c r="NT9" i="30"/>
  <c r="MJ9" i="30"/>
  <c r="MF9" i="30"/>
  <c r="MB9" i="30"/>
  <c r="LX9" i="30"/>
  <c r="LT9" i="30"/>
  <c r="LP9" i="30"/>
  <c r="LL9" i="30"/>
  <c r="MN9" i="30"/>
  <c r="LD9" i="30"/>
  <c r="KZ9" i="30"/>
  <c r="KV9" i="30"/>
  <c r="KR9" i="30"/>
  <c r="KN9" i="30"/>
  <c r="KJ9" i="30"/>
  <c r="KF9" i="30"/>
  <c r="LH9" i="30"/>
  <c r="JX9" i="30"/>
  <c r="JX38" i="30"/>
  <c r="JT9" i="30"/>
  <c r="JT38" i="30"/>
  <c r="JP9" i="30"/>
  <c r="JP38" i="30"/>
  <c r="JL9" i="30"/>
  <c r="JL38" i="30"/>
  <c r="JH9" i="30"/>
  <c r="JH38" i="30"/>
  <c r="JD9" i="30"/>
  <c r="JD38" i="30"/>
  <c r="IZ9" i="30"/>
  <c r="HL9" i="30"/>
  <c r="HH9" i="30"/>
  <c r="HD9" i="30"/>
  <c r="GZ9" i="30"/>
  <c r="GV9" i="30"/>
  <c r="GR9" i="30"/>
  <c r="GN9" i="30"/>
  <c r="HP9" i="30"/>
  <c r="IR9" i="30"/>
  <c r="IN9" i="30"/>
  <c r="IJ9" i="30"/>
  <c r="IF9" i="30"/>
  <c r="IB9" i="30"/>
  <c r="HX9" i="30"/>
  <c r="HT9" i="30"/>
  <c r="IV9" i="30"/>
  <c r="GF9" i="30"/>
  <c r="GB9" i="30"/>
  <c r="FX9" i="30"/>
  <c r="FT9" i="30"/>
  <c r="FP9" i="30"/>
  <c r="FL9" i="30"/>
  <c r="FH9" i="30"/>
  <c r="GJ9" i="30"/>
  <c r="EN9" i="30"/>
  <c r="ER9" i="30"/>
  <c r="EV9" i="30"/>
  <c r="EZ9" i="30"/>
  <c r="EJ9" i="30"/>
  <c r="EF9" i="30"/>
  <c r="EB9" i="30"/>
  <c r="FD9" i="30"/>
  <c r="DT9" i="30"/>
  <c r="DP9" i="30"/>
  <c r="DL9" i="30"/>
  <c r="DH9" i="30"/>
  <c r="DD9" i="30"/>
  <c r="CZ9" i="30"/>
  <c r="CV9" i="30"/>
  <c r="DX9" i="30"/>
  <c r="CN9" i="30"/>
  <c r="CJ9" i="30"/>
  <c r="CF9" i="30"/>
  <c r="CB9" i="30"/>
  <c r="BX9" i="30"/>
  <c r="BT9" i="30"/>
  <c r="BP9" i="30"/>
  <c r="CR9" i="30"/>
  <c r="BH9" i="30"/>
  <c r="BD9" i="30"/>
  <c r="AZ9" i="30"/>
  <c r="AV9" i="30"/>
  <c r="AR9" i="30"/>
  <c r="AN9" i="30"/>
  <c r="AJ9" i="30"/>
  <c r="BL9" i="30"/>
  <c r="AB9" i="30"/>
  <c r="AB38" i="30"/>
  <c r="X9" i="30"/>
  <c r="X38" i="30"/>
  <c r="T9" i="30"/>
  <c r="T38" i="30"/>
  <c r="P9" i="30"/>
  <c r="P38" i="30"/>
  <c r="H9" i="30"/>
  <c r="L9" i="30"/>
  <c r="L38" i="30"/>
  <c r="BKV8" i="30"/>
  <c r="BKR8" i="30"/>
  <c r="BKN8" i="30"/>
  <c r="BKJ8" i="30"/>
  <c r="BKF8" i="30"/>
  <c r="BKB8" i="30"/>
  <c r="BJX8" i="30"/>
  <c r="BKZ8" i="30"/>
  <c r="BJP8" i="30"/>
  <c r="BJL8" i="30"/>
  <c r="BJH8" i="30"/>
  <c r="BJD8" i="30"/>
  <c r="BIZ8" i="30"/>
  <c r="BIV8" i="30"/>
  <c r="BIR8" i="30"/>
  <c r="BJT8" i="30"/>
  <c r="BIJ8" i="30"/>
  <c r="BIF8" i="30"/>
  <c r="BIB8" i="30"/>
  <c r="BHX8" i="30"/>
  <c r="BHT8" i="30"/>
  <c r="BHP8" i="30"/>
  <c r="BHL8" i="30"/>
  <c r="BIN8" i="30"/>
  <c r="BHD8" i="30"/>
  <c r="BGZ8" i="30"/>
  <c r="BGV8" i="30"/>
  <c r="BGR8" i="30"/>
  <c r="BGN8" i="30"/>
  <c r="BGJ8" i="30"/>
  <c r="BGF8" i="30"/>
  <c r="BHH8" i="30"/>
  <c r="BFX8" i="30"/>
  <c r="BFT8" i="30"/>
  <c r="BFP8" i="30"/>
  <c r="BFL8" i="30"/>
  <c r="BFH8" i="30"/>
  <c r="BFD8" i="30"/>
  <c r="BEZ8" i="30"/>
  <c r="BGB8" i="30"/>
  <c r="BER8" i="30"/>
  <c r="BEN8" i="30"/>
  <c r="BEJ8" i="30"/>
  <c r="BEF8" i="30"/>
  <c r="BEB8" i="30"/>
  <c r="BDX8" i="30"/>
  <c r="BDT8" i="30"/>
  <c r="BEV8" i="30"/>
  <c r="BDL8" i="30"/>
  <c r="BDH8" i="30"/>
  <c r="BDD8" i="30"/>
  <c r="BCZ8" i="30"/>
  <c r="BCV8" i="30"/>
  <c r="BCR8" i="30"/>
  <c r="BCN8" i="30"/>
  <c r="BDP8" i="30"/>
  <c r="BBT8" i="30"/>
  <c r="BBX8" i="30"/>
  <c r="BCB8" i="30"/>
  <c r="BCF8" i="30"/>
  <c r="BBP8" i="30"/>
  <c r="BBL8" i="30"/>
  <c r="BBH8" i="30"/>
  <c r="BCJ8" i="30"/>
  <c r="BAZ8" i="30"/>
  <c r="BAV8" i="30"/>
  <c r="BAR8" i="30"/>
  <c r="BAN8" i="30"/>
  <c r="BAJ8" i="30"/>
  <c r="BAF8" i="30"/>
  <c r="BAB8" i="30"/>
  <c r="BBD8" i="30"/>
  <c r="AZT8" i="30"/>
  <c r="AZP8" i="30"/>
  <c r="AZL8" i="30"/>
  <c r="AZH8" i="30"/>
  <c r="AZD8" i="30"/>
  <c r="AYZ8" i="30"/>
  <c r="AYV8" i="30"/>
  <c r="AZX8" i="30"/>
  <c r="AYN8" i="30"/>
  <c r="AYJ8" i="30"/>
  <c r="AYF8" i="30"/>
  <c r="AYB8" i="30"/>
  <c r="AXX8" i="30"/>
  <c r="AXT8" i="30"/>
  <c r="AXP8" i="30"/>
  <c r="AYR8" i="30"/>
  <c r="AXH8" i="30"/>
  <c r="AXD8" i="30"/>
  <c r="AWZ8" i="30"/>
  <c r="AWV8" i="30"/>
  <c r="AWR8" i="30"/>
  <c r="AWN8" i="30"/>
  <c r="AWJ8" i="30"/>
  <c r="AXL8" i="30"/>
  <c r="AWB8" i="30"/>
  <c r="AVX8" i="30"/>
  <c r="AVT8" i="30"/>
  <c r="AVP8" i="30"/>
  <c r="AVL8" i="30"/>
  <c r="AVH8" i="30"/>
  <c r="AVD8" i="30"/>
  <c r="AWF8" i="30"/>
  <c r="AUV8" i="30"/>
  <c r="AUR8" i="30"/>
  <c r="AUN8" i="30"/>
  <c r="AUJ8" i="30"/>
  <c r="AUF8" i="30"/>
  <c r="AUB8" i="30"/>
  <c r="ATX8" i="30"/>
  <c r="AUZ8" i="30"/>
  <c r="ATP8" i="30"/>
  <c r="ATL8" i="30"/>
  <c r="ATH8" i="30"/>
  <c r="ATD8" i="30"/>
  <c r="ASZ8" i="30"/>
  <c r="ASV8" i="30"/>
  <c r="ASR8" i="30"/>
  <c r="ATT8" i="30"/>
  <c r="ASJ8" i="30"/>
  <c r="ASF8" i="30"/>
  <c r="ASB8" i="30"/>
  <c r="ARX8" i="30"/>
  <c r="ART8" i="30"/>
  <c r="ARP8" i="30"/>
  <c r="ARL8" i="30"/>
  <c r="ASN8" i="30"/>
  <c r="ARD8" i="30"/>
  <c r="AQZ8" i="30"/>
  <c r="AQV8" i="30"/>
  <c r="AQR8" i="30"/>
  <c r="AQN8" i="30"/>
  <c r="AQJ8" i="30"/>
  <c r="AQF8" i="30"/>
  <c r="ARH8" i="30"/>
  <c r="APX8" i="30"/>
  <c r="APT8" i="30"/>
  <c r="APP8" i="30"/>
  <c r="APL8" i="30"/>
  <c r="APH8" i="30"/>
  <c r="APD8" i="30"/>
  <c r="AOZ8" i="30"/>
  <c r="AQB8" i="30"/>
  <c r="AOR8" i="30"/>
  <c r="AON8" i="30"/>
  <c r="AOJ8" i="30"/>
  <c r="AOF8" i="30"/>
  <c r="AOB8" i="30"/>
  <c r="ANX8" i="30"/>
  <c r="ANT8" i="30"/>
  <c r="AOV8" i="30"/>
  <c r="AJT8" i="30"/>
  <c r="AJP8" i="30"/>
  <c r="AJL8" i="30"/>
  <c r="AJH8" i="30"/>
  <c r="AJD8" i="30"/>
  <c r="AIZ8" i="30"/>
  <c r="AIV8" i="30"/>
  <c r="AJX8" i="30"/>
  <c r="AIN8" i="30"/>
  <c r="AIJ8" i="30"/>
  <c r="AIF8" i="30"/>
  <c r="AIB8" i="30"/>
  <c r="AHX8" i="30"/>
  <c r="AHT8" i="30"/>
  <c r="AHP8" i="30"/>
  <c r="AIR8" i="30"/>
  <c r="AHH8" i="30"/>
  <c r="AHD8" i="30"/>
  <c r="AGZ8" i="30"/>
  <c r="AGV8" i="30"/>
  <c r="AGR8" i="30"/>
  <c r="AGN8" i="30"/>
  <c r="AGJ8" i="30"/>
  <c r="AHL8" i="30"/>
  <c r="AGB8" i="30"/>
  <c r="AFX8" i="30"/>
  <c r="AFT8" i="30"/>
  <c r="AFP8" i="30"/>
  <c r="AFL8" i="30"/>
  <c r="AFH8" i="30"/>
  <c r="AFD8" i="30"/>
  <c r="AGF8" i="30"/>
  <c r="ADX8" i="30"/>
  <c r="AEB8" i="30"/>
  <c r="AEF8" i="30"/>
  <c r="AEJ8" i="30"/>
  <c r="AEN8" i="30"/>
  <c r="AER8" i="30"/>
  <c r="AEV8" i="30"/>
  <c r="ADP8" i="30"/>
  <c r="ADL8" i="30"/>
  <c r="ADH8" i="30"/>
  <c r="ADD8" i="30"/>
  <c r="ACZ8" i="30"/>
  <c r="ACV8" i="30"/>
  <c r="ACR8" i="30"/>
  <c r="ADT8" i="30"/>
  <c r="ABL8" i="30"/>
  <c r="ABP8" i="30"/>
  <c r="ABT8" i="30"/>
  <c r="ABX8" i="30"/>
  <c r="ACB8" i="30"/>
  <c r="ACF8" i="30"/>
  <c r="ACJ8" i="30"/>
  <c r="ABD8" i="30"/>
  <c r="AAZ8" i="30"/>
  <c r="AAV8" i="30"/>
  <c r="AAR8" i="30"/>
  <c r="AAN8" i="30"/>
  <c r="AAJ8" i="30"/>
  <c r="AAF8" i="30"/>
  <c r="ABH8" i="30"/>
  <c r="ZX8" i="30"/>
  <c r="ZT8" i="30"/>
  <c r="ZP8" i="30"/>
  <c r="ZL8" i="30"/>
  <c r="ZH8" i="30"/>
  <c r="ZD8" i="30"/>
  <c r="YZ8" i="30"/>
  <c r="AAB8" i="30"/>
  <c r="YR8" i="30"/>
  <c r="YN8" i="30"/>
  <c r="YJ8" i="30"/>
  <c r="YF8" i="30"/>
  <c r="YB8" i="30"/>
  <c r="XX8" i="30"/>
  <c r="XT8" i="30"/>
  <c r="YV8" i="30"/>
  <c r="XL8" i="30"/>
  <c r="XH8" i="30"/>
  <c r="XD8" i="30"/>
  <c r="WZ8" i="30"/>
  <c r="WV8" i="30"/>
  <c r="WR8" i="30"/>
  <c r="WN8" i="30"/>
  <c r="XP8" i="30"/>
  <c r="WF8" i="30"/>
  <c r="WB8" i="30"/>
  <c r="VX8" i="30"/>
  <c r="VT8" i="30"/>
  <c r="VP8" i="30"/>
  <c r="VL8" i="30"/>
  <c r="VH8" i="30"/>
  <c r="WJ8" i="30"/>
  <c r="UZ8" i="30"/>
  <c r="UV8" i="30"/>
  <c r="UR8" i="30"/>
  <c r="UN8" i="30"/>
  <c r="UJ8" i="30"/>
  <c r="UF8" i="30"/>
  <c r="UB8" i="30"/>
  <c r="VD8" i="30"/>
  <c r="TT8" i="30"/>
  <c r="TP8" i="30"/>
  <c r="TL8" i="30"/>
  <c r="TH8" i="30"/>
  <c r="TD8" i="30"/>
  <c r="SZ8" i="30"/>
  <c r="SV8" i="30"/>
  <c r="TX8" i="30"/>
  <c r="SN8" i="30"/>
  <c r="SJ8" i="30"/>
  <c r="SF8" i="30"/>
  <c r="SB8" i="30"/>
  <c r="RX8" i="30"/>
  <c r="RT8" i="30"/>
  <c r="RP8" i="30"/>
  <c r="SR8" i="30"/>
  <c r="RH8" i="30"/>
  <c r="RD8" i="30"/>
  <c r="QZ8" i="30"/>
  <c r="QV8" i="30"/>
  <c r="QR8" i="30"/>
  <c r="QN8" i="30"/>
  <c r="QJ8" i="30"/>
  <c r="RL8" i="30"/>
  <c r="QB8" i="30"/>
  <c r="PX8" i="30"/>
  <c r="PT8" i="30"/>
  <c r="PP8" i="30"/>
  <c r="PL8" i="30"/>
  <c r="PH8" i="30"/>
  <c r="PD8" i="30"/>
  <c r="QF8" i="30"/>
  <c r="OV8" i="30"/>
  <c r="OR8" i="30"/>
  <c r="ON8" i="30"/>
  <c r="OJ8" i="30"/>
  <c r="OF8" i="30"/>
  <c r="OB8" i="30"/>
  <c r="NX8" i="30"/>
  <c r="OZ8" i="30"/>
  <c r="NP8" i="30"/>
  <c r="NL8" i="30"/>
  <c r="NH8" i="30"/>
  <c r="ND8" i="30"/>
  <c r="MZ8" i="30"/>
  <c r="MV8" i="30"/>
  <c r="MR8" i="30"/>
  <c r="NT8" i="30"/>
  <c r="MJ8" i="30"/>
  <c r="MF8" i="30"/>
  <c r="MB8" i="30"/>
  <c r="LX8" i="30"/>
  <c r="LT8" i="30"/>
  <c r="LP8" i="30"/>
  <c r="LL8" i="30"/>
  <c r="MN8" i="30"/>
  <c r="LD8" i="30"/>
  <c r="KZ8" i="30"/>
  <c r="KV8" i="30"/>
  <c r="KR8" i="30"/>
  <c r="KN8" i="30"/>
  <c r="KJ8" i="30"/>
  <c r="KF8" i="30"/>
  <c r="LH8" i="30"/>
  <c r="JX8" i="30"/>
  <c r="JT8" i="30"/>
  <c r="JP8" i="30"/>
  <c r="JL8" i="30"/>
  <c r="JH8" i="30"/>
  <c r="JD8" i="30"/>
  <c r="IZ8" i="30"/>
  <c r="KB8" i="30"/>
  <c r="HL8" i="30"/>
  <c r="HH8" i="30"/>
  <c r="HD8" i="30"/>
  <c r="GZ8" i="30"/>
  <c r="GV8" i="30"/>
  <c r="GR8" i="30"/>
  <c r="GN8" i="30"/>
  <c r="HP8" i="30"/>
  <c r="IR8" i="30"/>
  <c r="IN8" i="30"/>
  <c r="IJ8" i="30"/>
  <c r="IF8" i="30"/>
  <c r="IB8" i="30"/>
  <c r="HX8" i="30"/>
  <c r="HT8" i="30"/>
  <c r="IV8" i="30"/>
  <c r="GF8" i="30"/>
  <c r="GB8" i="30"/>
  <c r="FX8" i="30"/>
  <c r="FT8" i="30"/>
  <c r="FP8" i="30"/>
  <c r="FL8" i="30"/>
  <c r="FH8" i="30"/>
  <c r="GJ8" i="30"/>
  <c r="EN8" i="30"/>
  <c r="ER8" i="30"/>
  <c r="EV8" i="30"/>
  <c r="EZ8" i="30"/>
  <c r="EJ8" i="30"/>
  <c r="EF8" i="30"/>
  <c r="EB8" i="30"/>
  <c r="FD8" i="30"/>
  <c r="DT8" i="30"/>
  <c r="DP8" i="30"/>
  <c r="DL8" i="30"/>
  <c r="DH8" i="30"/>
  <c r="DD8" i="30"/>
  <c r="CZ8" i="30"/>
  <c r="CV8" i="30"/>
  <c r="DX8" i="30"/>
  <c r="CN8" i="30"/>
  <c r="CJ8" i="30"/>
  <c r="CF8" i="30"/>
  <c r="CB8" i="30"/>
  <c r="BX8" i="30"/>
  <c r="BT8" i="30"/>
  <c r="BP8" i="30"/>
  <c r="CR8" i="30"/>
  <c r="BH8" i="30"/>
  <c r="BD8" i="30"/>
  <c r="AZ8" i="30"/>
  <c r="AV8" i="30"/>
  <c r="AR8" i="30"/>
  <c r="AN8" i="30"/>
  <c r="AJ8" i="30"/>
  <c r="BL8" i="30"/>
  <c r="AB8" i="30"/>
  <c r="X8" i="30"/>
  <c r="T8" i="30"/>
  <c r="P8" i="30"/>
  <c r="H8" i="30"/>
  <c r="L8" i="30"/>
  <c r="BKV7" i="30"/>
  <c r="BKR7" i="30"/>
  <c r="BKN7" i="30"/>
  <c r="BKJ7" i="30"/>
  <c r="BKF7" i="30"/>
  <c r="BKB7" i="30"/>
  <c r="BJX7" i="30"/>
  <c r="BJP7" i="30"/>
  <c r="BJL7" i="30"/>
  <c r="BJH7" i="30"/>
  <c r="BJD7" i="30"/>
  <c r="BIZ7" i="30"/>
  <c r="BIV7" i="30"/>
  <c r="BIR7" i="30"/>
  <c r="BIJ7" i="30"/>
  <c r="BIF7" i="30"/>
  <c r="BIB7" i="30"/>
  <c r="BHX7" i="30"/>
  <c r="BHT7" i="30"/>
  <c r="BHP7" i="30"/>
  <c r="BHL7" i="30"/>
  <c r="BHD7" i="30"/>
  <c r="BGZ7" i="30"/>
  <c r="BGV7" i="30"/>
  <c r="BGR7" i="30"/>
  <c r="BGN7" i="30"/>
  <c r="BGJ7" i="30"/>
  <c r="BGF7" i="30"/>
  <c r="BFX7" i="30"/>
  <c r="BFT7" i="30"/>
  <c r="BFP7" i="30"/>
  <c r="BFL7" i="30"/>
  <c r="BFH7" i="30"/>
  <c r="BFD7" i="30"/>
  <c r="BEZ7" i="30"/>
  <c r="BER7" i="30"/>
  <c r="BEN7" i="30"/>
  <c r="BEJ7" i="30"/>
  <c r="BEF7" i="30"/>
  <c r="BEB7" i="30"/>
  <c r="BDX7" i="30"/>
  <c r="BDT7" i="30"/>
  <c r="BDL7" i="30"/>
  <c r="BDH7" i="30"/>
  <c r="BDD7" i="30"/>
  <c r="BCZ7" i="30"/>
  <c r="BCV7" i="30"/>
  <c r="BCR7" i="30"/>
  <c r="BCN7" i="30"/>
  <c r="BCF7" i="30"/>
  <c r="BCB7" i="30"/>
  <c r="BBX7" i="30"/>
  <c r="BBT7" i="30"/>
  <c r="BBP7" i="30"/>
  <c r="BBL7" i="30"/>
  <c r="BBH7" i="30"/>
  <c r="BAZ7" i="30"/>
  <c r="BAV7" i="30"/>
  <c r="BAR7" i="30"/>
  <c r="BAN7" i="30"/>
  <c r="BAJ7" i="30"/>
  <c r="BAF7" i="30"/>
  <c r="BAB7" i="30"/>
  <c r="AZT7" i="30"/>
  <c r="AZT34" i="30"/>
  <c r="AZP7" i="30"/>
  <c r="AZP34" i="30"/>
  <c r="AZL7" i="30"/>
  <c r="AZL34" i="30"/>
  <c r="AZH7" i="30"/>
  <c r="AZH34" i="30"/>
  <c r="AZD7" i="30"/>
  <c r="AZD34" i="30"/>
  <c r="AYZ7" i="30"/>
  <c r="AYZ34" i="30"/>
  <c r="AYV7" i="30"/>
  <c r="AYN7" i="30"/>
  <c r="AYN34" i="30"/>
  <c r="AYJ7" i="30"/>
  <c r="AYJ34" i="30"/>
  <c r="AYF7" i="30"/>
  <c r="AYF34" i="30"/>
  <c r="AYB7" i="30"/>
  <c r="AYB34" i="30"/>
  <c r="AXX7" i="30"/>
  <c r="AXX34" i="30"/>
  <c r="AXT7" i="30"/>
  <c r="AXT34" i="30"/>
  <c r="AXP7" i="30"/>
  <c r="AXH7" i="30"/>
  <c r="AXH34" i="30"/>
  <c r="AXD7" i="30"/>
  <c r="AXD34" i="30"/>
  <c r="AWZ7" i="30"/>
  <c r="AWZ34" i="30"/>
  <c r="AWV7" i="30"/>
  <c r="AWV34" i="30"/>
  <c r="AWR7" i="30"/>
  <c r="AWR34" i="30"/>
  <c r="AWN7" i="30"/>
  <c r="AWN34" i="30"/>
  <c r="AWJ7" i="30"/>
  <c r="AWB7" i="30"/>
  <c r="AWB34" i="30"/>
  <c r="AVX7" i="30"/>
  <c r="AVX34" i="30"/>
  <c r="AVT7" i="30"/>
  <c r="AVT34" i="30"/>
  <c r="AVP7" i="30"/>
  <c r="AVP34" i="30"/>
  <c r="AVL7" i="30"/>
  <c r="AVL34" i="30"/>
  <c r="AVH7" i="30"/>
  <c r="AVH34" i="30"/>
  <c r="AVD7" i="30"/>
  <c r="AUV7" i="30"/>
  <c r="AUV34" i="30"/>
  <c r="AUR7" i="30"/>
  <c r="AUR34" i="30"/>
  <c r="AUN7" i="30"/>
  <c r="AUN34" i="30"/>
  <c r="AUJ7" i="30"/>
  <c r="AUJ34" i="30"/>
  <c r="AUF7" i="30"/>
  <c r="AUF34" i="30"/>
  <c r="AUB7" i="30"/>
  <c r="AUB34" i="30"/>
  <c r="ATX7" i="30"/>
  <c r="ATP7" i="30"/>
  <c r="ATP34" i="30"/>
  <c r="ATL7" i="30"/>
  <c r="ATL34" i="30"/>
  <c r="ATH7" i="30"/>
  <c r="ATH34" i="30"/>
  <c r="ATD7" i="30"/>
  <c r="ATD34" i="30"/>
  <c r="ASZ7" i="30"/>
  <c r="ASZ34" i="30"/>
  <c r="ASV7" i="30"/>
  <c r="ASV34" i="30"/>
  <c r="ASR7" i="30"/>
  <c r="ASJ7" i="30"/>
  <c r="ASJ34" i="30"/>
  <c r="ASF7" i="30"/>
  <c r="ASF34" i="30"/>
  <c r="ASB7" i="30"/>
  <c r="ASB34" i="30"/>
  <c r="ARX7" i="30"/>
  <c r="ARX34" i="30"/>
  <c r="ART7" i="30"/>
  <c r="ART34" i="30"/>
  <c r="ARP7" i="30"/>
  <c r="ARP34" i="30"/>
  <c r="ARL7" i="30"/>
  <c r="ARD7" i="30"/>
  <c r="ARD34" i="30"/>
  <c r="AQZ7" i="30"/>
  <c r="AQZ34" i="30"/>
  <c r="AQV7" i="30"/>
  <c r="AQV34" i="30"/>
  <c r="AQR7" i="30"/>
  <c r="AQR34" i="30"/>
  <c r="AQN7" i="30"/>
  <c r="AQN34" i="30"/>
  <c r="AQJ7" i="30"/>
  <c r="AQJ34" i="30"/>
  <c r="AQF7" i="30"/>
  <c r="APX7" i="30"/>
  <c r="APT7" i="30"/>
  <c r="APP7" i="30"/>
  <c r="APL7" i="30"/>
  <c r="APH7" i="30"/>
  <c r="APD7" i="30"/>
  <c r="AOZ7" i="30"/>
  <c r="AOR7" i="30"/>
  <c r="AOR34" i="30"/>
  <c r="AON7" i="30"/>
  <c r="AON34" i="30"/>
  <c r="AOJ7" i="30"/>
  <c r="AOJ34" i="30"/>
  <c r="AOF7" i="30"/>
  <c r="AOF34" i="30"/>
  <c r="AOB7" i="30"/>
  <c r="AOB34" i="30"/>
  <c r="ANX7" i="30"/>
  <c r="ANX34" i="30"/>
  <c r="ANT7" i="30"/>
  <c r="AJT7" i="30"/>
  <c r="AJT34" i="30"/>
  <c r="AJP7" i="30"/>
  <c r="AJP34" i="30"/>
  <c r="AJL7" i="30"/>
  <c r="AJL34" i="30"/>
  <c r="AJH7" i="30"/>
  <c r="AJH34" i="30"/>
  <c r="AJD7" i="30"/>
  <c r="AJD34" i="30"/>
  <c r="AIZ7" i="30"/>
  <c r="AIZ34" i="30"/>
  <c r="AIV7" i="30"/>
  <c r="AIN7" i="30"/>
  <c r="AIN34" i="30"/>
  <c r="AIJ7" i="30"/>
  <c r="AIJ34" i="30"/>
  <c r="AIF7" i="30"/>
  <c r="AIF34" i="30"/>
  <c r="AIB7" i="30"/>
  <c r="AIB34" i="30"/>
  <c r="AHX7" i="30"/>
  <c r="AHX34" i="30"/>
  <c r="AHT7" i="30"/>
  <c r="AHT34" i="30"/>
  <c r="AHP7" i="30"/>
  <c r="AHH7" i="30"/>
  <c r="AHH34" i="30"/>
  <c r="AHD7" i="30"/>
  <c r="AHD34" i="30"/>
  <c r="AGZ7" i="30"/>
  <c r="AGZ34" i="30"/>
  <c r="AGV7" i="30"/>
  <c r="AGV34" i="30"/>
  <c r="AGR7" i="30"/>
  <c r="AGR34" i="30"/>
  <c r="AGN7" i="30"/>
  <c r="AGN34" i="30"/>
  <c r="AGJ7" i="30"/>
  <c r="AGB7" i="30"/>
  <c r="AFX7" i="30"/>
  <c r="AFT7" i="30"/>
  <c r="AFP7" i="30"/>
  <c r="AFL7" i="30"/>
  <c r="AFH7" i="30"/>
  <c r="AFD7" i="30"/>
  <c r="AEV7" i="30"/>
  <c r="AER7" i="30"/>
  <c r="AEN7" i="30"/>
  <c r="AEJ7" i="30"/>
  <c r="AEF7" i="30"/>
  <c r="AEB7" i="30"/>
  <c r="ADX7" i="30"/>
  <c r="ADP7" i="30"/>
  <c r="ADL7" i="30"/>
  <c r="ADH7" i="30"/>
  <c r="ADD7" i="30"/>
  <c r="ACZ7" i="30"/>
  <c r="ACV7" i="30"/>
  <c r="ACR7" i="30"/>
  <c r="ABL7" i="30"/>
  <c r="ABP7" i="30"/>
  <c r="ABT7" i="30"/>
  <c r="ABX7" i="30"/>
  <c r="ACB7" i="30"/>
  <c r="ACF7" i="30"/>
  <c r="ACJ7" i="30"/>
  <c r="ABD7" i="30"/>
  <c r="AAZ7" i="30"/>
  <c r="AAV7" i="30"/>
  <c r="AAR7" i="30"/>
  <c r="AAN7" i="30"/>
  <c r="AAJ7" i="30"/>
  <c r="AAF7" i="30"/>
  <c r="ZX7" i="30"/>
  <c r="ZT7" i="30"/>
  <c r="ZP7" i="30"/>
  <c r="ZL7" i="30"/>
  <c r="ZH7" i="30"/>
  <c r="ZD7" i="30"/>
  <c r="YZ7" i="30"/>
  <c r="YR7" i="30"/>
  <c r="YN7" i="30"/>
  <c r="YJ7" i="30"/>
  <c r="YF7" i="30"/>
  <c r="YB7" i="30"/>
  <c r="XX7" i="30"/>
  <c r="XT7" i="30"/>
  <c r="XL7" i="30"/>
  <c r="XH7" i="30"/>
  <c r="XD7" i="30"/>
  <c r="WZ7" i="30"/>
  <c r="WV7" i="30"/>
  <c r="WR7" i="30"/>
  <c r="WN7" i="30"/>
  <c r="WF7" i="30"/>
  <c r="WB7" i="30"/>
  <c r="VX7" i="30"/>
  <c r="VT7" i="30"/>
  <c r="VP7" i="30"/>
  <c r="VL7" i="30"/>
  <c r="VH7" i="30"/>
  <c r="UZ7" i="30"/>
  <c r="UV7" i="30"/>
  <c r="UR7" i="30"/>
  <c r="UN7" i="30"/>
  <c r="UJ7" i="30"/>
  <c r="UF7" i="30"/>
  <c r="UB7" i="30"/>
  <c r="TT7" i="30"/>
  <c r="TP7" i="30"/>
  <c r="TL7" i="30"/>
  <c r="TH7" i="30"/>
  <c r="TD7" i="30"/>
  <c r="SZ7" i="30"/>
  <c r="SV7" i="30"/>
  <c r="SN7" i="30"/>
  <c r="SJ7" i="30"/>
  <c r="SF7" i="30"/>
  <c r="SB7" i="30"/>
  <c r="RX7" i="30"/>
  <c r="RT7" i="30"/>
  <c r="RP7" i="30"/>
  <c r="QJ7" i="30"/>
  <c r="QN7" i="30"/>
  <c r="QR7" i="30"/>
  <c r="QV7" i="30"/>
  <c r="QZ7" i="30"/>
  <c r="RD7" i="30"/>
  <c r="RH7" i="30"/>
  <c r="QB7" i="30"/>
  <c r="PX7" i="30"/>
  <c r="PT7" i="30"/>
  <c r="PP7" i="30"/>
  <c r="PL7" i="30"/>
  <c r="PH7" i="30"/>
  <c r="PD7" i="30"/>
  <c r="OV7" i="30"/>
  <c r="OR7" i="30"/>
  <c r="ON7" i="30"/>
  <c r="OJ7" i="30"/>
  <c r="OF7" i="30"/>
  <c r="OB7" i="30"/>
  <c r="NX7" i="30"/>
  <c r="NP7" i="30"/>
  <c r="NL7" i="30"/>
  <c r="NH7" i="30"/>
  <c r="ND7" i="30"/>
  <c r="MZ7" i="30"/>
  <c r="MV7" i="30"/>
  <c r="MR7" i="30"/>
  <c r="MJ7" i="30"/>
  <c r="MF7" i="30"/>
  <c r="MB7" i="30"/>
  <c r="LX7" i="30"/>
  <c r="LT7" i="30"/>
  <c r="LP7" i="30"/>
  <c r="LL7" i="30"/>
  <c r="LD7" i="30"/>
  <c r="KZ7" i="30"/>
  <c r="KV7" i="30"/>
  <c r="KR7" i="30"/>
  <c r="KN7" i="30"/>
  <c r="KJ7" i="30"/>
  <c r="KF7" i="30"/>
  <c r="JX7" i="30"/>
  <c r="JT7" i="30"/>
  <c r="JP7" i="30"/>
  <c r="JL7" i="30"/>
  <c r="JH7" i="30"/>
  <c r="JD7" i="30"/>
  <c r="IZ7" i="30"/>
  <c r="HL7" i="30"/>
  <c r="HL34" i="30"/>
  <c r="HH7" i="30"/>
  <c r="HH34" i="30"/>
  <c r="HD7" i="30"/>
  <c r="HD34" i="30"/>
  <c r="GZ7" i="30"/>
  <c r="GZ34" i="30"/>
  <c r="GV7" i="30"/>
  <c r="GV34" i="30"/>
  <c r="GR7" i="30"/>
  <c r="GR34" i="30"/>
  <c r="GN7" i="30"/>
  <c r="IR7" i="30"/>
  <c r="IR34" i="30"/>
  <c r="IN7" i="30"/>
  <c r="IN34" i="30"/>
  <c r="IJ7" i="30"/>
  <c r="IJ34" i="30"/>
  <c r="IF7" i="30"/>
  <c r="IF34" i="30"/>
  <c r="IB7" i="30"/>
  <c r="IB34" i="30"/>
  <c r="HX7" i="30"/>
  <c r="HX34" i="30"/>
  <c r="HT7" i="30"/>
  <c r="GF7" i="30"/>
  <c r="GF34" i="30"/>
  <c r="GB7" i="30"/>
  <c r="GB34" i="30"/>
  <c r="FX7" i="30"/>
  <c r="FX34" i="30"/>
  <c r="FT7" i="30"/>
  <c r="FT34" i="30"/>
  <c r="FP7" i="30"/>
  <c r="FP34" i="30"/>
  <c r="FL7" i="30"/>
  <c r="FL34" i="30"/>
  <c r="FH7" i="30"/>
  <c r="EZ7" i="30"/>
  <c r="EZ34" i="30"/>
  <c r="EV7" i="30"/>
  <c r="EV34" i="30"/>
  <c r="ER7" i="30"/>
  <c r="ER34" i="30"/>
  <c r="EN7" i="30"/>
  <c r="EN34" i="30"/>
  <c r="EJ7" i="30"/>
  <c r="EJ34" i="30"/>
  <c r="EF7" i="30"/>
  <c r="EF34" i="30"/>
  <c r="EB7" i="30"/>
  <c r="DT7" i="30"/>
  <c r="DT34" i="30"/>
  <c r="DP7" i="30"/>
  <c r="DP34" i="30"/>
  <c r="DL7" i="30"/>
  <c r="DL34" i="30"/>
  <c r="DH7" i="30"/>
  <c r="DH34" i="30"/>
  <c r="DD7" i="30"/>
  <c r="DD34" i="30"/>
  <c r="CZ7" i="30"/>
  <c r="CZ34" i="30"/>
  <c r="CV7" i="30"/>
  <c r="CN7" i="30"/>
  <c r="CN34" i="30"/>
  <c r="CJ7" i="30"/>
  <c r="CJ34" i="30"/>
  <c r="CF7" i="30"/>
  <c r="CF34" i="30"/>
  <c r="CB7" i="30"/>
  <c r="CB34" i="30"/>
  <c r="BX7" i="30"/>
  <c r="BX34" i="30"/>
  <c r="BT7" i="30"/>
  <c r="BT34" i="30"/>
  <c r="BP7" i="30"/>
  <c r="BH7" i="30"/>
  <c r="BH34" i="30"/>
  <c r="BD7" i="30"/>
  <c r="BD34" i="30"/>
  <c r="AZ7" i="30"/>
  <c r="AZ34" i="30"/>
  <c r="AV7" i="30"/>
  <c r="AV34" i="30"/>
  <c r="AR7" i="30"/>
  <c r="AR34" i="30"/>
  <c r="AN7" i="30"/>
  <c r="AN34" i="30"/>
  <c r="AJ7" i="30"/>
  <c r="X6" i="29"/>
  <c r="H44" i="37"/>
  <c r="H44" i="36"/>
  <c r="O52" i="37"/>
  <c r="O52" i="36"/>
  <c r="O44" i="37"/>
  <c r="O44" i="36"/>
  <c r="H62" i="37"/>
  <c r="H62" i="36"/>
  <c r="H61" i="37"/>
  <c r="H61" i="36"/>
  <c r="O61" i="37"/>
  <c r="O61" i="36"/>
  <c r="O62" i="37"/>
  <c r="O62" i="36"/>
  <c r="N35" i="29"/>
  <c r="V61" i="37"/>
  <c r="V61" i="36"/>
  <c r="V62" i="37"/>
  <c r="V62" i="36"/>
  <c r="S35" i="29"/>
  <c r="AC61" i="37"/>
  <c r="AC61" i="36"/>
  <c r="AC62" i="37"/>
  <c r="AC62" i="36"/>
  <c r="AJ61" i="37"/>
  <c r="AJ61" i="36"/>
  <c r="AW34" i="29"/>
  <c r="AJ62" i="37"/>
  <c r="AJ62" i="36"/>
  <c r="AH35" i="29"/>
  <c r="AQ61" i="37"/>
  <c r="AQ61" i="36"/>
  <c r="AQ62" i="37"/>
  <c r="AQ62" i="36"/>
  <c r="AM35" i="29"/>
  <c r="AX61" i="37"/>
  <c r="AX61" i="36"/>
  <c r="AX62" i="37"/>
  <c r="AX62" i="36"/>
  <c r="AR35" i="29"/>
  <c r="BE61" i="37"/>
  <c r="BE61" i="36"/>
  <c r="BE62" i="37"/>
  <c r="BE62" i="36"/>
  <c r="DW61" i="37"/>
  <c r="DW61" i="36"/>
  <c r="DH34" i="29"/>
  <c r="DW62" i="37"/>
  <c r="DW62" i="36"/>
  <c r="ED61" i="37"/>
  <c r="ED61" i="36"/>
  <c r="DM34" i="29"/>
  <c r="ED62" i="37"/>
  <c r="ED62" i="36"/>
  <c r="EK61" i="37"/>
  <c r="EK61" i="36"/>
  <c r="DR34" i="29"/>
  <c r="EK62" i="37"/>
  <c r="EK62" i="36"/>
  <c r="ER61" i="37"/>
  <c r="ER61" i="36"/>
  <c r="ER62" i="37"/>
  <c r="ER62" i="36"/>
  <c r="JH19" i="36"/>
  <c r="JI19" i="36"/>
  <c r="JJ19" i="36"/>
  <c r="JK19" i="36"/>
  <c r="JL19" i="36"/>
  <c r="JM19" i="36"/>
  <c r="JN19" i="36"/>
  <c r="JH19" i="37"/>
  <c r="JI19" i="37"/>
  <c r="JJ19" i="37"/>
  <c r="JK19" i="37"/>
  <c r="JL19" i="37"/>
  <c r="JM19" i="37"/>
  <c r="JN19" i="37"/>
  <c r="HJ2" i="36"/>
  <c r="HI2" i="36"/>
  <c r="HH2" i="36"/>
  <c r="HG2" i="36"/>
  <c r="HF2" i="36"/>
  <c r="HE2" i="36"/>
  <c r="HD2" i="36"/>
  <c r="HJ2" i="37"/>
  <c r="HI2" i="37"/>
  <c r="HH2" i="37"/>
  <c r="HG2" i="37"/>
  <c r="HF2" i="37"/>
  <c r="HE2" i="37"/>
  <c r="HD2" i="37"/>
  <c r="DQ22" i="36"/>
  <c r="DR22" i="36"/>
  <c r="DS22" i="36"/>
  <c r="DT22" i="36"/>
  <c r="DU22" i="36"/>
  <c r="DV22" i="36"/>
  <c r="DW22" i="36"/>
  <c r="DQ22" i="37"/>
  <c r="DR22" i="37"/>
  <c r="DS22" i="37"/>
  <c r="DT22" i="37"/>
  <c r="DU22" i="37"/>
  <c r="DV22" i="37"/>
  <c r="DW22" i="37"/>
  <c r="DJ22" i="36"/>
  <c r="DK22" i="36"/>
  <c r="DL22" i="36"/>
  <c r="DM22" i="36"/>
  <c r="DN22" i="36"/>
  <c r="DO22" i="36"/>
  <c r="DP22" i="36"/>
  <c r="DJ22" i="37"/>
  <c r="DK22" i="37"/>
  <c r="DL22" i="37"/>
  <c r="DM22" i="37"/>
  <c r="DN22" i="37"/>
  <c r="DO22" i="37"/>
  <c r="DP22" i="37"/>
  <c r="DD22" i="36"/>
  <c r="DE22" i="36"/>
  <c r="DF22" i="36"/>
  <c r="DG22" i="36"/>
  <c r="DH22" i="36"/>
  <c r="DI22" i="36"/>
  <c r="DC22" i="37"/>
  <c r="DD22" i="37"/>
  <c r="DE22" i="37"/>
  <c r="DF22" i="37"/>
  <c r="DG22" i="37"/>
  <c r="DH22" i="37"/>
  <c r="DI22" i="37"/>
  <c r="CV22" i="36"/>
  <c r="CW22" i="36"/>
  <c r="CX22" i="36"/>
  <c r="CY22" i="36"/>
  <c r="CZ22" i="36"/>
  <c r="CV22" i="37"/>
  <c r="CW22" i="37"/>
  <c r="CX22" i="37"/>
  <c r="CY22" i="37"/>
  <c r="CZ22" i="37"/>
  <c r="DA22" i="37"/>
  <c r="DB22" i="37"/>
  <c r="CV23" i="36"/>
  <c r="CW23" i="36"/>
  <c r="CX23" i="36"/>
  <c r="CY23" i="36"/>
  <c r="CZ23" i="36"/>
  <c r="CV23" i="37"/>
  <c r="CW23" i="37"/>
  <c r="CX23" i="37"/>
  <c r="CY23" i="37"/>
  <c r="CZ23" i="37"/>
  <c r="DA23" i="37"/>
  <c r="DB23" i="37"/>
  <c r="CO22" i="36"/>
  <c r="CP22" i="36"/>
  <c r="CQ22" i="36"/>
  <c r="CR22" i="36"/>
  <c r="CS22" i="36"/>
  <c r="CT22" i="36"/>
  <c r="CU22" i="36"/>
  <c r="CO22" i="37"/>
  <c r="CP22" i="37"/>
  <c r="CQ22" i="37"/>
  <c r="CR22" i="37"/>
  <c r="CS22" i="37"/>
  <c r="CT22" i="37"/>
  <c r="CU22" i="37"/>
  <c r="CO23" i="36"/>
  <c r="CP23" i="36"/>
  <c r="CQ23" i="36"/>
  <c r="CR23" i="36"/>
  <c r="CS23" i="36"/>
  <c r="CT23" i="36"/>
  <c r="CU23" i="36"/>
  <c r="CO23" i="37"/>
  <c r="CP23" i="37"/>
  <c r="CQ23" i="37"/>
  <c r="CR23" i="37"/>
  <c r="CS23" i="37"/>
  <c r="CT23" i="37"/>
  <c r="CU23" i="37"/>
  <c r="CH22" i="36"/>
  <c r="CI22" i="36"/>
  <c r="CJ22" i="36"/>
  <c r="CK22" i="36"/>
  <c r="CL22" i="36"/>
  <c r="CM22" i="36"/>
  <c r="CN22" i="36"/>
  <c r="CH22" i="37"/>
  <c r="CI22" i="37"/>
  <c r="CJ22" i="37"/>
  <c r="CK22" i="37"/>
  <c r="CL22" i="37"/>
  <c r="CM22" i="37"/>
  <c r="CN22" i="37"/>
  <c r="CA22" i="36"/>
  <c r="CB22" i="36"/>
  <c r="CC22" i="36"/>
  <c r="CD22" i="36"/>
  <c r="CE22" i="36"/>
  <c r="CF22" i="36"/>
  <c r="CG22" i="36"/>
  <c r="CA22" i="37"/>
  <c r="CB22" i="37"/>
  <c r="CC22" i="37"/>
  <c r="CD22" i="37"/>
  <c r="CE22" i="37"/>
  <c r="CF22" i="37"/>
  <c r="CG22" i="37"/>
  <c r="BT22" i="36"/>
  <c r="BU22" i="36"/>
  <c r="BV22" i="36"/>
  <c r="BW22" i="36"/>
  <c r="BX22" i="36"/>
  <c r="BY22" i="36"/>
  <c r="BZ22" i="36"/>
  <c r="BT22" i="37"/>
  <c r="BU22" i="37"/>
  <c r="BV22" i="37"/>
  <c r="BW22" i="37"/>
  <c r="BX22" i="37"/>
  <c r="BY22" i="37"/>
  <c r="BZ22" i="37"/>
  <c r="BM22" i="36"/>
  <c r="BN22" i="36"/>
  <c r="BO22" i="36"/>
  <c r="BP22" i="36"/>
  <c r="BQ22" i="36"/>
  <c r="BR22" i="36"/>
  <c r="BS22" i="36"/>
  <c r="BM22" i="37"/>
  <c r="BN22" i="37"/>
  <c r="BO22" i="37"/>
  <c r="BP22" i="37"/>
  <c r="BQ22" i="37"/>
  <c r="BR22" i="37"/>
  <c r="BS22" i="37"/>
  <c r="BF22" i="36"/>
  <c r="BG22" i="36"/>
  <c r="BH22" i="36"/>
  <c r="BI22" i="36"/>
  <c r="BJ22" i="36"/>
  <c r="BK22" i="36"/>
  <c r="BL22" i="36"/>
  <c r="BF22" i="37"/>
  <c r="BG22" i="37"/>
  <c r="BH22" i="37"/>
  <c r="BI22" i="37"/>
  <c r="BJ22" i="37"/>
  <c r="BK22" i="37"/>
  <c r="BL22" i="37"/>
  <c r="AY19" i="36"/>
  <c r="AZ19" i="36"/>
  <c r="BA19" i="36"/>
  <c r="BB19" i="36"/>
  <c r="BC19" i="36"/>
  <c r="BD19" i="36"/>
  <c r="BE19" i="36"/>
  <c r="AY19" i="37"/>
  <c r="AZ19" i="37"/>
  <c r="BA19" i="37"/>
  <c r="BB19" i="37"/>
  <c r="BC19" i="37"/>
  <c r="BD19" i="37"/>
  <c r="BE19" i="37"/>
  <c r="AY22" i="36"/>
  <c r="AZ22" i="36"/>
  <c r="BA22" i="36"/>
  <c r="BB22" i="36"/>
  <c r="BC22" i="36"/>
  <c r="BD22" i="36"/>
  <c r="BE22" i="36"/>
  <c r="AY22" i="37"/>
  <c r="AZ22" i="37"/>
  <c r="BA22" i="37"/>
  <c r="BB22" i="37"/>
  <c r="BC22" i="37"/>
  <c r="BD22" i="37"/>
  <c r="BE22" i="37"/>
  <c r="AR22" i="36"/>
  <c r="AS22" i="36"/>
  <c r="AT22" i="36"/>
  <c r="AU22" i="36"/>
  <c r="AV22" i="36"/>
  <c r="AW22" i="36"/>
  <c r="AX22" i="36"/>
  <c r="AR22" i="37"/>
  <c r="AS22" i="37"/>
  <c r="AT22" i="37"/>
  <c r="AU22" i="37"/>
  <c r="AV22" i="37"/>
  <c r="AW22" i="37"/>
  <c r="AX22" i="37"/>
  <c r="AK22" i="36"/>
  <c r="AL22" i="36"/>
  <c r="AM22" i="36"/>
  <c r="AN22" i="36"/>
  <c r="AO22" i="36"/>
  <c r="AP22" i="36"/>
  <c r="AQ22" i="36"/>
  <c r="AK22" i="37"/>
  <c r="AL22" i="37"/>
  <c r="AM22" i="37"/>
  <c r="AN22" i="37"/>
  <c r="AO22" i="37"/>
  <c r="AP22" i="37"/>
  <c r="AQ22" i="37"/>
  <c r="AD22" i="36"/>
  <c r="AE22" i="36"/>
  <c r="AF22" i="36"/>
  <c r="AG22" i="36"/>
  <c r="AH22" i="36"/>
  <c r="AI22" i="36"/>
  <c r="AJ22" i="36"/>
  <c r="AD22" i="37"/>
  <c r="AE22" i="37"/>
  <c r="AF22" i="37"/>
  <c r="AG22" i="37"/>
  <c r="AH22" i="37"/>
  <c r="AI22" i="37"/>
  <c r="AJ22" i="37"/>
  <c r="W22" i="36"/>
  <c r="X22" i="36"/>
  <c r="Y22" i="36"/>
  <c r="Z22" i="36"/>
  <c r="AA22" i="36"/>
  <c r="AB22" i="36"/>
  <c r="AC22" i="36"/>
  <c r="W22" i="37"/>
  <c r="X22" i="37"/>
  <c r="Y22" i="37"/>
  <c r="Z22" i="37"/>
  <c r="AA22" i="37"/>
  <c r="AB22" i="37"/>
  <c r="AC22" i="37"/>
  <c r="P19" i="36"/>
  <c r="Q19" i="36"/>
  <c r="R19" i="36"/>
  <c r="S19" i="36"/>
  <c r="T19" i="36"/>
  <c r="U19" i="36"/>
  <c r="V19" i="36"/>
  <c r="P19" i="37"/>
  <c r="Q19" i="37"/>
  <c r="R19" i="37"/>
  <c r="S19" i="37"/>
  <c r="T19" i="37"/>
  <c r="U19" i="37"/>
  <c r="V19" i="37"/>
  <c r="P22" i="36"/>
  <c r="Q22" i="36"/>
  <c r="R22" i="36"/>
  <c r="S22" i="36"/>
  <c r="T22" i="36"/>
  <c r="U22" i="36"/>
  <c r="V22" i="36"/>
  <c r="P22" i="37"/>
  <c r="Q22" i="37"/>
  <c r="R22" i="37"/>
  <c r="S22" i="37"/>
  <c r="T22" i="37"/>
  <c r="U22" i="37"/>
  <c r="V22" i="37"/>
  <c r="I22" i="36"/>
  <c r="J22" i="36"/>
  <c r="K22" i="36"/>
  <c r="L22" i="36"/>
  <c r="M22" i="36"/>
  <c r="N22" i="36"/>
  <c r="O22" i="36"/>
  <c r="I22" i="37"/>
  <c r="J22" i="37"/>
  <c r="K22" i="37"/>
  <c r="L22" i="37"/>
  <c r="M22" i="37"/>
  <c r="N22" i="37"/>
  <c r="O22" i="37"/>
  <c r="G4" i="36"/>
  <c r="H4" i="36"/>
  <c r="F4" i="36"/>
  <c r="E4" i="36"/>
  <c r="C4" i="36"/>
  <c r="D4" i="36"/>
  <c r="B4" i="36"/>
  <c r="C4" i="37"/>
  <c r="D4" i="37"/>
  <c r="E4" i="37"/>
  <c r="F4" i="37"/>
  <c r="G4" i="37"/>
  <c r="H4" i="37"/>
  <c r="B4" i="37"/>
  <c r="G22" i="36"/>
  <c r="H22" i="36"/>
  <c r="F22" i="36"/>
  <c r="E22" i="36"/>
  <c r="C22" i="36"/>
  <c r="D22" i="36"/>
  <c r="B22" i="36"/>
  <c r="C22" i="37"/>
  <c r="D22" i="37"/>
  <c r="E22" i="37"/>
  <c r="F22" i="37"/>
  <c r="G22" i="37"/>
  <c r="H22" i="37"/>
  <c r="B22" i="37"/>
  <c r="O64" i="36"/>
  <c r="O2" i="36"/>
  <c r="N2" i="36"/>
  <c r="M2" i="36"/>
  <c r="L2" i="36"/>
  <c r="K2" i="36"/>
  <c r="J2" i="36"/>
  <c r="I2" i="36"/>
  <c r="O2" i="37"/>
  <c r="N2" i="37"/>
  <c r="M2" i="37"/>
  <c r="L2" i="37"/>
  <c r="K2" i="37"/>
  <c r="J2" i="37"/>
  <c r="I2" i="37"/>
  <c r="H2" i="36"/>
  <c r="G2" i="36"/>
  <c r="F2" i="36"/>
  <c r="E2" i="36"/>
  <c r="D2" i="36"/>
  <c r="C2" i="36"/>
  <c r="B2" i="36"/>
  <c r="H2" i="37"/>
  <c r="G2" i="37"/>
  <c r="F2" i="37"/>
  <c r="E2" i="37"/>
  <c r="D2" i="37"/>
  <c r="C2" i="37"/>
  <c r="B2" i="37"/>
  <c r="V2" i="36"/>
  <c r="U2" i="36"/>
  <c r="T2" i="36"/>
  <c r="S2" i="36"/>
  <c r="R2" i="36"/>
  <c r="Q2" i="36"/>
  <c r="P2" i="36"/>
  <c r="V2" i="37"/>
  <c r="U2" i="37"/>
  <c r="T2" i="37"/>
  <c r="S2" i="37"/>
  <c r="R2" i="37"/>
  <c r="Q2" i="37"/>
  <c r="P2" i="37"/>
  <c r="AC2" i="36"/>
  <c r="AB2" i="36"/>
  <c r="AA2" i="36"/>
  <c r="Z2" i="36"/>
  <c r="Y2" i="36"/>
  <c r="X2" i="36"/>
  <c r="W2" i="36"/>
  <c r="AC2" i="37"/>
  <c r="AB2" i="37"/>
  <c r="AA2" i="37"/>
  <c r="Z2" i="37"/>
  <c r="Y2" i="37"/>
  <c r="X2" i="37"/>
  <c r="W2" i="37"/>
  <c r="AJ2" i="36"/>
  <c r="AI2" i="36"/>
  <c r="AH2" i="36"/>
  <c r="AG2" i="36"/>
  <c r="AF2" i="36"/>
  <c r="AE2" i="36"/>
  <c r="AD2" i="36"/>
  <c r="AJ2" i="37"/>
  <c r="AI2" i="37"/>
  <c r="AH2" i="37"/>
  <c r="AG2" i="37"/>
  <c r="AF2" i="37"/>
  <c r="AE2" i="37"/>
  <c r="AD2" i="37"/>
  <c r="AQ2" i="36"/>
  <c r="AP2" i="36"/>
  <c r="AO2" i="36"/>
  <c r="AN2" i="36"/>
  <c r="AM2" i="36"/>
  <c r="AL2" i="36"/>
  <c r="AK2" i="36"/>
  <c r="AQ2" i="37"/>
  <c r="AP2" i="37"/>
  <c r="AO2" i="37"/>
  <c r="AN2" i="37"/>
  <c r="AM2" i="37"/>
  <c r="AL2" i="37"/>
  <c r="AK2" i="37"/>
  <c r="AX2" i="36"/>
  <c r="AW2" i="36"/>
  <c r="AV2" i="36"/>
  <c r="AU2" i="36"/>
  <c r="AT2" i="36"/>
  <c r="AS2" i="36"/>
  <c r="AR2" i="36"/>
  <c r="AX2" i="37"/>
  <c r="AW2" i="37"/>
  <c r="AV2" i="37"/>
  <c r="AU2" i="37"/>
  <c r="AT2" i="37"/>
  <c r="AS2" i="37"/>
  <c r="AR2" i="37"/>
  <c r="BE2" i="36"/>
  <c r="BD2" i="36"/>
  <c r="BC2" i="36"/>
  <c r="BB2" i="36"/>
  <c r="BA2" i="36"/>
  <c r="AZ2" i="36"/>
  <c r="AY2" i="36"/>
  <c r="BE2" i="37"/>
  <c r="BD2" i="37"/>
  <c r="BC2" i="37"/>
  <c r="BB2" i="37"/>
  <c r="BA2" i="37"/>
  <c r="AZ2" i="37"/>
  <c r="AY2" i="37"/>
  <c r="BL2" i="36"/>
  <c r="BK2" i="36"/>
  <c r="BJ2" i="36"/>
  <c r="BI2" i="36"/>
  <c r="BH2" i="36"/>
  <c r="BG2" i="36"/>
  <c r="BF2" i="36"/>
  <c r="BL2" i="37"/>
  <c r="BK2" i="37"/>
  <c r="BJ2" i="37"/>
  <c r="BI2" i="37"/>
  <c r="BH2" i="37"/>
  <c r="BG2" i="37"/>
  <c r="BF2" i="37"/>
  <c r="BS2" i="36"/>
  <c r="BR2" i="36"/>
  <c r="BQ2" i="36"/>
  <c r="BP2" i="36"/>
  <c r="BO2" i="36"/>
  <c r="BN2" i="36"/>
  <c r="BM2" i="36"/>
  <c r="BS2" i="37"/>
  <c r="BR2" i="37"/>
  <c r="BQ2" i="37"/>
  <c r="BP2" i="37"/>
  <c r="BO2" i="37"/>
  <c r="BN2" i="37"/>
  <c r="BM2" i="37"/>
  <c r="BZ2" i="36"/>
  <c r="BY2" i="36"/>
  <c r="BX2" i="36"/>
  <c r="BW2" i="36"/>
  <c r="BV2" i="36"/>
  <c r="BU2" i="36"/>
  <c r="BT2" i="36"/>
  <c r="BZ2" i="37"/>
  <c r="BY2" i="37"/>
  <c r="BX2" i="37"/>
  <c r="BW2" i="37"/>
  <c r="BV2" i="37"/>
  <c r="BU2" i="37"/>
  <c r="BT2" i="37"/>
  <c r="CG2" i="36"/>
  <c r="CF2" i="36"/>
  <c r="CE2" i="36"/>
  <c r="CD2" i="36"/>
  <c r="CC2" i="36"/>
  <c r="CB2" i="36"/>
  <c r="CA2" i="36"/>
  <c r="CG2" i="37"/>
  <c r="CF2" i="37"/>
  <c r="CE2" i="37"/>
  <c r="CD2" i="37"/>
  <c r="CC2" i="37"/>
  <c r="CB2" i="37"/>
  <c r="CA2" i="37"/>
  <c r="CN2" i="36"/>
  <c r="CM2" i="36"/>
  <c r="CL2" i="36"/>
  <c r="CK2" i="36"/>
  <c r="CJ2" i="36"/>
  <c r="CI2" i="36"/>
  <c r="CH2" i="36"/>
  <c r="CN2" i="37"/>
  <c r="CM2" i="37"/>
  <c r="CL2" i="37"/>
  <c r="CK2" i="37"/>
  <c r="CJ2" i="37"/>
  <c r="CI2" i="37"/>
  <c r="CH2" i="37"/>
  <c r="CU2" i="36"/>
  <c r="CT2" i="36"/>
  <c r="CS2" i="36"/>
  <c r="CR2" i="36"/>
  <c r="CQ2" i="36"/>
  <c r="CP2" i="36"/>
  <c r="CO2" i="36"/>
  <c r="CU2" i="37"/>
  <c r="CT2" i="37"/>
  <c r="CS2" i="37"/>
  <c r="CR2" i="37"/>
  <c r="CQ2" i="37"/>
  <c r="CP2" i="37"/>
  <c r="CO2" i="37"/>
  <c r="CZ2" i="36"/>
  <c r="CY2" i="36"/>
  <c r="CX2" i="36"/>
  <c r="CW2" i="36"/>
  <c r="CV2" i="36"/>
  <c r="DB2" i="37"/>
  <c r="DA2" i="37"/>
  <c r="CZ2" i="37"/>
  <c r="CY2" i="37"/>
  <c r="CX2" i="37"/>
  <c r="CW2" i="37"/>
  <c r="CV2" i="37"/>
  <c r="DI2" i="36"/>
  <c r="DH2" i="36"/>
  <c r="DG2" i="36"/>
  <c r="DF2" i="36"/>
  <c r="DE2" i="36"/>
  <c r="DD2" i="36"/>
  <c r="DI2" i="37"/>
  <c r="DH2" i="37"/>
  <c r="DG2" i="37"/>
  <c r="DF2" i="37"/>
  <c r="DE2" i="37"/>
  <c r="DD2" i="37"/>
  <c r="DC2" i="37"/>
  <c r="DP2" i="36"/>
  <c r="DO2" i="36"/>
  <c r="DN2" i="36"/>
  <c r="DM2" i="36"/>
  <c r="DL2" i="36"/>
  <c r="DK2" i="36"/>
  <c r="DJ2" i="36"/>
  <c r="DP2" i="37"/>
  <c r="DO2" i="37"/>
  <c r="DN2" i="37"/>
  <c r="DM2" i="37"/>
  <c r="DL2" i="37"/>
  <c r="DK2" i="37"/>
  <c r="DJ2" i="37"/>
  <c r="DW2" i="36"/>
  <c r="DV2" i="36"/>
  <c r="DU2" i="36"/>
  <c r="DT2" i="36"/>
  <c r="DS2" i="36"/>
  <c r="DR2" i="36"/>
  <c r="DQ2" i="36"/>
  <c r="DW2" i="37"/>
  <c r="DV2" i="37"/>
  <c r="DU2" i="37"/>
  <c r="DT2" i="37"/>
  <c r="DS2" i="37"/>
  <c r="DR2" i="37"/>
  <c r="DQ2" i="37"/>
  <c r="ED2" i="36"/>
  <c r="EC2" i="36"/>
  <c r="EB2" i="36"/>
  <c r="EA2" i="36"/>
  <c r="DZ2" i="36"/>
  <c r="DY2" i="36"/>
  <c r="DX2" i="36"/>
  <c r="ED2" i="37"/>
  <c r="EC2" i="37"/>
  <c r="EB2" i="37"/>
  <c r="EA2" i="37"/>
  <c r="DZ2" i="37"/>
  <c r="DY2" i="37"/>
  <c r="DX2" i="37"/>
  <c r="EK2" i="36"/>
  <c r="EJ2" i="36"/>
  <c r="EI2" i="36"/>
  <c r="EH2" i="36"/>
  <c r="EG2" i="36"/>
  <c r="EF2" i="36"/>
  <c r="EE2" i="36"/>
  <c r="EK2" i="37"/>
  <c r="EJ2" i="37"/>
  <c r="EI2" i="37"/>
  <c r="EH2" i="37"/>
  <c r="EG2" i="37"/>
  <c r="EF2" i="37"/>
  <c r="EE2" i="37"/>
  <c r="ER2" i="36"/>
  <c r="EQ2" i="36"/>
  <c r="EP2" i="36"/>
  <c r="EO2" i="36"/>
  <c r="EN2" i="36"/>
  <c r="EM2" i="36"/>
  <c r="EL2" i="36"/>
  <c r="ER2" i="37"/>
  <c r="EQ2" i="37"/>
  <c r="EP2" i="37"/>
  <c r="EO2" i="37"/>
  <c r="EN2" i="37"/>
  <c r="EM2" i="37"/>
  <c r="EL2" i="37"/>
  <c r="EY2" i="36"/>
  <c r="EX2" i="36"/>
  <c r="EW2" i="36"/>
  <c r="EV2" i="36"/>
  <c r="EU2" i="36"/>
  <c r="ET2" i="36"/>
  <c r="ES2" i="36"/>
  <c r="EY2" i="37"/>
  <c r="EX2" i="37"/>
  <c r="EW2" i="37"/>
  <c r="EV2" i="37"/>
  <c r="EU2" i="37"/>
  <c r="ET2" i="37"/>
  <c r="ES2" i="37"/>
  <c r="FF2" i="36"/>
  <c r="FE2" i="36"/>
  <c r="FD2" i="36"/>
  <c r="FC2" i="36"/>
  <c r="FB2" i="36"/>
  <c r="FA2" i="36"/>
  <c r="EZ2" i="36"/>
  <c r="FF2" i="37"/>
  <c r="FE2" i="37"/>
  <c r="FD2" i="37"/>
  <c r="FC2" i="37"/>
  <c r="FB2" i="37"/>
  <c r="FA2" i="37"/>
  <c r="EZ2" i="37"/>
  <c r="FM2" i="36"/>
  <c r="FL2" i="36"/>
  <c r="FK2" i="36"/>
  <c r="FJ2" i="36"/>
  <c r="FI2" i="36"/>
  <c r="FH2" i="36"/>
  <c r="FG2" i="36"/>
  <c r="FM2" i="37"/>
  <c r="FL2" i="37"/>
  <c r="FK2" i="37"/>
  <c r="FJ2" i="37"/>
  <c r="FI2" i="37"/>
  <c r="FH2" i="37"/>
  <c r="FG2" i="37"/>
  <c r="FT2" i="36"/>
  <c r="FS2" i="36"/>
  <c r="FR2" i="36"/>
  <c r="FQ2" i="36"/>
  <c r="FP2" i="36"/>
  <c r="FO2" i="36"/>
  <c r="FN2" i="36"/>
  <c r="FT2" i="37"/>
  <c r="FS2" i="37"/>
  <c r="FR2" i="37"/>
  <c r="FQ2" i="37"/>
  <c r="FP2" i="37"/>
  <c r="FO2" i="37"/>
  <c r="FN2" i="37"/>
  <c r="GA2" i="36"/>
  <c r="FZ2" i="36"/>
  <c r="FY2" i="36"/>
  <c r="FX2" i="36"/>
  <c r="FW2" i="36"/>
  <c r="FV2" i="36"/>
  <c r="FU2" i="36"/>
  <c r="GA2" i="37"/>
  <c r="FZ2" i="37"/>
  <c r="FY2" i="37"/>
  <c r="FX2" i="37"/>
  <c r="FW2" i="37"/>
  <c r="FV2" i="37"/>
  <c r="FU2" i="37"/>
  <c r="GH2" i="36"/>
  <c r="GG2" i="36"/>
  <c r="GF2" i="36"/>
  <c r="GE2" i="36"/>
  <c r="GD2" i="36"/>
  <c r="GC2" i="36"/>
  <c r="GB2" i="36"/>
  <c r="GH2" i="37"/>
  <c r="GG2" i="37"/>
  <c r="GF2" i="37"/>
  <c r="GE2" i="37"/>
  <c r="GD2" i="37"/>
  <c r="GC2" i="37"/>
  <c r="GB2" i="37"/>
  <c r="GO2" i="36"/>
  <c r="GN2" i="36"/>
  <c r="GM2" i="36"/>
  <c r="GL2" i="36"/>
  <c r="GK2" i="36"/>
  <c r="GJ2" i="36"/>
  <c r="GI2" i="36"/>
  <c r="GO2" i="37"/>
  <c r="GN2" i="37"/>
  <c r="GM2" i="37"/>
  <c r="GL2" i="37"/>
  <c r="GK2" i="37"/>
  <c r="GJ2" i="37"/>
  <c r="GI2" i="37"/>
  <c r="GV2" i="36"/>
  <c r="GU2" i="36"/>
  <c r="GT2" i="36"/>
  <c r="GS2" i="36"/>
  <c r="GR2" i="36"/>
  <c r="GQ2" i="36"/>
  <c r="GP2" i="36"/>
  <c r="GV2" i="37"/>
  <c r="GU2" i="37"/>
  <c r="GT2" i="37"/>
  <c r="GS2" i="37"/>
  <c r="GR2" i="37"/>
  <c r="GQ2" i="37"/>
  <c r="GP2" i="37"/>
  <c r="HC2" i="36"/>
  <c r="HB2" i="36"/>
  <c r="HA2" i="36"/>
  <c r="GZ2" i="36"/>
  <c r="GY2" i="36"/>
  <c r="GX2" i="36"/>
  <c r="GW2" i="36"/>
  <c r="HC2" i="37"/>
  <c r="HB2" i="37"/>
  <c r="HA2" i="37"/>
  <c r="GZ2" i="37"/>
  <c r="GY2" i="37"/>
  <c r="GX2" i="37"/>
  <c r="GW2" i="37"/>
  <c r="HQ2" i="36"/>
  <c r="HP2" i="36"/>
  <c r="HO2" i="36"/>
  <c r="HN2" i="36"/>
  <c r="HM2" i="36"/>
  <c r="HL2" i="36"/>
  <c r="HK2" i="36"/>
  <c r="HQ2" i="37"/>
  <c r="HP2" i="37"/>
  <c r="HO2" i="37"/>
  <c r="HN2" i="37"/>
  <c r="HM2" i="37"/>
  <c r="HL2" i="37"/>
  <c r="HK2" i="37"/>
  <c r="ALH34" i="30"/>
  <c r="AMJ7" i="30"/>
  <c r="AMJ34" i="30"/>
  <c r="HX2" i="36"/>
  <c r="HW2" i="36"/>
  <c r="HV2" i="36"/>
  <c r="HU2" i="36"/>
  <c r="HT2" i="36"/>
  <c r="HS2" i="36"/>
  <c r="HR2" i="36"/>
  <c r="HX2" i="37"/>
  <c r="HW2" i="37"/>
  <c r="HV2" i="37"/>
  <c r="HU2" i="37"/>
  <c r="HT2" i="37"/>
  <c r="HS2" i="37"/>
  <c r="HR2" i="37"/>
  <c r="AMN34" i="30"/>
  <c r="ANP7" i="30"/>
  <c r="ANP34" i="30"/>
  <c r="IE2" i="36"/>
  <c r="ID2" i="36"/>
  <c r="IC2" i="36"/>
  <c r="IB2" i="36"/>
  <c r="IA2" i="36"/>
  <c r="HZ2" i="36"/>
  <c r="HY2" i="36"/>
  <c r="IE2" i="37"/>
  <c r="ID2" i="37"/>
  <c r="IC2" i="37"/>
  <c r="IB2" i="37"/>
  <c r="IA2" i="37"/>
  <c r="HZ2" i="37"/>
  <c r="HY2" i="37"/>
  <c r="IL2" i="36"/>
  <c r="IK2" i="36"/>
  <c r="IJ2" i="36"/>
  <c r="II2" i="36"/>
  <c r="IH2" i="36"/>
  <c r="IG2" i="36"/>
  <c r="IF2" i="36"/>
  <c r="IL2" i="37"/>
  <c r="IK2" i="37"/>
  <c r="IJ2" i="37"/>
  <c r="II2" i="37"/>
  <c r="IH2" i="37"/>
  <c r="IG2" i="37"/>
  <c r="IF2" i="37"/>
  <c r="IS2" i="36"/>
  <c r="IR2" i="36"/>
  <c r="IQ2" i="36"/>
  <c r="IP2" i="36"/>
  <c r="IO2" i="36"/>
  <c r="IN2" i="36"/>
  <c r="IM2" i="36"/>
  <c r="IS2" i="37"/>
  <c r="IR2" i="37"/>
  <c r="IQ2" i="37"/>
  <c r="IP2" i="37"/>
  <c r="IO2" i="37"/>
  <c r="IN2" i="37"/>
  <c r="IM2" i="37"/>
  <c r="IZ2" i="36"/>
  <c r="IY2" i="36"/>
  <c r="IX2" i="36"/>
  <c r="IW2" i="36"/>
  <c r="IV2" i="36"/>
  <c r="IU2" i="36"/>
  <c r="IT2" i="36"/>
  <c r="IZ2" i="37"/>
  <c r="IY2" i="37"/>
  <c r="IX2" i="37"/>
  <c r="IW2" i="37"/>
  <c r="IV2" i="37"/>
  <c r="IU2" i="37"/>
  <c r="IT2" i="37"/>
  <c r="JG2" i="36"/>
  <c r="JF2" i="36"/>
  <c r="JE2" i="36"/>
  <c r="JD2" i="36"/>
  <c r="JC2" i="36"/>
  <c r="JB2" i="36"/>
  <c r="JA2" i="36"/>
  <c r="JG2" i="37"/>
  <c r="JF2" i="37"/>
  <c r="JE2" i="37"/>
  <c r="JD2" i="37"/>
  <c r="JC2" i="37"/>
  <c r="JB2" i="37"/>
  <c r="JA2" i="37"/>
  <c r="JN2" i="36"/>
  <c r="JM2" i="36"/>
  <c r="JL2" i="36"/>
  <c r="JK2" i="36"/>
  <c r="JJ2" i="36"/>
  <c r="JI2" i="36"/>
  <c r="JH2" i="36"/>
  <c r="JN2" i="37"/>
  <c r="JM2" i="37"/>
  <c r="JL2" i="37"/>
  <c r="JK2" i="37"/>
  <c r="JJ2" i="37"/>
  <c r="JI2" i="37"/>
  <c r="JH2" i="37"/>
  <c r="JU2" i="36"/>
  <c r="JT2" i="36"/>
  <c r="JS2" i="36"/>
  <c r="JR2" i="36"/>
  <c r="JQ2" i="36"/>
  <c r="JP2" i="36"/>
  <c r="JO2" i="36"/>
  <c r="JU2" i="37"/>
  <c r="JT2" i="37"/>
  <c r="JS2" i="37"/>
  <c r="JR2" i="37"/>
  <c r="JQ2" i="37"/>
  <c r="JP2" i="37"/>
  <c r="JO2" i="37"/>
  <c r="KB2" i="36"/>
  <c r="KA2" i="36"/>
  <c r="JZ2" i="36"/>
  <c r="JY2" i="36"/>
  <c r="JX2" i="36"/>
  <c r="JW2" i="36"/>
  <c r="JV2" i="36"/>
  <c r="KB2" i="37"/>
  <c r="KA2" i="37"/>
  <c r="JZ2" i="37"/>
  <c r="JY2" i="37"/>
  <c r="JX2" i="37"/>
  <c r="JW2" i="37"/>
  <c r="JV2" i="37"/>
  <c r="KI2" i="36"/>
  <c r="KH2" i="36"/>
  <c r="KG2" i="36"/>
  <c r="KF2" i="36"/>
  <c r="KE2" i="36"/>
  <c r="KD2" i="36"/>
  <c r="KC2" i="36"/>
  <c r="KI2" i="37"/>
  <c r="KH2" i="37"/>
  <c r="KG2" i="37"/>
  <c r="KF2" i="37"/>
  <c r="KE2" i="37"/>
  <c r="KD2" i="37"/>
  <c r="KC2" i="37"/>
  <c r="KP2" i="36"/>
  <c r="KO2" i="36"/>
  <c r="KN2" i="36"/>
  <c r="KM2" i="36"/>
  <c r="KL2" i="36"/>
  <c r="KK2" i="36"/>
  <c r="KJ2" i="36"/>
  <c r="KP2" i="37"/>
  <c r="KO2" i="37"/>
  <c r="KN2" i="37"/>
  <c r="KM2" i="37"/>
  <c r="KL2" i="37"/>
  <c r="KK2" i="37"/>
  <c r="KJ2" i="37"/>
  <c r="KW2" i="36"/>
  <c r="KV2" i="36"/>
  <c r="KU2" i="36"/>
  <c r="KT2" i="36"/>
  <c r="KS2" i="36"/>
  <c r="KR2" i="36"/>
  <c r="KQ2" i="36"/>
  <c r="KW2" i="37"/>
  <c r="KV2" i="37"/>
  <c r="KU2" i="37"/>
  <c r="KT2" i="37"/>
  <c r="KS2" i="37"/>
  <c r="KR2" i="37"/>
  <c r="KQ2" i="37"/>
  <c r="LD2" i="36"/>
  <c r="LC2" i="36"/>
  <c r="LB2" i="36"/>
  <c r="LA2" i="36"/>
  <c r="KZ2" i="36"/>
  <c r="KY2" i="36"/>
  <c r="KX2" i="36"/>
  <c r="LD2" i="37"/>
  <c r="LC2" i="37"/>
  <c r="LB2" i="37"/>
  <c r="LA2" i="37"/>
  <c r="KZ2" i="37"/>
  <c r="KY2" i="37"/>
  <c r="KX2" i="37"/>
  <c r="LK2" i="36"/>
  <c r="LJ2" i="36"/>
  <c r="LI2" i="36"/>
  <c r="LH2" i="36"/>
  <c r="LG2" i="36"/>
  <c r="LF2" i="36"/>
  <c r="LE2" i="36"/>
  <c r="LK2" i="37"/>
  <c r="LJ2" i="37"/>
  <c r="LI2" i="37"/>
  <c r="LH2" i="37"/>
  <c r="LG2" i="37"/>
  <c r="LF2" i="37"/>
  <c r="LE2" i="37"/>
  <c r="LR2" i="36"/>
  <c r="LQ2" i="36"/>
  <c r="LP2" i="36"/>
  <c r="LO2" i="36"/>
  <c r="LN2" i="36"/>
  <c r="LM2" i="36"/>
  <c r="LL2" i="36"/>
  <c r="LR2" i="37"/>
  <c r="LQ2" i="37"/>
  <c r="LP2" i="37"/>
  <c r="LO2" i="37"/>
  <c r="LN2" i="37"/>
  <c r="LM2" i="37"/>
  <c r="LL2" i="37"/>
  <c r="LY2" i="36"/>
  <c r="LX2" i="36"/>
  <c r="LW2" i="36"/>
  <c r="LV2" i="36"/>
  <c r="LU2" i="36"/>
  <c r="LT2" i="36"/>
  <c r="LS2" i="36"/>
  <c r="LY2" i="37"/>
  <c r="LX2" i="37"/>
  <c r="LW2" i="37"/>
  <c r="LV2" i="37"/>
  <c r="LU2" i="37"/>
  <c r="LT2" i="37"/>
  <c r="LS2" i="37"/>
  <c r="MF2" i="36"/>
  <c r="ME2" i="36"/>
  <c r="MD2" i="36"/>
  <c r="MC2" i="36"/>
  <c r="MB2" i="36"/>
  <c r="MA2" i="36"/>
  <c r="LZ2" i="36"/>
  <c r="MF2" i="37"/>
  <c r="ME2" i="37"/>
  <c r="MD2" i="37"/>
  <c r="MC2" i="37"/>
  <c r="MB2" i="37"/>
  <c r="MA2" i="37"/>
  <c r="LZ2" i="37"/>
  <c r="MM2" i="36"/>
  <c r="ML2" i="36"/>
  <c r="MK2" i="36"/>
  <c r="MJ2" i="36"/>
  <c r="MI2" i="36"/>
  <c r="MH2" i="36"/>
  <c r="MG2" i="36"/>
  <c r="MM2" i="37"/>
  <c r="ML2" i="37"/>
  <c r="MK2" i="37"/>
  <c r="MJ2" i="37"/>
  <c r="MI2" i="37"/>
  <c r="MH2" i="37"/>
  <c r="MG2" i="37"/>
  <c r="MP2" i="36"/>
  <c r="MO2" i="36"/>
  <c r="MN2" i="36"/>
  <c r="MP2" i="37"/>
  <c r="MO2" i="37"/>
  <c r="MN2" i="37"/>
  <c r="G3" i="36"/>
  <c r="H3" i="36"/>
  <c r="F3" i="36"/>
  <c r="E3" i="36"/>
  <c r="C3" i="36"/>
  <c r="D3" i="36"/>
  <c r="B3" i="36"/>
  <c r="C3" i="37"/>
  <c r="D3" i="37"/>
  <c r="E3" i="37"/>
  <c r="F3" i="37"/>
  <c r="G3" i="37"/>
  <c r="H3" i="37"/>
  <c r="B3" i="37"/>
  <c r="I3" i="36"/>
  <c r="J3" i="36"/>
  <c r="K3" i="36"/>
  <c r="L3" i="36"/>
  <c r="M3" i="36"/>
  <c r="N3" i="36"/>
  <c r="O3" i="36"/>
  <c r="I3" i="37"/>
  <c r="J3" i="37"/>
  <c r="K3" i="37"/>
  <c r="L3" i="37"/>
  <c r="M3" i="37"/>
  <c r="N3" i="37"/>
  <c r="O3" i="37"/>
  <c r="P3" i="36"/>
  <c r="Q3" i="36"/>
  <c r="R3" i="36"/>
  <c r="S3" i="36"/>
  <c r="T3" i="36"/>
  <c r="U3" i="36"/>
  <c r="V3" i="36"/>
  <c r="P3" i="37"/>
  <c r="Q3" i="37"/>
  <c r="R3" i="37"/>
  <c r="S3" i="37"/>
  <c r="T3" i="37"/>
  <c r="U3" i="37"/>
  <c r="V3" i="37"/>
  <c r="W3" i="36"/>
  <c r="X3" i="36"/>
  <c r="Y3" i="36"/>
  <c r="Z3" i="36"/>
  <c r="AA3" i="36"/>
  <c r="AB3" i="36"/>
  <c r="AC3" i="36"/>
  <c r="W3" i="37"/>
  <c r="X3" i="37"/>
  <c r="Y3" i="37"/>
  <c r="Z3" i="37"/>
  <c r="AA3" i="37"/>
  <c r="AB3" i="37"/>
  <c r="AC3" i="37"/>
  <c r="AD3" i="36"/>
  <c r="AE3" i="36"/>
  <c r="AF3" i="36"/>
  <c r="AG3" i="36"/>
  <c r="AH3" i="36"/>
  <c r="AI3" i="36"/>
  <c r="AJ3" i="36"/>
  <c r="AD3" i="37"/>
  <c r="AE3" i="37"/>
  <c r="AF3" i="37"/>
  <c r="AG3" i="37"/>
  <c r="AH3" i="37"/>
  <c r="AI3" i="37"/>
  <c r="AJ3" i="37"/>
  <c r="AK3" i="36"/>
  <c r="AL3" i="36"/>
  <c r="AM3" i="36"/>
  <c r="AN3" i="36"/>
  <c r="AO3" i="36"/>
  <c r="AP3" i="36"/>
  <c r="AQ3" i="36"/>
  <c r="AK3" i="37"/>
  <c r="AL3" i="37"/>
  <c r="AM3" i="37"/>
  <c r="AN3" i="37"/>
  <c r="AO3" i="37"/>
  <c r="AP3" i="37"/>
  <c r="AQ3" i="37"/>
  <c r="AR3" i="36"/>
  <c r="AS3" i="36"/>
  <c r="AT3" i="36"/>
  <c r="AU3" i="36"/>
  <c r="AV3" i="36"/>
  <c r="AW3" i="36"/>
  <c r="AX3" i="36"/>
  <c r="AR3" i="37"/>
  <c r="AS3" i="37"/>
  <c r="AT3" i="37"/>
  <c r="AU3" i="37"/>
  <c r="AV3" i="37"/>
  <c r="AW3" i="37"/>
  <c r="AX3" i="37"/>
  <c r="AY3" i="36"/>
  <c r="AZ3" i="36"/>
  <c r="BA3" i="36"/>
  <c r="BB3" i="36"/>
  <c r="BC3" i="36"/>
  <c r="BD3" i="36"/>
  <c r="BE3" i="36"/>
  <c r="AY3" i="37"/>
  <c r="AZ3" i="37"/>
  <c r="BA3" i="37"/>
  <c r="BB3" i="37"/>
  <c r="BC3" i="37"/>
  <c r="BD3" i="37"/>
  <c r="BE3" i="37"/>
  <c r="BF3" i="36"/>
  <c r="BG3" i="36"/>
  <c r="BH3" i="36"/>
  <c r="BI3" i="36"/>
  <c r="BJ3" i="36"/>
  <c r="BK3" i="36"/>
  <c r="BL3" i="36"/>
  <c r="BF3" i="37"/>
  <c r="BG3" i="37"/>
  <c r="BH3" i="37"/>
  <c r="BI3" i="37"/>
  <c r="BJ3" i="37"/>
  <c r="BK3" i="37"/>
  <c r="BL3" i="37"/>
  <c r="BM3" i="36"/>
  <c r="BN3" i="36"/>
  <c r="BO3" i="36"/>
  <c r="BP3" i="36"/>
  <c r="BQ3" i="36"/>
  <c r="BR3" i="36"/>
  <c r="BS3" i="36"/>
  <c r="BM3" i="37"/>
  <c r="BN3" i="37"/>
  <c r="BO3" i="37"/>
  <c r="BP3" i="37"/>
  <c r="BQ3" i="37"/>
  <c r="BR3" i="37"/>
  <c r="BS3" i="37"/>
  <c r="BT3" i="36"/>
  <c r="BU3" i="36"/>
  <c r="BV3" i="36"/>
  <c r="BW3" i="36"/>
  <c r="BX3" i="36"/>
  <c r="BY3" i="36"/>
  <c r="BZ3" i="36"/>
  <c r="BT3" i="37"/>
  <c r="BU3" i="37"/>
  <c r="BV3" i="37"/>
  <c r="BW3" i="37"/>
  <c r="BX3" i="37"/>
  <c r="BY3" i="37"/>
  <c r="BZ3" i="37"/>
  <c r="CA3" i="36"/>
  <c r="CB3" i="36"/>
  <c r="CC3" i="36"/>
  <c r="CD3" i="36"/>
  <c r="CE3" i="36"/>
  <c r="CF3" i="36"/>
  <c r="CG3" i="36"/>
  <c r="CA3" i="37"/>
  <c r="CB3" i="37"/>
  <c r="CC3" i="37"/>
  <c r="CD3" i="37"/>
  <c r="CE3" i="37"/>
  <c r="CF3" i="37"/>
  <c r="CG3" i="37"/>
  <c r="CH3" i="36"/>
  <c r="CI3" i="36"/>
  <c r="CJ3" i="36"/>
  <c r="CK3" i="36"/>
  <c r="CL3" i="36"/>
  <c r="CM3" i="36"/>
  <c r="CN3" i="36"/>
  <c r="CH3" i="37"/>
  <c r="CI3" i="37"/>
  <c r="CJ3" i="37"/>
  <c r="CK3" i="37"/>
  <c r="CL3" i="37"/>
  <c r="CM3" i="37"/>
  <c r="CN3" i="37"/>
  <c r="CO3" i="36"/>
  <c r="CP3" i="36"/>
  <c r="CQ3" i="36"/>
  <c r="CR3" i="36"/>
  <c r="CS3" i="36"/>
  <c r="CT3" i="36"/>
  <c r="CU3" i="36"/>
  <c r="CO3" i="37"/>
  <c r="CP3" i="37"/>
  <c r="CQ3" i="37"/>
  <c r="CR3" i="37"/>
  <c r="CS3" i="37"/>
  <c r="CT3" i="37"/>
  <c r="CU3" i="37"/>
  <c r="CV3" i="36"/>
  <c r="CW3" i="36"/>
  <c r="CX3" i="36"/>
  <c r="CY3" i="36"/>
  <c r="CZ3" i="36"/>
  <c r="CV3" i="37"/>
  <c r="CW3" i="37"/>
  <c r="CX3" i="37"/>
  <c r="CY3" i="37"/>
  <c r="CZ3" i="37"/>
  <c r="DA3" i="37"/>
  <c r="DB3" i="37"/>
  <c r="DD3" i="36"/>
  <c r="DE3" i="36"/>
  <c r="DF3" i="36"/>
  <c r="DG3" i="36"/>
  <c r="DH3" i="36"/>
  <c r="DI3" i="36"/>
  <c r="DC3" i="37"/>
  <c r="DD3" i="37"/>
  <c r="DE3" i="37"/>
  <c r="DF3" i="37"/>
  <c r="DG3" i="37"/>
  <c r="DH3" i="37"/>
  <c r="DI3" i="37"/>
  <c r="DJ3" i="36"/>
  <c r="DK3" i="36"/>
  <c r="DL3" i="36"/>
  <c r="DM3" i="36"/>
  <c r="DN3" i="36"/>
  <c r="DO3" i="36"/>
  <c r="DP3" i="36"/>
  <c r="DJ3" i="37"/>
  <c r="DK3" i="37"/>
  <c r="DL3" i="37"/>
  <c r="DM3" i="37"/>
  <c r="DN3" i="37"/>
  <c r="DO3" i="37"/>
  <c r="DP3" i="37"/>
  <c r="DQ3" i="36"/>
  <c r="DR3" i="36"/>
  <c r="DS3" i="36"/>
  <c r="DT3" i="36"/>
  <c r="DU3" i="36"/>
  <c r="DV3" i="36"/>
  <c r="DW3" i="36"/>
  <c r="DQ3" i="37"/>
  <c r="DR3" i="37"/>
  <c r="DS3" i="37"/>
  <c r="DT3" i="37"/>
  <c r="DU3" i="37"/>
  <c r="DV3" i="37"/>
  <c r="DW3" i="37"/>
  <c r="DX3" i="36"/>
  <c r="DY3" i="36"/>
  <c r="DZ3" i="36"/>
  <c r="EA3" i="36"/>
  <c r="EB3" i="36"/>
  <c r="EC3" i="36"/>
  <c r="ED3" i="36"/>
  <c r="DX3" i="37"/>
  <c r="DY3" i="37"/>
  <c r="DZ3" i="37"/>
  <c r="EA3" i="37"/>
  <c r="EB3" i="37"/>
  <c r="EC3" i="37"/>
  <c r="ED3" i="37"/>
  <c r="EE3" i="36"/>
  <c r="EF3" i="36"/>
  <c r="EG3" i="36"/>
  <c r="EH3" i="36"/>
  <c r="EI3" i="36"/>
  <c r="EJ3" i="36"/>
  <c r="EK3" i="36"/>
  <c r="EE3" i="37"/>
  <c r="EF3" i="37"/>
  <c r="EG3" i="37"/>
  <c r="EH3" i="37"/>
  <c r="EI3" i="37"/>
  <c r="EJ3" i="37"/>
  <c r="EK3" i="37"/>
  <c r="EL3" i="36"/>
  <c r="EM3" i="36"/>
  <c r="EN3" i="36"/>
  <c r="EO3" i="36"/>
  <c r="EP3" i="36"/>
  <c r="EQ3" i="36"/>
  <c r="ER3" i="36"/>
  <c r="EL3" i="37"/>
  <c r="EM3" i="37"/>
  <c r="EN3" i="37"/>
  <c r="EO3" i="37"/>
  <c r="EP3" i="37"/>
  <c r="EQ3" i="37"/>
  <c r="ER3" i="37"/>
  <c r="ES3" i="36"/>
  <c r="ET3" i="36"/>
  <c r="EU3" i="36"/>
  <c r="EV3" i="36"/>
  <c r="EW3" i="36"/>
  <c r="EX3" i="36"/>
  <c r="EY3" i="36"/>
  <c r="ES3" i="37"/>
  <c r="ET3" i="37"/>
  <c r="EU3" i="37"/>
  <c r="EV3" i="37"/>
  <c r="EW3" i="37"/>
  <c r="EX3" i="37"/>
  <c r="EY3" i="37"/>
  <c r="EZ3" i="36"/>
  <c r="FA3" i="36"/>
  <c r="FB3" i="36"/>
  <c r="FC3" i="36"/>
  <c r="FD3" i="36"/>
  <c r="FE3" i="36"/>
  <c r="FF3" i="36"/>
  <c r="EZ3" i="37"/>
  <c r="FA3" i="37"/>
  <c r="FB3" i="37"/>
  <c r="FC3" i="37"/>
  <c r="FD3" i="37"/>
  <c r="FE3" i="37"/>
  <c r="FF3" i="37"/>
  <c r="FG3" i="36"/>
  <c r="FH3" i="36"/>
  <c r="FI3" i="36"/>
  <c r="FJ3" i="36"/>
  <c r="FK3" i="36"/>
  <c r="FL3" i="36"/>
  <c r="FM3" i="36"/>
  <c r="FG3" i="37"/>
  <c r="FH3" i="37"/>
  <c r="FI3" i="37"/>
  <c r="FJ3" i="37"/>
  <c r="FK3" i="37"/>
  <c r="FL3" i="37"/>
  <c r="FM3" i="37"/>
  <c r="FN3" i="36"/>
  <c r="FO3" i="36"/>
  <c r="FP3" i="36"/>
  <c r="FQ3" i="36"/>
  <c r="FR3" i="36"/>
  <c r="FS3" i="36"/>
  <c r="FT3" i="36"/>
  <c r="FN3" i="37"/>
  <c r="FO3" i="37"/>
  <c r="FP3" i="37"/>
  <c r="FQ3" i="37"/>
  <c r="FR3" i="37"/>
  <c r="FS3" i="37"/>
  <c r="FT3" i="37"/>
  <c r="FU3" i="36"/>
  <c r="FV3" i="36"/>
  <c r="FW3" i="36"/>
  <c r="FX3" i="36"/>
  <c r="FY3" i="36"/>
  <c r="FZ3" i="36"/>
  <c r="GA3" i="36"/>
  <c r="FU3" i="37"/>
  <c r="FV3" i="37"/>
  <c r="FW3" i="37"/>
  <c r="FX3" i="37"/>
  <c r="FY3" i="37"/>
  <c r="FZ3" i="37"/>
  <c r="GA3" i="37"/>
  <c r="GB3" i="36"/>
  <c r="GC3" i="36"/>
  <c r="GD3" i="36"/>
  <c r="GE3" i="36"/>
  <c r="GF3" i="36"/>
  <c r="GG3" i="36"/>
  <c r="GH3" i="36"/>
  <c r="GB3" i="37"/>
  <c r="GC3" i="37"/>
  <c r="GD3" i="37"/>
  <c r="GE3" i="37"/>
  <c r="GF3" i="37"/>
  <c r="GG3" i="37"/>
  <c r="GH3" i="37"/>
  <c r="GI3" i="36"/>
  <c r="GJ3" i="36"/>
  <c r="GK3" i="36"/>
  <c r="GL3" i="36"/>
  <c r="GM3" i="36"/>
  <c r="GN3" i="36"/>
  <c r="GO3" i="36"/>
  <c r="GI3" i="37"/>
  <c r="GJ3" i="37"/>
  <c r="GK3" i="37"/>
  <c r="GL3" i="37"/>
  <c r="GM3" i="37"/>
  <c r="GN3" i="37"/>
  <c r="GO3" i="37"/>
  <c r="GP3" i="36"/>
  <c r="GQ3" i="36"/>
  <c r="GR3" i="36"/>
  <c r="GS3" i="36"/>
  <c r="GT3" i="36"/>
  <c r="GU3" i="36"/>
  <c r="GV3" i="36"/>
  <c r="GP3" i="37"/>
  <c r="GQ3" i="37"/>
  <c r="GR3" i="37"/>
  <c r="GS3" i="37"/>
  <c r="GT3" i="37"/>
  <c r="GU3" i="37"/>
  <c r="GV3" i="37"/>
  <c r="GW3" i="36"/>
  <c r="GX3" i="36"/>
  <c r="GY3" i="36"/>
  <c r="GZ3" i="36"/>
  <c r="HA3" i="36"/>
  <c r="HB3" i="36"/>
  <c r="HC3" i="36"/>
  <c r="GW3" i="37"/>
  <c r="GX3" i="37"/>
  <c r="GY3" i="37"/>
  <c r="GZ3" i="37"/>
  <c r="HA3" i="37"/>
  <c r="HB3" i="37"/>
  <c r="HC3" i="37"/>
  <c r="HD3" i="36"/>
  <c r="HE3" i="36"/>
  <c r="HF3" i="36"/>
  <c r="HG3" i="36"/>
  <c r="HH3" i="36"/>
  <c r="HI3" i="36"/>
  <c r="HJ3" i="36"/>
  <c r="HD3" i="37"/>
  <c r="HE3" i="37"/>
  <c r="HF3" i="37"/>
  <c r="HG3" i="37"/>
  <c r="HH3" i="37"/>
  <c r="HI3" i="37"/>
  <c r="HJ3" i="37"/>
  <c r="HK3" i="36"/>
  <c r="HL3" i="36"/>
  <c r="HM3" i="36"/>
  <c r="HN3" i="36"/>
  <c r="HO3" i="36"/>
  <c r="HP3" i="36"/>
  <c r="HQ3" i="36"/>
  <c r="HK3" i="37"/>
  <c r="HL3" i="37"/>
  <c r="HM3" i="37"/>
  <c r="HN3" i="37"/>
  <c r="HO3" i="37"/>
  <c r="HP3" i="37"/>
  <c r="HQ3" i="37"/>
  <c r="HR3" i="36"/>
  <c r="HS3" i="36"/>
  <c r="HT3" i="36"/>
  <c r="HU3" i="36"/>
  <c r="HV3" i="36"/>
  <c r="HW3" i="36"/>
  <c r="HX3" i="36"/>
  <c r="HR3" i="37"/>
  <c r="HS3" i="37"/>
  <c r="HT3" i="37"/>
  <c r="HU3" i="37"/>
  <c r="HV3" i="37"/>
  <c r="HW3" i="37"/>
  <c r="HX3" i="37"/>
  <c r="HY3" i="36"/>
  <c r="HZ3" i="36"/>
  <c r="IA3" i="36"/>
  <c r="IB3" i="36"/>
  <c r="IC3" i="36"/>
  <c r="ID3" i="36"/>
  <c r="IE3" i="36"/>
  <c r="HY3" i="37"/>
  <c r="HZ3" i="37"/>
  <c r="IA3" i="37"/>
  <c r="IB3" i="37"/>
  <c r="IC3" i="37"/>
  <c r="ID3" i="37"/>
  <c r="IE3" i="37"/>
  <c r="IF3" i="36"/>
  <c r="IG3" i="36"/>
  <c r="IH3" i="36"/>
  <c r="II3" i="36"/>
  <c r="IJ3" i="36"/>
  <c r="IK3" i="36"/>
  <c r="IL3" i="36"/>
  <c r="IF3" i="37"/>
  <c r="IG3" i="37"/>
  <c r="IH3" i="37"/>
  <c r="II3" i="37"/>
  <c r="IJ3" i="37"/>
  <c r="IK3" i="37"/>
  <c r="IL3" i="37"/>
  <c r="IM3" i="36"/>
  <c r="IN3" i="36"/>
  <c r="IO3" i="36"/>
  <c r="IP3" i="36"/>
  <c r="IQ3" i="36"/>
  <c r="IR3" i="36"/>
  <c r="IS3" i="36"/>
  <c r="IM3" i="37"/>
  <c r="IN3" i="37"/>
  <c r="IO3" i="37"/>
  <c r="IP3" i="37"/>
  <c r="IQ3" i="37"/>
  <c r="IR3" i="37"/>
  <c r="IS3" i="37"/>
  <c r="IT3" i="36"/>
  <c r="IU3" i="36"/>
  <c r="IV3" i="36"/>
  <c r="IW3" i="36"/>
  <c r="IX3" i="36"/>
  <c r="IY3" i="36"/>
  <c r="IZ3" i="36"/>
  <c r="IT3" i="37"/>
  <c r="IU3" i="37"/>
  <c r="IV3" i="37"/>
  <c r="IW3" i="37"/>
  <c r="IX3" i="37"/>
  <c r="IY3" i="37"/>
  <c r="IZ3" i="37"/>
  <c r="JA3" i="36"/>
  <c r="JB3" i="36"/>
  <c r="JC3" i="36"/>
  <c r="JD3" i="36"/>
  <c r="JE3" i="36"/>
  <c r="JF3" i="36"/>
  <c r="JG3" i="36"/>
  <c r="JA3" i="37"/>
  <c r="JB3" i="37"/>
  <c r="JC3" i="37"/>
  <c r="JD3" i="37"/>
  <c r="JE3" i="37"/>
  <c r="JF3" i="37"/>
  <c r="JG3" i="37"/>
  <c r="JH3" i="36"/>
  <c r="JI3" i="36"/>
  <c r="JJ3" i="36"/>
  <c r="JK3" i="36"/>
  <c r="JL3" i="36"/>
  <c r="JM3" i="36"/>
  <c r="JN3" i="36"/>
  <c r="JH3" i="37"/>
  <c r="JI3" i="37"/>
  <c r="JJ3" i="37"/>
  <c r="JK3" i="37"/>
  <c r="JL3" i="37"/>
  <c r="JM3" i="37"/>
  <c r="JN3" i="37"/>
  <c r="JO3" i="36"/>
  <c r="JP3" i="36"/>
  <c r="JQ3" i="36"/>
  <c r="JR3" i="36"/>
  <c r="JS3" i="36"/>
  <c r="JT3" i="36"/>
  <c r="JU3" i="36"/>
  <c r="JO3" i="37"/>
  <c r="JP3" i="37"/>
  <c r="JQ3" i="37"/>
  <c r="JR3" i="37"/>
  <c r="JS3" i="37"/>
  <c r="JT3" i="37"/>
  <c r="JU3" i="37"/>
  <c r="JV3" i="36"/>
  <c r="JW3" i="36"/>
  <c r="JX3" i="36"/>
  <c r="JY3" i="36"/>
  <c r="JZ3" i="36"/>
  <c r="KA3" i="36"/>
  <c r="KB3" i="36"/>
  <c r="JV3" i="37"/>
  <c r="JW3" i="37"/>
  <c r="JX3" i="37"/>
  <c r="JY3" i="37"/>
  <c r="JZ3" i="37"/>
  <c r="KA3" i="37"/>
  <c r="KB3" i="37"/>
  <c r="KC3" i="36"/>
  <c r="KD3" i="36"/>
  <c r="KE3" i="36"/>
  <c r="KF3" i="36"/>
  <c r="KG3" i="36"/>
  <c r="KH3" i="36"/>
  <c r="KI3" i="36"/>
  <c r="KC3" i="37"/>
  <c r="KD3" i="37"/>
  <c r="KE3" i="37"/>
  <c r="KF3" i="37"/>
  <c r="KG3" i="37"/>
  <c r="KH3" i="37"/>
  <c r="KI3" i="37"/>
  <c r="KJ3" i="36"/>
  <c r="KK3" i="36"/>
  <c r="KL3" i="36"/>
  <c r="KM3" i="36"/>
  <c r="KN3" i="36"/>
  <c r="KO3" i="36"/>
  <c r="KP3" i="36"/>
  <c r="KJ3" i="37"/>
  <c r="KK3" i="37"/>
  <c r="KL3" i="37"/>
  <c r="KM3" i="37"/>
  <c r="KN3" i="37"/>
  <c r="KO3" i="37"/>
  <c r="KP3" i="37"/>
  <c r="KQ3" i="36"/>
  <c r="KR3" i="36"/>
  <c r="KS3" i="36"/>
  <c r="KT3" i="36"/>
  <c r="KU3" i="36"/>
  <c r="KV3" i="36"/>
  <c r="KW3" i="36"/>
  <c r="KQ3" i="37"/>
  <c r="KR3" i="37"/>
  <c r="KS3" i="37"/>
  <c r="KT3" i="37"/>
  <c r="KU3" i="37"/>
  <c r="KV3" i="37"/>
  <c r="KW3" i="37"/>
  <c r="KX3" i="36"/>
  <c r="KY3" i="36"/>
  <c r="KZ3" i="36"/>
  <c r="LA3" i="36"/>
  <c r="LB3" i="36"/>
  <c r="LC3" i="36"/>
  <c r="LD3" i="36"/>
  <c r="KX3" i="37"/>
  <c r="KY3" i="37"/>
  <c r="KZ3" i="37"/>
  <c r="LA3" i="37"/>
  <c r="LB3" i="37"/>
  <c r="LC3" i="37"/>
  <c r="LD3" i="37"/>
  <c r="LE3" i="36"/>
  <c r="LF3" i="36"/>
  <c r="LG3" i="36"/>
  <c r="LH3" i="36"/>
  <c r="LI3" i="36"/>
  <c r="LJ3" i="36"/>
  <c r="LK3" i="36"/>
  <c r="LE3" i="37"/>
  <c r="LF3" i="37"/>
  <c r="LG3" i="37"/>
  <c r="LH3" i="37"/>
  <c r="LI3" i="37"/>
  <c r="LJ3" i="37"/>
  <c r="LK3" i="37"/>
  <c r="LL3" i="36"/>
  <c r="LM3" i="36"/>
  <c r="LN3" i="36"/>
  <c r="LO3" i="36"/>
  <c r="LP3" i="36"/>
  <c r="LQ3" i="36"/>
  <c r="LR3" i="36"/>
  <c r="LL3" i="37"/>
  <c r="LM3" i="37"/>
  <c r="LN3" i="37"/>
  <c r="LO3" i="37"/>
  <c r="LP3" i="37"/>
  <c r="LQ3" i="37"/>
  <c r="LR3" i="37"/>
  <c r="LS3" i="36"/>
  <c r="LT3" i="36"/>
  <c r="LU3" i="36"/>
  <c r="LV3" i="36"/>
  <c r="LW3" i="36"/>
  <c r="LX3" i="36"/>
  <c r="LY3" i="36"/>
  <c r="LS3" i="37"/>
  <c r="LT3" i="37"/>
  <c r="LU3" i="37"/>
  <c r="LV3" i="37"/>
  <c r="LW3" i="37"/>
  <c r="LX3" i="37"/>
  <c r="LY3" i="37"/>
  <c r="LZ3" i="36"/>
  <c r="MA3" i="36"/>
  <c r="MB3" i="36"/>
  <c r="MC3" i="36"/>
  <c r="MD3" i="36"/>
  <c r="ME3" i="36"/>
  <c r="MF3" i="36"/>
  <c r="LZ3" i="37"/>
  <c r="MA3" i="37"/>
  <c r="MB3" i="37"/>
  <c r="MC3" i="37"/>
  <c r="MD3" i="37"/>
  <c r="ME3" i="37"/>
  <c r="MF3" i="37"/>
  <c r="MG3" i="36"/>
  <c r="MH3" i="36"/>
  <c r="MI3" i="36"/>
  <c r="MJ3" i="36"/>
  <c r="MK3" i="36"/>
  <c r="ML3" i="36"/>
  <c r="MM3" i="36"/>
  <c r="MG3" i="37"/>
  <c r="MH3" i="37"/>
  <c r="MI3" i="37"/>
  <c r="MJ3" i="37"/>
  <c r="MK3" i="37"/>
  <c r="ML3" i="37"/>
  <c r="MM3" i="37"/>
  <c r="MN3" i="36"/>
  <c r="MO3" i="36"/>
  <c r="MP3" i="36"/>
  <c r="MN3" i="37"/>
  <c r="MO3" i="37"/>
  <c r="MP3" i="37"/>
  <c r="I4" i="36"/>
  <c r="J4" i="36"/>
  <c r="K4" i="36"/>
  <c r="L4" i="36"/>
  <c r="M4" i="36"/>
  <c r="N4" i="36"/>
  <c r="O4" i="36"/>
  <c r="I4" i="37"/>
  <c r="J4" i="37"/>
  <c r="K4" i="37"/>
  <c r="L4" i="37"/>
  <c r="M4" i="37"/>
  <c r="N4" i="37"/>
  <c r="O4" i="37"/>
  <c r="P4" i="36"/>
  <c r="Q4" i="36"/>
  <c r="R4" i="36"/>
  <c r="S4" i="36"/>
  <c r="T4" i="36"/>
  <c r="U4" i="36"/>
  <c r="V4" i="36"/>
  <c r="P4" i="37"/>
  <c r="Q4" i="37"/>
  <c r="R4" i="37"/>
  <c r="S4" i="37"/>
  <c r="T4" i="37"/>
  <c r="U4" i="37"/>
  <c r="V4" i="37"/>
  <c r="W4" i="36"/>
  <c r="X4" i="36"/>
  <c r="Y4" i="36"/>
  <c r="Z4" i="36"/>
  <c r="AA4" i="36"/>
  <c r="AB4" i="36"/>
  <c r="AC4" i="36"/>
  <c r="W4" i="37"/>
  <c r="X4" i="37"/>
  <c r="Y4" i="37"/>
  <c r="Z4" i="37"/>
  <c r="AA4" i="37"/>
  <c r="AB4" i="37"/>
  <c r="AC4" i="37"/>
  <c r="AD4" i="36"/>
  <c r="AE4" i="36"/>
  <c r="AF4" i="36"/>
  <c r="AG4" i="36"/>
  <c r="AH4" i="36"/>
  <c r="AI4" i="36"/>
  <c r="AJ4" i="36"/>
  <c r="AD4" i="37"/>
  <c r="AE4" i="37"/>
  <c r="AF4" i="37"/>
  <c r="AG4" i="37"/>
  <c r="AH4" i="37"/>
  <c r="AI4" i="37"/>
  <c r="AJ4" i="37"/>
  <c r="AK4" i="36"/>
  <c r="AL4" i="36"/>
  <c r="AM4" i="36"/>
  <c r="AN4" i="36"/>
  <c r="AO4" i="36"/>
  <c r="AP4" i="36"/>
  <c r="AQ4" i="36"/>
  <c r="AK4" i="37"/>
  <c r="AL4" i="37"/>
  <c r="AM4" i="37"/>
  <c r="AN4" i="37"/>
  <c r="AO4" i="37"/>
  <c r="AP4" i="37"/>
  <c r="AQ4" i="37"/>
  <c r="AR4" i="36"/>
  <c r="AS4" i="36"/>
  <c r="AT4" i="36"/>
  <c r="AU4" i="36"/>
  <c r="AV4" i="36"/>
  <c r="AW4" i="36"/>
  <c r="AX4" i="36"/>
  <c r="AR4" i="37"/>
  <c r="AS4" i="37"/>
  <c r="AT4" i="37"/>
  <c r="AU4" i="37"/>
  <c r="AV4" i="37"/>
  <c r="AW4" i="37"/>
  <c r="AX4" i="37"/>
  <c r="AY4" i="36"/>
  <c r="AZ4" i="36"/>
  <c r="BA4" i="36"/>
  <c r="BB4" i="36"/>
  <c r="BC4" i="36"/>
  <c r="BD4" i="36"/>
  <c r="BE4" i="36"/>
  <c r="AY4" i="37"/>
  <c r="AZ4" i="37"/>
  <c r="BA4" i="37"/>
  <c r="BB4" i="37"/>
  <c r="BC4" i="37"/>
  <c r="BD4" i="37"/>
  <c r="BE4" i="37"/>
  <c r="BF4" i="36"/>
  <c r="BG4" i="36"/>
  <c r="BH4" i="36"/>
  <c r="BI4" i="36"/>
  <c r="BJ4" i="36"/>
  <c r="BK4" i="36"/>
  <c r="BL4" i="36"/>
  <c r="BF4" i="37"/>
  <c r="BG4" i="37"/>
  <c r="BH4" i="37"/>
  <c r="BI4" i="37"/>
  <c r="BJ4" i="37"/>
  <c r="BK4" i="37"/>
  <c r="BL4" i="37"/>
  <c r="BM4" i="36"/>
  <c r="BN4" i="36"/>
  <c r="BO4" i="36"/>
  <c r="BP4" i="36"/>
  <c r="BQ4" i="36"/>
  <c r="BR4" i="36"/>
  <c r="BS4" i="36"/>
  <c r="BM4" i="37"/>
  <c r="BN4" i="37"/>
  <c r="BO4" i="37"/>
  <c r="BP4" i="37"/>
  <c r="BQ4" i="37"/>
  <c r="BR4" i="37"/>
  <c r="BS4" i="37"/>
  <c r="BT4" i="36"/>
  <c r="BU4" i="36"/>
  <c r="BV4" i="36"/>
  <c r="BW4" i="36"/>
  <c r="BX4" i="36"/>
  <c r="BY4" i="36"/>
  <c r="BZ4" i="36"/>
  <c r="BT4" i="37"/>
  <c r="BU4" i="37"/>
  <c r="BV4" i="37"/>
  <c r="BW4" i="37"/>
  <c r="BX4" i="37"/>
  <c r="BY4" i="37"/>
  <c r="BZ4" i="37"/>
  <c r="CA4" i="36"/>
  <c r="CB4" i="36"/>
  <c r="CC4" i="36"/>
  <c r="CD4" i="36"/>
  <c r="CE4" i="36"/>
  <c r="CF4" i="36"/>
  <c r="CG4" i="36"/>
  <c r="CA4" i="37"/>
  <c r="CB4" i="37"/>
  <c r="CC4" i="37"/>
  <c r="CD4" i="37"/>
  <c r="CE4" i="37"/>
  <c r="CF4" i="37"/>
  <c r="CG4" i="37"/>
  <c r="CH4" i="36"/>
  <c r="CI4" i="36"/>
  <c r="CJ4" i="36"/>
  <c r="CK4" i="36"/>
  <c r="CL4" i="36"/>
  <c r="CM4" i="36"/>
  <c r="CN4" i="36"/>
  <c r="CH4" i="37"/>
  <c r="CI4" i="37"/>
  <c r="CJ4" i="37"/>
  <c r="CK4" i="37"/>
  <c r="CL4" i="37"/>
  <c r="CM4" i="37"/>
  <c r="CN4" i="37"/>
  <c r="CO4" i="36"/>
  <c r="CP4" i="36"/>
  <c r="CQ4" i="36"/>
  <c r="CR4" i="36"/>
  <c r="CS4" i="36"/>
  <c r="CT4" i="36"/>
  <c r="CU4" i="36"/>
  <c r="CO4" i="37"/>
  <c r="CP4" i="37"/>
  <c r="CQ4" i="37"/>
  <c r="CR4" i="37"/>
  <c r="CS4" i="37"/>
  <c r="CT4" i="37"/>
  <c r="CU4" i="37"/>
  <c r="CV4" i="36"/>
  <c r="CW4" i="36"/>
  <c r="CX4" i="36"/>
  <c r="CY4" i="36"/>
  <c r="CZ4" i="36"/>
  <c r="CV4" i="37"/>
  <c r="CW4" i="37"/>
  <c r="CX4" i="37"/>
  <c r="CY4" i="37"/>
  <c r="CZ4" i="37"/>
  <c r="DA4" i="37"/>
  <c r="DB4" i="37"/>
  <c r="DD4" i="36"/>
  <c r="DE4" i="36"/>
  <c r="DF4" i="36"/>
  <c r="DG4" i="36"/>
  <c r="DH4" i="36"/>
  <c r="DI4" i="36"/>
  <c r="DC4" i="37"/>
  <c r="DD4" i="37"/>
  <c r="DE4" i="37"/>
  <c r="DF4" i="37"/>
  <c r="DG4" i="37"/>
  <c r="DH4" i="37"/>
  <c r="DI4" i="37"/>
  <c r="DJ4" i="36"/>
  <c r="DK4" i="36"/>
  <c r="DL4" i="36"/>
  <c r="DM4" i="36"/>
  <c r="DN4" i="36"/>
  <c r="DO4" i="36"/>
  <c r="DP4" i="36"/>
  <c r="DJ4" i="37"/>
  <c r="DK4" i="37"/>
  <c r="DL4" i="37"/>
  <c r="DM4" i="37"/>
  <c r="DN4" i="37"/>
  <c r="DO4" i="37"/>
  <c r="DP4" i="37"/>
  <c r="DQ4" i="36"/>
  <c r="DR4" i="36"/>
  <c r="DS4" i="36"/>
  <c r="DT4" i="36"/>
  <c r="DU4" i="36"/>
  <c r="DV4" i="36"/>
  <c r="DW4" i="36"/>
  <c r="DQ4" i="37"/>
  <c r="DR4" i="37"/>
  <c r="DS4" i="37"/>
  <c r="DT4" i="37"/>
  <c r="DU4" i="37"/>
  <c r="DV4" i="37"/>
  <c r="DW4" i="37"/>
  <c r="DX4" i="36"/>
  <c r="DY4" i="36"/>
  <c r="DZ4" i="36"/>
  <c r="EA4" i="36"/>
  <c r="EB4" i="36"/>
  <c r="EC4" i="36"/>
  <c r="ED4" i="36"/>
  <c r="DX4" i="37"/>
  <c r="DY4" i="37"/>
  <c r="DZ4" i="37"/>
  <c r="EA4" i="37"/>
  <c r="EB4" i="37"/>
  <c r="EC4" i="37"/>
  <c r="ED4" i="37"/>
  <c r="EE4" i="36"/>
  <c r="EF4" i="36"/>
  <c r="EG4" i="36"/>
  <c r="EH4" i="36"/>
  <c r="EI4" i="36"/>
  <c r="EJ4" i="36"/>
  <c r="EK4" i="36"/>
  <c r="EE4" i="37"/>
  <c r="EF4" i="37"/>
  <c r="EG4" i="37"/>
  <c r="EH4" i="37"/>
  <c r="EI4" i="37"/>
  <c r="EJ4" i="37"/>
  <c r="EK4" i="37"/>
  <c r="EL4" i="36"/>
  <c r="EM4" i="36"/>
  <c r="EN4" i="36"/>
  <c r="EO4" i="36"/>
  <c r="EP4" i="36"/>
  <c r="EQ4" i="36"/>
  <c r="ER4" i="36"/>
  <c r="EL4" i="37"/>
  <c r="EM4" i="37"/>
  <c r="EN4" i="37"/>
  <c r="EO4" i="37"/>
  <c r="EP4" i="37"/>
  <c r="EQ4" i="37"/>
  <c r="ER4" i="37"/>
  <c r="ES4" i="36"/>
  <c r="ET4" i="36"/>
  <c r="EU4" i="36"/>
  <c r="EV4" i="36"/>
  <c r="EW4" i="36"/>
  <c r="EX4" i="36"/>
  <c r="EY4" i="36"/>
  <c r="ES4" i="37"/>
  <c r="ET4" i="37"/>
  <c r="EU4" i="37"/>
  <c r="EV4" i="37"/>
  <c r="EW4" i="37"/>
  <c r="EX4" i="37"/>
  <c r="EY4" i="37"/>
  <c r="EZ4" i="36"/>
  <c r="FA4" i="36"/>
  <c r="FB4" i="36"/>
  <c r="FC4" i="36"/>
  <c r="FD4" i="36"/>
  <c r="FE4" i="36"/>
  <c r="FF4" i="36"/>
  <c r="EZ4" i="37"/>
  <c r="FA4" i="37"/>
  <c r="FB4" i="37"/>
  <c r="FC4" i="37"/>
  <c r="FD4" i="37"/>
  <c r="FE4" i="37"/>
  <c r="FF4" i="37"/>
  <c r="FG4" i="36"/>
  <c r="FH4" i="36"/>
  <c r="FI4" i="36"/>
  <c r="FJ4" i="36"/>
  <c r="FK4" i="36"/>
  <c r="FL4" i="36"/>
  <c r="FM4" i="36"/>
  <c r="FG4" i="37"/>
  <c r="FH4" i="37"/>
  <c r="FI4" i="37"/>
  <c r="FJ4" i="37"/>
  <c r="FK4" i="37"/>
  <c r="FL4" i="37"/>
  <c r="FM4" i="37"/>
  <c r="FN4" i="36"/>
  <c r="FO4" i="36"/>
  <c r="FP4" i="36"/>
  <c r="FQ4" i="36"/>
  <c r="FR4" i="36"/>
  <c r="FS4" i="36"/>
  <c r="FT4" i="36"/>
  <c r="FN4" i="37"/>
  <c r="FO4" i="37"/>
  <c r="FP4" i="37"/>
  <c r="FQ4" i="37"/>
  <c r="FR4" i="37"/>
  <c r="FS4" i="37"/>
  <c r="FT4" i="37"/>
  <c r="FU4" i="36"/>
  <c r="FV4" i="36"/>
  <c r="FW4" i="36"/>
  <c r="FX4" i="36"/>
  <c r="FY4" i="36"/>
  <c r="FZ4" i="36"/>
  <c r="GA4" i="36"/>
  <c r="FU4" i="37"/>
  <c r="FV4" i="37"/>
  <c r="FW4" i="37"/>
  <c r="FX4" i="37"/>
  <c r="FY4" i="37"/>
  <c r="FZ4" i="37"/>
  <c r="GA4" i="37"/>
  <c r="GB4" i="36"/>
  <c r="GC4" i="36"/>
  <c r="GD4" i="36"/>
  <c r="GE4" i="36"/>
  <c r="GF4" i="36"/>
  <c r="GG4" i="36"/>
  <c r="GH4" i="36"/>
  <c r="GB4" i="37"/>
  <c r="GC4" i="37"/>
  <c r="GD4" i="37"/>
  <c r="GE4" i="37"/>
  <c r="GF4" i="37"/>
  <c r="GG4" i="37"/>
  <c r="GH4" i="37"/>
  <c r="GI4" i="36"/>
  <c r="GJ4" i="36"/>
  <c r="GK4" i="36"/>
  <c r="GL4" i="36"/>
  <c r="GM4" i="36"/>
  <c r="GN4" i="36"/>
  <c r="GO4" i="36"/>
  <c r="GI4" i="37"/>
  <c r="GJ4" i="37"/>
  <c r="GK4" i="37"/>
  <c r="GL4" i="37"/>
  <c r="GM4" i="37"/>
  <c r="GN4" i="37"/>
  <c r="GO4" i="37"/>
  <c r="GP4" i="36"/>
  <c r="GQ4" i="36"/>
  <c r="GR4" i="36"/>
  <c r="GS4" i="36"/>
  <c r="GT4" i="36"/>
  <c r="GU4" i="36"/>
  <c r="GV4" i="36"/>
  <c r="GP4" i="37"/>
  <c r="GQ4" i="37"/>
  <c r="GR4" i="37"/>
  <c r="GS4" i="37"/>
  <c r="GT4" i="37"/>
  <c r="GU4" i="37"/>
  <c r="GV4" i="37"/>
  <c r="GW4" i="36"/>
  <c r="GX4" i="36"/>
  <c r="GY4" i="36"/>
  <c r="GZ4" i="36"/>
  <c r="HA4" i="36"/>
  <c r="HB4" i="36"/>
  <c r="HC4" i="36"/>
  <c r="GW4" i="37"/>
  <c r="GX4" i="37"/>
  <c r="GY4" i="37"/>
  <c r="GZ4" i="37"/>
  <c r="HA4" i="37"/>
  <c r="HB4" i="37"/>
  <c r="HC4" i="37"/>
  <c r="HD4" i="36"/>
  <c r="HE4" i="36"/>
  <c r="HF4" i="36"/>
  <c r="HG4" i="36"/>
  <c r="HH4" i="36"/>
  <c r="HI4" i="36"/>
  <c r="HJ4" i="36"/>
  <c r="HD4" i="37"/>
  <c r="HE4" i="37"/>
  <c r="HF4" i="37"/>
  <c r="HG4" i="37"/>
  <c r="HH4" i="37"/>
  <c r="HI4" i="37"/>
  <c r="HJ4" i="37"/>
  <c r="HK4" i="36"/>
  <c r="HL4" i="36"/>
  <c r="HM4" i="36"/>
  <c r="HN4" i="36"/>
  <c r="HO4" i="36"/>
  <c r="HP4" i="36"/>
  <c r="HQ4" i="36"/>
  <c r="HK4" i="37"/>
  <c r="HL4" i="37"/>
  <c r="HM4" i="37"/>
  <c r="HN4" i="37"/>
  <c r="HO4" i="37"/>
  <c r="HP4" i="37"/>
  <c r="HQ4" i="37"/>
  <c r="HR4" i="36"/>
  <c r="HS4" i="36"/>
  <c r="HT4" i="36"/>
  <c r="HU4" i="36"/>
  <c r="HV4" i="36"/>
  <c r="HW4" i="36"/>
  <c r="HX4" i="36"/>
  <c r="HR4" i="37"/>
  <c r="HS4" i="37"/>
  <c r="HT4" i="37"/>
  <c r="HU4" i="37"/>
  <c r="HV4" i="37"/>
  <c r="HW4" i="37"/>
  <c r="HX4" i="37"/>
  <c r="HY4" i="36"/>
  <c r="HZ4" i="36"/>
  <c r="IA4" i="36"/>
  <c r="IB4" i="36"/>
  <c r="IC4" i="36"/>
  <c r="ID4" i="36"/>
  <c r="IE4" i="36"/>
  <c r="HY4" i="37"/>
  <c r="HZ4" i="37"/>
  <c r="IA4" i="37"/>
  <c r="IB4" i="37"/>
  <c r="IC4" i="37"/>
  <c r="ID4" i="37"/>
  <c r="IE4" i="37"/>
  <c r="IF4" i="36"/>
  <c r="IG4" i="36"/>
  <c r="IH4" i="36"/>
  <c r="II4" i="36"/>
  <c r="IJ4" i="36"/>
  <c r="IK4" i="36"/>
  <c r="IL4" i="36"/>
  <c r="IF4" i="37"/>
  <c r="IG4" i="37"/>
  <c r="IH4" i="37"/>
  <c r="II4" i="37"/>
  <c r="IJ4" i="37"/>
  <c r="IK4" i="37"/>
  <c r="IL4" i="37"/>
  <c r="IM4" i="36"/>
  <c r="IN4" i="36"/>
  <c r="IO4" i="36"/>
  <c r="IP4" i="36"/>
  <c r="IQ4" i="36"/>
  <c r="IR4" i="36"/>
  <c r="IS4" i="36"/>
  <c r="IM4" i="37"/>
  <c r="IN4" i="37"/>
  <c r="IO4" i="37"/>
  <c r="IP4" i="37"/>
  <c r="IQ4" i="37"/>
  <c r="IR4" i="37"/>
  <c r="IS4" i="37"/>
  <c r="IT4" i="36"/>
  <c r="IU4" i="36"/>
  <c r="IV4" i="36"/>
  <c r="IW4" i="36"/>
  <c r="IX4" i="36"/>
  <c r="IY4" i="36"/>
  <c r="IZ4" i="36"/>
  <c r="IT4" i="37"/>
  <c r="IU4" i="37"/>
  <c r="IV4" i="37"/>
  <c r="IW4" i="37"/>
  <c r="IX4" i="37"/>
  <c r="IY4" i="37"/>
  <c r="IZ4" i="37"/>
  <c r="JA4" i="36"/>
  <c r="JB4" i="36"/>
  <c r="JC4" i="36"/>
  <c r="JD4" i="36"/>
  <c r="JE4" i="36"/>
  <c r="JF4" i="36"/>
  <c r="JG4" i="36"/>
  <c r="JA4" i="37"/>
  <c r="JB4" i="37"/>
  <c r="JC4" i="37"/>
  <c r="JD4" i="37"/>
  <c r="JE4" i="37"/>
  <c r="JF4" i="37"/>
  <c r="JG4" i="37"/>
  <c r="JH4" i="36"/>
  <c r="JI4" i="36"/>
  <c r="JJ4" i="36"/>
  <c r="JK4" i="36"/>
  <c r="JL4" i="36"/>
  <c r="JM4" i="36"/>
  <c r="JN4" i="36"/>
  <c r="JH4" i="37"/>
  <c r="JI4" i="37"/>
  <c r="JJ4" i="37"/>
  <c r="JK4" i="37"/>
  <c r="JL4" i="37"/>
  <c r="JM4" i="37"/>
  <c r="JN4" i="37"/>
  <c r="JO4" i="36"/>
  <c r="JP4" i="36"/>
  <c r="JQ4" i="36"/>
  <c r="JR4" i="36"/>
  <c r="JS4" i="36"/>
  <c r="JT4" i="36"/>
  <c r="JU4" i="36"/>
  <c r="JO4" i="37"/>
  <c r="JP4" i="37"/>
  <c r="JQ4" i="37"/>
  <c r="JR4" i="37"/>
  <c r="JS4" i="37"/>
  <c r="JT4" i="37"/>
  <c r="JU4" i="37"/>
  <c r="JV4" i="36"/>
  <c r="JW4" i="36"/>
  <c r="JX4" i="36"/>
  <c r="JY4" i="36"/>
  <c r="JZ4" i="36"/>
  <c r="KA4" i="36"/>
  <c r="KB4" i="36"/>
  <c r="JV4" i="37"/>
  <c r="JW4" i="37"/>
  <c r="JX4" i="37"/>
  <c r="JY4" i="37"/>
  <c r="JZ4" i="37"/>
  <c r="KA4" i="37"/>
  <c r="KB4" i="37"/>
  <c r="KC4" i="36"/>
  <c r="KD4" i="36"/>
  <c r="KE4" i="36"/>
  <c r="KF4" i="36"/>
  <c r="KG4" i="36"/>
  <c r="KH4" i="36"/>
  <c r="KI4" i="36"/>
  <c r="KC4" i="37"/>
  <c r="KD4" i="37"/>
  <c r="KE4" i="37"/>
  <c r="KF4" i="37"/>
  <c r="KG4" i="37"/>
  <c r="KH4" i="37"/>
  <c r="KI4" i="37"/>
  <c r="KJ4" i="36"/>
  <c r="KK4" i="36"/>
  <c r="KL4" i="36"/>
  <c r="KM4" i="36"/>
  <c r="KN4" i="36"/>
  <c r="KO4" i="36"/>
  <c r="KP4" i="36"/>
  <c r="KJ4" i="37"/>
  <c r="KK4" i="37"/>
  <c r="KL4" i="37"/>
  <c r="KM4" i="37"/>
  <c r="KN4" i="37"/>
  <c r="KO4" i="37"/>
  <c r="KP4" i="37"/>
  <c r="KQ4" i="36"/>
  <c r="KR4" i="36"/>
  <c r="KS4" i="36"/>
  <c r="KT4" i="36"/>
  <c r="KU4" i="36"/>
  <c r="KV4" i="36"/>
  <c r="KW4" i="36"/>
  <c r="KQ4" i="37"/>
  <c r="KR4" i="37"/>
  <c r="KS4" i="37"/>
  <c r="KT4" i="37"/>
  <c r="KU4" i="37"/>
  <c r="KV4" i="37"/>
  <c r="KW4" i="37"/>
  <c r="KX4" i="36"/>
  <c r="KY4" i="36"/>
  <c r="KZ4" i="36"/>
  <c r="LA4" i="36"/>
  <c r="LB4" i="36"/>
  <c r="LC4" i="36"/>
  <c r="LD4" i="36"/>
  <c r="KX4" i="37"/>
  <c r="KY4" i="37"/>
  <c r="KZ4" i="37"/>
  <c r="LA4" i="37"/>
  <c r="LB4" i="37"/>
  <c r="LC4" i="37"/>
  <c r="LD4" i="37"/>
  <c r="LE4" i="36"/>
  <c r="LF4" i="36"/>
  <c r="LG4" i="36"/>
  <c r="LH4" i="36"/>
  <c r="LI4" i="36"/>
  <c r="LJ4" i="36"/>
  <c r="LK4" i="36"/>
  <c r="LE4" i="37"/>
  <c r="LF4" i="37"/>
  <c r="LG4" i="37"/>
  <c r="LH4" i="37"/>
  <c r="LI4" i="37"/>
  <c r="LJ4" i="37"/>
  <c r="LK4" i="37"/>
  <c r="LL4" i="36"/>
  <c r="LM4" i="36"/>
  <c r="LN4" i="36"/>
  <c r="LO4" i="36"/>
  <c r="LP4" i="36"/>
  <c r="LQ4" i="36"/>
  <c r="LR4" i="36"/>
  <c r="LL4" i="37"/>
  <c r="LM4" i="37"/>
  <c r="LN4" i="37"/>
  <c r="LO4" i="37"/>
  <c r="LP4" i="37"/>
  <c r="LQ4" i="37"/>
  <c r="LR4" i="37"/>
  <c r="LS4" i="36"/>
  <c r="LT4" i="36"/>
  <c r="LU4" i="36"/>
  <c r="LV4" i="36"/>
  <c r="LW4" i="36"/>
  <c r="LX4" i="36"/>
  <c r="LY4" i="36"/>
  <c r="LS4" i="37"/>
  <c r="LT4" i="37"/>
  <c r="LU4" i="37"/>
  <c r="LV4" i="37"/>
  <c r="LW4" i="37"/>
  <c r="LX4" i="37"/>
  <c r="LY4" i="37"/>
  <c r="LZ4" i="36"/>
  <c r="MA4" i="36"/>
  <c r="MB4" i="36"/>
  <c r="MC4" i="36"/>
  <c r="MD4" i="36"/>
  <c r="ME4" i="36"/>
  <c r="MF4" i="36"/>
  <c r="LZ4" i="37"/>
  <c r="MA4" i="37"/>
  <c r="MB4" i="37"/>
  <c r="MC4" i="37"/>
  <c r="MD4" i="37"/>
  <c r="ME4" i="37"/>
  <c r="MF4" i="37"/>
  <c r="MG4" i="36"/>
  <c r="MH4" i="36"/>
  <c r="MI4" i="36"/>
  <c r="MJ4" i="36"/>
  <c r="MK4" i="36"/>
  <c r="ML4" i="36"/>
  <c r="MM4" i="36"/>
  <c r="MG4" i="37"/>
  <c r="MH4" i="37"/>
  <c r="MI4" i="37"/>
  <c r="MJ4" i="37"/>
  <c r="MK4" i="37"/>
  <c r="ML4" i="37"/>
  <c r="MM4" i="37"/>
  <c r="MN4" i="36"/>
  <c r="MO4" i="36"/>
  <c r="MP4" i="36"/>
  <c r="MN4" i="37"/>
  <c r="MO4" i="37"/>
  <c r="MP4" i="37"/>
  <c r="G5" i="36"/>
  <c r="H5" i="36"/>
  <c r="F5" i="36"/>
  <c r="E5" i="36"/>
  <c r="C5" i="36"/>
  <c r="D5" i="36"/>
  <c r="B5" i="36"/>
  <c r="C5" i="37"/>
  <c r="D5" i="37"/>
  <c r="E5" i="37"/>
  <c r="F5" i="37"/>
  <c r="G5" i="37"/>
  <c r="H5" i="37"/>
  <c r="B5" i="37"/>
  <c r="I5" i="36"/>
  <c r="J5" i="36"/>
  <c r="K5" i="36"/>
  <c r="L5" i="36"/>
  <c r="M5" i="36"/>
  <c r="N5" i="36"/>
  <c r="O5" i="36"/>
  <c r="I5" i="37"/>
  <c r="J5" i="37"/>
  <c r="K5" i="37"/>
  <c r="L5" i="37"/>
  <c r="M5" i="37"/>
  <c r="N5" i="37"/>
  <c r="O5" i="37"/>
  <c r="P5" i="36"/>
  <c r="Q5" i="36"/>
  <c r="R5" i="36"/>
  <c r="S5" i="36"/>
  <c r="T5" i="36"/>
  <c r="U5" i="36"/>
  <c r="V5" i="36"/>
  <c r="P5" i="37"/>
  <c r="Q5" i="37"/>
  <c r="R5" i="37"/>
  <c r="S5" i="37"/>
  <c r="T5" i="37"/>
  <c r="U5" i="37"/>
  <c r="V5" i="37"/>
  <c r="W5" i="36"/>
  <c r="X5" i="36"/>
  <c r="Y5" i="36"/>
  <c r="Z5" i="36"/>
  <c r="AA5" i="36"/>
  <c r="AB5" i="36"/>
  <c r="AC5" i="36"/>
  <c r="W5" i="37"/>
  <c r="X5" i="37"/>
  <c r="Y5" i="37"/>
  <c r="Z5" i="37"/>
  <c r="AA5" i="37"/>
  <c r="AB5" i="37"/>
  <c r="AC5" i="37"/>
  <c r="AD5" i="36"/>
  <c r="AE5" i="36"/>
  <c r="AF5" i="36"/>
  <c r="AG5" i="36"/>
  <c r="AH5" i="36"/>
  <c r="AI5" i="36"/>
  <c r="AJ5" i="36"/>
  <c r="AD5" i="37"/>
  <c r="AE5" i="37"/>
  <c r="AF5" i="37"/>
  <c r="AG5" i="37"/>
  <c r="AH5" i="37"/>
  <c r="AI5" i="37"/>
  <c r="AJ5" i="37"/>
  <c r="AK5" i="36"/>
  <c r="AL5" i="36"/>
  <c r="AM5" i="36"/>
  <c r="AN5" i="36"/>
  <c r="AO5" i="36"/>
  <c r="AP5" i="36"/>
  <c r="AQ5" i="36"/>
  <c r="AK5" i="37"/>
  <c r="AL5" i="37"/>
  <c r="AM5" i="37"/>
  <c r="AN5" i="37"/>
  <c r="AO5" i="37"/>
  <c r="AP5" i="37"/>
  <c r="AQ5" i="37"/>
  <c r="AR5" i="36"/>
  <c r="AS5" i="36"/>
  <c r="AT5" i="36"/>
  <c r="AU5" i="36"/>
  <c r="AV5" i="36"/>
  <c r="AW5" i="36"/>
  <c r="AX5" i="36"/>
  <c r="AR5" i="37"/>
  <c r="AS5" i="37"/>
  <c r="AT5" i="37"/>
  <c r="AU5" i="37"/>
  <c r="AV5" i="37"/>
  <c r="AW5" i="37"/>
  <c r="AX5" i="37"/>
  <c r="AY5" i="36"/>
  <c r="AZ5" i="36"/>
  <c r="BA5" i="36"/>
  <c r="BB5" i="36"/>
  <c r="BC5" i="36"/>
  <c r="BD5" i="36"/>
  <c r="BE5" i="36"/>
  <c r="AY5" i="37"/>
  <c r="AZ5" i="37"/>
  <c r="BA5" i="37"/>
  <c r="BB5" i="37"/>
  <c r="BC5" i="37"/>
  <c r="BD5" i="37"/>
  <c r="BE5" i="37"/>
  <c r="BF5" i="36"/>
  <c r="BG5" i="36"/>
  <c r="BH5" i="36"/>
  <c r="BI5" i="36"/>
  <c r="BJ5" i="36"/>
  <c r="BK5" i="36"/>
  <c r="BL5" i="36"/>
  <c r="BF5" i="37"/>
  <c r="BG5" i="37"/>
  <c r="BH5" i="37"/>
  <c r="BI5" i="37"/>
  <c r="BJ5" i="37"/>
  <c r="BK5" i="37"/>
  <c r="BL5" i="37"/>
  <c r="BM5" i="36"/>
  <c r="BN5" i="36"/>
  <c r="BO5" i="36"/>
  <c r="BP5" i="36"/>
  <c r="BQ5" i="36"/>
  <c r="BR5" i="36"/>
  <c r="BS5" i="36"/>
  <c r="BM5" i="37"/>
  <c r="BN5" i="37"/>
  <c r="BO5" i="37"/>
  <c r="BP5" i="37"/>
  <c r="BQ5" i="37"/>
  <c r="BR5" i="37"/>
  <c r="BS5" i="37"/>
  <c r="BT5" i="36"/>
  <c r="BU5" i="36"/>
  <c r="BV5" i="36"/>
  <c r="BW5" i="36"/>
  <c r="BX5" i="36"/>
  <c r="BY5" i="36"/>
  <c r="BZ5" i="36"/>
  <c r="BT5" i="37"/>
  <c r="BU5" i="37"/>
  <c r="BV5" i="37"/>
  <c r="BW5" i="37"/>
  <c r="BX5" i="37"/>
  <c r="BY5" i="37"/>
  <c r="BZ5" i="37"/>
  <c r="CA5" i="36"/>
  <c r="CB5" i="36"/>
  <c r="CC5" i="36"/>
  <c r="CD5" i="36"/>
  <c r="CE5" i="36"/>
  <c r="CF5" i="36"/>
  <c r="CG5" i="36"/>
  <c r="CA5" i="37"/>
  <c r="CB5" i="37"/>
  <c r="CC5" i="37"/>
  <c r="CD5" i="37"/>
  <c r="CE5" i="37"/>
  <c r="CF5" i="37"/>
  <c r="CG5" i="37"/>
  <c r="CH5" i="36"/>
  <c r="CI5" i="36"/>
  <c r="CJ5" i="36"/>
  <c r="CK5" i="36"/>
  <c r="CL5" i="36"/>
  <c r="CM5" i="36"/>
  <c r="CN5" i="36"/>
  <c r="CH5" i="37"/>
  <c r="CI5" i="37"/>
  <c r="CJ5" i="37"/>
  <c r="CK5" i="37"/>
  <c r="CL5" i="37"/>
  <c r="CM5" i="37"/>
  <c r="CN5" i="37"/>
  <c r="CO5" i="36"/>
  <c r="CP5" i="36"/>
  <c r="CQ5" i="36"/>
  <c r="CR5" i="36"/>
  <c r="CS5" i="36"/>
  <c r="CT5" i="36"/>
  <c r="CU5" i="36"/>
  <c r="CO5" i="37"/>
  <c r="CP5" i="37"/>
  <c r="CQ5" i="37"/>
  <c r="CR5" i="37"/>
  <c r="CS5" i="37"/>
  <c r="CT5" i="37"/>
  <c r="CU5" i="37"/>
  <c r="CV5" i="36"/>
  <c r="CW5" i="36"/>
  <c r="CX5" i="36"/>
  <c r="CY5" i="36"/>
  <c r="CZ5" i="36"/>
  <c r="CV5" i="37"/>
  <c r="CW5" i="37"/>
  <c r="CX5" i="37"/>
  <c r="CY5" i="37"/>
  <c r="CZ5" i="37"/>
  <c r="DA5" i="37"/>
  <c r="DB5" i="37"/>
  <c r="DD5" i="36"/>
  <c r="DE5" i="36"/>
  <c r="DF5" i="36"/>
  <c r="DG5" i="36"/>
  <c r="DH5" i="36"/>
  <c r="DI5" i="36"/>
  <c r="DC5" i="37"/>
  <c r="DD5" i="37"/>
  <c r="DE5" i="37"/>
  <c r="DF5" i="37"/>
  <c r="DG5" i="37"/>
  <c r="DH5" i="37"/>
  <c r="DI5" i="37"/>
  <c r="DJ5" i="36"/>
  <c r="DK5" i="36"/>
  <c r="DL5" i="36"/>
  <c r="DM5" i="36"/>
  <c r="DN5" i="36"/>
  <c r="DO5" i="36"/>
  <c r="DP5" i="36"/>
  <c r="DJ5" i="37"/>
  <c r="DK5" i="37"/>
  <c r="DL5" i="37"/>
  <c r="DM5" i="37"/>
  <c r="DN5" i="37"/>
  <c r="DO5" i="37"/>
  <c r="DP5" i="37"/>
  <c r="DQ5" i="36"/>
  <c r="DR5" i="36"/>
  <c r="DS5" i="36"/>
  <c r="DT5" i="36"/>
  <c r="DU5" i="36"/>
  <c r="DV5" i="36"/>
  <c r="DW5" i="36"/>
  <c r="DQ5" i="37"/>
  <c r="DR5" i="37"/>
  <c r="DS5" i="37"/>
  <c r="DT5" i="37"/>
  <c r="DU5" i="37"/>
  <c r="DV5" i="37"/>
  <c r="DW5" i="37"/>
  <c r="DX5" i="36"/>
  <c r="DY5" i="36"/>
  <c r="DZ5" i="36"/>
  <c r="EA5" i="36"/>
  <c r="EB5" i="36"/>
  <c r="EC5" i="36"/>
  <c r="ED5" i="36"/>
  <c r="DX5" i="37"/>
  <c r="DY5" i="37"/>
  <c r="DZ5" i="37"/>
  <c r="EA5" i="37"/>
  <c r="EB5" i="37"/>
  <c r="EC5" i="37"/>
  <c r="ED5" i="37"/>
  <c r="EE5" i="36"/>
  <c r="EF5" i="36"/>
  <c r="EG5" i="36"/>
  <c r="EH5" i="36"/>
  <c r="EI5" i="36"/>
  <c r="EJ5" i="36"/>
  <c r="EK5" i="36"/>
  <c r="EE5" i="37"/>
  <c r="EF5" i="37"/>
  <c r="EG5" i="37"/>
  <c r="EH5" i="37"/>
  <c r="EI5" i="37"/>
  <c r="EJ5" i="37"/>
  <c r="EK5" i="37"/>
  <c r="EL5" i="36"/>
  <c r="EM5" i="36"/>
  <c r="EN5" i="36"/>
  <c r="EO5" i="36"/>
  <c r="EP5" i="36"/>
  <c r="EQ5" i="36"/>
  <c r="ER5" i="36"/>
  <c r="EL5" i="37"/>
  <c r="EM5" i="37"/>
  <c r="EN5" i="37"/>
  <c r="EO5" i="37"/>
  <c r="EP5" i="37"/>
  <c r="EQ5" i="37"/>
  <c r="ER5" i="37"/>
  <c r="ES5" i="36"/>
  <c r="ET5" i="36"/>
  <c r="EU5" i="36"/>
  <c r="EV5" i="36"/>
  <c r="EW5" i="36"/>
  <c r="EX5" i="36"/>
  <c r="EY5" i="36"/>
  <c r="ES5" i="37"/>
  <c r="ET5" i="37"/>
  <c r="EU5" i="37"/>
  <c r="EV5" i="37"/>
  <c r="EW5" i="37"/>
  <c r="EX5" i="37"/>
  <c r="EY5" i="37"/>
  <c r="EZ5" i="36"/>
  <c r="FA5" i="36"/>
  <c r="FB5" i="36"/>
  <c r="FC5" i="36"/>
  <c r="FD5" i="36"/>
  <c r="FE5" i="36"/>
  <c r="FF5" i="36"/>
  <c r="EZ5" i="37"/>
  <c r="FA5" i="37"/>
  <c r="FB5" i="37"/>
  <c r="FC5" i="37"/>
  <c r="FD5" i="37"/>
  <c r="FE5" i="37"/>
  <c r="FF5" i="37"/>
  <c r="FG5" i="36"/>
  <c r="FH5" i="36"/>
  <c r="FI5" i="36"/>
  <c r="FJ5" i="36"/>
  <c r="FK5" i="36"/>
  <c r="FL5" i="36"/>
  <c r="FM5" i="36"/>
  <c r="FG5" i="37"/>
  <c r="FH5" i="37"/>
  <c r="FI5" i="37"/>
  <c r="FJ5" i="37"/>
  <c r="FK5" i="37"/>
  <c r="FL5" i="37"/>
  <c r="FM5" i="37"/>
  <c r="FN5" i="36"/>
  <c r="FO5" i="36"/>
  <c r="FP5" i="36"/>
  <c r="FQ5" i="36"/>
  <c r="FR5" i="36"/>
  <c r="FS5" i="36"/>
  <c r="FT5" i="36"/>
  <c r="FN5" i="37"/>
  <c r="FO5" i="37"/>
  <c r="FP5" i="37"/>
  <c r="FQ5" i="37"/>
  <c r="FR5" i="37"/>
  <c r="FS5" i="37"/>
  <c r="FT5" i="37"/>
  <c r="FU5" i="36"/>
  <c r="FV5" i="36"/>
  <c r="FW5" i="36"/>
  <c r="FX5" i="36"/>
  <c r="FY5" i="36"/>
  <c r="FZ5" i="36"/>
  <c r="GA5" i="36"/>
  <c r="FU5" i="37"/>
  <c r="FV5" i="37"/>
  <c r="FW5" i="37"/>
  <c r="FX5" i="37"/>
  <c r="FY5" i="37"/>
  <c r="FZ5" i="37"/>
  <c r="GA5" i="37"/>
  <c r="GB5" i="36"/>
  <c r="GC5" i="36"/>
  <c r="GD5" i="36"/>
  <c r="GE5" i="36"/>
  <c r="GF5" i="36"/>
  <c r="GG5" i="36"/>
  <c r="GH5" i="36"/>
  <c r="GB5" i="37"/>
  <c r="GC5" i="37"/>
  <c r="GD5" i="37"/>
  <c r="GE5" i="37"/>
  <c r="GF5" i="37"/>
  <c r="GG5" i="37"/>
  <c r="GH5" i="37"/>
  <c r="GI5" i="36"/>
  <c r="GJ5" i="36"/>
  <c r="GK5" i="36"/>
  <c r="GL5" i="36"/>
  <c r="GM5" i="36"/>
  <c r="GN5" i="36"/>
  <c r="GO5" i="36"/>
  <c r="GI5" i="37"/>
  <c r="GJ5" i="37"/>
  <c r="GK5" i="37"/>
  <c r="GL5" i="37"/>
  <c r="GM5" i="37"/>
  <c r="GN5" i="37"/>
  <c r="GO5" i="37"/>
  <c r="GP5" i="36"/>
  <c r="GQ5" i="36"/>
  <c r="GR5" i="36"/>
  <c r="GS5" i="36"/>
  <c r="GT5" i="36"/>
  <c r="GU5" i="36"/>
  <c r="GV5" i="36"/>
  <c r="GP5" i="37"/>
  <c r="GQ5" i="37"/>
  <c r="GR5" i="37"/>
  <c r="GS5" i="37"/>
  <c r="GT5" i="37"/>
  <c r="GU5" i="37"/>
  <c r="GV5" i="37"/>
  <c r="GW5" i="36"/>
  <c r="GX5" i="36"/>
  <c r="GY5" i="36"/>
  <c r="GZ5" i="36"/>
  <c r="HA5" i="36"/>
  <c r="HB5" i="36"/>
  <c r="HC5" i="36"/>
  <c r="GW5" i="37"/>
  <c r="GX5" i="37"/>
  <c r="GY5" i="37"/>
  <c r="GZ5" i="37"/>
  <c r="HA5" i="37"/>
  <c r="HB5" i="37"/>
  <c r="HC5" i="37"/>
  <c r="HD5" i="36"/>
  <c r="HE5" i="36"/>
  <c r="HF5" i="36"/>
  <c r="HG5" i="36"/>
  <c r="HH5" i="36"/>
  <c r="HI5" i="36"/>
  <c r="HJ5" i="36"/>
  <c r="HD5" i="37"/>
  <c r="HE5" i="37"/>
  <c r="HF5" i="37"/>
  <c r="HG5" i="37"/>
  <c r="HH5" i="37"/>
  <c r="HI5" i="37"/>
  <c r="HJ5" i="37"/>
  <c r="HK5" i="36"/>
  <c r="HL5" i="36"/>
  <c r="HM5" i="36"/>
  <c r="HN5" i="36"/>
  <c r="HO5" i="36"/>
  <c r="HP5" i="36"/>
  <c r="HQ5" i="36"/>
  <c r="HK5" i="37"/>
  <c r="HL5" i="37"/>
  <c r="HM5" i="37"/>
  <c r="HN5" i="37"/>
  <c r="HO5" i="37"/>
  <c r="HP5" i="37"/>
  <c r="HQ5" i="37"/>
  <c r="HR5" i="36"/>
  <c r="HS5" i="36"/>
  <c r="HT5" i="36"/>
  <c r="HU5" i="36"/>
  <c r="HV5" i="36"/>
  <c r="HW5" i="36"/>
  <c r="HX5" i="36"/>
  <c r="HR5" i="37"/>
  <c r="HS5" i="37"/>
  <c r="HT5" i="37"/>
  <c r="HU5" i="37"/>
  <c r="HV5" i="37"/>
  <c r="HW5" i="37"/>
  <c r="HX5" i="37"/>
  <c r="HY5" i="36"/>
  <c r="HZ5" i="36"/>
  <c r="IA5" i="36"/>
  <c r="IB5" i="36"/>
  <c r="IC5" i="36"/>
  <c r="ID5" i="36"/>
  <c r="IE5" i="36"/>
  <c r="HY5" i="37"/>
  <c r="HZ5" i="37"/>
  <c r="IA5" i="37"/>
  <c r="IB5" i="37"/>
  <c r="IC5" i="37"/>
  <c r="ID5" i="37"/>
  <c r="IE5" i="37"/>
  <c r="IF5" i="36"/>
  <c r="IG5" i="36"/>
  <c r="IH5" i="36"/>
  <c r="II5" i="36"/>
  <c r="IJ5" i="36"/>
  <c r="IK5" i="36"/>
  <c r="IL5" i="36"/>
  <c r="IF5" i="37"/>
  <c r="IG5" i="37"/>
  <c r="IH5" i="37"/>
  <c r="II5" i="37"/>
  <c r="IJ5" i="37"/>
  <c r="IK5" i="37"/>
  <c r="IL5" i="37"/>
  <c r="IM5" i="36"/>
  <c r="IN5" i="36"/>
  <c r="IO5" i="36"/>
  <c r="IP5" i="36"/>
  <c r="IQ5" i="36"/>
  <c r="IR5" i="36"/>
  <c r="IS5" i="36"/>
  <c r="IM5" i="37"/>
  <c r="IN5" i="37"/>
  <c r="IO5" i="37"/>
  <c r="IP5" i="37"/>
  <c r="IQ5" i="37"/>
  <c r="IR5" i="37"/>
  <c r="IS5" i="37"/>
  <c r="IT5" i="36"/>
  <c r="IU5" i="36"/>
  <c r="IV5" i="36"/>
  <c r="IW5" i="36"/>
  <c r="IX5" i="36"/>
  <c r="IY5" i="36"/>
  <c r="IZ5" i="36"/>
  <c r="IT5" i="37"/>
  <c r="IU5" i="37"/>
  <c r="IV5" i="37"/>
  <c r="IW5" i="37"/>
  <c r="IX5" i="37"/>
  <c r="IY5" i="37"/>
  <c r="IZ5" i="37"/>
  <c r="JA5" i="36"/>
  <c r="JB5" i="36"/>
  <c r="JC5" i="36"/>
  <c r="JD5" i="36"/>
  <c r="JE5" i="36"/>
  <c r="JF5" i="36"/>
  <c r="JG5" i="36"/>
  <c r="JA5" i="37"/>
  <c r="JB5" i="37"/>
  <c r="JC5" i="37"/>
  <c r="JD5" i="37"/>
  <c r="JE5" i="37"/>
  <c r="JF5" i="37"/>
  <c r="JG5" i="37"/>
  <c r="JH5" i="36"/>
  <c r="JI5" i="36"/>
  <c r="JJ5" i="36"/>
  <c r="JK5" i="36"/>
  <c r="JL5" i="36"/>
  <c r="JM5" i="36"/>
  <c r="JN5" i="36"/>
  <c r="JH5" i="37"/>
  <c r="JI5" i="37"/>
  <c r="JJ5" i="37"/>
  <c r="JK5" i="37"/>
  <c r="JL5" i="37"/>
  <c r="JM5" i="37"/>
  <c r="JN5" i="37"/>
  <c r="JO5" i="36"/>
  <c r="JP5" i="36"/>
  <c r="JQ5" i="36"/>
  <c r="JR5" i="36"/>
  <c r="JS5" i="36"/>
  <c r="JT5" i="36"/>
  <c r="JU5" i="36"/>
  <c r="JO5" i="37"/>
  <c r="JP5" i="37"/>
  <c r="JQ5" i="37"/>
  <c r="JR5" i="37"/>
  <c r="JS5" i="37"/>
  <c r="JT5" i="37"/>
  <c r="JU5" i="37"/>
  <c r="JV5" i="36"/>
  <c r="JW5" i="36"/>
  <c r="JX5" i="36"/>
  <c r="JY5" i="36"/>
  <c r="JZ5" i="36"/>
  <c r="KA5" i="36"/>
  <c r="KB5" i="36"/>
  <c r="JV5" i="37"/>
  <c r="JW5" i="37"/>
  <c r="JX5" i="37"/>
  <c r="JY5" i="37"/>
  <c r="JZ5" i="37"/>
  <c r="KA5" i="37"/>
  <c r="KB5" i="37"/>
  <c r="KC5" i="36"/>
  <c r="KD5" i="36"/>
  <c r="KE5" i="36"/>
  <c r="KF5" i="36"/>
  <c r="KG5" i="36"/>
  <c r="KH5" i="36"/>
  <c r="KI5" i="36"/>
  <c r="KC5" i="37"/>
  <c r="KD5" i="37"/>
  <c r="KE5" i="37"/>
  <c r="KF5" i="37"/>
  <c r="KG5" i="37"/>
  <c r="KH5" i="37"/>
  <c r="KI5" i="37"/>
  <c r="KJ5" i="36"/>
  <c r="KK5" i="36"/>
  <c r="KL5" i="36"/>
  <c r="KM5" i="36"/>
  <c r="KN5" i="36"/>
  <c r="KO5" i="36"/>
  <c r="KP5" i="36"/>
  <c r="KJ5" i="37"/>
  <c r="KK5" i="37"/>
  <c r="KL5" i="37"/>
  <c r="KM5" i="37"/>
  <c r="KN5" i="37"/>
  <c r="KO5" i="37"/>
  <c r="KP5" i="37"/>
  <c r="KQ5" i="36"/>
  <c r="KR5" i="36"/>
  <c r="KS5" i="36"/>
  <c r="KT5" i="36"/>
  <c r="KU5" i="36"/>
  <c r="KV5" i="36"/>
  <c r="KW5" i="36"/>
  <c r="KQ5" i="37"/>
  <c r="KR5" i="37"/>
  <c r="KS5" i="37"/>
  <c r="KT5" i="37"/>
  <c r="KU5" i="37"/>
  <c r="KV5" i="37"/>
  <c r="KW5" i="37"/>
  <c r="KX5" i="36"/>
  <c r="KY5" i="36"/>
  <c r="KZ5" i="36"/>
  <c r="LA5" i="36"/>
  <c r="LB5" i="36"/>
  <c r="LC5" i="36"/>
  <c r="LD5" i="36"/>
  <c r="KX5" i="37"/>
  <c r="KY5" i="37"/>
  <c r="KZ5" i="37"/>
  <c r="LA5" i="37"/>
  <c r="LB5" i="37"/>
  <c r="LC5" i="37"/>
  <c r="LD5" i="37"/>
  <c r="LE5" i="36"/>
  <c r="LF5" i="36"/>
  <c r="LG5" i="36"/>
  <c r="LH5" i="36"/>
  <c r="LI5" i="36"/>
  <c r="LJ5" i="36"/>
  <c r="LK5" i="36"/>
  <c r="LE5" i="37"/>
  <c r="LF5" i="37"/>
  <c r="LG5" i="37"/>
  <c r="LH5" i="37"/>
  <c r="LI5" i="37"/>
  <c r="LJ5" i="37"/>
  <c r="LK5" i="37"/>
  <c r="LL5" i="36"/>
  <c r="LM5" i="36"/>
  <c r="LN5" i="36"/>
  <c r="LO5" i="36"/>
  <c r="LP5" i="36"/>
  <c r="LQ5" i="36"/>
  <c r="LR5" i="36"/>
  <c r="LL5" i="37"/>
  <c r="LM5" i="37"/>
  <c r="LN5" i="37"/>
  <c r="LO5" i="37"/>
  <c r="LP5" i="37"/>
  <c r="LQ5" i="37"/>
  <c r="LR5" i="37"/>
  <c r="LS5" i="36"/>
  <c r="LT5" i="36"/>
  <c r="LU5" i="36"/>
  <c r="LV5" i="36"/>
  <c r="LW5" i="36"/>
  <c r="LX5" i="36"/>
  <c r="LY5" i="36"/>
  <c r="LS5" i="37"/>
  <c r="LT5" i="37"/>
  <c r="LU5" i="37"/>
  <c r="LV5" i="37"/>
  <c r="LW5" i="37"/>
  <c r="LX5" i="37"/>
  <c r="LY5" i="37"/>
  <c r="LZ5" i="36"/>
  <c r="MA5" i="36"/>
  <c r="MB5" i="36"/>
  <c r="MC5" i="36"/>
  <c r="MD5" i="36"/>
  <c r="ME5" i="36"/>
  <c r="MF5" i="36"/>
  <c r="LZ5" i="37"/>
  <c r="MA5" i="37"/>
  <c r="MB5" i="37"/>
  <c r="MC5" i="37"/>
  <c r="MD5" i="37"/>
  <c r="ME5" i="37"/>
  <c r="MF5" i="37"/>
  <c r="MG5" i="36"/>
  <c r="MH5" i="36"/>
  <c r="MI5" i="36"/>
  <c r="MJ5" i="36"/>
  <c r="MK5" i="36"/>
  <c r="ML5" i="36"/>
  <c r="MM5" i="36"/>
  <c r="MG5" i="37"/>
  <c r="MH5" i="37"/>
  <c r="MI5" i="37"/>
  <c r="MJ5" i="37"/>
  <c r="MK5" i="37"/>
  <c r="ML5" i="37"/>
  <c r="MM5" i="37"/>
  <c r="MN5" i="36"/>
  <c r="MO5" i="36"/>
  <c r="MP5" i="36"/>
  <c r="MN5" i="37"/>
  <c r="MO5" i="37"/>
  <c r="MP5" i="37"/>
  <c r="G6" i="36"/>
  <c r="H6" i="36"/>
  <c r="F6" i="36"/>
  <c r="E6" i="36"/>
  <c r="C6" i="36"/>
  <c r="D6" i="36"/>
  <c r="B6" i="36"/>
  <c r="C6" i="37"/>
  <c r="D6" i="37"/>
  <c r="E6" i="37"/>
  <c r="F6" i="37"/>
  <c r="G6" i="37"/>
  <c r="H6" i="37"/>
  <c r="B6" i="37"/>
  <c r="I6" i="36"/>
  <c r="J6" i="36"/>
  <c r="K6" i="36"/>
  <c r="L6" i="36"/>
  <c r="M6" i="36"/>
  <c r="N6" i="36"/>
  <c r="O6" i="36"/>
  <c r="I6" i="37"/>
  <c r="J6" i="37"/>
  <c r="K6" i="37"/>
  <c r="L6" i="37"/>
  <c r="M6" i="37"/>
  <c r="N6" i="37"/>
  <c r="O6" i="37"/>
  <c r="P6" i="36"/>
  <c r="Q6" i="36"/>
  <c r="R6" i="36"/>
  <c r="S6" i="36"/>
  <c r="T6" i="36"/>
  <c r="U6" i="36"/>
  <c r="V6" i="36"/>
  <c r="P6" i="37"/>
  <c r="Q6" i="37"/>
  <c r="R6" i="37"/>
  <c r="S6" i="37"/>
  <c r="T6" i="37"/>
  <c r="U6" i="37"/>
  <c r="V6" i="37"/>
  <c r="W6" i="36"/>
  <c r="X6" i="36"/>
  <c r="Y6" i="36"/>
  <c r="Z6" i="36"/>
  <c r="AA6" i="36"/>
  <c r="AB6" i="36"/>
  <c r="AC6" i="36"/>
  <c r="W6" i="37"/>
  <c r="X6" i="37"/>
  <c r="Y6" i="37"/>
  <c r="Z6" i="37"/>
  <c r="AA6" i="37"/>
  <c r="AB6" i="37"/>
  <c r="AC6" i="37"/>
  <c r="AD6" i="36"/>
  <c r="AE6" i="36"/>
  <c r="AF6" i="36"/>
  <c r="AG6" i="36"/>
  <c r="AH6" i="36"/>
  <c r="AI6" i="36"/>
  <c r="AJ6" i="36"/>
  <c r="AD6" i="37"/>
  <c r="AE6" i="37"/>
  <c r="AF6" i="37"/>
  <c r="AG6" i="37"/>
  <c r="AH6" i="37"/>
  <c r="AI6" i="37"/>
  <c r="AJ6" i="37"/>
  <c r="AK6" i="36"/>
  <c r="AL6" i="36"/>
  <c r="AM6" i="36"/>
  <c r="AN6" i="36"/>
  <c r="AO6" i="36"/>
  <c r="AP6" i="36"/>
  <c r="AQ6" i="36"/>
  <c r="AK6" i="37"/>
  <c r="AL6" i="37"/>
  <c r="AM6" i="37"/>
  <c r="AN6" i="37"/>
  <c r="AO6" i="37"/>
  <c r="AP6" i="37"/>
  <c r="AQ6" i="37"/>
  <c r="AR6" i="36"/>
  <c r="AS6" i="36"/>
  <c r="AT6" i="36"/>
  <c r="AU6" i="36"/>
  <c r="AV6" i="36"/>
  <c r="AW6" i="36"/>
  <c r="AX6" i="36"/>
  <c r="AR6" i="37"/>
  <c r="AS6" i="37"/>
  <c r="AT6" i="37"/>
  <c r="AU6" i="37"/>
  <c r="AV6" i="37"/>
  <c r="AW6" i="37"/>
  <c r="AX6" i="37"/>
  <c r="AY6" i="36"/>
  <c r="AZ6" i="36"/>
  <c r="BA6" i="36"/>
  <c r="BB6" i="36"/>
  <c r="BC6" i="36"/>
  <c r="BD6" i="36"/>
  <c r="BE6" i="36"/>
  <c r="AY6" i="37"/>
  <c r="AZ6" i="37"/>
  <c r="BA6" i="37"/>
  <c r="BB6" i="37"/>
  <c r="BC6" i="37"/>
  <c r="BD6" i="37"/>
  <c r="BE6" i="37"/>
  <c r="BF6" i="36"/>
  <c r="BG6" i="36"/>
  <c r="BH6" i="36"/>
  <c r="BI6" i="36"/>
  <c r="BJ6" i="36"/>
  <c r="BK6" i="36"/>
  <c r="BL6" i="36"/>
  <c r="BF6" i="37"/>
  <c r="BG6" i="37"/>
  <c r="BH6" i="37"/>
  <c r="BI6" i="37"/>
  <c r="BJ6" i="37"/>
  <c r="BK6" i="37"/>
  <c r="BL6" i="37"/>
  <c r="BM6" i="36"/>
  <c r="BN6" i="36"/>
  <c r="BO6" i="36"/>
  <c r="BP6" i="36"/>
  <c r="BQ6" i="36"/>
  <c r="BR6" i="36"/>
  <c r="BS6" i="36"/>
  <c r="BM6" i="37"/>
  <c r="BN6" i="37"/>
  <c r="BO6" i="37"/>
  <c r="BP6" i="37"/>
  <c r="BQ6" i="37"/>
  <c r="BR6" i="37"/>
  <c r="BS6" i="37"/>
  <c r="BT6" i="36"/>
  <c r="BU6" i="36"/>
  <c r="BV6" i="36"/>
  <c r="BW6" i="36"/>
  <c r="BX6" i="36"/>
  <c r="BY6" i="36"/>
  <c r="BZ6" i="36"/>
  <c r="BT6" i="37"/>
  <c r="BU6" i="37"/>
  <c r="BV6" i="37"/>
  <c r="BW6" i="37"/>
  <c r="BX6" i="37"/>
  <c r="BY6" i="37"/>
  <c r="BZ6" i="37"/>
  <c r="CA6" i="36"/>
  <c r="CB6" i="36"/>
  <c r="CC6" i="36"/>
  <c r="CD6" i="36"/>
  <c r="CE6" i="36"/>
  <c r="CF6" i="36"/>
  <c r="CG6" i="36"/>
  <c r="CA6" i="37"/>
  <c r="CB6" i="37"/>
  <c r="CC6" i="37"/>
  <c r="CD6" i="37"/>
  <c r="CE6" i="37"/>
  <c r="CF6" i="37"/>
  <c r="CG6" i="37"/>
  <c r="CH6" i="36"/>
  <c r="CI6" i="36"/>
  <c r="CJ6" i="36"/>
  <c r="CK6" i="36"/>
  <c r="CL6" i="36"/>
  <c r="CM6" i="36"/>
  <c r="CN6" i="36"/>
  <c r="CH6" i="37"/>
  <c r="CI6" i="37"/>
  <c r="CJ6" i="37"/>
  <c r="CK6" i="37"/>
  <c r="CL6" i="37"/>
  <c r="CM6" i="37"/>
  <c r="CN6" i="37"/>
  <c r="CO6" i="36"/>
  <c r="CP6" i="36"/>
  <c r="CQ6" i="36"/>
  <c r="CR6" i="36"/>
  <c r="CS6" i="36"/>
  <c r="CT6" i="36"/>
  <c r="CU6" i="36"/>
  <c r="CO6" i="37"/>
  <c r="CP6" i="37"/>
  <c r="CQ6" i="37"/>
  <c r="CR6" i="37"/>
  <c r="CS6" i="37"/>
  <c r="CT6" i="37"/>
  <c r="CU6" i="37"/>
  <c r="CV6" i="36"/>
  <c r="CW6" i="36"/>
  <c r="CX6" i="36"/>
  <c r="CY6" i="36"/>
  <c r="CZ6" i="36"/>
  <c r="CV6" i="37"/>
  <c r="CW6" i="37"/>
  <c r="CX6" i="37"/>
  <c r="CY6" i="37"/>
  <c r="CZ6" i="37"/>
  <c r="DA6" i="37"/>
  <c r="DB6" i="37"/>
  <c r="DD6" i="36"/>
  <c r="DE6" i="36"/>
  <c r="DF6" i="36"/>
  <c r="DG6" i="36"/>
  <c r="DH6" i="36"/>
  <c r="DI6" i="36"/>
  <c r="DC6" i="37"/>
  <c r="DD6" i="37"/>
  <c r="DE6" i="37"/>
  <c r="DF6" i="37"/>
  <c r="DG6" i="37"/>
  <c r="DH6" i="37"/>
  <c r="DI6" i="37"/>
  <c r="DJ6" i="36"/>
  <c r="DK6" i="36"/>
  <c r="DL6" i="36"/>
  <c r="DM6" i="36"/>
  <c r="DN6" i="36"/>
  <c r="DO6" i="36"/>
  <c r="DP6" i="36"/>
  <c r="DJ6" i="37"/>
  <c r="DK6" i="37"/>
  <c r="DL6" i="37"/>
  <c r="DM6" i="37"/>
  <c r="DN6" i="37"/>
  <c r="DO6" i="37"/>
  <c r="DP6" i="37"/>
  <c r="DQ6" i="36"/>
  <c r="DR6" i="36"/>
  <c r="DS6" i="36"/>
  <c r="DT6" i="36"/>
  <c r="DU6" i="36"/>
  <c r="DV6" i="36"/>
  <c r="DW6" i="36"/>
  <c r="DQ6" i="37"/>
  <c r="DR6" i="37"/>
  <c r="DS6" i="37"/>
  <c r="DT6" i="37"/>
  <c r="DU6" i="37"/>
  <c r="DV6" i="37"/>
  <c r="DW6" i="37"/>
  <c r="DX6" i="36"/>
  <c r="DY6" i="36"/>
  <c r="DZ6" i="36"/>
  <c r="EA6" i="36"/>
  <c r="EB6" i="36"/>
  <c r="EC6" i="36"/>
  <c r="ED6" i="36"/>
  <c r="DX6" i="37"/>
  <c r="DY6" i="37"/>
  <c r="DZ6" i="37"/>
  <c r="EA6" i="37"/>
  <c r="EB6" i="37"/>
  <c r="EC6" i="37"/>
  <c r="ED6" i="37"/>
  <c r="EE6" i="36"/>
  <c r="EF6" i="36"/>
  <c r="EG6" i="36"/>
  <c r="EH6" i="36"/>
  <c r="EI6" i="36"/>
  <c r="EJ6" i="36"/>
  <c r="EK6" i="36"/>
  <c r="EE6" i="37"/>
  <c r="EF6" i="37"/>
  <c r="EG6" i="37"/>
  <c r="EH6" i="37"/>
  <c r="EI6" i="37"/>
  <c r="EJ6" i="37"/>
  <c r="EK6" i="37"/>
  <c r="EL6" i="36"/>
  <c r="EM6" i="36"/>
  <c r="EN6" i="36"/>
  <c r="EO6" i="36"/>
  <c r="EP6" i="36"/>
  <c r="EQ6" i="36"/>
  <c r="ER6" i="36"/>
  <c r="EL6" i="37"/>
  <c r="EM6" i="37"/>
  <c r="EN6" i="37"/>
  <c r="EO6" i="37"/>
  <c r="EP6" i="37"/>
  <c r="ES6" i="36"/>
  <c r="ET6" i="36"/>
  <c r="EU6" i="36"/>
  <c r="EV6" i="36"/>
  <c r="EW6" i="36"/>
  <c r="EX6" i="36"/>
  <c r="EY6" i="36"/>
  <c r="ES6" i="37"/>
  <c r="ET6" i="37"/>
  <c r="EU6" i="37"/>
  <c r="EV6" i="37"/>
  <c r="EW6" i="37"/>
  <c r="EX6" i="37"/>
  <c r="EY6" i="37"/>
  <c r="EZ6" i="36"/>
  <c r="FA6" i="36"/>
  <c r="FB6" i="36"/>
  <c r="FC6" i="36"/>
  <c r="FD6" i="36"/>
  <c r="FE6" i="36"/>
  <c r="FF6" i="36"/>
  <c r="EZ6" i="37"/>
  <c r="FA6" i="37"/>
  <c r="FB6" i="37"/>
  <c r="FC6" i="37"/>
  <c r="FD6" i="37"/>
  <c r="FE6" i="37"/>
  <c r="FF6" i="37"/>
  <c r="FG6" i="36"/>
  <c r="FH6" i="36"/>
  <c r="FI6" i="36"/>
  <c r="FJ6" i="36"/>
  <c r="FK6" i="36"/>
  <c r="FL6" i="36"/>
  <c r="FM6" i="36"/>
  <c r="FG6" i="37"/>
  <c r="FH6" i="37"/>
  <c r="FI6" i="37"/>
  <c r="FJ6" i="37"/>
  <c r="FK6" i="37"/>
  <c r="FL6" i="37"/>
  <c r="FM6" i="37"/>
  <c r="FN6" i="36"/>
  <c r="FO6" i="36"/>
  <c r="FP6" i="36"/>
  <c r="FQ6" i="36"/>
  <c r="FR6" i="36"/>
  <c r="FS6" i="36"/>
  <c r="FT6" i="36"/>
  <c r="FN6" i="37"/>
  <c r="FO6" i="37"/>
  <c r="FP6" i="37"/>
  <c r="FQ6" i="37"/>
  <c r="FR6" i="37"/>
  <c r="FS6" i="37"/>
  <c r="FT6" i="37"/>
  <c r="FU6" i="36"/>
  <c r="FV6" i="36"/>
  <c r="FW6" i="36"/>
  <c r="FX6" i="36"/>
  <c r="FY6" i="36"/>
  <c r="FZ6" i="36"/>
  <c r="GA6" i="36"/>
  <c r="FU6" i="37"/>
  <c r="FV6" i="37"/>
  <c r="FW6" i="37"/>
  <c r="FX6" i="37"/>
  <c r="FY6" i="37"/>
  <c r="FZ6" i="37"/>
  <c r="GA6" i="37"/>
  <c r="GB6" i="36"/>
  <c r="GC6" i="36"/>
  <c r="GD6" i="36"/>
  <c r="GE6" i="36"/>
  <c r="GF6" i="36"/>
  <c r="GG6" i="36"/>
  <c r="GH6" i="36"/>
  <c r="GB6" i="37"/>
  <c r="GC6" i="37"/>
  <c r="GD6" i="37"/>
  <c r="GE6" i="37"/>
  <c r="GF6" i="37"/>
  <c r="GG6" i="37"/>
  <c r="GH6" i="37"/>
  <c r="GI6" i="36"/>
  <c r="GJ6" i="36"/>
  <c r="GK6" i="36"/>
  <c r="GL6" i="36"/>
  <c r="GM6" i="36"/>
  <c r="GN6" i="36"/>
  <c r="GO6" i="36"/>
  <c r="GI6" i="37"/>
  <c r="GJ6" i="37"/>
  <c r="GK6" i="37"/>
  <c r="GL6" i="37"/>
  <c r="GM6" i="37"/>
  <c r="GN6" i="37"/>
  <c r="GO6" i="37"/>
  <c r="GP6" i="36"/>
  <c r="GQ6" i="36"/>
  <c r="GR6" i="36"/>
  <c r="GS6" i="36"/>
  <c r="GT6" i="36"/>
  <c r="GU6" i="36"/>
  <c r="GV6" i="36"/>
  <c r="GP6" i="37"/>
  <c r="GQ6" i="37"/>
  <c r="GR6" i="37"/>
  <c r="GS6" i="37"/>
  <c r="GT6" i="37"/>
  <c r="GU6" i="37"/>
  <c r="GV6" i="37"/>
  <c r="GW6" i="36"/>
  <c r="GX6" i="36"/>
  <c r="GY6" i="36"/>
  <c r="GZ6" i="36"/>
  <c r="HA6" i="36"/>
  <c r="HB6" i="36"/>
  <c r="HC6" i="36"/>
  <c r="GW6" i="37"/>
  <c r="GX6" i="37"/>
  <c r="GY6" i="37"/>
  <c r="GZ6" i="37"/>
  <c r="HA6" i="37"/>
  <c r="HB6" i="37"/>
  <c r="HC6" i="37"/>
  <c r="HD6" i="36"/>
  <c r="HE6" i="36"/>
  <c r="HF6" i="36"/>
  <c r="HG6" i="36"/>
  <c r="HH6" i="36"/>
  <c r="HI6" i="36"/>
  <c r="HJ6" i="36"/>
  <c r="HD6" i="37"/>
  <c r="HE6" i="37"/>
  <c r="HF6" i="37"/>
  <c r="HG6" i="37"/>
  <c r="HH6" i="37"/>
  <c r="HI6" i="37"/>
  <c r="HJ6" i="37"/>
  <c r="HK6" i="36"/>
  <c r="HL6" i="36"/>
  <c r="HM6" i="36"/>
  <c r="HN6" i="36"/>
  <c r="HO6" i="36"/>
  <c r="HP6" i="36"/>
  <c r="HQ6" i="36"/>
  <c r="HK6" i="37"/>
  <c r="HL6" i="37"/>
  <c r="HM6" i="37"/>
  <c r="HN6" i="37"/>
  <c r="HO6" i="37"/>
  <c r="HP6" i="37"/>
  <c r="HQ6" i="37"/>
  <c r="HR6" i="36"/>
  <c r="HS6" i="36"/>
  <c r="HT6" i="36"/>
  <c r="HU6" i="36"/>
  <c r="HV6" i="36"/>
  <c r="HW6" i="36"/>
  <c r="HX6" i="36"/>
  <c r="HR6" i="37"/>
  <c r="HS6" i="37"/>
  <c r="HT6" i="37"/>
  <c r="HU6" i="37"/>
  <c r="HV6" i="37"/>
  <c r="HW6" i="37"/>
  <c r="HX6" i="37"/>
  <c r="HY6" i="36"/>
  <c r="HZ6" i="36"/>
  <c r="IA6" i="36"/>
  <c r="IB6" i="36"/>
  <c r="IC6" i="36"/>
  <c r="ID6" i="36"/>
  <c r="IE6" i="36"/>
  <c r="HY6" i="37"/>
  <c r="HZ6" i="37"/>
  <c r="IA6" i="37"/>
  <c r="IB6" i="37"/>
  <c r="IC6" i="37"/>
  <c r="ID6" i="37"/>
  <c r="IE6" i="37"/>
  <c r="IF6" i="36"/>
  <c r="IG6" i="36"/>
  <c r="IH6" i="36"/>
  <c r="II6" i="36"/>
  <c r="IJ6" i="36"/>
  <c r="IK6" i="36"/>
  <c r="IL6" i="36"/>
  <c r="IF6" i="37"/>
  <c r="IG6" i="37"/>
  <c r="IH6" i="37"/>
  <c r="II6" i="37"/>
  <c r="IJ6" i="37"/>
  <c r="IK6" i="37"/>
  <c r="IL6" i="37"/>
  <c r="IM6" i="36"/>
  <c r="IN6" i="36"/>
  <c r="IO6" i="36"/>
  <c r="IP6" i="36"/>
  <c r="IQ6" i="36"/>
  <c r="IR6" i="36"/>
  <c r="IS6" i="36"/>
  <c r="IM6" i="37"/>
  <c r="IN6" i="37"/>
  <c r="IO6" i="37"/>
  <c r="IP6" i="37"/>
  <c r="IQ6" i="37"/>
  <c r="IR6" i="37"/>
  <c r="IS6" i="37"/>
  <c r="IT6" i="36"/>
  <c r="IU6" i="36"/>
  <c r="IV6" i="36"/>
  <c r="IW6" i="36"/>
  <c r="IX6" i="36"/>
  <c r="IY6" i="36"/>
  <c r="IZ6" i="36"/>
  <c r="IT6" i="37"/>
  <c r="IU6" i="37"/>
  <c r="IV6" i="37"/>
  <c r="IW6" i="37"/>
  <c r="IX6" i="37"/>
  <c r="IY6" i="37"/>
  <c r="IZ6" i="37"/>
  <c r="JA6" i="36"/>
  <c r="JB6" i="36"/>
  <c r="JC6" i="36"/>
  <c r="JD6" i="36"/>
  <c r="JE6" i="36"/>
  <c r="JF6" i="36"/>
  <c r="JG6" i="36"/>
  <c r="JA6" i="37"/>
  <c r="JB6" i="37"/>
  <c r="JC6" i="37"/>
  <c r="JD6" i="37"/>
  <c r="JE6" i="37"/>
  <c r="JF6" i="37"/>
  <c r="JG6" i="37"/>
  <c r="JH6" i="36"/>
  <c r="JI6" i="36"/>
  <c r="JJ6" i="36"/>
  <c r="JK6" i="36"/>
  <c r="JL6" i="36"/>
  <c r="JM6" i="36"/>
  <c r="JN6" i="36"/>
  <c r="JH6" i="37"/>
  <c r="JI6" i="37"/>
  <c r="JJ6" i="37"/>
  <c r="JK6" i="37"/>
  <c r="JL6" i="37"/>
  <c r="JM6" i="37"/>
  <c r="JN6" i="37"/>
  <c r="JO6" i="36"/>
  <c r="JP6" i="36"/>
  <c r="JQ6" i="36"/>
  <c r="JR6" i="36"/>
  <c r="JS6" i="36"/>
  <c r="JT6" i="36"/>
  <c r="JU6" i="36"/>
  <c r="JO6" i="37"/>
  <c r="JP6" i="37"/>
  <c r="JQ6" i="37"/>
  <c r="JR6" i="37"/>
  <c r="JS6" i="37"/>
  <c r="JT6" i="37"/>
  <c r="JU6" i="37"/>
  <c r="JV6" i="36"/>
  <c r="JW6" i="36"/>
  <c r="JX6" i="36"/>
  <c r="JY6" i="36"/>
  <c r="JZ6" i="36"/>
  <c r="KA6" i="36"/>
  <c r="KB6" i="36"/>
  <c r="JV6" i="37"/>
  <c r="JW6" i="37"/>
  <c r="JX6" i="37"/>
  <c r="JY6" i="37"/>
  <c r="JZ6" i="37"/>
  <c r="KA6" i="37"/>
  <c r="KB6" i="37"/>
  <c r="KC6" i="36"/>
  <c r="KD6" i="36"/>
  <c r="KE6" i="36"/>
  <c r="KF6" i="36"/>
  <c r="KG6" i="36"/>
  <c r="KH6" i="36"/>
  <c r="KI6" i="36"/>
  <c r="KC6" i="37"/>
  <c r="KD6" i="37"/>
  <c r="KE6" i="37"/>
  <c r="KF6" i="37"/>
  <c r="KG6" i="37"/>
  <c r="KH6" i="37"/>
  <c r="KI6" i="37"/>
  <c r="KJ6" i="36"/>
  <c r="KK6" i="36"/>
  <c r="KL6" i="36"/>
  <c r="KM6" i="36"/>
  <c r="KN6" i="36"/>
  <c r="KO6" i="36"/>
  <c r="KP6" i="36"/>
  <c r="KJ6" i="37"/>
  <c r="KK6" i="37"/>
  <c r="KL6" i="37"/>
  <c r="KM6" i="37"/>
  <c r="KN6" i="37"/>
  <c r="KO6" i="37"/>
  <c r="KP6" i="37"/>
  <c r="KQ6" i="36"/>
  <c r="KR6" i="36"/>
  <c r="KS6" i="36"/>
  <c r="KT6" i="36"/>
  <c r="KU6" i="36"/>
  <c r="KV6" i="36"/>
  <c r="KW6" i="36"/>
  <c r="KQ6" i="37"/>
  <c r="KR6" i="37"/>
  <c r="KS6" i="37"/>
  <c r="KT6" i="37"/>
  <c r="KU6" i="37"/>
  <c r="KV6" i="37"/>
  <c r="KW6" i="37"/>
  <c r="KX6" i="36"/>
  <c r="KY6" i="36"/>
  <c r="KZ6" i="36"/>
  <c r="LA6" i="36"/>
  <c r="LB6" i="36"/>
  <c r="LC6" i="36"/>
  <c r="LD6" i="36"/>
  <c r="KX6" i="37"/>
  <c r="KY6" i="37"/>
  <c r="KZ6" i="37"/>
  <c r="LA6" i="37"/>
  <c r="LB6" i="37"/>
  <c r="LC6" i="37"/>
  <c r="LD6" i="37"/>
  <c r="LE6" i="36"/>
  <c r="LF6" i="36"/>
  <c r="LG6" i="36"/>
  <c r="LH6" i="36"/>
  <c r="LI6" i="36"/>
  <c r="LJ6" i="36"/>
  <c r="LK6" i="36"/>
  <c r="LE6" i="37"/>
  <c r="LF6" i="37"/>
  <c r="LG6" i="37"/>
  <c r="LH6" i="37"/>
  <c r="LI6" i="37"/>
  <c r="LJ6" i="37"/>
  <c r="LK6" i="37"/>
  <c r="LL6" i="36"/>
  <c r="LM6" i="36"/>
  <c r="LN6" i="36"/>
  <c r="LO6" i="36"/>
  <c r="LP6" i="36"/>
  <c r="LQ6" i="36"/>
  <c r="LR6" i="36"/>
  <c r="LL6" i="37"/>
  <c r="LM6" i="37"/>
  <c r="LN6" i="37"/>
  <c r="LO6" i="37"/>
  <c r="LP6" i="37"/>
  <c r="LQ6" i="37"/>
  <c r="LR6" i="37"/>
  <c r="LS6" i="36"/>
  <c r="LT6" i="36"/>
  <c r="LU6" i="36"/>
  <c r="LV6" i="36"/>
  <c r="LW6" i="36"/>
  <c r="LX6" i="36"/>
  <c r="LY6" i="36"/>
  <c r="LS6" i="37"/>
  <c r="LT6" i="37"/>
  <c r="LU6" i="37"/>
  <c r="LV6" i="37"/>
  <c r="LW6" i="37"/>
  <c r="LX6" i="37"/>
  <c r="LY6" i="37"/>
  <c r="LZ6" i="36"/>
  <c r="MA6" i="36"/>
  <c r="MB6" i="36"/>
  <c r="MC6" i="36"/>
  <c r="MD6" i="36"/>
  <c r="ME6" i="36"/>
  <c r="MF6" i="36"/>
  <c r="LZ6" i="37"/>
  <c r="MA6" i="37"/>
  <c r="MB6" i="37"/>
  <c r="MC6" i="37"/>
  <c r="MD6" i="37"/>
  <c r="ME6" i="37"/>
  <c r="MF6" i="37"/>
  <c r="MG6" i="36"/>
  <c r="MH6" i="36"/>
  <c r="MI6" i="36"/>
  <c r="MJ6" i="36"/>
  <c r="MK6" i="36"/>
  <c r="ML6" i="36"/>
  <c r="MM6" i="36"/>
  <c r="MG6" i="37"/>
  <c r="MH6" i="37"/>
  <c r="MI6" i="37"/>
  <c r="MJ6" i="37"/>
  <c r="MK6" i="37"/>
  <c r="ML6" i="37"/>
  <c r="MM6" i="37"/>
  <c r="MN6" i="36"/>
  <c r="MO6" i="36"/>
  <c r="MP6" i="36"/>
  <c r="MN6" i="37"/>
  <c r="MO6" i="37"/>
  <c r="MP6" i="37"/>
  <c r="G7" i="36"/>
  <c r="H7" i="36"/>
  <c r="F7" i="36"/>
  <c r="E7" i="36"/>
  <c r="C7" i="36"/>
  <c r="D7" i="36"/>
  <c r="B7" i="36"/>
  <c r="C7" i="37"/>
  <c r="D7" i="37"/>
  <c r="E7" i="37"/>
  <c r="F7" i="37"/>
  <c r="G7" i="37"/>
  <c r="H7" i="37"/>
  <c r="B7" i="37"/>
  <c r="I7" i="36"/>
  <c r="J7" i="36"/>
  <c r="K7" i="36"/>
  <c r="L7" i="36"/>
  <c r="M7" i="36"/>
  <c r="N7" i="36"/>
  <c r="O7" i="36"/>
  <c r="I7" i="37"/>
  <c r="J7" i="37"/>
  <c r="K7" i="37"/>
  <c r="L7" i="37"/>
  <c r="M7" i="37"/>
  <c r="N7" i="37"/>
  <c r="O7" i="37"/>
  <c r="P7" i="36"/>
  <c r="Q7" i="36"/>
  <c r="R7" i="36"/>
  <c r="S7" i="36"/>
  <c r="T7" i="36"/>
  <c r="U7" i="36"/>
  <c r="V7" i="36"/>
  <c r="P7" i="37"/>
  <c r="Q7" i="37"/>
  <c r="R7" i="37"/>
  <c r="S7" i="37"/>
  <c r="T7" i="37"/>
  <c r="U7" i="37"/>
  <c r="V7" i="37"/>
  <c r="W7" i="36"/>
  <c r="X7" i="36"/>
  <c r="Y7" i="36"/>
  <c r="Z7" i="36"/>
  <c r="AA7" i="36"/>
  <c r="AB7" i="36"/>
  <c r="AC7" i="36"/>
  <c r="W7" i="37"/>
  <c r="X7" i="37"/>
  <c r="Y7" i="37"/>
  <c r="Z7" i="37"/>
  <c r="AA7" i="37"/>
  <c r="AB7" i="37"/>
  <c r="AC7" i="37"/>
  <c r="AD7" i="36"/>
  <c r="AE7" i="36"/>
  <c r="AF7" i="36"/>
  <c r="AG7" i="36"/>
  <c r="AH7" i="36"/>
  <c r="AI7" i="36"/>
  <c r="AJ7" i="36"/>
  <c r="AD7" i="37"/>
  <c r="AE7" i="37"/>
  <c r="AF7" i="37"/>
  <c r="AG7" i="37"/>
  <c r="AH7" i="37"/>
  <c r="AI7" i="37"/>
  <c r="AJ7" i="37"/>
  <c r="AK7" i="36"/>
  <c r="AL7" i="36"/>
  <c r="AM7" i="36"/>
  <c r="AN7" i="36"/>
  <c r="AO7" i="36"/>
  <c r="AP7" i="36"/>
  <c r="AQ7" i="36"/>
  <c r="AK7" i="37"/>
  <c r="AL7" i="37"/>
  <c r="AM7" i="37"/>
  <c r="AN7" i="37"/>
  <c r="AO7" i="37"/>
  <c r="AP7" i="37"/>
  <c r="AQ7" i="37"/>
  <c r="AR7" i="36"/>
  <c r="AS7" i="36"/>
  <c r="AT7" i="36"/>
  <c r="AU7" i="36"/>
  <c r="AV7" i="36"/>
  <c r="AW7" i="36"/>
  <c r="AX7" i="36"/>
  <c r="AR7" i="37"/>
  <c r="AS7" i="37"/>
  <c r="AT7" i="37"/>
  <c r="AU7" i="37"/>
  <c r="AV7" i="37"/>
  <c r="AW7" i="37"/>
  <c r="AX7" i="37"/>
  <c r="AY7" i="36"/>
  <c r="AZ7" i="36"/>
  <c r="BA7" i="36"/>
  <c r="BB7" i="36"/>
  <c r="BC7" i="36"/>
  <c r="BD7" i="36"/>
  <c r="BE7" i="36"/>
  <c r="AY7" i="37"/>
  <c r="AZ7" i="37"/>
  <c r="BA7" i="37"/>
  <c r="BB7" i="37"/>
  <c r="BC7" i="37"/>
  <c r="BD7" i="37"/>
  <c r="BE7" i="37"/>
  <c r="BF7" i="36"/>
  <c r="BG7" i="36"/>
  <c r="BH7" i="36"/>
  <c r="BI7" i="36"/>
  <c r="BJ7" i="36"/>
  <c r="BK7" i="36"/>
  <c r="BL7" i="36"/>
  <c r="BF7" i="37"/>
  <c r="BG7" i="37"/>
  <c r="BH7" i="37"/>
  <c r="BI7" i="37"/>
  <c r="BJ7" i="37"/>
  <c r="BK7" i="37"/>
  <c r="BL7" i="37"/>
  <c r="BM7" i="36"/>
  <c r="BN7" i="36"/>
  <c r="BO7" i="36"/>
  <c r="BP7" i="36"/>
  <c r="BQ7" i="36"/>
  <c r="BR7" i="36"/>
  <c r="BS7" i="36"/>
  <c r="BM7" i="37"/>
  <c r="BN7" i="37"/>
  <c r="BO7" i="37"/>
  <c r="BP7" i="37"/>
  <c r="BQ7" i="37"/>
  <c r="BR7" i="37"/>
  <c r="BS7" i="37"/>
  <c r="BT7" i="36"/>
  <c r="BU7" i="36"/>
  <c r="BV7" i="36"/>
  <c r="BW7" i="36"/>
  <c r="BX7" i="36"/>
  <c r="BY7" i="36"/>
  <c r="BZ7" i="36"/>
  <c r="BT7" i="37"/>
  <c r="BU7" i="37"/>
  <c r="BV7" i="37"/>
  <c r="BW7" i="37"/>
  <c r="BX7" i="37"/>
  <c r="BY7" i="37"/>
  <c r="BZ7" i="37"/>
  <c r="CA7" i="36"/>
  <c r="CB7" i="36"/>
  <c r="CC7" i="36"/>
  <c r="CD7" i="36"/>
  <c r="CE7" i="36"/>
  <c r="CF7" i="36"/>
  <c r="CG7" i="36"/>
  <c r="CA7" i="37"/>
  <c r="CB7" i="37"/>
  <c r="CC7" i="37"/>
  <c r="CD7" i="37"/>
  <c r="CE7" i="37"/>
  <c r="CF7" i="37"/>
  <c r="CG7" i="37"/>
  <c r="CH7" i="36"/>
  <c r="CI7" i="36"/>
  <c r="CJ7" i="36"/>
  <c r="CK7" i="36"/>
  <c r="CL7" i="36"/>
  <c r="CM7" i="36"/>
  <c r="CN7" i="36"/>
  <c r="CH7" i="37"/>
  <c r="CI7" i="37"/>
  <c r="CJ7" i="37"/>
  <c r="CK7" i="37"/>
  <c r="CL7" i="37"/>
  <c r="CM7" i="37"/>
  <c r="CN7" i="37"/>
  <c r="CO7" i="36"/>
  <c r="CP7" i="36"/>
  <c r="CQ7" i="36"/>
  <c r="CR7" i="36"/>
  <c r="CS7" i="36"/>
  <c r="CT7" i="36"/>
  <c r="CU7" i="36"/>
  <c r="CO7" i="37"/>
  <c r="CP7" i="37"/>
  <c r="CQ7" i="37"/>
  <c r="CR7" i="37"/>
  <c r="CS7" i="37"/>
  <c r="CT7" i="37"/>
  <c r="CU7" i="37"/>
  <c r="CV7" i="36"/>
  <c r="CW7" i="36"/>
  <c r="CX7" i="36"/>
  <c r="CY7" i="36"/>
  <c r="CZ7" i="36"/>
  <c r="CV7" i="37"/>
  <c r="CW7" i="37"/>
  <c r="CX7" i="37"/>
  <c r="CY7" i="37"/>
  <c r="CZ7" i="37"/>
  <c r="DA7" i="37"/>
  <c r="DB7" i="37"/>
  <c r="DD7" i="36"/>
  <c r="DE7" i="36"/>
  <c r="DF7" i="36"/>
  <c r="DG7" i="36"/>
  <c r="DH7" i="36"/>
  <c r="DI7" i="36"/>
  <c r="DC7" i="37"/>
  <c r="DD7" i="37"/>
  <c r="DE7" i="37"/>
  <c r="DF7" i="37"/>
  <c r="DG7" i="37"/>
  <c r="DH7" i="37"/>
  <c r="DI7" i="37"/>
  <c r="DJ7" i="36"/>
  <c r="DK7" i="36"/>
  <c r="DL7" i="36"/>
  <c r="DM7" i="36"/>
  <c r="DN7" i="36"/>
  <c r="DO7" i="36"/>
  <c r="DP7" i="36"/>
  <c r="DJ7" i="37"/>
  <c r="DK7" i="37"/>
  <c r="DL7" i="37"/>
  <c r="DM7" i="37"/>
  <c r="DN7" i="37"/>
  <c r="DO7" i="37"/>
  <c r="DP7" i="37"/>
  <c r="DQ7" i="36"/>
  <c r="DR7" i="36"/>
  <c r="DS7" i="36"/>
  <c r="DT7" i="36"/>
  <c r="DU7" i="36"/>
  <c r="DV7" i="36"/>
  <c r="DW7" i="36"/>
  <c r="DQ7" i="37"/>
  <c r="DR7" i="37"/>
  <c r="DS7" i="37"/>
  <c r="DT7" i="37"/>
  <c r="DU7" i="37"/>
  <c r="DV7" i="37"/>
  <c r="DW7" i="37"/>
  <c r="DX7" i="36"/>
  <c r="DY7" i="36"/>
  <c r="DZ7" i="36"/>
  <c r="EA7" i="36"/>
  <c r="EB7" i="36"/>
  <c r="EC7" i="36"/>
  <c r="ED7" i="36"/>
  <c r="DX7" i="37"/>
  <c r="DY7" i="37"/>
  <c r="DZ7" i="37"/>
  <c r="EA7" i="37"/>
  <c r="EB7" i="37"/>
  <c r="EC7" i="37"/>
  <c r="ED7" i="37"/>
  <c r="EE7" i="36"/>
  <c r="EF7" i="36"/>
  <c r="EG7" i="36"/>
  <c r="EH7" i="36"/>
  <c r="EI7" i="36"/>
  <c r="EJ7" i="36"/>
  <c r="EK7" i="36"/>
  <c r="EE7" i="37"/>
  <c r="EF7" i="37"/>
  <c r="EG7" i="37"/>
  <c r="EH7" i="37"/>
  <c r="EI7" i="37"/>
  <c r="EJ7" i="37"/>
  <c r="EK7" i="37"/>
  <c r="EL7" i="36"/>
  <c r="EM7" i="36"/>
  <c r="EN7" i="36"/>
  <c r="EO7" i="36"/>
  <c r="EP7" i="36"/>
  <c r="EQ7" i="36"/>
  <c r="ER7" i="36"/>
  <c r="EL7" i="37"/>
  <c r="EM7" i="37"/>
  <c r="EN7" i="37"/>
  <c r="EO7" i="37"/>
  <c r="EP7" i="37"/>
  <c r="EQ7" i="37"/>
  <c r="ER7" i="37"/>
  <c r="ES7" i="36"/>
  <c r="ET7" i="36"/>
  <c r="EU7" i="36"/>
  <c r="EV7" i="36"/>
  <c r="EW7" i="36"/>
  <c r="EX7" i="36"/>
  <c r="EY7" i="36"/>
  <c r="ES7" i="37"/>
  <c r="ET7" i="37"/>
  <c r="EU7" i="37"/>
  <c r="EV7" i="37"/>
  <c r="EW7" i="37"/>
  <c r="EX7" i="37"/>
  <c r="EY7" i="37"/>
  <c r="EZ7" i="36"/>
  <c r="FA7" i="36"/>
  <c r="FB7" i="36"/>
  <c r="FC7" i="36"/>
  <c r="FD7" i="36"/>
  <c r="FE7" i="36"/>
  <c r="FF7" i="36"/>
  <c r="EZ7" i="37"/>
  <c r="FA7" i="37"/>
  <c r="FB7" i="37"/>
  <c r="FC7" i="37"/>
  <c r="FD7" i="37"/>
  <c r="FE7" i="37"/>
  <c r="FF7" i="37"/>
  <c r="FG7" i="36"/>
  <c r="FH7" i="36"/>
  <c r="FI7" i="36"/>
  <c r="FJ7" i="36"/>
  <c r="FK7" i="36"/>
  <c r="FL7" i="36"/>
  <c r="FM7" i="36"/>
  <c r="FG7" i="37"/>
  <c r="FH7" i="37"/>
  <c r="FI7" i="37"/>
  <c r="FJ7" i="37"/>
  <c r="FK7" i="37"/>
  <c r="FL7" i="37"/>
  <c r="FM7" i="37"/>
  <c r="FN7" i="36"/>
  <c r="FO7" i="36"/>
  <c r="FP7" i="36"/>
  <c r="FQ7" i="36"/>
  <c r="FR7" i="36"/>
  <c r="FS7" i="36"/>
  <c r="FT7" i="36"/>
  <c r="FN7" i="37"/>
  <c r="FO7" i="37"/>
  <c r="FP7" i="37"/>
  <c r="FQ7" i="37"/>
  <c r="FR7" i="37"/>
  <c r="FS7" i="37"/>
  <c r="FT7" i="37"/>
  <c r="FU7" i="36"/>
  <c r="FV7" i="36"/>
  <c r="FW7" i="36"/>
  <c r="FX7" i="36"/>
  <c r="FY7" i="36"/>
  <c r="FZ7" i="36"/>
  <c r="GA7" i="36"/>
  <c r="FU7" i="37"/>
  <c r="FV7" i="37"/>
  <c r="FW7" i="37"/>
  <c r="FX7" i="37"/>
  <c r="FY7" i="37"/>
  <c r="FZ7" i="37"/>
  <c r="GA7" i="37"/>
  <c r="GB7" i="36"/>
  <c r="GC7" i="36"/>
  <c r="GD7" i="36"/>
  <c r="GE7" i="36"/>
  <c r="GF7" i="36"/>
  <c r="GG7" i="36"/>
  <c r="GH7" i="36"/>
  <c r="GB7" i="37"/>
  <c r="GC7" i="37"/>
  <c r="GD7" i="37"/>
  <c r="GE7" i="37"/>
  <c r="GF7" i="37"/>
  <c r="GG7" i="37"/>
  <c r="GH7" i="37"/>
  <c r="GI7" i="36"/>
  <c r="GJ7" i="36"/>
  <c r="GK7" i="36"/>
  <c r="GL7" i="36"/>
  <c r="GM7" i="36"/>
  <c r="GN7" i="36"/>
  <c r="GO7" i="36"/>
  <c r="GI7" i="37"/>
  <c r="GJ7" i="37"/>
  <c r="GK7" i="37"/>
  <c r="GL7" i="37"/>
  <c r="GM7" i="37"/>
  <c r="GN7" i="37"/>
  <c r="GO7" i="37"/>
  <c r="GP7" i="36"/>
  <c r="GQ7" i="36"/>
  <c r="GR7" i="36"/>
  <c r="GS7" i="36"/>
  <c r="GT7" i="36"/>
  <c r="GU7" i="36"/>
  <c r="GV7" i="36"/>
  <c r="GP7" i="37"/>
  <c r="GQ7" i="37"/>
  <c r="GR7" i="37"/>
  <c r="GS7" i="37"/>
  <c r="GT7" i="37"/>
  <c r="GU7" i="37"/>
  <c r="GV7" i="37"/>
  <c r="GW7" i="36"/>
  <c r="GX7" i="36"/>
  <c r="GY7" i="36"/>
  <c r="GZ7" i="36"/>
  <c r="HA7" i="36"/>
  <c r="HB7" i="36"/>
  <c r="HC7" i="36"/>
  <c r="GW7" i="37"/>
  <c r="GX7" i="37"/>
  <c r="GY7" i="37"/>
  <c r="GZ7" i="37"/>
  <c r="HA7" i="37"/>
  <c r="HB7" i="37"/>
  <c r="HC7" i="37"/>
  <c r="HD7" i="36"/>
  <c r="HE7" i="36"/>
  <c r="HF7" i="36"/>
  <c r="HG7" i="36"/>
  <c r="HH7" i="36"/>
  <c r="HI7" i="36"/>
  <c r="HJ7" i="36"/>
  <c r="HD7" i="37"/>
  <c r="HE7" i="37"/>
  <c r="HF7" i="37"/>
  <c r="HG7" i="37"/>
  <c r="HH7" i="37"/>
  <c r="HI7" i="37"/>
  <c r="HJ7" i="37"/>
  <c r="HK7" i="36"/>
  <c r="HL7" i="36"/>
  <c r="HM7" i="36"/>
  <c r="HN7" i="36"/>
  <c r="HO7" i="36"/>
  <c r="HP7" i="36"/>
  <c r="HQ7" i="36"/>
  <c r="HK7" i="37"/>
  <c r="HL7" i="37"/>
  <c r="HM7" i="37"/>
  <c r="HN7" i="37"/>
  <c r="HO7" i="37"/>
  <c r="HP7" i="37"/>
  <c r="HQ7" i="37"/>
  <c r="HR7" i="36"/>
  <c r="HS7" i="36"/>
  <c r="HT7" i="36"/>
  <c r="HU7" i="36"/>
  <c r="HV7" i="36"/>
  <c r="HW7" i="36"/>
  <c r="HX7" i="36"/>
  <c r="HR7" i="37"/>
  <c r="HS7" i="37"/>
  <c r="HT7" i="37"/>
  <c r="HU7" i="37"/>
  <c r="HV7" i="37"/>
  <c r="HW7" i="37"/>
  <c r="HX7" i="37"/>
  <c r="HY7" i="36"/>
  <c r="HZ7" i="36"/>
  <c r="IA7" i="36"/>
  <c r="IB7" i="36"/>
  <c r="IC7" i="36"/>
  <c r="ID7" i="36"/>
  <c r="IE7" i="36"/>
  <c r="HY7" i="37"/>
  <c r="HZ7" i="37"/>
  <c r="IA7" i="37"/>
  <c r="IB7" i="37"/>
  <c r="IC7" i="37"/>
  <c r="ID7" i="37"/>
  <c r="IE7" i="37"/>
  <c r="IF7" i="36"/>
  <c r="IG7" i="36"/>
  <c r="IH7" i="36"/>
  <c r="II7" i="36"/>
  <c r="IJ7" i="36"/>
  <c r="IK7" i="36"/>
  <c r="IL7" i="36"/>
  <c r="IF7" i="37"/>
  <c r="IG7" i="37"/>
  <c r="IH7" i="37"/>
  <c r="II7" i="37"/>
  <c r="IJ7" i="37"/>
  <c r="IK7" i="37"/>
  <c r="IL7" i="37"/>
  <c r="IM7" i="36"/>
  <c r="IN7" i="36"/>
  <c r="IO7" i="36"/>
  <c r="IP7" i="36"/>
  <c r="IQ7" i="36"/>
  <c r="IR7" i="36"/>
  <c r="IS7" i="36"/>
  <c r="IM7" i="37"/>
  <c r="IN7" i="37"/>
  <c r="IO7" i="37"/>
  <c r="IP7" i="37"/>
  <c r="IQ7" i="37"/>
  <c r="IR7" i="37"/>
  <c r="IS7" i="37"/>
  <c r="IT7" i="36"/>
  <c r="IU7" i="36"/>
  <c r="IV7" i="36"/>
  <c r="IW7" i="36"/>
  <c r="IX7" i="36"/>
  <c r="IY7" i="36"/>
  <c r="IZ7" i="36"/>
  <c r="IT7" i="37"/>
  <c r="IU7" i="37"/>
  <c r="IV7" i="37"/>
  <c r="IW7" i="37"/>
  <c r="IX7" i="37"/>
  <c r="IY7" i="37"/>
  <c r="IZ7" i="37"/>
  <c r="JA7" i="36"/>
  <c r="JB7" i="36"/>
  <c r="JC7" i="36"/>
  <c r="JD7" i="36"/>
  <c r="JE7" i="36"/>
  <c r="JF7" i="36"/>
  <c r="JG7" i="36"/>
  <c r="JA7" i="37"/>
  <c r="JB7" i="37"/>
  <c r="JC7" i="37"/>
  <c r="JD7" i="37"/>
  <c r="JE7" i="37"/>
  <c r="JF7" i="37"/>
  <c r="JG7" i="37"/>
  <c r="JH7" i="36"/>
  <c r="JI7" i="36"/>
  <c r="JJ7" i="36"/>
  <c r="JK7" i="36"/>
  <c r="JL7" i="36"/>
  <c r="JM7" i="36"/>
  <c r="JN7" i="36"/>
  <c r="JH7" i="37"/>
  <c r="JI7" i="37"/>
  <c r="JJ7" i="37"/>
  <c r="JK7" i="37"/>
  <c r="JL7" i="37"/>
  <c r="JM7" i="37"/>
  <c r="JN7" i="37"/>
  <c r="JO7" i="36"/>
  <c r="JP7" i="36"/>
  <c r="JQ7" i="36"/>
  <c r="JR7" i="36"/>
  <c r="JS7" i="36"/>
  <c r="JT7" i="36"/>
  <c r="JU7" i="36"/>
  <c r="JO7" i="37"/>
  <c r="JP7" i="37"/>
  <c r="JQ7" i="37"/>
  <c r="JR7" i="37"/>
  <c r="JS7" i="37"/>
  <c r="JT7" i="37"/>
  <c r="JU7" i="37"/>
  <c r="JV7" i="36"/>
  <c r="JW7" i="36"/>
  <c r="JX7" i="36"/>
  <c r="JY7" i="36"/>
  <c r="JZ7" i="36"/>
  <c r="KA7" i="36"/>
  <c r="KB7" i="36"/>
  <c r="JV7" i="37"/>
  <c r="JW7" i="37"/>
  <c r="JX7" i="37"/>
  <c r="JY7" i="37"/>
  <c r="JZ7" i="37"/>
  <c r="KA7" i="37"/>
  <c r="KB7" i="37"/>
  <c r="KC7" i="36"/>
  <c r="KD7" i="36"/>
  <c r="KE7" i="36"/>
  <c r="KF7" i="36"/>
  <c r="KG7" i="36"/>
  <c r="KH7" i="36"/>
  <c r="KI7" i="36"/>
  <c r="KC7" i="37"/>
  <c r="KD7" i="37"/>
  <c r="KE7" i="37"/>
  <c r="KF7" i="37"/>
  <c r="KG7" i="37"/>
  <c r="KH7" i="37"/>
  <c r="KI7" i="37"/>
  <c r="KJ7" i="36"/>
  <c r="KK7" i="36"/>
  <c r="KL7" i="36"/>
  <c r="KM7" i="36"/>
  <c r="KN7" i="36"/>
  <c r="KO7" i="36"/>
  <c r="KP7" i="36"/>
  <c r="KJ7" i="37"/>
  <c r="KK7" i="37"/>
  <c r="KL7" i="37"/>
  <c r="KM7" i="37"/>
  <c r="KN7" i="37"/>
  <c r="KO7" i="37"/>
  <c r="KP7" i="37"/>
  <c r="KQ7" i="36"/>
  <c r="KR7" i="36"/>
  <c r="KS7" i="36"/>
  <c r="KT7" i="36"/>
  <c r="KU7" i="36"/>
  <c r="KV7" i="36"/>
  <c r="KW7" i="36"/>
  <c r="KQ7" i="37"/>
  <c r="KR7" i="37"/>
  <c r="KS7" i="37"/>
  <c r="KT7" i="37"/>
  <c r="KU7" i="37"/>
  <c r="KV7" i="37"/>
  <c r="KW7" i="37"/>
  <c r="KX7" i="36"/>
  <c r="KY7" i="36"/>
  <c r="KZ7" i="36"/>
  <c r="LA7" i="36"/>
  <c r="LB7" i="36"/>
  <c r="LC7" i="36"/>
  <c r="LD7" i="36"/>
  <c r="KX7" i="37"/>
  <c r="KY7" i="37"/>
  <c r="KZ7" i="37"/>
  <c r="LA7" i="37"/>
  <c r="LB7" i="37"/>
  <c r="LC7" i="37"/>
  <c r="LD7" i="37"/>
  <c r="LE7" i="36"/>
  <c r="LF7" i="36"/>
  <c r="LG7" i="36"/>
  <c r="LH7" i="36"/>
  <c r="LI7" i="36"/>
  <c r="LJ7" i="36"/>
  <c r="LK7" i="36"/>
  <c r="LE7" i="37"/>
  <c r="LF7" i="37"/>
  <c r="LG7" i="37"/>
  <c r="LH7" i="37"/>
  <c r="LI7" i="37"/>
  <c r="LJ7" i="37"/>
  <c r="LK7" i="37"/>
  <c r="LL7" i="36"/>
  <c r="LM7" i="36"/>
  <c r="LN7" i="36"/>
  <c r="LO7" i="36"/>
  <c r="LP7" i="36"/>
  <c r="LQ7" i="36"/>
  <c r="LR7" i="36"/>
  <c r="LL7" i="37"/>
  <c r="LM7" i="37"/>
  <c r="LN7" i="37"/>
  <c r="LO7" i="37"/>
  <c r="LP7" i="37"/>
  <c r="LQ7" i="37"/>
  <c r="LR7" i="37"/>
  <c r="LS7" i="36"/>
  <c r="LT7" i="36"/>
  <c r="LU7" i="36"/>
  <c r="LV7" i="36"/>
  <c r="LW7" i="36"/>
  <c r="LX7" i="36"/>
  <c r="LY7" i="36"/>
  <c r="LS7" i="37"/>
  <c r="LT7" i="37"/>
  <c r="LU7" i="37"/>
  <c r="LV7" i="37"/>
  <c r="LW7" i="37"/>
  <c r="LX7" i="37"/>
  <c r="LY7" i="37"/>
  <c r="LZ7" i="36"/>
  <c r="MA7" i="36"/>
  <c r="MB7" i="36"/>
  <c r="MC7" i="36"/>
  <c r="MD7" i="36"/>
  <c r="ME7" i="36"/>
  <c r="MF7" i="36"/>
  <c r="LZ7" i="37"/>
  <c r="MA7" i="37"/>
  <c r="MB7" i="37"/>
  <c r="MC7" i="37"/>
  <c r="MD7" i="37"/>
  <c r="ME7" i="37"/>
  <c r="MF7" i="37"/>
  <c r="MG7" i="36"/>
  <c r="MH7" i="36"/>
  <c r="MI7" i="36"/>
  <c r="MJ7" i="36"/>
  <c r="MK7" i="36"/>
  <c r="ML7" i="36"/>
  <c r="MM7" i="36"/>
  <c r="MG7" i="37"/>
  <c r="MH7" i="37"/>
  <c r="MI7" i="37"/>
  <c r="MJ7" i="37"/>
  <c r="MK7" i="37"/>
  <c r="ML7" i="37"/>
  <c r="MM7" i="37"/>
  <c r="MN7" i="36"/>
  <c r="MO7" i="36"/>
  <c r="MP7" i="36"/>
  <c r="MN7" i="37"/>
  <c r="MO7" i="37"/>
  <c r="MP7" i="37"/>
  <c r="G8" i="36"/>
  <c r="H8" i="36"/>
  <c r="F8" i="36"/>
  <c r="E8" i="36"/>
  <c r="C8" i="36"/>
  <c r="D8" i="36"/>
  <c r="B8" i="36"/>
  <c r="C8" i="37"/>
  <c r="D8" i="37"/>
  <c r="E8" i="37"/>
  <c r="F8" i="37"/>
  <c r="G8" i="37"/>
  <c r="H8" i="37"/>
  <c r="B8" i="37"/>
  <c r="I8" i="36"/>
  <c r="J8" i="36"/>
  <c r="K8" i="36"/>
  <c r="L8" i="36"/>
  <c r="M8" i="36"/>
  <c r="N8" i="36"/>
  <c r="O8" i="36"/>
  <c r="I8" i="37"/>
  <c r="J8" i="37"/>
  <c r="K8" i="37"/>
  <c r="L8" i="37"/>
  <c r="M8" i="37"/>
  <c r="N8" i="37"/>
  <c r="O8" i="37"/>
  <c r="P8" i="36"/>
  <c r="Q8" i="36"/>
  <c r="R8" i="36"/>
  <c r="S8" i="36"/>
  <c r="T8" i="36"/>
  <c r="U8" i="36"/>
  <c r="V8" i="36"/>
  <c r="P8" i="37"/>
  <c r="Q8" i="37"/>
  <c r="R8" i="37"/>
  <c r="S8" i="37"/>
  <c r="T8" i="37"/>
  <c r="U8" i="37"/>
  <c r="V8" i="37"/>
  <c r="W8" i="36"/>
  <c r="X8" i="36"/>
  <c r="Y8" i="36"/>
  <c r="Z8" i="36"/>
  <c r="AA8" i="36"/>
  <c r="AB8" i="36"/>
  <c r="AC8" i="36"/>
  <c r="W8" i="37"/>
  <c r="X8" i="37"/>
  <c r="Y8" i="37"/>
  <c r="Z8" i="37"/>
  <c r="AA8" i="37"/>
  <c r="AB8" i="37"/>
  <c r="AC8" i="37"/>
  <c r="AD8" i="36"/>
  <c r="AE8" i="36"/>
  <c r="AF8" i="36"/>
  <c r="AG8" i="36"/>
  <c r="AH8" i="36"/>
  <c r="AI8" i="36"/>
  <c r="AJ8" i="36"/>
  <c r="AD8" i="37"/>
  <c r="AE8" i="37"/>
  <c r="AF8" i="37"/>
  <c r="AG8" i="37"/>
  <c r="AH8" i="37"/>
  <c r="AI8" i="37"/>
  <c r="AJ8" i="37"/>
  <c r="AK8" i="36"/>
  <c r="AL8" i="36"/>
  <c r="AM8" i="36"/>
  <c r="AN8" i="36"/>
  <c r="AO8" i="36"/>
  <c r="AP8" i="36"/>
  <c r="AQ8" i="36"/>
  <c r="AK8" i="37"/>
  <c r="AL8" i="37"/>
  <c r="AM8" i="37"/>
  <c r="AN8" i="37"/>
  <c r="AO8" i="37"/>
  <c r="AP8" i="37"/>
  <c r="AQ8" i="37"/>
  <c r="AR8" i="36"/>
  <c r="AS8" i="36"/>
  <c r="AT8" i="36"/>
  <c r="AU8" i="36"/>
  <c r="AV8" i="36"/>
  <c r="AW8" i="36"/>
  <c r="AX8" i="36"/>
  <c r="AR8" i="37"/>
  <c r="AS8" i="37"/>
  <c r="AT8" i="37"/>
  <c r="AU8" i="37"/>
  <c r="AV8" i="37"/>
  <c r="AW8" i="37"/>
  <c r="AX8" i="37"/>
  <c r="AY8" i="36"/>
  <c r="AZ8" i="36"/>
  <c r="BA8" i="36"/>
  <c r="BB8" i="36"/>
  <c r="BC8" i="36"/>
  <c r="BD8" i="36"/>
  <c r="BE8" i="36"/>
  <c r="AY8" i="37"/>
  <c r="AZ8" i="37"/>
  <c r="BA8" i="37"/>
  <c r="BB8" i="37"/>
  <c r="BC8" i="37"/>
  <c r="BD8" i="37"/>
  <c r="BE8" i="37"/>
  <c r="BF8" i="36"/>
  <c r="BG8" i="36"/>
  <c r="BH8" i="36"/>
  <c r="BI8" i="36"/>
  <c r="BJ8" i="36"/>
  <c r="BK8" i="36"/>
  <c r="BL8" i="36"/>
  <c r="BF8" i="37"/>
  <c r="BG8" i="37"/>
  <c r="BH8" i="37"/>
  <c r="BI8" i="37"/>
  <c r="BJ8" i="37"/>
  <c r="BK8" i="37"/>
  <c r="BL8" i="37"/>
  <c r="BM8" i="36"/>
  <c r="BN8" i="36"/>
  <c r="BO8" i="36"/>
  <c r="BP8" i="36"/>
  <c r="BQ8" i="36"/>
  <c r="BR8" i="36"/>
  <c r="BS8" i="36"/>
  <c r="BM8" i="37"/>
  <c r="BN8" i="37"/>
  <c r="BO8" i="37"/>
  <c r="BP8" i="37"/>
  <c r="BQ8" i="37"/>
  <c r="BR8" i="37"/>
  <c r="BS8" i="37"/>
  <c r="BT8" i="36"/>
  <c r="BU8" i="36"/>
  <c r="BV8" i="36"/>
  <c r="BW8" i="36"/>
  <c r="BX8" i="36"/>
  <c r="BY8" i="36"/>
  <c r="BZ8" i="36"/>
  <c r="BT8" i="37"/>
  <c r="BU8" i="37"/>
  <c r="BV8" i="37"/>
  <c r="BW8" i="37"/>
  <c r="BX8" i="37"/>
  <c r="BY8" i="37"/>
  <c r="BZ8" i="37"/>
  <c r="CA8" i="36"/>
  <c r="CB8" i="36"/>
  <c r="CC8" i="36"/>
  <c r="CD8" i="36"/>
  <c r="CE8" i="36"/>
  <c r="CF8" i="36"/>
  <c r="CG8" i="36"/>
  <c r="CA8" i="37"/>
  <c r="CB8" i="37"/>
  <c r="CC8" i="37"/>
  <c r="CD8" i="37"/>
  <c r="CE8" i="37"/>
  <c r="CF8" i="37"/>
  <c r="CG8" i="37"/>
  <c r="CH8" i="36"/>
  <c r="CI8" i="36"/>
  <c r="CJ8" i="36"/>
  <c r="CK8" i="36"/>
  <c r="CL8" i="36"/>
  <c r="CM8" i="36"/>
  <c r="CN8" i="36"/>
  <c r="CH8" i="37"/>
  <c r="CI8" i="37"/>
  <c r="CJ8" i="37"/>
  <c r="CK8" i="37"/>
  <c r="CL8" i="37"/>
  <c r="CM8" i="37"/>
  <c r="CN8" i="37"/>
  <c r="CO8" i="36"/>
  <c r="CP8" i="36"/>
  <c r="CQ8" i="36"/>
  <c r="CR8" i="36"/>
  <c r="CS8" i="36"/>
  <c r="CT8" i="36"/>
  <c r="CU8" i="36"/>
  <c r="CO8" i="37"/>
  <c r="CP8" i="37"/>
  <c r="CQ8" i="37"/>
  <c r="CR8" i="37"/>
  <c r="CS8" i="37"/>
  <c r="CT8" i="37"/>
  <c r="CU8" i="37"/>
  <c r="CV8" i="36"/>
  <c r="CW8" i="36"/>
  <c r="CX8" i="36"/>
  <c r="CY8" i="36"/>
  <c r="CZ8" i="36"/>
  <c r="CV8" i="37"/>
  <c r="CW8" i="37"/>
  <c r="CX8" i="37"/>
  <c r="CY8" i="37"/>
  <c r="CZ8" i="37"/>
  <c r="DA8" i="37"/>
  <c r="DB8" i="37"/>
  <c r="DD8" i="36"/>
  <c r="DE8" i="36"/>
  <c r="DF8" i="36"/>
  <c r="DG8" i="36"/>
  <c r="DH8" i="36"/>
  <c r="DI8" i="36"/>
  <c r="DC8" i="37"/>
  <c r="DD8" i="37"/>
  <c r="DE8" i="37"/>
  <c r="DF8" i="37"/>
  <c r="DG8" i="37"/>
  <c r="DH8" i="37"/>
  <c r="DI8" i="37"/>
  <c r="DJ8" i="36"/>
  <c r="DK8" i="36"/>
  <c r="DL8" i="36"/>
  <c r="DM8" i="36"/>
  <c r="DN8" i="36"/>
  <c r="DO8" i="36"/>
  <c r="DP8" i="36"/>
  <c r="DJ8" i="37"/>
  <c r="DK8" i="37"/>
  <c r="DL8" i="37"/>
  <c r="DM8" i="37"/>
  <c r="DN8" i="37"/>
  <c r="DO8" i="37"/>
  <c r="DP8" i="37"/>
  <c r="DQ8" i="36"/>
  <c r="DR8" i="36"/>
  <c r="DS8" i="36"/>
  <c r="DT8" i="36"/>
  <c r="DU8" i="36"/>
  <c r="DV8" i="36"/>
  <c r="DW8" i="36"/>
  <c r="DQ8" i="37"/>
  <c r="DR8" i="37"/>
  <c r="DS8" i="37"/>
  <c r="DT8" i="37"/>
  <c r="DU8" i="37"/>
  <c r="DV8" i="37"/>
  <c r="DW8" i="37"/>
  <c r="DX8" i="36"/>
  <c r="DY8" i="36"/>
  <c r="DZ8" i="36"/>
  <c r="EA8" i="36"/>
  <c r="EB8" i="36"/>
  <c r="EC8" i="36"/>
  <c r="ED8" i="36"/>
  <c r="DX8" i="37"/>
  <c r="DY8" i="37"/>
  <c r="DZ8" i="37"/>
  <c r="EA8" i="37"/>
  <c r="EB8" i="37"/>
  <c r="EC8" i="37"/>
  <c r="ED8" i="37"/>
  <c r="EE8" i="36"/>
  <c r="EF8" i="36"/>
  <c r="EG8" i="36"/>
  <c r="EH8" i="36"/>
  <c r="EI8" i="36"/>
  <c r="EJ8" i="36"/>
  <c r="EK8" i="36"/>
  <c r="EE8" i="37"/>
  <c r="EF8" i="37"/>
  <c r="EG8" i="37"/>
  <c r="EH8" i="37"/>
  <c r="EI8" i="37"/>
  <c r="EJ8" i="37"/>
  <c r="EK8" i="37"/>
  <c r="EL8" i="36"/>
  <c r="EM8" i="36"/>
  <c r="EN8" i="36"/>
  <c r="EO8" i="36"/>
  <c r="EP8" i="36"/>
  <c r="EQ8" i="36"/>
  <c r="ER8" i="36"/>
  <c r="EL8" i="37"/>
  <c r="EM8" i="37"/>
  <c r="EN8" i="37"/>
  <c r="EO8" i="37"/>
  <c r="EP8" i="37"/>
  <c r="EQ8" i="37"/>
  <c r="ER8" i="37"/>
  <c r="ES8" i="36"/>
  <c r="ET8" i="36"/>
  <c r="EU8" i="36"/>
  <c r="EV8" i="36"/>
  <c r="EW8" i="36"/>
  <c r="EX8" i="36"/>
  <c r="EY8" i="36"/>
  <c r="ES8" i="37"/>
  <c r="ET8" i="37"/>
  <c r="EU8" i="37"/>
  <c r="EV8" i="37"/>
  <c r="EW8" i="37"/>
  <c r="EX8" i="37"/>
  <c r="EY8" i="37"/>
  <c r="EZ8" i="36"/>
  <c r="FA8" i="36"/>
  <c r="FB8" i="36"/>
  <c r="FC8" i="36"/>
  <c r="FD8" i="36"/>
  <c r="FE8" i="36"/>
  <c r="FF8" i="36"/>
  <c r="EZ8" i="37"/>
  <c r="FA8" i="37"/>
  <c r="FB8" i="37"/>
  <c r="FC8" i="37"/>
  <c r="FD8" i="37"/>
  <c r="FE8" i="37"/>
  <c r="FF8" i="37"/>
  <c r="FG8" i="36"/>
  <c r="FH8" i="36"/>
  <c r="FI8" i="36"/>
  <c r="FJ8" i="36"/>
  <c r="FK8" i="36"/>
  <c r="FL8" i="36"/>
  <c r="FM8" i="36"/>
  <c r="FG8" i="37"/>
  <c r="FH8" i="37"/>
  <c r="FI8" i="37"/>
  <c r="FJ8" i="37"/>
  <c r="FK8" i="37"/>
  <c r="FL8" i="37"/>
  <c r="FM8" i="37"/>
  <c r="FN8" i="36"/>
  <c r="FO8" i="36"/>
  <c r="FP8" i="36"/>
  <c r="FQ8" i="36"/>
  <c r="FR8" i="36"/>
  <c r="FS8" i="36"/>
  <c r="FT8" i="36"/>
  <c r="FN8" i="37"/>
  <c r="FO8" i="37"/>
  <c r="FP8" i="37"/>
  <c r="FQ8" i="37"/>
  <c r="FR8" i="37"/>
  <c r="FS8" i="37"/>
  <c r="FT8" i="37"/>
  <c r="FU8" i="36"/>
  <c r="FV8" i="36"/>
  <c r="FW8" i="36"/>
  <c r="FX8" i="36"/>
  <c r="FY8" i="36"/>
  <c r="FZ8" i="36"/>
  <c r="GA8" i="36"/>
  <c r="FU8" i="37"/>
  <c r="FV8" i="37"/>
  <c r="FW8" i="37"/>
  <c r="FX8" i="37"/>
  <c r="FY8" i="37"/>
  <c r="FZ8" i="37"/>
  <c r="GA8" i="37"/>
  <c r="GB8" i="36"/>
  <c r="GC8" i="36"/>
  <c r="GD8" i="36"/>
  <c r="GE8" i="36"/>
  <c r="GF8" i="36"/>
  <c r="GG8" i="36"/>
  <c r="GH8" i="36"/>
  <c r="GB8" i="37"/>
  <c r="GC8" i="37"/>
  <c r="GD8" i="37"/>
  <c r="GE8" i="37"/>
  <c r="GF8" i="37"/>
  <c r="GG8" i="37"/>
  <c r="GH8" i="37"/>
  <c r="GI8" i="36"/>
  <c r="GJ8" i="36"/>
  <c r="GK8" i="36"/>
  <c r="GL8" i="36"/>
  <c r="GM8" i="36"/>
  <c r="GN8" i="36"/>
  <c r="GO8" i="36"/>
  <c r="GI8" i="37"/>
  <c r="GJ8" i="37"/>
  <c r="GK8" i="37"/>
  <c r="GL8" i="37"/>
  <c r="GM8" i="37"/>
  <c r="GN8" i="37"/>
  <c r="GO8" i="37"/>
  <c r="GP8" i="36"/>
  <c r="GQ8" i="36"/>
  <c r="GR8" i="36"/>
  <c r="GS8" i="36"/>
  <c r="GT8" i="36"/>
  <c r="GU8" i="36"/>
  <c r="GV8" i="36"/>
  <c r="GP8" i="37"/>
  <c r="GQ8" i="37"/>
  <c r="GR8" i="37"/>
  <c r="GS8" i="37"/>
  <c r="GT8" i="37"/>
  <c r="GU8" i="37"/>
  <c r="GV8" i="37"/>
  <c r="GW8" i="36"/>
  <c r="GX8" i="36"/>
  <c r="GY8" i="36"/>
  <c r="GZ8" i="36"/>
  <c r="HA8" i="36"/>
  <c r="HB8" i="36"/>
  <c r="HC8" i="36"/>
  <c r="GW8" i="37"/>
  <c r="GX8" i="37"/>
  <c r="GY8" i="37"/>
  <c r="GZ8" i="37"/>
  <c r="HA8" i="37"/>
  <c r="HB8" i="37"/>
  <c r="HC8" i="37"/>
  <c r="HD8" i="36"/>
  <c r="HE8" i="36"/>
  <c r="HF8" i="36"/>
  <c r="HG8" i="36"/>
  <c r="HH8" i="36"/>
  <c r="HI8" i="36"/>
  <c r="HJ8" i="36"/>
  <c r="HD8" i="37"/>
  <c r="HE8" i="37"/>
  <c r="HF8" i="37"/>
  <c r="HG8" i="37"/>
  <c r="HH8" i="37"/>
  <c r="HI8" i="37"/>
  <c r="HJ8" i="37"/>
  <c r="HK8" i="36"/>
  <c r="HL8" i="36"/>
  <c r="HM8" i="36"/>
  <c r="HN8" i="36"/>
  <c r="HO8" i="36"/>
  <c r="HP8" i="36"/>
  <c r="HQ8" i="36"/>
  <c r="HK8" i="37"/>
  <c r="HL8" i="37"/>
  <c r="HM8" i="37"/>
  <c r="HN8" i="37"/>
  <c r="HO8" i="37"/>
  <c r="HP8" i="37"/>
  <c r="HQ8" i="37"/>
  <c r="HR8" i="36"/>
  <c r="HS8" i="36"/>
  <c r="HT8" i="36"/>
  <c r="HU8" i="36"/>
  <c r="HV8" i="36"/>
  <c r="HW8" i="36"/>
  <c r="HX8" i="36"/>
  <c r="HR8" i="37"/>
  <c r="HS8" i="37"/>
  <c r="HT8" i="37"/>
  <c r="HU8" i="37"/>
  <c r="HV8" i="37"/>
  <c r="HW8" i="37"/>
  <c r="HX8" i="37"/>
  <c r="HY8" i="36"/>
  <c r="HZ8" i="36"/>
  <c r="IA8" i="36"/>
  <c r="IB8" i="36"/>
  <c r="IC8" i="36"/>
  <c r="ID8" i="36"/>
  <c r="IE8" i="36"/>
  <c r="HY8" i="37"/>
  <c r="HZ8" i="37"/>
  <c r="IA8" i="37"/>
  <c r="IB8" i="37"/>
  <c r="IC8" i="37"/>
  <c r="ID8" i="37"/>
  <c r="IE8" i="37"/>
  <c r="IF8" i="36"/>
  <c r="IG8" i="36"/>
  <c r="IH8" i="36"/>
  <c r="II8" i="36"/>
  <c r="IJ8" i="36"/>
  <c r="IK8" i="36"/>
  <c r="IL8" i="36"/>
  <c r="IF8" i="37"/>
  <c r="IG8" i="37"/>
  <c r="IH8" i="37"/>
  <c r="II8" i="37"/>
  <c r="IJ8" i="37"/>
  <c r="IK8" i="37"/>
  <c r="IL8" i="37"/>
  <c r="IM8" i="36"/>
  <c r="IN8" i="36"/>
  <c r="IO8" i="36"/>
  <c r="IP8" i="36"/>
  <c r="IQ8" i="36"/>
  <c r="IR8" i="36"/>
  <c r="IS8" i="36"/>
  <c r="IM8" i="37"/>
  <c r="IN8" i="37"/>
  <c r="IO8" i="37"/>
  <c r="IP8" i="37"/>
  <c r="IQ8" i="37"/>
  <c r="IR8" i="37"/>
  <c r="IS8" i="37"/>
  <c r="IT8" i="36"/>
  <c r="IU8" i="36"/>
  <c r="IV8" i="36"/>
  <c r="IW8" i="36"/>
  <c r="IX8" i="36"/>
  <c r="IY8" i="36"/>
  <c r="IZ8" i="36"/>
  <c r="IT8" i="37"/>
  <c r="IU8" i="37"/>
  <c r="IV8" i="37"/>
  <c r="IW8" i="37"/>
  <c r="IX8" i="37"/>
  <c r="IY8" i="37"/>
  <c r="IZ8" i="37"/>
  <c r="JA8" i="36"/>
  <c r="JB8" i="36"/>
  <c r="JC8" i="36"/>
  <c r="JD8" i="36"/>
  <c r="JE8" i="36"/>
  <c r="JF8" i="36"/>
  <c r="JG8" i="36"/>
  <c r="JA8" i="37"/>
  <c r="JB8" i="37"/>
  <c r="JC8" i="37"/>
  <c r="JD8" i="37"/>
  <c r="JE8" i="37"/>
  <c r="JF8" i="37"/>
  <c r="JG8" i="37"/>
  <c r="JH8" i="36"/>
  <c r="JI8" i="36"/>
  <c r="JJ8" i="36"/>
  <c r="JK8" i="36"/>
  <c r="JL8" i="36"/>
  <c r="JM8" i="36"/>
  <c r="JN8" i="36"/>
  <c r="JH8" i="37"/>
  <c r="JI8" i="37"/>
  <c r="JJ8" i="37"/>
  <c r="JK8" i="37"/>
  <c r="JL8" i="37"/>
  <c r="JM8" i="37"/>
  <c r="JN8" i="37"/>
  <c r="JO8" i="36"/>
  <c r="JP8" i="36"/>
  <c r="JQ8" i="36"/>
  <c r="JR8" i="36"/>
  <c r="JS8" i="36"/>
  <c r="JT8" i="36"/>
  <c r="JU8" i="36"/>
  <c r="JO8" i="37"/>
  <c r="JP8" i="37"/>
  <c r="JQ8" i="37"/>
  <c r="JR8" i="37"/>
  <c r="JS8" i="37"/>
  <c r="JT8" i="37"/>
  <c r="JU8" i="37"/>
  <c r="JV8" i="36"/>
  <c r="JW8" i="36"/>
  <c r="JX8" i="36"/>
  <c r="JY8" i="36"/>
  <c r="JZ8" i="36"/>
  <c r="KA8" i="36"/>
  <c r="KB8" i="36"/>
  <c r="JV8" i="37"/>
  <c r="JW8" i="37"/>
  <c r="JX8" i="37"/>
  <c r="JY8" i="37"/>
  <c r="JZ8" i="37"/>
  <c r="KA8" i="37"/>
  <c r="KB8" i="37"/>
  <c r="KC8" i="36"/>
  <c r="KD8" i="36"/>
  <c r="KE8" i="36"/>
  <c r="KF8" i="36"/>
  <c r="KG8" i="36"/>
  <c r="KH8" i="36"/>
  <c r="KI8" i="36"/>
  <c r="KC8" i="37"/>
  <c r="KD8" i="37"/>
  <c r="KE8" i="37"/>
  <c r="KF8" i="37"/>
  <c r="KG8" i="37"/>
  <c r="KH8" i="37"/>
  <c r="KI8" i="37"/>
  <c r="KJ8" i="36"/>
  <c r="KK8" i="36"/>
  <c r="KL8" i="36"/>
  <c r="KM8" i="36"/>
  <c r="KN8" i="36"/>
  <c r="KO8" i="36"/>
  <c r="KP8" i="36"/>
  <c r="KJ8" i="37"/>
  <c r="KK8" i="37"/>
  <c r="KL8" i="37"/>
  <c r="KM8" i="37"/>
  <c r="KN8" i="37"/>
  <c r="KO8" i="37"/>
  <c r="KP8" i="37"/>
  <c r="KQ8" i="36"/>
  <c r="KR8" i="36"/>
  <c r="KS8" i="36"/>
  <c r="KT8" i="36"/>
  <c r="KU8" i="36"/>
  <c r="KV8" i="36"/>
  <c r="KW8" i="36"/>
  <c r="KQ8" i="37"/>
  <c r="KR8" i="37"/>
  <c r="KS8" i="37"/>
  <c r="KT8" i="37"/>
  <c r="KU8" i="37"/>
  <c r="KV8" i="37"/>
  <c r="KW8" i="37"/>
  <c r="KX8" i="36"/>
  <c r="KY8" i="36"/>
  <c r="KZ8" i="36"/>
  <c r="LA8" i="36"/>
  <c r="LB8" i="36"/>
  <c r="LC8" i="36"/>
  <c r="LD8" i="36"/>
  <c r="KX8" i="37"/>
  <c r="KY8" i="37"/>
  <c r="KZ8" i="37"/>
  <c r="LA8" i="37"/>
  <c r="LB8" i="37"/>
  <c r="LC8" i="37"/>
  <c r="LD8" i="37"/>
  <c r="LE8" i="36"/>
  <c r="LF8" i="36"/>
  <c r="LG8" i="36"/>
  <c r="LH8" i="36"/>
  <c r="LI8" i="36"/>
  <c r="LJ8" i="36"/>
  <c r="LK8" i="36"/>
  <c r="LE8" i="37"/>
  <c r="LF8" i="37"/>
  <c r="LG8" i="37"/>
  <c r="LH8" i="37"/>
  <c r="LI8" i="37"/>
  <c r="LJ8" i="37"/>
  <c r="LK8" i="37"/>
  <c r="LL8" i="36"/>
  <c r="LM8" i="36"/>
  <c r="LN8" i="36"/>
  <c r="LO8" i="36"/>
  <c r="LP8" i="36"/>
  <c r="LQ8" i="36"/>
  <c r="LR8" i="36"/>
  <c r="LL8" i="37"/>
  <c r="LM8" i="37"/>
  <c r="LN8" i="37"/>
  <c r="LO8" i="37"/>
  <c r="LP8" i="37"/>
  <c r="LQ8" i="37"/>
  <c r="LR8" i="37"/>
  <c r="LS8" i="36"/>
  <c r="LT8" i="36"/>
  <c r="LU8" i="36"/>
  <c r="LV8" i="36"/>
  <c r="LW8" i="36"/>
  <c r="LX8" i="36"/>
  <c r="LY8" i="36"/>
  <c r="LS8" i="37"/>
  <c r="LT8" i="37"/>
  <c r="LU8" i="37"/>
  <c r="LV8" i="37"/>
  <c r="LW8" i="37"/>
  <c r="LX8" i="37"/>
  <c r="LY8" i="37"/>
  <c r="LZ8" i="36"/>
  <c r="MA8" i="36"/>
  <c r="MB8" i="36"/>
  <c r="MC8" i="36"/>
  <c r="MD8" i="36"/>
  <c r="ME8" i="36"/>
  <c r="MF8" i="36"/>
  <c r="LZ8" i="37"/>
  <c r="MA8" i="37"/>
  <c r="MB8" i="37"/>
  <c r="MC8" i="37"/>
  <c r="MD8" i="37"/>
  <c r="ME8" i="37"/>
  <c r="MF8" i="37"/>
  <c r="MG8" i="36"/>
  <c r="MH8" i="36"/>
  <c r="MI8" i="36"/>
  <c r="MJ8" i="36"/>
  <c r="MK8" i="36"/>
  <c r="ML8" i="36"/>
  <c r="MM8" i="36"/>
  <c r="MG8" i="37"/>
  <c r="MH8" i="37"/>
  <c r="MI8" i="37"/>
  <c r="MJ8" i="37"/>
  <c r="MK8" i="37"/>
  <c r="ML8" i="37"/>
  <c r="MM8" i="37"/>
  <c r="MN8" i="36"/>
  <c r="MO8" i="36"/>
  <c r="MP8" i="36"/>
  <c r="MN8" i="37"/>
  <c r="MO8" i="37"/>
  <c r="MP8" i="37"/>
  <c r="G9" i="36"/>
  <c r="H9" i="36"/>
  <c r="F9" i="36"/>
  <c r="E9" i="36"/>
  <c r="C9" i="36"/>
  <c r="D9" i="36"/>
  <c r="B9" i="36"/>
  <c r="C9" i="37"/>
  <c r="D9" i="37"/>
  <c r="E9" i="37"/>
  <c r="F9" i="37"/>
  <c r="G9" i="37"/>
  <c r="H9" i="37"/>
  <c r="B9" i="37"/>
  <c r="I9" i="36"/>
  <c r="J9" i="36"/>
  <c r="K9" i="36"/>
  <c r="L9" i="36"/>
  <c r="M9" i="36"/>
  <c r="N9" i="36"/>
  <c r="O9" i="36"/>
  <c r="I9" i="37"/>
  <c r="J9" i="37"/>
  <c r="K9" i="37"/>
  <c r="L9" i="37"/>
  <c r="M9" i="37"/>
  <c r="N9" i="37"/>
  <c r="O9" i="37"/>
  <c r="P9" i="36"/>
  <c r="Q9" i="36"/>
  <c r="R9" i="36"/>
  <c r="S9" i="36"/>
  <c r="T9" i="36"/>
  <c r="U9" i="36"/>
  <c r="V9" i="36"/>
  <c r="P9" i="37"/>
  <c r="Q9" i="37"/>
  <c r="R9" i="37"/>
  <c r="S9" i="37"/>
  <c r="T9" i="37"/>
  <c r="U9" i="37"/>
  <c r="V9" i="37"/>
  <c r="W9" i="36"/>
  <c r="X9" i="36"/>
  <c r="Y9" i="36"/>
  <c r="Z9" i="36"/>
  <c r="AA9" i="36"/>
  <c r="AB9" i="36"/>
  <c r="AC9" i="36"/>
  <c r="W9" i="37"/>
  <c r="X9" i="37"/>
  <c r="Y9" i="37"/>
  <c r="Z9" i="37"/>
  <c r="AA9" i="37"/>
  <c r="AB9" i="37"/>
  <c r="AC9" i="37"/>
  <c r="AD9" i="36"/>
  <c r="AE9" i="36"/>
  <c r="AF9" i="36"/>
  <c r="AG9" i="36"/>
  <c r="AH9" i="36"/>
  <c r="AI9" i="36"/>
  <c r="AJ9" i="36"/>
  <c r="AD9" i="37"/>
  <c r="AE9" i="37"/>
  <c r="AF9" i="37"/>
  <c r="AG9" i="37"/>
  <c r="AH9" i="37"/>
  <c r="AI9" i="37"/>
  <c r="AJ9" i="37"/>
  <c r="AK9" i="36"/>
  <c r="AL9" i="36"/>
  <c r="AM9" i="36"/>
  <c r="AN9" i="36"/>
  <c r="AO9" i="36"/>
  <c r="AP9" i="36"/>
  <c r="AQ9" i="36"/>
  <c r="AK9" i="37"/>
  <c r="AL9" i="37"/>
  <c r="AM9" i="37"/>
  <c r="AN9" i="37"/>
  <c r="AO9" i="37"/>
  <c r="AP9" i="37"/>
  <c r="AQ9" i="37"/>
  <c r="AR9" i="36"/>
  <c r="AS9" i="36"/>
  <c r="AT9" i="36"/>
  <c r="AU9" i="36"/>
  <c r="AV9" i="36"/>
  <c r="AW9" i="36"/>
  <c r="AX9" i="36"/>
  <c r="AR9" i="37"/>
  <c r="AS9" i="37"/>
  <c r="AT9" i="37"/>
  <c r="AU9" i="37"/>
  <c r="AV9" i="37"/>
  <c r="AW9" i="37"/>
  <c r="AX9" i="37"/>
  <c r="AY9" i="36"/>
  <c r="AZ9" i="36"/>
  <c r="BA9" i="36"/>
  <c r="BB9" i="36"/>
  <c r="BC9" i="36"/>
  <c r="BD9" i="36"/>
  <c r="BE9" i="36"/>
  <c r="AY9" i="37"/>
  <c r="AZ9" i="37"/>
  <c r="BA9" i="37"/>
  <c r="BB9" i="37"/>
  <c r="BC9" i="37"/>
  <c r="BD9" i="37"/>
  <c r="BE9" i="37"/>
  <c r="BF9" i="36"/>
  <c r="BG9" i="36"/>
  <c r="BH9" i="36"/>
  <c r="BI9" i="36"/>
  <c r="BJ9" i="36"/>
  <c r="BK9" i="36"/>
  <c r="BL9" i="36"/>
  <c r="BF9" i="37"/>
  <c r="BG9" i="37"/>
  <c r="BH9" i="37"/>
  <c r="BI9" i="37"/>
  <c r="BJ9" i="37"/>
  <c r="BK9" i="37"/>
  <c r="BL9" i="37"/>
  <c r="BM9" i="36"/>
  <c r="BN9" i="36"/>
  <c r="BO9" i="36"/>
  <c r="BP9" i="36"/>
  <c r="BQ9" i="36"/>
  <c r="BR9" i="36"/>
  <c r="BS9" i="36"/>
  <c r="BM9" i="37"/>
  <c r="BN9" i="37"/>
  <c r="BO9" i="37"/>
  <c r="BP9" i="37"/>
  <c r="BQ9" i="37"/>
  <c r="BR9" i="37"/>
  <c r="BS9" i="37"/>
  <c r="BT9" i="36"/>
  <c r="BU9" i="36"/>
  <c r="BV9" i="36"/>
  <c r="BW9" i="36"/>
  <c r="BX9" i="36"/>
  <c r="BY9" i="36"/>
  <c r="BZ9" i="36"/>
  <c r="BT9" i="37"/>
  <c r="BU9" i="37"/>
  <c r="BV9" i="37"/>
  <c r="BW9" i="37"/>
  <c r="BX9" i="37"/>
  <c r="BY9" i="37"/>
  <c r="BZ9" i="37"/>
  <c r="CA9" i="36"/>
  <c r="CB9" i="36"/>
  <c r="CC9" i="36"/>
  <c r="CD9" i="36"/>
  <c r="CE9" i="36"/>
  <c r="CF9" i="36"/>
  <c r="CG9" i="36"/>
  <c r="CA9" i="37"/>
  <c r="CB9" i="37"/>
  <c r="CC9" i="37"/>
  <c r="CD9" i="37"/>
  <c r="CE9" i="37"/>
  <c r="CF9" i="37"/>
  <c r="CG9" i="37"/>
  <c r="CH9" i="36"/>
  <c r="CI9" i="36"/>
  <c r="CJ9" i="36"/>
  <c r="CK9" i="36"/>
  <c r="CL9" i="36"/>
  <c r="CM9" i="36"/>
  <c r="CN9" i="36"/>
  <c r="CH9" i="37"/>
  <c r="CI9" i="37"/>
  <c r="CJ9" i="37"/>
  <c r="CK9" i="37"/>
  <c r="CL9" i="37"/>
  <c r="CM9" i="37"/>
  <c r="CN9" i="37"/>
  <c r="CO9" i="36"/>
  <c r="CP9" i="36"/>
  <c r="CQ9" i="36"/>
  <c r="CR9" i="36"/>
  <c r="CS9" i="36"/>
  <c r="CT9" i="36"/>
  <c r="CU9" i="36"/>
  <c r="CO9" i="37"/>
  <c r="CP9" i="37"/>
  <c r="CQ9" i="37"/>
  <c r="CR9" i="37"/>
  <c r="CS9" i="37"/>
  <c r="CT9" i="37"/>
  <c r="CU9" i="37"/>
  <c r="CV9" i="36"/>
  <c r="CW9" i="36"/>
  <c r="CX9" i="36"/>
  <c r="CY9" i="36"/>
  <c r="CZ9" i="36"/>
  <c r="CV9" i="37"/>
  <c r="CW9" i="37"/>
  <c r="CX9" i="37"/>
  <c r="CY9" i="37"/>
  <c r="CZ9" i="37"/>
  <c r="DA9" i="37"/>
  <c r="DB9" i="37"/>
  <c r="DD9" i="36"/>
  <c r="DE9" i="36"/>
  <c r="DF9" i="36"/>
  <c r="DG9" i="36"/>
  <c r="DH9" i="36"/>
  <c r="DI9" i="36"/>
  <c r="DC9" i="37"/>
  <c r="DD9" i="37"/>
  <c r="DE9" i="37"/>
  <c r="DF9" i="37"/>
  <c r="DG9" i="37"/>
  <c r="DH9" i="37"/>
  <c r="DI9" i="37"/>
  <c r="DJ9" i="36"/>
  <c r="DK9" i="36"/>
  <c r="DL9" i="36"/>
  <c r="DM9" i="36"/>
  <c r="DN9" i="36"/>
  <c r="DO9" i="36"/>
  <c r="DP9" i="36"/>
  <c r="DJ9" i="37"/>
  <c r="DK9" i="37"/>
  <c r="DL9" i="37"/>
  <c r="DM9" i="37"/>
  <c r="DN9" i="37"/>
  <c r="DO9" i="37"/>
  <c r="DP9" i="37"/>
  <c r="DQ9" i="36"/>
  <c r="DR9" i="36"/>
  <c r="DS9" i="36"/>
  <c r="DT9" i="36"/>
  <c r="DU9" i="36"/>
  <c r="DV9" i="36"/>
  <c r="DW9" i="36"/>
  <c r="DQ9" i="37"/>
  <c r="DR9" i="37"/>
  <c r="DS9" i="37"/>
  <c r="DT9" i="37"/>
  <c r="DU9" i="37"/>
  <c r="DV9" i="37"/>
  <c r="DW9" i="37"/>
  <c r="DX9" i="36"/>
  <c r="DY9" i="36"/>
  <c r="DZ9" i="36"/>
  <c r="EA9" i="36"/>
  <c r="EB9" i="36"/>
  <c r="EC9" i="36"/>
  <c r="ED9" i="36"/>
  <c r="DX9" i="37"/>
  <c r="DY9" i="37"/>
  <c r="DZ9" i="37"/>
  <c r="EA9" i="37"/>
  <c r="EB9" i="37"/>
  <c r="EC9" i="37"/>
  <c r="ED9" i="37"/>
  <c r="EE9" i="36"/>
  <c r="EF9" i="36"/>
  <c r="EG9" i="36"/>
  <c r="EH9" i="36"/>
  <c r="EI9" i="36"/>
  <c r="EJ9" i="36"/>
  <c r="EK9" i="36"/>
  <c r="EE9" i="37"/>
  <c r="EF9" i="37"/>
  <c r="EG9" i="37"/>
  <c r="EH9" i="37"/>
  <c r="EI9" i="37"/>
  <c r="EJ9" i="37"/>
  <c r="EK9" i="37"/>
  <c r="EL9" i="36"/>
  <c r="EM9" i="36"/>
  <c r="EN9" i="36"/>
  <c r="EO9" i="36"/>
  <c r="EP9" i="36"/>
  <c r="EQ9" i="36"/>
  <c r="ER9" i="36"/>
  <c r="EL9" i="37"/>
  <c r="EM9" i="37"/>
  <c r="EN9" i="37"/>
  <c r="EO9" i="37"/>
  <c r="EP9" i="37"/>
  <c r="ES9" i="36"/>
  <c r="ET9" i="36"/>
  <c r="EU9" i="36"/>
  <c r="EV9" i="36"/>
  <c r="EW9" i="36"/>
  <c r="EX9" i="36"/>
  <c r="EY9" i="36"/>
  <c r="ES9" i="37"/>
  <c r="ET9" i="37"/>
  <c r="EU9" i="37"/>
  <c r="EV9" i="37"/>
  <c r="EW9" i="37"/>
  <c r="EX9" i="37"/>
  <c r="EY9" i="37"/>
  <c r="EZ9" i="36"/>
  <c r="FA9" i="36"/>
  <c r="FB9" i="36"/>
  <c r="FC9" i="36"/>
  <c r="FD9" i="36"/>
  <c r="FE9" i="36"/>
  <c r="FF9" i="36"/>
  <c r="EZ9" i="37"/>
  <c r="FA9" i="37"/>
  <c r="FB9" i="37"/>
  <c r="FC9" i="37"/>
  <c r="FD9" i="37"/>
  <c r="FE9" i="37"/>
  <c r="FF9" i="37"/>
  <c r="FG9" i="36"/>
  <c r="FH9" i="36"/>
  <c r="FI9" i="36"/>
  <c r="FJ9" i="36"/>
  <c r="FK9" i="36"/>
  <c r="FL9" i="36"/>
  <c r="FM9" i="36"/>
  <c r="FG9" i="37"/>
  <c r="FH9" i="37"/>
  <c r="FI9" i="37"/>
  <c r="FJ9" i="37"/>
  <c r="FK9" i="37"/>
  <c r="FL9" i="37"/>
  <c r="FM9" i="37"/>
  <c r="FN9" i="36"/>
  <c r="FO9" i="36"/>
  <c r="FP9" i="36"/>
  <c r="FQ9" i="36"/>
  <c r="FR9" i="36"/>
  <c r="FS9" i="36"/>
  <c r="FT9" i="36"/>
  <c r="FN9" i="37"/>
  <c r="FO9" i="37"/>
  <c r="FP9" i="37"/>
  <c r="FQ9" i="37"/>
  <c r="FR9" i="37"/>
  <c r="FS9" i="37"/>
  <c r="FT9" i="37"/>
  <c r="FU9" i="36"/>
  <c r="FV9" i="36"/>
  <c r="FW9" i="36"/>
  <c r="FX9" i="36"/>
  <c r="FY9" i="36"/>
  <c r="FZ9" i="36"/>
  <c r="GA9" i="36"/>
  <c r="FU9" i="37"/>
  <c r="FV9" i="37"/>
  <c r="FW9" i="37"/>
  <c r="FX9" i="37"/>
  <c r="FY9" i="37"/>
  <c r="FZ9" i="37"/>
  <c r="GA9" i="37"/>
  <c r="GB9" i="36"/>
  <c r="GC9" i="36"/>
  <c r="GD9" i="36"/>
  <c r="GE9" i="36"/>
  <c r="GF9" i="36"/>
  <c r="GG9" i="36"/>
  <c r="GH9" i="36"/>
  <c r="GB9" i="37"/>
  <c r="GC9" i="37"/>
  <c r="GD9" i="37"/>
  <c r="GE9" i="37"/>
  <c r="GF9" i="37"/>
  <c r="GG9" i="37"/>
  <c r="GH9" i="37"/>
  <c r="GI9" i="36"/>
  <c r="GJ9" i="36"/>
  <c r="GK9" i="36"/>
  <c r="GL9" i="36"/>
  <c r="GM9" i="36"/>
  <c r="GN9" i="36"/>
  <c r="GO9" i="36"/>
  <c r="GI9" i="37"/>
  <c r="GJ9" i="37"/>
  <c r="GK9" i="37"/>
  <c r="GL9" i="37"/>
  <c r="GM9" i="37"/>
  <c r="GN9" i="37"/>
  <c r="GO9" i="37"/>
  <c r="GP9" i="36"/>
  <c r="GQ9" i="36"/>
  <c r="GR9" i="36"/>
  <c r="GS9" i="36"/>
  <c r="GT9" i="36"/>
  <c r="GU9" i="36"/>
  <c r="GV9" i="36"/>
  <c r="GP9" i="37"/>
  <c r="GQ9" i="37"/>
  <c r="GR9" i="37"/>
  <c r="GS9" i="37"/>
  <c r="GT9" i="37"/>
  <c r="GU9" i="37"/>
  <c r="GV9" i="37"/>
  <c r="GW9" i="36"/>
  <c r="GX9" i="36"/>
  <c r="GY9" i="36"/>
  <c r="GZ9" i="36"/>
  <c r="HA9" i="36"/>
  <c r="HB9" i="36"/>
  <c r="HC9" i="36"/>
  <c r="GW9" i="37"/>
  <c r="GX9" i="37"/>
  <c r="GY9" i="37"/>
  <c r="GZ9" i="37"/>
  <c r="HA9" i="37"/>
  <c r="HB9" i="37"/>
  <c r="HC9" i="37"/>
  <c r="HD9" i="36"/>
  <c r="HE9" i="36"/>
  <c r="HF9" i="36"/>
  <c r="HG9" i="36"/>
  <c r="HH9" i="36"/>
  <c r="HI9" i="36"/>
  <c r="HJ9" i="36"/>
  <c r="HD9" i="37"/>
  <c r="HE9" i="37"/>
  <c r="HF9" i="37"/>
  <c r="HG9" i="37"/>
  <c r="HH9" i="37"/>
  <c r="HI9" i="37"/>
  <c r="HJ9" i="37"/>
  <c r="HK9" i="36"/>
  <c r="HL9" i="36"/>
  <c r="HM9" i="36"/>
  <c r="HN9" i="36"/>
  <c r="HO9" i="36"/>
  <c r="HP9" i="36"/>
  <c r="HQ9" i="36"/>
  <c r="HK9" i="37"/>
  <c r="HL9" i="37"/>
  <c r="HM9" i="37"/>
  <c r="HN9" i="37"/>
  <c r="HO9" i="37"/>
  <c r="HP9" i="37"/>
  <c r="HQ9" i="37"/>
  <c r="HR9" i="36"/>
  <c r="HS9" i="36"/>
  <c r="HT9" i="36"/>
  <c r="HU9" i="36"/>
  <c r="HV9" i="36"/>
  <c r="HW9" i="36"/>
  <c r="HX9" i="36"/>
  <c r="HR9" i="37"/>
  <c r="HS9" i="37"/>
  <c r="HT9" i="37"/>
  <c r="HU9" i="37"/>
  <c r="HV9" i="37"/>
  <c r="HW9" i="37"/>
  <c r="HX9" i="37"/>
  <c r="HY9" i="36"/>
  <c r="HZ9" i="36"/>
  <c r="IA9" i="36"/>
  <c r="IB9" i="36"/>
  <c r="IC9" i="36"/>
  <c r="ID9" i="36"/>
  <c r="IE9" i="36"/>
  <c r="HY9" i="37"/>
  <c r="HZ9" i="37"/>
  <c r="IA9" i="37"/>
  <c r="IB9" i="37"/>
  <c r="IC9" i="37"/>
  <c r="ID9" i="37"/>
  <c r="IE9" i="37"/>
  <c r="IF9" i="36"/>
  <c r="IG9" i="36"/>
  <c r="IH9" i="36"/>
  <c r="II9" i="36"/>
  <c r="IJ9" i="36"/>
  <c r="IK9" i="36"/>
  <c r="IL9" i="36"/>
  <c r="IF9" i="37"/>
  <c r="IG9" i="37"/>
  <c r="IH9" i="37"/>
  <c r="II9" i="37"/>
  <c r="IJ9" i="37"/>
  <c r="IK9" i="37"/>
  <c r="IL9" i="37"/>
  <c r="IM9" i="36"/>
  <c r="IN9" i="36"/>
  <c r="IO9" i="36"/>
  <c r="IP9" i="36"/>
  <c r="IQ9" i="36"/>
  <c r="IR9" i="36"/>
  <c r="IS9" i="36"/>
  <c r="IM9" i="37"/>
  <c r="IN9" i="37"/>
  <c r="IO9" i="37"/>
  <c r="IP9" i="37"/>
  <c r="IQ9" i="37"/>
  <c r="IR9" i="37"/>
  <c r="IS9" i="37"/>
  <c r="IT9" i="36"/>
  <c r="IU9" i="36"/>
  <c r="IV9" i="36"/>
  <c r="IW9" i="36"/>
  <c r="IX9" i="36"/>
  <c r="IY9" i="36"/>
  <c r="IZ9" i="36"/>
  <c r="IT9" i="37"/>
  <c r="IU9" i="37"/>
  <c r="IV9" i="37"/>
  <c r="IW9" i="37"/>
  <c r="IX9" i="37"/>
  <c r="IY9" i="37"/>
  <c r="IZ9" i="37"/>
  <c r="JA9" i="36"/>
  <c r="JB9" i="36"/>
  <c r="JC9" i="36"/>
  <c r="JD9" i="36"/>
  <c r="JE9" i="36"/>
  <c r="JF9" i="36"/>
  <c r="JG9" i="36"/>
  <c r="JA9" i="37"/>
  <c r="JB9" i="37"/>
  <c r="JC9" i="37"/>
  <c r="JD9" i="37"/>
  <c r="JE9" i="37"/>
  <c r="JF9" i="37"/>
  <c r="JG9" i="37"/>
  <c r="JH9" i="36"/>
  <c r="JI9" i="36"/>
  <c r="JJ9" i="36"/>
  <c r="JK9" i="36"/>
  <c r="JL9" i="36"/>
  <c r="JM9" i="36"/>
  <c r="JN9" i="36"/>
  <c r="JH9" i="37"/>
  <c r="JI9" i="37"/>
  <c r="JJ9" i="37"/>
  <c r="JK9" i="37"/>
  <c r="JL9" i="37"/>
  <c r="JM9" i="37"/>
  <c r="JN9" i="37"/>
  <c r="JO9" i="36"/>
  <c r="JP9" i="36"/>
  <c r="JQ9" i="36"/>
  <c r="JR9" i="36"/>
  <c r="JS9" i="36"/>
  <c r="JT9" i="36"/>
  <c r="JU9" i="36"/>
  <c r="JO9" i="37"/>
  <c r="JP9" i="37"/>
  <c r="JQ9" i="37"/>
  <c r="JR9" i="37"/>
  <c r="JS9" i="37"/>
  <c r="JT9" i="37"/>
  <c r="JU9" i="37"/>
  <c r="JV9" i="36"/>
  <c r="JW9" i="36"/>
  <c r="JX9" i="36"/>
  <c r="JY9" i="36"/>
  <c r="JZ9" i="36"/>
  <c r="KA9" i="36"/>
  <c r="KB9" i="36"/>
  <c r="JV9" i="37"/>
  <c r="JW9" i="37"/>
  <c r="JX9" i="37"/>
  <c r="JY9" i="37"/>
  <c r="JZ9" i="37"/>
  <c r="KA9" i="37"/>
  <c r="KB9" i="37"/>
  <c r="KC9" i="36"/>
  <c r="KD9" i="36"/>
  <c r="KE9" i="36"/>
  <c r="KF9" i="36"/>
  <c r="KG9" i="36"/>
  <c r="KH9" i="36"/>
  <c r="KI9" i="36"/>
  <c r="KC9" i="37"/>
  <c r="KD9" i="37"/>
  <c r="KE9" i="37"/>
  <c r="KF9" i="37"/>
  <c r="KG9" i="37"/>
  <c r="KH9" i="37"/>
  <c r="KI9" i="37"/>
  <c r="KJ9" i="36"/>
  <c r="KK9" i="36"/>
  <c r="KL9" i="36"/>
  <c r="KM9" i="36"/>
  <c r="KN9" i="36"/>
  <c r="KO9" i="36"/>
  <c r="KP9" i="36"/>
  <c r="KJ9" i="37"/>
  <c r="KK9" i="37"/>
  <c r="KL9" i="37"/>
  <c r="KM9" i="37"/>
  <c r="KN9" i="37"/>
  <c r="KO9" i="37"/>
  <c r="KP9" i="37"/>
  <c r="KQ9" i="36"/>
  <c r="KR9" i="36"/>
  <c r="KS9" i="36"/>
  <c r="KT9" i="36"/>
  <c r="KU9" i="36"/>
  <c r="KV9" i="36"/>
  <c r="KW9" i="36"/>
  <c r="KQ9" i="37"/>
  <c r="KR9" i="37"/>
  <c r="KS9" i="37"/>
  <c r="KT9" i="37"/>
  <c r="KU9" i="37"/>
  <c r="KV9" i="37"/>
  <c r="KW9" i="37"/>
  <c r="KX9" i="36"/>
  <c r="KY9" i="36"/>
  <c r="KZ9" i="36"/>
  <c r="LA9" i="36"/>
  <c r="LB9" i="36"/>
  <c r="LC9" i="36"/>
  <c r="LD9" i="36"/>
  <c r="KX9" i="37"/>
  <c r="KY9" i="37"/>
  <c r="KZ9" i="37"/>
  <c r="LA9" i="37"/>
  <c r="LB9" i="37"/>
  <c r="LC9" i="37"/>
  <c r="LD9" i="37"/>
  <c r="LE9" i="36"/>
  <c r="LF9" i="36"/>
  <c r="LG9" i="36"/>
  <c r="LH9" i="36"/>
  <c r="LI9" i="36"/>
  <c r="LJ9" i="36"/>
  <c r="LK9" i="36"/>
  <c r="LE9" i="37"/>
  <c r="LF9" i="37"/>
  <c r="LG9" i="37"/>
  <c r="LH9" i="37"/>
  <c r="LI9" i="37"/>
  <c r="LJ9" i="37"/>
  <c r="LK9" i="37"/>
  <c r="LL9" i="36"/>
  <c r="LM9" i="36"/>
  <c r="LN9" i="36"/>
  <c r="LO9" i="36"/>
  <c r="LP9" i="36"/>
  <c r="LQ9" i="36"/>
  <c r="LR9" i="36"/>
  <c r="LL9" i="37"/>
  <c r="LM9" i="37"/>
  <c r="LN9" i="37"/>
  <c r="LO9" i="37"/>
  <c r="LP9" i="37"/>
  <c r="LQ9" i="37"/>
  <c r="LR9" i="37"/>
  <c r="LS9" i="36"/>
  <c r="LT9" i="36"/>
  <c r="LU9" i="36"/>
  <c r="LV9" i="36"/>
  <c r="LW9" i="36"/>
  <c r="LX9" i="36"/>
  <c r="LY9" i="36"/>
  <c r="LS9" i="37"/>
  <c r="LT9" i="37"/>
  <c r="LU9" i="37"/>
  <c r="LV9" i="37"/>
  <c r="LW9" i="37"/>
  <c r="LX9" i="37"/>
  <c r="LY9" i="37"/>
  <c r="LZ9" i="36"/>
  <c r="MA9" i="36"/>
  <c r="MB9" i="36"/>
  <c r="MC9" i="36"/>
  <c r="MD9" i="36"/>
  <c r="ME9" i="36"/>
  <c r="MF9" i="36"/>
  <c r="LZ9" i="37"/>
  <c r="MA9" i="37"/>
  <c r="MB9" i="37"/>
  <c r="MC9" i="37"/>
  <c r="MD9" i="37"/>
  <c r="ME9" i="37"/>
  <c r="MF9" i="37"/>
  <c r="MG9" i="36"/>
  <c r="MH9" i="36"/>
  <c r="MI9" i="36"/>
  <c r="MJ9" i="36"/>
  <c r="MK9" i="36"/>
  <c r="ML9" i="36"/>
  <c r="MM9" i="36"/>
  <c r="MG9" i="37"/>
  <c r="MH9" i="37"/>
  <c r="MI9" i="37"/>
  <c r="MJ9" i="37"/>
  <c r="MK9" i="37"/>
  <c r="ML9" i="37"/>
  <c r="MM9" i="37"/>
  <c r="MN9" i="36"/>
  <c r="MO9" i="36"/>
  <c r="MP9" i="36"/>
  <c r="MN9" i="37"/>
  <c r="MO9" i="37"/>
  <c r="MP9" i="37"/>
  <c r="G10" i="36"/>
  <c r="H10" i="36"/>
  <c r="F10" i="36"/>
  <c r="E10" i="36"/>
  <c r="C10" i="36"/>
  <c r="D10" i="36"/>
  <c r="B10" i="36"/>
  <c r="C10" i="37"/>
  <c r="D10" i="37"/>
  <c r="E10" i="37"/>
  <c r="F10" i="37"/>
  <c r="G10" i="37"/>
  <c r="H10" i="37"/>
  <c r="B10" i="37"/>
  <c r="H52" i="37"/>
  <c r="H52" i="36"/>
  <c r="I10" i="36"/>
  <c r="J10" i="36"/>
  <c r="K10" i="36"/>
  <c r="L10" i="36"/>
  <c r="M10" i="36"/>
  <c r="N10" i="36"/>
  <c r="O10" i="36"/>
  <c r="I10" i="37"/>
  <c r="J10" i="37"/>
  <c r="K10" i="37"/>
  <c r="L10" i="37"/>
  <c r="M10" i="37"/>
  <c r="N10" i="37"/>
  <c r="O10" i="37"/>
  <c r="P10" i="36"/>
  <c r="Q10" i="36"/>
  <c r="R10" i="36"/>
  <c r="S10" i="36"/>
  <c r="T10" i="36"/>
  <c r="U10" i="36"/>
  <c r="V10" i="36"/>
  <c r="P10" i="37"/>
  <c r="Q10" i="37"/>
  <c r="R10" i="37"/>
  <c r="S10" i="37"/>
  <c r="T10" i="37"/>
  <c r="U10" i="37"/>
  <c r="V10" i="37"/>
  <c r="V52" i="37"/>
  <c r="V52" i="36"/>
  <c r="W10" i="36"/>
  <c r="X10" i="36"/>
  <c r="Y10" i="36"/>
  <c r="Z10" i="36"/>
  <c r="AA10" i="36"/>
  <c r="AB10" i="36"/>
  <c r="AC10" i="36"/>
  <c r="W10" i="37"/>
  <c r="X10" i="37"/>
  <c r="Y10" i="37"/>
  <c r="Z10" i="37"/>
  <c r="AA10" i="37"/>
  <c r="AB10" i="37"/>
  <c r="AC10" i="37"/>
  <c r="AC52" i="37"/>
  <c r="AC52" i="36"/>
  <c r="AD10" i="36"/>
  <c r="AE10" i="36"/>
  <c r="AF10" i="36"/>
  <c r="AG10" i="36"/>
  <c r="AH10" i="36"/>
  <c r="AI10" i="36"/>
  <c r="AJ10" i="36"/>
  <c r="AD10" i="37"/>
  <c r="AE10" i="37"/>
  <c r="AF10" i="37"/>
  <c r="AG10" i="37"/>
  <c r="AH10" i="37"/>
  <c r="AI10" i="37"/>
  <c r="AJ10" i="37"/>
  <c r="AJ52" i="37"/>
  <c r="AJ52" i="36"/>
  <c r="AW24" i="29"/>
  <c r="AK10" i="36"/>
  <c r="AL10" i="36"/>
  <c r="AM10" i="36"/>
  <c r="AN10" i="36"/>
  <c r="AO10" i="36"/>
  <c r="AP10" i="36"/>
  <c r="AQ10" i="36"/>
  <c r="AK10" i="37"/>
  <c r="AL10" i="37"/>
  <c r="AM10" i="37"/>
  <c r="AN10" i="37"/>
  <c r="AO10" i="37"/>
  <c r="AP10" i="37"/>
  <c r="AQ10" i="37"/>
  <c r="AQ52" i="37"/>
  <c r="AQ52" i="36"/>
  <c r="AR10" i="36"/>
  <c r="AS10" i="36"/>
  <c r="AT10" i="36"/>
  <c r="AU10" i="36"/>
  <c r="AV10" i="36"/>
  <c r="AW10" i="36"/>
  <c r="AX10" i="36"/>
  <c r="AR10" i="37"/>
  <c r="AS10" i="37"/>
  <c r="AT10" i="37"/>
  <c r="AU10" i="37"/>
  <c r="AV10" i="37"/>
  <c r="AW10" i="37"/>
  <c r="AX10" i="37"/>
  <c r="AX52" i="37"/>
  <c r="AX52" i="36"/>
  <c r="AY10" i="36"/>
  <c r="AZ10" i="36"/>
  <c r="BA10" i="36"/>
  <c r="BB10" i="36"/>
  <c r="BC10" i="36"/>
  <c r="BD10" i="36"/>
  <c r="BE10" i="36"/>
  <c r="AY10" i="37"/>
  <c r="AZ10" i="37"/>
  <c r="BA10" i="37"/>
  <c r="BB10" i="37"/>
  <c r="BC10" i="37"/>
  <c r="BD10" i="37"/>
  <c r="BE10" i="37"/>
  <c r="BE52" i="37"/>
  <c r="BE52" i="36"/>
  <c r="BF10" i="36"/>
  <c r="BG10" i="36"/>
  <c r="BH10" i="36"/>
  <c r="BI10" i="36"/>
  <c r="BJ10" i="36"/>
  <c r="BK10" i="36"/>
  <c r="BL10" i="36"/>
  <c r="BF10" i="37"/>
  <c r="BG10" i="37"/>
  <c r="BH10" i="37"/>
  <c r="BI10" i="37"/>
  <c r="BJ10" i="37"/>
  <c r="BK10" i="37"/>
  <c r="BL10" i="37"/>
  <c r="BL52" i="37"/>
  <c r="BL52" i="36"/>
  <c r="BM10" i="36"/>
  <c r="BN10" i="36"/>
  <c r="BO10" i="36"/>
  <c r="BP10" i="36"/>
  <c r="BQ10" i="36"/>
  <c r="BR10" i="36"/>
  <c r="BS10" i="36"/>
  <c r="BM10" i="37"/>
  <c r="BN10" i="37"/>
  <c r="BO10" i="37"/>
  <c r="BP10" i="37"/>
  <c r="BQ10" i="37"/>
  <c r="BR10" i="37"/>
  <c r="BS10" i="37"/>
  <c r="BT10" i="36"/>
  <c r="BU10" i="36"/>
  <c r="BV10" i="36"/>
  <c r="BW10" i="36"/>
  <c r="BX10" i="36"/>
  <c r="BY10" i="36"/>
  <c r="BZ10" i="36"/>
  <c r="BT10" i="37"/>
  <c r="BU10" i="37"/>
  <c r="BV10" i="37"/>
  <c r="BW10" i="37"/>
  <c r="BX10" i="37"/>
  <c r="BY10" i="37"/>
  <c r="BZ10" i="37"/>
  <c r="CA10" i="36"/>
  <c r="CB10" i="36"/>
  <c r="CC10" i="36"/>
  <c r="CD10" i="36"/>
  <c r="CE10" i="36"/>
  <c r="CF10" i="36"/>
  <c r="CG10" i="36"/>
  <c r="CA10" i="37"/>
  <c r="CB10" i="37"/>
  <c r="CC10" i="37"/>
  <c r="CD10" i="37"/>
  <c r="CE10" i="37"/>
  <c r="CF10" i="37"/>
  <c r="CG10" i="37"/>
  <c r="CH10" i="36"/>
  <c r="CI10" i="36"/>
  <c r="CJ10" i="36"/>
  <c r="CK10" i="36"/>
  <c r="CL10" i="36"/>
  <c r="CM10" i="36"/>
  <c r="CN10" i="36"/>
  <c r="CH10" i="37"/>
  <c r="CI10" i="37"/>
  <c r="CJ10" i="37"/>
  <c r="CK10" i="37"/>
  <c r="CL10" i="37"/>
  <c r="CM10" i="37"/>
  <c r="CN10" i="37"/>
  <c r="CO10" i="36"/>
  <c r="CP10" i="36"/>
  <c r="CQ10" i="36"/>
  <c r="CR10" i="36"/>
  <c r="CS10" i="36"/>
  <c r="CT10" i="36"/>
  <c r="CU10" i="36"/>
  <c r="CO10" i="37"/>
  <c r="CP10" i="37"/>
  <c r="CQ10" i="37"/>
  <c r="CR10" i="37"/>
  <c r="CS10" i="37"/>
  <c r="CT10" i="37"/>
  <c r="CU10" i="37"/>
  <c r="CU52" i="37"/>
  <c r="CU52" i="36"/>
  <c r="CV10" i="36"/>
  <c r="CW10" i="36"/>
  <c r="CX10" i="36"/>
  <c r="CY10" i="36"/>
  <c r="CZ10" i="36"/>
  <c r="CV10" i="37"/>
  <c r="CW10" i="37"/>
  <c r="CX10" i="37"/>
  <c r="CY10" i="37"/>
  <c r="CZ10" i="37"/>
  <c r="DA10" i="37"/>
  <c r="DB10" i="37"/>
  <c r="DB52" i="37"/>
  <c r="DB52" i="36"/>
  <c r="DD10" i="36"/>
  <c r="DE10" i="36"/>
  <c r="DF10" i="36"/>
  <c r="DG10" i="36"/>
  <c r="DH10" i="36"/>
  <c r="DI10" i="36"/>
  <c r="DC10" i="37"/>
  <c r="DD10" i="37"/>
  <c r="DE10" i="37"/>
  <c r="DF10" i="37"/>
  <c r="DG10" i="37"/>
  <c r="DH10" i="37"/>
  <c r="DI10" i="37"/>
  <c r="DI52" i="37"/>
  <c r="DI52" i="36"/>
  <c r="DC20" i="36" s="1"/>
  <c r="DJ10" i="36"/>
  <c r="DK10" i="36"/>
  <c r="DL10" i="36"/>
  <c r="DM10" i="36"/>
  <c r="DN10" i="36"/>
  <c r="DO10" i="36"/>
  <c r="DP10" i="36"/>
  <c r="DJ10" i="37"/>
  <c r="DK10" i="37"/>
  <c r="DL10" i="37"/>
  <c r="DM10" i="37"/>
  <c r="DN10" i="37"/>
  <c r="DO10" i="37"/>
  <c r="DP10" i="37"/>
  <c r="DP52" i="37"/>
  <c r="DP52" i="36"/>
  <c r="CZ24" i="29"/>
  <c r="DQ10" i="36"/>
  <c r="DR10" i="36"/>
  <c r="DS10" i="36"/>
  <c r="DT10" i="36"/>
  <c r="DU10" i="36"/>
  <c r="DV10" i="36"/>
  <c r="DW10" i="36"/>
  <c r="DQ10" i="37"/>
  <c r="DR10" i="37"/>
  <c r="DS10" i="37"/>
  <c r="DT10" i="37"/>
  <c r="DU10" i="37"/>
  <c r="DV10" i="37"/>
  <c r="DW10" i="37"/>
  <c r="DW52" i="37"/>
  <c r="DW52" i="36"/>
  <c r="DX10" i="36"/>
  <c r="DY10" i="36"/>
  <c r="DZ10" i="36"/>
  <c r="EA10" i="36"/>
  <c r="EB10" i="36"/>
  <c r="EC10" i="36"/>
  <c r="ED10" i="36"/>
  <c r="DX10" i="37"/>
  <c r="DY10" i="37"/>
  <c r="DZ10" i="37"/>
  <c r="EA10" i="37"/>
  <c r="EB10" i="37"/>
  <c r="EC10" i="37"/>
  <c r="ED10" i="37"/>
  <c r="ED52" i="37"/>
  <c r="ED52" i="36"/>
  <c r="EE10" i="36"/>
  <c r="EF10" i="36"/>
  <c r="EG10" i="36"/>
  <c r="EH10" i="36"/>
  <c r="EI10" i="36"/>
  <c r="EJ10" i="36"/>
  <c r="EK10" i="36"/>
  <c r="EE10" i="37"/>
  <c r="EF10" i="37"/>
  <c r="EG10" i="37"/>
  <c r="EH10" i="37"/>
  <c r="EI10" i="37"/>
  <c r="EJ10" i="37"/>
  <c r="EK52" i="37"/>
  <c r="EK52" i="36"/>
  <c r="EL10" i="36"/>
  <c r="EM10" i="36"/>
  <c r="EN10" i="36"/>
  <c r="EO10" i="36"/>
  <c r="EP10" i="36"/>
  <c r="EQ10" i="36"/>
  <c r="ER10" i="36"/>
  <c r="EL10" i="37"/>
  <c r="EM10" i="37"/>
  <c r="EN10" i="37"/>
  <c r="EO10" i="37"/>
  <c r="EP10" i="37"/>
  <c r="ER52" i="37"/>
  <c r="ER52" i="36"/>
  <c r="DY24" i="29"/>
  <c r="ES10" i="36"/>
  <c r="ET10" i="36"/>
  <c r="EU10" i="36"/>
  <c r="EV10" i="36"/>
  <c r="EW10" i="36"/>
  <c r="EX10" i="36"/>
  <c r="EY10" i="36"/>
  <c r="ES10" i="37"/>
  <c r="ET10" i="37"/>
  <c r="EU10" i="37"/>
  <c r="EV10" i="37"/>
  <c r="EW10" i="37"/>
  <c r="EX10" i="37"/>
  <c r="EY10" i="37"/>
  <c r="EY52" i="37"/>
  <c r="EY52" i="36"/>
  <c r="ED35" i="29"/>
  <c r="EZ10" i="36"/>
  <c r="FA10" i="36"/>
  <c r="FB10" i="36"/>
  <c r="FC10" i="36"/>
  <c r="FD10" i="36"/>
  <c r="FE10" i="36"/>
  <c r="FF10" i="36"/>
  <c r="EZ10" i="37"/>
  <c r="FA10" i="37"/>
  <c r="FB10" i="37"/>
  <c r="FC10" i="37"/>
  <c r="FD10" i="37"/>
  <c r="FE10" i="37"/>
  <c r="FF10" i="37"/>
  <c r="FF52" i="37"/>
  <c r="FF52" i="36"/>
  <c r="FG10" i="36"/>
  <c r="FH10" i="36"/>
  <c r="FI10" i="36"/>
  <c r="FJ10" i="36"/>
  <c r="FK10" i="36"/>
  <c r="FL10" i="36"/>
  <c r="FM10" i="36"/>
  <c r="FG10" i="37"/>
  <c r="FH10" i="37"/>
  <c r="FI10" i="37"/>
  <c r="FJ10" i="37"/>
  <c r="FK10" i="37"/>
  <c r="FL10" i="37"/>
  <c r="FM10" i="37"/>
  <c r="FN10" i="36"/>
  <c r="FO10" i="36"/>
  <c r="FP10" i="36"/>
  <c r="FQ10" i="36"/>
  <c r="FR10" i="36"/>
  <c r="FS10" i="36"/>
  <c r="FT10" i="36"/>
  <c r="FN10" i="37"/>
  <c r="FO10" i="37"/>
  <c r="FP10" i="37"/>
  <c r="FQ10" i="37"/>
  <c r="FR10" i="37"/>
  <c r="FS10" i="37"/>
  <c r="FT10" i="37"/>
  <c r="FU10" i="36"/>
  <c r="FV10" i="36"/>
  <c r="FW10" i="36"/>
  <c r="FX10" i="36"/>
  <c r="FY10" i="36"/>
  <c r="FZ10" i="36"/>
  <c r="GA10" i="36"/>
  <c r="FU10" i="37"/>
  <c r="FV10" i="37"/>
  <c r="FW10" i="37"/>
  <c r="FX10" i="37"/>
  <c r="FY10" i="37"/>
  <c r="FZ10" i="37"/>
  <c r="GA10" i="37"/>
  <c r="GB10" i="36"/>
  <c r="GC10" i="36"/>
  <c r="GD10" i="36"/>
  <c r="GE10" i="36"/>
  <c r="GF10" i="36"/>
  <c r="GG10" i="36"/>
  <c r="GH10" i="36"/>
  <c r="GB10" i="37"/>
  <c r="GC10" i="37"/>
  <c r="GD10" i="37"/>
  <c r="GE10" i="37"/>
  <c r="GF10" i="37"/>
  <c r="GG10" i="37"/>
  <c r="GI10" i="36"/>
  <c r="GJ10" i="36"/>
  <c r="GK10" i="36"/>
  <c r="GL10" i="36"/>
  <c r="GM10" i="36"/>
  <c r="GN10" i="36"/>
  <c r="GO10" i="36"/>
  <c r="GI10" i="37"/>
  <c r="GJ10" i="37"/>
  <c r="GK10" i="37"/>
  <c r="GL10" i="37"/>
  <c r="GM10" i="37"/>
  <c r="GN10" i="37"/>
  <c r="GO10" i="37"/>
  <c r="GO52" i="37"/>
  <c r="GO52" i="36"/>
  <c r="FM35" i="29"/>
  <c r="GI12" i="36"/>
  <c r="GJ12" i="36"/>
  <c r="GK12" i="36"/>
  <c r="GL12" i="36"/>
  <c r="GM12" i="36"/>
  <c r="GN12" i="36"/>
  <c r="GO12" i="36"/>
  <c r="GI12" i="37"/>
  <c r="GJ12" i="37"/>
  <c r="GK12" i="37"/>
  <c r="GL12" i="37"/>
  <c r="GM12" i="37"/>
  <c r="GN12" i="37"/>
  <c r="GO12" i="37"/>
  <c r="GP10" i="36"/>
  <c r="GQ10" i="36"/>
  <c r="GR10" i="36"/>
  <c r="GS10" i="36"/>
  <c r="GT10" i="36"/>
  <c r="GU10" i="36"/>
  <c r="GV10" i="36"/>
  <c r="GP10" i="37"/>
  <c r="GQ10" i="37"/>
  <c r="GR10" i="37"/>
  <c r="GS10" i="37"/>
  <c r="GT10" i="37"/>
  <c r="GU10" i="37"/>
  <c r="GV10" i="37"/>
  <c r="GV52" i="37"/>
  <c r="GV52" i="36"/>
  <c r="FR35" i="29"/>
  <c r="GW10" i="36"/>
  <c r="GX10" i="36"/>
  <c r="GY10" i="36"/>
  <c r="GZ10" i="36"/>
  <c r="HA10" i="36"/>
  <c r="HB10" i="36"/>
  <c r="HC10" i="36"/>
  <c r="GW10" i="37"/>
  <c r="GX10" i="37"/>
  <c r="GY10" i="37"/>
  <c r="GZ10" i="37"/>
  <c r="HA10" i="37"/>
  <c r="HB10" i="37"/>
  <c r="HC10" i="37"/>
  <c r="HC52" i="37"/>
  <c r="HC52" i="36"/>
  <c r="FW35" i="29"/>
  <c r="HD10" i="36"/>
  <c r="HE10" i="36"/>
  <c r="HF10" i="36"/>
  <c r="HG10" i="36"/>
  <c r="HH10" i="36"/>
  <c r="HI10" i="36"/>
  <c r="HJ10" i="36"/>
  <c r="HD10" i="37"/>
  <c r="HE10" i="37"/>
  <c r="HF10" i="37"/>
  <c r="HG10" i="37"/>
  <c r="HH10" i="37"/>
  <c r="HI10" i="37"/>
  <c r="HJ10" i="37"/>
  <c r="HJ52" i="37"/>
  <c r="HJ52" i="36"/>
  <c r="GG35" i="29"/>
  <c r="HK10" i="36"/>
  <c r="HL10" i="36"/>
  <c r="HM10" i="36"/>
  <c r="HN10" i="36"/>
  <c r="HO10" i="36"/>
  <c r="HP10" i="36"/>
  <c r="HQ10" i="36"/>
  <c r="HK10" i="37"/>
  <c r="HL10" i="37"/>
  <c r="HM10" i="37"/>
  <c r="HN10" i="37"/>
  <c r="HO10" i="37"/>
  <c r="HP10" i="37"/>
  <c r="HQ10" i="37"/>
  <c r="HQ52" i="37"/>
  <c r="HQ52" i="36"/>
  <c r="GL35" i="29"/>
  <c r="AO14" i="27" s="1"/>
  <c r="HR10" i="36"/>
  <c r="HS10" i="36"/>
  <c r="HT10" i="36"/>
  <c r="HU10" i="36"/>
  <c r="HV10" i="36"/>
  <c r="HW10" i="36"/>
  <c r="HX10" i="36"/>
  <c r="HR10" i="37"/>
  <c r="HS10" i="37"/>
  <c r="HT10" i="37"/>
  <c r="HU10" i="37"/>
  <c r="HV10" i="37"/>
  <c r="HW10" i="37"/>
  <c r="HX10" i="37"/>
  <c r="HX52" i="37"/>
  <c r="HX52" i="36"/>
  <c r="GQ35" i="29"/>
  <c r="AP14" i="27" s="1"/>
  <c r="HY10" i="36"/>
  <c r="HZ10" i="36"/>
  <c r="IA10" i="36"/>
  <c r="IB10" i="36"/>
  <c r="IC10" i="36"/>
  <c r="ID10" i="36"/>
  <c r="IE10" i="36"/>
  <c r="HY10" i="37"/>
  <c r="HZ10" i="37"/>
  <c r="IA10" i="37"/>
  <c r="IB10" i="37"/>
  <c r="IC10" i="37"/>
  <c r="ID10" i="37"/>
  <c r="IE10" i="37"/>
  <c r="IE52" i="37"/>
  <c r="IE52" i="36"/>
  <c r="HA24" i="29"/>
  <c r="GV35" i="29"/>
  <c r="AQ14" i="27" s="1"/>
  <c r="IF10" i="36"/>
  <c r="IG10" i="36"/>
  <c r="IH10" i="36"/>
  <c r="II10" i="36"/>
  <c r="IJ10" i="36"/>
  <c r="IK10" i="36"/>
  <c r="IL10" i="36"/>
  <c r="IF10" i="37"/>
  <c r="IG10" i="37"/>
  <c r="IH10" i="37"/>
  <c r="II10" i="37"/>
  <c r="IJ10" i="37"/>
  <c r="IK10" i="37"/>
  <c r="IL10" i="37"/>
  <c r="IM10" i="36"/>
  <c r="IN10" i="36"/>
  <c r="IO10" i="36"/>
  <c r="IP10" i="36"/>
  <c r="IQ10" i="36"/>
  <c r="IR10" i="36"/>
  <c r="IS10" i="36"/>
  <c r="IM10" i="37"/>
  <c r="IN10" i="37"/>
  <c r="IO10" i="37"/>
  <c r="IP10" i="37"/>
  <c r="IQ10" i="37"/>
  <c r="IR10" i="37"/>
  <c r="IS10" i="37"/>
  <c r="IS52" i="37"/>
  <c r="IS52" i="36"/>
  <c r="HK35" i="29"/>
  <c r="AT14" i="27" s="1"/>
  <c r="IT10" i="36"/>
  <c r="IU10" i="36"/>
  <c r="IV10" i="36"/>
  <c r="IW10" i="36"/>
  <c r="IX10" i="36"/>
  <c r="IY10" i="36"/>
  <c r="IZ10" i="36"/>
  <c r="IT10" i="37"/>
  <c r="IU10" i="37"/>
  <c r="IV10" i="37"/>
  <c r="IW10" i="37"/>
  <c r="IX10" i="37"/>
  <c r="IY10" i="37"/>
  <c r="IZ10" i="37"/>
  <c r="IZ52" i="37"/>
  <c r="IZ52" i="36"/>
  <c r="HP35" i="29"/>
  <c r="AU14" i="27" s="1"/>
  <c r="JA10" i="36"/>
  <c r="JB10" i="36"/>
  <c r="JC10" i="36"/>
  <c r="JD10" i="36"/>
  <c r="JE10" i="36"/>
  <c r="JF10" i="36"/>
  <c r="JG10" i="36"/>
  <c r="JA10" i="37"/>
  <c r="JB10" i="37"/>
  <c r="JC10" i="37"/>
  <c r="JD10" i="37"/>
  <c r="JE10" i="37"/>
  <c r="JF10" i="37"/>
  <c r="JG10" i="37"/>
  <c r="JG52" i="37"/>
  <c r="JG52" i="36"/>
  <c r="HU35" i="29"/>
  <c r="AV14" i="27" s="1"/>
  <c r="JH10" i="36"/>
  <c r="JI10" i="36"/>
  <c r="JJ10" i="36"/>
  <c r="JK10" i="36"/>
  <c r="JL10" i="36"/>
  <c r="JM10" i="36"/>
  <c r="JN10" i="36"/>
  <c r="JH10" i="37"/>
  <c r="JI10" i="37"/>
  <c r="JJ10" i="37"/>
  <c r="JK10" i="37"/>
  <c r="JL10" i="37"/>
  <c r="JM10" i="37"/>
  <c r="JN10" i="37"/>
  <c r="JN52" i="37"/>
  <c r="JN52" i="36"/>
  <c r="HZ35" i="29"/>
  <c r="AW14" i="27" s="1"/>
  <c r="JO10" i="36"/>
  <c r="JP10" i="36"/>
  <c r="JQ10" i="36"/>
  <c r="JR10" i="36"/>
  <c r="JS10" i="36"/>
  <c r="JT10" i="36"/>
  <c r="JU10" i="36"/>
  <c r="JO10" i="37"/>
  <c r="JP10" i="37"/>
  <c r="JQ10" i="37"/>
  <c r="JR10" i="37"/>
  <c r="JS10" i="37"/>
  <c r="JT10" i="37"/>
  <c r="JU10" i="37"/>
  <c r="JU52" i="37"/>
  <c r="JU52" i="36"/>
  <c r="II35" i="29"/>
  <c r="AY14" i="27" s="1"/>
  <c r="JV10" i="36"/>
  <c r="JW10" i="36"/>
  <c r="JX10" i="36"/>
  <c r="JY10" i="36"/>
  <c r="JZ10" i="36"/>
  <c r="KA10" i="36"/>
  <c r="KB10" i="36"/>
  <c r="JV10" i="37"/>
  <c r="JW10" i="37"/>
  <c r="JX10" i="37"/>
  <c r="JY10" i="37"/>
  <c r="JZ10" i="37"/>
  <c r="KA10" i="37"/>
  <c r="KB10" i="37"/>
  <c r="KB52" i="37"/>
  <c r="KB52" i="36"/>
  <c r="IN35" i="29"/>
  <c r="AZ14" i="27" s="1"/>
  <c r="KC10" i="36"/>
  <c r="KD10" i="36"/>
  <c r="KE10" i="36"/>
  <c r="KF10" i="36"/>
  <c r="KG10" i="36"/>
  <c r="KH10" i="36"/>
  <c r="KI10" i="36"/>
  <c r="KC10" i="37"/>
  <c r="KD10" i="37"/>
  <c r="KE10" i="37"/>
  <c r="KF10" i="37"/>
  <c r="KG10" i="37"/>
  <c r="KH10" i="37"/>
  <c r="KI10" i="37"/>
  <c r="KI52" i="37"/>
  <c r="KI52" i="36"/>
  <c r="IS35" i="29"/>
  <c r="BA14" i="27" s="1"/>
  <c r="KJ10" i="36"/>
  <c r="KK10" i="36"/>
  <c r="KL10" i="36"/>
  <c r="KM10" i="36"/>
  <c r="KN10" i="36"/>
  <c r="KO10" i="36"/>
  <c r="KP10" i="36"/>
  <c r="KJ10" i="37"/>
  <c r="KK10" i="37"/>
  <c r="KL10" i="37"/>
  <c r="KM10" i="37"/>
  <c r="KN10" i="37"/>
  <c r="KO10" i="37"/>
  <c r="KP10" i="37"/>
  <c r="KP52" i="37"/>
  <c r="KP52" i="36"/>
  <c r="JC24" i="29"/>
  <c r="IX35" i="29"/>
  <c r="BB14" i="27" s="1"/>
  <c r="KQ10" i="36"/>
  <c r="KR10" i="36"/>
  <c r="KS10" i="36"/>
  <c r="KT10" i="36"/>
  <c r="KU10" i="36"/>
  <c r="KV10" i="36"/>
  <c r="KW10" i="36"/>
  <c r="KQ10" i="37"/>
  <c r="KR10" i="37"/>
  <c r="KS10" i="37"/>
  <c r="KT10" i="37"/>
  <c r="KU10" i="37"/>
  <c r="KV10" i="37"/>
  <c r="KW10" i="37"/>
  <c r="KX10" i="36"/>
  <c r="KY10" i="36"/>
  <c r="KZ10" i="36"/>
  <c r="LA10" i="36"/>
  <c r="LB10" i="36"/>
  <c r="LC10" i="36"/>
  <c r="LD10" i="36"/>
  <c r="KX10" i="37"/>
  <c r="KY10" i="37"/>
  <c r="KZ10" i="37"/>
  <c r="LA10" i="37"/>
  <c r="LB10" i="37"/>
  <c r="LC10" i="37"/>
  <c r="LD10" i="37"/>
  <c r="LE10" i="36"/>
  <c r="LF10" i="36"/>
  <c r="LG10" i="36"/>
  <c r="LH10" i="36"/>
  <c r="LI10" i="36"/>
  <c r="LJ10" i="36"/>
  <c r="LK10" i="36"/>
  <c r="LE10" i="37"/>
  <c r="LF10" i="37"/>
  <c r="LG10" i="37"/>
  <c r="LH10" i="37"/>
  <c r="LI10" i="37"/>
  <c r="LJ10" i="37"/>
  <c r="LK10" i="37"/>
  <c r="LL10" i="36"/>
  <c r="LM10" i="36"/>
  <c r="LN10" i="36"/>
  <c r="LO10" i="36"/>
  <c r="LP10" i="36"/>
  <c r="LQ10" i="36"/>
  <c r="LR10" i="36"/>
  <c r="LL10" i="37"/>
  <c r="LM10" i="37"/>
  <c r="LN10" i="37"/>
  <c r="LO10" i="37"/>
  <c r="LP10" i="37"/>
  <c r="LQ10" i="37"/>
  <c r="LR10" i="37"/>
  <c r="LS10" i="36"/>
  <c r="LT10" i="36"/>
  <c r="LU10" i="36"/>
  <c r="LV10" i="36"/>
  <c r="LW10" i="36"/>
  <c r="LX10" i="36"/>
  <c r="LY10" i="36"/>
  <c r="LS10" i="37"/>
  <c r="LT10" i="37"/>
  <c r="LU10" i="37"/>
  <c r="LV10" i="37"/>
  <c r="LW10" i="37"/>
  <c r="LX10" i="37"/>
  <c r="LY10" i="37"/>
  <c r="LZ10" i="36"/>
  <c r="MA10" i="36"/>
  <c r="MB10" i="36"/>
  <c r="MC10" i="36"/>
  <c r="MD10" i="36"/>
  <c r="ME10" i="36"/>
  <c r="MF10" i="36"/>
  <c r="LZ10" i="37"/>
  <c r="MA10" i="37"/>
  <c r="MB10" i="37"/>
  <c r="MC10" i="37"/>
  <c r="MD10" i="37"/>
  <c r="ME10" i="37"/>
  <c r="MF10" i="37"/>
  <c r="MG10" i="36"/>
  <c r="MH10" i="36"/>
  <c r="MI10" i="36"/>
  <c r="MJ10" i="36"/>
  <c r="MK10" i="36"/>
  <c r="ML10" i="36"/>
  <c r="MM10" i="36"/>
  <c r="MG10" i="37"/>
  <c r="MH10" i="37"/>
  <c r="MI10" i="37"/>
  <c r="MJ10" i="37"/>
  <c r="MK10" i="37"/>
  <c r="ML10" i="37"/>
  <c r="MM10" i="37"/>
  <c r="MN10" i="36"/>
  <c r="MO10" i="36"/>
  <c r="MP10" i="36"/>
  <c r="MN10" i="37"/>
  <c r="MO10" i="37"/>
  <c r="MP10" i="37"/>
  <c r="G11" i="36"/>
  <c r="H11" i="36"/>
  <c r="F11" i="36"/>
  <c r="E11" i="36"/>
  <c r="C11" i="36"/>
  <c r="D11" i="36"/>
  <c r="B11" i="36"/>
  <c r="C11" i="37"/>
  <c r="D11" i="37"/>
  <c r="E11" i="37"/>
  <c r="F11" i="37"/>
  <c r="G11" i="37"/>
  <c r="H11" i="37"/>
  <c r="B11" i="37"/>
  <c r="I11" i="36"/>
  <c r="J11" i="36"/>
  <c r="K11" i="36"/>
  <c r="L11" i="36"/>
  <c r="M11" i="36"/>
  <c r="N11" i="36"/>
  <c r="O11" i="36"/>
  <c r="I11" i="37"/>
  <c r="J11" i="37"/>
  <c r="K11" i="37"/>
  <c r="L11" i="37"/>
  <c r="M11" i="37"/>
  <c r="N11" i="37"/>
  <c r="O11" i="37"/>
  <c r="P11" i="36"/>
  <c r="Q11" i="36"/>
  <c r="R11" i="36"/>
  <c r="S11" i="36"/>
  <c r="T11" i="36"/>
  <c r="U11" i="36"/>
  <c r="V11" i="36"/>
  <c r="P11" i="37"/>
  <c r="Q11" i="37"/>
  <c r="R11" i="37"/>
  <c r="S11" i="37"/>
  <c r="T11" i="37"/>
  <c r="U11" i="37"/>
  <c r="V11" i="37"/>
  <c r="W11" i="36"/>
  <c r="X11" i="36"/>
  <c r="Y11" i="36"/>
  <c r="Z11" i="36"/>
  <c r="AA11" i="36"/>
  <c r="AB11" i="36"/>
  <c r="AC11" i="36"/>
  <c r="W11" i="37"/>
  <c r="X11" i="37"/>
  <c r="Y11" i="37"/>
  <c r="Z11" i="37"/>
  <c r="AA11" i="37"/>
  <c r="AB11" i="37"/>
  <c r="AC11" i="37"/>
  <c r="AD11" i="36"/>
  <c r="AE11" i="36"/>
  <c r="AF11" i="36"/>
  <c r="AG11" i="36"/>
  <c r="AH11" i="36"/>
  <c r="AI11" i="36"/>
  <c r="AJ11" i="36"/>
  <c r="AD11" i="37"/>
  <c r="AE11" i="37"/>
  <c r="AF11" i="37"/>
  <c r="AG11" i="37"/>
  <c r="AH11" i="37"/>
  <c r="AI11" i="37"/>
  <c r="AJ11" i="37"/>
  <c r="AK11" i="36"/>
  <c r="AL11" i="36"/>
  <c r="AM11" i="36"/>
  <c r="AN11" i="36"/>
  <c r="AO11" i="36"/>
  <c r="AP11" i="36"/>
  <c r="AQ11" i="36"/>
  <c r="AK11" i="37"/>
  <c r="AL11" i="37"/>
  <c r="AM11" i="37"/>
  <c r="AN11" i="37"/>
  <c r="AO11" i="37"/>
  <c r="AP11" i="37"/>
  <c r="AQ11" i="37"/>
  <c r="AR11" i="36"/>
  <c r="AS11" i="36"/>
  <c r="AT11" i="36"/>
  <c r="AU11" i="36"/>
  <c r="AV11" i="36"/>
  <c r="AW11" i="36"/>
  <c r="AX11" i="36"/>
  <c r="AR11" i="37"/>
  <c r="AS11" i="37"/>
  <c r="AT11" i="37"/>
  <c r="AU11" i="37"/>
  <c r="AV11" i="37"/>
  <c r="AW11" i="37"/>
  <c r="AX11" i="37"/>
  <c r="AY11" i="36"/>
  <c r="AZ11" i="36"/>
  <c r="BA11" i="36"/>
  <c r="BB11" i="36"/>
  <c r="BC11" i="36"/>
  <c r="BD11" i="36"/>
  <c r="BE11" i="36"/>
  <c r="AY11" i="37"/>
  <c r="AZ11" i="37"/>
  <c r="BA11" i="37"/>
  <c r="BB11" i="37"/>
  <c r="BC11" i="37"/>
  <c r="BD11" i="37"/>
  <c r="BE11" i="37"/>
  <c r="BF11" i="36"/>
  <c r="BG11" i="36"/>
  <c r="BH11" i="36"/>
  <c r="BI11" i="36"/>
  <c r="BJ11" i="36"/>
  <c r="BK11" i="36"/>
  <c r="BL11" i="36"/>
  <c r="BF11" i="37"/>
  <c r="BG11" i="37"/>
  <c r="BH11" i="37"/>
  <c r="BI11" i="37"/>
  <c r="BJ11" i="37"/>
  <c r="BK11" i="37"/>
  <c r="BL11" i="37"/>
  <c r="BM11" i="36"/>
  <c r="BN11" i="36"/>
  <c r="BO11" i="36"/>
  <c r="BP11" i="36"/>
  <c r="BQ11" i="36"/>
  <c r="BR11" i="36"/>
  <c r="BS11" i="36"/>
  <c r="BM11" i="37"/>
  <c r="BN11" i="37"/>
  <c r="BO11" i="37"/>
  <c r="BP11" i="37"/>
  <c r="BQ11" i="37"/>
  <c r="BR11" i="37"/>
  <c r="BS11" i="37"/>
  <c r="BT11" i="36"/>
  <c r="BU11" i="36"/>
  <c r="BV11" i="36"/>
  <c r="BW11" i="36"/>
  <c r="BX11" i="36"/>
  <c r="BY11" i="36"/>
  <c r="BZ11" i="36"/>
  <c r="BT11" i="37"/>
  <c r="BU11" i="37"/>
  <c r="BV11" i="37"/>
  <c r="BW11" i="37"/>
  <c r="BX11" i="37"/>
  <c r="BY11" i="37"/>
  <c r="BZ11" i="37"/>
  <c r="CA11" i="36"/>
  <c r="CB11" i="36"/>
  <c r="CC11" i="36"/>
  <c r="CD11" i="36"/>
  <c r="CE11" i="36"/>
  <c r="CF11" i="36"/>
  <c r="CG11" i="36"/>
  <c r="CA11" i="37"/>
  <c r="CB11" i="37"/>
  <c r="CC11" i="37"/>
  <c r="CD11" i="37"/>
  <c r="CE11" i="37"/>
  <c r="CF11" i="37"/>
  <c r="CG11" i="37"/>
  <c r="CH11" i="36"/>
  <c r="CI11" i="36"/>
  <c r="CJ11" i="36"/>
  <c r="CK11" i="36"/>
  <c r="CL11" i="36"/>
  <c r="CM11" i="36"/>
  <c r="CN11" i="36"/>
  <c r="CH11" i="37"/>
  <c r="CI11" i="37"/>
  <c r="CJ11" i="37"/>
  <c r="CK11" i="37"/>
  <c r="CL11" i="37"/>
  <c r="CM11" i="37"/>
  <c r="CN11" i="37"/>
  <c r="CO11" i="36"/>
  <c r="CP11" i="36"/>
  <c r="CQ11" i="36"/>
  <c r="CR11" i="36"/>
  <c r="CS11" i="36"/>
  <c r="CT11" i="36"/>
  <c r="CU11" i="36"/>
  <c r="CO11" i="37"/>
  <c r="CP11" i="37"/>
  <c r="CQ11" i="37"/>
  <c r="CR11" i="37"/>
  <c r="CS11" i="37"/>
  <c r="CT11" i="37"/>
  <c r="CU11" i="37"/>
  <c r="CV11" i="36"/>
  <c r="CW11" i="36"/>
  <c r="CX11" i="36"/>
  <c r="CY11" i="36"/>
  <c r="CZ11" i="36"/>
  <c r="CV11" i="37"/>
  <c r="CW11" i="37"/>
  <c r="CX11" i="37"/>
  <c r="CY11" i="37"/>
  <c r="CZ11" i="37"/>
  <c r="DA11" i="37"/>
  <c r="DB11" i="37"/>
  <c r="DD11" i="36"/>
  <c r="DE11" i="36"/>
  <c r="DF11" i="36"/>
  <c r="DG11" i="36"/>
  <c r="DH11" i="36"/>
  <c r="DI11" i="36"/>
  <c r="DC11" i="37"/>
  <c r="DD11" i="37"/>
  <c r="DE11" i="37"/>
  <c r="DF11" i="37"/>
  <c r="DG11" i="37"/>
  <c r="DH11" i="37"/>
  <c r="DI11" i="37"/>
  <c r="DJ11" i="36"/>
  <c r="DK11" i="36"/>
  <c r="DL11" i="36"/>
  <c r="DM11" i="36"/>
  <c r="DN11" i="36"/>
  <c r="DO11" i="36"/>
  <c r="DP11" i="36"/>
  <c r="DJ11" i="37"/>
  <c r="DK11" i="37"/>
  <c r="DL11" i="37"/>
  <c r="DM11" i="37"/>
  <c r="DN11" i="37"/>
  <c r="DO11" i="37"/>
  <c r="DP11" i="37"/>
  <c r="DQ11" i="36"/>
  <c r="DR11" i="36"/>
  <c r="DS11" i="36"/>
  <c r="DT11" i="36"/>
  <c r="DU11" i="36"/>
  <c r="DV11" i="36"/>
  <c r="DW11" i="36"/>
  <c r="DQ11" i="37"/>
  <c r="DR11" i="37"/>
  <c r="DS11" i="37"/>
  <c r="DT11" i="37"/>
  <c r="DU11" i="37"/>
  <c r="DV11" i="37"/>
  <c r="DW11" i="37"/>
  <c r="DX11" i="36"/>
  <c r="DY11" i="36"/>
  <c r="DZ11" i="36"/>
  <c r="EA11" i="36"/>
  <c r="EB11" i="36"/>
  <c r="EC11" i="36"/>
  <c r="ED11" i="36"/>
  <c r="DX11" i="37"/>
  <c r="DY11" i="37"/>
  <c r="DZ11" i="37"/>
  <c r="EA11" i="37"/>
  <c r="EB11" i="37"/>
  <c r="EC11" i="37"/>
  <c r="ED11" i="37"/>
  <c r="EE11" i="36"/>
  <c r="EF11" i="36"/>
  <c r="EG11" i="36"/>
  <c r="EH11" i="36"/>
  <c r="EI11" i="36"/>
  <c r="EJ11" i="36"/>
  <c r="EK11" i="36"/>
  <c r="EE11" i="37"/>
  <c r="EF11" i="37"/>
  <c r="EG11" i="37"/>
  <c r="EH11" i="37"/>
  <c r="EI11" i="37"/>
  <c r="EJ11" i="37"/>
  <c r="EK11" i="37"/>
  <c r="EL11" i="36"/>
  <c r="EM11" i="36"/>
  <c r="EN11" i="36"/>
  <c r="EO11" i="36"/>
  <c r="EP11" i="36"/>
  <c r="EQ11" i="36"/>
  <c r="ER11" i="36"/>
  <c r="EL11" i="37"/>
  <c r="EM11" i="37"/>
  <c r="EN11" i="37"/>
  <c r="EO11" i="37"/>
  <c r="EP11" i="37"/>
  <c r="ES11" i="36"/>
  <c r="ET11" i="36"/>
  <c r="EU11" i="36"/>
  <c r="EV11" i="36"/>
  <c r="EW11" i="36"/>
  <c r="EX11" i="36"/>
  <c r="EY11" i="36"/>
  <c r="ES11" i="37"/>
  <c r="ET11" i="37"/>
  <c r="EU11" i="37"/>
  <c r="EV11" i="37"/>
  <c r="EW11" i="37"/>
  <c r="EX11" i="37"/>
  <c r="EY11" i="37"/>
  <c r="EZ11" i="36"/>
  <c r="FA11" i="36"/>
  <c r="FB11" i="36"/>
  <c r="FC11" i="36"/>
  <c r="FD11" i="36"/>
  <c r="FE11" i="36"/>
  <c r="FF11" i="36"/>
  <c r="EZ11" i="37"/>
  <c r="FA11" i="37"/>
  <c r="FB11" i="37"/>
  <c r="FC11" i="37"/>
  <c r="FD11" i="37"/>
  <c r="FE11" i="37"/>
  <c r="FF11" i="37"/>
  <c r="FG11" i="36"/>
  <c r="FH11" i="36"/>
  <c r="FI11" i="36"/>
  <c r="FJ11" i="36"/>
  <c r="FK11" i="36"/>
  <c r="FL11" i="36"/>
  <c r="FM11" i="36"/>
  <c r="FG11" i="37"/>
  <c r="FH11" i="37"/>
  <c r="FI11" i="37"/>
  <c r="FJ11" i="37"/>
  <c r="FK11" i="37"/>
  <c r="FL11" i="37"/>
  <c r="FM11" i="37"/>
  <c r="FN11" i="36"/>
  <c r="FO11" i="36"/>
  <c r="FP11" i="36"/>
  <c r="FQ11" i="36"/>
  <c r="FR11" i="36"/>
  <c r="FS11" i="36"/>
  <c r="FT11" i="36"/>
  <c r="FN11" i="37"/>
  <c r="FO11" i="37"/>
  <c r="FP11" i="37"/>
  <c r="FQ11" i="37"/>
  <c r="FR11" i="37"/>
  <c r="FS11" i="37"/>
  <c r="FT11" i="37"/>
  <c r="FU11" i="36"/>
  <c r="FV11" i="36"/>
  <c r="FW11" i="36"/>
  <c r="FX11" i="36"/>
  <c r="FY11" i="36"/>
  <c r="FZ11" i="36"/>
  <c r="GA11" i="36"/>
  <c r="FU11" i="37"/>
  <c r="FV11" i="37"/>
  <c r="FW11" i="37"/>
  <c r="FX11" i="37"/>
  <c r="FY11" i="37"/>
  <c r="FZ11" i="37"/>
  <c r="GA11" i="37"/>
  <c r="GB11" i="36"/>
  <c r="GC11" i="36"/>
  <c r="GD11" i="36"/>
  <c r="GE11" i="36"/>
  <c r="GF11" i="36"/>
  <c r="GG11" i="36"/>
  <c r="GH11" i="36"/>
  <c r="GB11" i="37"/>
  <c r="GC11" i="37"/>
  <c r="GD11" i="37"/>
  <c r="GE11" i="37"/>
  <c r="GF11" i="37"/>
  <c r="GG11" i="37"/>
  <c r="GH11" i="37"/>
  <c r="GI11" i="36"/>
  <c r="GJ11" i="36"/>
  <c r="GK11" i="36"/>
  <c r="GL11" i="36"/>
  <c r="GM11" i="36"/>
  <c r="GN11" i="36"/>
  <c r="GO11" i="36"/>
  <c r="GI11" i="37"/>
  <c r="GJ11" i="37"/>
  <c r="GK11" i="37"/>
  <c r="GL11" i="37"/>
  <c r="GM11" i="37"/>
  <c r="GN11" i="37"/>
  <c r="GO11" i="37"/>
  <c r="GP11" i="36"/>
  <c r="GQ11" i="36"/>
  <c r="GR11" i="36"/>
  <c r="GS11" i="36"/>
  <c r="GT11" i="36"/>
  <c r="GU11" i="36"/>
  <c r="GV11" i="36"/>
  <c r="GP11" i="37"/>
  <c r="GQ11" i="37"/>
  <c r="GR11" i="37"/>
  <c r="GS11" i="37"/>
  <c r="GT11" i="37"/>
  <c r="GU11" i="37"/>
  <c r="GV11" i="37"/>
  <c r="GW11" i="36"/>
  <c r="GX11" i="36"/>
  <c r="GY11" i="36"/>
  <c r="GZ11" i="36"/>
  <c r="HA11" i="36"/>
  <c r="HB11" i="36"/>
  <c r="HC11" i="36"/>
  <c r="GW11" i="37"/>
  <c r="GX11" i="37"/>
  <c r="GY11" i="37"/>
  <c r="GZ11" i="37"/>
  <c r="HA11" i="37"/>
  <c r="HB11" i="37"/>
  <c r="HC11" i="37"/>
  <c r="HD11" i="36"/>
  <c r="HE11" i="36"/>
  <c r="HF11" i="36"/>
  <c r="HG11" i="36"/>
  <c r="HH11" i="36"/>
  <c r="HI11" i="36"/>
  <c r="HJ11" i="36"/>
  <c r="HD11" i="37"/>
  <c r="HE11" i="37"/>
  <c r="HF11" i="37"/>
  <c r="HG11" i="37"/>
  <c r="HH11" i="37"/>
  <c r="HI11" i="37"/>
  <c r="HJ11" i="37"/>
  <c r="HK11" i="36"/>
  <c r="HL11" i="36"/>
  <c r="HM11" i="36"/>
  <c r="HN11" i="36"/>
  <c r="HO11" i="36"/>
  <c r="HP11" i="36"/>
  <c r="HQ11" i="36"/>
  <c r="HK11" i="37"/>
  <c r="HL11" i="37"/>
  <c r="HM11" i="37"/>
  <c r="HN11" i="37"/>
  <c r="HO11" i="37"/>
  <c r="HP11" i="37"/>
  <c r="HQ11" i="37"/>
  <c r="HR11" i="36"/>
  <c r="HS11" i="36"/>
  <c r="HT11" i="36"/>
  <c r="HU11" i="36"/>
  <c r="HV11" i="36"/>
  <c r="HW11" i="36"/>
  <c r="HX11" i="36"/>
  <c r="HR11" i="37"/>
  <c r="HS11" i="37"/>
  <c r="HT11" i="37"/>
  <c r="HU11" i="37"/>
  <c r="HV11" i="37"/>
  <c r="HW11" i="37"/>
  <c r="HX11" i="37"/>
  <c r="HY11" i="36"/>
  <c r="HZ11" i="36"/>
  <c r="IA11" i="36"/>
  <c r="IB11" i="36"/>
  <c r="IC11" i="36"/>
  <c r="ID11" i="36"/>
  <c r="IE11" i="36"/>
  <c r="HY11" i="37"/>
  <c r="HZ11" i="37"/>
  <c r="IA11" i="37"/>
  <c r="IB11" i="37"/>
  <c r="IC11" i="37"/>
  <c r="ID11" i="37"/>
  <c r="IE11" i="37"/>
  <c r="IF11" i="36"/>
  <c r="IG11" i="36"/>
  <c r="IH11" i="36"/>
  <c r="II11" i="36"/>
  <c r="IJ11" i="36"/>
  <c r="IK11" i="36"/>
  <c r="IL11" i="36"/>
  <c r="IF11" i="37"/>
  <c r="IG11" i="37"/>
  <c r="IH11" i="37"/>
  <c r="II11" i="37"/>
  <c r="IJ11" i="37"/>
  <c r="IK11" i="37"/>
  <c r="IL11" i="37"/>
  <c r="IM11" i="36"/>
  <c r="IN11" i="36"/>
  <c r="IO11" i="36"/>
  <c r="IP11" i="36"/>
  <c r="IQ11" i="36"/>
  <c r="IR11" i="36"/>
  <c r="IS11" i="36"/>
  <c r="IM11" i="37"/>
  <c r="IN11" i="37"/>
  <c r="IO11" i="37"/>
  <c r="IP11" i="37"/>
  <c r="IQ11" i="37"/>
  <c r="IR11" i="37"/>
  <c r="IS11" i="37"/>
  <c r="IT11" i="36"/>
  <c r="IU11" i="36"/>
  <c r="IV11" i="36"/>
  <c r="IW11" i="36"/>
  <c r="IX11" i="36"/>
  <c r="IY11" i="36"/>
  <c r="IZ11" i="36"/>
  <c r="IT11" i="37"/>
  <c r="IU11" i="37"/>
  <c r="IV11" i="37"/>
  <c r="IW11" i="37"/>
  <c r="IX11" i="37"/>
  <c r="IY11" i="37"/>
  <c r="IZ11" i="37"/>
  <c r="JA11" i="36"/>
  <c r="JB11" i="36"/>
  <c r="JC11" i="36"/>
  <c r="JD11" i="36"/>
  <c r="JE11" i="36"/>
  <c r="JF11" i="36"/>
  <c r="JG11" i="36"/>
  <c r="JA11" i="37"/>
  <c r="JB11" i="37"/>
  <c r="JC11" i="37"/>
  <c r="JD11" i="37"/>
  <c r="JE11" i="37"/>
  <c r="JF11" i="37"/>
  <c r="JG11" i="37"/>
  <c r="JH11" i="36"/>
  <c r="JI11" i="36"/>
  <c r="JJ11" i="36"/>
  <c r="JK11" i="36"/>
  <c r="JL11" i="36"/>
  <c r="JM11" i="36"/>
  <c r="JN11" i="36"/>
  <c r="JH11" i="37"/>
  <c r="JI11" i="37"/>
  <c r="JJ11" i="37"/>
  <c r="JK11" i="37"/>
  <c r="JL11" i="37"/>
  <c r="JM11" i="37"/>
  <c r="JN11" i="37"/>
  <c r="JO11" i="36"/>
  <c r="JP11" i="36"/>
  <c r="JQ11" i="36"/>
  <c r="JR11" i="36"/>
  <c r="JS11" i="36"/>
  <c r="JT11" i="36"/>
  <c r="JU11" i="36"/>
  <c r="JO11" i="37"/>
  <c r="JP11" i="37"/>
  <c r="JQ11" i="37"/>
  <c r="JR11" i="37"/>
  <c r="JS11" i="37"/>
  <c r="JT11" i="37"/>
  <c r="JU11" i="37"/>
  <c r="JV11" i="36"/>
  <c r="JW11" i="36"/>
  <c r="JX11" i="36"/>
  <c r="JY11" i="36"/>
  <c r="JZ11" i="36"/>
  <c r="KA11" i="36"/>
  <c r="KB11" i="36"/>
  <c r="JV11" i="37"/>
  <c r="JW11" i="37"/>
  <c r="JX11" i="37"/>
  <c r="JY11" i="37"/>
  <c r="JZ11" i="37"/>
  <c r="KA11" i="37"/>
  <c r="KB11" i="37"/>
  <c r="KC11" i="36"/>
  <c r="KD11" i="36"/>
  <c r="KE11" i="36"/>
  <c r="KF11" i="36"/>
  <c r="KG11" i="36"/>
  <c r="KH11" i="36"/>
  <c r="KI11" i="36"/>
  <c r="KC11" i="37"/>
  <c r="KD11" i="37"/>
  <c r="KE11" i="37"/>
  <c r="KF11" i="37"/>
  <c r="KG11" i="37"/>
  <c r="KH11" i="37"/>
  <c r="KI11" i="37"/>
  <c r="KJ11" i="36"/>
  <c r="KK11" i="36"/>
  <c r="KL11" i="36"/>
  <c r="KM11" i="36"/>
  <c r="KN11" i="36"/>
  <c r="KO11" i="36"/>
  <c r="KP11" i="36"/>
  <c r="KJ11" i="37"/>
  <c r="KK11" i="37"/>
  <c r="KL11" i="37"/>
  <c r="KM11" i="37"/>
  <c r="KN11" i="37"/>
  <c r="KO11" i="37"/>
  <c r="KP11" i="37"/>
  <c r="KQ11" i="36"/>
  <c r="KR11" i="36"/>
  <c r="KS11" i="36"/>
  <c r="KT11" i="36"/>
  <c r="KU11" i="36"/>
  <c r="KV11" i="36"/>
  <c r="KW11" i="36"/>
  <c r="KQ11" i="37"/>
  <c r="KR11" i="37"/>
  <c r="KS11" i="37"/>
  <c r="KT11" i="37"/>
  <c r="KU11" i="37"/>
  <c r="KV11" i="37"/>
  <c r="KW11" i="37"/>
  <c r="KX11" i="36"/>
  <c r="KY11" i="36"/>
  <c r="KZ11" i="36"/>
  <c r="LA11" i="36"/>
  <c r="LB11" i="36"/>
  <c r="LC11" i="36"/>
  <c r="LD11" i="36"/>
  <c r="KX11" i="37"/>
  <c r="KY11" i="37"/>
  <c r="KZ11" i="37"/>
  <c r="LA11" i="37"/>
  <c r="LB11" i="37"/>
  <c r="LC11" i="37"/>
  <c r="LD11" i="37"/>
  <c r="LE11" i="36"/>
  <c r="LF11" i="36"/>
  <c r="LG11" i="36"/>
  <c r="LH11" i="36"/>
  <c r="LI11" i="36"/>
  <c r="LJ11" i="36"/>
  <c r="LK11" i="36"/>
  <c r="LE11" i="37"/>
  <c r="LF11" i="37"/>
  <c r="LG11" i="37"/>
  <c r="LH11" i="37"/>
  <c r="LI11" i="37"/>
  <c r="LJ11" i="37"/>
  <c r="LK11" i="37"/>
  <c r="LL11" i="36"/>
  <c r="LM11" i="36"/>
  <c r="LN11" i="36"/>
  <c r="LO11" i="36"/>
  <c r="LP11" i="36"/>
  <c r="LQ11" i="36"/>
  <c r="LR11" i="36"/>
  <c r="LL11" i="37"/>
  <c r="LM11" i="37"/>
  <c r="LN11" i="37"/>
  <c r="LO11" i="37"/>
  <c r="LP11" i="37"/>
  <c r="LQ11" i="37"/>
  <c r="LR11" i="37"/>
  <c r="LS11" i="36"/>
  <c r="LT11" i="36"/>
  <c r="LU11" i="36"/>
  <c r="LV11" i="36"/>
  <c r="LW11" i="36"/>
  <c r="LX11" i="36"/>
  <c r="LY11" i="36"/>
  <c r="LS11" i="37"/>
  <c r="LT11" i="37"/>
  <c r="LU11" i="37"/>
  <c r="LV11" i="37"/>
  <c r="LW11" i="37"/>
  <c r="LX11" i="37"/>
  <c r="LY11" i="37"/>
  <c r="LZ11" i="36"/>
  <c r="MA11" i="36"/>
  <c r="MB11" i="36"/>
  <c r="MC11" i="36"/>
  <c r="MD11" i="36"/>
  <c r="ME11" i="36"/>
  <c r="MF11" i="36"/>
  <c r="LZ11" i="37"/>
  <c r="MA11" i="37"/>
  <c r="MB11" i="37"/>
  <c r="MC11" i="37"/>
  <c r="MD11" i="37"/>
  <c r="ME11" i="37"/>
  <c r="MF11" i="37"/>
  <c r="MG11" i="36"/>
  <c r="MH11" i="36"/>
  <c r="MI11" i="36"/>
  <c r="MJ11" i="36"/>
  <c r="MK11" i="36"/>
  <c r="ML11" i="36"/>
  <c r="MM11" i="36"/>
  <c r="MG11" i="37"/>
  <c r="MH11" i="37"/>
  <c r="MI11" i="37"/>
  <c r="MJ11" i="37"/>
  <c r="MK11" i="37"/>
  <c r="ML11" i="37"/>
  <c r="MM11" i="37"/>
  <c r="MN11" i="36"/>
  <c r="MO11" i="36"/>
  <c r="MP11" i="36"/>
  <c r="MN11" i="37"/>
  <c r="MO11" i="37"/>
  <c r="MP11" i="37"/>
  <c r="P12" i="36"/>
  <c r="Q12" i="36"/>
  <c r="R12" i="36"/>
  <c r="S12" i="36"/>
  <c r="T12" i="36"/>
  <c r="U12" i="36"/>
  <c r="V12" i="36"/>
  <c r="P12" i="37"/>
  <c r="Q12" i="37"/>
  <c r="R12" i="37"/>
  <c r="S12" i="37"/>
  <c r="T12" i="37"/>
  <c r="U12" i="37"/>
  <c r="V12" i="37"/>
  <c r="W12" i="36"/>
  <c r="X12" i="36"/>
  <c r="Y12" i="36"/>
  <c r="Z12" i="36"/>
  <c r="AA12" i="36"/>
  <c r="AB12" i="36"/>
  <c r="AC12" i="36"/>
  <c r="W12" i="37"/>
  <c r="X12" i="37"/>
  <c r="Y12" i="37"/>
  <c r="Z12" i="37"/>
  <c r="AA12" i="37"/>
  <c r="AB12" i="37"/>
  <c r="AC12" i="37"/>
  <c r="AD12" i="36"/>
  <c r="AE12" i="36"/>
  <c r="AF12" i="36"/>
  <c r="AG12" i="36"/>
  <c r="AH12" i="36"/>
  <c r="AI12" i="36"/>
  <c r="AJ12" i="36"/>
  <c r="AD12" i="37"/>
  <c r="AE12" i="37"/>
  <c r="AF12" i="37"/>
  <c r="AG12" i="37"/>
  <c r="AH12" i="37"/>
  <c r="AI12" i="37"/>
  <c r="AJ12" i="37"/>
  <c r="AK12" i="36"/>
  <c r="AL12" i="36"/>
  <c r="AM12" i="36"/>
  <c r="AN12" i="36"/>
  <c r="AO12" i="36"/>
  <c r="AP12" i="36"/>
  <c r="AQ12" i="36"/>
  <c r="AK12" i="37"/>
  <c r="AL12" i="37"/>
  <c r="AM12" i="37"/>
  <c r="AN12" i="37"/>
  <c r="AO12" i="37"/>
  <c r="AP12" i="37"/>
  <c r="AQ12" i="37"/>
  <c r="AR12" i="36"/>
  <c r="AS12" i="36"/>
  <c r="AT12" i="36"/>
  <c r="AU12" i="36"/>
  <c r="AV12" i="36"/>
  <c r="AW12" i="36"/>
  <c r="AX12" i="36"/>
  <c r="AR12" i="37"/>
  <c r="AS12" i="37"/>
  <c r="AT12" i="37"/>
  <c r="AU12" i="37"/>
  <c r="AV12" i="37"/>
  <c r="AW12" i="37"/>
  <c r="AX12" i="37"/>
  <c r="AY12" i="36"/>
  <c r="AZ12" i="36"/>
  <c r="BA12" i="36"/>
  <c r="BB12" i="36"/>
  <c r="BC12" i="36"/>
  <c r="BD12" i="36"/>
  <c r="BE12" i="36"/>
  <c r="AY12" i="37"/>
  <c r="AZ12" i="37"/>
  <c r="BA12" i="37"/>
  <c r="BB12" i="37"/>
  <c r="BC12" i="37"/>
  <c r="BD12" i="37"/>
  <c r="BE12" i="37"/>
  <c r="CO12" i="36"/>
  <c r="CP12" i="36"/>
  <c r="CQ12" i="36"/>
  <c r="CR12" i="36"/>
  <c r="CS12" i="36"/>
  <c r="CT12" i="36"/>
  <c r="CU12" i="36"/>
  <c r="CO12" i="37"/>
  <c r="CP12" i="37"/>
  <c r="CQ12" i="37"/>
  <c r="CR12" i="37"/>
  <c r="CS12" i="37"/>
  <c r="CT12" i="37"/>
  <c r="CU12" i="37"/>
  <c r="CV12" i="36"/>
  <c r="CW12" i="36"/>
  <c r="CX12" i="36"/>
  <c r="CY12" i="36"/>
  <c r="CZ12" i="36"/>
  <c r="CV12" i="37"/>
  <c r="CW12" i="37"/>
  <c r="CX12" i="37"/>
  <c r="CY12" i="37"/>
  <c r="CZ12" i="37"/>
  <c r="DA12" i="37"/>
  <c r="DB12" i="37"/>
  <c r="DD12" i="36"/>
  <c r="DE12" i="36"/>
  <c r="DF12" i="36"/>
  <c r="DG12" i="36"/>
  <c r="DH12" i="36"/>
  <c r="DI12" i="36"/>
  <c r="DC12" i="37"/>
  <c r="DD12" i="37"/>
  <c r="DE12" i="37"/>
  <c r="DF12" i="37"/>
  <c r="DG12" i="37"/>
  <c r="DH12" i="37"/>
  <c r="DI12" i="37"/>
  <c r="DJ12" i="36"/>
  <c r="DK12" i="36"/>
  <c r="DL12" i="36"/>
  <c r="DM12" i="36"/>
  <c r="DN12" i="36"/>
  <c r="DO12" i="36"/>
  <c r="DP12" i="36"/>
  <c r="DJ12" i="37"/>
  <c r="DK12" i="37"/>
  <c r="DL12" i="37"/>
  <c r="DM12" i="37"/>
  <c r="DN12" i="37"/>
  <c r="DO12" i="37"/>
  <c r="DP12" i="37"/>
  <c r="DQ12" i="36"/>
  <c r="DR12" i="36"/>
  <c r="DS12" i="36"/>
  <c r="DT12" i="36"/>
  <c r="DU12" i="36"/>
  <c r="DV12" i="36"/>
  <c r="DW12" i="36"/>
  <c r="DQ12" i="37"/>
  <c r="DR12" i="37"/>
  <c r="DS12" i="37"/>
  <c r="DT12" i="37"/>
  <c r="DU12" i="37"/>
  <c r="DV12" i="37"/>
  <c r="DW12" i="37"/>
  <c r="DX12" i="36"/>
  <c r="DY12" i="36"/>
  <c r="DZ12" i="36"/>
  <c r="EA12" i="36"/>
  <c r="EB12" i="36"/>
  <c r="EC12" i="36"/>
  <c r="ED12" i="36"/>
  <c r="DX12" i="37"/>
  <c r="DY12" i="37"/>
  <c r="DZ12" i="37"/>
  <c r="EA12" i="37"/>
  <c r="EB12" i="37"/>
  <c r="EC12" i="37"/>
  <c r="ED12" i="37"/>
  <c r="EE12" i="36"/>
  <c r="EF12" i="36"/>
  <c r="EG12" i="36"/>
  <c r="EH12" i="36"/>
  <c r="EI12" i="36"/>
  <c r="EJ12" i="36"/>
  <c r="EK12" i="36"/>
  <c r="EE12" i="37"/>
  <c r="EF12" i="37"/>
  <c r="EG12" i="37"/>
  <c r="EH12" i="37"/>
  <c r="EI12" i="37"/>
  <c r="EJ12" i="37"/>
  <c r="EK12" i="37"/>
  <c r="EL12" i="36"/>
  <c r="EM12" i="36"/>
  <c r="EN12" i="36"/>
  <c r="EO12" i="36"/>
  <c r="EP12" i="36"/>
  <c r="EQ12" i="36"/>
  <c r="ER12" i="36"/>
  <c r="EL12" i="37"/>
  <c r="EM12" i="37"/>
  <c r="EN12" i="37"/>
  <c r="EO12" i="37"/>
  <c r="EP12" i="37"/>
  <c r="EQ12" i="37"/>
  <c r="ER12" i="37"/>
  <c r="ES12" i="36"/>
  <c r="ET12" i="36"/>
  <c r="EU12" i="36"/>
  <c r="EV12" i="36"/>
  <c r="EW12" i="36"/>
  <c r="EX12" i="36"/>
  <c r="EY12" i="36"/>
  <c r="ES12" i="37"/>
  <c r="ET12" i="37"/>
  <c r="EU12" i="37"/>
  <c r="EV12" i="37"/>
  <c r="EW12" i="37"/>
  <c r="EX12" i="37"/>
  <c r="EY12" i="37"/>
  <c r="EZ12" i="36"/>
  <c r="FA12" i="36"/>
  <c r="FB12" i="36"/>
  <c r="FC12" i="36"/>
  <c r="FD12" i="36"/>
  <c r="FE12" i="36"/>
  <c r="FF12" i="36"/>
  <c r="EZ12" i="37"/>
  <c r="FA12" i="37"/>
  <c r="FB12" i="37"/>
  <c r="FC12" i="37"/>
  <c r="FD12" i="37"/>
  <c r="FE12" i="37"/>
  <c r="FF12" i="37"/>
  <c r="GP12" i="36"/>
  <c r="GQ12" i="36"/>
  <c r="GR12" i="36"/>
  <c r="GS12" i="36"/>
  <c r="GT12" i="36"/>
  <c r="GU12" i="36"/>
  <c r="GV12" i="36"/>
  <c r="GP12" i="37"/>
  <c r="GQ12" i="37"/>
  <c r="GR12" i="37"/>
  <c r="GS12" i="37"/>
  <c r="GT12" i="37"/>
  <c r="GU12" i="37"/>
  <c r="GV12" i="37"/>
  <c r="HD12" i="36"/>
  <c r="HE12" i="36"/>
  <c r="HF12" i="36"/>
  <c r="HG12" i="36"/>
  <c r="HH12" i="36"/>
  <c r="HI12" i="36"/>
  <c r="HJ12" i="36"/>
  <c r="HD12" i="37"/>
  <c r="HE12" i="37"/>
  <c r="HF12" i="37"/>
  <c r="HG12" i="37"/>
  <c r="HH12" i="37"/>
  <c r="HI12" i="37"/>
  <c r="HJ12" i="37"/>
  <c r="HK12" i="36"/>
  <c r="HL12" i="36"/>
  <c r="HM12" i="36"/>
  <c r="HN12" i="36"/>
  <c r="HO12" i="36"/>
  <c r="HP12" i="36"/>
  <c r="HQ12" i="36"/>
  <c r="HK12" i="37"/>
  <c r="HL12" i="37"/>
  <c r="HM12" i="37"/>
  <c r="HN12" i="37"/>
  <c r="HO12" i="37"/>
  <c r="HP12" i="37"/>
  <c r="HQ12" i="37"/>
  <c r="HR12" i="36"/>
  <c r="HS12" i="36"/>
  <c r="HT12" i="36"/>
  <c r="HU12" i="36"/>
  <c r="HV12" i="36"/>
  <c r="HW12" i="36"/>
  <c r="HX12" i="36"/>
  <c r="HR12" i="37"/>
  <c r="HS12" i="37"/>
  <c r="HT12" i="37"/>
  <c r="HU12" i="37"/>
  <c r="HV12" i="37"/>
  <c r="HW12" i="37"/>
  <c r="HX12" i="37"/>
  <c r="HY12" i="36"/>
  <c r="HZ12" i="36"/>
  <c r="IA12" i="36"/>
  <c r="IB12" i="36"/>
  <c r="IC12" i="36"/>
  <c r="ID12" i="36"/>
  <c r="IE12" i="36"/>
  <c r="HY12" i="37"/>
  <c r="HZ12" i="37"/>
  <c r="IA12" i="37"/>
  <c r="IB12" i="37"/>
  <c r="IC12" i="37"/>
  <c r="ID12" i="37"/>
  <c r="IE12" i="37"/>
  <c r="IM12" i="36"/>
  <c r="IN12" i="36"/>
  <c r="IO12" i="36"/>
  <c r="IP12" i="36"/>
  <c r="IQ12" i="36"/>
  <c r="IR12" i="36"/>
  <c r="IS12" i="36"/>
  <c r="IM12" i="37"/>
  <c r="IN12" i="37"/>
  <c r="IO12" i="37"/>
  <c r="IP12" i="37"/>
  <c r="IQ12" i="37"/>
  <c r="IR12" i="37"/>
  <c r="IS12" i="37"/>
  <c r="IT12" i="36"/>
  <c r="IU12" i="36"/>
  <c r="IV12" i="36"/>
  <c r="IW12" i="36"/>
  <c r="IX12" i="36"/>
  <c r="IY12" i="36"/>
  <c r="IZ12" i="36"/>
  <c r="IT12" i="37"/>
  <c r="IU12" i="37"/>
  <c r="IV12" i="37"/>
  <c r="IW12" i="37"/>
  <c r="IX12" i="37"/>
  <c r="IY12" i="37"/>
  <c r="IZ12" i="37"/>
  <c r="JA12" i="36"/>
  <c r="JB12" i="36"/>
  <c r="JC12" i="36"/>
  <c r="JD12" i="36"/>
  <c r="JE12" i="36"/>
  <c r="JF12" i="36"/>
  <c r="JG12" i="36"/>
  <c r="JA12" i="37"/>
  <c r="JB12" i="37"/>
  <c r="JC12" i="37"/>
  <c r="JD12" i="37"/>
  <c r="JE12" i="37"/>
  <c r="JF12" i="37"/>
  <c r="JG12" i="37"/>
  <c r="JH12" i="36"/>
  <c r="JI12" i="36"/>
  <c r="JJ12" i="36"/>
  <c r="JK12" i="36"/>
  <c r="JL12" i="36"/>
  <c r="JM12" i="36"/>
  <c r="JN12" i="36"/>
  <c r="JH12" i="37"/>
  <c r="JI12" i="37"/>
  <c r="JJ12" i="37"/>
  <c r="JK12" i="37"/>
  <c r="JL12" i="37"/>
  <c r="JM12" i="37"/>
  <c r="JN12" i="37"/>
  <c r="JO12" i="36"/>
  <c r="JP12" i="36"/>
  <c r="JQ12" i="36"/>
  <c r="JR12" i="36"/>
  <c r="JS12" i="36"/>
  <c r="JT12" i="36"/>
  <c r="JU12" i="36"/>
  <c r="JO12" i="37"/>
  <c r="JP12" i="37"/>
  <c r="JQ12" i="37"/>
  <c r="JR12" i="37"/>
  <c r="JS12" i="37"/>
  <c r="JT12" i="37"/>
  <c r="JU12" i="37"/>
  <c r="JV12" i="36"/>
  <c r="JW12" i="36"/>
  <c r="JX12" i="36"/>
  <c r="JY12" i="36"/>
  <c r="JZ12" i="36"/>
  <c r="KA12" i="36"/>
  <c r="KB12" i="36"/>
  <c r="JV12" i="37"/>
  <c r="JW12" i="37"/>
  <c r="JX12" i="37"/>
  <c r="JY12" i="37"/>
  <c r="JZ12" i="37"/>
  <c r="KA12" i="37"/>
  <c r="KB12" i="37"/>
  <c r="KC12" i="36"/>
  <c r="KD12" i="36"/>
  <c r="KE12" i="36"/>
  <c r="KF12" i="36"/>
  <c r="KG12" i="36"/>
  <c r="KH12" i="36"/>
  <c r="KI12" i="36"/>
  <c r="KC12" i="37"/>
  <c r="KD12" i="37"/>
  <c r="KE12" i="37"/>
  <c r="KF12" i="37"/>
  <c r="KG12" i="37"/>
  <c r="KH12" i="37"/>
  <c r="KI12" i="37"/>
  <c r="KJ12" i="36"/>
  <c r="KK12" i="36"/>
  <c r="KL12" i="36"/>
  <c r="KM12" i="36"/>
  <c r="KN12" i="36"/>
  <c r="KO12" i="36"/>
  <c r="KP12" i="36"/>
  <c r="KJ12" i="37"/>
  <c r="KK12" i="37"/>
  <c r="KL12" i="37"/>
  <c r="KM12" i="37"/>
  <c r="KN12" i="37"/>
  <c r="KO12" i="37"/>
  <c r="KP12" i="37"/>
  <c r="G13" i="36"/>
  <c r="H13" i="36"/>
  <c r="F13" i="36"/>
  <c r="E13" i="36"/>
  <c r="C13" i="36"/>
  <c r="D13" i="36"/>
  <c r="B13" i="36"/>
  <c r="C13" i="37"/>
  <c r="D13" i="37"/>
  <c r="E13" i="37"/>
  <c r="F13" i="37"/>
  <c r="G13" i="37"/>
  <c r="H13" i="37"/>
  <c r="B13" i="37"/>
  <c r="I13" i="36"/>
  <c r="J13" i="36"/>
  <c r="K13" i="36"/>
  <c r="L13" i="36"/>
  <c r="M13" i="36"/>
  <c r="N13" i="36"/>
  <c r="O13" i="36"/>
  <c r="I13" i="37"/>
  <c r="J13" i="37"/>
  <c r="K13" i="37"/>
  <c r="L13" i="37"/>
  <c r="M13" i="37"/>
  <c r="N13" i="37"/>
  <c r="O13" i="37"/>
  <c r="P13" i="36"/>
  <c r="Q13" i="36"/>
  <c r="R13" i="36"/>
  <c r="S13" i="36"/>
  <c r="T13" i="36"/>
  <c r="U13" i="36"/>
  <c r="V13" i="36"/>
  <c r="P13" i="37"/>
  <c r="Q13" i="37"/>
  <c r="R13" i="37"/>
  <c r="S13" i="37"/>
  <c r="T13" i="37"/>
  <c r="U13" i="37"/>
  <c r="V13" i="37"/>
  <c r="W13" i="36"/>
  <c r="X13" i="36"/>
  <c r="Y13" i="36"/>
  <c r="Z13" i="36"/>
  <c r="AA13" i="36"/>
  <c r="AB13" i="36"/>
  <c r="AC13" i="36"/>
  <c r="W13" i="37"/>
  <c r="X13" i="37"/>
  <c r="Y13" i="37"/>
  <c r="Z13" i="37"/>
  <c r="AA13" i="37"/>
  <c r="AB13" i="37"/>
  <c r="AC13" i="37"/>
  <c r="AD13" i="36"/>
  <c r="AE13" i="36"/>
  <c r="AF13" i="36"/>
  <c r="AG13" i="36"/>
  <c r="AH13" i="36"/>
  <c r="AI13" i="36"/>
  <c r="AJ13" i="36"/>
  <c r="AD13" i="37"/>
  <c r="AE13" i="37"/>
  <c r="AF13" i="37"/>
  <c r="AG13" i="37"/>
  <c r="AH13" i="37"/>
  <c r="AI13" i="37"/>
  <c r="AJ13" i="37"/>
  <c r="AK13" i="36"/>
  <c r="AL13" i="36"/>
  <c r="AM13" i="36"/>
  <c r="AN13" i="36"/>
  <c r="AO13" i="36"/>
  <c r="AP13" i="36"/>
  <c r="AQ13" i="36"/>
  <c r="AK13" i="37"/>
  <c r="AL13" i="37"/>
  <c r="AM13" i="37"/>
  <c r="AN13" i="37"/>
  <c r="AO13" i="37"/>
  <c r="AP13" i="37"/>
  <c r="AQ13" i="37"/>
  <c r="AR13" i="36"/>
  <c r="AS13" i="36"/>
  <c r="AT13" i="36"/>
  <c r="AU13" i="36"/>
  <c r="AV13" i="36"/>
  <c r="AW13" i="36"/>
  <c r="AX13" i="36"/>
  <c r="AR13" i="37"/>
  <c r="AS13" i="37"/>
  <c r="AT13" i="37"/>
  <c r="AU13" i="37"/>
  <c r="AV13" i="37"/>
  <c r="AW13" i="37"/>
  <c r="AX13" i="37"/>
  <c r="AY13" i="36"/>
  <c r="AZ13" i="36"/>
  <c r="BA13" i="36"/>
  <c r="BB13" i="36"/>
  <c r="BC13" i="36"/>
  <c r="BD13" i="36"/>
  <c r="BE13" i="36"/>
  <c r="AY13" i="37"/>
  <c r="AZ13" i="37"/>
  <c r="BA13" i="37"/>
  <c r="BB13" i="37"/>
  <c r="BC13" i="37"/>
  <c r="BD13" i="37"/>
  <c r="BE13" i="37"/>
  <c r="BF13" i="36"/>
  <c r="BG13" i="36"/>
  <c r="BH13" i="36"/>
  <c r="BI13" i="36"/>
  <c r="BJ13" i="36"/>
  <c r="BK13" i="36"/>
  <c r="BL13" i="36"/>
  <c r="BF13" i="37"/>
  <c r="BG13" i="37"/>
  <c r="BH13" i="37"/>
  <c r="BI13" i="37"/>
  <c r="BJ13" i="37"/>
  <c r="BK13" i="37"/>
  <c r="BL13" i="37"/>
  <c r="BM13" i="36"/>
  <c r="BN13" i="36"/>
  <c r="BO13" i="36"/>
  <c r="BP13" i="36"/>
  <c r="BQ13" i="36"/>
  <c r="BR13" i="36"/>
  <c r="BS13" i="36"/>
  <c r="BM13" i="37"/>
  <c r="BN13" i="37"/>
  <c r="BO13" i="37"/>
  <c r="BP13" i="37"/>
  <c r="BQ13" i="37"/>
  <c r="BR13" i="37"/>
  <c r="BS13" i="37"/>
  <c r="BT13" i="36"/>
  <c r="BU13" i="36"/>
  <c r="BV13" i="36"/>
  <c r="BW13" i="36"/>
  <c r="BX13" i="36"/>
  <c r="BY13" i="36"/>
  <c r="BZ13" i="36"/>
  <c r="BT13" i="37"/>
  <c r="BU13" i="37"/>
  <c r="BV13" i="37"/>
  <c r="BW13" i="37"/>
  <c r="BX13" i="37"/>
  <c r="BY13" i="37"/>
  <c r="BZ13" i="37"/>
  <c r="CA13" i="36"/>
  <c r="CB13" i="36"/>
  <c r="CC13" i="36"/>
  <c r="CD13" i="36"/>
  <c r="CE13" i="36"/>
  <c r="CF13" i="36"/>
  <c r="CG13" i="36"/>
  <c r="CA13" i="37"/>
  <c r="CB13" i="37"/>
  <c r="CC13" i="37"/>
  <c r="CD13" i="37"/>
  <c r="CE13" i="37"/>
  <c r="CF13" i="37"/>
  <c r="CG13" i="37"/>
  <c r="CH13" i="36"/>
  <c r="CI13" i="36"/>
  <c r="CJ13" i="36"/>
  <c r="CK13" i="36"/>
  <c r="CL13" i="36"/>
  <c r="CM13" i="36"/>
  <c r="CN13" i="36"/>
  <c r="CH13" i="37"/>
  <c r="CI13" i="37"/>
  <c r="CJ13" i="37"/>
  <c r="CK13" i="37"/>
  <c r="CL13" i="37"/>
  <c r="CM13" i="37"/>
  <c r="CN13" i="37"/>
  <c r="CO13" i="36"/>
  <c r="CP13" i="36"/>
  <c r="CQ13" i="36"/>
  <c r="CR13" i="36"/>
  <c r="CS13" i="36"/>
  <c r="CT13" i="36"/>
  <c r="CU13" i="36"/>
  <c r="CO13" i="37"/>
  <c r="CP13" i="37"/>
  <c r="CQ13" i="37"/>
  <c r="CR13" i="37"/>
  <c r="CS13" i="37"/>
  <c r="CT13" i="37"/>
  <c r="CU13" i="37"/>
  <c r="CV13" i="36"/>
  <c r="CW13" i="36"/>
  <c r="CX13" i="36"/>
  <c r="CY13" i="36"/>
  <c r="CZ13" i="36"/>
  <c r="CV13" i="37"/>
  <c r="CW13" i="37"/>
  <c r="CX13" i="37"/>
  <c r="CY13" i="37"/>
  <c r="CZ13" i="37"/>
  <c r="DA13" i="37"/>
  <c r="DB13" i="37"/>
  <c r="DD13" i="36"/>
  <c r="DE13" i="36"/>
  <c r="DF13" i="36"/>
  <c r="DG13" i="36"/>
  <c r="DH13" i="36"/>
  <c r="DI13" i="36"/>
  <c r="DC13" i="37"/>
  <c r="DD13" i="37"/>
  <c r="DE13" i="37"/>
  <c r="DF13" i="37"/>
  <c r="DG13" i="37"/>
  <c r="DH13" i="37"/>
  <c r="DI13" i="37"/>
  <c r="DJ13" i="36"/>
  <c r="DK13" i="36"/>
  <c r="DL13" i="36"/>
  <c r="DM13" i="36"/>
  <c r="DN13" i="36"/>
  <c r="DO13" i="36"/>
  <c r="DP13" i="36"/>
  <c r="DJ13" i="37"/>
  <c r="DK13" i="37"/>
  <c r="DL13" i="37"/>
  <c r="DM13" i="37"/>
  <c r="DN13" i="37"/>
  <c r="DO13" i="37"/>
  <c r="DP13" i="37"/>
  <c r="DQ13" i="36"/>
  <c r="DR13" i="36"/>
  <c r="DS13" i="36"/>
  <c r="DT13" i="36"/>
  <c r="DU13" i="36"/>
  <c r="DV13" i="36"/>
  <c r="DW13" i="36"/>
  <c r="DQ13" i="37"/>
  <c r="DR13" i="37"/>
  <c r="DS13" i="37"/>
  <c r="DT13" i="37"/>
  <c r="DU13" i="37"/>
  <c r="DV13" i="37"/>
  <c r="DW13" i="37"/>
  <c r="DX13" i="36"/>
  <c r="DY13" i="36"/>
  <c r="DZ13" i="36"/>
  <c r="EA13" i="36"/>
  <c r="EB13" i="36"/>
  <c r="EC13" i="36"/>
  <c r="ED13" i="36"/>
  <c r="DX13" i="37"/>
  <c r="DY13" i="37"/>
  <c r="DZ13" i="37"/>
  <c r="EA13" i="37"/>
  <c r="EB13" i="37"/>
  <c r="EC13" i="37"/>
  <c r="ED13" i="37"/>
  <c r="EE13" i="36"/>
  <c r="EF13" i="36"/>
  <c r="EG13" i="36"/>
  <c r="EH13" i="36"/>
  <c r="EI13" i="36"/>
  <c r="EJ13" i="36"/>
  <c r="EK13" i="36"/>
  <c r="EE13" i="37"/>
  <c r="EF13" i="37"/>
  <c r="EG13" i="37"/>
  <c r="EH13" i="37"/>
  <c r="EI13" i="37"/>
  <c r="EJ13" i="37"/>
  <c r="EK13" i="37"/>
  <c r="EL13" i="36"/>
  <c r="EM13" i="36"/>
  <c r="EN13" i="36"/>
  <c r="EO13" i="36"/>
  <c r="EP13" i="36"/>
  <c r="EQ13" i="36"/>
  <c r="ER13" i="36"/>
  <c r="EL13" i="37"/>
  <c r="EM13" i="37"/>
  <c r="EN13" i="37"/>
  <c r="EO13" i="37"/>
  <c r="EP13" i="37"/>
  <c r="ES13" i="36"/>
  <c r="ET13" i="36"/>
  <c r="EU13" i="36"/>
  <c r="EV13" i="36"/>
  <c r="EW13" i="36"/>
  <c r="EX13" i="36"/>
  <c r="EY13" i="36"/>
  <c r="ES13" i="37"/>
  <c r="ET13" i="37"/>
  <c r="EU13" i="37"/>
  <c r="EV13" i="37"/>
  <c r="EW13" i="37"/>
  <c r="EX13" i="37"/>
  <c r="EY13" i="37"/>
  <c r="EZ13" i="36"/>
  <c r="FA13" i="36"/>
  <c r="FB13" i="36"/>
  <c r="FC13" i="36"/>
  <c r="FD13" i="36"/>
  <c r="FE13" i="36"/>
  <c r="FF13" i="36"/>
  <c r="EZ13" i="37"/>
  <c r="FA13" i="37"/>
  <c r="FB13" i="37"/>
  <c r="FC13" i="37"/>
  <c r="FD13" i="37"/>
  <c r="FE13" i="37"/>
  <c r="FF13" i="37"/>
  <c r="FG13" i="36"/>
  <c r="FH13" i="36"/>
  <c r="FI13" i="36"/>
  <c r="FJ13" i="36"/>
  <c r="FK13" i="36"/>
  <c r="FL13" i="36"/>
  <c r="FM13" i="36"/>
  <c r="FG13" i="37"/>
  <c r="FH13" i="37"/>
  <c r="FI13" i="37"/>
  <c r="FJ13" i="37"/>
  <c r="FK13" i="37"/>
  <c r="FL13" i="37"/>
  <c r="FM13" i="37"/>
  <c r="FN13" i="36"/>
  <c r="FO13" i="36"/>
  <c r="FP13" i="36"/>
  <c r="FQ13" i="36"/>
  <c r="FR13" i="36"/>
  <c r="FS13" i="36"/>
  <c r="FT13" i="36"/>
  <c r="FN13" i="37"/>
  <c r="FO13" i="37"/>
  <c r="FP13" i="37"/>
  <c r="FQ13" i="37"/>
  <c r="FR13" i="37"/>
  <c r="FS13" i="37"/>
  <c r="FT13" i="37"/>
  <c r="FU13" i="36"/>
  <c r="FV13" i="36"/>
  <c r="FW13" i="36"/>
  <c r="FX13" i="36"/>
  <c r="FY13" i="36"/>
  <c r="FZ13" i="36"/>
  <c r="GA13" i="36"/>
  <c r="FU13" i="37"/>
  <c r="FV13" i="37"/>
  <c r="FW13" i="37"/>
  <c r="FX13" i="37"/>
  <c r="FY13" i="37"/>
  <c r="FZ13" i="37"/>
  <c r="GA13" i="37"/>
  <c r="GB13" i="36"/>
  <c r="GC13" i="36"/>
  <c r="GD13" i="36"/>
  <c r="GE13" i="36"/>
  <c r="GF13" i="36"/>
  <c r="GG13" i="36"/>
  <c r="GH13" i="36"/>
  <c r="GB13" i="37"/>
  <c r="GC13" i="37"/>
  <c r="GD13" i="37"/>
  <c r="GE13" i="37"/>
  <c r="GF13" i="37"/>
  <c r="GG13" i="37"/>
  <c r="GH13" i="37"/>
  <c r="GI13" i="36"/>
  <c r="GJ13" i="36"/>
  <c r="GK13" i="36"/>
  <c r="GL13" i="36"/>
  <c r="GM13" i="36"/>
  <c r="GN13" i="36"/>
  <c r="GO13" i="36"/>
  <c r="GI13" i="37"/>
  <c r="GJ13" i="37"/>
  <c r="GK13" i="37"/>
  <c r="GL13" i="37"/>
  <c r="GM13" i="37"/>
  <c r="GN13" i="37"/>
  <c r="GO13" i="37"/>
  <c r="GP13" i="36"/>
  <c r="GQ13" i="36"/>
  <c r="GR13" i="36"/>
  <c r="GS13" i="36"/>
  <c r="GT13" i="36"/>
  <c r="GU13" i="36"/>
  <c r="GV13" i="36"/>
  <c r="GP13" i="37"/>
  <c r="GQ13" i="37"/>
  <c r="GR13" i="37"/>
  <c r="GS13" i="37"/>
  <c r="GT13" i="37"/>
  <c r="GU13" i="37"/>
  <c r="GV13" i="37"/>
  <c r="GW13" i="36"/>
  <c r="GX13" i="36"/>
  <c r="GY13" i="36"/>
  <c r="GZ13" i="36"/>
  <c r="HA13" i="36"/>
  <c r="HB13" i="36"/>
  <c r="HC13" i="36"/>
  <c r="GW13" i="37"/>
  <c r="GX13" i="37"/>
  <c r="GY13" i="37"/>
  <c r="GZ13" i="37"/>
  <c r="HA13" i="37"/>
  <c r="HB13" i="37"/>
  <c r="HC13" i="37"/>
  <c r="HD13" i="36"/>
  <c r="HE13" i="36"/>
  <c r="HF13" i="36"/>
  <c r="HG13" i="36"/>
  <c r="HH13" i="36"/>
  <c r="HI13" i="36"/>
  <c r="HJ13" i="36"/>
  <c r="HD13" i="37"/>
  <c r="HE13" i="37"/>
  <c r="HF13" i="37"/>
  <c r="HG13" i="37"/>
  <c r="HH13" i="37"/>
  <c r="HI13" i="37"/>
  <c r="HJ13" i="37"/>
  <c r="HK13" i="36"/>
  <c r="HL13" i="36"/>
  <c r="HM13" i="36"/>
  <c r="HN13" i="36"/>
  <c r="HO13" i="36"/>
  <c r="HP13" i="36"/>
  <c r="HQ13" i="36"/>
  <c r="HK13" i="37"/>
  <c r="HL13" i="37"/>
  <c r="HM13" i="37"/>
  <c r="HN13" i="37"/>
  <c r="HO13" i="37"/>
  <c r="HP13" i="37"/>
  <c r="HQ13" i="37"/>
  <c r="HR13" i="36"/>
  <c r="HS13" i="36"/>
  <c r="HT13" i="36"/>
  <c r="HU13" i="36"/>
  <c r="HV13" i="36"/>
  <c r="HW13" i="36"/>
  <c r="HX13" i="36"/>
  <c r="HR13" i="37"/>
  <c r="HS13" i="37"/>
  <c r="HT13" i="37"/>
  <c r="HU13" i="37"/>
  <c r="HV13" i="37"/>
  <c r="HW13" i="37"/>
  <c r="HX13" i="37"/>
  <c r="HY13" i="36"/>
  <c r="HZ13" i="36"/>
  <c r="IA13" i="36"/>
  <c r="IB13" i="36"/>
  <c r="IC13" i="36"/>
  <c r="ID13" i="36"/>
  <c r="IE13" i="36"/>
  <c r="HY13" i="37"/>
  <c r="HZ13" i="37"/>
  <c r="IA13" i="37"/>
  <c r="IB13" i="37"/>
  <c r="IC13" i="37"/>
  <c r="ID13" i="37"/>
  <c r="IE13" i="37"/>
  <c r="IF13" i="36"/>
  <c r="IG13" i="36"/>
  <c r="IH13" i="36"/>
  <c r="II13" i="36"/>
  <c r="IJ13" i="36"/>
  <c r="IK13" i="36"/>
  <c r="IL13" i="36"/>
  <c r="IF13" i="37"/>
  <c r="IG13" i="37"/>
  <c r="IH13" i="37"/>
  <c r="II13" i="37"/>
  <c r="IJ13" i="37"/>
  <c r="IK13" i="37"/>
  <c r="IL13" i="37"/>
  <c r="IM13" i="36"/>
  <c r="IN13" i="36"/>
  <c r="IO13" i="36"/>
  <c r="IP13" i="36"/>
  <c r="IQ13" i="36"/>
  <c r="IR13" i="36"/>
  <c r="IS13" i="36"/>
  <c r="IM13" i="37"/>
  <c r="IN13" i="37"/>
  <c r="IO13" i="37"/>
  <c r="IP13" i="37"/>
  <c r="IQ13" i="37"/>
  <c r="IR13" i="37"/>
  <c r="IS13" i="37"/>
  <c r="IT13" i="36"/>
  <c r="IU13" i="36"/>
  <c r="IV13" i="36"/>
  <c r="IW13" i="36"/>
  <c r="IX13" i="36"/>
  <c r="IY13" i="36"/>
  <c r="IZ13" i="36"/>
  <c r="IT13" i="37"/>
  <c r="IU13" i="37"/>
  <c r="IV13" i="37"/>
  <c r="IW13" i="37"/>
  <c r="IX13" i="37"/>
  <c r="IY13" i="37"/>
  <c r="IZ13" i="37"/>
  <c r="JA13" i="36"/>
  <c r="JB13" i="36"/>
  <c r="JC13" i="36"/>
  <c r="JD13" i="36"/>
  <c r="JE13" i="36"/>
  <c r="JF13" i="36"/>
  <c r="JG13" i="36"/>
  <c r="JA13" i="37"/>
  <c r="JB13" i="37"/>
  <c r="JC13" i="37"/>
  <c r="JD13" i="37"/>
  <c r="JE13" i="37"/>
  <c r="JF13" i="37"/>
  <c r="JG13" i="37"/>
  <c r="JH13" i="36"/>
  <c r="JI13" i="36"/>
  <c r="JJ13" i="36"/>
  <c r="JK13" i="36"/>
  <c r="JL13" i="36"/>
  <c r="JM13" i="36"/>
  <c r="JN13" i="36"/>
  <c r="JH13" i="37"/>
  <c r="JI13" i="37"/>
  <c r="JJ13" i="37"/>
  <c r="JK13" i="37"/>
  <c r="JL13" i="37"/>
  <c r="JM13" i="37"/>
  <c r="JN13" i="37"/>
  <c r="JO13" i="36"/>
  <c r="JP13" i="36"/>
  <c r="JQ13" i="36"/>
  <c r="JR13" i="36"/>
  <c r="JS13" i="36"/>
  <c r="JT13" i="36"/>
  <c r="JU13" i="36"/>
  <c r="JO13" i="37"/>
  <c r="JP13" i="37"/>
  <c r="JQ13" i="37"/>
  <c r="JR13" i="37"/>
  <c r="JS13" i="37"/>
  <c r="JT13" i="37"/>
  <c r="JU13" i="37"/>
  <c r="JV13" i="36"/>
  <c r="JW13" i="36"/>
  <c r="JX13" i="36"/>
  <c r="JY13" i="36"/>
  <c r="JZ13" i="36"/>
  <c r="KA13" i="36"/>
  <c r="KB13" i="36"/>
  <c r="JV13" i="37"/>
  <c r="JW13" i="37"/>
  <c r="JX13" i="37"/>
  <c r="JY13" i="37"/>
  <c r="JZ13" i="37"/>
  <c r="KA13" i="37"/>
  <c r="KB13" i="37"/>
  <c r="KC13" i="36"/>
  <c r="KD13" i="36"/>
  <c r="KE13" i="36"/>
  <c r="KF13" i="36"/>
  <c r="KG13" i="36"/>
  <c r="KH13" i="36"/>
  <c r="KI13" i="36"/>
  <c r="KC13" i="37"/>
  <c r="KD13" i="37"/>
  <c r="KE13" i="37"/>
  <c r="KF13" i="37"/>
  <c r="KG13" i="37"/>
  <c r="KH13" i="37"/>
  <c r="KI13" i="37"/>
  <c r="KJ13" i="36"/>
  <c r="KK13" i="36"/>
  <c r="KL13" i="36"/>
  <c r="KM13" i="36"/>
  <c r="KN13" i="36"/>
  <c r="KO13" i="36"/>
  <c r="KP13" i="36"/>
  <c r="KJ13" i="37"/>
  <c r="KK13" i="37"/>
  <c r="KL13" i="37"/>
  <c r="KM13" i="37"/>
  <c r="KN13" i="37"/>
  <c r="KO13" i="37"/>
  <c r="KP13" i="37"/>
  <c r="KQ13" i="36"/>
  <c r="KR13" i="36"/>
  <c r="KS13" i="36"/>
  <c r="KT13" i="36"/>
  <c r="KU13" i="36"/>
  <c r="KV13" i="36"/>
  <c r="KW13" i="36"/>
  <c r="KQ13" i="37"/>
  <c r="KR13" i="37"/>
  <c r="KS13" i="37"/>
  <c r="KT13" i="37"/>
  <c r="KU13" i="37"/>
  <c r="KV13" i="37"/>
  <c r="KW13" i="37"/>
  <c r="KX13" i="36"/>
  <c r="KY13" i="36"/>
  <c r="KZ13" i="36"/>
  <c r="LA13" i="36"/>
  <c r="LB13" i="36"/>
  <c r="LC13" i="36"/>
  <c r="LD13" i="36"/>
  <c r="KX13" i="37"/>
  <c r="KY13" i="37"/>
  <c r="KZ13" i="37"/>
  <c r="LA13" i="37"/>
  <c r="LB13" i="37"/>
  <c r="LC13" i="37"/>
  <c r="LD13" i="37"/>
  <c r="LE13" i="36"/>
  <c r="LF13" i="36"/>
  <c r="LG13" i="36"/>
  <c r="LH13" i="36"/>
  <c r="LI13" i="36"/>
  <c r="LJ13" i="36"/>
  <c r="LK13" i="36"/>
  <c r="LE13" i="37"/>
  <c r="LF13" i="37"/>
  <c r="LG13" i="37"/>
  <c r="LH13" i="37"/>
  <c r="LI13" i="37"/>
  <c r="LJ13" i="37"/>
  <c r="LK13" i="37"/>
  <c r="LL13" i="36"/>
  <c r="LM13" i="36"/>
  <c r="LN13" i="36"/>
  <c r="LO13" i="36"/>
  <c r="LP13" i="36"/>
  <c r="LQ13" i="36"/>
  <c r="LR13" i="36"/>
  <c r="LL13" i="37"/>
  <c r="LM13" i="37"/>
  <c r="LN13" i="37"/>
  <c r="LO13" i="37"/>
  <c r="LP13" i="37"/>
  <c r="LQ13" i="37"/>
  <c r="LR13" i="37"/>
  <c r="LS13" i="36"/>
  <c r="LT13" i="36"/>
  <c r="LU13" i="36"/>
  <c r="LV13" i="36"/>
  <c r="LW13" i="36"/>
  <c r="LX13" i="36"/>
  <c r="LY13" i="36"/>
  <c r="LS13" i="37"/>
  <c r="LT13" i="37"/>
  <c r="LU13" i="37"/>
  <c r="LV13" i="37"/>
  <c r="LW13" i="37"/>
  <c r="LX13" i="37"/>
  <c r="LY13" i="37"/>
  <c r="LZ13" i="36"/>
  <c r="MA13" i="36"/>
  <c r="MB13" i="36"/>
  <c r="MC13" i="36"/>
  <c r="MD13" i="36"/>
  <c r="ME13" i="36"/>
  <c r="MF13" i="36"/>
  <c r="LZ13" i="37"/>
  <c r="MA13" i="37"/>
  <c r="MB13" i="37"/>
  <c r="MC13" i="37"/>
  <c r="MD13" i="37"/>
  <c r="ME13" i="37"/>
  <c r="MF13" i="37"/>
  <c r="MG13" i="36"/>
  <c r="MH13" i="36"/>
  <c r="MI13" i="36"/>
  <c r="MJ13" i="36"/>
  <c r="MK13" i="36"/>
  <c r="ML13" i="36"/>
  <c r="MM13" i="36"/>
  <c r="MG13" i="37"/>
  <c r="MH13" i="37"/>
  <c r="MI13" i="37"/>
  <c r="MJ13" i="37"/>
  <c r="MK13" i="37"/>
  <c r="ML13" i="37"/>
  <c r="MM13" i="37"/>
  <c r="MN13" i="36"/>
  <c r="MO13" i="36"/>
  <c r="MP13" i="36"/>
  <c r="MN13" i="37"/>
  <c r="MO13" i="37"/>
  <c r="MP13" i="37"/>
  <c r="G14" i="36"/>
  <c r="H14" i="36"/>
  <c r="F14" i="36"/>
  <c r="E14" i="36"/>
  <c r="C14" i="36"/>
  <c r="D14" i="36"/>
  <c r="B14" i="36"/>
  <c r="C14" i="37"/>
  <c r="D14" i="37"/>
  <c r="E14" i="37"/>
  <c r="F14" i="37"/>
  <c r="G14" i="37"/>
  <c r="H14" i="37"/>
  <c r="B14" i="37"/>
  <c r="I14" i="36"/>
  <c r="J14" i="36"/>
  <c r="K14" i="36"/>
  <c r="L14" i="36"/>
  <c r="M14" i="36"/>
  <c r="N14" i="36"/>
  <c r="O14" i="36"/>
  <c r="I14" i="37"/>
  <c r="J14" i="37"/>
  <c r="K14" i="37"/>
  <c r="L14" i="37"/>
  <c r="M14" i="37"/>
  <c r="N14" i="37"/>
  <c r="O14" i="37"/>
  <c r="P14" i="36"/>
  <c r="Q14" i="36"/>
  <c r="R14" i="36"/>
  <c r="S14" i="36"/>
  <c r="T14" i="36"/>
  <c r="U14" i="36"/>
  <c r="V14" i="36"/>
  <c r="P14" i="37"/>
  <c r="Q14" i="37"/>
  <c r="R14" i="37"/>
  <c r="S14" i="37"/>
  <c r="T14" i="37"/>
  <c r="U14" i="37"/>
  <c r="V14" i="37"/>
  <c r="W14" i="36"/>
  <c r="X14" i="36"/>
  <c r="Y14" i="36"/>
  <c r="Z14" i="36"/>
  <c r="AA14" i="36"/>
  <c r="AB14" i="36"/>
  <c r="AC14" i="36"/>
  <c r="W14" i="37"/>
  <c r="X14" i="37"/>
  <c r="Y14" i="37"/>
  <c r="Z14" i="37"/>
  <c r="AA14" i="37"/>
  <c r="AB14" i="37"/>
  <c r="AC14" i="37"/>
  <c r="AD14" i="36"/>
  <c r="AE14" i="36"/>
  <c r="AF14" i="36"/>
  <c r="AG14" i="36"/>
  <c r="AH14" i="36"/>
  <c r="AI14" i="36"/>
  <c r="AJ14" i="36"/>
  <c r="AD14" i="37"/>
  <c r="AE14" i="37"/>
  <c r="AF14" i="37"/>
  <c r="AG14" i="37"/>
  <c r="AH14" i="37"/>
  <c r="AI14" i="37"/>
  <c r="AJ14" i="37"/>
  <c r="AK14" i="36"/>
  <c r="AL14" i="36"/>
  <c r="AM14" i="36"/>
  <c r="AN14" i="36"/>
  <c r="AO14" i="36"/>
  <c r="AP14" i="36"/>
  <c r="AQ14" i="36"/>
  <c r="AK14" i="37"/>
  <c r="AL14" i="37"/>
  <c r="AM14" i="37"/>
  <c r="AN14" i="37"/>
  <c r="AO14" i="37"/>
  <c r="AP14" i="37"/>
  <c r="AQ14" i="37"/>
  <c r="AR14" i="36"/>
  <c r="AS14" i="36"/>
  <c r="AT14" i="36"/>
  <c r="AU14" i="36"/>
  <c r="AV14" i="36"/>
  <c r="AW14" i="36"/>
  <c r="AX14" i="36"/>
  <c r="AR14" i="37"/>
  <c r="AS14" i="37"/>
  <c r="AT14" i="37"/>
  <c r="AU14" i="37"/>
  <c r="AV14" i="37"/>
  <c r="AW14" i="37"/>
  <c r="AX14" i="37"/>
  <c r="AY14" i="36"/>
  <c r="AZ14" i="36"/>
  <c r="BA14" i="36"/>
  <c r="BB14" i="36"/>
  <c r="BC14" i="36"/>
  <c r="BD14" i="36"/>
  <c r="BE14" i="36"/>
  <c r="AY14" i="37"/>
  <c r="AZ14" i="37"/>
  <c r="BA14" i="37"/>
  <c r="BB14" i="37"/>
  <c r="BC14" i="37"/>
  <c r="BD14" i="37"/>
  <c r="BE14" i="37"/>
  <c r="BF14" i="36"/>
  <c r="BG14" i="36"/>
  <c r="BH14" i="36"/>
  <c r="BI14" i="36"/>
  <c r="BJ14" i="36"/>
  <c r="BK14" i="36"/>
  <c r="BL14" i="36"/>
  <c r="BF14" i="37"/>
  <c r="BG14" i="37"/>
  <c r="BH14" i="37"/>
  <c r="BI14" i="37"/>
  <c r="BJ14" i="37"/>
  <c r="BK14" i="37"/>
  <c r="BL14" i="37"/>
  <c r="BM14" i="36"/>
  <c r="BN14" i="36"/>
  <c r="BO14" i="36"/>
  <c r="BP14" i="36"/>
  <c r="BQ14" i="36"/>
  <c r="BR14" i="36"/>
  <c r="BS14" i="36"/>
  <c r="BM14" i="37"/>
  <c r="BN14" i="37"/>
  <c r="BO14" i="37"/>
  <c r="BP14" i="37"/>
  <c r="BQ14" i="37"/>
  <c r="BR14" i="37"/>
  <c r="BS14" i="37"/>
  <c r="BT14" i="36"/>
  <c r="BU14" i="36"/>
  <c r="BV14" i="36"/>
  <c r="BW14" i="36"/>
  <c r="BX14" i="36"/>
  <c r="BY14" i="36"/>
  <c r="BZ14" i="36"/>
  <c r="BT14" i="37"/>
  <c r="BU14" i="37"/>
  <c r="BV14" i="37"/>
  <c r="BW14" i="37"/>
  <c r="BX14" i="37"/>
  <c r="BY14" i="37"/>
  <c r="BZ14" i="37"/>
  <c r="CA14" i="36"/>
  <c r="CB14" i="36"/>
  <c r="CC14" i="36"/>
  <c r="CD14" i="36"/>
  <c r="CE14" i="36"/>
  <c r="CF14" i="36"/>
  <c r="CG14" i="36"/>
  <c r="CA14" i="37"/>
  <c r="CB14" i="37"/>
  <c r="CC14" i="37"/>
  <c r="CD14" i="37"/>
  <c r="CE14" i="37"/>
  <c r="CF14" i="37"/>
  <c r="CG14" i="37"/>
  <c r="CH14" i="36"/>
  <c r="CI14" i="36"/>
  <c r="CJ14" i="36"/>
  <c r="CK14" i="36"/>
  <c r="CL14" i="36"/>
  <c r="CM14" i="36"/>
  <c r="CN14" i="36"/>
  <c r="CH14" i="37"/>
  <c r="CI14" i="37"/>
  <c r="CJ14" i="37"/>
  <c r="CK14" i="37"/>
  <c r="CL14" i="37"/>
  <c r="CM14" i="37"/>
  <c r="CN14" i="37"/>
  <c r="CO14" i="36"/>
  <c r="CP14" i="36"/>
  <c r="CQ14" i="36"/>
  <c r="CR14" i="36"/>
  <c r="CS14" i="36"/>
  <c r="CT14" i="36"/>
  <c r="CU14" i="36"/>
  <c r="CO14" i="37"/>
  <c r="CP14" i="37"/>
  <c r="CQ14" i="37"/>
  <c r="CR14" i="37"/>
  <c r="CS14" i="37"/>
  <c r="CT14" i="37"/>
  <c r="CU14" i="37"/>
  <c r="CV14" i="36"/>
  <c r="CW14" i="36"/>
  <c r="CX14" i="36"/>
  <c r="CY14" i="36"/>
  <c r="CZ14" i="36"/>
  <c r="CV14" i="37"/>
  <c r="CW14" i="37"/>
  <c r="CX14" i="37"/>
  <c r="CY14" i="37"/>
  <c r="CZ14" i="37"/>
  <c r="DA14" i="37"/>
  <c r="DB14" i="37"/>
  <c r="DD14" i="36"/>
  <c r="DE14" i="36"/>
  <c r="DF14" i="36"/>
  <c r="DG14" i="36"/>
  <c r="DH14" i="36"/>
  <c r="DI14" i="36"/>
  <c r="DC14" i="37"/>
  <c r="DD14" i="37"/>
  <c r="DE14" i="37"/>
  <c r="DF14" i="37"/>
  <c r="DG14" i="37"/>
  <c r="DH14" i="37"/>
  <c r="DI14" i="37"/>
  <c r="DJ14" i="36"/>
  <c r="DK14" i="36"/>
  <c r="DL14" i="36"/>
  <c r="DM14" i="36"/>
  <c r="DN14" i="36"/>
  <c r="DO14" i="36"/>
  <c r="DP14" i="36"/>
  <c r="DJ14" i="37"/>
  <c r="DK14" i="37"/>
  <c r="DL14" i="37"/>
  <c r="DM14" i="37"/>
  <c r="DN14" i="37"/>
  <c r="DO14" i="37"/>
  <c r="DP14" i="37"/>
  <c r="DQ14" i="36"/>
  <c r="DR14" i="36"/>
  <c r="DS14" i="36"/>
  <c r="DT14" i="36"/>
  <c r="DU14" i="36"/>
  <c r="DV14" i="36"/>
  <c r="DW14" i="36"/>
  <c r="DQ14" i="37"/>
  <c r="DR14" i="37"/>
  <c r="DS14" i="37"/>
  <c r="DT14" i="37"/>
  <c r="DU14" i="37"/>
  <c r="DV14" i="37"/>
  <c r="DW14" i="37"/>
  <c r="DX14" i="36"/>
  <c r="DY14" i="36"/>
  <c r="DZ14" i="36"/>
  <c r="EA14" i="36"/>
  <c r="EB14" i="36"/>
  <c r="EC14" i="36"/>
  <c r="ED14" i="36"/>
  <c r="DX14" i="37"/>
  <c r="DY14" i="37"/>
  <c r="DZ14" i="37"/>
  <c r="EA14" i="37"/>
  <c r="EB14" i="37"/>
  <c r="EC14" i="37"/>
  <c r="ED14" i="37"/>
  <c r="EE14" i="36"/>
  <c r="EF14" i="36"/>
  <c r="EG14" i="36"/>
  <c r="EH14" i="36"/>
  <c r="EI14" i="36"/>
  <c r="EJ14" i="36"/>
  <c r="EK14" i="36"/>
  <c r="EE14" i="37"/>
  <c r="EF14" i="37"/>
  <c r="EG14" i="37"/>
  <c r="EH14" i="37"/>
  <c r="EI14" i="37"/>
  <c r="EJ14" i="37"/>
  <c r="EK14" i="37"/>
  <c r="EL14" i="36"/>
  <c r="EM14" i="36"/>
  <c r="EN14" i="36"/>
  <c r="EO14" i="36"/>
  <c r="EP14" i="36"/>
  <c r="EQ14" i="36"/>
  <c r="ER14" i="36"/>
  <c r="EL14" i="37"/>
  <c r="EM14" i="37"/>
  <c r="EN14" i="37"/>
  <c r="EO14" i="37"/>
  <c r="EP14" i="37"/>
  <c r="ES14" i="36"/>
  <c r="ET14" i="36"/>
  <c r="EU14" i="36"/>
  <c r="EV14" i="36"/>
  <c r="EW14" i="36"/>
  <c r="EX14" i="36"/>
  <c r="EY14" i="36"/>
  <c r="ES14" i="37"/>
  <c r="ET14" i="37"/>
  <c r="EU14" i="37"/>
  <c r="EV14" i="37"/>
  <c r="EW14" i="37"/>
  <c r="EX14" i="37"/>
  <c r="EY14" i="37"/>
  <c r="EZ14" i="36"/>
  <c r="FA14" i="36"/>
  <c r="FB14" i="36"/>
  <c r="FC14" i="36"/>
  <c r="FD14" i="36"/>
  <c r="FE14" i="36"/>
  <c r="FF14" i="36"/>
  <c r="EZ14" i="37"/>
  <c r="FA14" i="37"/>
  <c r="FB14" i="37"/>
  <c r="FC14" i="37"/>
  <c r="FD14" i="37"/>
  <c r="FE14" i="37"/>
  <c r="FF14" i="37"/>
  <c r="FG14" i="36"/>
  <c r="FH14" i="36"/>
  <c r="FI14" i="36"/>
  <c r="FJ14" i="36"/>
  <c r="FK14" i="36"/>
  <c r="FL14" i="36"/>
  <c r="FM14" i="36"/>
  <c r="FG14" i="37"/>
  <c r="FH14" i="37"/>
  <c r="FI14" i="37"/>
  <c r="FJ14" i="37"/>
  <c r="FK14" i="37"/>
  <c r="FL14" i="37"/>
  <c r="FM14" i="37"/>
  <c r="FN14" i="36"/>
  <c r="FO14" i="36"/>
  <c r="FP14" i="36"/>
  <c r="FQ14" i="36"/>
  <c r="FR14" i="36"/>
  <c r="FS14" i="36"/>
  <c r="FT14" i="36"/>
  <c r="FN14" i="37"/>
  <c r="FO14" i="37"/>
  <c r="FP14" i="37"/>
  <c r="FQ14" i="37"/>
  <c r="FR14" i="37"/>
  <c r="FS14" i="37"/>
  <c r="FT14" i="37"/>
  <c r="FU14" i="36"/>
  <c r="FV14" i="36"/>
  <c r="FW14" i="36"/>
  <c r="FX14" i="36"/>
  <c r="FY14" i="36"/>
  <c r="FZ14" i="36"/>
  <c r="GA14" i="36"/>
  <c r="FU14" i="37"/>
  <c r="FV14" i="37"/>
  <c r="FW14" i="37"/>
  <c r="FX14" i="37"/>
  <c r="FY14" i="37"/>
  <c r="FZ14" i="37"/>
  <c r="GA14" i="37"/>
  <c r="GB14" i="36"/>
  <c r="GC14" i="36"/>
  <c r="GD14" i="36"/>
  <c r="GE14" i="36"/>
  <c r="GF14" i="36"/>
  <c r="GG14" i="36"/>
  <c r="GH14" i="36"/>
  <c r="GB14" i="37"/>
  <c r="GC14" i="37"/>
  <c r="GD14" i="37"/>
  <c r="GE14" i="37"/>
  <c r="GF14" i="37"/>
  <c r="GG14" i="37"/>
  <c r="GH14" i="37"/>
  <c r="GI14" i="36"/>
  <c r="GJ14" i="36"/>
  <c r="GK14" i="36"/>
  <c r="GL14" i="36"/>
  <c r="GM14" i="36"/>
  <c r="GN14" i="36"/>
  <c r="GO14" i="36"/>
  <c r="GI14" i="37"/>
  <c r="GJ14" i="37"/>
  <c r="GK14" i="37"/>
  <c r="GL14" i="37"/>
  <c r="GM14" i="37"/>
  <c r="GN14" i="37"/>
  <c r="GO14" i="37"/>
  <c r="GP14" i="36"/>
  <c r="GQ14" i="36"/>
  <c r="GR14" i="36"/>
  <c r="GS14" i="36"/>
  <c r="GT14" i="36"/>
  <c r="GU14" i="36"/>
  <c r="GV14" i="36"/>
  <c r="GP14" i="37"/>
  <c r="GQ14" i="37"/>
  <c r="GR14" i="37"/>
  <c r="GS14" i="37"/>
  <c r="GT14" i="37"/>
  <c r="GU14" i="37"/>
  <c r="GV14" i="37"/>
  <c r="GW14" i="36"/>
  <c r="GX14" i="36"/>
  <c r="GY14" i="36"/>
  <c r="GZ14" i="36"/>
  <c r="HA14" i="36"/>
  <c r="HB14" i="36"/>
  <c r="HC14" i="36"/>
  <c r="GW14" i="37"/>
  <c r="GX14" i="37"/>
  <c r="GY14" i="37"/>
  <c r="GZ14" i="37"/>
  <c r="HA14" i="37"/>
  <c r="HB14" i="37"/>
  <c r="HC14" i="37"/>
  <c r="HD14" i="36"/>
  <c r="HE14" i="36"/>
  <c r="HF14" i="36"/>
  <c r="HG14" i="36"/>
  <c r="HH14" i="36"/>
  <c r="HI14" i="36"/>
  <c r="HJ14" i="36"/>
  <c r="HD14" i="37"/>
  <c r="HE14" i="37"/>
  <c r="HF14" i="37"/>
  <c r="HG14" i="37"/>
  <c r="HH14" i="37"/>
  <c r="HI14" i="37"/>
  <c r="HJ14" i="37"/>
  <c r="HK14" i="36"/>
  <c r="HL14" i="36"/>
  <c r="HM14" i="36"/>
  <c r="HN14" i="36"/>
  <c r="HO14" i="36"/>
  <c r="HP14" i="36"/>
  <c r="HQ14" i="36"/>
  <c r="HK14" i="37"/>
  <c r="HL14" i="37"/>
  <c r="HM14" i="37"/>
  <c r="HN14" i="37"/>
  <c r="HO14" i="37"/>
  <c r="HP14" i="37"/>
  <c r="HQ14" i="37"/>
  <c r="HR14" i="36"/>
  <c r="HS14" i="36"/>
  <c r="HT14" i="36"/>
  <c r="HU14" i="36"/>
  <c r="HV14" i="36"/>
  <c r="HW14" i="36"/>
  <c r="HX14" i="36"/>
  <c r="HR14" i="37"/>
  <c r="HS14" i="37"/>
  <c r="HT14" i="37"/>
  <c r="HU14" i="37"/>
  <c r="HV14" i="37"/>
  <c r="HW14" i="37"/>
  <c r="HX14" i="37"/>
  <c r="HY14" i="36"/>
  <c r="HZ14" i="36"/>
  <c r="IA14" i="36"/>
  <c r="IB14" i="36"/>
  <c r="IC14" i="36"/>
  <c r="ID14" i="36"/>
  <c r="IE14" i="36"/>
  <c r="HY14" i="37"/>
  <c r="HZ14" i="37"/>
  <c r="IA14" i="37"/>
  <c r="IB14" i="37"/>
  <c r="IC14" i="37"/>
  <c r="ID14" i="37"/>
  <c r="IE14" i="37"/>
  <c r="IF14" i="36"/>
  <c r="IG14" i="36"/>
  <c r="IH14" i="36"/>
  <c r="II14" i="36"/>
  <c r="IJ14" i="36"/>
  <c r="IK14" i="36"/>
  <c r="IL14" i="36"/>
  <c r="IF14" i="37"/>
  <c r="IG14" i="37"/>
  <c r="IH14" i="37"/>
  <c r="II14" i="37"/>
  <c r="IJ14" i="37"/>
  <c r="IK14" i="37"/>
  <c r="IL14" i="37"/>
  <c r="IM14" i="36"/>
  <c r="IN14" i="36"/>
  <c r="IO14" i="36"/>
  <c r="IP14" i="36"/>
  <c r="IQ14" i="36"/>
  <c r="IR14" i="36"/>
  <c r="IS14" i="36"/>
  <c r="IM14" i="37"/>
  <c r="IN14" i="37"/>
  <c r="IO14" i="37"/>
  <c r="IP14" i="37"/>
  <c r="IQ14" i="37"/>
  <c r="IR14" i="37"/>
  <c r="IS14" i="37"/>
  <c r="IT14" i="36"/>
  <c r="IU14" i="36"/>
  <c r="IV14" i="36"/>
  <c r="IW14" i="36"/>
  <c r="IX14" i="36"/>
  <c r="IY14" i="36"/>
  <c r="IZ14" i="36"/>
  <c r="IT14" i="37"/>
  <c r="IU14" i="37"/>
  <c r="IV14" i="37"/>
  <c r="IW14" i="37"/>
  <c r="IX14" i="37"/>
  <c r="IY14" i="37"/>
  <c r="IZ14" i="37"/>
  <c r="JA14" i="36"/>
  <c r="JB14" i="36"/>
  <c r="JC14" i="36"/>
  <c r="JD14" i="36"/>
  <c r="JE14" i="36"/>
  <c r="JF14" i="36"/>
  <c r="JG14" i="36"/>
  <c r="JA14" i="37"/>
  <c r="JB14" i="37"/>
  <c r="JC14" i="37"/>
  <c r="JD14" i="37"/>
  <c r="JE14" i="37"/>
  <c r="JF14" i="37"/>
  <c r="JG14" i="37"/>
  <c r="JH14" i="36"/>
  <c r="JI14" i="36"/>
  <c r="JJ14" i="36"/>
  <c r="JK14" i="36"/>
  <c r="JL14" i="36"/>
  <c r="JM14" i="36"/>
  <c r="JN14" i="36"/>
  <c r="JH14" i="37"/>
  <c r="JI14" i="37"/>
  <c r="JJ14" i="37"/>
  <c r="JK14" i="37"/>
  <c r="JL14" i="37"/>
  <c r="JM14" i="37"/>
  <c r="JN14" i="37"/>
  <c r="JO14" i="36"/>
  <c r="JP14" i="36"/>
  <c r="JQ14" i="36"/>
  <c r="JR14" i="36"/>
  <c r="JS14" i="36"/>
  <c r="JT14" i="36"/>
  <c r="JU14" i="36"/>
  <c r="JO14" i="37"/>
  <c r="JP14" i="37"/>
  <c r="JQ14" i="37"/>
  <c r="JR14" i="37"/>
  <c r="JS14" i="37"/>
  <c r="JT14" i="37"/>
  <c r="JU14" i="37"/>
  <c r="JV14" i="36"/>
  <c r="JW14" i="36"/>
  <c r="JX14" i="36"/>
  <c r="JY14" i="36"/>
  <c r="JZ14" i="36"/>
  <c r="KA14" i="36"/>
  <c r="KB14" i="36"/>
  <c r="JV14" i="37"/>
  <c r="JW14" i="37"/>
  <c r="JX14" i="37"/>
  <c r="JY14" i="37"/>
  <c r="JZ14" i="37"/>
  <c r="KA14" i="37"/>
  <c r="KB14" i="37"/>
  <c r="KC14" i="36"/>
  <c r="KD14" i="36"/>
  <c r="KE14" i="36"/>
  <c r="KF14" i="36"/>
  <c r="KG14" i="36"/>
  <c r="KH14" i="36"/>
  <c r="KI14" i="36"/>
  <c r="KC14" i="37"/>
  <c r="KD14" i="37"/>
  <c r="KE14" i="37"/>
  <c r="KF14" i="37"/>
  <c r="KG14" i="37"/>
  <c r="KH14" i="37"/>
  <c r="KI14" i="37"/>
  <c r="KJ14" i="36"/>
  <c r="KK14" i="36"/>
  <c r="KL14" i="36"/>
  <c r="KM14" i="36"/>
  <c r="KN14" i="36"/>
  <c r="KO14" i="36"/>
  <c r="KP14" i="36"/>
  <c r="KJ14" i="37"/>
  <c r="KK14" i="37"/>
  <c r="KL14" i="37"/>
  <c r="KM14" i="37"/>
  <c r="KN14" i="37"/>
  <c r="KO14" i="37"/>
  <c r="KP14" i="37"/>
  <c r="KQ14" i="36"/>
  <c r="KR14" i="36"/>
  <c r="KS14" i="36"/>
  <c r="KT14" i="36"/>
  <c r="KU14" i="36"/>
  <c r="KV14" i="36"/>
  <c r="KW14" i="36"/>
  <c r="KQ14" i="37"/>
  <c r="KR14" i="37"/>
  <c r="KS14" i="37"/>
  <c r="KT14" i="37"/>
  <c r="KU14" i="37"/>
  <c r="KV14" i="37"/>
  <c r="KW14" i="37"/>
  <c r="KX14" i="36"/>
  <c r="KY14" i="36"/>
  <c r="KZ14" i="36"/>
  <c r="LA14" i="36"/>
  <c r="LB14" i="36"/>
  <c r="LC14" i="36"/>
  <c r="LD14" i="36"/>
  <c r="KX14" i="37"/>
  <c r="KY14" i="37"/>
  <c r="KZ14" i="37"/>
  <c r="LA14" i="37"/>
  <c r="LB14" i="37"/>
  <c r="LC14" i="37"/>
  <c r="LD14" i="37"/>
  <c r="LE14" i="36"/>
  <c r="LF14" i="36"/>
  <c r="LG14" i="36"/>
  <c r="LH14" i="36"/>
  <c r="LI14" i="36"/>
  <c r="LJ14" i="36"/>
  <c r="LK14" i="36"/>
  <c r="LE14" i="37"/>
  <c r="LF14" i="37"/>
  <c r="LG14" i="37"/>
  <c r="LH14" i="37"/>
  <c r="LI14" i="37"/>
  <c r="LJ14" i="37"/>
  <c r="LK14" i="37"/>
  <c r="LL14" i="36"/>
  <c r="LM14" i="36"/>
  <c r="LN14" i="36"/>
  <c r="LO14" i="36"/>
  <c r="LP14" i="36"/>
  <c r="LQ14" i="36"/>
  <c r="LR14" i="36"/>
  <c r="LL14" i="37"/>
  <c r="LM14" i="37"/>
  <c r="LN14" i="37"/>
  <c r="LO14" i="37"/>
  <c r="LP14" i="37"/>
  <c r="LQ14" i="37"/>
  <c r="LR14" i="37"/>
  <c r="LS14" i="36"/>
  <c r="LT14" i="36"/>
  <c r="LU14" i="36"/>
  <c r="LV14" i="36"/>
  <c r="LW14" i="36"/>
  <c r="LX14" i="36"/>
  <c r="LY14" i="36"/>
  <c r="LS14" i="37"/>
  <c r="LT14" i="37"/>
  <c r="LU14" i="37"/>
  <c r="LV14" i="37"/>
  <c r="LW14" i="37"/>
  <c r="LX14" i="37"/>
  <c r="LY14" i="37"/>
  <c r="LZ14" i="36"/>
  <c r="MA14" i="36"/>
  <c r="MB14" i="36"/>
  <c r="MC14" i="36"/>
  <c r="MD14" i="36"/>
  <c r="ME14" i="36"/>
  <c r="MF14" i="36"/>
  <c r="LZ14" i="37"/>
  <c r="MA14" i="37"/>
  <c r="MB14" i="37"/>
  <c r="MC14" i="37"/>
  <c r="MD14" i="37"/>
  <c r="ME14" i="37"/>
  <c r="MF14" i="37"/>
  <c r="MG14" i="36"/>
  <c r="MH14" i="36"/>
  <c r="MI14" i="36"/>
  <c r="MJ14" i="36"/>
  <c r="MK14" i="36"/>
  <c r="ML14" i="36"/>
  <c r="MM14" i="36"/>
  <c r="MG14" i="37"/>
  <c r="MH14" i="37"/>
  <c r="MI14" i="37"/>
  <c r="MJ14" i="37"/>
  <c r="MK14" i="37"/>
  <c r="ML14" i="37"/>
  <c r="MM14" i="37"/>
  <c r="MN14" i="36"/>
  <c r="MO14" i="36"/>
  <c r="MP14" i="36"/>
  <c r="MN14" i="37"/>
  <c r="MO14" i="37"/>
  <c r="MP14" i="37"/>
  <c r="G15" i="36"/>
  <c r="H15" i="36"/>
  <c r="F15" i="36"/>
  <c r="E15" i="36"/>
  <c r="C15" i="36"/>
  <c r="D15" i="36"/>
  <c r="B15" i="36"/>
  <c r="C15" i="37"/>
  <c r="D15" i="37"/>
  <c r="E15" i="37"/>
  <c r="F15" i="37"/>
  <c r="G15" i="37"/>
  <c r="H15" i="37"/>
  <c r="B15" i="37"/>
  <c r="I15" i="36"/>
  <c r="J15" i="36"/>
  <c r="K15" i="36"/>
  <c r="L15" i="36"/>
  <c r="M15" i="36"/>
  <c r="N15" i="36"/>
  <c r="O15" i="36"/>
  <c r="I15" i="37"/>
  <c r="J15" i="37"/>
  <c r="K15" i="37"/>
  <c r="L15" i="37"/>
  <c r="M15" i="37"/>
  <c r="N15" i="37"/>
  <c r="O15" i="37"/>
  <c r="P15" i="36"/>
  <c r="Q15" i="36"/>
  <c r="R15" i="36"/>
  <c r="S15" i="36"/>
  <c r="T15" i="36"/>
  <c r="U15" i="36"/>
  <c r="V15" i="36"/>
  <c r="P15" i="37"/>
  <c r="Q15" i="37"/>
  <c r="R15" i="37"/>
  <c r="S15" i="37"/>
  <c r="T15" i="37"/>
  <c r="U15" i="37"/>
  <c r="V15" i="37"/>
  <c r="W15" i="36"/>
  <c r="X15" i="36"/>
  <c r="Y15" i="36"/>
  <c r="Z15" i="36"/>
  <c r="AA15" i="36"/>
  <c r="AB15" i="36"/>
  <c r="AC15" i="36"/>
  <c r="W15" i="37"/>
  <c r="X15" i="37"/>
  <c r="Y15" i="37"/>
  <c r="Z15" i="37"/>
  <c r="AA15" i="37"/>
  <c r="AB15" i="37"/>
  <c r="AC15" i="37"/>
  <c r="AD15" i="36"/>
  <c r="AE15" i="36"/>
  <c r="AF15" i="36"/>
  <c r="AG15" i="36"/>
  <c r="AH15" i="36"/>
  <c r="AI15" i="36"/>
  <c r="AJ15" i="36"/>
  <c r="AD15" i="37"/>
  <c r="AE15" i="37"/>
  <c r="AF15" i="37"/>
  <c r="AG15" i="37"/>
  <c r="AH15" i="37"/>
  <c r="AI15" i="37"/>
  <c r="AJ15" i="37"/>
  <c r="AK15" i="36"/>
  <c r="AL15" i="36"/>
  <c r="AM15" i="36"/>
  <c r="AN15" i="36"/>
  <c r="AO15" i="36"/>
  <c r="AP15" i="36"/>
  <c r="AQ15" i="36"/>
  <c r="AK15" i="37"/>
  <c r="AL15" i="37"/>
  <c r="AM15" i="37"/>
  <c r="AN15" i="37"/>
  <c r="AO15" i="37"/>
  <c r="AP15" i="37"/>
  <c r="AQ15" i="37"/>
  <c r="AR15" i="36"/>
  <c r="AS15" i="36"/>
  <c r="AT15" i="36"/>
  <c r="AU15" i="36"/>
  <c r="AV15" i="36"/>
  <c r="AW15" i="36"/>
  <c r="AX15" i="36"/>
  <c r="AR15" i="37"/>
  <c r="AS15" i="37"/>
  <c r="AT15" i="37"/>
  <c r="AU15" i="37"/>
  <c r="AV15" i="37"/>
  <c r="AW15" i="37"/>
  <c r="AX15" i="37"/>
  <c r="AY15" i="36"/>
  <c r="AZ15" i="36"/>
  <c r="BA15" i="36"/>
  <c r="BB15" i="36"/>
  <c r="BC15" i="36"/>
  <c r="BD15" i="36"/>
  <c r="BE15" i="36"/>
  <c r="AY15" i="37"/>
  <c r="AZ15" i="37"/>
  <c r="BA15" i="37"/>
  <c r="BB15" i="37"/>
  <c r="BC15" i="37"/>
  <c r="BD15" i="37"/>
  <c r="BE15" i="37"/>
  <c r="BF15" i="36"/>
  <c r="BG15" i="36"/>
  <c r="BH15" i="36"/>
  <c r="BI15" i="36"/>
  <c r="BJ15" i="36"/>
  <c r="BK15" i="36"/>
  <c r="BL15" i="36"/>
  <c r="BF15" i="37"/>
  <c r="BG15" i="37"/>
  <c r="BH15" i="37"/>
  <c r="BI15" i="37"/>
  <c r="BJ15" i="37"/>
  <c r="BK15" i="37"/>
  <c r="BL15" i="37"/>
  <c r="BM15" i="36"/>
  <c r="BN15" i="36"/>
  <c r="BO15" i="36"/>
  <c r="BP15" i="36"/>
  <c r="BQ15" i="36"/>
  <c r="BR15" i="36"/>
  <c r="BS15" i="36"/>
  <c r="BM15" i="37"/>
  <c r="BN15" i="37"/>
  <c r="BO15" i="37"/>
  <c r="BP15" i="37"/>
  <c r="BQ15" i="37"/>
  <c r="BR15" i="37"/>
  <c r="BS15" i="37"/>
  <c r="BT15" i="36"/>
  <c r="BU15" i="36"/>
  <c r="BV15" i="36"/>
  <c r="BW15" i="36"/>
  <c r="BX15" i="36"/>
  <c r="BY15" i="36"/>
  <c r="BZ15" i="36"/>
  <c r="BT15" i="37"/>
  <c r="BU15" i="37"/>
  <c r="BV15" i="37"/>
  <c r="BW15" i="37"/>
  <c r="BX15" i="37"/>
  <c r="BY15" i="37"/>
  <c r="BZ15" i="37"/>
  <c r="CA15" i="36"/>
  <c r="CB15" i="36"/>
  <c r="CC15" i="36"/>
  <c r="CD15" i="36"/>
  <c r="CE15" i="36"/>
  <c r="CF15" i="36"/>
  <c r="CG15" i="36"/>
  <c r="CA15" i="37"/>
  <c r="CB15" i="37"/>
  <c r="CC15" i="37"/>
  <c r="CD15" i="37"/>
  <c r="CE15" i="37"/>
  <c r="CF15" i="37"/>
  <c r="CG15" i="37"/>
  <c r="CH15" i="36"/>
  <c r="CI15" i="36"/>
  <c r="CJ15" i="36"/>
  <c r="CK15" i="36"/>
  <c r="CL15" i="36"/>
  <c r="CM15" i="36"/>
  <c r="CN15" i="36"/>
  <c r="CH15" i="37"/>
  <c r="CI15" i="37"/>
  <c r="CJ15" i="37"/>
  <c r="CK15" i="37"/>
  <c r="CL15" i="37"/>
  <c r="CM15" i="37"/>
  <c r="CN15" i="37"/>
  <c r="CO15" i="36"/>
  <c r="CP15" i="36"/>
  <c r="CQ15" i="36"/>
  <c r="CR15" i="36"/>
  <c r="CS15" i="36"/>
  <c r="CT15" i="36"/>
  <c r="CU15" i="36"/>
  <c r="CO15" i="37"/>
  <c r="CP15" i="37"/>
  <c r="CQ15" i="37"/>
  <c r="CR15" i="37"/>
  <c r="CS15" i="37"/>
  <c r="CT15" i="37"/>
  <c r="CU15" i="37"/>
  <c r="CV15" i="36"/>
  <c r="CW15" i="36"/>
  <c r="CX15" i="36"/>
  <c r="CY15" i="36"/>
  <c r="CZ15" i="36"/>
  <c r="CV15" i="37"/>
  <c r="CW15" i="37"/>
  <c r="CX15" i="37"/>
  <c r="CY15" i="37"/>
  <c r="CZ15" i="37"/>
  <c r="DA15" i="37"/>
  <c r="DB15" i="37"/>
  <c r="DD15" i="36"/>
  <c r="DE15" i="36"/>
  <c r="DF15" i="36"/>
  <c r="DG15" i="36"/>
  <c r="DH15" i="36"/>
  <c r="DI15" i="36"/>
  <c r="DC15" i="37"/>
  <c r="DD15" i="37"/>
  <c r="DE15" i="37"/>
  <c r="DF15" i="37"/>
  <c r="DG15" i="37"/>
  <c r="DH15" i="37"/>
  <c r="DI15" i="37"/>
  <c r="DJ15" i="36"/>
  <c r="DK15" i="36"/>
  <c r="DL15" i="36"/>
  <c r="DM15" i="36"/>
  <c r="DN15" i="36"/>
  <c r="DO15" i="36"/>
  <c r="DP15" i="36"/>
  <c r="DJ15" i="37"/>
  <c r="DK15" i="37"/>
  <c r="DL15" i="37"/>
  <c r="DM15" i="37"/>
  <c r="DN15" i="37"/>
  <c r="DO15" i="37"/>
  <c r="DP15" i="37"/>
  <c r="DQ15" i="36"/>
  <c r="DR15" i="36"/>
  <c r="DS15" i="36"/>
  <c r="DT15" i="36"/>
  <c r="DU15" i="36"/>
  <c r="DV15" i="36"/>
  <c r="DW15" i="36"/>
  <c r="DQ15" i="37"/>
  <c r="DR15" i="37"/>
  <c r="DS15" i="37"/>
  <c r="DT15" i="37"/>
  <c r="DU15" i="37"/>
  <c r="DV15" i="37"/>
  <c r="DW15" i="37"/>
  <c r="DX15" i="36"/>
  <c r="DY15" i="36"/>
  <c r="DZ15" i="36"/>
  <c r="EA15" i="36"/>
  <c r="EB15" i="36"/>
  <c r="EC15" i="36"/>
  <c r="ED15" i="36"/>
  <c r="DX15" i="37"/>
  <c r="DY15" i="37"/>
  <c r="DZ15" i="37"/>
  <c r="EA15" i="37"/>
  <c r="EB15" i="37"/>
  <c r="EC15" i="37"/>
  <c r="ED15" i="37"/>
  <c r="EE15" i="36"/>
  <c r="EF15" i="36"/>
  <c r="EG15" i="36"/>
  <c r="EH15" i="36"/>
  <c r="EI15" i="36"/>
  <c r="EJ15" i="36"/>
  <c r="EK15" i="36"/>
  <c r="EE15" i="37"/>
  <c r="EF15" i="37"/>
  <c r="EG15" i="37"/>
  <c r="EH15" i="37"/>
  <c r="EI15" i="37"/>
  <c r="EJ15" i="37"/>
  <c r="EK15" i="37"/>
  <c r="EL15" i="36"/>
  <c r="EM15" i="36"/>
  <c r="EN15" i="36"/>
  <c r="EO15" i="36"/>
  <c r="EP15" i="36"/>
  <c r="EQ15" i="36"/>
  <c r="ER15" i="36"/>
  <c r="EL15" i="37"/>
  <c r="EM15" i="37"/>
  <c r="EN15" i="37"/>
  <c r="EO15" i="37"/>
  <c r="EP15" i="37"/>
  <c r="EQ15" i="37"/>
  <c r="ER15" i="37"/>
  <c r="ES15" i="36"/>
  <c r="ET15" i="36"/>
  <c r="EU15" i="36"/>
  <c r="EV15" i="36"/>
  <c r="EW15" i="36"/>
  <c r="EX15" i="36"/>
  <c r="EY15" i="36"/>
  <c r="ES15" i="37"/>
  <c r="ET15" i="37"/>
  <c r="EU15" i="37"/>
  <c r="EV15" i="37"/>
  <c r="EW15" i="37"/>
  <c r="EX15" i="37"/>
  <c r="EY15" i="37"/>
  <c r="EZ15" i="36"/>
  <c r="FA15" i="36"/>
  <c r="FB15" i="36"/>
  <c r="FC15" i="36"/>
  <c r="FD15" i="36"/>
  <c r="FE15" i="36"/>
  <c r="FF15" i="36"/>
  <c r="EZ15" i="37"/>
  <c r="FA15" i="37"/>
  <c r="FB15" i="37"/>
  <c r="FC15" i="37"/>
  <c r="FD15" i="37"/>
  <c r="FE15" i="37"/>
  <c r="FF15" i="37"/>
  <c r="FG15" i="36"/>
  <c r="FH15" i="36"/>
  <c r="FI15" i="36"/>
  <c r="FJ15" i="36"/>
  <c r="FK15" i="36"/>
  <c r="FL15" i="36"/>
  <c r="FM15" i="36"/>
  <c r="FG15" i="37"/>
  <c r="FH15" i="37"/>
  <c r="FI15" i="37"/>
  <c r="FJ15" i="37"/>
  <c r="FK15" i="37"/>
  <c r="FL15" i="37"/>
  <c r="FM15" i="37"/>
  <c r="FN15" i="36"/>
  <c r="FO15" i="36"/>
  <c r="FP15" i="36"/>
  <c r="FQ15" i="36"/>
  <c r="FR15" i="36"/>
  <c r="FS15" i="36"/>
  <c r="FT15" i="36"/>
  <c r="FN15" i="37"/>
  <c r="FO15" i="37"/>
  <c r="FP15" i="37"/>
  <c r="FQ15" i="37"/>
  <c r="FR15" i="37"/>
  <c r="FS15" i="37"/>
  <c r="FT15" i="37"/>
  <c r="FU15" i="36"/>
  <c r="FV15" i="36"/>
  <c r="FW15" i="36"/>
  <c r="FX15" i="36"/>
  <c r="FY15" i="36"/>
  <c r="FZ15" i="36"/>
  <c r="GA15" i="36"/>
  <c r="FU15" i="37"/>
  <c r="FV15" i="37"/>
  <c r="FW15" i="37"/>
  <c r="FX15" i="37"/>
  <c r="FY15" i="37"/>
  <c r="FZ15" i="37"/>
  <c r="GA15" i="37"/>
  <c r="GB15" i="36"/>
  <c r="GC15" i="36"/>
  <c r="GD15" i="36"/>
  <c r="GE15" i="36"/>
  <c r="GF15" i="36"/>
  <c r="GG15" i="36"/>
  <c r="GH15" i="36"/>
  <c r="GB15" i="37"/>
  <c r="GC15" i="37"/>
  <c r="GD15" i="37"/>
  <c r="GE15" i="37"/>
  <c r="GF15" i="37"/>
  <c r="GG15" i="37"/>
  <c r="GH15" i="37"/>
  <c r="GI15" i="36"/>
  <c r="GJ15" i="36"/>
  <c r="GK15" i="36"/>
  <c r="GL15" i="36"/>
  <c r="GM15" i="36"/>
  <c r="GN15" i="36"/>
  <c r="GO15" i="36"/>
  <c r="GI15" i="37"/>
  <c r="GJ15" i="37"/>
  <c r="GK15" i="37"/>
  <c r="GL15" i="37"/>
  <c r="GM15" i="37"/>
  <c r="GN15" i="37"/>
  <c r="GO15" i="37"/>
  <c r="GP15" i="36"/>
  <c r="GQ15" i="36"/>
  <c r="GR15" i="36"/>
  <c r="GS15" i="36"/>
  <c r="GT15" i="36"/>
  <c r="GU15" i="36"/>
  <c r="GV15" i="36"/>
  <c r="GP15" i="37"/>
  <c r="GQ15" i="37"/>
  <c r="GR15" i="37"/>
  <c r="GS15" i="37"/>
  <c r="GT15" i="37"/>
  <c r="GU15" i="37"/>
  <c r="GV15" i="37"/>
  <c r="GW15" i="36"/>
  <c r="GX15" i="36"/>
  <c r="GY15" i="36"/>
  <c r="GZ15" i="36"/>
  <c r="HA15" i="36"/>
  <c r="HB15" i="36"/>
  <c r="HC15" i="36"/>
  <c r="GW15" i="37"/>
  <c r="GX15" i="37"/>
  <c r="GY15" i="37"/>
  <c r="GZ15" i="37"/>
  <c r="HA15" i="37"/>
  <c r="HB15" i="37"/>
  <c r="HC15" i="37"/>
  <c r="HD15" i="36"/>
  <c r="HE15" i="36"/>
  <c r="HF15" i="36"/>
  <c r="HG15" i="36"/>
  <c r="HH15" i="36"/>
  <c r="HI15" i="36"/>
  <c r="HJ15" i="36"/>
  <c r="HD15" i="37"/>
  <c r="HE15" i="37"/>
  <c r="HF15" i="37"/>
  <c r="HG15" i="37"/>
  <c r="HH15" i="37"/>
  <c r="HI15" i="37"/>
  <c r="HJ15" i="37"/>
  <c r="HK15" i="36"/>
  <c r="HL15" i="36"/>
  <c r="HM15" i="36"/>
  <c r="HN15" i="36"/>
  <c r="HO15" i="36"/>
  <c r="HP15" i="36"/>
  <c r="HQ15" i="36"/>
  <c r="HK15" i="37"/>
  <c r="HL15" i="37"/>
  <c r="HM15" i="37"/>
  <c r="HN15" i="37"/>
  <c r="HO15" i="37"/>
  <c r="HP15" i="37"/>
  <c r="HQ15" i="37"/>
  <c r="HR15" i="36"/>
  <c r="HS15" i="36"/>
  <c r="HT15" i="36"/>
  <c r="HU15" i="36"/>
  <c r="HV15" i="36"/>
  <c r="HW15" i="36"/>
  <c r="HX15" i="36"/>
  <c r="HR15" i="37"/>
  <c r="HS15" i="37"/>
  <c r="HT15" i="37"/>
  <c r="HU15" i="37"/>
  <c r="HV15" i="37"/>
  <c r="HW15" i="37"/>
  <c r="HX15" i="37"/>
  <c r="HY15" i="36"/>
  <c r="HZ15" i="36"/>
  <c r="IA15" i="36"/>
  <c r="IB15" i="36"/>
  <c r="IC15" i="36"/>
  <c r="ID15" i="36"/>
  <c r="IE15" i="36"/>
  <c r="HY15" i="37"/>
  <c r="HZ15" i="37"/>
  <c r="IA15" i="37"/>
  <c r="IB15" i="37"/>
  <c r="IC15" i="37"/>
  <c r="ID15" i="37"/>
  <c r="IE15" i="37"/>
  <c r="IF15" i="36"/>
  <c r="IG15" i="36"/>
  <c r="IH15" i="36"/>
  <c r="II15" i="36"/>
  <c r="IJ15" i="36"/>
  <c r="IK15" i="36"/>
  <c r="IL15" i="36"/>
  <c r="IF15" i="37"/>
  <c r="IG15" i="37"/>
  <c r="IH15" i="37"/>
  <c r="II15" i="37"/>
  <c r="IJ15" i="37"/>
  <c r="IK15" i="37"/>
  <c r="IL15" i="37"/>
  <c r="IM15" i="36"/>
  <c r="IN15" i="36"/>
  <c r="IO15" i="36"/>
  <c r="IP15" i="36"/>
  <c r="IQ15" i="36"/>
  <c r="IR15" i="36"/>
  <c r="IS15" i="36"/>
  <c r="IM15" i="37"/>
  <c r="IN15" i="37"/>
  <c r="IO15" i="37"/>
  <c r="IP15" i="37"/>
  <c r="IQ15" i="37"/>
  <c r="IR15" i="37"/>
  <c r="IS15" i="37"/>
  <c r="IT15" i="36"/>
  <c r="IU15" i="36"/>
  <c r="IV15" i="36"/>
  <c r="IW15" i="36"/>
  <c r="IX15" i="36"/>
  <c r="IY15" i="36"/>
  <c r="IZ15" i="36"/>
  <c r="IT15" i="37"/>
  <c r="IU15" i="37"/>
  <c r="IV15" i="37"/>
  <c r="IW15" i="37"/>
  <c r="IX15" i="37"/>
  <c r="IY15" i="37"/>
  <c r="IZ15" i="37"/>
  <c r="JA15" i="36"/>
  <c r="JB15" i="36"/>
  <c r="JC15" i="36"/>
  <c r="JD15" i="36"/>
  <c r="JE15" i="36"/>
  <c r="JF15" i="36"/>
  <c r="JG15" i="36"/>
  <c r="JA15" i="37"/>
  <c r="JB15" i="37"/>
  <c r="JC15" i="37"/>
  <c r="JD15" i="37"/>
  <c r="JE15" i="37"/>
  <c r="JF15" i="37"/>
  <c r="JG15" i="37"/>
  <c r="JH15" i="36"/>
  <c r="JI15" i="36"/>
  <c r="JJ15" i="36"/>
  <c r="JK15" i="36"/>
  <c r="JL15" i="36"/>
  <c r="JM15" i="36"/>
  <c r="JN15" i="36"/>
  <c r="JH15" i="37"/>
  <c r="JI15" i="37"/>
  <c r="JJ15" i="37"/>
  <c r="JK15" i="37"/>
  <c r="JL15" i="37"/>
  <c r="JM15" i="37"/>
  <c r="JN15" i="37"/>
  <c r="JO15" i="36"/>
  <c r="JP15" i="36"/>
  <c r="JQ15" i="36"/>
  <c r="JR15" i="36"/>
  <c r="JS15" i="36"/>
  <c r="JT15" i="36"/>
  <c r="JU15" i="36"/>
  <c r="JO15" i="37"/>
  <c r="JP15" i="37"/>
  <c r="JQ15" i="37"/>
  <c r="JR15" i="37"/>
  <c r="JS15" i="37"/>
  <c r="JT15" i="37"/>
  <c r="JU15" i="37"/>
  <c r="JV15" i="36"/>
  <c r="JW15" i="36"/>
  <c r="JX15" i="36"/>
  <c r="JY15" i="36"/>
  <c r="JZ15" i="36"/>
  <c r="KA15" i="36"/>
  <c r="KB15" i="36"/>
  <c r="JV15" i="37"/>
  <c r="JW15" i="37"/>
  <c r="JX15" i="37"/>
  <c r="JY15" i="37"/>
  <c r="JZ15" i="37"/>
  <c r="KA15" i="37"/>
  <c r="KB15" i="37"/>
  <c r="KC15" i="36"/>
  <c r="KD15" i="36"/>
  <c r="KE15" i="36"/>
  <c r="KF15" i="36"/>
  <c r="KG15" i="36"/>
  <c r="KH15" i="36"/>
  <c r="KI15" i="36"/>
  <c r="KC15" i="37"/>
  <c r="KD15" i="37"/>
  <c r="KE15" i="37"/>
  <c r="KF15" i="37"/>
  <c r="KG15" i="37"/>
  <c r="KH15" i="37"/>
  <c r="KI15" i="37"/>
  <c r="KJ15" i="36"/>
  <c r="KK15" i="36"/>
  <c r="KL15" i="36"/>
  <c r="KM15" i="36"/>
  <c r="KN15" i="36"/>
  <c r="KO15" i="36"/>
  <c r="KP15" i="36"/>
  <c r="KJ15" i="37"/>
  <c r="KK15" i="37"/>
  <c r="KL15" i="37"/>
  <c r="KM15" i="37"/>
  <c r="KN15" i="37"/>
  <c r="KO15" i="37"/>
  <c r="KP15" i="37"/>
  <c r="KQ15" i="36"/>
  <c r="KR15" i="36"/>
  <c r="KS15" i="36"/>
  <c r="KT15" i="36"/>
  <c r="KU15" i="36"/>
  <c r="KV15" i="36"/>
  <c r="KW15" i="36"/>
  <c r="KQ15" i="37"/>
  <c r="KR15" i="37"/>
  <c r="KS15" i="37"/>
  <c r="KT15" i="37"/>
  <c r="KU15" i="37"/>
  <c r="KV15" i="37"/>
  <c r="KW15" i="37"/>
  <c r="KX15" i="36"/>
  <c r="KY15" i="36"/>
  <c r="KZ15" i="36"/>
  <c r="LA15" i="36"/>
  <c r="LB15" i="36"/>
  <c r="LC15" i="36"/>
  <c r="LD15" i="36"/>
  <c r="KX15" i="37"/>
  <c r="KY15" i="37"/>
  <c r="KZ15" i="37"/>
  <c r="LA15" i="37"/>
  <c r="LB15" i="37"/>
  <c r="LC15" i="37"/>
  <c r="LD15" i="37"/>
  <c r="LE15" i="36"/>
  <c r="LF15" i="36"/>
  <c r="LG15" i="36"/>
  <c r="LH15" i="36"/>
  <c r="LI15" i="36"/>
  <c r="LJ15" i="36"/>
  <c r="LK15" i="36"/>
  <c r="LE15" i="37"/>
  <c r="LF15" i="37"/>
  <c r="LG15" i="37"/>
  <c r="LH15" i="37"/>
  <c r="LI15" i="37"/>
  <c r="LJ15" i="37"/>
  <c r="LK15" i="37"/>
  <c r="LL15" i="36"/>
  <c r="LM15" i="36"/>
  <c r="LN15" i="36"/>
  <c r="LO15" i="36"/>
  <c r="LP15" i="36"/>
  <c r="LQ15" i="36"/>
  <c r="LR15" i="36"/>
  <c r="LL15" i="37"/>
  <c r="LM15" i="37"/>
  <c r="LN15" i="37"/>
  <c r="LO15" i="37"/>
  <c r="LP15" i="37"/>
  <c r="LQ15" i="37"/>
  <c r="LR15" i="37"/>
  <c r="LS15" i="36"/>
  <c r="LT15" i="36"/>
  <c r="LU15" i="36"/>
  <c r="LV15" i="36"/>
  <c r="LW15" i="36"/>
  <c r="LX15" i="36"/>
  <c r="LY15" i="36"/>
  <c r="LS15" i="37"/>
  <c r="LT15" i="37"/>
  <c r="LU15" i="37"/>
  <c r="LV15" i="37"/>
  <c r="LW15" i="37"/>
  <c r="LX15" i="37"/>
  <c r="LY15" i="37"/>
  <c r="LZ15" i="36"/>
  <c r="MA15" i="36"/>
  <c r="MB15" i="36"/>
  <c r="MC15" i="36"/>
  <c r="MD15" i="36"/>
  <c r="ME15" i="36"/>
  <c r="MF15" i="36"/>
  <c r="LZ15" i="37"/>
  <c r="MA15" i="37"/>
  <c r="MB15" i="37"/>
  <c r="MC15" i="37"/>
  <c r="MD15" i="37"/>
  <c r="ME15" i="37"/>
  <c r="MF15" i="37"/>
  <c r="MG15" i="36"/>
  <c r="MH15" i="36"/>
  <c r="MI15" i="36"/>
  <c r="MJ15" i="36"/>
  <c r="MK15" i="36"/>
  <c r="ML15" i="36"/>
  <c r="MM15" i="36"/>
  <c r="MG15" i="37"/>
  <c r="MH15" i="37"/>
  <c r="MI15" i="37"/>
  <c r="MJ15" i="37"/>
  <c r="MK15" i="37"/>
  <c r="ML15" i="37"/>
  <c r="MM15" i="37"/>
  <c r="MN15" i="36"/>
  <c r="MO15" i="36"/>
  <c r="MP15" i="36"/>
  <c r="MN15" i="37"/>
  <c r="MO15" i="37"/>
  <c r="MP15" i="37"/>
  <c r="G16" i="36"/>
  <c r="H16" i="36"/>
  <c r="F16" i="36"/>
  <c r="E16" i="36"/>
  <c r="C16" i="36"/>
  <c r="D16" i="36"/>
  <c r="B16" i="36"/>
  <c r="C16" i="37"/>
  <c r="D16" i="37"/>
  <c r="E16" i="37"/>
  <c r="F16" i="37"/>
  <c r="G16" i="37"/>
  <c r="H16" i="37"/>
  <c r="B16" i="37"/>
  <c r="I16" i="36"/>
  <c r="J16" i="36"/>
  <c r="K16" i="36"/>
  <c r="L16" i="36"/>
  <c r="M16" i="36"/>
  <c r="N16" i="36"/>
  <c r="O16" i="36"/>
  <c r="I16" i="37"/>
  <c r="J16" i="37"/>
  <c r="K16" i="37"/>
  <c r="L16" i="37"/>
  <c r="M16" i="37"/>
  <c r="N16" i="37"/>
  <c r="O16" i="37"/>
  <c r="P16" i="36"/>
  <c r="Q16" i="36"/>
  <c r="R16" i="36"/>
  <c r="S16" i="36"/>
  <c r="T16" i="36"/>
  <c r="U16" i="36"/>
  <c r="V16" i="36"/>
  <c r="P16" i="37"/>
  <c r="Q16" i="37"/>
  <c r="R16" i="37"/>
  <c r="S16" i="37"/>
  <c r="T16" i="37"/>
  <c r="U16" i="37"/>
  <c r="V16" i="37"/>
  <c r="W16" i="36"/>
  <c r="X16" i="36"/>
  <c r="Y16" i="36"/>
  <c r="Z16" i="36"/>
  <c r="AA16" i="36"/>
  <c r="AB16" i="36"/>
  <c r="AC16" i="36"/>
  <c r="W16" i="37"/>
  <c r="X16" i="37"/>
  <c r="Y16" i="37"/>
  <c r="Z16" i="37"/>
  <c r="AA16" i="37"/>
  <c r="AB16" i="37"/>
  <c r="AC16" i="37"/>
  <c r="AD16" i="36"/>
  <c r="AE16" i="36"/>
  <c r="AF16" i="36"/>
  <c r="AG16" i="36"/>
  <c r="AH16" i="36"/>
  <c r="AI16" i="36"/>
  <c r="AJ16" i="36"/>
  <c r="AD16" i="37"/>
  <c r="AE16" i="37"/>
  <c r="AF16" i="37"/>
  <c r="AG16" i="37"/>
  <c r="AH16" i="37"/>
  <c r="AI16" i="37"/>
  <c r="AJ16" i="37"/>
  <c r="AK16" i="36"/>
  <c r="AL16" i="36"/>
  <c r="AM16" i="36"/>
  <c r="AN16" i="36"/>
  <c r="AO16" i="36"/>
  <c r="AP16" i="36"/>
  <c r="AQ16" i="36"/>
  <c r="AK16" i="37"/>
  <c r="AL16" i="37"/>
  <c r="AM16" i="37"/>
  <c r="AN16" i="37"/>
  <c r="AO16" i="37"/>
  <c r="AP16" i="37"/>
  <c r="AQ16" i="37"/>
  <c r="AR16" i="36"/>
  <c r="AS16" i="36"/>
  <c r="AT16" i="36"/>
  <c r="AU16" i="36"/>
  <c r="AV16" i="36"/>
  <c r="AW16" i="36"/>
  <c r="AX16" i="36"/>
  <c r="AR16" i="37"/>
  <c r="AS16" i="37"/>
  <c r="AT16" i="37"/>
  <c r="AU16" i="37"/>
  <c r="AV16" i="37"/>
  <c r="AW16" i="37"/>
  <c r="AX16" i="37"/>
  <c r="AY16" i="36"/>
  <c r="AZ16" i="36"/>
  <c r="BA16" i="36"/>
  <c r="BB16" i="36"/>
  <c r="BC16" i="36"/>
  <c r="BD16" i="36"/>
  <c r="BE16" i="36"/>
  <c r="AY16" i="37"/>
  <c r="AZ16" i="37"/>
  <c r="BA16" i="37"/>
  <c r="BB16" i="37"/>
  <c r="BC16" i="37"/>
  <c r="BD16" i="37"/>
  <c r="BE16" i="37"/>
  <c r="BF16" i="36"/>
  <c r="BG16" i="36"/>
  <c r="BH16" i="36"/>
  <c r="BI16" i="36"/>
  <c r="BJ16" i="36"/>
  <c r="BK16" i="36"/>
  <c r="BL16" i="36"/>
  <c r="BF16" i="37"/>
  <c r="BG16" i="37"/>
  <c r="BH16" i="37"/>
  <c r="BI16" i="37"/>
  <c r="BJ16" i="37"/>
  <c r="BK16" i="37"/>
  <c r="BL16" i="37"/>
  <c r="BM16" i="36"/>
  <c r="BN16" i="36"/>
  <c r="BO16" i="36"/>
  <c r="BP16" i="36"/>
  <c r="BQ16" i="36"/>
  <c r="BR16" i="36"/>
  <c r="BS16" i="36"/>
  <c r="BM16" i="37"/>
  <c r="BN16" i="37"/>
  <c r="BO16" i="37"/>
  <c r="BP16" i="37"/>
  <c r="BQ16" i="37"/>
  <c r="BR16" i="37"/>
  <c r="BS16" i="37"/>
  <c r="BT16" i="36"/>
  <c r="BU16" i="36"/>
  <c r="BV16" i="36"/>
  <c r="BW16" i="36"/>
  <c r="BX16" i="36"/>
  <c r="BY16" i="36"/>
  <c r="BZ16" i="36"/>
  <c r="BT16" i="37"/>
  <c r="BU16" i="37"/>
  <c r="BV16" i="37"/>
  <c r="BW16" i="37"/>
  <c r="BX16" i="37"/>
  <c r="BY16" i="37"/>
  <c r="BZ16" i="37"/>
  <c r="CA16" i="36"/>
  <c r="CB16" i="36"/>
  <c r="CC16" i="36"/>
  <c r="CD16" i="36"/>
  <c r="CE16" i="36"/>
  <c r="CF16" i="36"/>
  <c r="CG16" i="36"/>
  <c r="CA16" i="37"/>
  <c r="CB16" i="37"/>
  <c r="CC16" i="37"/>
  <c r="CD16" i="37"/>
  <c r="CE16" i="37"/>
  <c r="CF16" i="37"/>
  <c r="CG16" i="37"/>
  <c r="CH16" i="36"/>
  <c r="CI16" i="36"/>
  <c r="CJ16" i="36"/>
  <c r="CK16" i="36"/>
  <c r="CL16" i="36"/>
  <c r="CM16" i="36"/>
  <c r="CN16" i="36"/>
  <c r="CH16" i="37"/>
  <c r="CI16" i="37"/>
  <c r="CJ16" i="37"/>
  <c r="CK16" i="37"/>
  <c r="CL16" i="37"/>
  <c r="CM16" i="37"/>
  <c r="CN16" i="37"/>
  <c r="CO16" i="36"/>
  <c r="CP16" i="36"/>
  <c r="CQ16" i="36"/>
  <c r="CR16" i="36"/>
  <c r="CS16" i="36"/>
  <c r="CT16" i="36"/>
  <c r="CU16" i="36"/>
  <c r="CO16" i="37"/>
  <c r="CP16" i="37"/>
  <c r="CQ16" i="37"/>
  <c r="CR16" i="37"/>
  <c r="CS16" i="37"/>
  <c r="CT16" i="37"/>
  <c r="CU16" i="37"/>
  <c r="CV16" i="36"/>
  <c r="CW16" i="36"/>
  <c r="CX16" i="36"/>
  <c r="CY16" i="36"/>
  <c r="CZ16" i="36"/>
  <c r="CV16" i="37"/>
  <c r="CW16" i="37"/>
  <c r="CX16" i="37"/>
  <c r="CY16" i="37"/>
  <c r="CZ16" i="37"/>
  <c r="DA16" i="37"/>
  <c r="DB16" i="37"/>
  <c r="DD16" i="36"/>
  <c r="DE16" i="36"/>
  <c r="DF16" i="36"/>
  <c r="DG16" i="36"/>
  <c r="DH16" i="36"/>
  <c r="DI16" i="36"/>
  <c r="DC16" i="37"/>
  <c r="DD16" i="37"/>
  <c r="DE16" i="37"/>
  <c r="DF16" i="37"/>
  <c r="DG16" i="37"/>
  <c r="DH16" i="37"/>
  <c r="DI16" i="37"/>
  <c r="DJ16" i="36"/>
  <c r="DK16" i="36"/>
  <c r="DL16" i="36"/>
  <c r="DM16" i="36"/>
  <c r="DN16" i="36"/>
  <c r="DO16" i="36"/>
  <c r="DP16" i="36"/>
  <c r="DJ16" i="37"/>
  <c r="DK16" i="37"/>
  <c r="DL16" i="37"/>
  <c r="DM16" i="37"/>
  <c r="DN16" i="37"/>
  <c r="DO16" i="37"/>
  <c r="DP16" i="37"/>
  <c r="DQ16" i="36"/>
  <c r="DR16" i="36"/>
  <c r="DS16" i="36"/>
  <c r="DT16" i="36"/>
  <c r="DU16" i="36"/>
  <c r="DV16" i="36"/>
  <c r="DW16" i="36"/>
  <c r="DQ16" i="37"/>
  <c r="DR16" i="37"/>
  <c r="DS16" i="37"/>
  <c r="DT16" i="37"/>
  <c r="DU16" i="37"/>
  <c r="DV16" i="37"/>
  <c r="DW16" i="37"/>
  <c r="DX16" i="36"/>
  <c r="DY16" i="36"/>
  <c r="DZ16" i="36"/>
  <c r="EA16" i="36"/>
  <c r="EB16" i="36"/>
  <c r="EC16" i="36"/>
  <c r="ED16" i="36"/>
  <c r="DX16" i="37"/>
  <c r="DY16" i="37"/>
  <c r="DZ16" i="37"/>
  <c r="EA16" i="37"/>
  <c r="EB16" i="37"/>
  <c r="EC16" i="37"/>
  <c r="ED16" i="37"/>
  <c r="EE16" i="36"/>
  <c r="EF16" i="36"/>
  <c r="EG16" i="36"/>
  <c r="EH16" i="36"/>
  <c r="EI16" i="36"/>
  <c r="EJ16" i="36"/>
  <c r="EK16" i="36"/>
  <c r="EE16" i="37"/>
  <c r="EF16" i="37"/>
  <c r="EG16" i="37"/>
  <c r="EH16" i="37"/>
  <c r="EI16" i="37"/>
  <c r="EJ16" i="37"/>
  <c r="EK16" i="37"/>
  <c r="EL16" i="36"/>
  <c r="EM16" i="36"/>
  <c r="EN16" i="36"/>
  <c r="EO16" i="36"/>
  <c r="EP16" i="36"/>
  <c r="EQ16" i="36"/>
  <c r="ER16" i="36"/>
  <c r="EL16" i="37"/>
  <c r="EM16" i="37"/>
  <c r="EN16" i="37"/>
  <c r="EO16" i="37"/>
  <c r="EP16" i="37"/>
  <c r="EQ16" i="37"/>
  <c r="ER16" i="37"/>
  <c r="ES16" i="36"/>
  <c r="ET16" i="36"/>
  <c r="EU16" i="36"/>
  <c r="EV16" i="36"/>
  <c r="EW16" i="36"/>
  <c r="EX16" i="36"/>
  <c r="EY16" i="36"/>
  <c r="ES16" i="37"/>
  <c r="ET16" i="37"/>
  <c r="EU16" i="37"/>
  <c r="EV16" i="37"/>
  <c r="EW16" i="37"/>
  <c r="EX16" i="37"/>
  <c r="EY16" i="37"/>
  <c r="EZ16" i="36"/>
  <c r="FA16" i="36"/>
  <c r="FB16" i="36"/>
  <c r="FC16" i="36"/>
  <c r="FD16" i="36"/>
  <c r="FE16" i="36"/>
  <c r="FF16" i="36"/>
  <c r="EZ16" i="37"/>
  <c r="FA16" i="37"/>
  <c r="FB16" i="37"/>
  <c r="FC16" i="37"/>
  <c r="FD16" i="37"/>
  <c r="FE16" i="37"/>
  <c r="FF16" i="37"/>
  <c r="FG16" i="36"/>
  <c r="FH16" i="36"/>
  <c r="FI16" i="36"/>
  <c r="FJ16" i="36"/>
  <c r="FK16" i="36"/>
  <c r="FL16" i="36"/>
  <c r="FM16" i="36"/>
  <c r="FG16" i="37"/>
  <c r="FH16" i="37"/>
  <c r="FI16" i="37"/>
  <c r="FJ16" i="37"/>
  <c r="FK16" i="37"/>
  <c r="FL16" i="37"/>
  <c r="FM16" i="37"/>
  <c r="FN16" i="36"/>
  <c r="FO16" i="36"/>
  <c r="FP16" i="36"/>
  <c r="FQ16" i="36"/>
  <c r="FR16" i="36"/>
  <c r="FS16" i="36"/>
  <c r="FT16" i="36"/>
  <c r="FN16" i="37"/>
  <c r="FO16" i="37"/>
  <c r="FP16" i="37"/>
  <c r="FQ16" i="37"/>
  <c r="FR16" i="37"/>
  <c r="FS16" i="37"/>
  <c r="FT16" i="37"/>
  <c r="FU16" i="36"/>
  <c r="FV16" i="36"/>
  <c r="FW16" i="36"/>
  <c r="FX16" i="36"/>
  <c r="FY16" i="36"/>
  <c r="FZ16" i="36"/>
  <c r="GA16" i="36"/>
  <c r="FU16" i="37"/>
  <c r="FV16" i="37"/>
  <c r="FW16" i="37"/>
  <c r="FX16" i="37"/>
  <c r="FY16" i="37"/>
  <c r="FZ16" i="37"/>
  <c r="GA16" i="37"/>
  <c r="GB16" i="36"/>
  <c r="GC16" i="36"/>
  <c r="GD16" i="36"/>
  <c r="GE16" i="36"/>
  <c r="GF16" i="36"/>
  <c r="GG16" i="36"/>
  <c r="GH16" i="36"/>
  <c r="GB16" i="37"/>
  <c r="GC16" i="37"/>
  <c r="GD16" i="37"/>
  <c r="GE16" i="37"/>
  <c r="GF16" i="37"/>
  <c r="GG16" i="37"/>
  <c r="GH16" i="37"/>
  <c r="GI16" i="36"/>
  <c r="GJ16" i="36"/>
  <c r="GK16" i="36"/>
  <c r="GL16" i="36"/>
  <c r="GM16" i="36"/>
  <c r="GN16" i="36"/>
  <c r="GO16" i="36"/>
  <c r="GI16" i="37"/>
  <c r="GJ16" i="37"/>
  <c r="GK16" i="37"/>
  <c r="GL16" i="37"/>
  <c r="GM16" i="37"/>
  <c r="GN16" i="37"/>
  <c r="GO16" i="37"/>
  <c r="GP16" i="36"/>
  <c r="GQ16" i="36"/>
  <c r="GR16" i="36"/>
  <c r="GS16" i="36"/>
  <c r="GT16" i="36"/>
  <c r="GU16" i="36"/>
  <c r="GV16" i="36"/>
  <c r="GP16" i="37"/>
  <c r="GQ16" i="37"/>
  <c r="GR16" i="37"/>
  <c r="GS16" i="37"/>
  <c r="GT16" i="37"/>
  <c r="GU16" i="37"/>
  <c r="GV16" i="37"/>
  <c r="GW16" i="36"/>
  <c r="GX16" i="36"/>
  <c r="GY16" i="36"/>
  <c r="GZ16" i="36"/>
  <c r="HA16" i="36"/>
  <c r="HB16" i="36"/>
  <c r="HC16" i="36"/>
  <c r="GW16" i="37"/>
  <c r="GX16" i="37"/>
  <c r="GY16" i="37"/>
  <c r="GZ16" i="37"/>
  <c r="HA16" i="37"/>
  <c r="HB16" i="37"/>
  <c r="HC16" i="37"/>
  <c r="HD16" i="36"/>
  <c r="HE16" i="36"/>
  <c r="HF16" i="36"/>
  <c r="HG16" i="36"/>
  <c r="HH16" i="36"/>
  <c r="HI16" i="36"/>
  <c r="HJ16" i="36"/>
  <c r="HD16" i="37"/>
  <c r="HE16" i="37"/>
  <c r="HF16" i="37"/>
  <c r="HG16" i="37"/>
  <c r="HH16" i="37"/>
  <c r="HI16" i="37"/>
  <c r="HJ16" i="37"/>
  <c r="HK16" i="36"/>
  <c r="HL16" i="36"/>
  <c r="HM16" i="36"/>
  <c r="HN16" i="36"/>
  <c r="HO16" i="36"/>
  <c r="HP16" i="36"/>
  <c r="HQ16" i="36"/>
  <c r="HK16" i="37"/>
  <c r="HL16" i="37"/>
  <c r="HM16" i="37"/>
  <c r="HN16" i="37"/>
  <c r="HO16" i="37"/>
  <c r="HP16" i="37"/>
  <c r="HQ16" i="37"/>
  <c r="HR16" i="36"/>
  <c r="HS16" i="36"/>
  <c r="HT16" i="36"/>
  <c r="HU16" i="36"/>
  <c r="HV16" i="36"/>
  <c r="HW16" i="36"/>
  <c r="HX16" i="36"/>
  <c r="HR16" i="37"/>
  <c r="HS16" i="37"/>
  <c r="HT16" i="37"/>
  <c r="HU16" i="37"/>
  <c r="HV16" i="37"/>
  <c r="HW16" i="37"/>
  <c r="HX16" i="37"/>
  <c r="HY16" i="36"/>
  <c r="HZ16" i="36"/>
  <c r="IA16" i="36"/>
  <c r="IB16" i="36"/>
  <c r="IC16" i="36"/>
  <c r="ID16" i="36"/>
  <c r="IE16" i="36"/>
  <c r="HY16" i="37"/>
  <c r="HZ16" i="37"/>
  <c r="IA16" i="37"/>
  <c r="IB16" i="37"/>
  <c r="IC16" i="37"/>
  <c r="ID16" i="37"/>
  <c r="IE16" i="37"/>
  <c r="IF16" i="36"/>
  <c r="IG16" i="36"/>
  <c r="IH16" i="36"/>
  <c r="II16" i="36"/>
  <c r="IJ16" i="36"/>
  <c r="IK16" i="36"/>
  <c r="IL16" i="36"/>
  <c r="IF16" i="37"/>
  <c r="IG16" i="37"/>
  <c r="IH16" i="37"/>
  <c r="II16" i="37"/>
  <c r="IJ16" i="37"/>
  <c r="IK16" i="37"/>
  <c r="IL16" i="37"/>
  <c r="IM16" i="36"/>
  <c r="IN16" i="36"/>
  <c r="IO16" i="36"/>
  <c r="IP16" i="36"/>
  <c r="IQ16" i="36"/>
  <c r="IR16" i="36"/>
  <c r="IS16" i="36"/>
  <c r="IM16" i="37"/>
  <c r="IN16" i="37"/>
  <c r="IO16" i="37"/>
  <c r="IP16" i="37"/>
  <c r="IQ16" i="37"/>
  <c r="IR16" i="37"/>
  <c r="IS16" i="37"/>
  <c r="IT16" i="36"/>
  <c r="IU16" i="36"/>
  <c r="IV16" i="36"/>
  <c r="IW16" i="36"/>
  <c r="IX16" i="36"/>
  <c r="IY16" i="36"/>
  <c r="IZ16" i="36"/>
  <c r="IT16" i="37"/>
  <c r="IU16" i="37"/>
  <c r="IV16" i="37"/>
  <c r="IW16" i="37"/>
  <c r="IX16" i="37"/>
  <c r="IY16" i="37"/>
  <c r="IZ16" i="37"/>
  <c r="JA16" i="36"/>
  <c r="JB16" i="36"/>
  <c r="JC16" i="36"/>
  <c r="JD16" i="36"/>
  <c r="JE16" i="36"/>
  <c r="JF16" i="36"/>
  <c r="JG16" i="36"/>
  <c r="JA16" i="37"/>
  <c r="JB16" i="37"/>
  <c r="JC16" i="37"/>
  <c r="JD16" i="37"/>
  <c r="JE16" i="37"/>
  <c r="JF16" i="37"/>
  <c r="JG16" i="37"/>
  <c r="JH16" i="36"/>
  <c r="JI16" i="36"/>
  <c r="JJ16" i="36"/>
  <c r="JK16" i="36"/>
  <c r="JL16" i="36"/>
  <c r="JM16" i="36"/>
  <c r="JN16" i="36"/>
  <c r="JH16" i="37"/>
  <c r="JI16" i="37"/>
  <c r="JJ16" i="37"/>
  <c r="JK16" i="37"/>
  <c r="JL16" i="37"/>
  <c r="JM16" i="37"/>
  <c r="JN16" i="37"/>
  <c r="JO16" i="36"/>
  <c r="JP16" i="36"/>
  <c r="JQ16" i="36"/>
  <c r="JR16" i="36"/>
  <c r="JS16" i="36"/>
  <c r="JT16" i="36"/>
  <c r="JU16" i="36"/>
  <c r="JO16" i="37"/>
  <c r="JP16" i="37"/>
  <c r="JQ16" i="37"/>
  <c r="JR16" i="37"/>
  <c r="JS16" i="37"/>
  <c r="JT16" i="37"/>
  <c r="JU16" i="37"/>
  <c r="JV16" i="36"/>
  <c r="JW16" i="36"/>
  <c r="JX16" i="36"/>
  <c r="JY16" i="36"/>
  <c r="JZ16" i="36"/>
  <c r="KA16" i="36"/>
  <c r="KB16" i="36"/>
  <c r="JV16" i="37"/>
  <c r="JW16" i="37"/>
  <c r="JX16" i="37"/>
  <c r="JY16" i="37"/>
  <c r="JZ16" i="37"/>
  <c r="KA16" i="37"/>
  <c r="KB16" i="37"/>
  <c r="KC16" i="36"/>
  <c r="KD16" i="36"/>
  <c r="KE16" i="36"/>
  <c r="KF16" i="36"/>
  <c r="KG16" i="36"/>
  <c r="KH16" i="36"/>
  <c r="KI16" i="36"/>
  <c r="KC16" i="37"/>
  <c r="KD16" i="37"/>
  <c r="KE16" i="37"/>
  <c r="KF16" i="37"/>
  <c r="KG16" i="37"/>
  <c r="KH16" i="37"/>
  <c r="KI16" i="37"/>
  <c r="KJ16" i="36"/>
  <c r="KK16" i="36"/>
  <c r="KL16" i="36"/>
  <c r="KM16" i="36"/>
  <c r="KN16" i="36"/>
  <c r="KO16" i="36"/>
  <c r="KP16" i="36"/>
  <c r="KJ16" i="37"/>
  <c r="KK16" i="37"/>
  <c r="KL16" i="37"/>
  <c r="KM16" i="37"/>
  <c r="KN16" i="37"/>
  <c r="KO16" i="37"/>
  <c r="KP16" i="37"/>
  <c r="KQ16" i="36"/>
  <c r="KR16" i="36"/>
  <c r="KS16" i="36"/>
  <c r="KT16" i="36"/>
  <c r="KU16" i="36"/>
  <c r="KV16" i="36"/>
  <c r="KW16" i="36"/>
  <c r="KQ16" i="37"/>
  <c r="KR16" i="37"/>
  <c r="KS16" i="37"/>
  <c r="KT16" i="37"/>
  <c r="KU16" i="37"/>
  <c r="KV16" i="37"/>
  <c r="KW16" i="37"/>
  <c r="KX16" i="36"/>
  <c r="KY16" i="36"/>
  <c r="KZ16" i="36"/>
  <c r="LA16" i="36"/>
  <c r="LB16" i="36"/>
  <c r="LC16" i="36"/>
  <c r="LD16" i="36"/>
  <c r="KX16" i="37"/>
  <c r="KY16" i="37"/>
  <c r="KZ16" i="37"/>
  <c r="LA16" i="37"/>
  <c r="LB16" i="37"/>
  <c r="LC16" i="37"/>
  <c r="LD16" i="37"/>
  <c r="LE16" i="36"/>
  <c r="LF16" i="36"/>
  <c r="LG16" i="36"/>
  <c r="LH16" i="36"/>
  <c r="LI16" i="36"/>
  <c r="LJ16" i="36"/>
  <c r="LK16" i="36"/>
  <c r="LE16" i="37"/>
  <c r="LF16" i="37"/>
  <c r="LG16" i="37"/>
  <c r="LH16" i="37"/>
  <c r="LI16" i="37"/>
  <c r="LJ16" i="37"/>
  <c r="LK16" i="37"/>
  <c r="LL16" i="36"/>
  <c r="LM16" i="36"/>
  <c r="LN16" i="36"/>
  <c r="LO16" i="36"/>
  <c r="LP16" i="36"/>
  <c r="LQ16" i="36"/>
  <c r="LR16" i="36"/>
  <c r="LL16" i="37"/>
  <c r="LM16" i="37"/>
  <c r="LN16" i="37"/>
  <c r="LO16" i="37"/>
  <c r="LP16" i="37"/>
  <c r="LQ16" i="37"/>
  <c r="LR16" i="37"/>
  <c r="LS16" i="36"/>
  <c r="LT16" i="36"/>
  <c r="LU16" i="36"/>
  <c r="LV16" i="36"/>
  <c r="LW16" i="36"/>
  <c r="LX16" i="36"/>
  <c r="LY16" i="36"/>
  <c r="LS16" i="37"/>
  <c r="LT16" i="37"/>
  <c r="LU16" i="37"/>
  <c r="LV16" i="37"/>
  <c r="LW16" i="37"/>
  <c r="LX16" i="37"/>
  <c r="LY16" i="37"/>
  <c r="LZ16" i="36"/>
  <c r="MA16" i="36"/>
  <c r="MB16" i="36"/>
  <c r="MC16" i="36"/>
  <c r="MD16" i="36"/>
  <c r="ME16" i="36"/>
  <c r="MF16" i="36"/>
  <c r="LZ16" i="37"/>
  <c r="MA16" i="37"/>
  <c r="MB16" i="37"/>
  <c r="MC16" i="37"/>
  <c r="MD16" i="37"/>
  <c r="ME16" i="37"/>
  <c r="MF16" i="37"/>
  <c r="MG16" i="36"/>
  <c r="MH16" i="36"/>
  <c r="MI16" i="36"/>
  <c r="MJ16" i="36"/>
  <c r="MK16" i="36"/>
  <c r="ML16" i="36"/>
  <c r="MM16" i="36"/>
  <c r="MG16" i="37"/>
  <c r="MH16" i="37"/>
  <c r="MI16" i="37"/>
  <c r="MJ16" i="37"/>
  <c r="MK16" i="37"/>
  <c r="ML16" i="37"/>
  <c r="MM16" i="37"/>
  <c r="MN16" i="36"/>
  <c r="MO16" i="36"/>
  <c r="MP16" i="36"/>
  <c r="MN16" i="37"/>
  <c r="MO16" i="37"/>
  <c r="MP16" i="37"/>
  <c r="G17" i="36"/>
  <c r="H17" i="36"/>
  <c r="F17" i="36"/>
  <c r="E17" i="36"/>
  <c r="C17" i="36"/>
  <c r="D17" i="36"/>
  <c r="B17" i="36"/>
  <c r="C17" i="37"/>
  <c r="D17" i="37"/>
  <c r="E17" i="37"/>
  <c r="F17" i="37"/>
  <c r="G17" i="37"/>
  <c r="H17" i="37"/>
  <c r="B17" i="37"/>
  <c r="I17" i="36"/>
  <c r="J17" i="36"/>
  <c r="K17" i="36"/>
  <c r="L17" i="36"/>
  <c r="M17" i="36"/>
  <c r="N17" i="36"/>
  <c r="O17" i="36"/>
  <c r="I17" i="37"/>
  <c r="J17" i="37"/>
  <c r="K17" i="37"/>
  <c r="L17" i="37"/>
  <c r="M17" i="37"/>
  <c r="N17" i="37"/>
  <c r="O17" i="37"/>
  <c r="P17" i="36"/>
  <c r="Q17" i="36"/>
  <c r="R17" i="36"/>
  <c r="S17" i="36"/>
  <c r="T17" i="36"/>
  <c r="U17" i="36"/>
  <c r="V17" i="36"/>
  <c r="P17" i="37"/>
  <c r="Q17" i="37"/>
  <c r="R17" i="37"/>
  <c r="S17" i="37"/>
  <c r="T17" i="37"/>
  <c r="U17" i="37"/>
  <c r="V17" i="37"/>
  <c r="W17" i="36"/>
  <c r="X17" i="36"/>
  <c r="Y17" i="36"/>
  <c r="Z17" i="36"/>
  <c r="AA17" i="36"/>
  <c r="AB17" i="36"/>
  <c r="AC17" i="36"/>
  <c r="W17" i="37"/>
  <c r="X17" i="37"/>
  <c r="Y17" i="37"/>
  <c r="Z17" i="37"/>
  <c r="AA17" i="37"/>
  <c r="AB17" i="37"/>
  <c r="AC17" i="37"/>
  <c r="AD17" i="36"/>
  <c r="AE17" i="36"/>
  <c r="AF17" i="36"/>
  <c r="AG17" i="36"/>
  <c r="AH17" i="36"/>
  <c r="AI17" i="36"/>
  <c r="AJ17" i="36"/>
  <c r="AD17" i="37"/>
  <c r="AE17" i="37"/>
  <c r="AF17" i="37"/>
  <c r="AG17" i="37"/>
  <c r="AH17" i="37"/>
  <c r="AI17" i="37"/>
  <c r="AJ17" i="37"/>
  <c r="AK17" i="36"/>
  <c r="AL17" i="36"/>
  <c r="AM17" i="36"/>
  <c r="AN17" i="36"/>
  <c r="AO17" i="36"/>
  <c r="AP17" i="36"/>
  <c r="AQ17" i="36"/>
  <c r="AK17" i="37"/>
  <c r="AL17" i="37"/>
  <c r="AM17" i="37"/>
  <c r="AN17" i="37"/>
  <c r="AO17" i="37"/>
  <c r="AP17" i="37"/>
  <c r="AQ17" i="37"/>
  <c r="AR17" i="36"/>
  <c r="AS17" i="36"/>
  <c r="AT17" i="36"/>
  <c r="AU17" i="36"/>
  <c r="AV17" i="36"/>
  <c r="AW17" i="36"/>
  <c r="AX17" i="36"/>
  <c r="AR17" i="37"/>
  <c r="AS17" i="37"/>
  <c r="AT17" i="37"/>
  <c r="AU17" i="37"/>
  <c r="AV17" i="37"/>
  <c r="AW17" i="37"/>
  <c r="AX17" i="37"/>
  <c r="AY17" i="36"/>
  <c r="AZ17" i="36"/>
  <c r="BA17" i="36"/>
  <c r="BB17" i="36"/>
  <c r="BC17" i="36"/>
  <c r="BD17" i="36"/>
  <c r="BE17" i="36"/>
  <c r="AY17" i="37"/>
  <c r="AZ17" i="37"/>
  <c r="BA17" i="37"/>
  <c r="BB17" i="37"/>
  <c r="BC17" i="37"/>
  <c r="BD17" i="37"/>
  <c r="BE17" i="37"/>
  <c r="BF17" i="36"/>
  <c r="BG17" i="36"/>
  <c r="BH17" i="36"/>
  <c r="BI17" i="36"/>
  <c r="BJ17" i="36"/>
  <c r="BK17" i="36"/>
  <c r="BL17" i="36"/>
  <c r="BF17" i="37"/>
  <c r="BG17" i="37"/>
  <c r="BH17" i="37"/>
  <c r="BI17" i="37"/>
  <c r="BJ17" i="37"/>
  <c r="BK17" i="37"/>
  <c r="BL17" i="37"/>
  <c r="BM17" i="36"/>
  <c r="BN17" i="36"/>
  <c r="BO17" i="36"/>
  <c r="BP17" i="36"/>
  <c r="BQ17" i="36"/>
  <c r="BR17" i="36"/>
  <c r="BS17" i="36"/>
  <c r="BM17" i="37"/>
  <c r="BN17" i="37"/>
  <c r="BO17" i="37"/>
  <c r="BP17" i="37"/>
  <c r="BQ17" i="37"/>
  <c r="BR17" i="37"/>
  <c r="BS17" i="37"/>
  <c r="BT17" i="36"/>
  <c r="BU17" i="36"/>
  <c r="BV17" i="36"/>
  <c r="BW17" i="36"/>
  <c r="BX17" i="36"/>
  <c r="BY17" i="36"/>
  <c r="BZ17" i="36"/>
  <c r="BT17" i="37"/>
  <c r="BU17" i="37"/>
  <c r="BV17" i="37"/>
  <c r="BW17" i="37"/>
  <c r="BX17" i="37"/>
  <c r="BY17" i="37"/>
  <c r="BZ17" i="37"/>
  <c r="CA17" i="36"/>
  <c r="CB17" i="36"/>
  <c r="CC17" i="36"/>
  <c r="CD17" i="36"/>
  <c r="CE17" i="36"/>
  <c r="CF17" i="36"/>
  <c r="CG17" i="36"/>
  <c r="CA17" i="37"/>
  <c r="CB17" i="37"/>
  <c r="CC17" i="37"/>
  <c r="CD17" i="37"/>
  <c r="CE17" i="37"/>
  <c r="CF17" i="37"/>
  <c r="CG17" i="37"/>
  <c r="CH17" i="36"/>
  <c r="CI17" i="36"/>
  <c r="CJ17" i="36"/>
  <c r="CK17" i="36"/>
  <c r="CL17" i="36"/>
  <c r="CM17" i="36"/>
  <c r="CN17" i="36"/>
  <c r="CH17" i="37"/>
  <c r="CI17" i="37"/>
  <c r="CJ17" i="37"/>
  <c r="CK17" i="37"/>
  <c r="CL17" i="37"/>
  <c r="CM17" i="37"/>
  <c r="CN17" i="37"/>
  <c r="CO17" i="36"/>
  <c r="CP17" i="36"/>
  <c r="CQ17" i="36"/>
  <c r="CR17" i="36"/>
  <c r="CS17" i="36"/>
  <c r="CT17" i="36"/>
  <c r="CU17" i="36"/>
  <c r="CO17" i="37"/>
  <c r="CP17" i="37"/>
  <c r="CQ17" i="37"/>
  <c r="CR17" i="37"/>
  <c r="CS17" i="37"/>
  <c r="CT17" i="37"/>
  <c r="CU17" i="37"/>
  <c r="CV17" i="36"/>
  <c r="CW17" i="36"/>
  <c r="CX17" i="36"/>
  <c r="CY17" i="36"/>
  <c r="CZ17" i="36"/>
  <c r="CV17" i="37"/>
  <c r="CW17" i="37"/>
  <c r="CX17" i="37"/>
  <c r="CY17" i="37"/>
  <c r="CZ17" i="37"/>
  <c r="DA17" i="37"/>
  <c r="DB17" i="37"/>
  <c r="DD17" i="36"/>
  <c r="DE17" i="36"/>
  <c r="DF17" i="36"/>
  <c r="DG17" i="36"/>
  <c r="DH17" i="36"/>
  <c r="DI17" i="36"/>
  <c r="DC17" i="37"/>
  <c r="DD17" i="37"/>
  <c r="DE17" i="37"/>
  <c r="DF17" i="37"/>
  <c r="DG17" i="37"/>
  <c r="DH17" i="37"/>
  <c r="DI17" i="37"/>
  <c r="DJ17" i="36"/>
  <c r="DK17" i="36"/>
  <c r="DL17" i="36"/>
  <c r="DM17" i="36"/>
  <c r="DN17" i="36"/>
  <c r="DO17" i="36"/>
  <c r="DP17" i="36"/>
  <c r="DJ17" i="37"/>
  <c r="DK17" i="37"/>
  <c r="DL17" i="37"/>
  <c r="DM17" i="37"/>
  <c r="DN17" i="37"/>
  <c r="DO17" i="37"/>
  <c r="DP17" i="37"/>
  <c r="DQ17" i="36"/>
  <c r="DR17" i="36"/>
  <c r="DS17" i="36"/>
  <c r="DT17" i="36"/>
  <c r="DU17" i="36"/>
  <c r="DV17" i="36"/>
  <c r="DW17" i="36"/>
  <c r="DQ17" i="37"/>
  <c r="DR17" i="37"/>
  <c r="DS17" i="37"/>
  <c r="DT17" i="37"/>
  <c r="DU17" i="37"/>
  <c r="DV17" i="37"/>
  <c r="DW17" i="37"/>
  <c r="DX17" i="36"/>
  <c r="DY17" i="36"/>
  <c r="DZ17" i="36"/>
  <c r="EA17" i="36"/>
  <c r="EB17" i="36"/>
  <c r="EC17" i="36"/>
  <c r="ED17" i="36"/>
  <c r="DX17" i="37"/>
  <c r="DY17" i="37"/>
  <c r="DZ17" i="37"/>
  <c r="EA17" i="37"/>
  <c r="EB17" i="37"/>
  <c r="EC17" i="37"/>
  <c r="ED17" i="37"/>
  <c r="EE17" i="36"/>
  <c r="EF17" i="36"/>
  <c r="EG17" i="36"/>
  <c r="EH17" i="36"/>
  <c r="EI17" i="36"/>
  <c r="EJ17" i="36"/>
  <c r="EK17" i="36"/>
  <c r="EE17" i="37"/>
  <c r="EF17" i="37"/>
  <c r="EG17" i="37"/>
  <c r="EH17" i="37"/>
  <c r="EI17" i="37"/>
  <c r="EJ17" i="37"/>
  <c r="EK17" i="37"/>
  <c r="EL17" i="36"/>
  <c r="EM17" i="36"/>
  <c r="EN17" i="36"/>
  <c r="EO17" i="36"/>
  <c r="EP17" i="36"/>
  <c r="EQ17" i="36"/>
  <c r="ER17" i="36"/>
  <c r="EL17" i="37"/>
  <c r="EM17" i="37"/>
  <c r="EN17" i="37"/>
  <c r="EO17" i="37"/>
  <c r="EP17" i="37"/>
  <c r="ES17" i="36"/>
  <c r="ET17" i="36"/>
  <c r="EU17" i="36"/>
  <c r="EV17" i="36"/>
  <c r="EW17" i="36"/>
  <c r="EX17" i="36"/>
  <c r="EY17" i="36"/>
  <c r="ES17" i="37"/>
  <c r="ET17" i="37"/>
  <c r="EU17" i="37"/>
  <c r="EV17" i="37"/>
  <c r="EW17" i="37"/>
  <c r="EX17" i="37"/>
  <c r="EY17" i="37"/>
  <c r="EZ17" i="36"/>
  <c r="FA17" i="36"/>
  <c r="FB17" i="36"/>
  <c r="FC17" i="36"/>
  <c r="FD17" i="36"/>
  <c r="FE17" i="36"/>
  <c r="FF17" i="36"/>
  <c r="EZ17" i="37"/>
  <c r="FA17" i="37"/>
  <c r="FB17" i="37"/>
  <c r="FC17" i="37"/>
  <c r="FD17" i="37"/>
  <c r="FE17" i="37"/>
  <c r="FF17" i="37"/>
  <c r="FG17" i="36"/>
  <c r="FH17" i="36"/>
  <c r="FI17" i="36"/>
  <c r="FJ17" i="36"/>
  <c r="FK17" i="36"/>
  <c r="FL17" i="36"/>
  <c r="FM17" i="36"/>
  <c r="FG17" i="37"/>
  <c r="FH17" i="37"/>
  <c r="FI17" i="37"/>
  <c r="FJ17" i="37"/>
  <c r="FK17" i="37"/>
  <c r="FL17" i="37"/>
  <c r="FM17" i="37"/>
  <c r="FN17" i="36"/>
  <c r="FO17" i="36"/>
  <c r="FP17" i="36"/>
  <c r="FQ17" i="36"/>
  <c r="FR17" i="36"/>
  <c r="FS17" i="36"/>
  <c r="FT17" i="36"/>
  <c r="FN17" i="37"/>
  <c r="FO17" i="37"/>
  <c r="FP17" i="37"/>
  <c r="FQ17" i="37"/>
  <c r="FR17" i="37"/>
  <c r="FS17" i="37"/>
  <c r="FT17" i="37"/>
  <c r="FU17" i="36"/>
  <c r="FV17" i="36"/>
  <c r="FW17" i="36"/>
  <c r="FX17" i="36"/>
  <c r="FY17" i="36"/>
  <c r="FZ17" i="36"/>
  <c r="GA17" i="36"/>
  <c r="FU17" i="37"/>
  <c r="FV17" i="37"/>
  <c r="FW17" i="37"/>
  <c r="FX17" i="37"/>
  <c r="FY17" i="37"/>
  <c r="FZ17" i="37"/>
  <c r="GA17" i="37"/>
  <c r="GB17" i="36"/>
  <c r="GC17" i="36"/>
  <c r="GD17" i="36"/>
  <c r="GE17" i="36"/>
  <c r="GF17" i="36"/>
  <c r="GG17" i="36"/>
  <c r="GH17" i="36"/>
  <c r="GB17" i="37"/>
  <c r="GC17" i="37"/>
  <c r="GD17" i="37"/>
  <c r="GE17" i="37"/>
  <c r="GF17" i="37"/>
  <c r="GG17" i="37"/>
  <c r="GH17" i="37"/>
  <c r="GI17" i="36"/>
  <c r="GJ17" i="36"/>
  <c r="GK17" i="36"/>
  <c r="GL17" i="36"/>
  <c r="GM17" i="36"/>
  <c r="GN17" i="36"/>
  <c r="GO17" i="36"/>
  <c r="GI17" i="37"/>
  <c r="GJ17" i="37"/>
  <c r="GK17" i="37"/>
  <c r="GL17" i="37"/>
  <c r="GM17" i="37"/>
  <c r="GN17" i="37"/>
  <c r="GO17" i="37"/>
  <c r="GP17" i="36"/>
  <c r="GQ17" i="36"/>
  <c r="GR17" i="36"/>
  <c r="GS17" i="36"/>
  <c r="GT17" i="36"/>
  <c r="GU17" i="36"/>
  <c r="GV17" i="36"/>
  <c r="GP17" i="37"/>
  <c r="GQ17" i="37"/>
  <c r="GR17" i="37"/>
  <c r="GS17" i="37"/>
  <c r="GT17" i="37"/>
  <c r="GU17" i="37"/>
  <c r="GV17" i="37"/>
  <c r="GW17" i="36"/>
  <c r="GX17" i="36"/>
  <c r="GY17" i="36"/>
  <c r="GZ17" i="36"/>
  <c r="HA17" i="36"/>
  <c r="HB17" i="36"/>
  <c r="HC17" i="36"/>
  <c r="GW17" i="37"/>
  <c r="GX17" i="37"/>
  <c r="GY17" i="37"/>
  <c r="GZ17" i="37"/>
  <c r="HA17" i="37"/>
  <c r="HB17" i="37"/>
  <c r="HC17" i="37"/>
  <c r="HD17" i="36"/>
  <c r="HE17" i="36"/>
  <c r="HF17" i="36"/>
  <c r="HG17" i="36"/>
  <c r="HH17" i="36"/>
  <c r="HI17" i="36"/>
  <c r="HJ17" i="36"/>
  <c r="HD17" i="37"/>
  <c r="HE17" i="37"/>
  <c r="HF17" i="37"/>
  <c r="HG17" i="37"/>
  <c r="HH17" i="37"/>
  <c r="HI17" i="37"/>
  <c r="HJ17" i="37"/>
  <c r="HK17" i="36"/>
  <c r="HL17" i="36"/>
  <c r="HM17" i="36"/>
  <c r="HN17" i="36"/>
  <c r="HO17" i="36"/>
  <c r="HP17" i="36"/>
  <c r="HQ17" i="36"/>
  <c r="HK17" i="37"/>
  <c r="HL17" i="37"/>
  <c r="HM17" i="37"/>
  <c r="HN17" i="37"/>
  <c r="HO17" i="37"/>
  <c r="HP17" i="37"/>
  <c r="HQ17" i="37"/>
  <c r="HR17" i="36"/>
  <c r="HS17" i="36"/>
  <c r="HT17" i="36"/>
  <c r="HU17" i="36"/>
  <c r="HV17" i="36"/>
  <c r="HW17" i="36"/>
  <c r="HX17" i="36"/>
  <c r="HR17" i="37"/>
  <c r="HS17" i="37"/>
  <c r="HT17" i="37"/>
  <c r="HU17" i="37"/>
  <c r="HV17" i="37"/>
  <c r="HW17" i="37"/>
  <c r="HX17" i="37"/>
  <c r="HY17" i="36"/>
  <c r="HZ17" i="36"/>
  <c r="IA17" i="36"/>
  <c r="IB17" i="36"/>
  <c r="IC17" i="36"/>
  <c r="ID17" i="36"/>
  <c r="IE17" i="36"/>
  <c r="HY17" i="37"/>
  <c r="HZ17" i="37"/>
  <c r="IA17" i="37"/>
  <c r="IB17" i="37"/>
  <c r="IC17" i="37"/>
  <c r="ID17" i="37"/>
  <c r="IE17" i="37"/>
  <c r="IF17" i="36"/>
  <c r="IG17" i="36"/>
  <c r="IH17" i="36"/>
  <c r="II17" i="36"/>
  <c r="IJ17" i="36"/>
  <c r="IK17" i="36"/>
  <c r="IL17" i="36"/>
  <c r="IF17" i="37"/>
  <c r="IG17" i="37"/>
  <c r="IH17" i="37"/>
  <c r="II17" i="37"/>
  <c r="IJ17" i="37"/>
  <c r="IK17" i="37"/>
  <c r="IL17" i="37"/>
  <c r="IM17" i="36"/>
  <c r="IN17" i="36"/>
  <c r="IO17" i="36"/>
  <c r="IP17" i="36"/>
  <c r="IQ17" i="36"/>
  <c r="IR17" i="36"/>
  <c r="IS17" i="36"/>
  <c r="IM17" i="37"/>
  <c r="IN17" i="37"/>
  <c r="IO17" i="37"/>
  <c r="IP17" i="37"/>
  <c r="IQ17" i="37"/>
  <c r="IR17" i="37"/>
  <c r="IS17" i="37"/>
  <c r="IT17" i="36"/>
  <c r="IU17" i="36"/>
  <c r="IV17" i="36"/>
  <c r="IW17" i="36"/>
  <c r="IX17" i="36"/>
  <c r="IY17" i="36"/>
  <c r="IZ17" i="36"/>
  <c r="IT17" i="37"/>
  <c r="IU17" i="37"/>
  <c r="IV17" i="37"/>
  <c r="IW17" i="37"/>
  <c r="IX17" i="37"/>
  <c r="IY17" i="37"/>
  <c r="IZ17" i="37"/>
  <c r="JA17" i="36"/>
  <c r="JB17" i="36"/>
  <c r="JC17" i="36"/>
  <c r="JD17" i="36"/>
  <c r="JE17" i="36"/>
  <c r="JF17" i="36"/>
  <c r="JG17" i="36"/>
  <c r="JA17" i="37"/>
  <c r="JB17" i="37"/>
  <c r="JC17" i="37"/>
  <c r="JD17" i="37"/>
  <c r="JE17" i="37"/>
  <c r="JF17" i="37"/>
  <c r="JG17" i="37"/>
  <c r="JH17" i="36"/>
  <c r="JI17" i="36"/>
  <c r="JJ17" i="36"/>
  <c r="JK17" i="36"/>
  <c r="JL17" i="36"/>
  <c r="JM17" i="36"/>
  <c r="JN17" i="36"/>
  <c r="JH17" i="37"/>
  <c r="JI17" i="37"/>
  <c r="JJ17" i="37"/>
  <c r="JK17" i="37"/>
  <c r="JL17" i="37"/>
  <c r="JM17" i="37"/>
  <c r="JN17" i="37"/>
  <c r="JO17" i="36"/>
  <c r="JP17" i="36"/>
  <c r="JQ17" i="36"/>
  <c r="JR17" i="36"/>
  <c r="JS17" i="36"/>
  <c r="JT17" i="36"/>
  <c r="JU17" i="36"/>
  <c r="JO17" i="37"/>
  <c r="JP17" i="37"/>
  <c r="JQ17" i="37"/>
  <c r="JR17" i="37"/>
  <c r="JS17" i="37"/>
  <c r="JT17" i="37"/>
  <c r="JU17" i="37"/>
  <c r="JV17" i="36"/>
  <c r="JW17" i="36"/>
  <c r="JX17" i="36"/>
  <c r="JY17" i="36"/>
  <c r="JZ17" i="36"/>
  <c r="KA17" i="36"/>
  <c r="KB17" i="36"/>
  <c r="JV17" i="37"/>
  <c r="JW17" i="37"/>
  <c r="JX17" i="37"/>
  <c r="JY17" i="37"/>
  <c r="JZ17" i="37"/>
  <c r="KA17" i="37"/>
  <c r="KB17" i="37"/>
  <c r="KC17" i="36"/>
  <c r="KD17" i="36"/>
  <c r="KE17" i="36"/>
  <c r="KF17" i="36"/>
  <c r="KG17" i="36"/>
  <c r="KH17" i="36"/>
  <c r="KI17" i="36"/>
  <c r="KC17" i="37"/>
  <c r="KD17" i="37"/>
  <c r="KE17" i="37"/>
  <c r="KF17" i="37"/>
  <c r="KG17" i="37"/>
  <c r="KH17" i="37"/>
  <c r="KI17" i="37"/>
  <c r="KJ17" i="36"/>
  <c r="KK17" i="36"/>
  <c r="KL17" i="36"/>
  <c r="KM17" i="36"/>
  <c r="KN17" i="36"/>
  <c r="KO17" i="36"/>
  <c r="KP17" i="36"/>
  <c r="KJ17" i="37"/>
  <c r="KK17" i="37"/>
  <c r="KL17" i="37"/>
  <c r="KM17" i="37"/>
  <c r="KN17" i="37"/>
  <c r="KO17" i="37"/>
  <c r="KP17" i="37"/>
  <c r="KQ17" i="36"/>
  <c r="KR17" i="36"/>
  <c r="KS17" i="36"/>
  <c r="KT17" i="36"/>
  <c r="KU17" i="36"/>
  <c r="KV17" i="36"/>
  <c r="KW17" i="36"/>
  <c r="KQ17" i="37"/>
  <c r="KR17" i="37"/>
  <c r="KS17" i="37"/>
  <c r="KT17" i="37"/>
  <c r="KU17" i="37"/>
  <c r="KV17" i="37"/>
  <c r="KW17" i="37"/>
  <c r="KX17" i="36"/>
  <c r="KY17" i="36"/>
  <c r="KZ17" i="36"/>
  <c r="LA17" i="36"/>
  <c r="LB17" i="36"/>
  <c r="LC17" i="36"/>
  <c r="LD17" i="36"/>
  <c r="KX17" i="37"/>
  <c r="KY17" i="37"/>
  <c r="KZ17" i="37"/>
  <c r="LA17" i="37"/>
  <c r="LB17" i="37"/>
  <c r="LC17" i="37"/>
  <c r="LD17" i="37"/>
  <c r="LE17" i="36"/>
  <c r="LF17" i="36"/>
  <c r="LG17" i="36"/>
  <c r="LH17" i="36"/>
  <c r="LI17" i="36"/>
  <c r="LJ17" i="36"/>
  <c r="LK17" i="36"/>
  <c r="LE17" i="37"/>
  <c r="LF17" i="37"/>
  <c r="LG17" i="37"/>
  <c r="LH17" i="37"/>
  <c r="LI17" i="37"/>
  <c r="LJ17" i="37"/>
  <c r="LK17" i="37"/>
  <c r="LL17" i="36"/>
  <c r="LM17" i="36"/>
  <c r="LN17" i="36"/>
  <c r="LO17" i="36"/>
  <c r="LP17" i="36"/>
  <c r="LQ17" i="36"/>
  <c r="LR17" i="36"/>
  <c r="LL17" i="37"/>
  <c r="LM17" i="37"/>
  <c r="LN17" i="37"/>
  <c r="LO17" i="37"/>
  <c r="LP17" i="37"/>
  <c r="LQ17" i="37"/>
  <c r="LR17" i="37"/>
  <c r="LS17" i="36"/>
  <c r="LT17" i="36"/>
  <c r="LU17" i="36"/>
  <c r="LV17" i="36"/>
  <c r="LW17" i="36"/>
  <c r="LX17" i="36"/>
  <c r="LY17" i="36"/>
  <c r="LS17" i="37"/>
  <c r="LT17" i="37"/>
  <c r="LU17" i="37"/>
  <c r="LV17" i="37"/>
  <c r="LW17" i="37"/>
  <c r="LX17" i="37"/>
  <c r="LY17" i="37"/>
  <c r="LZ17" i="36"/>
  <c r="MA17" i="36"/>
  <c r="MB17" i="36"/>
  <c r="MC17" i="36"/>
  <c r="MD17" i="36"/>
  <c r="ME17" i="36"/>
  <c r="MF17" i="36"/>
  <c r="LZ17" i="37"/>
  <c r="MA17" i="37"/>
  <c r="MB17" i="37"/>
  <c r="MC17" i="37"/>
  <c r="MD17" i="37"/>
  <c r="ME17" i="37"/>
  <c r="MF17" i="37"/>
  <c r="MG17" i="36"/>
  <c r="MH17" i="36"/>
  <c r="MI17" i="36"/>
  <c r="MJ17" i="36"/>
  <c r="MK17" i="36"/>
  <c r="ML17" i="36"/>
  <c r="MM17" i="36"/>
  <c r="MG17" i="37"/>
  <c r="MH17" i="37"/>
  <c r="MI17" i="37"/>
  <c r="MJ17" i="37"/>
  <c r="MK17" i="37"/>
  <c r="ML17" i="37"/>
  <c r="MM17" i="37"/>
  <c r="MN17" i="36"/>
  <c r="MO17" i="36"/>
  <c r="MP17" i="36"/>
  <c r="MN17" i="37"/>
  <c r="MO17" i="37"/>
  <c r="MP17" i="37"/>
  <c r="G18" i="36"/>
  <c r="H18" i="36"/>
  <c r="F18" i="36"/>
  <c r="E18" i="36"/>
  <c r="C18" i="36"/>
  <c r="D18" i="36"/>
  <c r="B18" i="36"/>
  <c r="C18" i="37"/>
  <c r="D18" i="37"/>
  <c r="E18" i="37"/>
  <c r="F18" i="37"/>
  <c r="G18" i="37"/>
  <c r="H18" i="37"/>
  <c r="B18" i="37"/>
  <c r="I18" i="36"/>
  <c r="J18" i="36"/>
  <c r="K18" i="36"/>
  <c r="L18" i="36"/>
  <c r="M18" i="36"/>
  <c r="N18" i="36"/>
  <c r="O18" i="36"/>
  <c r="I18" i="37"/>
  <c r="J18" i="37"/>
  <c r="K18" i="37"/>
  <c r="L18" i="37"/>
  <c r="M18" i="37"/>
  <c r="N18" i="37"/>
  <c r="O18" i="37"/>
  <c r="P18" i="36"/>
  <c r="Q18" i="36"/>
  <c r="R18" i="36"/>
  <c r="S18" i="36"/>
  <c r="T18" i="36"/>
  <c r="U18" i="36"/>
  <c r="V18" i="36"/>
  <c r="P18" i="37"/>
  <c r="Q18" i="37"/>
  <c r="R18" i="37"/>
  <c r="S18" i="37"/>
  <c r="T18" i="37"/>
  <c r="U18" i="37"/>
  <c r="V18" i="37"/>
  <c r="W18" i="36"/>
  <c r="X18" i="36"/>
  <c r="Y18" i="36"/>
  <c r="Z18" i="36"/>
  <c r="AA18" i="36"/>
  <c r="AB18" i="36"/>
  <c r="AC18" i="36"/>
  <c r="W18" i="37"/>
  <c r="X18" i="37"/>
  <c r="Y18" i="37"/>
  <c r="Z18" i="37"/>
  <c r="AA18" i="37"/>
  <c r="AB18" i="37"/>
  <c r="AC18" i="37"/>
  <c r="AD18" i="36"/>
  <c r="AE18" i="36"/>
  <c r="AF18" i="36"/>
  <c r="AG18" i="36"/>
  <c r="AH18" i="36"/>
  <c r="AI18" i="36"/>
  <c r="AJ18" i="36"/>
  <c r="AD18" i="37"/>
  <c r="AE18" i="37"/>
  <c r="AF18" i="37"/>
  <c r="AG18" i="37"/>
  <c r="AH18" i="37"/>
  <c r="AI18" i="37"/>
  <c r="AJ18" i="37"/>
  <c r="AK18" i="36"/>
  <c r="AL18" i="36"/>
  <c r="AM18" i="36"/>
  <c r="AN18" i="36"/>
  <c r="AO18" i="36"/>
  <c r="AP18" i="36"/>
  <c r="AQ18" i="36"/>
  <c r="AK18" i="37"/>
  <c r="AL18" i="37"/>
  <c r="AM18" i="37"/>
  <c r="AN18" i="37"/>
  <c r="AO18" i="37"/>
  <c r="AP18" i="37"/>
  <c r="AQ18" i="37"/>
  <c r="AR18" i="36"/>
  <c r="AS18" i="36"/>
  <c r="AT18" i="36"/>
  <c r="AU18" i="36"/>
  <c r="AV18" i="36"/>
  <c r="AW18" i="36"/>
  <c r="AX18" i="36"/>
  <c r="AR18" i="37"/>
  <c r="AS18" i="37"/>
  <c r="AT18" i="37"/>
  <c r="AU18" i="37"/>
  <c r="AV18" i="37"/>
  <c r="AW18" i="37"/>
  <c r="AX18" i="37"/>
  <c r="AY18" i="36"/>
  <c r="AZ18" i="36"/>
  <c r="BA18" i="36"/>
  <c r="BB18" i="36"/>
  <c r="BC18" i="36"/>
  <c r="BD18" i="36"/>
  <c r="BE18" i="36"/>
  <c r="AY18" i="37"/>
  <c r="AZ18" i="37"/>
  <c r="BA18" i="37"/>
  <c r="BB18" i="37"/>
  <c r="BC18" i="37"/>
  <c r="BD18" i="37"/>
  <c r="BE18" i="37"/>
  <c r="BF18" i="36"/>
  <c r="BG18" i="36"/>
  <c r="BH18" i="36"/>
  <c r="BI18" i="36"/>
  <c r="BJ18" i="36"/>
  <c r="BK18" i="36"/>
  <c r="BL18" i="36"/>
  <c r="BF18" i="37"/>
  <c r="BG18" i="37"/>
  <c r="BH18" i="37"/>
  <c r="BI18" i="37"/>
  <c r="BJ18" i="37"/>
  <c r="BK18" i="37"/>
  <c r="BL18" i="37"/>
  <c r="BM18" i="36"/>
  <c r="BN18" i="36"/>
  <c r="BO18" i="36"/>
  <c r="BP18" i="36"/>
  <c r="BQ18" i="36"/>
  <c r="BR18" i="36"/>
  <c r="BS18" i="36"/>
  <c r="BM18" i="37"/>
  <c r="BN18" i="37"/>
  <c r="BO18" i="37"/>
  <c r="BP18" i="37"/>
  <c r="BQ18" i="37"/>
  <c r="BR18" i="37"/>
  <c r="BS18" i="37"/>
  <c r="BT18" i="36"/>
  <c r="BU18" i="36"/>
  <c r="BV18" i="36"/>
  <c r="BW18" i="36"/>
  <c r="BX18" i="36"/>
  <c r="BY18" i="36"/>
  <c r="BZ18" i="36"/>
  <c r="BT18" i="37"/>
  <c r="BU18" i="37"/>
  <c r="BV18" i="37"/>
  <c r="BW18" i="37"/>
  <c r="BX18" i="37"/>
  <c r="BY18" i="37"/>
  <c r="BZ18" i="37"/>
  <c r="CA18" i="36"/>
  <c r="CB18" i="36"/>
  <c r="CC18" i="36"/>
  <c r="CD18" i="36"/>
  <c r="CE18" i="36"/>
  <c r="CF18" i="36"/>
  <c r="CG18" i="36"/>
  <c r="CA18" i="37"/>
  <c r="CB18" i="37"/>
  <c r="CC18" i="37"/>
  <c r="CD18" i="37"/>
  <c r="CE18" i="37"/>
  <c r="CF18" i="37"/>
  <c r="CG18" i="37"/>
  <c r="CH18" i="36"/>
  <c r="CI18" i="36"/>
  <c r="CJ18" i="36"/>
  <c r="CK18" i="36"/>
  <c r="CL18" i="36"/>
  <c r="CM18" i="36"/>
  <c r="CN18" i="36"/>
  <c r="CH18" i="37"/>
  <c r="CI18" i="37"/>
  <c r="CJ18" i="37"/>
  <c r="CK18" i="37"/>
  <c r="CL18" i="37"/>
  <c r="CM18" i="37"/>
  <c r="CN18" i="37"/>
  <c r="CO18" i="36"/>
  <c r="CP18" i="36"/>
  <c r="CQ18" i="36"/>
  <c r="CR18" i="36"/>
  <c r="CS18" i="36"/>
  <c r="CT18" i="36"/>
  <c r="CU18" i="36"/>
  <c r="CO18" i="37"/>
  <c r="CP18" i="37"/>
  <c r="CQ18" i="37"/>
  <c r="CR18" i="37"/>
  <c r="CS18" i="37"/>
  <c r="CT18" i="37"/>
  <c r="CU18" i="37"/>
  <c r="CV18" i="36"/>
  <c r="CW18" i="36"/>
  <c r="CX18" i="36"/>
  <c r="CY18" i="36"/>
  <c r="CZ18" i="36"/>
  <c r="CV18" i="37"/>
  <c r="CW18" i="37"/>
  <c r="CX18" i="37"/>
  <c r="CY18" i="37"/>
  <c r="CZ18" i="37"/>
  <c r="DA18" i="37"/>
  <c r="DB18" i="37"/>
  <c r="DD18" i="36"/>
  <c r="DE18" i="36"/>
  <c r="DF18" i="36"/>
  <c r="DG18" i="36"/>
  <c r="DH18" i="36"/>
  <c r="DI18" i="36"/>
  <c r="DC18" i="37"/>
  <c r="DD18" i="37"/>
  <c r="DE18" i="37"/>
  <c r="DF18" i="37"/>
  <c r="DG18" i="37"/>
  <c r="DH18" i="37"/>
  <c r="DI18" i="37"/>
  <c r="DJ18" i="36"/>
  <c r="DK18" i="36"/>
  <c r="DL18" i="36"/>
  <c r="DM18" i="36"/>
  <c r="DN18" i="36"/>
  <c r="DO18" i="36"/>
  <c r="DP18" i="36"/>
  <c r="DJ18" i="37"/>
  <c r="DK18" i="37"/>
  <c r="DL18" i="37"/>
  <c r="DM18" i="37"/>
  <c r="DN18" i="37"/>
  <c r="DO18" i="37"/>
  <c r="DP18" i="37"/>
  <c r="DQ18" i="36"/>
  <c r="DR18" i="36"/>
  <c r="DS18" i="36"/>
  <c r="DT18" i="36"/>
  <c r="DU18" i="36"/>
  <c r="DV18" i="36"/>
  <c r="DW18" i="36"/>
  <c r="DQ18" i="37"/>
  <c r="DR18" i="37"/>
  <c r="DS18" i="37"/>
  <c r="DT18" i="37"/>
  <c r="DU18" i="37"/>
  <c r="DV18" i="37"/>
  <c r="DW18" i="37"/>
  <c r="DX18" i="36"/>
  <c r="DY18" i="36"/>
  <c r="DZ18" i="36"/>
  <c r="EA18" i="36"/>
  <c r="EB18" i="36"/>
  <c r="EC18" i="36"/>
  <c r="ED18" i="36"/>
  <c r="DX18" i="37"/>
  <c r="DY18" i="37"/>
  <c r="DZ18" i="37"/>
  <c r="EA18" i="37"/>
  <c r="EB18" i="37"/>
  <c r="EC18" i="37"/>
  <c r="ED18" i="37"/>
  <c r="EE18" i="36"/>
  <c r="EF18" i="36"/>
  <c r="EG18" i="36"/>
  <c r="EH18" i="36"/>
  <c r="EI18" i="36"/>
  <c r="EJ18" i="36"/>
  <c r="EK18" i="36"/>
  <c r="EE18" i="37"/>
  <c r="EF18" i="37"/>
  <c r="EG18" i="37"/>
  <c r="EH18" i="37"/>
  <c r="EI18" i="37"/>
  <c r="EJ18" i="37"/>
  <c r="EK18" i="37"/>
  <c r="EL18" i="36"/>
  <c r="EM18" i="36"/>
  <c r="EN18" i="36"/>
  <c r="EO18" i="36"/>
  <c r="EP18" i="36"/>
  <c r="EQ18" i="36"/>
  <c r="ER18" i="36"/>
  <c r="EL18" i="37"/>
  <c r="EM18" i="37"/>
  <c r="EN18" i="37"/>
  <c r="EO18" i="37"/>
  <c r="EP18" i="37"/>
  <c r="ES18" i="36"/>
  <c r="ET18" i="36"/>
  <c r="EU18" i="36"/>
  <c r="EV18" i="36"/>
  <c r="EW18" i="36"/>
  <c r="EX18" i="36"/>
  <c r="EY18" i="36"/>
  <c r="ES18" i="37"/>
  <c r="ET18" i="37"/>
  <c r="EU18" i="37"/>
  <c r="EV18" i="37"/>
  <c r="EW18" i="37"/>
  <c r="EX18" i="37"/>
  <c r="EY18" i="37"/>
  <c r="EZ18" i="36"/>
  <c r="FA18" i="36"/>
  <c r="FB18" i="36"/>
  <c r="FC18" i="36"/>
  <c r="FD18" i="36"/>
  <c r="FE18" i="36"/>
  <c r="FF18" i="36"/>
  <c r="EZ18" i="37"/>
  <c r="FA18" i="37"/>
  <c r="FB18" i="37"/>
  <c r="FC18" i="37"/>
  <c r="FD18" i="37"/>
  <c r="FE18" i="37"/>
  <c r="FF18" i="37"/>
  <c r="FG18" i="36"/>
  <c r="FH18" i="36"/>
  <c r="FI18" i="36"/>
  <c r="FJ18" i="36"/>
  <c r="FK18" i="36"/>
  <c r="FL18" i="36"/>
  <c r="FM18" i="36"/>
  <c r="FG18" i="37"/>
  <c r="FH18" i="37"/>
  <c r="FI18" i="37"/>
  <c r="FJ18" i="37"/>
  <c r="FK18" i="37"/>
  <c r="FL18" i="37"/>
  <c r="FM18" i="37"/>
  <c r="FN18" i="36"/>
  <c r="FO18" i="36"/>
  <c r="FP18" i="36"/>
  <c r="FQ18" i="36"/>
  <c r="FR18" i="36"/>
  <c r="FS18" i="36"/>
  <c r="FT18" i="36"/>
  <c r="FN18" i="37"/>
  <c r="FO18" i="37"/>
  <c r="FP18" i="37"/>
  <c r="FQ18" i="37"/>
  <c r="FR18" i="37"/>
  <c r="FS18" i="37"/>
  <c r="FT18" i="37"/>
  <c r="FU18" i="36"/>
  <c r="FV18" i="36"/>
  <c r="FW18" i="36"/>
  <c r="FX18" i="36"/>
  <c r="FY18" i="36"/>
  <c r="FZ18" i="36"/>
  <c r="GA18" i="36"/>
  <c r="FU18" i="37"/>
  <c r="FV18" i="37"/>
  <c r="FW18" i="37"/>
  <c r="FX18" i="37"/>
  <c r="FY18" i="37"/>
  <c r="FZ18" i="37"/>
  <c r="GA18" i="37"/>
  <c r="GB18" i="36"/>
  <c r="GC18" i="36"/>
  <c r="GD18" i="36"/>
  <c r="GE18" i="36"/>
  <c r="GF18" i="36"/>
  <c r="GG18" i="36"/>
  <c r="GH18" i="36"/>
  <c r="GB18" i="37"/>
  <c r="GC18" i="37"/>
  <c r="GD18" i="37"/>
  <c r="GE18" i="37"/>
  <c r="GF18" i="37"/>
  <c r="GG18" i="37"/>
  <c r="GH18" i="37"/>
  <c r="GI18" i="36"/>
  <c r="GJ18" i="36"/>
  <c r="GK18" i="36"/>
  <c r="GL18" i="36"/>
  <c r="GM18" i="36"/>
  <c r="GN18" i="36"/>
  <c r="GO18" i="36"/>
  <c r="GI18" i="37"/>
  <c r="GJ18" i="37"/>
  <c r="GK18" i="37"/>
  <c r="GL18" i="37"/>
  <c r="GM18" i="37"/>
  <c r="GN18" i="37"/>
  <c r="GO18" i="37"/>
  <c r="GP18" i="36"/>
  <c r="GQ18" i="36"/>
  <c r="GR18" i="36"/>
  <c r="GS18" i="36"/>
  <c r="GT18" i="36"/>
  <c r="GU18" i="36"/>
  <c r="GV18" i="36"/>
  <c r="GP18" i="37"/>
  <c r="GQ18" i="37"/>
  <c r="GR18" i="37"/>
  <c r="GS18" i="37"/>
  <c r="GT18" i="37"/>
  <c r="GU18" i="37"/>
  <c r="GV18" i="37"/>
  <c r="GW18" i="36"/>
  <c r="GX18" i="36"/>
  <c r="GY18" i="36"/>
  <c r="GZ18" i="36"/>
  <c r="HA18" i="36"/>
  <c r="HB18" i="36"/>
  <c r="HC18" i="36"/>
  <c r="GW18" i="37"/>
  <c r="GX18" i="37"/>
  <c r="GY18" i="37"/>
  <c r="GZ18" i="37"/>
  <c r="HA18" i="37"/>
  <c r="HB18" i="37"/>
  <c r="HC18" i="37"/>
  <c r="HD18" i="36"/>
  <c r="HE18" i="36"/>
  <c r="HF18" i="36"/>
  <c r="HG18" i="36"/>
  <c r="HH18" i="36"/>
  <c r="HI18" i="36"/>
  <c r="HJ18" i="36"/>
  <c r="HD18" i="37"/>
  <c r="HE18" i="37"/>
  <c r="HF18" i="37"/>
  <c r="HG18" i="37"/>
  <c r="HH18" i="37"/>
  <c r="HI18" i="37"/>
  <c r="HJ18" i="37"/>
  <c r="HK18" i="36"/>
  <c r="HL18" i="36"/>
  <c r="HM18" i="36"/>
  <c r="HN18" i="36"/>
  <c r="HO18" i="36"/>
  <c r="HP18" i="36"/>
  <c r="HQ18" i="36"/>
  <c r="HK18" i="37"/>
  <c r="HL18" i="37"/>
  <c r="HM18" i="37"/>
  <c r="HN18" i="37"/>
  <c r="HO18" i="37"/>
  <c r="HP18" i="37"/>
  <c r="HQ18" i="37"/>
  <c r="HR18" i="36"/>
  <c r="HS18" i="36"/>
  <c r="HT18" i="36"/>
  <c r="HU18" i="36"/>
  <c r="HV18" i="36"/>
  <c r="HW18" i="36"/>
  <c r="HX18" i="36"/>
  <c r="HR18" i="37"/>
  <c r="HS18" i="37"/>
  <c r="HT18" i="37"/>
  <c r="HU18" i="37"/>
  <c r="HV18" i="37"/>
  <c r="HW18" i="37"/>
  <c r="HX18" i="37"/>
  <c r="HY18" i="36"/>
  <c r="HZ18" i="36"/>
  <c r="IA18" i="36"/>
  <c r="IB18" i="36"/>
  <c r="IC18" i="36"/>
  <c r="ID18" i="36"/>
  <c r="IE18" i="36"/>
  <c r="HY18" i="37"/>
  <c r="HZ18" i="37"/>
  <c r="IA18" i="37"/>
  <c r="IB18" i="37"/>
  <c r="IC18" i="37"/>
  <c r="ID18" i="37"/>
  <c r="IE18" i="37"/>
  <c r="IF18" i="36"/>
  <c r="IG18" i="36"/>
  <c r="IH18" i="36"/>
  <c r="II18" i="36"/>
  <c r="IJ18" i="36"/>
  <c r="IK18" i="36"/>
  <c r="IL18" i="36"/>
  <c r="IF18" i="37"/>
  <c r="IG18" i="37"/>
  <c r="IH18" i="37"/>
  <c r="II18" i="37"/>
  <c r="IJ18" i="37"/>
  <c r="IK18" i="37"/>
  <c r="IL18" i="37"/>
  <c r="IM18" i="36"/>
  <c r="IN18" i="36"/>
  <c r="IO18" i="36"/>
  <c r="IP18" i="36"/>
  <c r="IQ18" i="36"/>
  <c r="IR18" i="36"/>
  <c r="IS18" i="36"/>
  <c r="IM18" i="37"/>
  <c r="IN18" i="37"/>
  <c r="IO18" i="37"/>
  <c r="IP18" i="37"/>
  <c r="IQ18" i="37"/>
  <c r="IR18" i="37"/>
  <c r="IS18" i="37"/>
  <c r="IT18" i="36"/>
  <c r="IU18" i="36"/>
  <c r="IV18" i="36"/>
  <c r="IW18" i="36"/>
  <c r="IX18" i="36"/>
  <c r="IY18" i="36"/>
  <c r="IZ18" i="36"/>
  <c r="IT18" i="37"/>
  <c r="IU18" i="37"/>
  <c r="IV18" i="37"/>
  <c r="IW18" i="37"/>
  <c r="IX18" i="37"/>
  <c r="IY18" i="37"/>
  <c r="IZ18" i="37"/>
  <c r="JA18" i="36"/>
  <c r="JB18" i="36"/>
  <c r="JC18" i="36"/>
  <c r="JD18" i="36"/>
  <c r="JE18" i="36"/>
  <c r="JF18" i="36"/>
  <c r="JG18" i="36"/>
  <c r="JA18" i="37"/>
  <c r="JB18" i="37"/>
  <c r="JC18" i="37"/>
  <c r="JD18" i="37"/>
  <c r="JE18" i="37"/>
  <c r="JF18" i="37"/>
  <c r="JG18" i="37"/>
  <c r="JH18" i="36"/>
  <c r="JI18" i="36"/>
  <c r="JJ18" i="36"/>
  <c r="JK18" i="36"/>
  <c r="JL18" i="36"/>
  <c r="JM18" i="36"/>
  <c r="JN18" i="36"/>
  <c r="JH18" i="37"/>
  <c r="JI18" i="37"/>
  <c r="JJ18" i="37"/>
  <c r="JK18" i="37"/>
  <c r="JL18" i="37"/>
  <c r="JM18" i="37"/>
  <c r="JN18" i="37"/>
  <c r="JO18" i="36"/>
  <c r="JP18" i="36"/>
  <c r="JQ18" i="36"/>
  <c r="JR18" i="36"/>
  <c r="JS18" i="36"/>
  <c r="JT18" i="36"/>
  <c r="JU18" i="36"/>
  <c r="JO18" i="37"/>
  <c r="JP18" i="37"/>
  <c r="JQ18" i="37"/>
  <c r="JR18" i="37"/>
  <c r="JS18" i="37"/>
  <c r="JT18" i="37"/>
  <c r="JU18" i="37"/>
  <c r="JV18" i="36"/>
  <c r="JW18" i="36"/>
  <c r="JX18" i="36"/>
  <c r="JY18" i="36"/>
  <c r="JZ18" i="36"/>
  <c r="KA18" i="36"/>
  <c r="KB18" i="36"/>
  <c r="JV18" i="37"/>
  <c r="JW18" i="37"/>
  <c r="JX18" i="37"/>
  <c r="JY18" i="37"/>
  <c r="JZ18" i="37"/>
  <c r="KA18" i="37"/>
  <c r="KB18" i="37"/>
  <c r="KC18" i="36"/>
  <c r="KD18" i="36"/>
  <c r="KE18" i="36"/>
  <c r="KF18" i="36"/>
  <c r="KG18" i="36"/>
  <c r="KH18" i="36"/>
  <c r="KI18" i="36"/>
  <c r="KC18" i="37"/>
  <c r="KD18" i="37"/>
  <c r="KE18" i="37"/>
  <c r="KF18" i="37"/>
  <c r="KG18" i="37"/>
  <c r="KH18" i="37"/>
  <c r="KI18" i="37"/>
  <c r="KJ18" i="36"/>
  <c r="KK18" i="36"/>
  <c r="KL18" i="36"/>
  <c r="KM18" i="36"/>
  <c r="KN18" i="36"/>
  <c r="KO18" i="36"/>
  <c r="KP18" i="36"/>
  <c r="KJ18" i="37"/>
  <c r="KK18" i="37"/>
  <c r="KL18" i="37"/>
  <c r="KM18" i="37"/>
  <c r="KN18" i="37"/>
  <c r="KO18" i="37"/>
  <c r="KP18" i="37"/>
  <c r="KQ18" i="36"/>
  <c r="KR18" i="36"/>
  <c r="KS18" i="36"/>
  <c r="KT18" i="36"/>
  <c r="KU18" i="36"/>
  <c r="KV18" i="36"/>
  <c r="KW18" i="36"/>
  <c r="KQ18" i="37"/>
  <c r="KR18" i="37"/>
  <c r="KS18" i="37"/>
  <c r="KT18" i="37"/>
  <c r="KU18" i="37"/>
  <c r="KV18" i="37"/>
  <c r="KW18" i="37"/>
  <c r="KX18" i="36"/>
  <c r="KY18" i="36"/>
  <c r="KZ18" i="36"/>
  <c r="LA18" i="36"/>
  <c r="LB18" i="36"/>
  <c r="LC18" i="36"/>
  <c r="LD18" i="36"/>
  <c r="KX18" i="37"/>
  <c r="KY18" i="37"/>
  <c r="KZ18" i="37"/>
  <c r="LA18" i="37"/>
  <c r="LB18" i="37"/>
  <c r="LC18" i="37"/>
  <c r="LD18" i="37"/>
  <c r="LE18" i="36"/>
  <c r="LF18" i="36"/>
  <c r="LG18" i="36"/>
  <c r="LH18" i="36"/>
  <c r="LI18" i="36"/>
  <c r="LJ18" i="36"/>
  <c r="LK18" i="36"/>
  <c r="LE18" i="37"/>
  <c r="LF18" i="37"/>
  <c r="LG18" i="37"/>
  <c r="LH18" i="37"/>
  <c r="LI18" i="37"/>
  <c r="LJ18" i="37"/>
  <c r="LK18" i="37"/>
  <c r="LL18" i="36"/>
  <c r="LM18" i="36"/>
  <c r="LN18" i="36"/>
  <c r="LO18" i="36"/>
  <c r="LP18" i="36"/>
  <c r="LQ18" i="36"/>
  <c r="LR18" i="36"/>
  <c r="LL18" i="37"/>
  <c r="LM18" i="37"/>
  <c r="LN18" i="37"/>
  <c r="LO18" i="37"/>
  <c r="LP18" i="37"/>
  <c r="LQ18" i="37"/>
  <c r="LR18" i="37"/>
  <c r="LS18" i="36"/>
  <c r="LT18" i="36"/>
  <c r="LU18" i="36"/>
  <c r="LV18" i="36"/>
  <c r="LW18" i="36"/>
  <c r="LX18" i="36"/>
  <c r="LY18" i="36"/>
  <c r="LS18" i="37"/>
  <c r="LT18" i="37"/>
  <c r="LU18" i="37"/>
  <c r="LV18" i="37"/>
  <c r="LW18" i="37"/>
  <c r="LX18" i="37"/>
  <c r="LY18" i="37"/>
  <c r="LZ18" i="36"/>
  <c r="MA18" i="36"/>
  <c r="MB18" i="36"/>
  <c r="MC18" i="36"/>
  <c r="MD18" i="36"/>
  <c r="ME18" i="36"/>
  <c r="MF18" i="36"/>
  <c r="LZ18" i="37"/>
  <c r="MA18" i="37"/>
  <c r="MB18" i="37"/>
  <c r="MC18" i="37"/>
  <c r="MD18" i="37"/>
  <c r="ME18" i="37"/>
  <c r="MF18" i="37"/>
  <c r="MG18" i="36"/>
  <c r="MH18" i="36"/>
  <c r="MI18" i="36"/>
  <c r="MJ18" i="36"/>
  <c r="MK18" i="36"/>
  <c r="ML18" i="36"/>
  <c r="MM18" i="36"/>
  <c r="MG18" i="37"/>
  <c r="MH18" i="37"/>
  <c r="MI18" i="37"/>
  <c r="MJ18" i="37"/>
  <c r="MK18" i="37"/>
  <c r="ML18" i="37"/>
  <c r="MM18" i="37"/>
  <c r="MN18" i="36"/>
  <c r="MO18" i="36"/>
  <c r="MP18" i="36"/>
  <c r="MN18" i="37"/>
  <c r="MO18" i="37"/>
  <c r="MP18" i="37"/>
  <c r="G19" i="36"/>
  <c r="H19" i="36"/>
  <c r="F19" i="36"/>
  <c r="E19" i="36"/>
  <c r="C19" i="36"/>
  <c r="D19" i="36"/>
  <c r="B19" i="36"/>
  <c r="C19" i="37"/>
  <c r="D19" i="37"/>
  <c r="E19" i="37"/>
  <c r="F19" i="37"/>
  <c r="G19" i="37"/>
  <c r="H19" i="37"/>
  <c r="B19" i="37"/>
  <c r="I19" i="36"/>
  <c r="J19" i="36"/>
  <c r="K19" i="36"/>
  <c r="L19" i="36"/>
  <c r="M19" i="36"/>
  <c r="N19" i="36"/>
  <c r="O19" i="36"/>
  <c r="I19" i="37"/>
  <c r="J19" i="37"/>
  <c r="K19" i="37"/>
  <c r="L19" i="37"/>
  <c r="M19" i="37"/>
  <c r="N19" i="37"/>
  <c r="O19" i="37"/>
  <c r="W19" i="36"/>
  <c r="X19" i="36"/>
  <c r="Y19" i="36"/>
  <c r="Z19" i="36"/>
  <c r="AA19" i="36"/>
  <c r="AB19" i="36"/>
  <c r="AC19" i="36"/>
  <c r="W19" i="37"/>
  <c r="X19" i="37"/>
  <c r="Y19" i="37"/>
  <c r="Z19" i="37"/>
  <c r="AA19" i="37"/>
  <c r="AB19" i="37"/>
  <c r="AC19" i="37"/>
  <c r="AD19" i="36"/>
  <c r="AE19" i="36"/>
  <c r="AF19" i="36"/>
  <c r="AG19" i="36"/>
  <c r="AH19" i="36"/>
  <c r="AI19" i="36"/>
  <c r="AJ19" i="36"/>
  <c r="AD19" i="37"/>
  <c r="AE19" i="37"/>
  <c r="AF19" i="37"/>
  <c r="AG19" i="37"/>
  <c r="AH19" i="37"/>
  <c r="AI19" i="37"/>
  <c r="AJ19" i="37"/>
  <c r="AK19" i="36"/>
  <c r="AL19" i="36"/>
  <c r="AM19" i="36"/>
  <c r="AN19" i="36"/>
  <c r="AO19" i="36"/>
  <c r="AP19" i="36"/>
  <c r="AQ19" i="36"/>
  <c r="AK19" i="37"/>
  <c r="AL19" i="37"/>
  <c r="AM19" i="37"/>
  <c r="AN19" i="37"/>
  <c r="AO19" i="37"/>
  <c r="AP19" i="37"/>
  <c r="AQ19" i="37"/>
  <c r="AR19" i="36"/>
  <c r="AS19" i="36"/>
  <c r="AT19" i="36"/>
  <c r="AU19" i="36"/>
  <c r="AV19" i="36"/>
  <c r="AW19" i="36"/>
  <c r="AX19" i="36"/>
  <c r="AR19" i="37"/>
  <c r="AS19" i="37"/>
  <c r="AT19" i="37"/>
  <c r="AU19" i="37"/>
  <c r="AV19" i="37"/>
  <c r="AW19" i="37"/>
  <c r="AX19" i="37"/>
  <c r="BF19" i="36"/>
  <c r="BG19" i="36"/>
  <c r="BH19" i="36"/>
  <c r="BI19" i="36"/>
  <c r="BJ19" i="36"/>
  <c r="BK19" i="36"/>
  <c r="BL19" i="36"/>
  <c r="BF19" i="37"/>
  <c r="BG19" i="37"/>
  <c r="BH19" i="37"/>
  <c r="BI19" i="37"/>
  <c r="BJ19" i="37"/>
  <c r="BK19" i="37"/>
  <c r="BL19" i="37"/>
  <c r="BM19" i="36"/>
  <c r="BN19" i="36"/>
  <c r="BO19" i="36"/>
  <c r="BP19" i="36"/>
  <c r="BQ19" i="36"/>
  <c r="BR19" i="36"/>
  <c r="BS19" i="36"/>
  <c r="BM19" i="37"/>
  <c r="BN19" i="37"/>
  <c r="BO19" i="37"/>
  <c r="BP19" i="37"/>
  <c r="BQ19" i="37"/>
  <c r="BR19" i="37"/>
  <c r="BS19" i="37"/>
  <c r="BT19" i="36"/>
  <c r="BU19" i="36"/>
  <c r="BV19" i="36"/>
  <c r="BW19" i="36"/>
  <c r="BX19" i="36"/>
  <c r="BY19" i="36"/>
  <c r="BZ19" i="36"/>
  <c r="BT19" i="37"/>
  <c r="BU19" i="37"/>
  <c r="BV19" i="37"/>
  <c r="BW19" i="37"/>
  <c r="BX19" i="37"/>
  <c r="BY19" i="37"/>
  <c r="BZ19" i="37"/>
  <c r="CA19" i="36"/>
  <c r="CB19" i="36"/>
  <c r="CC19" i="36"/>
  <c r="CD19" i="36"/>
  <c r="CE19" i="36"/>
  <c r="CF19" i="36"/>
  <c r="CG19" i="36"/>
  <c r="CA19" i="37"/>
  <c r="CB19" i="37"/>
  <c r="CC19" i="37"/>
  <c r="CD19" i="37"/>
  <c r="CE19" i="37"/>
  <c r="CF19" i="37"/>
  <c r="CG19" i="37"/>
  <c r="CH19" i="36"/>
  <c r="CI19" i="36"/>
  <c r="CJ19" i="36"/>
  <c r="CK19" i="36"/>
  <c r="CL19" i="36"/>
  <c r="CM19" i="36"/>
  <c r="CN19" i="36"/>
  <c r="CH19" i="37"/>
  <c r="CI19" i="37"/>
  <c r="CJ19" i="37"/>
  <c r="CK19" i="37"/>
  <c r="CL19" i="37"/>
  <c r="CM19" i="37"/>
  <c r="CN19" i="37"/>
  <c r="CO19" i="36"/>
  <c r="CP19" i="36"/>
  <c r="CQ19" i="36"/>
  <c r="CR19" i="36"/>
  <c r="CS19" i="36"/>
  <c r="CT19" i="36"/>
  <c r="CU19" i="36"/>
  <c r="CO19" i="37"/>
  <c r="CP19" i="37"/>
  <c r="CQ19" i="37"/>
  <c r="CR19" i="37"/>
  <c r="CS19" i="37"/>
  <c r="CT19" i="37"/>
  <c r="CU19" i="37"/>
  <c r="CV19" i="36"/>
  <c r="CW19" i="36"/>
  <c r="CX19" i="36"/>
  <c r="CY19" i="36"/>
  <c r="CZ19" i="36"/>
  <c r="CV19" i="37"/>
  <c r="CW19" i="37"/>
  <c r="CX19" i="37"/>
  <c r="CY19" i="37"/>
  <c r="CZ19" i="37"/>
  <c r="DA19" i="37"/>
  <c r="DB19" i="37"/>
  <c r="DD19" i="36"/>
  <c r="DE19" i="36"/>
  <c r="DF19" i="36"/>
  <c r="DG19" i="36"/>
  <c r="DH19" i="36"/>
  <c r="DI19" i="36"/>
  <c r="DC19" i="37"/>
  <c r="DD19" i="37"/>
  <c r="DE19" i="37"/>
  <c r="DF19" i="37"/>
  <c r="DG19" i="37"/>
  <c r="DH19" i="37"/>
  <c r="DI19" i="37"/>
  <c r="DJ19" i="36"/>
  <c r="DK19" i="36"/>
  <c r="DL19" i="36"/>
  <c r="DM19" i="36"/>
  <c r="DN19" i="36"/>
  <c r="DO19" i="36"/>
  <c r="DP19" i="36"/>
  <c r="DJ19" i="37"/>
  <c r="DK19" i="37"/>
  <c r="DL19" i="37"/>
  <c r="DM19" i="37"/>
  <c r="DN19" i="37"/>
  <c r="DO19" i="37"/>
  <c r="DP19" i="37"/>
  <c r="DQ19" i="36"/>
  <c r="DR19" i="36"/>
  <c r="DS19" i="36"/>
  <c r="DT19" i="36"/>
  <c r="DU19" i="36"/>
  <c r="DV19" i="36"/>
  <c r="DW19" i="36"/>
  <c r="DQ19" i="37"/>
  <c r="DR19" i="37"/>
  <c r="DS19" i="37"/>
  <c r="DT19" i="37"/>
  <c r="DU19" i="37"/>
  <c r="DV19" i="37"/>
  <c r="DW19" i="37"/>
  <c r="DX19" i="36"/>
  <c r="DY19" i="36"/>
  <c r="DZ19" i="36"/>
  <c r="EA19" i="36"/>
  <c r="EB19" i="36"/>
  <c r="EC19" i="36"/>
  <c r="ED19" i="36"/>
  <c r="DY19" i="37"/>
  <c r="DZ19" i="37"/>
  <c r="EA19" i="37"/>
  <c r="EB19" i="37"/>
  <c r="EC19" i="37"/>
  <c r="ED19" i="37"/>
  <c r="EE19" i="36"/>
  <c r="EF19" i="36"/>
  <c r="EG19" i="36"/>
  <c r="EH19" i="36"/>
  <c r="EI19" i="36"/>
  <c r="EJ19" i="36"/>
  <c r="EK19" i="36"/>
  <c r="EE19" i="37"/>
  <c r="EF19" i="37"/>
  <c r="EG19" i="37"/>
  <c r="EH19" i="37"/>
  <c r="EI19" i="37"/>
  <c r="EJ19" i="37"/>
  <c r="EK19" i="37"/>
  <c r="EL19" i="36"/>
  <c r="EM19" i="36"/>
  <c r="EN19" i="36"/>
  <c r="EO19" i="36"/>
  <c r="EP19" i="36"/>
  <c r="EQ19" i="36"/>
  <c r="ER19" i="36"/>
  <c r="EL19" i="37"/>
  <c r="EM19" i="37"/>
  <c r="EN19" i="37"/>
  <c r="EO19" i="37"/>
  <c r="EP19" i="37"/>
  <c r="EQ19" i="37"/>
  <c r="ER19" i="37"/>
  <c r="ES19" i="36"/>
  <c r="ET19" i="36"/>
  <c r="EU19" i="36"/>
  <c r="EV19" i="36"/>
  <c r="EW19" i="36"/>
  <c r="EX19" i="36"/>
  <c r="EY19" i="36"/>
  <c r="ES19" i="37"/>
  <c r="ET19" i="37"/>
  <c r="EU19" i="37"/>
  <c r="EV19" i="37"/>
  <c r="EW19" i="37"/>
  <c r="EX19" i="37"/>
  <c r="EY19" i="37"/>
  <c r="EZ19" i="36"/>
  <c r="FA19" i="36"/>
  <c r="FB19" i="36"/>
  <c r="FC19" i="36"/>
  <c r="FD19" i="36"/>
  <c r="FE19" i="36"/>
  <c r="FF19" i="36"/>
  <c r="EZ19" i="37"/>
  <c r="FA19" i="37"/>
  <c r="FB19" i="37"/>
  <c r="FC19" i="37"/>
  <c r="FD19" i="37"/>
  <c r="FE19" i="37"/>
  <c r="FF19" i="37"/>
  <c r="FG19" i="36"/>
  <c r="FH19" i="36"/>
  <c r="FI19" i="36"/>
  <c r="FJ19" i="36"/>
  <c r="FK19" i="36"/>
  <c r="FL19" i="36"/>
  <c r="FM19" i="36"/>
  <c r="FG19" i="37"/>
  <c r="FH19" i="37"/>
  <c r="FI19" i="37"/>
  <c r="FJ19" i="37"/>
  <c r="FK19" i="37"/>
  <c r="FL19" i="37"/>
  <c r="FM19" i="37"/>
  <c r="FN19" i="36"/>
  <c r="FO19" i="36"/>
  <c r="FP19" i="36"/>
  <c r="FQ19" i="36"/>
  <c r="FR19" i="36"/>
  <c r="FS19" i="36"/>
  <c r="FT19" i="36"/>
  <c r="FN19" i="37"/>
  <c r="FO19" i="37"/>
  <c r="FP19" i="37"/>
  <c r="FQ19" i="37"/>
  <c r="FR19" i="37"/>
  <c r="FS19" i="37"/>
  <c r="FT19" i="37"/>
  <c r="FU19" i="36"/>
  <c r="FV19" i="36"/>
  <c r="FW19" i="36"/>
  <c r="FX19" i="36"/>
  <c r="FY19" i="36"/>
  <c r="FZ19" i="36"/>
  <c r="GA19" i="36"/>
  <c r="FU19" i="37"/>
  <c r="FV19" i="37"/>
  <c r="FW19" i="37"/>
  <c r="FX19" i="37"/>
  <c r="FY19" i="37"/>
  <c r="FZ19" i="37"/>
  <c r="GA19" i="37"/>
  <c r="GB19" i="36"/>
  <c r="GC19" i="36"/>
  <c r="GD19" i="36"/>
  <c r="GE19" i="36"/>
  <c r="GF19" i="36"/>
  <c r="GG19" i="36"/>
  <c r="GH19" i="36"/>
  <c r="GB19" i="37"/>
  <c r="GC19" i="37"/>
  <c r="GD19" i="37"/>
  <c r="GE19" i="37"/>
  <c r="GF19" i="37"/>
  <c r="GG19" i="37"/>
  <c r="GH19" i="37"/>
  <c r="GI19" i="36"/>
  <c r="GJ19" i="36"/>
  <c r="GK19" i="36"/>
  <c r="GL19" i="36"/>
  <c r="GM19" i="36"/>
  <c r="GN19" i="36"/>
  <c r="GO19" i="36"/>
  <c r="GI19" i="37"/>
  <c r="GJ19" i="37"/>
  <c r="GK19" i="37"/>
  <c r="GL19" i="37"/>
  <c r="GM19" i="37"/>
  <c r="GN19" i="37"/>
  <c r="GO19" i="37"/>
  <c r="GP19" i="36"/>
  <c r="GQ19" i="36"/>
  <c r="GR19" i="36"/>
  <c r="GS19" i="36"/>
  <c r="GT19" i="36"/>
  <c r="GU19" i="36"/>
  <c r="GV19" i="36"/>
  <c r="GP19" i="37"/>
  <c r="GQ19" i="37"/>
  <c r="GR19" i="37"/>
  <c r="GS19" i="37"/>
  <c r="GT19" i="37"/>
  <c r="GU19" i="37"/>
  <c r="GV19" i="37"/>
  <c r="GW19" i="36"/>
  <c r="GX19" i="36"/>
  <c r="GY19" i="36"/>
  <c r="GZ19" i="36"/>
  <c r="HA19" i="36"/>
  <c r="HB19" i="36"/>
  <c r="HC19" i="36"/>
  <c r="GW19" i="37"/>
  <c r="GX19" i="37"/>
  <c r="GY19" i="37"/>
  <c r="GZ19" i="37"/>
  <c r="HA19" i="37"/>
  <c r="HB19" i="37"/>
  <c r="HC19" i="37"/>
  <c r="HD19" i="36"/>
  <c r="HE19" i="36"/>
  <c r="HF19" i="36"/>
  <c r="HG19" i="36"/>
  <c r="HH19" i="36"/>
  <c r="HI19" i="36"/>
  <c r="HJ19" i="36"/>
  <c r="HD19" i="37"/>
  <c r="HE19" i="37"/>
  <c r="HF19" i="37"/>
  <c r="HG19" i="37"/>
  <c r="HH19" i="37"/>
  <c r="HI19" i="37"/>
  <c r="HJ19" i="37"/>
  <c r="HK19" i="36"/>
  <c r="HL19" i="36"/>
  <c r="HM19" i="36"/>
  <c r="HN19" i="36"/>
  <c r="HO19" i="36"/>
  <c r="HP19" i="36"/>
  <c r="HQ19" i="36"/>
  <c r="HK19" i="37"/>
  <c r="HL19" i="37"/>
  <c r="HM19" i="37"/>
  <c r="HN19" i="37"/>
  <c r="HO19" i="37"/>
  <c r="HP19" i="37"/>
  <c r="HQ19" i="37"/>
  <c r="HR19" i="36"/>
  <c r="HS19" i="36"/>
  <c r="HT19" i="36"/>
  <c r="HU19" i="36"/>
  <c r="HV19" i="36"/>
  <c r="HW19" i="36"/>
  <c r="HX19" i="36"/>
  <c r="HR19" i="37"/>
  <c r="HS19" i="37"/>
  <c r="HT19" i="37"/>
  <c r="HU19" i="37"/>
  <c r="HV19" i="37"/>
  <c r="HW19" i="37"/>
  <c r="HX19" i="37"/>
  <c r="HY19" i="36"/>
  <c r="HZ19" i="36"/>
  <c r="IA19" i="36"/>
  <c r="IB19" i="36"/>
  <c r="IC19" i="36"/>
  <c r="ID19" i="36"/>
  <c r="IE19" i="36"/>
  <c r="HY19" i="37"/>
  <c r="HZ19" i="37"/>
  <c r="IA19" i="37"/>
  <c r="IB19" i="37"/>
  <c r="IC19" i="37"/>
  <c r="ID19" i="37"/>
  <c r="IE19" i="37"/>
  <c r="IF19" i="36"/>
  <c r="IG19" i="36"/>
  <c r="IH19" i="36"/>
  <c r="II19" i="36"/>
  <c r="IJ19" i="36"/>
  <c r="IK19" i="36"/>
  <c r="IL19" i="36"/>
  <c r="IF19" i="37"/>
  <c r="IG19" i="37"/>
  <c r="IH19" i="37"/>
  <c r="II19" i="37"/>
  <c r="IJ19" i="37"/>
  <c r="IK19" i="37"/>
  <c r="IL19" i="37"/>
  <c r="IM19" i="36"/>
  <c r="IN19" i="36"/>
  <c r="IO19" i="36"/>
  <c r="IP19" i="36"/>
  <c r="IQ19" i="36"/>
  <c r="IR19" i="36"/>
  <c r="IS19" i="36"/>
  <c r="IM19" i="37"/>
  <c r="IN19" i="37"/>
  <c r="IO19" i="37"/>
  <c r="IP19" i="37"/>
  <c r="IQ19" i="37"/>
  <c r="IR19" i="37"/>
  <c r="IS19" i="37"/>
  <c r="IT19" i="36"/>
  <c r="IU19" i="36"/>
  <c r="IV19" i="36"/>
  <c r="IW19" i="36"/>
  <c r="IX19" i="36"/>
  <c r="IY19" i="36"/>
  <c r="IZ19" i="36"/>
  <c r="IT19" i="37"/>
  <c r="IU19" i="37"/>
  <c r="IV19" i="37"/>
  <c r="IW19" i="37"/>
  <c r="IX19" i="37"/>
  <c r="IY19" i="37"/>
  <c r="IZ19" i="37"/>
  <c r="JA19" i="36"/>
  <c r="JB19" i="36"/>
  <c r="JC19" i="36"/>
  <c r="JD19" i="36"/>
  <c r="JE19" i="36"/>
  <c r="JF19" i="36"/>
  <c r="JG19" i="36"/>
  <c r="JA19" i="37"/>
  <c r="JB19" i="37"/>
  <c r="JC19" i="37"/>
  <c r="JD19" i="37"/>
  <c r="JE19" i="37"/>
  <c r="JF19" i="37"/>
  <c r="JG19" i="37"/>
  <c r="JO19" i="36"/>
  <c r="JP19" i="36"/>
  <c r="JQ19" i="36"/>
  <c r="JR19" i="36"/>
  <c r="JS19" i="36"/>
  <c r="JT19" i="36"/>
  <c r="JU19" i="36"/>
  <c r="JO19" i="37"/>
  <c r="JP19" i="37"/>
  <c r="JQ19" i="37"/>
  <c r="JR19" i="37"/>
  <c r="JS19" i="37"/>
  <c r="JT19" i="37"/>
  <c r="JU19" i="37"/>
  <c r="JV19" i="36"/>
  <c r="JW19" i="36"/>
  <c r="JX19" i="36"/>
  <c r="JY19" i="36"/>
  <c r="JZ19" i="36"/>
  <c r="KA19" i="36"/>
  <c r="KB19" i="36"/>
  <c r="JV19" i="37"/>
  <c r="JW19" i="37"/>
  <c r="JX19" i="37"/>
  <c r="JY19" i="37"/>
  <c r="JZ19" i="37"/>
  <c r="KA19" i="37"/>
  <c r="KB19" i="37"/>
  <c r="KC19" i="36"/>
  <c r="KD19" i="36"/>
  <c r="KE19" i="36"/>
  <c r="KF19" i="36"/>
  <c r="KG19" i="36"/>
  <c r="KH19" i="36"/>
  <c r="KI19" i="36"/>
  <c r="KC19" i="37"/>
  <c r="KD19" i="37"/>
  <c r="KE19" i="37"/>
  <c r="KF19" i="37"/>
  <c r="KG19" i="37"/>
  <c r="KH19" i="37"/>
  <c r="KI19" i="37"/>
  <c r="KJ19" i="36"/>
  <c r="KK19" i="36"/>
  <c r="KL19" i="36"/>
  <c r="KM19" i="36"/>
  <c r="KN19" i="36"/>
  <c r="KO19" i="36"/>
  <c r="KP19" i="36"/>
  <c r="KJ19" i="37"/>
  <c r="KK19" i="37"/>
  <c r="KL19" i="37"/>
  <c r="KM19" i="37"/>
  <c r="KN19" i="37"/>
  <c r="KO19" i="37"/>
  <c r="KP19" i="37"/>
  <c r="KQ19" i="36"/>
  <c r="KR19" i="36"/>
  <c r="KS19" i="36"/>
  <c r="KT19" i="36"/>
  <c r="KU19" i="36"/>
  <c r="KV19" i="36"/>
  <c r="KW19" i="36"/>
  <c r="KQ19" i="37"/>
  <c r="KR19" i="37"/>
  <c r="KS19" i="37"/>
  <c r="KT19" i="37"/>
  <c r="KU19" i="37"/>
  <c r="KV19" i="37"/>
  <c r="KW19" i="37"/>
  <c r="KX19" i="36"/>
  <c r="KY19" i="36"/>
  <c r="KZ19" i="36"/>
  <c r="LA19" i="36"/>
  <c r="LB19" i="36"/>
  <c r="LC19" i="36"/>
  <c r="LD19" i="36"/>
  <c r="KX19" i="37"/>
  <c r="KY19" i="37"/>
  <c r="KZ19" i="37"/>
  <c r="LA19" i="37"/>
  <c r="LB19" i="37"/>
  <c r="LC19" i="37"/>
  <c r="LD19" i="37"/>
  <c r="LE19" i="36"/>
  <c r="LF19" i="36"/>
  <c r="LG19" i="36"/>
  <c r="LH19" i="36"/>
  <c r="LI19" i="36"/>
  <c r="LJ19" i="36"/>
  <c r="LK19" i="36"/>
  <c r="LE19" i="37"/>
  <c r="LF19" i="37"/>
  <c r="LG19" i="37"/>
  <c r="LH19" i="37"/>
  <c r="LI19" i="37"/>
  <c r="LJ19" i="37"/>
  <c r="LK19" i="37"/>
  <c r="LL19" i="36"/>
  <c r="LM19" i="36"/>
  <c r="LN19" i="36"/>
  <c r="LO19" i="36"/>
  <c r="LP19" i="36"/>
  <c r="LQ19" i="36"/>
  <c r="LR19" i="36"/>
  <c r="LL19" i="37"/>
  <c r="LM19" i="37"/>
  <c r="LN19" i="37"/>
  <c r="LO19" i="37"/>
  <c r="LP19" i="37"/>
  <c r="LQ19" i="37"/>
  <c r="LR19" i="37"/>
  <c r="LS19" i="36"/>
  <c r="LT19" i="36"/>
  <c r="LU19" i="36"/>
  <c r="LV19" i="36"/>
  <c r="LW19" i="36"/>
  <c r="LX19" i="36"/>
  <c r="LY19" i="36"/>
  <c r="LS19" i="37"/>
  <c r="LT19" i="37"/>
  <c r="LU19" i="37"/>
  <c r="LV19" i="37"/>
  <c r="LW19" i="37"/>
  <c r="LX19" i="37"/>
  <c r="LY19" i="37"/>
  <c r="LZ19" i="36"/>
  <c r="MA19" i="36"/>
  <c r="MB19" i="36"/>
  <c r="MC19" i="36"/>
  <c r="MD19" i="36"/>
  <c r="ME19" i="36"/>
  <c r="MF19" i="36"/>
  <c r="LZ19" i="37"/>
  <c r="MA19" i="37"/>
  <c r="MB19" i="37"/>
  <c r="MC19" i="37"/>
  <c r="MD19" i="37"/>
  <c r="ME19" i="37"/>
  <c r="MF19" i="37"/>
  <c r="MG19" i="36"/>
  <c r="MH19" i="36"/>
  <c r="MI19" i="36"/>
  <c r="MJ19" i="36"/>
  <c r="MK19" i="36"/>
  <c r="ML19" i="36"/>
  <c r="MM19" i="36"/>
  <c r="MG19" i="37"/>
  <c r="MH19" i="37"/>
  <c r="MI19" i="37"/>
  <c r="MJ19" i="37"/>
  <c r="MK19" i="37"/>
  <c r="ML19" i="37"/>
  <c r="MM19" i="37"/>
  <c r="MN19" i="36"/>
  <c r="MO19" i="36"/>
  <c r="MP19" i="36"/>
  <c r="MN19" i="37"/>
  <c r="MO19" i="37"/>
  <c r="MP19" i="37"/>
  <c r="G21" i="36"/>
  <c r="H21" i="36"/>
  <c r="F21" i="36"/>
  <c r="E21" i="36"/>
  <c r="C21" i="36"/>
  <c r="D21" i="36"/>
  <c r="B21" i="36"/>
  <c r="C21" i="37"/>
  <c r="D21" i="37"/>
  <c r="E21" i="37"/>
  <c r="F21" i="37"/>
  <c r="G21" i="37"/>
  <c r="H21" i="37"/>
  <c r="B21" i="37"/>
  <c r="I21" i="36"/>
  <c r="J21" i="36"/>
  <c r="K21" i="36"/>
  <c r="L21" i="36"/>
  <c r="M21" i="36"/>
  <c r="N21" i="36"/>
  <c r="O21" i="36"/>
  <c r="I21" i="37"/>
  <c r="J21" i="37"/>
  <c r="K21" i="37"/>
  <c r="L21" i="37"/>
  <c r="M21" i="37"/>
  <c r="N21" i="37"/>
  <c r="O21" i="37"/>
  <c r="P21" i="36"/>
  <c r="Q21" i="36"/>
  <c r="R21" i="36"/>
  <c r="S21" i="36"/>
  <c r="T21" i="36"/>
  <c r="U21" i="36"/>
  <c r="V21" i="36"/>
  <c r="P21" i="37"/>
  <c r="Q21" i="37"/>
  <c r="R21" i="37"/>
  <c r="S21" i="37"/>
  <c r="T21" i="37"/>
  <c r="U21" i="37"/>
  <c r="V21" i="37"/>
  <c r="W21" i="36"/>
  <c r="X21" i="36"/>
  <c r="Y21" i="36"/>
  <c r="Z21" i="36"/>
  <c r="AA21" i="36"/>
  <c r="AB21" i="36"/>
  <c r="AC21" i="36"/>
  <c r="W21" i="37"/>
  <c r="X21" i="37"/>
  <c r="Y21" i="37"/>
  <c r="Z21" i="37"/>
  <c r="AA21" i="37"/>
  <c r="AB21" i="37"/>
  <c r="AC21" i="37"/>
  <c r="AD21" i="36"/>
  <c r="AE21" i="36"/>
  <c r="AF21" i="36"/>
  <c r="AG21" i="36"/>
  <c r="AH21" i="36"/>
  <c r="AI21" i="36"/>
  <c r="AJ21" i="36"/>
  <c r="AD21" i="37"/>
  <c r="AE21" i="37"/>
  <c r="AF21" i="37"/>
  <c r="AG21" i="37"/>
  <c r="AH21" i="37"/>
  <c r="AI21" i="37"/>
  <c r="AJ21" i="37"/>
  <c r="AK21" i="36"/>
  <c r="AL21" i="36"/>
  <c r="AM21" i="36"/>
  <c r="AN21" i="36"/>
  <c r="AO21" i="36"/>
  <c r="AP21" i="36"/>
  <c r="AQ21" i="36"/>
  <c r="AK21" i="37"/>
  <c r="AL21" i="37"/>
  <c r="AM21" i="37"/>
  <c r="AN21" i="37"/>
  <c r="AO21" i="37"/>
  <c r="AP21" i="37"/>
  <c r="AQ21" i="37"/>
  <c r="AR21" i="36"/>
  <c r="AS21" i="36"/>
  <c r="AT21" i="36"/>
  <c r="AU21" i="36"/>
  <c r="AV21" i="36"/>
  <c r="AW21" i="36"/>
  <c r="AX21" i="36"/>
  <c r="AR21" i="37"/>
  <c r="AS21" i="37"/>
  <c r="AT21" i="37"/>
  <c r="AU21" i="37"/>
  <c r="AV21" i="37"/>
  <c r="AW21" i="37"/>
  <c r="AX21" i="37"/>
  <c r="AY21" i="36"/>
  <c r="AZ21" i="36"/>
  <c r="BA21" i="36"/>
  <c r="BB21" i="36"/>
  <c r="BC21" i="36"/>
  <c r="BD21" i="36"/>
  <c r="BE21" i="36"/>
  <c r="AY21" i="37"/>
  <c r="AZ21" i="37"/>
  <c r="BA21" i="37"/>
  <c r="BB21" i="37"/>
  <c r="BC21" i="37"/>
  <c r="BD21" i="37"/>
  <c r="BE21" i="37"/>
  <c r="BF21" i="36"/>
  <c r="BG21" i="36"/>
  <c r="BH21" i="36"/>
  <c r="BI21" i="36"/>
  <c r="BJ21" i="36"/>
  <c r="BK21" i="36"/>
  <c r="BL21" i="36"/>
  <c r="BF21" i="37"/>
  <c r="BG21" i="37"/>
  <c r="BH21" i="37"/>
  <c r="BI21" i="37"/>
  <c r="BJ21" i="37"/>
  <c r="BK21" i="37"/>
  <c r="BL21" i="37"/>
  <c r="BM21" i="36"/>
  <c r="BN21" i="36"/>
  <c r="BO21" i="36"/>
  <c r="BP21" i="36"/>
  <c r="BQ21" i="36"/>
  <c r="BR21" i="36"/>
  <c r="BS21" i="36"/>
  <c r="BM21" i="37"/>
  <c r="BN21" i="37"/>
  <c r="BO21" i="37"/>
  <c r="BP21" i="37"/>
  <c r="BQ21" i="37"/>
  <c r="BR21" i="37"/>
  <c r="BS21" i="37"/>
  <c r="BT21" i="36"/>
  <c r="BU21" i="36"/>
  <c r="BV21" i="36"/>
  <c r="BW21" i="36"/>
  <c r="BX21" i="36"/>
  <c r="BY21" i="36"/>
  <c r="BZ21" i="36"/>
  <c r="BT21" i="37"/>
  <c r="BU21" i="37"/>
  <c r="BV21" i="37"/>
  <c r="BW21" i="37"/>
  <c r="BX21" i="37"/>
  <c r="BY21" i="37"/>
  <c r="BZ21" i="37"/>
  <c r="CA21" i="36"/>
  <c r="CB21" i="36"/>
  <c r="CC21" i="36"/>
  <c r="CD21" i="36"/>
  <c r="CE21" i="36"/>
  <c r="CF21" i="36"/>
  <c r="CG21" i="36"/>
  <c r="CA21" i="37"/>
  <c r="CB21" i="37"/>
  <c r="CC21" i="37"/>
  <c r="CD21" i="37"/>
  <c r="CE21" i="37"/>
  <c r="CF21" i="37"/>
  <c r="CG21" i="37"/>
  <c r="CH21" i="36"/>
  <c r="CI21" i="36"/>
  <c r="CJ21" i="36"/>
  <c r="CK21" i="36"/>
  <c r="CL21" i="36"/>
  <c r="CM21" i="36"/>
  <c r="CN21" i="36"/>
  <c r="CH21" i="37"/>
  <c r="CI21" i="37"/>
  <c r="CJ21" i="37"/>
  <c r="CK21" i="37"/>
  <c r="CL21" i="37"/>
  <c r="CM21" i="37"/>
  <c r="CN21" i="37"/>
  <c r="CO21" i="36"/>
  <c r="CP21" i="36"/>
  <c r="CQ21" i="36"/>
  <c r="CR21" i="36"/>
  <c r="CS21" i="36"/>
  <c r="CT21" i="36"/>
  <c r="CU21" i="36"/>
  <c r="CO21" i="37"/>
  <c r="CP21" i="37"/>
  <c r="CQ21" i="37"/>
  <c r="CR21" i="37"/>
  <c r="CS21" i="37"/>
  <c r="CT21" i="37"/>
  <c r="CU21" i="37"/>
  <c r="CV21" i="36"/>
  <c r="CW21" i="36"/>
  <c r="CX21" i="36"/>
  <c r="CY21" i="36"/>
  <c r="CZ21" i="36"/>
  <c r="CV21" i="37"/>
  <c r="CW21" i="37"/>
  <c r="CX21" i="37"/>
  <c r="CY21" i="37"/>
  <c r="CZ21" i="37"/>
  <c r="DA21" i="37"/>
  <c r="DB21" i="37"/>
  <c r="DD21" i="36"/>
  <c r="DE21" i="36"/>
  <c r="DF21" i="36"/>
  <c r="DG21" i="36"/>
  <c r="DH21" i="36"/>
  <c r="DI21" i="36"/>
  <c r="DC21" i="37"/>
  <c r="DD21" i="37"/>
  <c r="DE21" i="37"/>
  <c r="DF21" i="37"/>
  <c r="DG21" i="37"/>
  <c r="DH21" i="37"/>
  <c r="DI21" i="37"/>
  <c r="DJ21" i="36"/>
  <c r="DK21" i="36"/>
  <c r="DL21" i="36"/>
  <c r="DM21" i="36"/>
  <c r="DN21" i="36"/>
  <c r="DO21" i="36"/>
  <c r="DP21" i="36"/>
  <c r="DJ21" i="37"/>
  <c r="DK21" i="37"/>
  <c r="DL21" i="37"/>
  <c r="DM21" i="37"/>
  <c r="DN21" i="37"/>
  <c r="DO21" i="37"/>
  <c r="DP21" i="37"/>
  <c r="DQ21" i="36"/>
  <c r="DR21" i="36"/>
  <c r="DS21" i="36"/>
  <c r="DT21" i="36"/>
  <c r="DU21" i="36"/>
  <c r="DV21" i="36"/>
  <c r="DQ21" i="37"/>
  <c r="DR21" i="37"/>
  <c r="DS21" i="37"/>
  <c r="DT21" i="37"/>
  <c r="DU21" i="37"/>
  <c r="DV21" i="37"/>
  <c r="DW21" i="37"/>
  <c r="G23" i="36"/>
  <c r="H23" i="36"/>
  <c r="F23" i="36"/>
  <c r="E23" i="36"/>
  <c r="C23" i="36"/>
  <c r="D23" i="36"/>
  <c r="B23" i="36"/>
  <c r="C23" i="37"/>
  <c r="D23" i="37"/>
  <c r="E23" i="37"/>
  <c r="F23" i="37"/>
  <c r="G23" i="37"/>
  <c r="H23" i="37"/>
  <c r="B23" i="37"/>
  <c r="I23" i="36"/>
  <c r="J23" i="36"/>
  <c r="K23" i="36"/>
  <c r="L23" i="36"/>
  <c r="M23" i="36"/>
  <c r="N23" i="36"/>
  <c r="O23" i="36"/>
  <c r="I23" i="37"/>
  <c r="J23" i="37"/>
  <c r="K23" i="37"/>
  <c r="L23" i="37"/>
  <c r="M23" i="37"/>
  <c r="N23" i="37"/>
  <c r="O23" i="37"/>
  <c r="P23" i="36"/>
  <c r="Q23" i="36"/>
  <c r="R23" i="36"/>
  <c r="S23" i="36"/>
  <c r="T23" i="36"/>
  <c r="U23" i="36"/>
  <c r="V23" i="36"/>
  <c r="P23" i="37"/>
  <c r="Q23" i="37"/>
  <c r="R23" i="37"/>
  <c r="S23" i="37"/>
  <c r="T23" i="37"/>
  <c r="U23" i="37"/>
  <c r="V23" i="37"/>
  <c r="W23" i="36"/>
  <c r="X23" i="36"/>
  <c r="Y23" i="36"/>
  <c r="Z23" i="36"/>
  <c r="AA23" i="36"/>
  <c r="AB23" i="36"/>
  <c r="AC23" i="36"/>
  <c r="W23" i="37"/>
  <c r="X23" i="37"/>
  <c r="Y23" i="37"/>
  <c r="Z23" i="37"/>
  <c r="AA23" i="37"/>
  <c r="AB23" i="37"/>
  <c r="AC23" i="37"/>
  <c r="AD23" i="36"/>
  <c r="AE23" i="36"/>
  <c r="AF23" i="36"/>
  <c r="AG23" i="36"/>
  <c r="AH23" i="36"/>
  <c r="AI23" i="36"/>
  <c r="AJ23" i="36"/>
  <c r="AD23" i="37"/>
  <c r="AE23" i="37"/>
  <c r="AF23" i="37"/>
  <c r="AG23" i="37"/>
  <c r="AH23" i="37"/>
  <c r="AI23" i="37"/>
  <c r="AJ23" i="37"/>
  <c r="AK23" i="36"/>
  <c r="AL23" i="36"/>
  <c r="AM23" i="36"/>
  <c r="AN23" i="36"/>
  <c r="AO23" i="36"/>
  <c r="AP23" i="36"/>
  <c r="AQ23" i="36"/>
  <c r="AK23" i="37"/>
  <c r="AL23" i="37"/>
  <c r="AM23" i="37"/>
  <c r="AN23" i="37"/>
  <c r="AO23" i="37"/>
  <c r="AP23" i="37"/>
  <c r="AQ23" i="37"/>
  <c r="AR23" i="36"/>
  <c r="AS23" i="36"/>
  <c r="AT23" i="36"/>
  <c r="AU23" i="36"/>
  <c r="AV23" i="36"/>
  <c r="AW23" i="36"/>
  <c r="AX23" i="36"/>
  <c r="AR23" i="37"/>
  <c r="AS23" i="37"/>
  <c r="AT23" i="37"/>
  <c r="AU23" i="37"/>
  <c r="AV23" i="37"/>
  <c r="AW23" i="37"/>
  <c r="AX23" i="37"/>
  <c r="AY23" i="36"/>
  <c r="AZ23" i="36"/>
  <c r="BA23" i="36"/>
  <c r="BB23" i="36"/>
  <c r="BC23" i="36"/>
  <c r="BD23" i="36"/>
  <c r="BE23" i="36"/>
  <c r="AY23" i="37"/>
  <c r="AZ23" i="37"/>
  <c r="BA23" i="37"/>
  <c r="BB23" i="37"/>
  <c r="BC23" i="37"/>
  <c r="BD23" i="37"/>
  <c r="BE23" i="37"/>
  <c r="BF23" i="36"/>
  <c r="BG23" i="36"/>
  <c r="BH23" i="36"/>
  <c r="BI23" i="36"/>
  <c r="BJ23" i="36"/>
  <c r="BK23" i="36"/>
  <c r="BL23" i="36"/>
  <c r="BF23" i="37"/>
  <c r="BG23" i="37"/>
  <c r="BH23" i="37"/>
  <c r="BI23" i="37"/>
  <c r="BJ23" i="37"/>
  <c r="BK23" i="37"/>
  <c r="BL23" i="37"/>
  <c r="BM23" i="36"/>
  <c r="BN23" i="36"/>
  <c r="BO23" i="36"/>
  <c r="BP23" i="36"/>
  <c r="BQ23" i="36"/>
  <c r="BR23" i="36"/>
  <c r="BS23" i="36"/>
  <c r="BM23" i="37"/>
  <c r="BN23" i="37"/>
  <c r="BO23" i="37"/>
  <c r="BP23" i="37"/>
  <c r="BQ23" i="37"/>
  <c r="BR23" i="37"/>
  <c r="BS23" i="37"/>
  <c r="BT23" i="36"/>
  <c r="BU23" i="36"/>
  <c r="BV23" i="36"/>
  <c r="BW23" i="36"/>
  <c r="BX23" i="36"/>
  <c r="BY23" i="36"/>
  <c r="BZ23" i="36"/>
  <c r="BT23" i="37"/>
  <c r="BU23" i="37"/>
  <c r="BV23" i="37"/>
  <c r="BW23" i="37"/>
  <c r="BX23" i="37"/>
  <c r="BY23" i="37"/>
  <c r="BZ23" i="37"/>
  <c r="CA23" i="36"/>
  <c r="CB23" i="36"/>
  <c r="CC23" i="36"/>
  <c r="CD23" i="36"/>
  <c r="CE23" i="36"/>
  <c r="CF23" i="36"/>
  <c r="CG23" i="36"/>
  <c r="CA23" i="37"/>
  <c r="CB23" i="37"/>
  <c r="CC23" i="37"/>
  <c r="CD23" i="37"/>
  <c r="CE23" i="37"/>
  <c r="CF23" i="37"/>
  <c r="CG23" i="37"/>
  <c r="CH23" i="36"/>
  <c r="CI23" i="36"/>
  <c r="CJ23" i="36"/>
  <c r="CK23" i="36"/>
  <c r="CL23" i="36"/>
  <c r="CM23" i="36"/>
  <c r="CN23" i="36"/>
  <c r="CH23" i="37"/>
  <c r="CI23" i="37"/>
  <c r="CJ23" i="37"/>
  <c r="CK23" i="37"/>
  <c r="CL23" i="37"/>
  <c r="CM23" i="37"/>
  <c r="CN23" i="37"/>
  <c r="DD23" i="36"/>
  <c r="DE23" i="36"/>
  <c r="DF23" i="36"/>
  <c r="DG23" i="36"/>
  <c r="DH23" i="36"/>
  <c r="DI23" i="36"/>
  <c r="DC23" i="37"/>
  <c r="DD23" i="37"/>
  <c r="DE23" i="37"/>
  <c r="DF23" i="37"/>
  <c r="DG23" i="37"/>
  <c r="DH23" i="37"/>
  <c r="DI23" i="37"/>
  <c r="DJ23" i="36"/>
  <c r="DK23" i="36"/>
  <c r="DL23" i="36"/>
  <c r="DM23" i="36"/>
  <c r="DN23" i="36"/>
  <c r="DO23" i="36"/>
  <c r="DP23" i="36"/>
  <c r="DJ23" i="37"/>
  <c r="DK23" i="37"/>
  <c r="DL23" i="37"/>
  <c r="DM23" i="37"/>
  <c r="DN23" i="37"/>
  <c r="DO23" i="37"/>
  <c r="DP23" i="37"/>
  <c r="DQ23" i="36"/>
  <c r="DR23" i="36"/>
  <c r="DS23" i="36"/>
  <c r="DT23" i="36"/>
  <c r="DU23" i="36"/>
  <c r="DV23" i="36"/>
  <c r="DW23" i="36"/>
  <c r="DQ23" i="37"/>
  <c r="DR23" i="37"/>
  <c r="DS23" i="37"/>
  <c r="DT23" i="37"/>
  <c r="DU23" i="37"/>
  <c r="DV23" i="37"/>
  <c r="DW23" i="37"/>
  <c r="G24" i="36"/>
  <c r="H24" i="36"/>
  <c r="F24" i="36"/>
  <c r="E24" i="36"/>
  <c r="C24" i="36"/>
  <c r="D24" i="36"/>
  <c r="B24" i="36"/>
  <c r="C24" i="37"/>
  <c r="D24" i="37"/>
  <c r="E24" i="37"/>
  <c r="F24" i="37"/>
  <c r="G24" i="37"/>
  <c r="H24" i="37"/>
  <c r="B24" i="37"/>
  <c r="I24" i="36"/>
  <c r="J24" i="36"/>
  <c r="K24" i="36"/>
  <c r="L24" i="36"/>
  <c r="M24" i="36"/>
  <c r="N24" i="36"/>
  <c r="O24" i="36"/>
  <c r="I24" i="37"/>
  <c r="J24" i="37"/>
  <c r="K24" i="37"/>
  <c r="L24" i="37"/>
  <c r="M24" i="37"/>
  <c r="N24" i="37"/>
  <c r="O24" i="37"/>
  <c r="P24" i="36"/>
  <c r="Q24" i="36"/>
  <c r="R24" i="36"/>
  <c r="S24" i="36"/>
  <c r="T24" i="36"/>
  <c r="U24" i="36"/>
  <c r="V24" i="36"/>
  <c r="P24" i="37"/>
  <c r="Q24" i="37"/>
  <c r="R24" i="37"/>
  <c r="S24" i="37"/>
  <c r="T24" i="37"/>
  <c r="U24" i="37"/>
  <c r="V24" i="37"/>
  <c r="W24" i="36"/>
  <c r="X24" i="36"/>
  <c r="Y24" i="36"/>
  <c r="Z24" i="36"/>
  <c r="AA24" i="36"/>
  <c r="AB24" i="36"/>
  <c r="AC24" i="36"/>
  <c r="W24" i="37"/>
  <c r="X24" i="37"/>
  <c r="Y24" i="37"/>
  <c r="Z24" i="37"/>
  <c r="AA24" i="37"/>
  <c r="AB24" i="37"/>
  <c r="AC24" i="37"/>
  <c r="AD24" i="36"/>
  <c r="AE24" i="36"/>
  <c r="AF24" i="36"/>
  <c r="AG24" i="36"/>
  <c r="AH24" i="36"/>
  <c r="AI24" i="36"/>
  <c r="AJ24" i="36"/>
  <c r="AD24" i="37"/>
  <c r="AE24" i="37"/>
  <c r="AF24" i="37"/>
  <c r="AG24" i="37"/>
  <c r="AH24" i="37"/>
  <c r="AI24" i="37"/>
  <c r="AJ24" i="37"/>
  <c r="AK24" i="36"/>
  <c r="AL24" i="36"/>
  <c r="AM24" i="36"/>
  <c r="AN24" i="36"/>
  <c r="AO24" i="36"/>
  <c r="AP24" i="36"/>
  <c r="AQ24" i="36"/>
  <c r="AK24" i="37"/>
  <c r="AL24" i="37"/>
  <c r="AM24" i="37"/>
  <c r="AN24" i="37"/>
  <c r="AO24" i="37"/>
  <c r="AP24" i="37"/>
  <c r="AQ24" i="37"/>
  <c r="AR24" i="36"/>
  <c r="AS24" i="36"/>
  <c r="AT24" i="36"/>
  <c r="AU24" i="36"/>
  <c r="AV24" i="36"/>
  <c r="AW24" i="36"/>
  <c r="AX24" i="36"/>
  <c r="AR24" i="37"/>
  <c r="AS24" i="37"/>
  <c r="AT24" i="37"/>
  <c r="AU24" i="37"/>
  <c r="AV24" i="37"/>
  <c r="AW24" i="37"/>
  <c r="AX24" i="37"/>
  <c r="AY24" i="36"/>
  <c r="AZ24" i="36"/>
  <c r="BA24" i="36"/>
  <c r="BB24" i="36"/>
  <c r="BC24" i="36"/>
  <c r="BD24" i="36"/>
  <c r="BE24" i="36"/>
  <c r="AY24" i="37"/>
  <c r="AZ24" i="37"/>
  <c r="BA24" i="37"/>
  <c r="BB24" i="37"/>
  <c r="BC24" i="37"/>
  <c r="BD24" i="37"/>
  <c r="BE24" i="37"/>
  <c r="BF24" i="36"/>
  <c r="BG24" i="36"/>
  <c r="BH24" i="36"/>
  <c r="BI24" i="36"/>
  <c r="BJ24" i="36"/>
  <c r="BK24" i="36"/>
  <c r="BL24" i="36"/>
  <c r="BF24" i="37"/>
  <c r="BG24" i="37"/>
  <c r="BH24" i="37"/>
  <c r="BI24" i="37"/>
  <c r="BJ24" i="37"/>
  <c r="BK24" i="37"/>
  <c r="BL24" i="37"/>
  <c r="BM24" i="36"/>
  <c r="BN24" i="36"/>
  <c r="BO24" i="36"/>
  <c r="BP24" i="36"/>
  <c r="BQ24" i="36"/>
  <c r="BR24" i="36"/>
  <c r="BS24" i="36"/>
  <c r="BM24" i="37"/>
  <c r="BN24" i="37"/>
  <c r="BO24" i="37"/>
  <c r="BP24" i="37"/>
  <c r="BQ24" i="37"/>
  <c r="BR24" i="37"/>
  <c r="BS24" i="37"/>
  <c r="BT24" i="36"/>
  <c r="BU24" i="36"/>
  <c r="BV24" i="36"/>
  <c r="BW24" i="36"/>
  <c r="BX24" i="36"/>
  <c r="BY24" i="36"/>
  <c r="BZ24" i="36"/>
  <c r="BT24" i="37"/>
  <c r="BU24" i="37"/>
  <c r="BV24" i="37"/>
  <c r="BW24" i="37"/>
  <c r="BX24" i="37"/>
  <c r="BY24" i="37"/>
  <c r="BZ24" i="37"/>
  <c r="CA24" i="36"/>
  <c r="CB24" i="36"/>
  <c r="CC24" i="36"/>
  <c r="CD24" i="36"/>
  <c r="CE24" i="36"/>
  <c r="CF24" i="36"/>
  <c r="CG24" i="36"/>
  <c r="CA24" i="37"/>
  <c r="CB24" i="37"/>
  <c r="CC24" i="37"/>
  <c r="CD24" i="37"/>
  <c r="CE24" i="37"/>
  <c r="CF24" i="37"/>
  <c r="CG24" i="37"/>
  <c r="CH24" i="36"/>
  <c r="CI24" i="36"/>
  <c r="CJ24" i="36"/>
  <c r="CK24" i="36"/>
  <c r="CL24" i="36"/>
  <c r="CM24" i="36"/>
  <c r="CN24" i="36"/>
  <c r="CH24" i="37"/>
  <c r="CI24" i="37"/>
  <c r="CJ24" i="37"/>
  <c r="CK24" i="37"/>
  <c r="CL24" i="37"/>
  <c r="CM24" i="37"/>
  <c r="CN24" i="37"/>
  <c r="CO24" i="36"/>
  <c r="CP24" i="36"/>
  <c r="CQ24" i="36"/>
  <c r="CR24" i="36"/>
  <c r="CS24" i="36"/>
  <c r="CT24" i="36"/>
  <c r="CU24" i="36"/>
  <c r="CO24" i="37"/>
  <c r="CP24" i="37"/>
  <c r="CQ24" i="37"/>
  <c r="CR24" i="37"/>
  <c r="CS24" i="37"/>
  <c r="CT24" i="37"/>
  <c r="CU24" i="37"/>
  <c r="CV24" i="36"/>
  <c r="CW24" i="36"/>
  <c r="CX24" i="36"/>
  <c r="CY24" i="36"/>
  <c r="CZ24" i="36"/>
  <c r="CV24" i="37"/>
  <c r="CW24" i="37"/>
  <c r="CX24" i="37"/>
  <c r="CY24" i="37"/>
  <c r="CZ24" i="37"/>
  <c r="DA24" i="37"/>
  <c r="DB24" i="37"/>
  <c r="DD24" i="36"/>
  <c r="DE24" i="36"/>
  <c r="DF24" i="36"/>
  <c r="DG24" i="36"/>
  <c r="DH24" i="36"/>
  <c r="DI24" i="36"/>
  <c r="DC24" i="37"/>
  <c r="DD24" i="37"/>
  <c r="DE24" i="37"/>
  <c r="DF24" i="37"/>
  <c r="DG24" i="37"/>
  <c r="DH24" i="37"/>
  <c r="DI24" i="37"/>
  <c r="DJ24" i="36"/>
  <c r="DK24" i="36"/>
  <c r="DL24" i="36"/>
  <c r="DM24" i="36"/>
  <c r="DN24" i="36"/>
  <c r="DO24" i="36"/>
  <c r="DP24" i="36"/>
  <c r="DJ24" i="37"/>
  <c r="DK24" i="37"/>
  <c r="DL24" i="37"/>
  <c r="DM24" i="37"/>
  <c r="DN24" i="37"/>
  <c r="DO24" i="37"/>
  <c r="DP24" i="37"/>
  <c r="DQ24" i="36"/>
  <c r="DR24" i="36"/>
  <c r="DS24" i="36"/>
  <c r="DT24" i="36"/>
  <c r="DU24" i="36"/>
  <c r="DV24" i="36"/>
  <c r="DW24" i="36"/>
  <c r="DQ24" i="37"/>
  <c r="DR24" i="37"/>
  <c r="DS24" i="37"/>
  <c r="DT24" i="37"/>
  <c r="DU24" i="37"/>
  <c r="DV24" i="37"/>
  <c r="DW24" i="37"/>
  <c r="G25" i="36"/>
  <c r="H25" i="36"/>
  <c r="F25" i="36"/>
  <c r="E25" i="36"/>
  <c r="C25" i="36"/>
  <c r="D25" i="36"/>
  <c r="B25" i="36"/>
  <c r="G25" i="37"/>
  <c r="C25" i="37"/>
  <c r="D25" i="37"/>
  <c r="E25" i="37"/>
  <c r="F25" i="37"/>
  <c r="H25" i="37"/>
  <c r="B25" i="37"/>
  <c r="I25" i="36"/>
  <c r="J25" i="36"/>
  <c r="K25" i="36"/>
  <c r="L25" i="36"/>
  <c r="M25" i="36"/>
  <c r="N25" i="36"/>
  <c r="O25" i="36"/>
  <c r="I25" i="37"/>
  <c r="J25" i="37"/>
  <c r="K25" i="37"/>
  <c r="L25" i="37"/>
  <c r="M25" i="37"/>
  <c r="N25" i="37"/>
  <c r="O25" i="37"/>
  <c r="P25" i="36"/>
  <c r="Q25" i="36"/>
  <c r="R25" i="36"/>
  <c r="S25" i="36"/>
  <c r="T25" i="36"/>
  <c r="U25" i="36"/>
  <c r="V25" i="36"/>
  <c r="P25" i="37"/>
  <c r="Q25" i="37"/>
  <c r="R25" i="37"/>
  <c r="S25" i="37"/>
  <c r="T25" i="37"/>
  <c r="U25" i="37"/>
  <c r="V25" i="37"/>
  <c r="W25" i="36"/>
  <c r="X25" i="36"/>
  <c r="Y25" i="36"/>
  <c r="Z25" i="36"/>
  <c r="AA25" i="36"/>
  <c r="AB25" i="36"/>
  <c r="AC25" i="36"/>
  <c r="W25" i="37"/>
  <c r="X25" i="37"/>
  <c r="Y25" i="37"/>
  <c r="Z25" i="37"/>
  <c r="AA25" i="37"/>
  <c r="AB25" i="37"/>
  <c r="AC25" i="37"/>
  <c r="AD25" i="36"/>
  <c r="AE25" i="36"/>
  <c r="AF25" i="36"/>
  <c r="AG25" i="36"/>
  <c r="AH25" i="36"/>
  <c r="AI25" i="36"/>
  <c r="AJ25" i="36"/>
  <c r="AD25" i="37"/>
  <c r="AE25" i="37"/>
  <c r="AF25" i="37"/>
  <c r="AG25" i="37"/>
  <c r="AH25" i="37"/>
  <c r="AI25" i="37"/>
  <c r="AJ25" i="37"/>
  <c r="AK25" i="36"/>
  <c r="AL25" i="36"/>
  <c r="AM25" i="36"/>
  <c r="AN25" i="36"/>
  <c r="AO25" i="36"/>
  <c r="AP25" i="36"/>
  <c r="AQ25" i="36"/>
  <c r="AK25" i="37"/>
  <c r="AL25" i="37"/>
  <c r="AM25" i="37"/>
  <c r="AN25" i="37"/>
  <c r="AO25" i="37"/>
  <c r="AP25" i="37"/>
  <c r="AQ25" i="37"/>
  <c r="AR25" i="36"/>
  <c r="AS25" i="36"/>
  <c r="AT25" i="36"/>
  <c r="AU25" i="36"/>
  <c r="AV25" i="36"/>
  <c r="AW25" i="36"/>
  <c r="AX25" i="36"/>
  <c r="AR25" i="37"/>
  <c r="AS25" i="37"/>
  <c r="AT25" i="37"/>
  <c r="AU25" i="37"/>
  <c r="AV25" i="37"/>
  <c r="AW25" i="37"/>
  <c r="AX25" i="37"/>
  <c r="AY25" i="36"/>
  <c r="AZ25" i="36"/>
  <c r="BA25" i="36"/>
  <c r="BB25" i="36"/>
  <c r="BC25" i="36"/>
  <c r="BD25" i="36"/>
  <c r="BE25" i="36"/>
  <c r="AY25" i="37"/>
  <c r="AZ25" i="37"/>
  <c r="BA25" i="37"/>
  <c r="BB25" i="37"/>
  <c r="BC25" i="37"/>
  <c r="BD25" i="37"/>
  <c r="BE25" i="37"/>
  <c r="BF25" i="36"/>
  <c r="BG25" i="36"/>
  <c r="BH25" i="36"/>
  <c r="BI25" i="36"/>
  <c r="BJ25" i="36"/>
  <c r="BK25" i="36"/>
  <c r="BL25" i="36"/>
  <c r="BF25" i="37"/>
  <c r="BG25" i="37"/>
  <c r="BH25" i="37"/>
  <c r="BI25" i="37"/>
  <c r="BJ25" i="37"/>
  <c r="BK25" i="37"/>
  <c r="BL25" i="37"/>
  <c r="BM25" i="36"/>
  <c r="BN25" i="36"/>
  <c r="BO25" i="36"/>
  <c r="BP25" i="36"/>
  <c r="BQ25" i="36"/>
  <c r="BR25" i="36"/>
  <c r="BS25" i="36"/>
  <c r="BM25" i="37"/>
  <c r="BN25" i="37"/>
  <c r="BO25" i="37"/>
  <c r="BP25" i="37"/>
  <c r="BQ25" i="37"/>
  <c r="BR25" i="37"/>
  <c r="BS25" i="37"/>
  <c r="BT25" i="36"/>
  <c r="BU25" i="36"/>
  <c r="BV25" i="36"/>
  <c r="BW25" i="36"/>
  <c r="BX25" i="36"/>
  <c r="BY25" i="36"/>
  <c r="BZ25" i="36"/>
  <c r="BT25" i="37"/>
  <c r="BU25" i="37"/>
  <c r="BV25" i="37"/>
  <c r="BW25" i="37"/>
  <c r="BX25" i="37"/>
  <c r="BY25" i="37"/>
  <c r="BZ25" i="37"/>
  <c r="CA25" i="36"/>
  <c r="CB25" i="36"/>
  <c r="CC25" i="36"/>
  <c r="CD25" i="36"/>
  <c r="CE25" i="36"/>
  <c r="CF25" i="36"/>
  <c r="CG25" i="36"/>
  <c r="CA25" i="37"/>
  <c r="CB25" i="37"/>
  <c r="CC25" i="37"/>
  <c r="CD25" i="37"/>
  <c r="CE25" i="37"/>
  <c r="CF25" i="37"/>
  <c r="CG25" i="37"/>
  <c r="CH25" i="36"/>
  <c r="CI25" i="36"/>
  <c r="CJ25" i="36"/>
  <c r="CK25" i="36"/>
  <c r="CL25" i="36"/>
  <c r="CM25" i="36"/>
  <c r="CN25" i="36"/>
  <c r="CH25" i="37"/>
  <c r="CI25" i="37"/>
  <c r="CJ25" i="37"/>
  <c r="CK25" i="37"/>
  <c r="CL25" i="37"/>
  <c r="CM25" i="37"/>
  <c r="CN25" i="37"/>
  <c r="CO25" i="36"/>
  <c r="CP25" i="36"/>
  <c r="CQ25" i="36"/>
  <c r="CR25" i="36"/>
  <c r="CS25" i="36"/>
  <c r="CT25" i="36"/>
  <c r="CU25" i="36"/>
  <c r="CO25" i="37"/>
  <c r="CP25" i="37"/>
  <c r="CQ25" i="37"/>
  <c r="CR25" i="37"/>
  <c r="CS25" i="37"/>
  <c r="CT25" i="37"/>
  <c r="CU25" i="37"/>
  <c r="CV25" i="36"/>
  <c r="CW25" i="36"/>
  <c r="CX25" i="36"/>
  <c r="CY25" i="36"/>
  <c r="CZ25" i="36"/>
  <c r="CV25" i="37"/>
  <c r="CW25" i="37"/>
  <c r="CX25" i="37"/>
  <c r="CY25" i="37"/>
  <c r="CZ25" i="37"/>
  <c r="DA25" i="37"/>
  <c r="DB25" i="37"/>
  <c r="DD25" i="36"/>
  <c r="DE25" i="36"/>
  <c r="DF25" i="36"/>
  <c r="DG25" i="36"/>
  <c r="DH25" i="36"/>
  <c r="DI25" i="36"/>
  <c r="DC25" i="37"/>
  <c r="DD25" i="37"/>
  <c r="DE25" i="37"/>
  <c r="DF25" i="37"/>
  <c r="DG25" i="37"/>
  <c r="DH25" i="37"/>
  <c r="DI25" i="37"/>
  <c r="DJ25" i="36"/>
  <c r="DK25" i="36"/>
  <c r="DL25" i="36"/>
  <c r="DM25" i="36"/>
  <c r="DN25" i="36"/>
  <c r="DO25" i="36"/>
  <c r="DP25" i="36"/>
  <c r="DJ25" i="37"/>
  <c r="DK25" i="37"/>
  <c r="DL25" i="37"/>
  <c r="DM25" i="37"/>
  <c r="DN25" i="37"/>
  <c r="DO25" i="37"/>
  <c r="DP25" i="37"/>
  <c r="DQ25" i="36"/>
  <c r="DR25" i="36"/>
  <c r="DS25" i="36"/>
  <c r="DT25" i="36"/>
  <c r="DU25" i="36"/>
  <c r="DV25" i="36"/>
  <c r="DW25" i="36"/>
  <c r="DQ25" i="37"/>
  <c r="DR25" i="37"/>
  <c r="DS25" i="37"/>
  <c r="DT25" i="37"/>
  <c r="DU25" i="37"/>
  <c r="DV25" i="37"/>
  <c r="DW25" i="37"/>
  <c r="KW54" i="37"/>
  <c r="KW54" i="36"/>
  <c r="LD54" i="37"/>
  <c r="LD54" i="36"/>
  <c r="KB26" i="29"/>
  <c r="G26" i="36"/>
  <c r="H26" i="36"/>
  <c r="F26" i="36"/>
  <c r="E26" i="36"/>
  <c r="C26" i="36"/>
  <c r="D26" i="36"/>
  <c r="B26" i="36"/>
  <c r="C26" i="37"/>
  <c r="D26" i="37"/>
  <c r="E26" i="37"/>
  <c r="F26" i="37"/>
  <c r="G26" i="37"/>
  <c r="H26" i="37"/>
  <c r="B26" i="37"/>
  <c r="I26" i="36"/>
  <c r="J26" i="36"/>
  <c r="K26" i="36"/>
  <c r="L26" i="36"/>
  <c r="M26" i="36"/>
  <c r="N26" i="36"/>
  <c r="O26" i="36"/>
  <c r="I26" i="37"/>
  <c r="J26" i="37"/>
  <c r="K26" i="37"/>
  <c r="L26" i="37"/>
  <c r="M26" i="37"/>
  <c r="N26" i="37"/>
  <c r="O26" i="37"/>
  <c r="P26" i="36"/>
  <c r="Q26" i="36"/>
  <c r="R26" i="36"/>
  <c r="S26" i="36"/>
  <c r="T26" i="36"/>
  <c r="U26" i="36"/>
  <c r="V26" i="36"/>
  <c r="P26" i="37"/>
  <c r="Q26" i="37"/>
  <c r="R26" i="37"/>
  <c r="S26" i="37"/>
  <c r="T26" i="37"/>
  <c r="U26" i="37"/>
  <c r="V26" i="37"/>
  <c r="W26" i="36"/>
  <c r="X26" i="36"/>
  <c r="Y26" i="36"/>
  <c r="Z26" i="36"/>
  <c r="AA26" i="36"/>
  <c r="AB26" i="36"/>
  <c r="AC26" i="36"/>
  <c r="W26" i="37"/>
  <c r="X26" i="37"/>
  <c r="Y26" i="37"/>
  <c r="Z26" i="37"/>
  <c r="AA26" i="37"/>
  <c r="AB26" i="37"/>
  <c r="AC26" i="37"/>
  <c r="AD26" i="36"/>
  <c r="AE26" i="36"/>
  <c r="AF26" i="36"/>
  <c r="AG26" i="36"/>
  <c r="AH26" i="36"/>
  <c r="AI26" i="36"/>
  <c r="AJ26" i="36"/>
  <c r="AD26" i="37"/>
  <c r="AE26" i="37"/>
  <c r="AF26" i="37"/>
  <c r="AG26" i="37"/>
  <c r="AH26" i="37"/>
  <c r="AI26" i="37"/>
  <c r="AJ26" i="37"/>
  <c r="AK26" i="36"/>
  <c r="AL26" i="36"/>
  <c r="AM26" i="36"/>
  <c r="AN26" i="36"/>
  <c r="AO26" i="36"/>
  <c r="AP26" i="36"/>
  <c r="AQ26" i="36"/>
  <c r="AK26" i="37"/>
  <c r="AL26" i="37"/>
  <c r="AM26" i="37"/>
  <c r="AN26" i="37"/>
  <c r="AO26" i="37"/>
  <c r="AP26" i="37"/>
  <c r="AQ26" i="37"/>
  <c r="AR26" i="36"/>
  <c r="AS26" i="36"/>
  <c r="AT26" i="36"/>
  <c r="AU26" i="36"/>
  <c r="AV26" i="36"/>
  <c r="AW26" i="36"/>
  <c r="AX26" i="36"/>
  <c r="AR26" i="37"/>
  <c r="AS26" i="37"/>
  <c r="AT26" i="37"/>
  <c r="AU26" i="37"/>
  <c r="AV26" i="37"/>
  <c r="AW26" i="37"/>
  <c r="AX26" i="37"/>
  <c r="AY26" i="36"/>
  <c r="AZ26" i="36"/>
  <c r="BA26" i="36"/>
  <c r="BB26" i="36"/>
  <c r="BC26" i="36"/>
  <c r="BD26" i="36"/>
  <c r="BE26" i="36"/>
  <c r="AY26" i="37"/>
  <c r="AZ26" i="37"/>
  <c r="BA26" i="37"/>
  <c r="BB26" i="37"/>
  <c r="BC26" i="37"/>
  <c r="BD26" i="37"/>
  <c r="BE26" i="37"/>
  <c r="BF26" i="36"/>
  <c r="BG26" i="36"/>
  <c r="BH26" i="36"/>
  <c r="BI26" i="36"/>
  <c r="BJ26" i="36"/>
  <c r="BK26" i="36"/>
  <c r="BL26" i="36"/>
  <c r="BF26" i="37"/>
  <c r="BG26" i="37"/>
  <c r="BH26" i="37"/>
  <c r="BI26" i="37"/>
  <c r="BJ26" i="37"/>
  <c r="BK26" i="37"/>
  <c r="BL26" i="37"/>
  <c r="BM26" i="36"/>
  <c r="BN26" i="36"/>
  <c r="BO26" i="36"/>
  <c r="BP26" i="36"/>
  <c r="BQ26" i="36"/>
  <c r="BR26" i="36"/>
  <c r="BS26" i="36"/>
  <c r="BM26" i="37"/>
  <c r="BN26" i="37"/>
  <c r="BO26" i="37"/>
  <c r="BP26" i="37"/>
  <c r="BQ26" i="37"/>
  <c r="BR26" i="37"/>
  <c r="BS26" i="37"/>
  <c r="BT26" i="36"/>
  <c r="BU26" i="36"/>
  <c r="BV26" i="36"/>
  <c r="BW26" i="36"/>
  <c r="BX26" i="36"/>
  <c r="BY26" i="36"/>
  <c r="BZ26" i="36"/>
  <c r="BT26" i="37"/>
  <c r="BU26" i="37"/>
  <c r="BV26" i="37"/>
  <c r="BW26" i="37"/>
  <c r="BX26" i="37"/>
  <c r="BY26" i="37"/>
  <c r="BZ26" i="37"/>
  <c r="CA26" i="36"/>
  <c r="CB26" i="36"/>
  <c r="CC26" i="36"/>
  <c r="CD26" i="36"/>
  <c r="CE26" i="36"/>
  <c r="CF26" i="36"/>
  <c r="CG26" i="36"/>
  <c r="CA26" i="37"/>
  <c r="CB26" i="37"/>
  <c r="CC26" i="37"/>
  <c r="CD26" i="37"/>
  <c r="CE26" i="37"/>
  <c r="CF26" i="37"/>
  <c r="CG26" i="37"/>
  <c r="CH26" i="36"/>
  <c r="CI26" i="36"/>
  <c r="CJ26" i="36"/>
  <c r="CK26" i="36"/>
  <c r="CL26" i="36"/>
  <c r="CM26" i="36"/>
  <c r="CN26" i="36"/>
  <c r="CH26" i="37"/>
  <c r="CI26" i="37"/>
  <c r="CJ26" i="37"/>
  <c r="CK26" i="37"/>
  <c r="CL26" i="37"/>
  <c r="CM26" i="37"/>
  <c r="CN26" i="37"/>
  <c r="CO26" i="36"/>
  <c r="CP26" i="36"/>
  <c r="CQ26" i="36"/>
  <c r="CR26" i="36"/>
  <c r="CS26" i="36"/>
  <c r="CT26" i="36"/>
  <c r="CU26" i="36"/>
  <c r="CO26" i="37"/>
  <c r="CP26" i="37"/>
  <c r="CQ26" i="37"/>
  <c r="CR26" i="37"/>
  <c r="CS26" i="37"/>
  <c r="CT26" i="37"/>
  <c r="CU26" i="37"/>
  <c r="CV26" i="36"/>
  <c r="CW26" i="36"/>
  <c r="CX26" i="36"/>
  <c r="CY26" i="36"/>
  <c r="CZ26" i="36"/>
  <c r="CV26" i="37"/>
  <c r="CW26" i="37"/>
  <c r="CX26" i="37"/>
  <c r="CY26" i="37"/>
  <c r="CZ26" i="37"/>
  <c r="DA26" i="37"/>
  <c r="DB26" i="37"/>
  <c r="DD26" i="36"/>
  <c r="DE26" i="36"/>
  <c r="DF26" i="36"/>
  <c r="DG26" i="36"/>
  <c r="DH26" i="36"/>
  <c r="DI26" i="36"/>
  <c r="DC26" i="37"/>
  <c r="DD26" i="37"/>
  <c r="DE26" i="37"/>
  <c r="DF26" i="37"/>
  <c r="DG26" i="37"/>
  <c r="DH26" i="37"/>
  <c r="DI26" i="37"/>
  <c r="DJ26" i="36"/>
  <c r="DK26" i="36"/>
  <c r="DL26" i="36"/>
  <c r="DM26" i="36"/>
  <c r="DN26" i="36"/>
  <c r="DO26" i="36"/>
  <c r="DP26" i="36"/>
  <c r="DJ26" i="37"/>
  <c r="DK26" i="37"/>
  <c r="DL26" i="37"/>
  <c r="DM26" i="37"/>
  <c r="DN26" i="37"/>
  <c r="DO26" i="37"/>
  <c r="DP26" i="37"/>
  <c r="DQ26" i="36"/>
  <c r="DR26" i="36"/>
  <c r="DS26" i="36"/>
  <c r="DT26" i="36"/>
  <c r="DU26" i="36"/>
  <c r="DV26" i="36"/>
  <c r="DW26" i="36"/>
  <c r="DQ26" i="37"/>
  <c r="DR26" i="37"/>
  <c r="DS26" i="37"/>
  <c r="DT26" i="37"/>
  <c r="DU26" i="37"/>
  <c r="DV26" i="37"/>
  <c r="DW26" i="37"/>
  <c r="EY62" i="37"/>
  <c r="EY62" i="36"/>
  <c r="FM62" i="37"/>
  <c r="FM62" i="36"/>
  <c r="FT62" i="37"/>
  <c r="FT62" i="36"/>
  <c r="GO62" i="37"/>
  <c r="GO62" i="36"/>
  <c r="GV62" i="37"/>
  <c r="GV62" i="36"/>
  <c r="HC62" i="37"/>
  <c r="HC62" i="36"/>
  <c r="AIV33" i="30"/>
  <c r="AJX33" i="30"/>
  <c r="HJ62" i="37"/>
  <c r="HJ62" i="36"/>
  <c r="HQ62" i="37"/>
  <c r="HQ62" i="36"/>
  <c r="HX62" i="37"/>
  <c r="HX62" i="36"/>
  <c r="IE62" i="37"/>
  <c r="IE62" i="36"/>
  <c r="HA34" i="29"/>
  <c r="IL62" i="37"/>
  <c r="IL62" i="36"/>
  <c r="IS62" i="37"/>
  <c r="IS62" i="36"/>
  <c r="IZ62" i="37"/>
  <c r="IZ62" i="36"/>
  <c r="JG62" i="37"/>
  <c r="JG62" i="36"/>
  <c r="JN62" i="37"/>
  <c r="JN62" i="36"/>
  <c r="ID34" i="29"/>
  <c r="JU62" i="37"/>
  <c r="JU62" i="36"/>
  <c r="KB62" i="37"/>
  <c r="KB62" i="36"/>
  <c r="KI62" i="37"/>
  <c r="KI62" i="36"/>
  <c r="AYV33" i="30"/>
  <c r="AZX33" i="30"/>
  <c r="KP62" i="37"/>
  <c r="KP62" i="36"/>
  <c r="JC34" i="29"/>
  <c r="KW62" i="37"/>
  <c r="KW62" i="36"/>
  <c r="LD62" i="37"/>
  <c r="LD62" i="36"/>
  <c r="LK62" i="37"/>
  <c r="LK62" i="36"/>
  <c r="LR62" i="37"/>
  <c r="LR62" i="36"/>
  <c r="KB34" i="29"/>
  <c r="LY62" i="37"/>
  <c r="LY62" i="36"/>
  <c r="MF62" i="37"/>
  <c r="MF62" i="36"/>
  <c r="MM62" i="37"/>
  <c r="MM62" i="36"/>
  <c r="MT62" i="37"/>
  <c r="MT62" i="36"/>
  <c r="NA62" i="37"/>
  <c r="NA62" i="36"/>
  <c r="LF34" i="29"/>
  <c r="GW12" i="36"/>
  <c r="GX12" i="36"/>
  <c r="GY12" i="36"/>
  <c r="GZ12" i="36"/>
  <c r="HA12" i="36"/>
  <c r="HB12" i="36"/>
  <c r="HC12" i="36"/>
  <c r="GW12" i="37"/>
  <c r="GX12" i="37"/>
  <c r="GY12" i="37"/>
  <c r="GZ12" i="37"/>
  <c r="HA12" i="37"/>
  <c r="HB12" i="37"/>
  <c r="HC12" i="37"/>
  <c r="BF12" i="36"/>
  <c r="BG12" i="36"/>
  <c r="BH12" i="36"/>
  <c r="BI12" i="36"/>
  <c r="BJ12" i="36"/>
  <c r="BK12" i="36"/>
  <c r="BL12" i="36"/>
  <c r="BF12" i="37"/>
  <c r="BG12" i="37"/>
  <c r="BH12" i="37"/>
  <c r="BI12" i="37"/>
  <c r="BJ12" i="37"/>
  <c r="BK12" i="37"/>
  <c r="BL12" i="37"/>
  <c r="I35" i="29"/>
  <c r="D32" i="30"/>
  <c r="X33" i="29"/>
  <c r="E4" i="27"/>
  <c r="O35" i="29"/>
  <c r="F4" i="27"/>
  <c r="T35" i="29"/>
  <c r="AC35" i="29"/>
  <c r="AW33" i="29"/>
  <c r="I4" i="27"/>
  <c r="AI35" i="29"/>
  <c r="J4" i="27"/>
  <c r="AN35" i="29"/>
  <c r="K4" i="27"/>
  <c r="AS35" i="29"/>
  <c r="UZ32" i="30"/>
  <c r="UZ34" i="30"/>
  <c r="UV32" i="30"/>
  <c r="UV34" i="30"/>
  <c r="UR32" i="30"/>
  <c r="UR34" i="30"/>
  <c r="UN32" i="30"/>
  <c r="UN34" i="30"/>
  <c r="UJ32" i="30"/>
  <c r="UJ34" i="30"/>
  <c r="UF32" i="30"/>
  <c r="UF34" i="30"/>
  <c r="UB32" i="30"/>
  <c r="VD32" i="30"/>
  <c r="DE35" i="29"/>
  <c r="WF32" i="30"/>
  <c r="WF34" i="30"/>
  <c r="WB32" i="30"/>
  <c r="WB34" i="30"/>
  <c r="VX32" i="30"/>
  <c r="VX34" i="30"/>
  <c r="VT32" i="30"/>
  <c r="VT34" i="30"/>
  <c r="VP32" i="30"/>
  <c r="VP34" i="30"/>
  <c r="VL32" i="30"/>
  <c r="VL34" i="30"/>
  <c r="VH32" i="30"/>
  <c r="WJ32" i="30"/>
  <c r="DJ35" i="29"/>
  <c r="XL32" i="30"/>
  <c r="XL34" i="30"/>
  <c r="XH32" i="30"/>
  <c r="XH34" i="30"/>
  <c r="XD32" i="30"/>
  <c r="XD34" i="30"/>
  <c r="WZ32" i="30"/>
  <c r="WZ34" i="30"/>
  <c r="WV32" i="30"/>
  <c r="WV34" i="30"/>
  <c r="WR32" i="30"/>
  <c r="WR34" i="30"/>
  <c r="WN32" i="30"/>
  <c r="XP32" i="30"/>
  <c r="DO35" i="29"/>
  <c r="YR32" i="30"/>
  <c r="YR34" i="30"/>
  <c r="YN32" i="30"/>
  <c r="YN34" i="30"/>
  <c r="YJ32" i="30"/>
  <c r="YJ34" i="30"/>
  <c r="YF32" i="30"/>
  <c r="YF34" i="30"/>
  <c r="YB32" i="30"/>
  <c r="YB34" i="30"/>
  <c r="XX32" i="30"/>
  <c r="XX34" i="30"/>
  <c r="XT32" i="30"/>
  <c r="YV32" i="30"/>
  <c r="DY33" i="29"/>
  <c r="DT35" i="29"/>
  <c r="DY34" i="29"/>
  <c r="D17" i="30"/>
  <c r="X16" i="29"/>
  <c r="D35" i="29"/>
  <c r="D33" i="30"/>
  <c r="D43" i="30"/>
  <c r="D44" i="30"/>
  <c r="X34" i="29"/>
  <c r="BCJ33" i="30"/>
  <c r="X35" i="29"/>
  <c r="AJ34" i="30"/>
  <c r="BL7" i="30"/>
  <c r="BL34" i="30"/>
  <c r="BP34" i="30"/>
  <c r="CR7" i="30"/>
  <c r="CR34" i="30"/>
  <c r="CV34" i="30"/>
  <c r="DX7" i="30"/>
  <c r="EB34" i="30"/>
  <c r="FD7" i="30"/>
  <c r="FD34" i="30"/>
  <c r="FH34" i="30"/>
  <c r="GJ7" i="30"/>
  <c r="GJ34" i="30"/>
  <c r="HT34" i="30"/>
  <c r="IV7" i="30"/>
  <c r="GN34" i="30"/>
  <c r="HP7" i="30"/>
  <c r="HP34" i="30"/>
  <c r="IZ37" i="30"/>
  <c r="KB7" i="30"/>
  <c r="JD37" i="30"/>
  <c r="JD40" i="30"/>
  <c r="JH37" i="30"/>
  <c r="JH40" i="30"/>
  <c r="JL37" i="30"/>
  <c r="JL40" i="30"/>
  <c r="JP37" i="30"/>
  <c r="JP40" i="30"/>
  <c r="JT37" i="30"/>
  <c r="JT40" i="30"/>
  <c r="JX37" i="30"/>
  <c r="JX40" i="30"/>
  <c r="LH7" i="30"/>
  <c r="MN7" i="30"/>
  <c r="NT7" i="30"/>
  <c r="OZ7" i="30"/>
  <c r="QF7" i="30"/>
  <c r="RL7" i="30"/>
  <c r="SR7" i="30"/>
  <c r="TX7" i="30"/>
  <c r="UB34" i="30"/>
  <c r="VD7" i="30"/>
  <c r="VD34" i="30"/>
  <c r="VH34" i="30"/>
  <c r="WJ7" i="30"/>
  <c r="WJ34" i="30"/>
  <c r="WN34" i="30"/>
  <c r="XP7" i="30"/>
  <c r="XP34" i="30"/>
  <c r="XT34" i="30"/>
  <c r="YV7" i="30"/>
  <c r="YZ34" i="30"/>
  <c r="YZ37" i="30"/>
  <c r="AAB7" i="30"/>
  <c r="ZD37" i="30"/>
  <c r="ZD40" i="30"/>
  <c r="ZD46" i="30"/>
  <c r="ZD34" i="30"/>
  <c r="ZH34" i="30"/>
  <c r="ZH37" i="30"/>
  <c r="ZH40" i="30"/>
  <c r="ZH46" i="30"/>
  <c r="ZL34" i="30"/>
  <c r="ZL37" i="30"/>
  <c r="ZL40" i="30"/>
  <c r="ZL46" i="30"/>
  <c r="ZP34" i="30"/>
  <c r="ZP37" i="30"/>
  <c r="ZP40" i="30"/>
  <c r="ZP46" i="30"/>
  <c r="ZT34" i="30"/>
  <c r="ZT37" i="30"/>
  <c r="ZT40" i="30"/>
  <c r="ZT46" i="30"/>
  <c r="ZX37" i="30"/>
  <c r="ZX40" i="30"/>
  <c r="ZX46" i="30"/>
  <c r="ZX34" i="30"/>
  <c r="ABH7" i="30"/>
  <c r="ACN7" i="30"/>
  <c r="ADT7" i="30"/>
  <c r="AEZ7" i="30"/>
  <c r="AGF7" i="30"/>
  <c r="AGJ34" i="30"/>
  <c r="AHL7" i="30"/>
  <c r="AHL34" i="30"/>
  <c r="AHP34" i="30"/>
  <c r="AIR7" i="30"/>
  <c r="AIR34" i="30"/>
  <c r="AIV34" i="30"/>
  <c r="AJX7" i="30"/>
  <c r="AJX34" i="30"/>
  <c r="ANT34" i="30"/>
  <c r="AOV7" i="30"/>
  <c r="AOV34" i="30"/>
  <c r="AOZ37" i="30"/>
  <c r="AQB7" i="30"/>
  <c r="APD37" i="30"/>
  <c r="APH37" i="30"/>
  <c r="APL37" i="30"/>
  <c r="APP37" i="30"/>
  <c r="APT37" i="30"/>
  <c r="APX37" i="30"/>
  <c r="AQF34" i="30"/>
  <c r="ARH7" i="30"/>
  <c r="ARH34" i="30"/>
  <c r="ARL34" i="30"/>
  <c r="ASN7" i="30"/>
  <c r="ASN34" i="30"/>
  <c r="ASR34" i="30"/>
  <c r="ATT7" i="30"/>
  <c r="ATT34" i="30"/>
  <c r="ATX34" i="30"/>
  <c r="AUZ7" i="30"/>
  <c r="AUZ34" i="30"/>
  <c r="AVD34" i="30"/>
  <c r="AWF7" i="30"/>
  <c r="AWF34" i="30"/>
  <c r="AWJ34" i="30"/>
  <c r="AXL7" i="30"/>
  <c r="AXL34" i="30"/>
  <c r="AXP34" i="30"/>
  <c r="AYR7" i="30"/>
  <c r="AYR34" i="30"/>
  <c r="AYV34" i="30"/>
  <c r="AZX7" i="30"/>
  <c r="AZX34" i="30"/>
  <c r="BBD7" i="30"/>
  <c r="BCJ7" i="30"/>
  <c r="BDP7" i="30"/>
  <c r="BEV7" i="30"/>
  <c r="BEZ37" i="30"/>
  <c r="BGB7" i="30"/>
  <c r="BFD37" i="30"/>
  <c r="BFH37" i="30"/>
  <c r="BFL37" i="30"/>
  <c r="BFP37" i="30"/>
  <c r="BFT37" i="30"/>
  <c r="BFX37" i="30"/>
  <c r="BHH7" i="30"/>
  <c r="BIN7" i="30"/>
  <c r="BJT7" i="30"/>
  <c r="BKZ7" i="30"/>
  <c r="L34" i="30"/>
  <c r="L37" i="30"/>
  <c r="L40" i="30"/>
  <c r="L46" i="30"/>
  <c r="H34" i="30"/>
  <c r="H37" i="30"/>
  <c r="AF8" i="30"/>
  <c r="P34" i="30"/>
  <c r="P37" i="30"/>
  <c r="P40" i="30"/>
  <c r="P46" i="30"/>
  <c r="T34" i="30"/>
  <c r="T37" i="30"/>
  <c r="T40" i="30"/>
  <c r="T46" i="30"/>
  <c r="X34" i="30"/>
  <c r="X37" i="30"/>
  <c r="X40" i="30"/>
  <c r="X46" i="30"/>
  <c r="AB34" i="30"/>
  <c r="AB37" i="30"/>
  <c r="AB40" i="30"/>
  <c r="AB46" i="30"/>
  <c r="DX34" i="30"/>
  <c r="IV34" i="30"/>
  <c r="ACN8" i="30"/>
  <c r="AEZ8" i="30"/>
  <c r="H38" i="30"/>
  <c r="AF9" i="30"/>
  <c r="IZ38" i="30"/>
  <c r="KB9" i="30"/>
  <c r="KB38" i="30"/>
  <c r="YZ38" i="30"/>
  <c r="AAB9" i="30"/>
  <c r="AAB38" i="30"/>
  <c r="ACN9" i="30"/>
  <c r="AEZ9" i="30"/>
  <c r="AQB9" i="30"/>
  <c r="BGB9" i="30"/>
  <c r="AF10" i="30"/>
  <c r="ACN10" i="30"/>
  <c r="AEZ10" i="30"/>
  <c r="AF11" i="30"/>
  <c r="ACN11" i="30"/>
  <c r="AEZ11" i="30"/>
  <c r="AF12" i="30"/>
  <c r="H39" i="30"/>
  <c r="IZ39" i="30"/>
  <c r="KB12" i="30"/>
  <c r="KB39" i="30"/>
  <c r="YZ39" i="30"/>
  <c r="AAB12" i="30"/>
  <c r="AAB39" i="30"/>
  <c r="ACN12" i="30"/>
  <c r="AEZ12" i="30"/>
  <c r="AOZ39" i="30"/>
  <c r="AQB12" i="30"/>
  <c r="AQB39" i="30"/>
  <c r="BGB12" i="30"/>
  <c r="BGB39" i="30"/>
  <c r="BEZ39" i="30"/>
  <c r="AF13" i="30"/>
  <c r="ACN13" i="30"/>
  <c r="AEZ13" i="30"/>
  <c r="AF14" i="30"/>
  <c r="ACN14" i="30"/>
  <c r="AEZ14" i="30"/>
  <c r="AF15" i="30"/>
  <c r="YV34" i="30"/>
  <c r="ACN15" i="30"/>
  <c r="AEZ15" i="30"/>
  <c r="AF16" i="30"/>
  <c r="ACN16" i="30"/>
  <c r="AEZ16" i="30"/>
  <c r="AF17" i="30"/>
  <c r="AF18" i="30"/>
  <c r="ACN18" i="30"/>
  <c r="AEZ18" i="30"/>
  <c r="AF19" i="30"/>
  <c r="ACN19" i="30"/>
  <c r="AEZ19" i="30"/>
  <c r="AF20" i="30"/>
  <c r="ACN20" i="30"/>
  <c r="AEZ20" i="30"/>
  <c r="AF21" i="30"/>
  <c r="ACN21" i="30"/>
  <c r="AEZ21" i="30"/>
  <c r="AF22" i="30"/>
  <c r="ACN22" i="30"/>
  <c r="AEZ22" i="30"/>
  <c r="AF23" i="30"/>
  <c r="ACN23" i="30"/>
  <c r="AEZ23" i="30"/>
  <c r="AF24" i="30"/>
  <c r="ACN24" i="30"/>
  <c r="AEZ24" i="30"/>
  <c r="AF25" i="30"/>
  <c r="H42" i="30"/>
  <c r="AF26" i="30"/>
  <c r="IZ42" i="30"/>
  <c r="KB26" i="30"/>
  <c r="KB42" i="30"/>
  <c r="YZ42" i="30"/>
  <c r="AAB26" i="30"/>
  <c r="AAB42" i="30"/>
  <c r="ACN26" i="30"/>
  <c r="AEZ26" i="30"/>
  <c r="AOZ42" i="30"/>
  <c r="AQB26" i="30"/>
  <c r="AQB42" i="30"/>
  <c r="BEZ42" i="30"/>
  <c r="BGB26" i="30"/>
  <c r="BGB42" i="30"/>
  <c r="AF28" i="30"/>
  <c r="ACN28" i="30"/>
  <c r="AEZ28" i="30"/>
  <c r="AF29" i="30"/>
  <c r="ACN29" i="30"/>
  <c r="AEZ29" i="30"/>
  <c r="AF30" i="30"/>
  <c r="AF27" i="30"/>
  <c r="ACN30" i="30"/>
  <c r="ACN27" i="30"/>
  <c r="AEZ30" i="30"/>
  <c r="H43" i="30"/>
  <c r="AF31" i="30"/>
  <c r="KB31" i="30"/>
  <c r="YZ43" i="30"/>
  <c r="AAB31" i="30"/>
  <c r="AAB43" i="30"/>
  <c r="ACN31" i="30"/>
  <c r="AEZ31" i="30"/>
  <c r="AOZ43" i="30"/>
  <c r="AQB31" i="30"/>
  <c r="AQB43" i="30"/>
  <c r="BGB31" i="30"/>
  <c r="BGB43" i="30"/>
  <c r="BEZ43" i="30"/>
  <c r="AF32" i="30"/>
  <c r="AF33" i="30"/>
  <c r="ACN33" i="30"/>
  <c r="AEZ27" i="30"/>
  <c r="I3" i="22"/>
  <c r="I12" i="22"/>
  <c r="B4" i="38"/>
  <c r="IY35" i="29"/>
  <c r="BB4" i="27"/>
  <c r="KJ20" i="36"/>
  <c r="KK20" i="36"/>
  <c r="KL20" i="36"/>
  <c r="KM20" i="36"/>
  <c r="KN20" i="36"/>
  <c r="KO20" i="36"/>
  <c r="KP20" i="36"/>
  <c r="KJ20" i="37"/>
  <c r="KK20" i="37"/>
  <c r="KL20" i="37"/>
  <c r="KM20" i="37"/>
  <c r="KN20" i="37"/>
  <c r="KO20" i="37"/>
  <c r="KP20" i="37"/>
  <c r="IT35" i="29"/>
  <c r="BA4" i="27"/>
  <c r="KC20" i="36"/>
  <c r="KD20" i="36"/>
  <c r="KE20" i="36"/>
  <c r="KF20" i="36"/>
  <c r="KG20" i="36"/>
  <c r="KH20" i="36"/>
  <c r="KI20" i="36"/>
  <c r="KC20" i="37"/>
  <c r="KD20" i="37"/>
  <c r="KE20" i="37"/>
  <c r="KF20" i="37"/>
  <c r="KG20" i="37"/>
  <c r="KH20" i="37"/>
  <c r="KI20" i="37"/>
  <c r="IO35" i="29"/>
  <c r="AZ4" i="27"/>
  <c r="JV20" i="36"/>
  <c r="JW20" i="36"/>
  <c r="JX20" i="36"/>
  <c r="JY20" i="36"/>
  <c r="JZ20" i="36"/>
  <c r="KA20" i="36"/>
  <c r="KB20" i="36"/>
  <c r="JV20" i="37"/>
  <c r="JW20" i="37"/>
  <c r="JX20" i="37"/>
  <c r="JY20" i="37"/>
  <c r="JZ20" i="37"/>
  <c r="KA20" i="37"/>
  <c r="KB20" i="37"/>
  <c r="IJ35" i="29"/>
  <c r="JC3" i="29"/>
  <c r="AY1" i="27"/>
  <c r="AY4" i="27"/>
  <c r="JO20" i="36"/>
  <c r="JP20" i="36"/>
  <c r="JQ20" i="36"/>
  <c r="JR20" i="36"/>
  <c r="JS20" i="36"/>
  <c r="JT20" i="36"/>
  <c r="JU20" i="36"/>
  <c r="JO20" i="37"/>
  <c r="JP20" i="37"/>
  <c r="JQ20" i="37"/>
  <c r="JR20" i="37"/>
  <c r="JS20" i="37"/>
  <c r="JT20" i="37"/>
  <c r="JU20" i="37"/>
  <c r="IA35" i="29"/>
  <c r="AW4" i="27"/>
  <c r="JH20" i="36"/>
  <c r="JI20" i="36"/>
  <c r="JJ20" i="36"/>
  <c r="JK20" i="36"/>
  <c r="JL20" i="36"/>
  <c r="JM20" i="36"/>
  <c r="JN20" i="36"/>
  <c r="JH20" i="37"/>
  <c r="JI20" i="37"/>
  <c r="JJ20" i="37"/>
  <c r="JK20" i="37"/>
  <c r="JL20" i="37"/>
  <c r="JM20" i="37"/>
  <c r="JN20" i="37"/>
  <c r="AV4" i="27"/>
  <c r="HV35" i="29"/>
  <c r="JA20" i="36"/>
  <c r="JB20" i="36"/>
  <c r="JC20" i="36"/>
  <c r="JD20" i="36"/>
  <c r="JE20" i="36"/>
  <c r="JF20" i="36"/>
  <c r="JG20" i="36"/>
  <c r="JA20" i="37"/>
  <c r="JB20" i="37"/>
  <c r="JC20" i="37"/>
  <c r="JD20" i="37"/>
  <c r="JE20" i="37"/>
  <c r="JF20" i="37"/>
  <c r="JG20" i="37"/>
  <c r="HQ35" i="29"/>
  <c r="AU4" i="27"/>
  <c r="IT20" i="36"/>
  <c r="IU20" i="36"/>
  <c r="IV20" i="36"/>
  <c r="IW20" i="36"/>
  <c r="IX20" i="36"/>
  <c r="IY20" i="36"/>
  <c r="IZ20" i="36"/>
  <c r="IT20" i="37"/>
  <c r="IU20" i="37"/>
  <c r="IV20" i="37"/>
  <c r="IW20" i="37"/>
  <c r="IX20" i="37"/>
  <c r="IY20" i="37"/>
  <c r="IZ20" i="37"/>
  <c r="HL35" i="29"/>
  <c r="AT4" i="27"/>
  <c r="IM20" i="36"/>
  <c r="IN20" i="36"/>
  <c r="IO20" i="36"/>
  <c r="IP20" i="36"/>
  <c r="IQ20" i="36"/>
  <c r="IR20" i="36"/>
  <c r="IS20" i="36"/>
  <c r="IM20" i="37"/>
  <c r="IN20" i="37"/>
  <c r="IO20" i="37"/>
  <c r="IP20" i="37"/>
  <c r="IQ20" i="37"/>
  <c r="IR20" i="37"/>
  <c r="IS20" i="37"/>
  <c r="GW35" i="29"/>
  <c r="AQ4" i="27"/>
  <c r="HY20" i="36"/>
  <c r="HZ20" i="36"/>
  <c r="IA20" i="36"/>
  <c r="IB20" i="36"/>
  <c r="IC20" i="36"/>
  <c r="ID20" i="36"/>
  <c r="IE20" i="36"/>
  <c r="HY20" i="37"/>
  <c r="HZ20" i="37"/>
  <c r="IA20" i="37"/>
  <c r="IB20" i="37"/>
  <c r="IC20" i="37"/>
  <c r="ID20" i="37"/>
  <c r="IE20" i="37"/>
  <c r="GR35" i="29"/>
  <c r="AP4" i="27"/>
  <c r="HR20" i="36"/>
  <c r="HS20" i="36"/>
  <c r="HT20" i="36"/>
  <c r="HU20" i="36"/>
  <c r="HV20" i="36"/>
  <c r="HW20" i="36"/>
  <c r="HX20" i="36"/>
  <c r="HR20" i="37"/>
  <c r="HS20" i="37"/>
  <c r="HT20" i="37"/>
  <c r="HU20" i="37"/>
  <c r="HV20" i="37"/>
  <c r="HW20" i="37"/>
  <c r="HX20" i="37"/>
  <c r="GM35" i="29"/>
  <c r="AO4" i="27"/>
  <c r="HK20" i="36"/>
  <c r="HL20" i="36"/>
  <c r="HM20" i="36"/>
  <c r="HN20" i="36"/>
  <c r="HO20" i="36"/>
  <c r="HP20" i="36"/>
  <c r="HQ20" i="36"/>
  <c r="HK20" i="37"/>
  <c r="HL20" i="37"/>
  <c r="HM20" i="37"/>
  <c r="HN20" i="37"/>
  <c r="HO20" i="37"/>
  <c r="HP20" i="37"/>
  <c r="HQ20" i="37"/>
  <c r="GH35" i="29"/>
  <c r="HA3" i="29"/>
  <c r="AN1" i="27"/>
  <c r="HD20" i="36"/>
  <c r="HE20" i="36"/>
  <c r="HF20" i="36"/>
  <c r="HG20" i="36"/>
  <c r="HH20" i="36"/>
  <c r="HI20" i="36"/>
  <c r="HJ20" i="36"/>
  <c r="HD20" i="37"/>
  <c r="HE20" i="37"/>
  <c r="HF20" i="37"/>
  <c r="HG20" i="37"/>
  <c r="HH20" i="37"/>
  <c r="HI20" i="37"/>
  <c r="HJ20" i="37"/>
  <c r="FX35" i="29"/>
  <c r="GW20" i="36"/>
  <c r="GX20" i="36"/>
  <c r="GY20" i="36"/>
  <c r="GZ20" i="36"/>
  <c r="HA20" i="36"/>
  <c r="HB20" i="36"/>
  <c r="HC20" i="36"/>
  <c r="GW20" i="37"/>
  <c r="GX20" i="37"/>
  <c r="GY20" i="37"/>
  <c r="GZ20" i="37"/>
  <c r="HA20" i="37"/>
  <c r="HB20" i="37"/>
  <c r="HC20" i="37"/>
  <c r="FS35" i="29"/>
  <c r="GP20" i="36"/>
  <c r="GQ20" i="36"/>
  <c r="GR20" i="36"/>
  <c r="GS20" i="36"/>
  <c r="GT20" i="36"/>
  <c r="GU20" i="36"/>
  <c r="GV20" i="36"/>
  <c r="GP20" i="37"/>
  <c r="GQ20" i="37"/>
  <c r="GR20" i="37"/>
  <c r="GS20" i="37"/>
  <c r="GT20" i="37"/>
  <c r="GU20" i="37"/>
  <c r="GV20" i="37"/>
  <c r="FN35" i="29"/>
  <c r="GI20" i="36"/>
  <c r="GJ20" i="36"/>
  <c r="GK20" i="36"/>
  <c r="GL20" i="36"/>
  <c r="GM20" i="36"/>
  <c r="GN20" i="36"/>
  <c r="GO20" i="36"/>
  <c r="GI20" i="37"/>
  <c r="GJ20" i="37"/>
  <c r="GK20" i="37"/>
  <c r="GL20" i="37"/>
  <c r="GM20" i="37"/>
  <c r="GN20" i="37"/>
  <c r="GO20" i="37"/>
  <c r="EZ20" i="36"/>
  <c r="FA20" i="36"/>
  <c r="FB20" i="36"/>
  <c r="FC20" i="36"/>
  <c r="FD20" i="36"/>
  <c r="FE20" i="36"/>
  <c r="FF20" i="36"/>
  <c r="EZ20" i="37"/>
  <c r="FA20" i="37"/>
  <c r="FB20" i="37"/>
  <c r="FC20" i="37"/>
  <c r="FD20" i="37"/>
  <c r="FE20" i="37"/>
  <c r="FF20" i="37"/>
  <c r="EE35" i="29"/>
  <c r="ES20" i="36"/>
  <c r="ET20" i="36"/>
  <c r="EU20" i="36"/>
  <c r="EV20" i="36"/>
  <c r="EW20" i="36"/>
  <c r="EX20" i="36"/>
  <c r="EY20" i="36"/>
  <c r="EY64" i="36"/>
  <c r="ES20" i="37"/>
  <c r="ET20" i="37"/>
  <c r="EU20" i="37"/>
  <c r="EV20" i="37"/>
  <c r="EW20" i="37"/>
  <c r="EX20" i="37"/>
  <c r="EY20" i="37"/>
  <c r="EL20" i="36"/>
  <c r="EM20" i="36"/>
  <c r="EN20" i="36"/>
  <c r="EO20" i="36"/>
  <c r="EP20" i="36"/>
  <c r="EQ20" i="36"/>
  <c r="ER20" i="36"/>
  <c r="ER64" i="36"/>
  <c r="EL20" i="37"/>
  <c r="EM20" i="37"/>
  <c r="EN20" i="37"/>
  <c r="EO20" i="37"/>
  <c r="EP20" i="37"/>
  <c r="EQ20" i="37"/>
  <c r="ER20" i="37"/>
  <c r="EE20" i="36"/>
  <c r="EF20" i="36"/>
  <c r="EG20" i="36"/>
  <c r="EH20" i="36"/>
  <c r="EI20" i="36"/>
  <c r="EJ20" i="36"/>
  <c r="EK20" i="36"/>
  <c r="EK64" i="36"/>
  <c r="EE20" i="37"/>
  <c r="EF20" i="37"/>
  <c r="EG20" i="37"/>
  <c r="EH20" i="37"/>
  <c r="EI20" i="37"/>
  <c r="EJ20" i="37"/>
  <c r="EK20" i="37"/>
  <c r="DX20" i="36"/>
  <c r="DY20" i="36"/>
  <c r="DZ20" i="36"/>
  <c r="EA20" i="36"/>
  <c r="EB20" i="36"/>
  <c r="EC20" i="36"/>
  <c r="ED20" i="36"/>
  <c r="DX20" i="37"/>
  <c r="DY20" i="37"/>
  <c r="DZ20" i="37"/>
  <c r="EA20" i="37"/>
  <c r="EB20" i="37"/>
  <c r="EC20" i="37"/>
  <c r="ED20" i="37"/>
  <c r="DQ20" i="36"/>
  <c r="DR20" i="36"/>
  <c r="DS20" i="36"/>
  <c r="DT20" i="36"/>
  <c r="DU20" i="36"/>
  <c r="DV20" i="36"/>
  <c r="DW20" i="36"/>
  <c r="DW64" i="36"/>
  <c r="DQ20" i="37"/>
  <c r="DR20" i="37"/>
  <c r="DS20" i="37"/>
  <c r="DT20" i="37"/>
  <c r="DU20" i="37"/>
  <c r="DV20" i="37"/>
  <c r="DW20" i="37"/>
  <c r="DJ20" i="36"/>
  <c r="DK20" i="36"/>
  <c r="DL20" i="36"/>
  <c r="DM20" i="36"/>
  <c r="DN20" i="36"/>
  <c r="DO20" i="36"/>
  <c r="DP20" i="36"/>
  <c r="DJ20" i="37"/>
  <c r="DK20" i="37"/>
  <c r="DL20" i="37"/>
  <c r="DM20" i="37"/>
  <c r="DN20" i="37"/>
  <c r="DO20" i="37"/>
  <c r="DP20" i="37"/>
  <c r="DD20" i="36"/>
  <c r="DE20" i="36"/>
  <c r="DF20" i="36"/>
  <c r="DG20" i="36"/>
  <c r="DH20" i="36"/>
  <c r="DI20" i="36"/>
  <c r="DC20" i="37"/>
  <c r="DD20" i="37"/>
  <c r="DE20" i="37"/>
  <c r="DF20" i="37"/>
  <c r="DG20" i="37"/>
  <c r="DH20" i="37"/>
  <c r="DI20" i="37"/>
  <c r="CV20" i="36"/>
  <c r="CW20" i="36"/>
  <c r="CX20" i="36"/>
  <c r="CY20" i="36"/>
  <c r="CZ20" i="36"/>
  <c r="CV20" i="37"/>
  <c r="CW20" i="37"/>
  <c r="CX20" i="37"/>
  <c r="CY20" i="37"/>
  <c r="CZ20" i="37"/>
  <c r="DA20" i="37"/>
  <c r="DB20" i="37"/>
  <c r="CO20" i="36"/>
  <c r="CP20" i="36"/>
  <c r="CQ20" i="36"/>
  <c r="CR20" i="36"/>
  <c r="CS20" i="36"/>
  <c r="CT20" i="36"/>
  <c r="CU20" i="36"/>
  <c r="CO20" i="37"/>
  <c r="CP20" i="37"/>
  <c r="CQ20" i="37"/>
  <c r="CR20" i="37"/>
  <c r="CS20" i="37"/>
  <c r="CT20" i="37"/>
  <c r="CU20" i="37"/>
  <c r="BF20" i="36"/>
  <c r="BG20" i="36"/>
  <c r="BH20" i="36"/>
  <c r="BI20" i="36"/>
  <c r="BJ20" i="36"/>
  <c r="BK20" i="36"/>
  <c r="BL20" i="36"/>
  <c r="BF20" i="37"/>
  <c r="BG20" i="37"/>
  <c r="BH20" i="37"/>
  <c r="BI20" i="37"/>
  <c r="BJ20" i="37"/>
  <c r="BK20" i="37"/>
  <c r="BL20" i="37"/>
  <c r="AY20" i="36"/>
  <c r="AZ20" i="36"/>
  <c r="BA20" i="36"/>
  <c r="BB20" i="36"/>
  <c r="BC20" i="36"/>
  <c r="BD20" i="36"/>
  <c r="BE20" i="36"/>
  <c r="BE64" i="36"/>
  <c r="AY20" i="37"/>
  <c r="AZ20" i="37"/>
  <c r="BA20" i="37"/>
  <c r="BB20" i="37"/>
  <c r="BC20" i="37"/>
  <c r="BD20" i="37"/>
  <c r="BE20" i="37"/>
  <c r="AR20" i="36"/>
  <c r="AS20" i="36"/>
  <c r="AT20" i="36"/>
  <c r="AU20" i="36"/>
  <c r="AV20" i="36"/>
  <c r="AW20" i="36"/>
  <c r="AX20" i="36"/>
  <c r="AX64" i="36"/>
  <c r="AR20" i="37"/>
  <c r="AS20" i="37"/>
  <c r="AT20" i="37"/>
  <c r="AU20" i="37"/>
  <c r="AV20" i="37"/>
  <c r="AW20" i="37"/>
  <c r="AX20" i="37"/>
  <c r="AK20" i="36"/>
  <c r="AL20" i="36"/>
  <c r="AM20" i="36"/>
  <c r="AN20" i="36"/>
  <c r="AO20" i="36"/>
  <c r="AP20" i="36"/>
  <c r="AQ20" i="36"/>
  <c r="AQ64" i="36"/>
  <c r="AK20" i="37"/>
  <c r="AL20" i="37"/>
  <c r="AM20" i="37"/>
  <c r="AN20" i="37"/>
  <c r="AO20" i="37"/>
  <c r="AP20" i="37"/>
  <c r="AQ20" i="37"/>
  <c r="AD20" i="36"/>
  <c r="AE20" i="36"/>
  <c r="AF20" i="36"/>
  <c r="AG20" i="36"/>
  <c r="AH20" i="36"/>
  <c r="AI20" i="36"/>
  <c r="AJ20" i="36"/>
  <c r="AD20" i="37"/>
  <c r="AE20" i="37"/>
  <c r="AF20" i="37"/>
  <c r="AG20" i="37"/>
  <c r="AH20" i="37"/>
  <c r="AI20" i="37"/>
  <c r="AJ20" i="37"/>
  <c r="W20" i="36"/>
  <c r="X20" i="36"/>
  <c r="Y20" i="36"/>
  <c r="Z20" i="36"/>
  <c r="AA20" i="36"/>
  <c r="AB20" i="36"/>
  <c r="AC20" i="36"/>
  <c r="AC64" i="36"/>
  <c r="W20" i="37"/>
  <c r="X20" i="37"/>
  <c r="Y20" i="37"/>
  <c r="Z20" i="37"/>
  <c r="AA20" i="37"/>
  <c r="AB20" i="37"/>
  <c r="AC20" i="37"/>
  <c r="P20" i="36"/>
  <c r="Q20" i="36"/>
  <c r="R20" i="36"/>
  <c r="S20" i="36"/>
  <c r="T20" i="36"/>
  <c r="U20" i="36"/>
  <c r="V20" i="36"/>
  <c r="V64" i="36"/>
  <c r="P20" i="37"/>
  <c r="Q20" i="37"/>
  <c r="R20" i="37"/>
  <c r="S20" i="37"/>
  <c r="T20" i="37"/>
  <c r="U20" i="37"/>
  <c r="V20" i="37"/>
  <c r="G20" i="36"/>
  <c r="H20" i="36"/>
  <c r="F20" i="36"/>
  <c r="E20" i="36"/>
  <c r="C20" i="36"/>
  <c r="D20" i="36"/>
  <c r="B20" i="36"/>
  <c r="H64" i="36"/>
  <c r="C20" i="37"/>
  <c r="D20" i="37"/>
  <c r="E20" i="37"/>
  <c r="F20" i="37"/>
  <c r="G20" i="37"/>
  <c r="H20" i="37"/>
  <c r="B20" i="37"/>
  <c r="J63" i="36"/>
  <c r="G11" i="32"/>
  <c r="K63" i="36"/>
  <c r="L63" i="36"/>
  <c r="G13" i="32"/>
  <c r="M63" i="36"/>
  <c r="N63" i="36"/>
  <c r="O63" i="36"/>
  <c r="I63" i="36"/>
  <c r="G10" i="32"/>
  <c r="DQ30" i="36"/>
  <c r="DR30" i="36"/>
  <c r="DS30" i="36"/>
  <c r="DT30" i="36"/>
  <c r="DU30" i="36"/>
  <c r="DV30" i="36"/>
  <c r="DW30" i="36"/>
  <c r="DQ30" i="37"/>
  <c r="DR30" i="37"/>
  <c r="DS30" i="37"/>
  <c r="DT30" i="37"/>
  <c r="DU30" i="37"/>
  <c r="DV30" i="37"/>
  <c r="DW30" i="37"/>
  <c r="DQ29" i="36"/>
  <c r="DR29" i="36"/>
  <c r="DS29" i="36"/>
  <c r="DT29" i="36"/>
  <c r="DU29" i="36"/>
  <c r="DV29" i="36"/>
  <c r="DW29" i="36"/>
  <c r="DQ29" i="37"/>
  <c r="DR29" i="37"/>
  <c r="DS29" i="37"/>
  <c r="DT29" i="37"/>
  <c r="DU29" i="37"/>
  <c r="DV29" i="37"/>
  <c r="DW29" i="37"/>
  <c r="AY30" i="36"/>
  <c r="AZ30" i="36"/>
  <c r="BA30" i="36"/>
  <c r="BB30" i="36"/>
  <c r="BC30" i="36"/>
  <c r="BD30" i="36"/>
  <c r="BE30" i="36"/>
  <c r="AY30" i="37"/>
  <c r="AZ30" i="37"/>
  <c r="BA30" i="37"/>
  <c r="BB30" i="37"/>
  <c r="BC30" i="37"/>
  <c r="BD30" i="37"/>
  <c r="BE30" i="37"/>
  <c r="AY29" i="36"/>
  <c r="AZ29" i="36"/>
  <c r="BA29" i="36"/>
  <c r="BB29" i="36"/>
  <c r="BC29" i="36"/>
  <c r="BD29" i="36"/>
  <c r="BE29" i="36"/>
  <c r="AY29" i="37"/>
  <c r="AZ29" i="37"/>
  <c r="BA29" i="37"/>
  <c r="BB29" i="37"/>
  <c r="BC29" i="37"/>
  <c r="BD29" i="37"/>
  <c r="BE29" i="37"/>
  <c r="AR30" i="36"/>
  <c r="AS30" i="36"/>
  <c r="AT30" i="36"/>
  <c r="AU30" i="36"/>
  <c r="AV30" i="36"/>
  <c r="AW30" i="36"/>
  <c r="AX30" i="36"/>
  <c r="AR30" i="37"/>
  <c r="AS30" i="37"/>
  <c r="AT30" i="37"/>
  <c r="AU30" i="37"/>
  <c r="AV30" i="37"/>
  <c r="AW30" i="37"/>
  <c r="AX30" i="37"/>
  <c r="AR29" i="36"/>
  <c r="AS29" i="36"/>
  <c r="AT29" i="36"/>
  <c r="AU29" i="36"/>
  <c r="AV29" i="36"/>
  <c r="AW29" i="36"/>
  <c r="AX29" i="36"/>
  <c r="AR29" i="37"/>
  <c r="AS29" i="37"/>
  <c r="AT29" i="37"/>
  <c r="AU29" i="37"/>
  <c r="AV29" i="37"/>
  <c r="AW29" i="37"/>
  <c r="AX29" i="37"/>
  <c r="AK30" i="36"/>
  <c r="AL30" i="36"/>
  <c r="AM30" i="36"/>
  <c r="AN30" i="36"/>
  <c r="AO30" i="36"/>
  <c r="AP30" i="36"/>
  <c r="AQ30" i="36"/>
  <c r="AK30" i="37"/>
  <c r="AL30" i="37"/>
  <c r="AM30" i="37"/>
  <c r="AN30" i="37"/>
  <c r="AO30" i="37"/>
  <c r="AP30" i="37"/>
  <c r="AQ30" i="37"/>
  <c r="AK29" i="36"/>
  <c r="AL29" i="36"/>
  <c r="AM29" i="36"/>
  <c r="AN29" i="36"/>
  <c r="AO29" i="36"/>
  <c r="AP29" i="36"/>
  <c r="AQ29" i="36"/>
  <c r="AK29" i="37"/>
  <c r="AL29" i="37"/>
  <c r="AM29" i="37"/>
  <c r="AN29" i="37"/>
  <c r="AO29" i="37"/>
  <c r="AP29" i="37"/>
  <c r="AQ29" i="37"/>
  <c r="AD30" i="36"/>
  <c r="AE30" i="36"/>
  <c r="AF30" i="36"/>
  <c r="AG30" i="36"/>
  <c r="AH30" i="36"/>
  <c r="AI30" i="36"/>
  <c r="AJ30" i="36"/>
  <c r="AD30" i="37"/>
  <c r="AE30" i="37"/>
  <c r="AF30" i="37"/>
  <c r="AG30" i="37"/>
  <c r="AH30" i="37"/>
  <c r="AI30" i="37"/>
  <c r="AJ30" i="37"/>
  <c r="AD29" i="36"/>
  <c r="AE29" i="36"/>
  <c r="AF29" i="36"/>
  <c r="AG29" i="36"/>
  <c r="AH29" i="36"/>
  <c r="AI29" i="36"/>
  <c r="AJ29" i="36"/>
  <c r="AD29" i="37"/>
  <c r="AE29" i="37"/>
  <c r="AF29" i="37"/>
  <c r="AG29" i="37"/>
  <c r="AH29" i="37"/>
  <c r="AI29" i="37"/>
  <c r="AJ29" i="37"/>
  <c r="W30" i="36"/>
  <c r="X30" i="36"/>
  <c r="Y30" i="36"/>
  <c r="Z30" i="36"/>
  <c r="AA30" i="36"/>
  <c r="AB30" i="36"/>
  <c r="AC30" i="36"/>
  <c r="W30" i="37"/>
  <c r="X30" i="37"/>
  <c r="Y30" i="37"/>
  <c r="Z30" i="37"/>
  <c r="AA30" i="37"/>
  <c r="AB30" i="37"/>
  <c r="AC30" i="37"/>
  <c r="W29" i="36"/>
  <c r="X29" i="36"/>
  <c r="Y29" i="36"/>
  <c r="Z29" i="36"/>
  <c r="AA29" i="36"/>
  <c r="AB29" i="36"/>
  <c r="AC29" i="36"/>
  <c r="W29" i="37"/>
  <c r="X29" i="37"/>
  <c r="Y29" i="37"/>
  <c r="Z29" i="37"/>
  <c r="AA29" i="37"/>
  <c r="AB29" i="37"/>
  <c r="AC29" i="37"/>
  <c r="P30" i="36"/>
  <c r="Q30" i="36"/>
  <c r="R30" i="36"/>
  <c r="S30" i="36"/>
  <c r="T30" i="36"/>
  <c r="U30" i="36"/>
  <c r="V30" i="36"/>
  <c r="P30" i="37"/>
  <c r="Q30" i="37"/>
  <c r="R30" i="37"/>
  <c r="S30" i="37"/>
  <c r="T30" i="37"/>
  <c r="U30" i="37"/>
  <c r="V30" i="37"/>
  <c r="P29" i="36"/>
  <c r="Q29" i="36"/>
  <c r="R29" i="36"/>
  <c r="S29" i="36"/>
  <c r="T29" i="36"/>
  <c r="U29" i="36"/>
  <c r="V29" i="36"/>
  <c r="P29" i="37"/>
  <c r="Q29" i="37"/>
  <c r="R29" i="37"/>
  <c r="S29" i="37"/>
  <c r="T29" i="37"/>
  <c r="U29" i="37"/>
  <c r="V29" i="37"/>
  <c r="I30" i="36"/>
  <c r="J30" i="36"/>
  <c r="K30" i="36"/>
  <c r="L30" i="36"/>
  <c r="M30" i="36"/>
  <c r="N30" i="36"/>
  <c r="O30" i="36"/>
  <c r="I30" i="37"/>
  <c r="J30" i="37"/>
  <c r="K30" i="37"/>
  <c r="L30" i="37"/>
  <c r="M30" i="37"/>
  <c r="N30" i="37"/>
  <c r="O30" i="37"/>
  <c r="I29" i="36"/>
  <c r="J29" i="36"/>
  <c r="K29" i="36"/>
  <c r="L29" i="36"/>
  <c r="M29" i="36"/>
  <c r="N29" i="36"/>
  <c r="O29" i="36"/>
  <c r="I29" i="37"/>
  <c r="J29" i="37"/>
  <c r="K29" i="37"/>
  <c r="L29" i="37"/>
  <c r="M29" i="37"/>
  <c r="N29" i="37"/>
  <c r="O29" i="37"/>
  <c r="G29" i="36"/>
  <c r="H29" i="36"/>
  <c r="F29" i="36"/>
  <c r="E29" i="36"/>
  <c r="C29" i="36"/>
  <c r="D29" i="36"/>
  <c r="B29" i="36"/>
  <c r="C29" i="37"/>
  <c r="D29" i="37"/>
  <c r="E29" i="37"/>
  <c r="F29" i="37"/>
  <c r="G29" i="37"/>
  <c r="H29" i="37"/>
  <c r="B29" i="37"/>
  <c r="G30" i="36"/>
  <c r="H30" i="36"/>
  <c r="F30" i="36"/>
  <c r="E30" i="36"/>
  <c r="C30" i="36"/>
  <c r="D30" i="36"/>
  <c r="B30" i="36"/>
  <c r="C30" i="37"/>
  <c r="D30" i="37"/>
  <c r="E30" i="37"/>
  <c r="F30" i="37"/>
  <c r="G30" i="37"/>
  <c r="H30" i="37"/>
  <c r="B30" i="37"/>
  <c r="I12" i="36"/>
  <c r="J12" i="36"/>
  <c r="K12" i="36"/>
  <c r="L12" i="36"/>
  <c r="M12" i="36"/>
  <c r="N12" i="36"/>
  <c r="O12" i="36"/>
  <c r="I12" i="37"/>
  <c r="J12" i="37"/>
  <c r="K12" i="37"/>
  <c r="L12" i="37"/>
  <c r="M12" i="37"/>
  <c r="N12" i="37"/>
  <c r="O12" i="37"/>
  <c r="I20" i="36"/>
  <c r="J20" i="36"/>
  <c r="K20" i="36"/>
  <c r="L20" i="36"/>
  <c r="M20" i="36"/>
  <c r="N20" i="36"/>
  <c r="O20" i="36"/>
  <c r="I20" i="37"/>
  <c r="J20" i="37"/>
  <c r="K20" i="37"/>
  <c r="L20" i="37"/>
  <c r="M20" i="37"/>
  <c r="N20" i="37"/>
  <c r="O20" i="37"/>
  <c r="G12" i="36"/>
  <c r="H12" i="36"/>
  <c r="F12" i="36"/>
  <c r="E12" i="36"/>
  <c r="C12" i="36"/>
  <c r="D12" i="36"/>
  <c r="B12" i="36"/>
  <c r="C12" i="37"/>
  <c r="D12" i="37"/>
  <c r="E12" i="37"/>
  <c r="F12" i="37"/>
  <c r="G12" i="37"/>
  <c r="H12" i="37"/>
  <c r="B12" i="37"/>
  <c r="DU35" i="29"/>
  <c r="DY35" i="29"/>
  <c r="DP35" i="29"/>
  <c r="DK35" i="29"/>
  <c r="DF35" i="29"/>
  <c r="DY3" i="29"/>
  <c r="X1" i="27"/>
  <c r="K11" i="27"/>
  <c r="K10" i="27"/>
  <c r="K9" i="27"/>
  <c r="K8" i="27"/>
  <c r="K7" i="27"/>
  <c r="K12" i="27"/>
  <c r="J11" i="27"/>
  <c r="J10" i="27"/>
  <c r="J9" i="27"/>
  <c r="J8" i="27"/>
  <c r="J7" i="27"/>
  <c r="J12" i="27"/>
  <c r="I11" i="27"/>
  <c r="I10" i="27"/>
  <c r="I9" i="27"/>
  <c r="I8" i="27"/>
  <c r="I7" i="27"/>
  <c r="I12" i="27"/>
  <c r="H4" i="27"/>
  <c r="AD35" i="29"/>
  <c r="AW3" i="29"/>
  <c r="H1" i="27"/>
  <c r="F11" i="27"/>
  <c r="F10" i="27"/>
  <c r="F9" i="27"/>
  <c r="F8" i="27"/>
  <c r="F7" i="27"/>
  <c r="F12" i="27"/>
  <c r="E11" i="27"/>
  <c r="E10" i="27"/>
  <c r="E9" i="27"/>
  <c r="E8" i="27"/>
  <c r="E7" i="27"/>
  <c r="E12" i="27"/>
  <c r="D4" i="27"/>
  <c r="J35" i="29"/>
  <c r="C4" i="27"/>
  <c r="E35" i="29"/>
  <c r="D38" i="30"/>
  <c r="D40" i="30"/>
  <c r="D46" i="30"/>
  <c r="D34" i="30"/>
  <c r="AF43" i="30"/>
  <c r="BGB44" i="30"/>
  <c r="BEZ44" i="30"/>
  <c r="AQB44" i="30"/>
  <c r="AOZ44" i="30"/>
  <c r="AAB44" i="30"/>
  <c r="YZ44" i="30"/>
  <c r="AF42" i="30"/>
  <c r="H44" i="30"/>
  <c r="AF39" i="30"/>
  <c r="AF38" i="30"/>
  <c r="AF37" i="30"/>
  <c r="AF40" i="30"/>
  <c r="AF34" i="30"/>
  <c r="H40" i="30"/>
  <c r="H46" i="30"/>
  <c r="BGB37" i="30"/>
  <c r="AQB37" i="30"/>
  <c r="AAB37" i="30"/>
  <c r="AAB40" i="30"/>
  <c r="AAB46" i="30"/>
  <c r="AAB34" i="30"/>
  <c r="YZ40" i="30"/>
  <c r="YZ46" i="30"/>
  <c r="KB37" i="30"/>
  <c r="KB40" i="30"/>
  <c r="IZ40" i="30"/>
  <c r="H3" i="22"/>
  <c r="H12" i="22"/>
  <c r="F5" i="34"/>
  <c r="F7" i="34" s="1"/>
  <c r="F6" i="34"/>
  <c r="F4" i="38"/>
  <c r="F5" i="38"/>
  <c r="F6" i="38"/>
  <c r="B5" i="38"/>
  <c r="B6" i="38"/>
  <c r="B11" i="38"/>
  <c r="C63" i="36"/>
  <c r="D63" i="36"/>
  <c r="E63" i="36"/>
  <c r="F63" i="36"/>
  <c r="G7" i="32"/>
  <c r="G63" i="36"/>
  <c r="G8" i="32"/>
  <c r="H63" i="36"/>
  <c r="G9" i="32"/>
  <c r="B63" i="36"/>
  <c r="Q63" i="36"/>
  <c r="R63" i="36"/>
  <c r="S63" i="36"/>
  <c r="T63" i="36"/>
  <c r="U63" i="36"/>
  <c r="V63" i="36"/>
  <c r="P63" i="36"/>
  <c r="X63" i="36"/>
  <c r="G25" i="32"/>
  <c r="Y63" i="36"/>
  <c r="G26" i="32"/>
  <c r="Z63" i="36"/>
  <c r="AA63" i="36"/>
  <c r="G28" i="32"/>
  <c r="AB63" i="36"/>
  <c r="G29" i="32"/>
  <c r="AC63" i="36"/>
  <c r="G30" i="32"/>
  <c r="W63" i="36"/>
  <c r="G24" i="32"/>
  <c r="AO11" i="27"/>
  <c r="AO10" i="27"/>
  <c r="AO9" i="27"/>
  <c r="AO8" i="27"/>
  <c r="AO7" i="27"/>
  <c r="AO12" i="27"/>
  <c r="AP11" i="27"/>
  <c r="AP10" i="27"/>
  <c r="AP9" i="27"/>
  <c r="AP8" i="27"/>
  <c r="AP7" i="27"/>
  <c r="AP12" i="27"/>
  <c r="AQ11" i="27"/>
  <c r="AQ10" i="27"/>
  <c r="AQ9" i="27"/>
  <c r="AQ8" i="27"/>
  <c r="AQ7" i="27"/>
  <c r="AQ12" i="27"/>
  <c r="AT11" i="27"/>
  <c r="AT10" i="27"/>
  <c r="AT9" i="27"/>
  <c r="AT8" i="27"/>
  <c r="AT7" i="27"/>
  <c r="AT12" i="27"/>
  <c r="AU11" i="27"/>
  <c r="AU10" i="27"/>
  <c r="AU9" i="27"/>
  <c r="AU8" i="27"/>
  <c r="AU7" i="27"/>
  <c r="AU12" i="27"/>
  <c r="AV11" i="27"/>
  <c r="AV10" i="27"/>
  <c r="AV9" i="27"/>
  <c r="AV8" i="27"/>
  <c r="AV7" i="27"/>
  <c r="AV12" i="27"/>
  <c r="AW11" i="27"/>
  <c r="AW10" i="27"/>
  <c r="AW9" i="27"/>
  <c r="AW8" i="27"/>
  <c r="AW7" i="27"/>
  <c r="AW12" i="27"/>
  <c r="BC4" i="27"/>
  <c r="AY11" i="27"/>
  <c r="AY10" i="27"/>
  <c r="AY9" i="27"/>
  <c r="AY8" i="27"/>
  <c r="AY7" i="27"/>
  <c r="AZ11" i="27"/>
  <c r="AZ10" i="27"/>
  <c r="AZ9" i="27"/>
  <c r="AZ8" i="27"/>
  <c r="AZ7" i="27"/>
  <c r="AZ12" i="27"/>
  <c r="BA11" i="27"/>
  <c r="BA10" i="27"/>
  <c r="BA9" i="27"/>
  <c r="BA8" i="27"/>
  <c r="BA7" i="27"/>
  <c r="BA12" i="27"/>
  <c r="BB11" i="27"/>
  <c r="BB10" i="27"/>
  <c r="BB9" i="27"/>
  <c r="BB8" i="27"/>
  <c r="BB7" i="27"/>
  <c r="BB12" i="27"/>
  <c r="D11" i="27"/>
  <c r="D10" i="27"/>
  <c r="D9" i="27"/>
  <c r="D8" i="27"/>
  <c r="D7" i="27"/>
  <c r="D12" i="27"/>
  <c r="H11" i="27"/>
  <c r="L11" i="27"/>
  <c r="H10" i="27"/>
  <c r="L10" i="27"/>
  <c r="H9" i="27"/>
  <c r="L9" i="27"/>
  <c r="H8" i="27"/>
  <c r="L8" i="27"/>
  <c r="H7" i="27"/>
  <c r="L4" i="27"/>
  <c r="C11" i="27"/>
  <c r="G11" i="27"/>
  <c r="C10" i="27"/>
  <c r="G10" i="27"/>
  <c r="C9" i="27"/>
  <c r="G9" i="27"/>
  <c r="C8" i="27"/>
  <c r="G8" i="27"/>
  <c r="C7" i="27"/>
  <c r="G4" i="27"/>
  <c r="AF44" i="30"/>
  <c r="AF46" i="30"/>
  <c r="J3" i="22"/>
  <c r="J12" i="22"/>
  <c r="M13" i="22"/>
  <c r="F9" i="38"/>
  <c r="F11" i="38"/>
  <c r="B9" i="38"/>
  <c r="AY12" i="27"/>
  <c r="BC7" i="27"/>
  <c r="BC8" i="27"/>
  <c r="BC9" i="27"/>
  <c r="BC10" i="27"/>
  <c r="BC11" i="27"/>
  <c r="G6" i="32"/>
  <c r="H12" i="27"/>
  <c r="L7" i="27"/>
  <c r="L12" i="27"/>
  <c r="C12" i="27"/>
  <c r="G7" i="27"/>
  <c r="BC12" i="27"/>
  <c r="G12" i="27"/>
  <c r="ND3" i="37" l="1"/>
  <c r="NE3" i="37"/>
  <c r="NF3" i="37"/>
  <c r="NG3" i="37"/>
  <c r="NH3" i="37"/>
  <c r="NC3" i="37"/>
  <c r="ND2" i="37"/>
  <c r="NE2" i="37"/>
  <c r="NF2" i="37"/>
  <c r="NG2" i="37"/>
  <c r="NH2" i="37"/>
  <c r="NC2" i="37"/>
  <c r="LK35" i="29"/>
  <c r="LH35" i="29"/>
  <c r="LI35" i="29" s="1"/>
  <c r="MW41" i="29"/>
  <c r="MT41" i="29" s="1"/>
  <c r="MW38" i="29"/>
  <c r="MT38" i="29" s="1"/>
  <c r="NA59" i="36"/>
  <c r="KB31" i="29"/>
  <c r="LA24" i="29"/>
  <c r="LA16" i="29"/>
  <c r="KV24" i="29"/>
  <c r="KV16" i="29"/>
  <c r="KQ24" i="29"/>
  <c r="KQ16" i="29"/>
  <c r="KL24" i="29"/>
  <c r="KL16" i="29"/>
  <c r="KG24" i="29"/>
  <c r="KG16" i="29"/>
  <c r="AY38" i="29"/>
  <c r="JW24" i="29"/>
  <c r="JW16" i="29"/>
  <c r="JR24" i="29"/>
  <c r="JR16" i="29"/>
  <c r="JM24" i="29"/>
  <c r="JM16" i="29"/>
  <c r="JH24" i="29"/>
  <c r="JH16" i="29"/>
  <c r="MI30" i="29"/>
  <c r="MI29" i="29"/>
  <c r="MI28" i="29"/>
  <c r="MI27" i="29"/>
  <c r="MI26" i="29"/>
  <c r="MI25" i="29"/>
  <c r="MI23" i="29"/>
  <c r="MI22" i="29"/>
  <c r="MI21" i="29"/>
  <c r="MI20" i="29"/>
  <c r="MI19" i="29"/>
  <c r="MI18" i="29"/>
  <c r="MI17" i="29"/>
  <c r="MI16" i="29"/>
  <c r="MI15" i="29"/>
  <c r="MI14" i="29"/>
  <c r="MI13" i="29"/>
  <c r="MI12" i="29"/>
  <c r="MI11" i="29"/>
  <c r="MI10" i="29"/>
  <c r="MI9" i="29"/>
  <c r="MI8" i="29"/>
  <c r="MI7" i="29"/>
  <c r="MI33" i="29"/>
  <c r="MI34" i="29"/>
  <c r="MI24" i="29"/>
  <c r="LD22" i="37"/>
  <c r="LC22" i="37"/>
  <c r="LB22" i="37"/>
  <c r="LA22" i="37"/>
  <c r="KZ22" i="37"/>
  <c r="KY22" i="37"/>
  <c r="KX22" i="37"/>
  <c r="KW22" i="37"/>
  <c r="KV22" i="37"/>
  <c r="KU22" i="37"/>
  <c r="KT22" i="37"/>
  <c r="KS22" i="37"/>
  <c r="KR22" i="37"/>
  <c r="KQ22" i="37"/>
  <c r="KP22" i="37"/>
  <c r="KO22" i="37"/>
  <c r="KN22" i="37"/>
  <c r="KM22" i="37"/>
  <c r="KL22" i="37"/>
  <c r="KK22" i="37"/>
  <c r="KJ22" i="37"/>
  <c r="KI22" i="37"/>
  <c r="KH22" i="37"/>
  <c r="KG22" i="37"/>
  <c r="KF22" i="37"/>
  <c r="KE22" i="37"/>
  <c r="KD22" i="37"/>
  <c r="KC22" i="37"/>
  <c r="KB22" i="37"/>
  <c r="KA22" i="37"/>
  <c r="JZ22" i="37"/>
  <c r="JY22" i="37"/>
  <c r="JX22" i="37"/>
  <c r="JW22" i="37"/>
  <c r="JV22" i="37"/>
  <c r="JU22" i="37"/>
  <c r="JT22" i="37"/>
  <c r="JS22" i="37"/>
  <c r="JR22" i="37"/>
  <c r="JQ22" i="37"/>
  <c r="JP22" i="37"/>
  <c r="JO22" i="37"/>
  <c r="JH21" i="37"/>
  <c r="JN21" i="37"/>
  <c r="JJ21" i="37"/>
  <c r="JU21" i="37"/>
  <c r="JT21" i="37"/>
  <c r="JS21" i="37"/>
  <c r="JR21" i="37"/>
  <c r="JQ21" i="37"/>
  <c r="JP21" i="37"/>
  <c r="JO21" i="37"/>
  <c r="KB21" i="37"/>
  <c r="KA21" i="37"/>
  <c r="JZ21" i="37"/>
  <c r="JY21" i="37"/>
  <c r="JX21" i="37"/>
  <c r="JW21" i="37"/>
  <c r="JV21" i="37"/>
  <c r="KI21" i="37"/>
  <c r="KH21" i="37"/>
  <c r="KG21" i="37"/>
  <c r="KF21" i="37"/>
  <c r="KE21" i="37"/>
  <c r="KD21" i="37"/>
  <c r="KC21" i="37"/>
  <c r="KP21" i="37"/>
  <c r="KO21" i="37"/>
  <c r="KN21" i="37"/>
  <c r="KM21" i="37"/>
  <c r="KL21" i="37"/>
  <c r="KK21" i="37"/>
  <c r="KJ21" i="37"/>
  <c r="KW21" i="37"/>
  <c r="KV21" i="37"/>
  <c r="KU21" i="37"/>
  <c r="KT21" i="37"/>
  <c r="KS21" i="37"/>
  <c r="KR21" i="37"/>
  <c r="KQ21" i="37"/>
  <c r="LD21" i="37"/>
  <c r="LC21" i="37"/>
  <c r="LB21" i="37"/>
  <c r="LA21" i="37"/>
  <c r="KZ21" i="37"/>
  <c r="KY21" i="37"/>
  <c r="KX21" i="37"/>
  <c r="LK21" i="37"/>
  <c r="LJ21" i="37"/>
  <c r="LI21" i="37"/>
  <c r="LH21" i="37"/>
  <c r="LG21" i="37"/>
  <c r="LF21" i="37"/>
  <c r="LE21" i="37"/>
  <c r="LR21" i="37"/>
  <c r="LQ21" i="37"/>
  <c r="LP21" i="37"/>
  <c r="LO21" i="37"/>
  <c r="LN21" i="37"/>
  <c r="LM21" i="37"/>
  <c r="LL21" i="37"/>
  <c r="LY21" i="37"/>
  <c r="LX21" i="37"/>
  <c r="LW21" i="37"/>
  <c r="LV21" i="37"/>
  <c r="LU21" i="37"/>
  <c r="LT21" i="37"/>
  <c r="LS21" i="37"/>
  <c r="MF21" i="37"/>
  <c r="ME21" i="37"/>
  <c r="MD21" i="37"/>
  <c r="MC21" i="37"/>
  <c r="MB21" i="37"/>
  <c r="MA21" i="37"/>
  <c r="LZ21" i="37"/>
  <c r="MM21" i="37"/>
  <c r="ML21" i="37"/>
  <c r="MK21" i="37"/>
  <c r="MJ21" i="37"/>
  <c r="MI21" i="37"/>
  <c r="MH21" i="37"/>
  <c r="MG21" i="37"/>
  <c r="MP21" i="37"/>
  <c r="MO21" i="37"/>
  <c r="MN21" i="37"/>
  <c r="JU23" i="37"/>
  <c r="JT23" i="37"/>
  <c r="JS23" i="37"/>
  <c r="JR23" i="37"/>
  <c r="JQ23" i="37"/>
  <c r="JP23" i="37"/>
  <c r="JO23" i="37"/>
  <c r="KB23" i="37"/>
  <c r="KA23" i="37"/>
  <c r="JZ23" i="37"/>
  <c r="JY23" i="37"/>
  <c r="JX23" i="37"/>
  <c r="JW23" i="37"/>
  <c r="JV23" i="37"/>
  <c r="KI23" i="37"/>
  <c r="KH23" i="37"/>
  <c r="KG23" i="37"/>
  <c r="KF23" i="37"/>
  <c r="KE23" i="37"/>
  <c r="KD23" i="37"/>
  <c r="KC23" i="37"/>
  <c r="KP23" i="37"/>
  <c r="KO23" i="37"/>
  <c r="KN23" i="37"/>
  <c r="KM23" i="37"/>
  <c r="KL23" i="37"/>
  <c r="KK23" i="37"/>
  <c r="KJ23" i="37"/>
  <c r="KW23" i="37"/>
  <c r="KV23" i="37"/>
  <c r="KU23" i="37"/>
  <c r="KT23" i="37"/>
  <c r="KS23" i="37"/>
  <c r="KR23" i="37"/>
  <c r="KQ23" i="37"/>
  <c r="LD23" i="37"/>
  <c r="LC23" i="37"/>
  <c r="LB23" i="37"/>
  <c r="LA23" i="37"/>
  <c r="KZ23" i="37"/>
  <c r="KY23" i="37"/>
  <c r="KX23" i="37"/>
  <c r="LK23" i="37"/>
  <c r="LJ23" i="37"/>
  <c r="LI23" i="37"/>
  <c r="LH23" i="37"/>
  <c r="LG23" i="37"/>
  <c r="LF23" i="37"/>
  <c r="LE23" i="37"/>
  <c r="LR23" i="37"/>
  <c r="LQ23" i="37"/>
  <c r="LP23" i="37"/>
  <c r="LO23" i="37"/>
  <c r="LN23" i="37"/>
  <c r="LM23" i="37"/>
  <c r="LL23" i="37"/>
  <c r="LY23" i="37"/>
  <c r="LX23" i="37"/>
  <c r="LW23" i="37"/>
  <c r="LV23" i="37"/>
  <c r="LU23" i="37"/>
  <c r="LT23" i="37"/>
  <c r="LS23" i="37"/>
  <c r="MF23" i="37"/>
  <c r="ME23" i="37"/>
  <c r="MD23" i="37"/>
  <c r="MC23" i="37"/>
  <c r="MB23" i="37"/>
  <c r="MA23" i="37"/>
  <c r="LZ23" i="37"/>
  <c r="MM23" i="37"/>
  <c r="ML23" i="37"/>
  <c r="MK23" i="37"/>
  <c r="MJ23" i="37"/>
  <c r="MI23" i="37"/>
  <c r="MH23" i="37"/>
  <c r="MG23" i="37"/>
  <c r="MP23" i="37"/>
  <c r="MO23" i="37"/>
  <c r="MN23" i="37"/>
  <c r="JU24" i="37"/>
  <c r="JT24" i="37"/>
  <c r="JS24" i="37"/>
  <c r="JR24" i="37"/>
  <c r="JQ24" i="37"/>
  <c r="JP24" i="37"/>
  <c r="JO24" i="37"/>
  <c r="KB24" i="37"/>
  <c r="KA24" i="37"/>
  <c r="JZ24" i="37"/>
  <c r="JY24" i="37"/>
  <c r="JX24" i="37"/>
  <c r="JW24" i="37"/>
  <c r="JV24" i="37"/>
  <c r="KI24" i="37"/>
  <c r="KH24" i="37"/>
  <c r="KG24" i="37"/>
  <c r="KF24" i="37"/>
  <c r="KE24" i="37"/>
  <c r="KD24" i="37"/>
  <c r="KC24" i="37"/>
  <c r="KP24" i="37"/>
  <c r="KO24" i="37"/>
  <c r="KN24" i="37"/>
  <c r="KM24" i="37"/>
  <c r="KL24" i="37"/>
  <c r="KK24" i="37"/>
  <c r="KJ24" i="37"/>
  <c r="KW24" i="37"/>
  <c r="KV24" i="37"/>
  <c r="KU24" i="37"/>
  <c r="KT24" i="37"/>
  <c r="KS24" i="37"/>
  <c r="KR24" i="37"/>
  <c r="KQ24" i="37"/>
  <c r="LD24" i="37"/>
  <c r="LC24" i="37"/>
  <c r="LB24" i="37"/>
  <c r="LA24" i="37"/>
  <c r="KZ24" i="37"/>
  <c r="KY24" i="37"/>
  <c r="KX24" i="37"/>
  <c r="LK24" i="37"/>
  <c r="LJ24" i="37"/>
  <c r="LI24" i="37"/>
  <c r="LH24" i="37"/>
  <c r="LG24" i="37"/>
  <c r="LF24" i="37"/>
  <c r="LE24" i="37"/>
  <c r="LR24" i="37"/>
  <c r="LQ24" i="37"/>
  <c r="LP24" i="37"/>
  <c r="LO24" i="37"/>
  <c r="LN24" i="37"/>
  <c r="LM24" i="37"/>
  <c r="LL24" i="37"/>
  <c r="LY24" i="37"/>
  <c r="LX24" i="37"/>
  <c r="LW24" i="37"/>
  <c r="LV24" i="37"/>
  <c r="LU24" i="37"/>
  <c r="LT24" i="37"/>
  <c r="LS24" i="37"/>
  <c r="MF24" i="37"/>
  <c r="ME24" i="37"/>
  <c r="MD24" i="37"/>
  <c r="MC24" i="37"/>
  <c r="MB24" i="37"/>
  <c r="MA24" i="37"/>
  <c r="LZ24" i="37"/>
  <c r="MM24" i="37"/>
  <c r="ML24" i="37"/>
  <c r="MK24" i="37"/>
  <c r="MJ24" i="37"/>
  <c r="MI24" i="37"/>
  <c r="MH24" i="37"/>
  <c r="MG24" i="37"/>
  <c r="MP24" i="37"/>
  <c r="MO24" i="37"/>
  <c r="MN24" i="37"/>
  <c r="JU25" i="37"/>
  <c r="JT25" i="37"/>
  <c r="JS25" i="37"/>
  <c r="JR25" i="37"/>
  <c r="JQ25" i="37"/>
  <c r="JP25" i="37"/>
  <c r="JO25" i="37"/>
  <c r="KB25" i="37"/>
  <c r="KA25" i="37"/>
  <c r="JZ25" i="37"/>
  <c r="JY25" i="37"/>
  <c r="JX25" i="37"/>
  <c r="JW25" i="37"/>
  <c r="JV25" i="37"/>
  <c r="KI25" i="37"/>
  <c r="KH25" i="37"/>
  <c r="KG25" i="37"/>
  <c r="KF25" i="37"/>
  <c r="KE25" i="37"/>
  <c r="KD25" i="37"/>
  <c r="KC25" i="37"/>
  <c r="KP25" i="37"/>
  <c r="KO25" i="37"/>
  <c r="KN25" i="37"/>
  <c r="KM25" i="37"/>
  <c r="KL25" i="37"/>
  <c r="KK25" i="37"/>
  <c r="KJ25" i="37"/>
  <c r="KW25" i="37"/>
  <c r="KV25" i="37"/>
  <c r="KU25" i="37"/>
  <c r="KT25" i="37"/>
  <c r="KS25" i="37"/>
  <c r="KR25" i="37"/>
  <c r="KQ25" i="37"/>
  <c r="LD25" i="37"/>
  <c r="LC25" i="37"/>
  <c r="LB25" i="37"/>
  <c r="LA25" i="37"/>
  <c r="KZ25" i="37"/>
  <c r="KY25" i="37"/>
  <c r="KX25" i="37"/>
  <c r="LK25" i="37"/>
  <c r="LJ25" i="37"/>
  <c r="LI25" i="37"/>
  <c r="LH25" i="37"/>
  <c r="LG25" i="37"/>
  <c r="LF25" i="37"/>
  <c r="LE25" i="37"/>
  <c r="LK22" i="37"/>
  <c r="LJ22" i="37"/>
  <c r="LI22" i="37"/>
  <c r="LH22" i="37"/>
  <c r="LG22" i="37"/>
  <c r="LF22" i="37"/>
  <c r="LE22" i="37"/>
  <c r="LR25" i="37"/>
  <c r="LQ25" i="37"/>
  <c r="LP25" i="37"/>
  <c r="LO25" i="37"/>
  <c r="LN25" i="37"/>
  <c r="LM25" i="37"/>
  <c r="LL25" i="37"/>
  <c r="LY25" i="37"/>
  <c r="LX25" i="37"/>
  <c r="LW25" i="37"/>
  <c r="LV25" i="37"/>
  <c r="LU25" i="37"/>
  <c r="LT25" i="37"/>
  <c r="LS25" i="37"/>
  <c r="LY22" i="37"/>
  <c r="LX22" i="37"/>
  <c r="LW22" i="37"/>
  <c r="LV22" i="37"/>
  <c r="LU22" i="37"/>
  <c r="LT22" i="37"/>
  <c r="LS22" i="37"/>
  <c r="MF25" i="37"/>
  <c r="ME25" i="37"/>
  <c r="MD25" i="37"/>
  <c r="MC25" i="37"/>
  <c r="MB25" i="37"/>
  <c r="MA25" i="37"/>
  <c r="LZ25" i="37"/>
  <c r="MF22" i="37"/>
  <c r="ME22" i="37"/>
  <c r="MD22" i="37"/>
  <c r="MC22" i="37"/>
  <c r="MB22" i="37"/>
  <c r="MA22" i="37"/>
  <c r="LZ22" i="37"/>
  <c r="MM25" i="37"/>
  <c r="ML25" i="37"/>
  <c r="MK25" i="37"/>
  <c r="MJ25" i="37"/>
  <c r="MI25" i="37"/>
  <c r="MH25" i="37"/>
  <c r="MG25" i="37"/>
  <c r="MM22" i="37"/>
  <c r="ML22" i="37"/>
  <c r="MK22" i="37"/>
  <c r="MJ22" i="37"/>
  <c r="MI22" i="37"/>
  <c r="MH22" i="37"/>
  <c r="MG22" i="37"/>
  <c r="MP25" i="37"/>
  <c r="MO25" i="37"/>
  <c r="MN25" i="37"/>
  <c r="MP22" i="37"/>
  <c r="MO22" i="37"/>
  <c r="MN22" i="37"/>
  <c r="JU26" i="37"/>
  <c r="JT26" i="37"/>
  <c r="JS26" i="37"/>
  <c r="JR26" i="37"/>
  <c r="JQ26" i="37"/>
  <c r="JP26" i="37"/>
  <c r="JO26" i="37"/>
  <c r="KB26" i="37"/>
  <c r="KA26" i="37"/>
  <c r="JZ26" i="37"/>
  <c r="JY26" i="37"/>
  <c r="JX26" i="37"/>
  <c r="JW26" i="37"/>
  <c r="JV26" i="37"/>
  <c r="KI26" i="37"/>
  <c r="KH26" i="37"/>
  <c r="KG26" i="37"/>
  <c r="KF26" i="37"/>
  <c r="KE26" i="37"/>
  <c r="KD26" i="37"/>
  <c r="KC26" i="37"/>
  <c r="KP26" i="37"/>
  <c r="KO26" i="37"/>
  <c r="KN26" i="37"/>
  <c r="KM26" i="37"/>
  <c r="KL26" i="37"/>
  <c r="KK26" i="37"/>
  <c r="KJ26" i="37"/>
  <c r="KW26" i="37"/>
  <c r="KV26" i="37"/>
  <c r="KU26" i="37"/>
  <c r="KT26" i="37"/>
  <c r="KS26" i="37"/>
  <c r="KR26" i="37"/>
  <c r="KQ26" i="37"/>
  <c r="LD26" i="37"/>
  <c r="LC26" i="37"/>
  <c r="LB26" i="37"/>
  <c r="LA26" i="37"/>
  <c r="KZ26" i="37"/>
  <c r="KY26" i="37"/>
  <c r="KX26" i="37"/>
  <c r="LK26" i="37"/>
  <c r="LJ26" i="37"/>
  <c r="LI26" i="37"/>
  <c r="LH26" i="37"/>
  <c r="LG26" i="37"/>
  <c r="LF26" i="37"/>
  <c r="LE26" i="37"/>
  <c r="LR26" i="37"/>
  <c r="LQ26" i="37"/>
  <c r="LP26" i="37"/>
  <c r="LO26" i="37"/>
  <c r="LN26" i="37"/>
  <c r="LM26" i="37"/>
  <c r="LL26" i="37"/>
  <c r="LY26" i="37"/>
  <c r="LX26" i="37"/>
  <c r="LW26" i="37"/>
  <c r="LV26" i="37"/>
  <c r="LU26" i="37"/>
  <c r="LT26" i="37"/>
  <c r="LS26" i="37"/>
  <c r="MF26" i="37"/>
  <c r="ME26" i="37"/>
  <c r="MD26" i="37"/>
  <c r="MC26" i="37"/>
  <c r="MB26" i="37"/>
  <c r="MA26" i="37"/>
  <c r="LZ26" i="37"/>
  <c r="MM26" i="37"/>
  <c r="ML26" i="37"/>
  <c r="MK26" i="37"/>
  <c r="MJ26" i="37"/>
  <c r="MI26" i="37"/>
  <c r="MH26" i="37"/>
  <c r="MG26" i="37"/>
  <c r="MP26" i="37"/>
  <c r="MO26" i="37"/>
  <c r="MN26" i="37"/>
  <c r="LR22" i="37"/>
  <c r="LQ22" i="37"/>
  <c r="LP22" i="37"/>
  <c r="LO22" i="37"/>
  <c r="LN22" i="37"/>
  <c r="LM22" i="37"/>
  <c r="LL22" i="37"/>
  <c r="MP6" i="29"/>
  <c r="MP30" i="29"/>
  <c r="MP29" i="29"/>
  <c r="MP28" i="29"/>
  <c r="MP27" i="29"/>
  <c r="MP26" i="29"/>
  <c r="MP25" i="29"/>
  <c r="MP23" i="29"/>
  <c r="MP21" i="29"/>
  <c r="MP20" i="29"/>
  <c r="MP19" i="29"/>
  <c r="MP18" i="29"/>
  <c r="MP17" i="29"/>
  <c r="MP15" i="29"/>
  <c r="FH24" i="29"/>
  <c r="FH16" i="29"/>
  <c r="MP14" i="29"/>
  <c r="MP9" i="29"/>
  <c r="MP8" i="29"/>
  <c r="MP7" i="29"/>
  <c r="NA34" i="37"/>
  <c r="NA34" i="36"/>
  <c r="NH59" i="37"/>
  <c r="NH59" i="36"/>
  <c r="NO59" i="37"/>
  <c r="NO59" i="36"/>
  <c r="NV59" i="37"/>
  <c r="NV59" i="36"/>
  <c r="OC59" i="37"/>
  <c r="OC59" i="36"/>
  <c r="MP22" i="29"/>
  <c r="MP13" i="29"/>
  <c r="MP12" i="29"/>
  <c r="MP11" i="29"/>
  <c r="MP10" i="29"/>
  <c r="HF24" i="29"/>
  <c r="HF16" i="29"/>
  <c r="GA58" i="36"/>
  <c r="EX34" i="29"/>
  <c r="FF58" i="36"/>
  <c r="EI34" i="29"/>
  <c r="NA59" i="37"/>
  <c r="MT59" i="37"/>
  <c r="MT59" i="36"/>
  <c r="MM59" i="37"/>
  <c r="MM59" i="36"/>
  <c r="MF59" i="37"/>
  <c r="MF59" i="36"/>
  <c r="LY59" i="37"/>
  <c r="LY59" i="36"/>
  <c r="LR59" i="37"/>
  <c r="LR59" i="36"/>
  <c r="LK59" i="37"/>
  <c r="LK59" i="36"/>
  <c r="LD59" i="37"/>
  <c r="LD59" i="36"/>
  <c r="KW59" i="37"/>
  <c r="KW59" i="36"/>
  <c r="JC31" i="29"/>
  <c r="KP59" i="37"/>
  <c r="KP59" i="36"/>
  <c r="KP64" i="36" s="1"/>
  <c r="KI59" i="37"/>
  <c r="KI59" i="36"/>
  <c r="KI64" i="36" s="1"/>
  <c r="KB59" i="37"/>
  <c r="KB59" i="36"/>
  <c r="KB64" i="36" s="1"/>
  <c r="JU59" i="37"/>
  <c r="JU59" i="36"/>
  <c r="ID31" i="29"/>
  <c r="JN59" i="37"/>
  <c r="JN59" i="36"/>
  <c r="JN64" i="36" s="1"/>
  <c r="IZ59" i="37"/>
  <c r="IZ59" i="36"/>
  <c r="IZ64" i="36" s="1"/>
  <c r="IS59" i="37"/>
  <c r="IS59" i="36"/>
  <c r="IS64" i="36" s="1"/>
  <c r="IL59" i="37"/>
  <c r="IL59" i="36"/>
  <c r="IE59" i="37"/>
  <c r="IE59" i="36"/>
  <c r="IE64" i="36" s="1"/>
  <c r="HX59" i="37"/>
  <c r="HX59" i="36"/>
  <c r="HX64" i="36" s="1"/>
  <c r="HQ59" i="37"/>
  <c r="HQ59" i="36"/>
  <c r="HQ64" i="36" s="1"/>
  <c r="EX16" i="29"/>
  <c r="EX24" i="29"/>
  <c r="ES16" i="29"/>
  <c r="ES24" i="29"/>
  <c r="EN16" i="29"/>
  <c r="EN24" i="29"/>
  <c r="JG59" i="37"/>
  <c r="JG59" i="36"/>
  <c r="JG64" i="36" s="1"/>
  <c r="NO34" i="37"/>
  <c r="NO34" i="36"/>
  <c r="NV34" i="37"/>
  <c r="NV34" i="36"/>
  <c r="OC34" i="37"/>
  <c r="OC34" i="36"/>
  <c r="ME7" i="29"/>
  <c r="NH35" i="36"/>
  <c r="NO35" i="37"/>
  <c r="NO35" i="36"/>
  <c r="NV35" i="37"/>
  <c r="NV35" i="36"/>
  <c r="OC35" i="37"/>
  <c r="OC35" i="36"/>
  <c r="ME8" i="29"/>
  <c r="NH36" i="37"/>
  <c r="NH36" i="36"/>
  <c r="NO36" i="37"/>
  <c r="NO36" i="36"/>
  <c r="NV36" i="37"/>
  <c r="NV36" i="36"/>
  <c r="OC36" i="37"/>
  <c r="OC36" i="36"/>
  <c r="ME9" i="29"/>
  <c r="NH37" i="37"/>
  <c r="NH37" i="36"/>
  <c r="NO37" i="37"/>
  <c r="NO37" i="36"/>
  <c r="NV37" i="37"/>
  <c r="NV37" i="36"/>
  <c r="OC37" i="37"/>
  <c r="OC37" i="36"/>
  <c r="ME10" i="29"/>
  <c r="NH38" i="37"/>
  <c r="NH38" i="36"/>
  <c r="NO38" i="37"/>
  <c r="NO38" i="36"/>
  <c r="NV38" i="37"/>
  <c r="NV38" i="36"/>
  <c r="OC38" i="37"/>
  <c r="OC38" i="36"/>
  <c r="ME11" i="29"/>
  <c r="NH39" i="37"/>
  <c r="NH39" i="36"/>
  <c r="NO39" i="37"/>
  <c r="NO39" i="36"/>
  <c r="NV39" i="37"/>
  <c r="NV39" i="36"/>
  <c r="OC39" i="37"/>
  <c r="OC39" i="36"/>
  <c r="ME12" i="29"/>
  <c r="NH40" i="37"/>
  <c r="NH40" i="36"/>
  <c r="NO40" i="37"/>
  <c r="NO40" i="36"/>
  <c r="NV40" i="37"/>
  <c r="NV40" i="36"/>
  <c r="OC40" i="37"/>
  <c r="OC40" i="36"/>
  <c r="ME13" i="29"/>
  <c r="NH41" i="37"/>
  <c r="NH41" i="36"/>
  <c r="NO41" i="37"/>
  <c r="NO41" i="36"/>
  <c r="NV41" i="37"/>
  <c r="NV41" i="36"/>
  <c r="OC41" i="37"/>
  <c r="OC41" i="36"/>
  <c r="NH42" i="37"/>
  <c r="NH42" i="36"/>
  <c r="NO42" i="37"/>
  <c r="NO42" i="36"/>
  <c r="NV42" i="37"/>
  <c r="NV42" i="36"/>
  <c r="OC42" i="37"/>
  <c r="OC42" i="36"/>
  <c r="ME15" i="29"/>
  <c r="NH43" i="37"/>
  <c r="NH43" i="36"/>
  <c r="NO43" i="37"/>
  <c r="NO43" i="36"/>
  <c r="NV43" i="37"/>
  <c r="NV43" i="36"/>
  <c r="OC43" i="37"/>
  <c r="OC43" i="36"/>
  <c r="ME17" i="29"/>
  <c r="NH45" i="37"/>
  <c r="NH45" i="36"/>
  <c r="NO45" i="37"/>
  <c r="NO45" i="36"/>
  <c r="NV45" i="37"/>
  <c r="NV45" i="36"/>
  <c r="OC45" i="37"/>
  <c r="OC45" i="36"/>
  <c r="ME18" i="29"/>
  <c r="NH46" i="37"/>
  <c r="NH46" i="36"/>
  <c r="NO46" i="37"/>
  <c r="NO46" i="36"/>
  <c r="NV46" i="37"/>
  <c r="NV46" i="36"/>
  <c r="OC46" i="37"/>
  <c r="OC46" i="36"/>
  <c r="ME19" i="29"/>
  <c r="NH47" i="37"/>
  <c r="NH47" i="36"/>
  <c r="NO47" i="37"/>
  <c r="NO47" i="36"/>
  <c r="NV47" i="37"/>
  <c r="NV47" i="36"/>
  <c r="OC47" i="37"/>
  <c r="OC47" i="36"/>
  <c r="ME20" i="29"/>
  <c r="NH48" i="37"/>
  <c r="NH48" i="36"/>
  <c r="NO48" i="37"/>
  <c r="NO48" i="36"/>
  <c r="NV48" i="37"/>
  <c r="NV48" i="36"/>
  <c r="OC48" i="37"/>
  <c r="OC48" i="36"/>
  <c r="ME21" i="29"/>
  <c r="NH49" i="37"/>
  <c r="NH49" i="36"/>
  <c r="NO49" i="37"/>
  <c r="NO49" i="36"/>
  <c r="NV49" i="37"/>
  <c r="NV49" i="36"/>
  <c r="OC49" i="37"/>
  <c r="OC49" i="36"/>
  <c r="ME22" i="29"/>
  <c r="NH50" i="37"/>
  <c r="NH50" i="36"/>
  <c r="NO50" i="37"/>
  <c r="NO50" i="36"/>
  <c r="NV50" i="37"/>
  <c r="NV50" i="36"/>
  <c r="OC50" i="37"/>
  <c r="OC50" i="36"/>
  <c r="ME23" i="29"/>
  <c r="NH51" i="37"/>
  <c r="NH51" i="36"/>
  <c r="NO51" i="37"/>
  <c r="NO51" i="36"/>
  <c r="NV51" i="37"/>
  <c r="NV51" i="36"/>
  <c r="OC51" i="37"/>
  <c r="OC51" i="36"/>
  <c r="ME25" i="29"/>
  <c r="NH53" i="37"/>
  <c r="NH53" i="36"/>
  <c r="NO53" i="37"/>
  <c r="NO53" i="36"/>
  <c r="NV53" i="37"/>
  <c r="NV53" i="36"/>
  <c r="OC53" i="37"/>
  <c r="OC53" i="36"/>
  <c r="ME26" i="29"/>
  <c r="NH54" i="37"/>
  <c r="NH54" i="36"/>
  <c r="NO54" i="37"/>
  <c r="NO54" i="36"/>
  <c r="NV54" i="37"/>
  <c r="NV54" i="36"/>
  <c r="OC54" i="37"/>
  <c r="OC54" i="36"/>
  <c r="ME27" i="29"/>
  <c r="NH55" i="37"/>
  <c r="NH55" i="36"/>
  <c r="NO55" i="37"/>
  <c r="NO55" i="36"/>
  <c r="NV55" i="37"/>
  <c r="NV55" i="36"/>
  <c r="OC55" i="37"/>
  <c r="OC55" i="36"/>
  <c r="ME28" i="29"/>
  <c r="NH56" i="37"/>
  <c r="NH56" i="36"/>
  <c r="NO56" i="37"/>
  <c r="NO56" i="36"/>
  <c r="NV56" i="37"/>
  <c r="NV56" i="36"/>
  <c r="OC56" i="37"/>
  <c r="OC56" i="36"/>
  <c r="ME29" i="29"/>
  <c r="NH57" i="37"/>
  <c r="NH57" i="36"/>
  <c r="NO57" i="37"/>
  <c r="NO57" i="36"/>
  <c r="NV57" i="37"/>
  <c r="NV57" i="36"/>
  <c r="OC57" i="37"/>
  <c r="OC57" i="36"/>
  <c r="NH58" i="37"/>
  <c r="NH58" i="36"/>
  <c r="NO58" i="37"/>
  <c r="NO58" i="36"/>
  <c r="NV58" i="37"/>
  <c r="NV58" i="36"/>
  <c r="OC58" i="37"/>
  <c r="OC58" i="36"/>
  <c r="HA31" i="29"/>
  <c r="HA35" i="29" s="1"/>
  <c r="HA37" i="29" s="1"/>
  <c r="HJ59" i="37"/>
  <c r="HJ59" i="36"/>
  <c r="HJ64" i="36" s="1"/>
  <c r="HC59" i="37"/>
  <c r="GW27" i="37" s="1"/>
  <c r="HC59" i="36"/>
  <c r="HC64" i="36" s="1"/>
  <c r="GV59" i="37"/>
  <c r="GV59" i="36"/>
  <c r="GV64" i="36" s="1"/>
  <c r="GO59" i="37"/>
  <c r="GO59" i="36"/>
  <c r="GO64" i="36" s="1"/>
  <c r="GB31" i="29"/>
  <c r="GH59" i="37"/>
  <c r="GH59" i="36"/>
  <c r="FH34" i="29"/>
  <c r="FH35" i="29"/>
  <c r="FI35" i="29" s="1"/>
  <c r="GB3" i="29" s="1"/>
  <c r="AI1" i="27" s="1"/>
  <c r="ME6" i="29"/>
  <c r="MG35" i="29"/>
  <c r="MH35" i="29" s="1"/>
  <c r="MH6" i="29"/>
  <c r="MH7" i="29"/>
  <c r="MH8" i="29"/>
  <c r="MH9" i="29"/>
  <c r="MH10" i="29"/>
  <c r="MH11" i="29"/>
  <c r="MH12" i="29"/>
  <c r="MH13" i="29"/>
  <c r="ME14" i="29"/>
  <c r="MH14" i="29"/>
  <c r="MH15" i="29"/>
  <c r="MH16" i="29"/>
  <c r="MH17" i="29"/>
  <c r="MH18" i="29"/>
  <c r="MH19" i="29"/>
  <c r="MH20" i="29"/>
  <c r="MH21" i="29"/>
  <c r="MH22" i="29"/>
  <c r="MH23" i="29"/>
  <c r="MH24" i="29"/>
  <c r="MH25" i="29"/>
  <c r="MH26" i="29"/>
  <c r="MH27" i="29"/>
  <c r="MH28" i="29"/>
  <c r="MH29" i="29"/>
  <c r="ME30" i="29"/>
  <c r="LS34" i="29"/>
  <c r="LS33" i="29"/>
  <c r="MH30" i="29"/>
  <c r="LN35" i="29"/>
  <c r="LS35" i="29"/>
  <c r="LX35" i="29"/>
  <c r="AA14" i="27"/>
  <c r="AA4" i="27"/>
  <c r="Z14" i="27"/>
  <c r="Z4" i="27"/>
  <c r="MU30" i="36"/>
  <c r="MV30" i="36"/>
  <c r="MW30" i="36"/>
  <c r="MX30" i="36"/>
  <c r="MY30" i="36"/>
  <c r="MZ30" i="36"/>
  <c r="NA30" i="36"/>
  <c r="MU30" i="37"/>
  <c r="MV30" i="37"/>
  <c r="MW30" i="37"/>
  <c r="MX30" i="37"/>
  <c r="MY30" i="37"/>
  <c r="MZ30" i="37"/>
  <c r="NA30" i="37"/>
  <c r="MT30" i="36"/>
  <c r="MN30" i="36"/>
  <c r="MO30" i="36"/>
  <c r="MP30" i="36"/>
  <c r="MQ30" i="36"/>
  <c r="MR30" i="36"/>
  <c r="MS30" i="36"/>
  <c r="MN30" i="37"/>
  <c r="MO30" i="37"/>
  <c r="MP30" i="37"/>
  <c r="MQ30" i="37"/>
  <c r="MR30" i="37"/>
  <c r="MS30" i="37"/>
  <c r="MT30" i="37"/>
  <c r="MG30" i="36"/>
  <c r="MH30" i="36"/>
  <c r="MI30" i="36"/>
  <c r="MJ30" i="36"/>
  <c r="MK30" i="36"/>
  <c r="ML30" i="36"/>
  <c r="MM30" i="36"/>
  <c r="MM30" i="37"/>
  <c r="MG30" i="37"/>
  <c r="MH30" i="37"/>
  <c r="MI30" i="37"/>
  <c r="MJ30" i="37"/>
  <c r="MK30" i="37"/>
  <c r="ML30" i="37"/>
  <c r="LZ30" i="36"/>
  <c r="MA30" i="36"/>
  <c r="MB30" i="36"/>
  <c r="MC30" i="36"/>
  <c r="MD30" i="36"/>
  <c r="ME30" i="36"/>
  <c r="MF30" i="36"/>
  <c r="LZ30" i="37"/>
  <c r="MA30" i="37"/>
  <c r="MB30" i="37"/>
  <c r="MC30" i="37"/>
  <c r="MD30" i="37"/>
  <c r="ME30" i="37"/>
  <c r="MF30" i="37"/>
  <c r="LS30" i="36"/>
  <c r="LT30" i="36"/>
  <c r="LU30" i="36"/>
  <c r="LV30" i="36"/>
  <c r="LW30" i="36"/>
  <c r="LX30" i="36"/>
  <c r="LY30" i="36"/>
  <c r="LX30" i="37"/>
  <c r="LY30" i="37"/>
  <c r="LW30" i="37"/>
  <c r="LV30" i="37"/>
  <c r="LS30" i="37"/>
  <c r="LT30" i="37"/>
  <c r="LU30" i="37"/>
  <c r="LL30" i="36"/>
  <c r="LM30" i="36"/>
  <c r="LN30" i="36"/>
  <c r="LO30" i="36"/>
  <c r="LP30" i="36"/>
  <c r="LQ30" i="36"/>
  <c r="LR30" i="36"/>
  <c r="LL30" i="37"/>
  <c r="LM30" i="37"/>
  <c r="LN30" i="37"/>
  <c r="LO30" i="37"/>
  <c r="LP30" i="37"/>
  <c r="LQ30" i="37"/>
  <c r="LR30" i="37"/>
  <c r="LE30" i="36"/>
  <c r="LF30" i="36"/>
  <c r="LG30" i="36"/>
  <c r="LH30" i="36"/>
  <c r="LI30" i="36"/>
  <c r="LJ30" i="36"/>
  <c r="LK30" i="36"/>
  <c r="LH30" i="37"/>
  <c r="LI30" i="37"/>
  <c r="LJ30" i="37"/>
  <c r="LK30" i="37"/>
  <c r="LE30" i="37"/>
  <c r="LF30" i="37"/>
  <c r="LG30" i="37"/>
  <c r="LD30" i="36"/>
  <c r="KX30" i="36"/>
  <c r="KY30" i="36"/>
  <c r="KZ30" i="36"/>
  <c r="LA30" i="36"/>
  <c r="LB30" i="36"/>
  <c r="LC30" i="36"/>
  <c r="LC30" i="37"/>
  <c r="LD30" i="37"/>
  <c r="KX30" i="37"/>
  <c r="KY30" i="37"/>
  <c r="KZ30" i="37"/>
  <c r="LA30" i="37"/>
  <c r="LB30" i="37"/>
  <c r="KQ30" i="36"/>
  <c r="KR30" i="36"/>
  <c r="KS30" i="36"/>
  <c r="KT30" i="36"/>
  <c r="KU30" i="36"/>
  <c r="KV30" i="36"/>
  <c r="KW30" i="36"/>
  <c r="KQ30" i="37"/>
  <c r="KR30" i="37"/>
  <c r="KS30" i="37"/>
  <c r="KT30" i="37"/>
  <c r="KU30" i="37"/>
  <c r="KV30" i="37"/>
  <c r="KW30" i="37"/>
  <c r="KO30" i="36"/>
  <c r="KP30" i="36"/>
  <c r="KJ30" i="36"/>
  <c r="KK30" i="36"/>
  <c r="KL30" i="36"/>
  <c r="KM30" i="36"/>
  <c r="KN30" i="36"/>
  <c r="KJ30" i="37"/>
  <c r="KK30" i="37"/>
  <c r="KL30" i="37"/>
  <c r="KM30" i="37"/>
  <c r="KN30" i="37"/>
  <c r="KO30" i="37"/>
  <c r="KP30" i="37"/>
  <c r="KC30" i="36"/>
  <c r="KD30" i="36"/>
  <c r="KE30" i="36"/>
  <c r="KF30" i="36"/>
  <c r="KG30" i="36"/>
  <c r="KH30" i="36"/>
  <c r="KI30" i="36"/>
  <c r="KG30" i="37"/>
  <c r="KH30" i="37"/>
  <c r="KI30" i="37"/>
  <c r="KF30" i="37"/>
  <c r="KE30" i="37"/>
  <c r="KD30" i="37"/>
  <c r="KC30" i="37"/>
  <c r="JZ30" i="36"/>
  <c r="KA30" i="36"/>
  <c r="KB30" i="36"/>
  <c r="JX30" i="36"/>
  <c r="JY30" i="36"/>
  <c r="JV30" i="36"/>
  <c r="JW30" i="36"/>
  <c r="KB30" i="37"/>
  <c r="JV30" i="37"/>
  <c r="JW30" i="37"/>
  <c r="JX30" i="37"/>
  <c r="JY30" i="37"/>
  <c r="JZ30" i="37"/>
  <c r="KA30" i="37"/>
  <c r="JO30" i="37"/>
  <c r="JP30" i="37"/>
  <c r="JQ30" i="37"/>
  <c r="JR30" i="37"/>
  <c r="JS30" i="37"/>
  <c r="JT30" i="37"/>
  <c r="JU30" i="37"/>
  <c r="JI30" i="36"/>
  <c r="JJ30" i="36"/>
  <c r="JK30" i="36"/>
  <c r="JL30" i="36"/>
  <c r="JM30" i="36"/>
  <c r="JN30" i="36"/>
  <c r="JH30" i="36"/>
  <c r="JN30" i="37"/>
  <c r="JH30" i="37"/>
  <c r="JI30" i="37"/>
  <c r="JJ30" i="37"/>
  <c r="JK30" i="37"/>
  <c r="JL30" i="37"/>
  <c r="JM30" i="37"/>
  <c r="JA30" i="36"/>
  <c r="JB30" i="36"/>
  <c r="JC30" i="36"/>
  <c r="JD30" i="36"/>
  <c r="JE30" i="36"/>
  <c r="JF30" i="36"/>
  <c r="JG30" i="36"/>
  <c r="JA30" i="37"/>
  <c r="JB30" i="37"/>
  <c r="JC30" i="37"/>
  <c r="JD30" i="37"/>
  <c r="JE30" i="37"/>
  <c r="JF30" i="37"/>
  <c r="JG30" i="37"/>
  <c r="IT30" i="36"/>
  <c r="IU30" i="36"/>
  <c r="IV30" i="36"/>
  <c r="IW30" i="36"/>
  <c r="IX30" i="36"/>
  <c r="IY30" i="36"/>
  <c r="IZ30" i="36"/>
  <c r="IT30" i="37"/>
  <c r="IU30" i="37"/>
  <c r="IV30" i="37"/>
  <c r="IW30" i="37"/>
  <c r="IX30" i="37"/>
  <c r="IY30" i="37"/>
  <c r="IZ30" i="37"/>
  <c r="IM30" i="36"/>
  <c r="IN30" i="36"/>
  <c r="IO30" i="36"/>
  <c r="IP30" i="36"/>
  <c r="IQ30" i="36"/>
  <c r="IR30" i="36"/>
  <c r="IS30" i="36"/>
  <c r="IM30" i="37"/>
  <c r="IN30" i="37"/>
  <c r="IO30" i="37"/>
  <c r="IP30" i="37"/>
  <c r="IQ30" i="37"/>
  <c r="IR30" i="37"/>
  <c r="IS30" i="37"/>
  <c r="IJ30" i="36"/>
  <c r="IK30" i="36"/>
  <c r="IL30" i="36"/>
  <c r="IJ30" i="37"/>
  <c r="IK30" i="37"/>
  <c r="IL30" i="37"/>
  <c r="HY30" i="36"/>
  <c r="HZ30" i="36"/>
  <c r="IA30" i="36"/>
  <c r="IB30" i="36"/>
  <c r="IC30" i="36"/>
  <c r="ID30" i="36"/>
  <c r="IE30" i="36"/>
  <c r="IE30" i="37"/>
  <c r="HY30" i="37"/>
  <c r="HZ30" i="37"/>
  <c r="IA30" i="37"/>
  <c r="IB30" i="37"/>
  <c r="IC30" i="37"/>
  <c r="ID30" i="37"/>
  <c r="HX30" i="36"/>
  <c r="HR30" i="36"/>
  <c r="HS30" i="36"/>
  <c r="HT30" i="36"/>
  <c r="HU30" i="36"/>
  <c r="HV30" i="36"/>
  <c r="HW30" i="36"/>
  <c r="HR30" i="37"/>
  <c r="HS30" i="37"/>
  <c r="HT30" i="37"/>
  <c r="HU30" i="37"/>
  <c r="HV30" i="37"/>
  <c r="HW30" i="37"/>
  <c r="HX30" i="37"/>
  <c r="HK30" i="36"/>
  <c r="HL30" i="36"/>
  <c r="HM30" i="36"/>
  <c r="HN30" i="36"/>
  <c r="HO30" i="36"/>
  <c r="HP30" i="36"/>
  <c r="HQ30" i="36"/>
  <c r="HQ30" i="37"/>
  <c r="HK30" i="37"/>
  <c r="HL30" i="37"/>
  <c r="HM30" i="37"/>
  <c r="HN30" i="37"/>
  <c r="HO30" i="37"/>
  <c r="HP30" i="37"/>
  <c r="HI30" i="36"/>
  <c r="HJ30" i="36"/>
  <c r="HD30" i="36"/>
  <c r="HE30" i="36"/>
  <c r="HF30" i="36"/>
  <c r="HG30" i="36"/>
  <c r="HH30" i="36"/>
  <c r="HD30" i="37"/>
  <c r="HE30" i="37"/>
  <c r="HF30" i="37"/>
  <c r="HG30" i="37"/>
  <c r="HH30" i="37"/>
  <c r="HI30" i="37"/>
  <c r="HJ30" i="37"/>
  <c r="GW30" i="36"/>
  <c r="GX30" i="36"/>
  <c r="GY30" i="36"/>
  <c r="GZ30" i="36"/>
  <c r="HA30" i="36"/>
  <c r="HB30" i="36"/>
  <c r="HC30" i="36"/>
  <c r="HB30" i="37"/>
  <c r="HC30" i="37"/>
  <c r="HA30" i="37"/>
  <c r="GW30" i="37"/>
  <c r="GX30" i="37"/>
  <c r="GY30" i="37"/>
  <c r="GZ30" i="37"/>
  <c r="GT30" i="36"/>
  <c r="GU30" i="36"/>
  <c r="GV30" i="36"/>
  <c r="GP30" i="36"/>
  <c r="GQ30" i="36"/>
  <c r="GR30" i="36"/>
  <c r="GS30" i="36"/>
  <c r="GP30" i="37"/>
  <c r="GQ30" i="37"/>
  <c r="GR30" i="37"/>
  <c r="GS30" i="37"/>
  <c r="GT30" i="37"/>
  <c r="GU30" i="37"/>
  <c r="GV30" i="37"/>
  <c r="GI30" i="36"/>
  <c r="GJ30" i="36"/>
  <c r="GK30" i="36"/>
  <c r="GL30" i="36"/>
  <c r="GM30" i="36"/>
  <c r="GN30" i="36"/>
  <c r="GO30" i="36"/>
  <c r="GL30" i="37"/>
  <c r="GM30" i="37"/>
  <c r="GN30" i="37"/>
  <c r="GO30" i="37"/>
  <c r="GI30" i="37"/>
  <c r="GJ30" i="37"/>
  <c r="GK30" i="37"/>
  <c r="FP30" i="36"/>
  <c r="FQ30" i="36"/>
  <c r="FR30" i="36"/>
  <c r="FS30" i="36"/>
  <c r="FT30" i="36"/>
  <c r="FN30" i="36"/>
  <c r="FO30" i="36"/>
  <c r="FN30" i="37"/>
  <c r="FO30" i="37"/>
  <c r="FP30" i="37"/>
  <c r="FQ30" i="37"/>
  <c r="FR30" i="37"/>
  <c r="FS30" i="37"/>
  <c r="FT30" i="37"/>
  <c r="FG30" i="36"/>
  <c r="FH30" i="36"/>
  <c r="FI30" i="36"/>
  <c r="FJ30" i="36"/>
  <c r="FK30" i="36"/>
  <c r="FL30" i="36"/>
  <c r="FM30" i="36"/>
  <c r="FK30" i="37"/>
  <c r="FH30" i="37"/>
  <c r="FI30" i="37"/>
  <c r="FJ30" i="37"/>
  <c r="FL30" i="37"/>
  <c r="FM30" i="37"/>
  <c r="FG30" i="37"/>
  <c r="ES30" i="36"/>
  <c r="ET30" i="36"/>
  <c r="EU30" i="36"/>
  <c r="EV30" i="36"/>
  <c r="EW30" i="36"/>
  <c r="EX30" i="36"/>
  <c r="EY30" i="36"/>
  <c r="ET30" i="37"/>
  <c r="EU30" i="37"/>
  <c r="EV30" i="37"/>
  <c r="EW30" i="37"/>
  <c r="EX30" i="37"/>
  <c r="EY30" i="37"/>
  <c r="ES30" i="37"/>
  <c r="LD22" i="36"/>
  <c r="KX22" i="36"/>
  <c r="KY22" i="36"/>
  <c r="KZ22" i="36"/>
  <c r="LA22" i="36"/>
  <c r="LB22" i="36"/>
  <c r="LC22" i="36"/>
  <c r="KQ22" i="36"/>
  <c r="KR22" i="36"/>
  <c r="KS22" i="36"/>
  <c r="KT22" i="36"/>
  <c r="KU22" i="36"/>
  <c r="KV22" i="36"/>
  <c r="KW22" i="36"/>
  <c r="AN14" i="27"/>
  <c r="AN4" i="27"/>
  <c r="AL14" i="27"/>
  <c r="AL4" i="27"/>
  <c r="AK14" i="27"/>
  <c r="AK4" i="27"/>
  <c r="AJ14" i="27"/>
  <c r="AJ4" i="27"/>
  <c r="AI14" i="27"/>
  <c r="AI4" i="27"/>
  <c r="ER30" i="36"/>
  <c r="EL30" i="36"/>
  <c r="EM30" i="36"/>
  <c r="EN30" i="36"/>
  <c r="EO30" i="36"/>
  <c r="EP30" i="36"/>
  <c r="EQ30" i="36"/>
  <c r="EL30" i="37"/>
  <c r="EM30" i="37"/>
  <c r="EN30" i="37"/>
  <c r="EO30" i="37"/>
  <c r="EP30" i="37"/>
  <c r="ER29" i="36"/>
  <c r="EL29" i="36"/>
  <c r="EM29" i="36"/>
  <c r="EN29" i="36"/>
  <c r="EO29" i="36"/>
  <c r="EP29" i="36"/>
  <c r="EQ29" i="36"/>
  <c r="EL29" i="37"/>
  <c r="EM29" i="37"/>
  <c r="EN29" i="37"/>
  <c r="EO29" i="37"/>
  <c r="EP29" i="37"/>
  <c r="EQ29" i="37"/>
  <c r="ER29" i="37"/>
  <c r="EE30" i="36"/>
  <c r="EF30" i="36"/>
  <c r="EG30" i="36"/>
  <c r="EH30" i="36"/>
  <c r="EI30" i="36"/>
  <c r="EJ30" i="36"/>
  <c r="EK30" i="36"/>
  <c r="EE30" i="37"/>
  <c r="EF30" i="37"/>
  <c r="EG30" i="37"/>
  <c r="EH30" i="37"/>
  <c r="EI30" i="37"/>
  <c r="EJ30" i="37"/>
  <c r="EK30" i="37"/>
  <c r="EE29" i="36"/>
  <c r="EF29" i="36"/>
  <c r="EG29" i="36"/>
  <c r="EH29" i="36"/>
  <c r="EI29" i="36"/>
  <c r="EJ29" i="36"/>
  <c r="EK29" i="36"/>
  <c r="EE29" i="37"/>
  <c r="EF29" i="37"/>
  <c r="EG29" i="37"/>
  <c r="EH29" i="37"/>
  <c r="EI29" i="37"/>
  <c r="EJ29" i="37"/>
  <c r="EK29" i="37"/>
  <c r="DY30" i="36"/>
  <c r="ED30" i="36"/>
  <c r="DZ30" i="36"/>
  <c r="EA30" i="36"/>
  <c r="EB30" i="36"/>
  <c r="EC30" i="36"/>
  <c r="DX30" i="36"/>
  <c r="DX30" i="37"/>
  <c r="DY30" i="37"/>
  <c r="DZ30" i="37"/>
  <c r="EA30" i="37"/>
  <c r="EB30" i="37"/>
  <c r="EC30" i="37"/>
  <c r="ED30" i="37"/>
  <c r="ED29" i="36"/>
  <c r="DY29" i="36"/>
  <c r="DZ29" i="36"/>
  <c r="EA29" i="36"/>
  <c r="EB29" i="36"/>
  <c r="EC29" i="36"/>
  <c r="DX29" i="36"/>
  <c r="DX29" i="37"/>
  <c r="DY29" i="37"/>
  <c r="DZ29" i="37"/>
  <c r="EA29" i="37"/>
  <c r="EB29" i="37"/>
  <c r="EC29" i="37"/>
  <c r="ED29" i="37"/>
  <c r="KO22" i="36"/>
  <c r="KP22" i="36"/>
  <c r="KJ22" i="36"/>
  <c r="KK22" i="36"/>
  <c r="KL22" i="36"/>
  <c r="KM22" i="36"/>
  <c r="KN22" i="36"/>
  <c r="KC22" i="36"/>
  <c r="KD22" i="36"/>
  <c r="KE22" i="36"/>
  <c r="KF22" i="36"/>
  <c r="KG22" i="36"/>
  <c r="KH22" i="36"/>
  <c r="KI22" i="36"/>
  <c r="JZ22" i="36"/>
  <c r="KA22" i="36"/>
  <c r="KB22" i="36"/>
  <c r="JX22" i="36"/>
  <c r="JY22" i="36"/>
  <c r="JV22" i="36"/>
  <c r="JW22" i="36"/>
  <c r="JI22" i="36"/>
  <c r="JJ22" i="36"/>
  <c r="JK22" i="36"/>
  <c r="JL22" i="36"/>
  <c r="JM22" i="36"/>
  <c r="JN22" i="36"/>
  <c r="JH22" i="36"/>
  <c r="JN22" i="37"/>
  <c r="JH22" i="37"/>
  <c r="JI22" i="37"/>
  <c r="JJ22" i="37"/>
  <c r="JK22" i="37"/>
  <c r="JL22" i="37"/>
  <c r="JM22" i="37"/>
  <c r="JA22" i="36"/>
  <c r="JB22" i="36"/>
  <c r="JC22" i="36"/>
  <c r="JD22" i="36"/>
  <c r="JE22" i="36"/>
  <c r="JF22" i="36"/>
  <c r="JG22" i="36"/>
  <c r="JA22" i="37"/>
  <c r="JB22" i="37"/>
  <c r="JC22" i="37"/>
  <c r="JD22" i="37"/>
  <c r="JE22" i="37"/>
  <c r="JF22" i="37"/>
  <c r="JG22" i="37"/>
  <c r="JG21" i="36"/>
  <c r="JF21" i="36"/>
  <c r="JE21" i="36"/>
  <c r="JD21" i="36"/>
  <c r="JC21" i="36"/>
  <c r="JB21" i="36"/>
  <c r="JA21" i="36"/>
  <c r="JG21" i="37"/>
  <c r="JF21" i="37"/>
  <c r="JE21" i="37"/>
  <c r="JD21" i="37"/>
  <c r="JC21" i="37"/>
  <c r="JB21" i="37"/>
  <c r="JA21" i="37"/>
  <c r="IT22" i="36"/>
  <c r="IU22" i="36"/>
  <c r="IV22" i="36"/>
  <c r="IW22" i="36"/>
  <c r="IX22" i="36"/>
  <c r="IY22" i="36"/>
  <c r="IZ22" i="36"/>
  <c r="IT22" i="37"/>
  <c r="IU22" i="37"/>
  <c r="IV22" i="37"/>
  <c r="IW22" i="37"/>
  <c r="IX22" i="37"/>
  <c r="IY22" i="37"/>
  <c r="IZ22" i="37"/>
  <c r="IM22" i="36"/>
  <c r="IN22" i="36"/>
  <c r="IO22" i="36"/>
  <c r="IP22" i="36"/>
  <c r="IQ22" i="36"/>
  <c r="IR22" i="36"/>
  <c r="IS22" i="36"/>
  <c r="IM22" i="37"/>
  <c r="IN22" i="37"/>
  <c r="IO22" i="37"/>
  <c r="IP22" i="37"/>
  <c r="IQ22" i="37"/>
  <c r="IR22" i="37"/>
  <c r="IS22" i="37"/>
  <c r="IF22" i="36"/>
  <c r="IG22" i="36"/>
  <c r="IH22" i="36"/>
  <c r="II22" i="36"/>
  <c r="IJ22" i="36"/>
  <c r="IK22" i="36"/>
  <c r="IL22" i="36"/>
  <c r="IF22" i="37"/>
  <c r="IG22" i="37"/>
  <c r="IH22" i="37"/>
  <c r="II22" i="37"/>
  <c r="IJ22" i="37"/>
  <c r="IK22" i="37"/>
  <c r="IL22" i="37"/>
  <c r="HY22" i="36"/>
  <c r="HZ22" i="36"/>
  <c r="IA22" i="36"/>
  <c r="IB22" i="36"/>
  <c r="IC22" i="36"/>
  <c r="ID22" i="36"/>
  <c r="IE22" i="36"/>
  <c r="IE22" i="37"/>
  <c r="HY22" i="37"/>
  <c r="HZ22" i="37"/>
  <c r="IA22" i="37"/>
  <c r="IB22" i="37"/>
  <c r="IC22" i="37"/>
  <c r="ID22" i="37"/>
  <c r="HX22" i="36"/>
  <c r="HR22" i="36"/>
  <c r="HS22" i="36"/>
  <c r="HT22" i="36"/>
  <c r="HU22" i="36"/>
  <c r="HV22" i="36"/>
  <c r="HW22" i="36"/>
  <c r="HR22" i="37"/>
  <c r="HS22" i="37"/>
  <c r="HT22" i="37"/>
  <c r="HU22" i="37"/>
  <c r="HV22" i="37"/>
  <c r="HW22" i="37"/>
  <c r="HX22" i="37"/>
  <c r="HK22" i="36"/>
  <c r="HL22" i="36"/>
  <c r="HM22" i="36"/>
  <c r="HN22" i="36"/>
  <c r="HO22" i="36"/>
  <c r="HP22" i="36"/>
  <c r="HQ22" i="36"/>
  <c r="HQ22" i="37"/>
  <c r="HK22" i="37"/>
  <c r="HL22" i="37"/>
  <c r="HM22" i="37"/>
  <c r="HN22" i="37"/>
  <c r="HO22" i="37"/>
  <c r="HP22" i="37"/>
  <c r="HI22" i="36"/>
  <c r="HJ22" i="36"/>
  <c r="HD22" i="36"/>
  <c r="HE22" i="36"/>
  <c r="HF22" i="36"/>
  <c r="HG22" i="36"/>
  <c r="HH22" i="36"/>
  <c r="HD22" i="37"/>
  <c r="HE22" i="37"/>
  <c r="HF22" i="37"/>
  <c r="HG22" i="37"/>
  <c r="HH22" i="37"/>
  <c r="HI22" i="37"/>
  <c r="HJ22" i="37"/>
  <c r="GW22" i="36"/>
  <c r="GX22" i="36"/>
  <c r="GY22" i="36"/>
  <c r="GZ22" i="36"/>
  <c r="HA22" i="36"/>
  <c r="HB22" i="36"/>
  <c r="HC22" i="36"/>
  <c r="HB22" i="37"/>
  <c r="HC22" i="37"/>
  <c r="HA22" i="37"/>
  <c r="GW22" i="37"/>
  <c r="GX22" i="37"/>
  <c r="GY22" i="37"/>
  <c r="GZ22" i="37"/>
  <c r="GT22" i="36"/>
  <c r="GU22" i="36"/>
  <c r="GV22" i="36"/>
  <c r="GP22" i="36"/>
  <c r="GQ22" i="36"/>
  <c r="GR22" i="36"/>
  <c r="GS22" i="36"/>
  <c r="GP22" i="37"/>
  <c r="GQ22" i="37"/>
  <c r="GR22" i="37"/>
  <c r="GS22" i="37"/>
  <c r="GT22" i="37"/>
  <c r="GU22" i="37"/>
  <c r="GV22" i="37"/>
  <c r="GI22" i="36"/>
  <c r="GJ22" i="36"/>
  <c r="GK22" i="36"/>
  <c r="GL22" i="36"/>
  <c r="GM22" i="36"/>
  <c r="GN22" i="36"/>
  <c r="GO22" i="36"/>
  <c r="GL22" i="37"/>
  <c r="GM22" i="37"/>
  <c r="GN22" i="37"/>
  <c r="GO22" i="37"/>
  <c r="GI22" i="37"/>
  <c r="GJ22" i="37"/>
  <c r="GK22" i="37"/>
  <c r="GE22" i="36"/>
  <c r="GF22" i="36"/>
  <c r="GG22" i="36"/>
  <c r="GH22" i="36"/>
  <c r="GB22" i="36"/>
  <c r="GC22" i="36"/>
  <c r="GD22" i="36"/>
  <c r="GB22" i="37"/>
  <c r="GC22" i="37"/>
  <c r="GD22" i="37"/>
  <c r="GE22" i="37"/>
  <c r="GF22" i="37"/>
  <c r="GG22" i="37"/>
  <c r="GH22" i="37"/>
  <c r="FW22" i="37"/>
  <c r="FX22" i="37"/>
  <c r="FY22" i="37"/>
  <c r="FZ22" i="37"/>
  <c r="GA22" i="37"/>
  <c r="FU22" i="37"/>
  <c r="FV22" i="37"/>
  <c r="FN22" i="37"/>
  <c r="FO22" i="37"/>
  <c r="FP22" i="37"/>
  <c r="FQ22" i="37"/>
  <c r="FR22" i="37"/>
  <c r="FS22" i="37"/>
  <c r="FT22" i="37"/>
  <c r="FK22" i="37"/>
  <c r="FH22" i="37"/>
  <c r="FI22" i="37"/>
  <c r="FJ22" i="37"/>
  <c r="FL22" i="37"/>
  <c r="FM22" i="37"/>
  <c r="FG22" i="37"/>
  <c r="EZ22" i="37"/>
  <c r="FA22" i="37"/>
  <c r="FB22" i="37"/>
  <c r="FC22" i="37"/>
  <c r="FD22" i="37"/>
  <c r="FE22" i="37"/>
  <c r="FF22" i="37"/>
  <c r="ET22" i="37"/>
  <c r="EU22" i="37"/>
  <c r="EV22" i="37"/>
  <c r="EW22" i="37"/>
  <c r="EX22" i="37"/>
  <c r="EY22" i="37"/>
  <c r="ES22" i="37"/>
  <c r="ER22" i="36"/>
  <c r="EL22" i="36"/>
  <c r="EM22" i="36"/>
  <c r="EN22" i="36"/>
  <c r="EO22" i="36"/>
  <c r="EP22" i="36"/>
  <c r="EQ22" i="36"/>
  <c r="EL22" i="37"/>
  <c r="EM22" i="37"/>
  <c r="EN22" i="37"/>
  <c r="EO22" i="37"/>
  <c r="EP22" i="37"/>
  <c r="EQ22" i="37"/>
  <c r="ER22" i="37"/>
  <c r="EE22" i="36"/>
  <c r="EF22" i="36"/>
  <c r="EG22" i="36"/>
  <c r="EH22" i="36"/>
  <c r="EI22" i="36"/>
  <c r="EJ22" i="36"/>
  <c r="EK22" i="36"/>
  <c r="EE22" i="37"/>
  <c r="EF22" i="37"/>
  <c r="EG22" i="37"/>
  <c r="EH22" i="37"/>
  <c r="EI22" i="37"/>
  <c r="EJ22" i="37"/>
  <c r="EK22" i="37"/>
  <c r="ED22" i="36"/>
  <c r="DY22" i="36"/>
  <c r="DZ22" i="36"/>
  <c r="EA22" i="36"/>
  <c r="EB22" i="36"/>
  <c r="EC22" i="36"/>
  <c r="DX22" i="36"/>
  <c r="DX22" i="37"/>
  <c r="DY22" i="37"/>
  <c r="DZ22" i="37"/>
  <c r="EA22" i="37"/>
  <c r="EB22" i="37"/>
  <c r="EC22" i="37"/>
  <c r="ED22" i="37"/>
  <c r="ED21" i="36"/>
  <c r="EC21" i="36"/>
  <c r="EB21" i="36"/>
  <c r="EA21" i="36"/>
  <c r="DZ21" i="36"/>
  <c r="DY21" i="36"/>
  <c r="DX21" i="36"/>
  <c r="ED21" i="37"/>
  <c r="EC21" i="37"/>
  <c r="EB21" i="37"/>
  <c r="EA21" i="37"/>
  <c r="DZ21" i="37"/>
  <c r="DY21" i="37"/>
  <c r="DX21" i="37"/>
  <c r="EK21" i="36"/>
  <c r="EJ21" i="36"/>
  <c r="EI21" i="36"/>
  <c r="EH21" i="36"/>
  <c r="EG21" i="36"/>
  <c r="EF21" i="36"/>
  <c r="EE21" i="36"/>
  <c r="EK21" i="37"/>
  <c r="EJ21" i="37"/>
  <c r="EI21" i="37"/>
  <c r="EH21" i="37"/>
  <c r="EG21" i="37"/>
  <c r="EF21" i="37"/>
  <c r="EE21" i="37"/>
  <c r="ER21" i="36"/>
  <c r="EQ21" i="36"/>
  <c r="EP21" i="36"/>
  <c r="EO21" i="36"/>
  <c r="EN21" i="36"/>
  <c r="EM21" i="36"/>
  <c r="EL21" i="36"/>
  <c r="ER21" i="37"/>
  <c r="EQ21" i="37"/>
  <c r="EP21" i="37"/>
  <c r="EO21" i="37"/>
  <c r="EN21" i="37"/>
  <c r="EM21" i="37"/>
  <c r="EL21" i="37"/>
  <c r="EY21" i="37"/>
  <c r="EX21" i="37"/>
  <c r="EW21" i="37"/>
  <c r="EV21" i="37"/>
  <c r="EU21" i="37"/>
  <c r="ET21" i="37"/>
  <c r="ES21" i="37"/>
  <c r="FF21" i="37"/>
  <c r="FE21" i="37"/>
  <c r="FD21" i="37"/>
  <c r="FC21" i="37"/>
  <c r="FB21" i="37"/>
  <c r="FA21" i="37"/>
  <c r="EZ21" i="37"/>
  <c r="FK21" i="37"/>
  <c r="FM21" i="37"/>
  <c r="FL21" i="37"/>
  <c r="FJ21" i="37"/>
  <c r="FI21" i="37"/>
  <c r="FH21" i="37"/>
  <c r="FG21" i="37"/>
  <c r="FT21" i="37"/>
  <c r="FS21" i="37"/>
  <c r="FR21" i="37"/>
  <c r="FQ21" i="37"/>
  <c r="FP21" i="37"/>
  <c r="FO21" i="37"/>
  <c r="FN21" i="37"/>
  <c r="GA21" i="37"/>
  <c r="FZ21" i="37"/>
  <c r="FY21" i="37"/>
  <c r="FX21" i="37"/>
  <c r="FW21" i="37"/>
  <c r="FV21" i="37"/>
  <c r="FU21" i="37"/>
  <c r="GH21" i="36"/>
  <c r="GG21" i="36"/>
  <c r="GF21" i="36"/>
  <c r="GE21" i="36"/>
  <c r="GD21" i="36"/>
  <c r="GC21" i="36"/>
  <c r="GB21" i="36"/>
  <c r="GG21" i="37"/>
  <c r="GF21" i="37"/>
  <c r="GE21" i="37"/>
  <c r="GD21" i="37"/>
  <c r="GC21" i="37"/>
  <c r="GB21" i="37"/>
  <c r="GO21" i="36"/>
  <c r="GN21" i="36"/>
  <c r="GM21" i="36"/>
  <c r="GL21" i="36"/>
  <c r="GK21" i="36"/>
  <c r="GJ21" i="36"/>
  <c r="GI21" i="36"/>
  <c r="GO21" i="37"/>
  <c r="GN21" i="37"/>
  <c r="GM21" i="37"/>
  <c r="GL21" i="37"/>
  <c r="GK21" i="37"/>
  <c r="GJ21" i="37"/>
  <c r="GI21" i="37"/>
  <c r="GV21" i="36"/>
  <c r="GU21" i="36"/>
  <c r="GT21" i="36"/>
  <c r="GS21" i="36"/>
  <c r="GR21" i="36"/>
  <c r="GQ21" i="36"/>
  <c r="GP21" i="36"/>
  <c r="GV21" i="37"/>
  <c r="GU21" i="37"/>
  <c r="GT21" i="37"/>
  <c r="GS21" i="37"/>
  <c r="GR21" i="37"/>
  <c r="GQ21" i="37"/>
  <c r="GP21" i="37"/>
  <c r="HC21" i="36"/>
  <c r="HB21" i="36"/>
  <c r="HA21" i="36"/>
  <c r="GZ21" i="36"/>
  <c r="GY21" i="36"/>
  <c r="GX21" i="36"/>
  <c r="GW21" i="36"/>
  <c r="HC21" i="37"/>
  <c r="HB21" i="37"/>
  <c r="HA21" i="37"/>
  <c r="GZ21" i="37"/>
  <c r="GY21" i="37"/>
  <c r="GX21" i="37"/>
  <c r="HJ21" i="36"/>
  <c r="HI21" i="36"/>
  <c r="HH21" i="36"/>
  <c r="HG21" i="36"/>
  <c r="HF21" i="36"/>
  <c r="HE21" i="36"/>
  <c r="HD21" i="36"/>
  <c r="HJ21" i="37"/>
  <c r="HI21" i="37"/>
  <c r="HH21" i="37"/>
  <c r="HG21" i="37"/>
  <c r="HF21" i="37"/>
  <c r="HE21" i="37"/>
  <c r="HD21" i="37"/>
  <c r="HQ21" i="36"/>
  <c r="HP21" i="36"/>
  <c r="HO21" i="36"/>
  <c r="HN21" i="36"/>
  <c r="HM21" i="36"/>
  <c r="HL21" i="36"/>
  <c r="HK21" i="36"/>
  <c r="HQ21" i="37"/>
  <c r="HP21" i="37"/>
  <c r="HO21" i="37"/>
  <c r="HN21" i="37"/>
  <c r="HM21" i="37"/>
  <c r="HL21" i="37"/>
  <c r="HK21" i="37"/>
  <c r="HX21" i="36"/>
  <c r="HW21" i="36"/>
  <c r="HV21" i="36"/>
  <c r="HU21" i="36"/>
  <c r="HT21" i="36"/>
  <c r="HS21" i="36"/>
  <c r="HR21" i="36"/>
  <c r="HX21" i="37"/>
  <c r="HW21" i="37"/>
  <c r="HV21" i="37"/>
  <c r="HU21" i="37"/>
  <c r="HT21" i="37"/>
  <c r="HS21" i="37"/>
  <c r="HR21" i="37"/>
  <c r="IE21" i="36"/>
  <c r="ID21" i="36"/>
  <c r="IC21" i="36"/>
  <c r="IB21" i="36"/>
  <c r="IA21" i="36"/>
  <c r="HZ21" i="36"/>
  <c r="HY21" i="36"/>
  <c r="IE21" i="37"/>
  <c r="ID21" i="37"/>
  <c r="IC21" i="37"/>
  <c r="IB21" i="37"/>
  <c r="IA21" i="37"/>
  <c r="HZ21" i="37"/>
  <c r="HY21" i="37"/>
  <c r="IL21" i="36"/>
  <c r="IK21" i="36"/>
  <c r="IJ21" i="36"/>
  <c r="II21" i="36"/>
  <c r="IH21" i="36"/>
  <c r="IG21" i="36"/>
  <c r="IF21" i="36"/>
  <c r="IL21" i="37"/>
  <c r="IK21" i="37"/>
  <c r="IJ21" i="37"/>
  <c r="II21" i="37"/>
  <c r="IH21" i="37"/>
  <c r="IG21" i="37"/>
  <c r="IF21" i="37"/>
  <c r="IS21" i="36"/>
  <c r="IR21" i="36"/>
  <c r="IQ21" i="36"/>
  <c r="IP21" i="36"/>
  <c r="IO21" i="36"/>
  <c r="IN21" i="36"/>
  <c r="IM21" i="36"/>
  <c r="IS21" i="37"/>
  <c r="IR21" i="37"/>
  <c r="IQ21" i="37"/>
  <c r="IP21" i="37"/>
  <c r="IO21" i="37"/>
  <c r="IN21" i="37"/>
  <c r="IM21" i="37"/>
  <c r="IZ21" i="36"/>
  <c r="IY21" i="36"/>
  <c r="IX21" i="36"/>
  <c r="IW21" i="36"/>
  <c r="IV21" i="36"/>
  <c r="IU21" i="36"/>
  <c r="IT21" i="36"/>
  <c r="IZ21" i="37"/>
  <c r="IY21" i="37"/>
  <c r="IX21" i="37"/>
  <c r="IW21" i="37"/>
  <c r="IV21" i="37"/>
  <c r="IU21" i="37"/>
  <c r="IT21" i="37"/>
  <c r="JN21" i="36"/>
  <c r="JM21" i="36"/>
  <c r="JL21" i="36"/>
  <c r="JK21" i="36"/>
  <c r="JJ21" i="36"/>
  <c r="JI21" i="36"/>
  <c r="JH21" i="36"/>
  <c r="JM21" i="37"/>
  <c r="JL21" i="37"/>
  <c r="JK21" i="37"/>
  <c r="JI21" i="37"/>
  <c r="KB21" i="36"/>
  <c r="KA21" i="36"/>
  <c r="JZ21" i="36"/>
  <c r="JY21" i="36"/>
  <c r="JX21" i="36"/>
  <c r="JW21" i="36"/>
  <c r="JV21" i="36"/>
  <c r="KI21" i="36"/>
  <c r="KH21" i="36"/>
  <c r="KG21" i="36"/>
  <c r="KF21" i="36"/>
  <c r="KE21" i="36"/>
  <c r="KD21" i="36"/>
  <c r="KC21" i="36"/>
  <c r="KP21" i="36"/>
  <c r="KO21" i="36"/>
  <c r="KN21" i="36"/>
  <c r="KM21" i="36"/>
  <c r="KL21" i="36"/>
  <c r="KK21" i="36"/>
  <c r="KJ21" i="36"/>
  <c r="KW21" i="36"/>
  <c r="KV21" i="36"/>
  <c r="KU21" i="36"/>
  <c r="KT21" i="36"/>
  <c r="KS21" i="36"/>
  <c r="KR21" i="36"/>
  <c r="KQ21" i="36"/>
  <c r="LD21" i="36"/>
  <c r="LC21" i="36"/>
  <c r="LB21" i="36"/>
  <c r="LA21" i="36"/>
  <c r="KZ21" i="36"/>
  <c r="KY21" i="36"/>
  <c r="KX21" i="36"/>
  <c r="LK21" i="36"/>
  <c r="LJ21" i="36"/>
  <c r="LI21" i="36"/>
  <c r="LH21" i="36"/>
  <c r="LG21" i="36"/>
  <c r="LF21" i="36"/>
  <c r="LE21" i="36"/>
  <c r="LR21" i="36"/>
  <c r="LQ21" i="36"/>
  <c r="LP21" i="36"/>
  <c r="LO21" i="36"/>
  <c r="LN21" i="36"/>
  <c r="LM21" i="36"/>
  <c r="LL21" i="36"/>
  <c r="LY21" i="36"/>
  <c r="LX21" i="36"/>
  <c r="LW21" i="36"/>
  <c r="LV21" i="36"/>
  <c r="LU21" i="36"/>
  <c r="LT21" i="36"/>
  <c r="LS21" i="36"/>
  <c r="MF21" i="36"/>
  <c r="ME21" i="36"/>
  <c r="MD21" i="36"/>
  <c r="MC21" i="36"/>
  <c r="MB21" i="36"/>
  <c r="MA21" i="36"/>
  <c r="LZ21" i="36"/>
  <c r="MM21" i="36"/>
  <c r="ML21" i="36"/>
  <c r="MK21" i="36"/>
  <c r="MJ21" i="36"/>
  <c r="MI21" i="36"/>
  <c r="MH21" i="36"/>
  <c r="MG21" i="36"/>
  <c r="MP21" i="36"/>
  <c r="MO21" i="36"/>
  <c r="MN21" i="36"/>
  <c r="ED23" i="36"/>
  <c r="DY23" i="36"/>
  <c r="DZ23" i="36"/>
  <c r="EA23" i="36"/>
  <c r="EB23" i="36"/>
  <c r="EC23" i="36"/>
  <c r="DX23" i="36"/>
  <c r="DX23" i="37"/>
  <c r="DY23" i="37"/>
  <c r="DZ23" i="37"/>
  <c r="EA23" i="37"/>
  <c r="EB23" i="37"/>
  <c r="EC23" i="37"/>
  <c r="ED23" i="37"/>
  <c r="EE23" i="36"/>
  <c r="EF23" i="36"/>
  <c r="EG23" i="36"/>
  <c r="EH23" i="36"/>
  <c r="EI23" i="36"/>
  <c r="EJ23" i="36"/>
  <c r="EK23" i="36"/>
  <c r="EE23" i="37"/>
  <c r="EF23" i="37"/>
  <c r="EG23" i="37"/>
  <c r="EH23" i="37"/>
  <c r="EI23" i="37"/>
  <c r="EJ23" i="37"/>
  <c r="EK23" i="37"/>
  <c r="ER23" i="36"/>
  <c r="EL23" i="36"/>
  <c r="EM23" i="36"/>
  <c r="EN23" i="36"/>
  <c r="EO23" i="36"/>
  <c r="EP23" i="36"/>
  <c r="EQ23" i="36"/>
  <c r="EL23" i="37"/>
  <c r="EM23" i="37"/>
  <c r="EN23" i="37"/>
  <c r="EO23" i="37"/>
  <c r="EP23" i="37"/>
  <c r="EQ23" i="37"/>
  <c r="ER23" i="37"/>
  <c r="ET23" i="37"/>
  <c r="EU23" i="37"/>
  <c r="EV23" i="37"/>
  <c r="EW23" i="37"/>
  <c r="EX23" i="37"/>
  <c r="EY23" i="37"/>
  <c r="ES23" i="37"/>
  <c r="EZ23" i="37"/>
  <c r="FA23" i="37"/>
  <c r="FB23" i="37"/>
  <c r="FC23" i="37"/>
  <c r="FD23" i="37"/>
  <c r="FE23" i="37"/>
  <c r="FF23" i="37"/>
  <c r="FK23" i="37"/>
  <c r="FH23" i="37"/>
  <c r="FI23" i="37"/>
  <c r="FJ23" i="37"/>
  <c r="FL23" i="37"/>
  <c r="FM23" i="37"/>
  <c r="FG23" i="37"/>
  <c r="FN23" i="37"/>
  <c r="FO23" i="37"/>
  <c r="FP23" i="37"/>
  <c r="FQ23" i="37"/>
  <c r="FR23" i="37"/>
  <c r="FS23" i="37"/>
  <c r="FT23" i="37"/>
  <c r="FW23" i="37"/>
  <c r="FX23" i="37"/>
  <c r="FY23" i="37"/>
  <c r="FZ23" i="37"/>
  <c r="GA23" i="37"/>
  <c r="FU23" i="37"/>
  <c r="FV23" i="37"/>
  <c r="GE23" i="36"/>
  <c r="GF23" i="36"/>
  <c r="GG23" i="36"/>
  <c r="GH23" i="36"/>
  <c r="GB23" i="36"/>
  <c r="GC23" i="36"/>
  <c r="GD23" i="36"/>
  <c r="GB23" i="37"/>
  <c r="GC23" i="37"/>
  <c r="GD23" i="37"/>
  <c r="GE23" i="37"/>
  <c r="GF23" i="37"/>
  <c r="GG23" i="37"/>
  <c r="GH23" i="37"/>
  <c r="GI23" i="36"/>
  <c r="GJ23" i="36"/>
  <c r="GK23" i="36"/>
  <c r="GL23" i="36"/>
  <c r="GM23" i="36"/>
  <c r="GN23" i="36"/>
  <c r="GO23" i="36"/>
  <c r="GL23" i="37"/>
  <c r="GM23" i="37"/>
  <c r="GN23" i="37"/>
  <c r="GO23" i="37"/>
  <c r="GI23" i="37"/>
  <c r="GJ23" i="37"/>
  <c r="GK23" i="37"/>
  <c r="GT23" i="36"/>
  <c r="GU23" i="36"/>
  <c r="GV23" i="36"/>
  <c r="GP23" i="36"/>
  <c r="GQ23" i="36"/>
  <c r="GR23" i="36"/>
  <c r="GS23" i="36"/>
  <c r="GP23" i="37"/>
  <c r="GQ23" i="37"/>
  <c r="GR23" i="37"/>
  <c r="GS23" i="37"/>
  <c r="GT23" i="37"/>
  <c r="GU23" i="37"/>
  <c r="GV23" i="37"/>
  <c r="GW23" i="36"/>
  <c r="GX23" i="36"/>
  <c r="GY23" i="36"/>
  <c r="GZ23" i="36"/>
  <c r="HA23" i="36"/>
  <c r="HB23" i="36"/>
  <c r="HC23" i="36"/>
  <c r="HB23" i="37"/>
  <c r="HC23" i="37"/>
  <c r="HA23" i="37"/>
  <c r="GW23" i="37"/>
  <c r="GX23" i="37"/>
  <c r="GY23" i="37"/>
  <c r="GZ23" i="37"/>
  <c r="HI23" i="36"/>
  <c r="HJ23" i="36"/>
  <c r="HD23" i="36"/>
  <c r="HE23" i="36"/>
  <c r="HF23" i="36"/>
  <c r="HG23" i="36"/>
  <c r="HH23" i="36"/>
  <c r="HD23" i="37"/>
  <c r="HE23" i="37"/>
  <c r="HF23" i="37"/>
  <c r="HG23" i="37"/>
  <c r="HH23" i="37"/>
  <c r="HI23" i="37"/>
  <c r="HJ23" i="37"/>
  <c r="HK23" i="36"/>
  <c r="HL23" i="36"/>
  <c r="HM23" i="36"/>
  <c r="HN23" i="36"/>
  <c r="HO23" i="36"/>
  <c r="HP23" i="36"/>
  <c r="HQ23" i="36"/>
  <c r="HQ23" i="37"/>
  <c r="HK23" i="37"/>
  <c r="HL23" i="37"/>
  <c r="HM23" i="37"/>
  <c r="HN23" i="37"/>
  <c r="HO23" i="37"/>
  <c r="HP23" i="37"/>
  <c r="HX23" i="36"/>
  <c r="HR23" i="36"/>
  <c r="HS23" i="36"/>
  <c r="HT23" i="36"/>
  <c r="HU23" i="36"/>
  <c r="HV23" i="36"/>
  <c r="HW23" i="36"/>
  <c r="HR23" i="37"/>
  <c r="HS23" i="37"/>
  <c r="HT23" i="37"/>
  <c r="HU23" i="37"/>
  <c r="HV23" i="37"/>
  <c r="HW23" i="37"/>
  <c r="HX23" i="37"/>
  <c r="HY23" i="36"/>
  <c r="HZ23" i="36"/>
  <c r="IA23" i="36"/>
  <c r="IB23" i="36"/>
  <c r="IC23" i="36"/>
  <c r="ID23" i="36"/>
  <c r="IE23" i="36"/>
  <c r="IE23" i="37"/>
  <c r="HY23" i="37"/>
  <c r="HZ23" i="37"/>
  <c r="IA23" i="37"/>
  <c r="IB23" i="37"/>
  <c r="IC23" i="37"/>
  <c r="ID23" i="37"/>
  <c r="IF23" i="36"/>
  <c r="IG23" i="36"/>
  <c r="IH23" i="36"/>
  <c r="II23" i="36"/>
  <c r="IJ23" i="36"/>
  <c r="IK23" i="36"/>
  <c r="IL23" i="36"/>
  <c r="IF23" i="37"/>
  <c r="IG23" i="37"/>
  <c r="IH23" i="37"/>
  <c r="II23" i="37"/>
  <c r="IJ23" i="37"/>
  <c r="IK23" i="37"/>
  <c r="IL23" i="37"/>
  <c r="IM23" i="36"/>
  <c r="IN23" i="36"/>
  <c r="IO23" i="36"/>
  <c r="IP23" i="36"/>
  <c r="IQ23" i="36"/>
  <c r="IR23" i="36"/>
  <c r="IS23" i="36"/>
  <c r="IM23" i="37"/>
  <c r="IN23" i="37"/>
  <c r="IO23" i="37"/>
  <c r="IP23" i="37"/>
  <c r="IQ23" i="37"/>
  <c r="IR23" i="37"/>
  <c r="IS23" i="37"/>
  <c r="IT23" i="36"/>
  <c r="IU23" i="36"/>
  <c r="IV23" i="36"/>
  <c r="IW23" i="36"/>
  <c r="IX23" i="36"/>
  <c r="IY23" i="36"/>
  <c r="IZ23" i="36"/>
  <c r="IT23" i="37"/>
  <c r="IU23" i="37"/>
  <c r="IV23" i="37"/>
  <c r="IW23" i="37"/>
  <c r="IX23" i="37"/>
  <c r="IY23" i="37"/>
  <c r="IZ23" i="37"/>
  <c r="JA23" i="36"/>
  <c r="JB23" i="36"/>
  <c r="JC23" i="36"/>
  <c r="JD23" i="36"/>
  <c r="JE23" i="36"/>
  <c r="JF23" i="36"/>
  <c r="JG23" i="36"/>
  <c r="JA23" i="37"/>
  <c r="JB23" i="37"/>
  <c r="JC23" i="37"/>
  <c r="JD23" i="37"/>
  <c r="JE23" i="37"/>
  <c r="JF23" i="37"/>
  <c r="JG23" i="37"/>
  <c r="JI23" i="36"/>
  <c r="JJ23" i="36"/>
  <c r="JK23" i="36"/>
  <c r="JL23" i="36"/>
  <c r="JM23" i="36"/>
  <c r="JN23" i="36"/>
  <c r="JH23" i="36"/>
  <c r="JN23" i="37"/>
  <c r="JH23" i="37"/>
  <c r="JI23" i="37"/>
  <c r="JJ23" i="37"/>
  <c r="JK23" i="37"/>
  <c r="JL23" i="37"/>
  <c r="JM23" i="37"/>
  <c r="JZ23" i="36"/>
  <c r="KA23" i="36"/>
  <c r="KB23" i="36"/>
  <c r="JX23" i="36"/>
  <c r="JY23" i="36"/>
  <c r="JV23" i="36"/>
  <c r="JW23" i="36"/>
  <c r="KC23" i="36"/>
  <c r="KD23" i="36"/>
  <c r="KE23" i="36"/>
  <c r="KF23" i="36"/>
  <c r="KG23" i="36"/>
  <c r="KH23" i="36"/>
  <c r="KI23" i="36"/>
  <c r="KO23" i="36"/>
  <c r="KP23" i="36"/>
  <c r="KJ23" i="36"/>
  <c r="KK23" i="36"/>
  <c r="KL23" i="36"/>
  <c r="KM23" i="36"/>
  <c r="KN23" i="36"/>
  <c r="KQ23" i="36"/>
  <c r="KR23" i="36"/>
  <c r="KS23" i="36"/>
  <c r="KT23" i="36"/>
  <c r="KU23" i="36"/>
  <c r="KV23" i="36"/>
  <c r="KW23" i="36"/>
  <c r="LD23" i="36"/>
  <c r="KX23" i="36"/>
  <c r="KY23" i="36"/>
  <c r="KZ23" i="36"/>
  <c r="LA23" i="36"/>
  <c r="LB23" i="36"/>
  <c r="LC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ED24" i="36"/>
  <c r="DY24" i="36"/>
  <c r="DZ24" i="36"/>
  <c r="EA24" i="36"/>
  <c r="EB24" i="36"/>
  <c r="EC24" i="36"/>
  <c r="DX24" i="36"/>
  <c r="DX24" i="37"/>
  <c r="DY24" i="37"/>
  <c r="DZ24" i="37"/>
  <c r="EA24" i="37"/>
  <c r="EB24" i="37"/>
  <c r="EC24" i="37"/>
  <c r="ED24" i="37"/>
  <c r="EE24" i="36"/>
  <c r="EF24" i="36"/>
  <c r="EG24" i="36"/>
  <c r="EH24" i="36"/>
  <c r="EI24" i="36"/>
  <c r="EJ24" i="36"/>
  <c r="EK24" i="36"/>
  <c r="EE24" i="37"/>
  <c r="EF24" i="37"/>
  <c r="EG24" i="37"/>
  <c r="EH24" i="37"/>
  <c r="EI24" i="37"/>
  <c r="EJ24" i="37"/>
  <c r="EK24" i="37"/>
  <c r="ER24" i="36"/>
  <c r="EL24" i="36"/>
  <c r="EM24" i="36"/>
  <c r="EN24" i="36"/>
  <c r="EO24" i="36"/>
  <c r="EP24" i="36"/>
  <c r="EQ24" i="36"/>
  <c r="EL24" i="37"/>
  <c r="EM24" i="37"/>
  <c r="EN24" i="37"/>
  <c r="EO24" i="37"/>
  <c r="EP24" i="37"/>
  <c r="EQ24" i="37"/>
  <c r="ER24" i="37"/>
  <c r="ET24" i="37"/>
  <c r="EU24" i="37"/>
  <c r="EV24" i="37"/>
  <c r="EW24" i="37"/>
  <c r="EX24" i="37"/>
  <c r="EY24" i="37"/>
  <c r="ES24" i="37"/>
  <c r="EZ24" i="37"/>
  <c r="FA24" i="37"/>
  <c r="FB24" i="37"/>
  <c r="FC24" i="37"/>
  <c r="FD24" i="37"/>
  <c r="FE24" i="37"/>
  <c r="FF24" i="37"/>
  <c r="FK24" i="37"/>
  <c r="FH24" i="37"/>
  <c r="FI24" i="37"/>
  <c r="FJ24" i="37"/>
  <c r="FL24" i="37"/>
  <c r="FM24" i="37"/>
  <c r="FG24" i="37"/>
  <c r="FN24" i="37"/>
  <c r="FO24" i="37"/>
  <c r="FP24" i="37"/>
  <c r="FQ24" i="37"/>
  <c r="FR24" i="37"/>
  <c r="FS24" i="37"/>
  <c r="FT24" i="37"/>
  <c r="FW24" i="37"/>
  <c r="FX24" i="37"/>
  <c r="FY24" i="37"/>
  <c r="FZ24" i="37"/>
  <c r="GA24" i="37"/>
  <c r="FU24" i="37"/>
  <c r="FV24" i="37"/>
  <c r="GE24" i="36"/>
  <c r="GF24" i="36"/>
  <c r="GG24" i="36"/>
  <c r="GH24" i="36"/>
  <c r="GB24" i="36"/>
  <c r="GC24" i="36"/>
  <c r="GD24" i="36"/>
  <c r="GB24" i="37"/>
  <c r="GC24" i="37"/>
  <c r="GD24" i="37"/>
  <c r="GE24" i="37"/>
  <c r="GF24" i="37"/>
  <c r="GG24" i="37"/>
  <c r="GH24" i="37"/>
  <c r="GI24" i="36"/>
  <c r="GJ24" i="36"/>
  <c r="GK24" i="36"/>
  <c r="GL24" i="36"/>
  <c r="GM24" i="36"/>
  <c r="GN24" i="36"/>
  <c r="GO24" i="36"/>
  <c r="GL24" i="37"/>
  <c r="GM24" i="37"/>
  <c r="GN24" i="37"/>
  <c r="GO24" i="37"/>
  <c r="GI24" i="37"/>
  <c r="GJ24" i="37"/>
  <c r="GK24" i="37"/>
  <c r="GT24" i="36"/>
  <c r="GU24" i="36"/>
  <c r="GV24" i="36"/>
  <c r="GP24" i="36"/>
  <c r="GQ24" i="36"/>
  <c r="GR24" i="36"/>
  <c r="GS24" i="36"/>
  <c r="GP24" i="37"/>
  <c r="GQ24" i="37"/>
  <c r="GR24" i="37"/>
  <c r="GS24" i="37"/>
  <c r="GT24" i="37"/>
  <c r="GU24" i="37"/>
  <c r="GV24" i="37"/>
  <c r="GW24" i="36"/>
  <c r="GX24" i="36"/>
  <c r="GY24" i="36"/>
  <c r="GZ24" i="36"/>
  <c r="HA24" i="36"/>
  <c r="HB24" i="36"/>
  <c r="HC24" i="36"/>
  <c r="HB24" i="37"/>
  <c r="HC24" i="37"/>
  <c r="HA24" i="37"/>
  <c r="GW24" i="37"/>
  <c r="GX24" i="37"/>
  <c r="GY24" i="37"/>
  <c r="GZ24" i="37"/>
  <c r="HI24" i="36"/>
  <c r="HJ24" i="36"/>
  <c r="HD24" i="36"/>
  <c r="HE24" i="36"/>
  <c r="HF24" i="36"/>
  <c r="HG24" i="36"/>
  <c r="HH24" i="36"/>
  <c r="HD24" i="37"/>
  <c r="HE24" i="37"/>
  <c r="HF24" i="37"/>
  <c r="HG24" i="37"/>
  <c r="HH24" i="37"/>
  <c r="HI24" i="37"/>
  <c r="HJ24" i="37"/>
  <c r="HK24" i="36"/>
  <c r="HL24" i="36"/>
  <c r="HM24" i="36"/>
  <c r="HN24" i="36"/>
  <c r="HO24" i="36"/>
  <c r="HP24" i="36"/>
  <c r="HQ24" i="36"/>
  <c r="HQ24" i="37"/>
  <c r="HK24" i="37"/>
  <c r="HL24" i="37"/>
  <c r="HM24" i="37"/>
  <c r="HN24" i="37"/>
  <c r="HO24" i="37"/>
  <c r="HP24" i="37"/>
  <c r="HX24" i="36"/>
  <c r="HR24" i="36"/>
  <c r="HS24" i="36"/>
  <c r="HT24" i="36"/>
  <c r="HU24" i="36"/>
  <c r="HV24" i="36"/>
  <c r="HW24" i="36"/>
  <c r="HR24" i="37"/>
  <c r="HS24" i="37"/>
  <c r="HT24" i="37"/>
  <c r="HU24" i="37"/>
  <c r="HV24" i="37"/>
  <c r="HW24" i="37"/>
  <c r="HX24" i="37"/>
  <c r="HY24" i="36"/>
  <c r="HZ24" i="36"/>
  <c r="IA24" i="36"/>
  <c r="IB24" i="36"/>
  <c r="IC24" i="36"/>
  <c r="ID24" i="36"/>
  <c r="IE24" i="36"/>
  <c r="IE24" i="37"/>
  <c r="HY24" i="37"/>
  <c r="HZ24" i="37"/>
  <c r="IA24" i="37"/>
  <c r="IB24" i="37"/>
  <c r="IC24" i="37"/>
  <c r="ID24" i="37"/>
  <c r="IF24" i="36"/>
  <c r="IG24" i="36"/>
  <c r="IH24" i="36"/>
  <c r="II24" i="36"/>
  <c r="IJ24" i="36"/>
  <c r="IK24" i="36"/>
  <c r="IL24" i="36"/>
  <c r="IF24" i="37"/>
  <c r="IG24" i="37"/>
  <c r="IH24" i="37"/>
  <c r="II24" i="37"/>
  <c r="IJ24" i="37"/>
  <c r="IK24" i="37"/>
  <c r="IL24" i="37"/>
  <c r="IM24" i="36"/>
  <c r="IN24" i="36"/>
  <c r="IO24" i="36"/>
  <c r="IP24" i="36"/>
  <c r="IQ24" i="36"/>
  <c r="IR24" i="36"/>
  <c r="IS24" i="36"/>
  <c r="IM24" i="37"/>
  <c r="IN24" i="37"/>
  <c r="IO24" i="37"/>
  <c r="IP24" i="37"/>
  <c r="IQ24" i="37"/>
  <c r="IR24" i="37"/>
  <c r="IS24" i="37"/>
  <c r="IT24" i="36"/>
  <c r="IU24" i="36"/>
  <c r="IV24" i="36"/>
  <c r="IW24" i="36"/>
  <c r="IX24" i="36"/>
  <c r="IY24" i="36"/>
  <c r="IZ24" i="36"/>
  <c r="IT24" i="37"/>
  <c r="IU24" i="37"/>
  <c r="IV24" i="37"/>
  <c r="IW24" i="37"/>
  <c r="IX24" i="37"/>
  <c r="IY24" i="37"/>
  <c r="IZ24" i="37"/>
  <c r="JA24" i="36"/>
  <c r="JB24" i="36"/>
  <c r="JC24" i="36"/>
  <c r="JD24" i="36"/>
  <c r="JE24" i="36"/>
  <c r="JF24" i="36"/>
  <c r="JG24" i="36"/>
  <c r="JA24" i="37"/>
  <c r="JB24" i="37"/>
  <c r="JC24" i="37"/>
  <c r="JD24" i="37"/>
  <c r="JE24" i="37"/>
  <c r="JF24" i="37"/>
  <c r="JG24" i="37"/>
  <c r="JI24" i="36"/>
  <c r="JJ24" i="36"/>
  <c r="JK24" i="36"/>
  <c r="JL24" i="36"/>
  <c r="JM24" i="36"/>
  <c r="JN24" i="36"/>
  <c r="JH24" i="36"/>
  <c r="JN24" i="37"/>
  <c r="JH24" i="37"/>
  <c r="JI24" i="37"/>
  <c r="JJ24" i="37"/>
  <c r="JK24" i="37"/>
  <c r="JL24" i="37"/>
  <c r="JM24" i="37"/>
  <c r="JZ24" i="36"/>
  <c r="KA24" i="36"/>
  <c r="KB24" i="36"/>
  <c r="JX24" i="36"/>
  <c r="JY24" i="36"/>
  <c r="JV24" i="36"/>
  <c r="JW24" i="36"/>
  <c r="KC24" i="36"/>
  <c r="KD24" i="36"/>
  <c r="KE24" i="36"/>
  <c r="KF24" i="36"/>
  <c r="KG24" i="36"/>
  <c r="KH24" i="36"/>
  <c r="KI24" i="36"/>
  <c r="KO24" i="36"/>
  <c r="KP24" i="36"/>
  <c r="KJ24" i="36"/>
  <c r="KK24" i="36"/>
  <c r="KL24" i="36"/>
  <c r="KM24" i="36"/>
  <c r="KN24" i="36"/>
  <c r="KQ24" i="36"/>
  <c r="KR24" i="36"/>
  <c r="KS24" i="36"/>
  <c r="KT24" i="36"/>
  <c r="KU24" i="36"/>
  <c r="KV24" i="36"/>
  <c r="KW24" i="36"/>
  <c r="LD24" i="36"/>
  <c r="KX24" i="36"/>
  <c r="KY24" i="36"/>
  <c r="KZ24" i="36"/>
  <c r="LA24" i="36"/>
  <c r="LB24" i="36"/>
  <c r="LC24" i="36"/>
  <c r="LE24" i="36"/>
  <c r="LF24" i="36"/>
  <c r="LG24" i="36"/>
  <c r="LH24" i="36"/>
  <c r="LI24" i="36"/>
  <c r="LJ24" i="36"/>
  <c r="LK24" i="36"/>
  <c r="LL24" i="36"/>
  <c r="LM24" i="36"/>
  <c r="LN24" i="36"/>
  <c r="LO24" i="36"/>
  <c r="LP24" i="36"/>
  <c r="LQ24" i="36"/>
  <c r="LR24" i="36"/>
  <c r="LS24" i="36"/>
  <c r="LT24" i="36"/>
  <c r="LU24" i="36"/>
  <c r="LV24" i="36"/>
  <c r="LW24" i="36"/>
  <c r="LX24" i="36"/>
  <c r="LY24" i="36"/>
  <c r="LZ24" i="36"/>
  <c r="MA24" i="36"/>
  <c r="MB24" i="36"/>
  <c r="MC24" i="36"/>
  <c r="MD24" i="36"/>
  <c r="ME24" i="36"/>
  <c r="MF24" i="36"/>
  <c r="MG24" i="36"/>
  <c r="MH24" i="36"/>
  <c r="MI24" i="36"/>
  <c r="MJ24" i="36"/>
  <c r="MK24" i="36"/>
  <c r="ML24" i="36"/>
  <c r="MM24" i="36"/>
  <c r="MN24" i="36"/>
  <c r="MO24" i="36"/>
  <c r="MP24" i="36"/>
  <c r="ED25" i="36"/>
  <c r="DY25" i="36"/>
  <c r="DZ25" i="36"/>
  <c r="EA25" i="36"/>
  <c r="EB25" i="36"/>
  <c r="EC25" i="36"/>
  <c r="DX25" i="36"/>
  <c r="DX25" i="37"/>
  <c r="DY25" i="37"/>
  <c r="DZ25" i="37"/>
  <c r="EA25" i="37"/>
  <c r="EB25" i="37"/>
  <c r="EC25" i="37"/>
  <c r="ED25" i="37"/>
  <c r="EE25" i="36"/>
  <c r="EF25" i="36"/>
  <c r="EG25" i="36"/>
  <c r="EH25" i="36"/>
  <c r="EI25" i="36"/>
  <c r="EJ25" i="36"/>
  <c r="EK25" i="36"/>
  <c r="EE25" i="37"/>
  <c r="EF25" i="37"/>
  <c r="EG25" i="37"/>
  <c r="EH25" i="37"/>
  <c r="EI25" i="37"/>
  <c r="EJ25" i="37"/>
  <c r="EK25" i="37"/>
  <c r="ER25" i="36"/>
  <c r="EL25" i="36"/>
  <c r="EM25" i="36"/>
  <c r="EN25" i="36"/>
  <c r="EO25" i="36"/>
  <c r="EP25" i="36"/>
  <c r="EQ25" i="36"/>
  <c r="EL25" i="37"/>
  <c r="EM25" i="37"/>
  <c r="EN25" i="37"/>
  <c r="EO25" i="37"/>
  <c r="EP25" i="37"/>
  <c r="EQ25" i="37"/>
  <c r="ER25" i="37"/>
  <c r="ET25" i="37"/>
  <c r="EU25" i="37"/>
  <c r="EV25" i="37"/>
  <c r="EW25" i="37"/>
  <c r="EX25" i="37"/>
  <c r="EY25" i="37"/>
  <c r="ES25" i="37"/>
  <c r="EZ25" i="37"/>
  <c r="FA25" i="37"/>
  <c r="FB25" i="37"/>
  <c r="FC25" i="37"/>
  <c r="FD25" i="37"/>
  <c r="FE25" i="37"/>
  <c r="FF25" i="37"/>
  <c r="FK25" i="37"/>
  <c r="FH25" i="37"/>
  <c r="FI25" i="37"/>
  <c r="FJ25" i="37"/>
  <c r="FL25" i="37"/>
  <c r="FM25" i="37"/>
  <c r="FG25" i="37"/>
  <c r="FN25" i="37"/>
  <c r="FO25" i="37"/>
  <c r="FP25" i="37"/>
  <c r="FQ25" i="37"/>
  <c r="FR25" i="37"/>
  <c r="FS25" i="37"/>
  <c r="FT25" i="37"/>
  <c r="FW25" i="37"/>
  <c r="FX25" i="37"/>
  <c r="FY25" i="37"/>
  <c r="FZ25" i="37"/>
  <c r="GA25" i="37"/>
  <c r="FU25" i="37"/>
  <c r="FV25" i="37"/>
  <c r="GE25" i="36"/>
  <c r="GF25" i="36"/>
  <c r="GG25" i="36"/>
  <c r="GH25" i="36"/>
  <c r="GB25" i="36"/>
  <c r="GC25" i="36"/>
  <c r="GD25" i="36"/>
  <c r="GB25" i="37"/>
  <c r="GC25" i="37"/>
  <c r="GD25" i="37"/>
  <c r="GE25" i="37"/>
  <c r="GF25" i="37"/>
  <c r="GG25" i="37"/>
  <c r="GH25" i="37"/>
  <c r="GI25" i="36"/>
  <c r="GJ25" i="36"/>
  <c r="GK25" i="36"/>
  <c r="GL25" i="36"/>
  <c r="GM25" i="36"/>
  <c r="GN25" i="36"/>
  <c r="GO25" i="36"/>
  <c r="GL25" i="37"/>
  <c r="GM25" i="37"/>
  <c r="GN25" i="37"/>
  <c r="GO25" i="37"/>
  <c r="GI25" i="37"/>
  <c r="GJ25" i="37"/>
  <c r="GK25" i="37"/>
  <c r="GT25" i="36"/>
  <c r="GU25" i="36"/>
  <c r="GV25" i="36"/>
  <c r="GP25" i="36"/>
  <c r="GQ25" i="36"/>
  <c r="GR25" i="36"/>
  <c r="GS25" i="36"/>
  <c r="GP25" i="37"/>
  <c r="GQ25" i="37"/>
  <c r="GR25" i="37"/>
  <c r="GS25" i="37"/>
  <c r="GT25" i="37"/>
  <c r="GU25" i="37"/>
  <c r="GV25" i="37"/>
  <c r="GW25" i="36"/>
  <c r="GX25" i="36"/>
  <c r="GY25" i="36"/>
  <c r="GZ25" i="36"/>
  <c r="HA25" i="36"/>
  <c r="HB25" i="36"/>
  <c r="HC25" i="36"/>
  <c r="HB25" i="37"/>
  <c r="HC25" i="37"/>
  <c r="HA25" i="37"/>
  <c r="GW25" i="37"/>
  <c r="GX25" i="37"/>
  <c r="GY25" i="37"/>
  <c r="GZ25" i="37"/>
  <c r="HI25" i="36"/>
  <c r="HJ25" i="36"/>
  <c r="HD25" i="36"/>
  <c r="HE25" i="36"/>
  <c r="HF25" i="36"/>
  <c r="HG25" i="36"/>
  <c r="HH25" i="36"/>
  <c r="HD25" i="37"/>
  <c r="HE25" i="37"/>
  <c r="HF25" i="37"/>
  <c r="HG25" i="37"/>
  <c r="HH25" i="37"/>
  <c r="HI25" i="37"/>
  <c r="HJ25" i="37"/>
  <c r="HK25" i="36"/>
  <c r="HL25" i="36"/>
  <c r="HM25" i="36"/>
  <c r="HN25" i="36"/>
  <c r="HO25" i="36"/>
  <c r="HP25" i="36"/>
  <c r="HQ25" i="36"/>
  <c r="HQ25" i="37"/>
  <c r="HK25" i="37"/>
  <c r="HL25" i="37"/>
  <c r="HM25" i="37"/>
  <c r="HN25" i="37"/>
  <c r="HO25" i="37"/>
  <c r="HP25" i="37"/>
  <c r="HX25" i="36"/>
  <c r="HR25" i="36"/>
  <c r="HS25" i="36"/>
  <c r="HT25" i="36"/>
  <c r="HU25" i="36"/>
  <c r="HV25" i="36"/>
  <c r="HW25" i="36"/>
  <c r="HR25" i="37"/>
  <c r="HS25" i="37"/>
  <c r="HT25" i="37"/>
  <c r="HU25" i="37"/>
  <c r="HV25" i="37"/>
  <c r="HW25" i="37"/>
  <c r="HX25" i="37"/>
  <c r="HY25" i="36"/>
  <c r="HZ25" i="36"/>
  <c r="IA25" i="36"/>
  <c r="IB25" i="36"/>
  <c r="IC25" i="36"/>
  <c r="ID25" i="36"/>
  <c r="IE25" i="36"/>
  <c r="IE25" i="37"/>
  <c r="HY25" i="37"/>
  <c r="HZ25" i="37"/>
  <c r="IA25" i="37"/>
  <c r="IB25" i="37"/>
  <c r="IC25" i="37"/>
  <c r="ID25" i="37"/>
  <c r="IF25" i="36"/>
  <c r="IG25" i="36"/>
  <c r="IH25" i="36"/>
  <c r="II25" i="36"/>
  <c r="IJ25" i="36"/>
  <c r="IK25" i="36"/>
  <c r="IL25" i="36"/>
  <c r="IF25" i="37"/>
  <c r="IG25" i="37"/>
  <c r="IH25" i="37"/>
  <c r="II25" i="37"/>
  <c r="IJ25" i="37"/>
  <c r="IK25" i="37"/>
  <c r="IL25" i="37"/>
  <c r="IM25" i="36"/>
  <c r="IN25" i="36"/>
  <c r="IO25" i="36"/>
  <c r="IP25" i="36"/>
  <c r="IQ25" i="36"/>
  <c r="IR25" i="36"/>
  <c r="IS25" i="36"/>
  <c r="IM25" i="37"/>
  <c r="IN25" i="37"/>
  <c r="IO25" i="37"/>
  <c r="IP25" i="37"/>
  <c r="IQ25" i="37"/>
  <c r="IR25" i="37"/>
  <c r="IS25" i="37"/>
  <c r="IT25" i="36"/>
  <c r="IU25" i="36"/>
  <c r="IV25" i="36"/>
  <c r="IW25" i="36"/>
  <c r="IX25" i="36"/>
  <c r="IY25" i="36"/>
  <c r="IZ25" i="36"/>
  <c r="IT25" i="37"/>
  <c r="IU25" i="37"/>
  <c r="IV25" i="37"/>
  <c r="IW25" i="37"/>
  <c r="IX25" i="37"/>
  <c r="IY25" i="37"/>
  <c r="IZ25" i="37"/>
  <c r="JA25" i="36"/>
  <c r="JB25" i="36"/>
  <c r="JC25" i="36"/>
  <c r="JD25" i="36"/>
  <c r="JE25" i="36"/>
  <c r="JF25" i="36"/>
  <c r="JG25" i="36"/>
  <c r="JA25" i="37"/>
  <c r="JB25" i="37"/>
  <c r="JC25" i="37"/>
  <c r="JD25" i="37"/>
  <c r="JE25" i="37"/>
  <c r="JF25" i="37"/>
  <c r="JG25" i="37"/>
  <c r="JI25" i="36"/>
  <c r="JJ25" i="36"/>
  <c r="JK25" i="36"/>
  <c r="JL25" i="36"/>
  <c r="JM25" i="36"/>
  <c r="JN25" i="36"/>
  <c r="JH25" i="36"/>
  <c r="JN25" i="37"/>
  <c r="JH25" i="37"/>
  <c r="JI25" i="37"/>
  <c r="JJ25" i="37"/>
  <c r="JK25" i="37"/>
  <c r="JL25" i="37"/>
  <c r="JM25" i="37"/>
  <c r="JZ25" i="36"/>
  <c r="KA25" i="36"/>
  <c r="KB25" i="36"/>
  <c r="JX25" i="36"/>
  <c r="JY25" i="36"/>
  <c r="JV25" i="36"/>
  <c r="JW25" i="36"/>
  <c r="KC25" i="36"/>
  <c r="KD25" i="36"/>
  <c r="KE25" i="36"/>
  <c r="KF25" i="36"/>
  <c r="KG25" i="36"/>
  <c r="KH25" i="36"/>
  <c r="KI25" i="36"/>
  <c r="KO25" i="36"/>
  <c r="KP25" i="36"/>
  <c r="KJ25" i="36"/>
  <c r="KK25" i="36"/>
  <c r="KL25" i="36"/>
  <c r="KM25" i="36"/>
  <c r="KN25" i="36"/>
  <c r="KQ25" i="36"/>
  <c r="KR25" i="36"/>
  <c r="KS25" i="36"/>
  <c r="KT25" i="36"/>
  <c r="KU25" i="36"/>
  <c r="KV25" i="36"/>
  <c r="KW25" i="36"/>
  <c r="LD25" i="36"/>
  <c r="KX25" i="36"/>
  <c r="KY25" i="36"/>
  <c r="KZ25" i="36"/>
  <c r="LA25" i="36"/>
  <c r="LB25" i="36"/>
  <c r="LC25" i="36"/>
  <c r="LE25" i="36"/>
  <c r="LF25" i="36"/>
  <c r="LG25" i="36"/>
  <c r="LH25" i="36"/>
  <c r="LI25" i="36"/>
  <c r="LJ25" i="36"/>
  <c r="LK25" i="36"/>
  <c r="LE22" i="36"/>
  <c r="LF22" i="36"/>
  <c r="LG22" i="36"/>
  <c r="LH22" i="36"/>
  <c r="LI22" i="36"/>
  <c r="LJ22" i="36"/>
  <c r="LK22" i="36"/>
  <c r="LL25" i="36"/>
  <c r="LM25" i="36"/>
  <c r="LN25" i="36"/>
  <c r="LO25" i="36"/>
  <c r="LP25" i="36"/>
  <c r="LQ25" i="36"/>
  <c r="LR25" i="36"/>
  <c r="LS25" i="36"/>
  <c r="LT25" i="36"/>
  <c r="LU25" i="36"/>
  <c r="LV25" i="36"/>
  <c r="LW25" i="36"/>
  <c r="LX25" i="36"/>
  <c r="LY25" i="36"/>
  <c r="LS22" i="36"/>
  <c r="LT22" i="36"/>
  <c r="LU22" i="36"/>
  <c r="LV22" i="36"/>
  <c r="LW22" i="36"/>
  <c r="LX22" i="36"/>
  <c r="LY22" i="36"/>
  <c r="LZ25" i="36"/>
  <c r="MA25" i="36"/>
  <c r="MB25" i="36"/>
  <c r="MC25" i="36"/>
  <c r="MD25" i="36"/>
  <c r="ME25" i="36"/>
  <c r="MF25" i="36"/>
  <c r="LZ22" i="36"/>
  <c r="MA22" i="36"/>
  <c r="MB22" i="36"/>
  <c r="MC22" i="36"/>
  <c r="MD22" i="36"/>
  <c r="ME22" i="36"/>
  <c r="MF22" i="36"/>
  <c r="MG25" i="36"/>
  <c r="MH25" i="36"/>
  <c r="MI25" i="36"/>
  <c r="MJ25" i="36"/>
  <c r="MK25" i="36"/>
  <c r="ML25" i="36"/>
  <c r="MM25" i="36"/>
  <c r="MG22" i="36"/>
  <c r="MH22" i="36"/>
  <c r="MI22" i="36"/>
  <c r="MJ22" i="36"/>
  <c r="MK22" i="36"/>
  <c r="ML22" i="36"/>
  <c r="MM22" i="36"/>
  <c r="MN25" i="36"/>
  <c r="MO25" i="36"/>
  <c r="MP25" i="36"/>
  <c r="MN22" i="36"/>
  <c r="MO22" i="36"/>
  <c r="MP22" i="36"/>
  <c r="ED26" i="36"/>
  <c r="DY26" i="36"/>
  <c r="DZ26" i="36"/>
  <c r="EA26" i="36"/>
  <c r="EB26" i="36"/>
  <c r="EC26" i="36"/>
  <c r="DX26" i="36"/>
  <c r="DX26" i="37"/>
  <c r="DY26" i="37"/>
  <c r="DZ26" i="37"/>
  <c r="EA26" i="37"/>
  <c r="EB26" i="37"/>
  <c r="EC26" i="37"/>
  <c r="ED26" i="37"/>
  <c r="EE26" i="36"/>
  <c r="EF26" i="36"/>
  <c r="EG26" i="36"/>
  <c r="EH26" i="36"/>
  <c r="EI26" i="36"/>
  <c r="EJ26" i="36"/>
  <c r="EK26" i="36"/>
  <c r="EE26" i="37"/>
  <c r="EF26" i="37"/>
  <c r="EG26" i="37"/>
  <c r="EH26" i="37"/>
  <c r="EI26" i="37"/>
  <c r="EJ26" i="37"/>
  <c r="EK26" i="37"/>
  <c r="ER26" i="36"/>
  <c r="EL26" i="36"/>
  <c r="EM26" i="36"/>
  <c r="EN26" i="36"/>
  <c r="EO26" i="36"/>
  <c r="EP26" i="36"/>
  <c r="EQ26" i="36"/>
  <c r="EL26" i="37"/>
  <c r="EM26" i="37"/>
  <c r="EN26" i="37"/>
  <c r="EO26" i="37"/>
  <c r="EP26" i="37"/>
  <c r="EQ26" i="37"/>
  <c r="ER26" i="37"/>
  <c r="ES26" i="36"/>
  <c r="ET26" i="36"/>
  <c r="EU26" i="36"/>
  <c r="EV26" i="36"/>
  <c r="EW26" i="36"/>
  <c r="EX26" i="36"/>
  <c r="EY26" i="36"/>
  <c r="ET26" i="37"/>
  <c r="EU26" i="37"/>
  <c r="EV26" i="37"/>
  <c r="EW26" i="37"/>
  <c r="EX26" i="37"/>
  <c r="EY26" i="37"/>
  <c r="EZ26" i="36"/>
  <c r="FA26" i="36"/>
  <c r="FB26" i="36"/>
  <c r="FC26" i="36"/>
  <c r="FD26" i="36"/>
  <c r="FE26" i="36"/>
  <c r="FF26" i="36"/>
  <c r="EZ26" i="37"/>
  <c r="FA26" i="37"/>
  <c r="FB26" i="37"/>
  <c r="FC26" i="37"/>
  <c r="FD26" i="37"/>
  <c r="FE26" i="37"/>
  <c r="FF26" i="37"/>
  <c r="FG26" i="36"/>
  <c r="FH26" i="36"/>
  <c r="FI26" i="36"/>
  <c r="FJ26" i="36"/>
  <c r="FK26" i="36"/>
  <c r="FL26" i="36"/>
  <c r="FM26" i="36"/>
  <c r="FK26" i="37"/>
  <c r="FH26" i="37"/>
  <c r="FI26" i="37"/>
  <c r="FJ26" i="37"/>
  <c r="FL26" i="37"/>
  <c r="FM26" i="37"/>
  <c r="FG26" i="37"/>
  <c r="FP26" i="36"/>
  <c r="FQ26" i="36"/>
  <c r="FR26" i="36"/>
  <c r="FS26" i="36"/>
  <c r="FT26" i="36"/>
  <c r="FN26" i="36"/>
  <c r="FO26" i="36"/>
  <c r="FN26" i="37"/>
  <c r="FO26" i="37"/>
  <c r="FP26" i="37"/>
  <c r="FQ26" i="37"/>
  <c r="FR26" i="37"/>
  <c r="FS26" i="37"/>
  <c r="FT26" i="37"/>
  <c r="FY26" i="36"/>
  <c r="FZ26" i="36"/>
  <c r="GA26" i="36"/>
  <c r="FU26" i="36"/>
  <c r="FV26" i="36"/>
  <c r="FW26" i="36"/>
  <c r="FX26" i="36"/>
  <c r="FW26" i="37"/>
  <c r="FX26" i="37"/>
  <c r="FY26" i="37"/>
  <c r="FZ26" i="37"/>
  <c r="GA26" i="37"/>
  <c r="FU26" i="37"/>
  <c r="FV26" i="37"/>
  <c r="GE26" i="36"/>
  <c r="GF26" i="36"/>
  <c r="GG26" i="36"/>
  <c r="GH26" i="36"/>
  <c r="GB26" i="36"/>
  <c r="GC26" i="36"/>
  <c r="GD26" i="36"/>
  <c r="GB26" i="37"/>
  <c r="GC26" i="37"/>
  <c r="GD26" i="37"/>
  <c r="GE26" i="37"/>
  <c r="GF26" i="37"/>
  <c r="GG26" i="37"/>
  <c r="GH26" i="37"/>
  <c r="GI26" i="36"/>
  <c r="GJ26" i="36"/>
  <c r="GK26" i="36"/>
  <c r="GL26" i="36"/>
  <c r="GM26" i="36"/>
  <c r="GN26" i="36"/>
  <c r="GO26" i="36"/>
  <c r="GL26" i="37"/>
  <c r="GM26" i="37"/>
  <c r="GN26" i="37"/>
  <c r="GO26" i="37"/>
  <c r="GI26" i="37"/>
  <c r="GJ26" i="37"/>
  <c r="GK26" i="37"/>
  <c r="GT26" i="36"/>
  <c r="GU26" i="36"/>
  <c r="GV26" i="36"/>
  <c r="GP26" i="36"/>
  <c r="GQ26" i="36"/>
  <c r="GR26" i="36"/>
  <c r="GS26" i="36"/>
  <c r="GP26" i="37"/>
  <c r="GQ26" i="37"/>
  <c r="GR26" i="37"/>
  <c r="GS26" i="37"/>
  <c r="GT26" i="37"/>
  <c r="GU26" i="37"/>
  <c r="GV26" i="37"/>
  <c r="GW26" i="36"/>
  <c r="GX26" i="36"/>
  <c r="GY26" i="36"/>
  <c r="GZ26" i="36"/>
  <c r="HA26" i="36"/>
  <c r="HB26" i="36"/>
  <c r="HC26" i="36"/>
  <c r="HB26" i="37"/>
  <c r="HC26" i="37"/>
  <c r="HA26" i="37"/>
  <c r="GW26" i="37"/>
  <c r="GX26" i="37"/>
  <c r="GY26" i="37"/>
  <c r="GZ26" i="37"/>
  <c r="HI26" i="36"/>
  <c r="HJ26" i="36"/>
  <c r="HD26" i="36"/>
  <c r="HE26" i="36"/>
  <c r="HF26" i="36"/>
  <c r="HG26" i="36"/>
  <c r="HH26" i="36"/>
  <c r="HD26" i="37"/>
  <c r="HE26" i="37"/>
  <c r="HF26" i="37"/>
  <c r="HG26" i="37"/>
  <c r="HH26" i="37"/>
  <c r="HI26" i="37"/>
  <c r="HJ26" i="37"/>
  <c r="HK26" i="36"/>
  <c r="HL26" i="36"/>
  <c r="HM26" i="36"/>
  <c r="HN26" i="36"/>
  <c r="HO26" i="36"/>
  <c r="HP26" i="36"/>
  <c r="HQ26" i="36"/>
  <c r="HQ26" i="37"/>
  <c r="HK26" i="37"/>
  <c r="HL26" i="37"/>
  <c r="HM26" i="37"/>
  <c r="HN26" i="37"/>
  <c r="HO26" i="37"/>
  <c r="HP26" i="37"/>
  <c r="HX26" i="36"/>
  <c r="HR26" i="36"/>
  <c r="HS26" i="36"/>
  <c r="HT26" i="36"/>
  <c r="HU26" i="36"/>
  <c r="HV26" i="36"/>
  <c r="HW26" i="36"/>
  <c r="HR26" i="37"/>
  <c r="HS26" i="37"/>
  <c r="HT26" i="37"/>
  <c r="HU26" i="37"/>
  <c r="HV26" i="37"/>
  <c r="HW26" i="37"/>
  <c r="HX26" i="37"/>
  <c r="HY26" i="36"/>
  <c r="HZ26" i="36"/>
  <c r="IA26" i="36"/>
  <c r="IB26" i="36"/>
  <c r="IC26" i="36"/>
  <c r="ID26" i="36"/>
  <c r="IE26" i="36"/>
  <c r="IE26" i="37"/>
  <c r="HY26" i="37"/>
  <c r="HZ26" i="37"/>
  <c r="IA26" i="37"/>
  <c r="IB26" i="37"/>
  <c r="IC26" i="37"/>
  <c r="ID26" i="37"/>
  <c r="IF26" i="36"/>
  <c r="IF30" i="36" s="1"/>
  <c r="IF30" i="37" s="1"/>
  <c r="IG26" i="36"/>
  <c r="IG30" i="36" s="1"/>
  <c r="IG30" i="37" s="1"/>
  <c r="IH26" i="36"/>
  <c r="IH30" i="36" s="1"/>
  <c r="IH30" i="37" s="1"/>
  <c r="II26" i="36"/>
  <c r="II30" i="36" s="1"/>
  <c r="II30" i="37" s="1"/>
  <c r="IJ26" i="36"/>
  <c r="IK26" i="36"/>
  <c r="IL26" i="36"/>
  <c r="IF26" i="37"/>
  <c r="IG26" i="37"/>
  <c r="IH26" i="37"/>
  <c r="II26" i="37"/>
  <c r="IJ26" i="37"/>
  <c r="IK26" i="37"/>
  <c r="IL26" i="37"/>
  <c r="IM26" i="36"/>
  <c r="IN26" i="36"/>
  <c r="IO26" i="36"/>
  <c r="IP26" i="36"/>
  <c r="IQ26" i="36"/>
  <c r="IR26" i="36"/>
  <c r="IS26" i="36"/>
  <c r="IM26" i="37"/>
  <c r="IN26" i="37"/>
  <c r="IO26" i="37"/>
  <c r="IP26" i="37"/>
  <c r="IQ26" i="37"/>
  <c r="IR26" i="37"/>
  <c r="IS26" i="37"/>
  <c r="IT26" i="36"/>
  <c r="IU26" i="36"/>
  <c r="IV26" i="36"/>
  <c r="IW26" i="36"/>
  <c r="IX26" i="36"/>
  <c r="IY26" i="36"/>
  <c r="IZ26" i="36"/>
  <c r="IT26" i="37"/>
  <c r="IU26" i="37"/>
  <c r="IV26" i="37"/>
  <c r="IW26" i="37"/>
  <c r="IX26" i="37"/>
  <c r="IY26" i="37"/>
  <c r="IZ26" i="37"/>
  <c r="JA26" i="36"/>
  <c r="JB26" i="36"/>
  <c r="JC26" i="36"/>
  <c r="JD26" i="36"/>
  <c r="JE26" i="36"/>
  <c r="JF26" i="36"/>
  <c r="JG26" i="36"/>
  <c r="JA26" i="37"/>
  <c r="JB26" i="37"/>
  <c r="JC26" i="37"/>
  <c r="JD26" i="37"/>
  <c r="JE26" i="37"/>
  <c r="JF26" i="37"/>
  <c r="JG26" i="37"/>
  <c r="JI26" i="36"/>
  <c r="JJ26" i="36"/>
  <c r="JK26" i="36"/>
  <c r="JL26" i="36"/>
  <c r="JM26" i="36"/>
  <c r="JN26" i="36"/>
  <c r="JH26" i="36"/>
  <c r="JN26" i="37"/>
  <c r="JH26" i="37"/>
  <c r="JI26" i="37"/>
  <c r="JJ26" i="37"/>
  <c r="JK26" i="37"/>
  <c r="JL26" i="37"/>
  <c r="JM26" i="37"/>
  <c r="JZ26" i="36"/>
  <c r="KA26" i="36"/>
  <c r="KB26" i="36"/>
  <c r="JX26" i="36"/>
  <c r="JY26" i="36"/>
  <c r="JV26" i="36"/>
  <c r="JW26" i="36"/>
  <c r="KC26" i="36"/>
  <c r="KD26" i="36"/>
  <c r="KE26" i="36"/>
  <c r="KF26" i="36"/>
  <c r="KG26" i="36"/>
  <c r="KH26" i="36"/>
  <c r="KI26" i="36"/>
  <c r="KO26" i="36"/>
  <c r="KP26" i="36"/>
  <c r="KJ26" i="36"/>
  <c r="KK26" i="36"/>
  <c r="KL26" i="36"/>
  <c r="KM26" i="36"/>
  <c r="KN26" i="36"/>
  <c r="KQ26" i="36"/>
  <c r="KR26" i="36"/>
  <c r="KS26" i="36"/>
  <c r="KT26" i="36"/>
  <c r="KU26" i="36"/>
  <c r="KV26" i="36"/>
  <c r="KW26" i="36"/>
  <c r="LD26" i="36"/>
  <c r="KX26" i="36"/>
  <c r="KY26" i="36"/>
  <c r="KZ26" i="36"/>
  <c r="LA26" i="36"/>
  <c r="LB26" i="36"/>
  <c r="LC26" i="36"/>
  <c r="LE26" i="36"/>
  <c r="LF26" i="36"/>
  <c r="LG26" i="36"/>
  <c r="LH26" i="36"/>
  <c r="LI26" i="36"/>
  <c r="LJ26" i="36"/>
  <c r="LK26" i="36"/>
  <c r="LL26" i="36"/>
  <c r="LM26" i="36"/>
  <c r="LN26" i="36"/>
  <c r="LO26" i="36"/>
  <c r="LP26" i="36"/>
  <c r="LQ26" i="36"/>
  <c r="LR26" i="36"/>
  <c r="LS26" i="36"/>
  <c r="LT26" i="36"/>
  <c r="LU26" i="36"/>
  <c r="LV26" i="36"/>
  <c r="LW26" i="36"/>
  <c r="LX26" i="36"/>
  <c r="LY26" i="36"/>
  <c r="LZ26" i="36"/>
  <c r="MA26" i="36"/>
  <c r="MB26" i="36"/>
  <c r="MC26" i="36"/>
  <c r="MD26" i="36"/>
  <c r="ME26" i="36"/>
  <c r="MF26" i="36"/>
  <c r="MG26" i="36"/>
  <c r="MH26" i="36"/>
  <c r="MI26" i="36"/>
  <c r="MJ26" i="36"/>
  <c r="MK26" i="36"/>
  <c r="ML26" i="36"/>
  <c r="MM26" i="36"/>
  <c r="MN26" i="36"/>
  <c r="MO26" i="36"/>
  <c r="MP26" i="36"/>
  <c r="LL22" i="36"/>
  <c r="LM22" i="36"/>
  <c r="LN22" i="36"/>
  <c r="LO22" i="36"/>
  <c r="LP22" i="36"/>
  <c r="LQ22" i="36"/>
  <c r="LR22" i="36"/>
  <c r="MK26" i="29"/>
  <c r="X3" i="29"/>
  <c r="C1" i="27" s="1"/>
  <c r="CP34" i="29"/>
  <c r="CP33" i="29"/>
  <c r="CK34" i="29"/>
  <c r="CK33" i="29"/>
  <c r="CF34" i="29"/>
  <c r="CF33" i="29"/>
  <c r="BG16" i="29"/>
  <c r="BG24" i="29"/>
  <c r="MK13" i="29"/>
  <c r="MK8" i="29"/>
  <c r="ED64" i="36"/>
  <c r="ER28" i="36"/>
  <c r="EL28" i="36"/>
  <c r="EM28" i="36"/>
  <c r="EN28" i="36"/>
  <c r="EO28" i="36"/>
  <c r="EP28" i="36"/>
  <c r="EQ28" i="36"/>
  <c r="EE28" i="36"/>
  <c r="EF28" i="36"/>
  <c r="EG28" i="36"/>
  <c r="EH28" i="36"/>
  <c r="EI28" i="36"/>
  <c r="EJ28" i="36"/>
  <c r="EK28" i="36"/>
  <c r="ED28" i="36"/>
  <c r="DY28" i="36"/>
  <c r="DZ28" i="36"/>
  <c r="EA28" i="36"/>
  <c r="EB28" i="36"/>
  <c r="EC28" i="36"/>
  <c r="DX28" i="36"/>
  <c r="ER27" i="36"/>
  <c r="EL27" i="36"/>
  <c r="EM27" i="36"/>
  <c r="EN27" i="36"/>
  <c r="EO27" i="36"/>
  <c r="EP27" i="36"/>
  <c r="EQ27" i="36"/>
  <c r="EE27" i="36"/>
  <c r="EF27" i="36"/>
  <c r="EG27" i="36"/>
  <c r="EH27" i="36"/>
  <c r="EI27" i="36"/>
  <c r="EJ27" i="36"/>
  <c r="EK27" i="36"/>
  <c r="ED27" i="36"/>
  <c r="DY27" i="36"/>
  <c r="DZ27" i="36"/>
  <c r="EA27" i="36"/>
  <c r="EB27" i="36"/>
  <c r="EC27" i="36"/>
  <c r="DX27" i="36"/>
  <c r="FY29" i="36"/>
  <c r="FZ29" i="36"/>
  <c r="GA29" i="36"/>
  <c r="FU29" i="36"/>
  <c r="FV29" i="36"/>
  <c r="FW29" i="36"/>
  <c r="FX29" i="36"/>
  <c r="FP29" i="36"/>
  <c r="FQ29" i="36"/>
  <c r="FR29" i="36"/>
  <c r="FS29" i="36"/>
  <c r="FT29" i="36"/>
  <c r="FN29" i="36"/>
  <c r="FO29" i="36"/>
  <c r="FG29" i="36"/>
  <c r="FH29" i="36"/>
  <c r="FI29" i="36"/>
  <c r="FJ29" i="36"/>
  <c r="FK29" i="36"/>
  <c r="FL29" i="36"/>
  <c r="FM29" i="36"/>
  <c r="EZ29" i="36"/>
  <c r="FA29" i="36"/>
  <c r="FB29" i="36"/>
  <c r="FC29" i="36"/>
  <c r="FD29" i="36"/>
  <c r="FE29" i="36"/>
  <c r="FF29" i="36"/>
  <c r="ES29" i="36"/>
  <c r="ET29" i="36"/>
  <c r="EU29" i="36"/>
  <c r="EV29" i="36"/>
  <c r="EW29" i="36"/>
  <c r="EX29" i="36"/>
  <c r="EY29" i="36"/>
  <c r="FY28" i="36"/>
  <c r="FZ28" i="36"/>
  <c r="GA28" i="36"/>
  <c r="FU28" i="36"/>
  <c r="FV28" i="36"/>
  <c r="FW28" i="36"/>
  <c r="FX28" i="36"/>
  <c r="FP28" i="36"/>
  <c r="FQ28" i="36"/>
  <c r="FR28" i="36"/>
  <c r="FS28" i="36"/>
  <c r="FT28" i="36"/>
  <c r="FN28" i="36"/>
  <c r="FO28" i="36"/>
  <c r="FG28" i="36"/>
  <c r="FH28" i="36"/>
  <c r="FI28" i="36"/>
  <c r="FJ28" i="36"/>
  <c r="FK28" i="36"/>
  <c r="FL28" i="36"/>
  <c r="FM28" i="36"/>
  <c r="EZ28" i="36"/>
  <c r="FA28" i="36"/>
  <c r="FB28" i="36"/>
  <c r="FC28" i="36"/>
  <c r="FD28" i="36"/>
  <c r="FE28" i="36"/>
  <c r="FF28" i="36"/>
  <c r="ES28" i="36"/>
  <c r="ET28" i="36"/>
  <c r="EU28" i="36"/>
  <c r="EV28" i="36"/>
  <c r="EW28" i="36"/>
  <c r="EX28" i="36"/>
  <c r="EY28" i="36"/>
  <c r="FU27" i="36"/>
  <c r="FV27" i="36"/>
  <c r="FW27" i="36"/>
  <c r="FX27" i="36"/>
  <c r="FP27" i="36"/>
  <c r="FQ27" i="36"/>
  <c r="FR27" i="36"/>
  <c r="FS27" i="36"/>
  <c r="FT27" i="36"/>
  <c r="FN27" i="36"/>
  <c r="FO27" i="36"/>
  <c r="FG27" i="36"/>
  <c r="FH27" i="36"/>
  <c r="FI27" i="36"/>
  <c r="FJ27" i="36"/>
  <c r="FK27" i="36"/>
  <c r="FL27" i="36"/>
  <c r="FM27" i="36"/>
  <c r="EZ27" i="36"/>
  <c r="FA27" i="36"/>
  <c r="FB27" i="36"/>
  <c r="FC27" i="36"/>
  <c r="FD27" i="36"/>
  <c r="FE27" i="36"/>
  <c r="FF27" i="36"/>
  <c r="ES27" i="36"/>
  <c r="ET27" i="36"/>
  <c r="EU27" i="36"/>
  <c r="EV27" i="36"/>
  <c r="EW27" i="36"/>
  <c r="EX27" i="36"/>
  <c r="EY27" i="36"/>
  <c r="GW29" i="36"/>
  <c r="GX29" i="36"/>
  <c r="GY29" i="36"/>
  <c r="GZ29" i="36"/>
  <c r="HA29" i="36"/>
  <c r="HB29" i="36"/>
  <c r="HC29" i="36"/>
  <c r="GT29" i="36"/>
  <c r="GU29" i="36"/>
  <c r="GV29" i="36"/>
  <c r="GP29" i="36"/>
  <c r="GQ29" i="36"/>
  <c r="GR29" i="36"/>
  <c r="GS29" i="36"/>
  <c r="GI29" i="36"/>
  <c r="GJ29" i="36"/>
  <c r="GK29" i="36"/>
  <c r="GL29" i="36"/>
  <c r="GM29" i="36"/>
  <c r="GN29" i="36"/>
  <c r="GO29" i="36"/>
  <c r="GE29" i="36"/>
  <c r="GF29" i="36"/>
  <c r="GG29" i="36"/>
  <c r="GH29" i="36"/>
  <c r="GB29" i="36"/>
  <c r="GC29" i="36"/>
  <c r="GD29" i="36"/>
  <c r="GW28" i="36"/>
  <c r="GX28" i="36"/>
  <c r="GY28" i="36"/>
  <c r="GZ28" i="36"/>
  <c r="HA28" i="36"/>
  <c r="HB28" i="36"/>
  <c r="HC28" i="36"/>
  <c r="GT28" i="36"/>
  <c r="GU28" i="36"/>
  <c r="GV28" i="36"/>
  <c r="GP28" i="36"/>
  <c r="GQ28" i="36"/>
  <c r="GR28" i="36"/>
  <c r="GS28" i="36"/>
  <c r="GI28" i="36"/>
  <c r="GJ28" i="36"/>
  <c r="GK28" i="36"/>
  <c r="GL28" i="36"/>
  <c r="GM28" i="36"/>
  <c r="GN28" i="36"/>
  <c r="GO28" i="36"/>
  <c r="GE28" i="36"/>
  <c r="GF28" i="36"/>
  <c r="GG28" i="36"/>
  <c r="GH28" i="36"/>
  <c r="GB28" i="36"/>
  <c r="GC28" i="36"/>
  <c r="GD28" i="36"/>
  <c r="GW27" i="36"/>
  <c r="GX27" i="36"/>
  <c r="GY27" i="36"/>
  <c r="GZ27" i="36"/>
  <c r="HA27" i="36"/>
  <c r="HB27" i="36"/>
  <c r="HC27" i="36"/>
  <c r="GT27" i="36"/>
  <c r="GU27" i="36"/>
  <c r="GV27" i="36"/>
  <c r="GP27" i="36"/>
  <c r="GQ27" i="36"/>
  <c r="GR27" i="36"/>
  <c r="GS27" i="36"/>
  <c r="GI27" i="36"/>
  <c r="GJ27" i="36"/>
  <c r="GK27" i="36"/>
  <c r="GL27" i="36"/>
  <c r="GM27" i="36"/>
  <c r="GN27" i="36"/>
  <c r="GO27" i="36"/>
  <c r="GE27" i="36"/>
  <c r="GF27" i="36"/>
  <c r="GG27" i="36"/>
  <c r="GH27" i="36"/>
  <c r="GB27" i="36"/>
  <c r="GC27" i="36"/>
  <c r="GD27" i="36"/>
  <c r="HY29" i="36"/>
  <c r="HZ29" i="36"/>
  <c r="IA29" i="36"/>
  <c r="IB29" i="36"/>
  <c r="IC29" i="36"/>
  <c r="ID29" i="36"/>
  <c r="IE29" i="36"/>
  <c r="HX29" i="36"/>
  <c r="HR29" i="36"/>
  <c r="HS29" i="36"/>
  <c r="HT29" i="36"/>
  <c r="HU29" i="36"/>
  <c r="HV29" i="36"/>
  <c r="HW29" i="36"/>
  <c r="HK29" i="36"/>
  <c r="HL29" i="36"/>
  <c r="HM29" i="36"/>
  <c r="HN29" i="36"/>
  <c r="HO29" i="36"/>
  <c r="HP29" i="36"/>
  <c r="HQ29" i="36"/>
  <c r="HI29" i="36"/>
  <c r="HJ29" i="36"/>
  <c r="HD29" i="36"/>
  <c r="HE29" i="36"/>
  <c r="HF29" i="36"/>
  <c r="HG29" i="36"/>
  <c r="HH29" i="36"/>
  <c r="HY28" i="36"/>
  <c r="HZ28" i="36"/>
  <c r="IA28" i="36"/>
  <c r="IB28" i="36"/>
  <c r="IC28" i="36"/>
  <c r="ID28" i="36"/>
  <c r="IE28" i="36"/>
  <c r="HX28" i="36"/>
  <c r="HR28" i="36"/>
  <c r="HS28" i="36"/>
  <c r="HT28" i="36"/>
  <c r="HU28" i="36"/>
  <c r="HV28" i="36"/>
  <c r="HW28" i="36"/>
  <c r="HK28" i="36"/>
  <c r="HL28" i="36"/>
  <c r="HM28" i="36"/>
  <c r="HN28" i="36"/>
  <c r="HO28" i="36"/>
  <c r="HP28" i="36"/>
  <c r="HQ28" i="36"/>
  <c r="HI28" i="36"/>
  <c r="HJ28" i="36"/>
  <c r="HD28" i="36"/>
  <c r="HE28" i="36"/>
  <c r="HF28" i="36"/>
  <c r="HG28" i="36"/>
  <c r="HH28" i="36"/>
  <c r="HY27" i="36"/>
  <c r="HZ27" i="36"/>
  <c r="IA27" i="36"/>
  <c r="IB27" i="36"/>
  <c r="IC27" i="36"/>
  <c r="ID27" i="36"/>
  <c r="IE27" i="36"/>
  <c r="HX27" i="36"/>
  <c r="HR27" i="36"/>
  <c r="HS27" i="36"/>
  <c r="HT27" i="36"/>
  <c r="HU27" i="36"/>
  <c r="HV27" i="36"/>
  <c r="HW27" i="36"/>
  <c r="HK27" i="36"/>
  <c r="HL27" i="36"/>
  <c r="HM27" i="36"/>
  <c r="HN27" i="36"/>
  <c r="HO27" i="36"/>
  <c r="HP27" i="36"/>
  <c r="HQ27" i="36"/>
  <c r="HI27" i="36"/>
  <c r="HJ27" i="36"/>
  <c r="HD27" i="36"/>
  <c r="HE27" i="36"/>
  <c r="HF27" i="36"/>
  <c r="HG27" i="36"/>
  <c r="HH27" i="36"/>
  <c r="JA29" i="36"/>
  <c r="JB29" i="36"/>
  <c r="JC29" i="36"/>
  <c r="JD29" i="36"/>
  <c r="JE29" i="36"/>
  <c r="JF29" i="36"/>
  <c r="JG29" i="36"/>
  <c r="IT29" i="36"/>
  <c r="IU29" i="36"/>
  <c r="IV29" i="36"/>
  <c r="IW29" i="36"/>
  <c r="IX29" i="36"/>
  <c r="IY29" i="36"/>
  <c r="IZ29" i="36"/>
  <c r="IM29" i="36"/>
  <c r="IN29" i="36"/>
  <c r="IO29" i="36"/>
  <c r="IP29" i="36"/>
  <c r="IQ29" i="36"/>
  <c r="IR29" i="36"/>
  <c r="IS29" i="36"/>
  <c r="IF29" i="36"/>
  <c r="IG29" i="36"/>
  <c r="IH29" i="36"/>
  <c r="II29" i="36"/>
  <c r="IJ29" i="36"/>
  <c r="IK29" i="36"/>
  <c r="IL29" i="36"/>
  <c r="JA28" i="36"/>
  <c r="JB28" i="36"/>
  <c r="JC28" i="36"/>
  <c r="JD28" i="36"/>
  <c r="JE28" i="36"/>
  <c r="JF28" i="36"/>
  <c r="JG28" i="36"/>
  <c r="IT28" i="36"/>
  <c r="IU28" i="36"/>
  <c r="IV28" i="36"/>
  <c r="IW28" i="36"/>
  <c r="IX28" i="36"/>
  <c r="IY28" i="36"/>
  <c r="IZ28" i="36"/>
  <c r="IM28" i="36"/>
  <c r="IN28" i="36"/>
  <c r="IO28" i="36"/>
  <c r="IP28" i="36"/>
  <c r="IQ28" i="36"/>
  <c r="IR28" i="36"/>
  <c r="IS28" i="36"/>
  <c r="IF28" i="36"/>
  <c r="IG28" i="36"/>
  <c r="IH28" i="36"/>
  <c r="II28" i="36"/>
  <c r="IJ28" i="36"/>
  <c r="IK28" i="36"/>
  <c r="IL28" i="36"/>
  <c r="JA27" i="36"/>
  <c r="JB27" i="36"/>
  <c r="JC27" i="36"/>
  <c r="JD27" i="36"/>
  <c r="JE27" i="36"/>
  <c r="JF27" i="36"/>
  <c r="JG27" i="36"/>
  <c r="IT27" i="36"/>
  <c r="IU27" i="36"/>
  <c r="IV27" i="36"/>
  <c r="IW27" i="36"/>
  <c r="IX27" i="36"/>
  <c r="IY27" i="36"/>
  <c r="IZ27" i="36"/>
  <c r="IM27" i="36"/>
  <c r="IN27" i="36"/>
  <c r="IO27" i="36"/>
  <c r="IP27" i="36"/>
  <c r="IQ27" i="36"/>
  <c r="IR27" i="36"/>
  <c r="IS27" i="36"/>
  <c r="IF27" i="36"/>
  <c r="IG27" i="36"/>
  <c r="IH27" i="36"/>
  <c r="II27" i="36"/>
  <c r="IJ27" i="36"/>
  <c r="IK27" i="36"/>
  <c r="IL27" i="36"/>
  <c r="JI29" i="36"/>
  <c r="JJ29" i="36"/>
  <c r="JK29" i="36"/>
  <c r="JL29" i="36"/>
  <c r="JM29" i="36"/>
  <c r="JN29" i="36"/>
  <c r="JH29" i="36"/>
  <c r="JI28" i="36"/>
  <c r="JJ28" i="36"/>
  <c r="JK28" i="36"/>
  <c r="JL28" i="36"/>
  <c r="JM28" i="36"/>
  <c r="JN28" i="36"/>
  <c r="JH28" i="36"/>
  <c r="JI27" i="36"/>
  <c r="JJ27" i="36"/>
  <c r="JK27" i="36"/>
  <c r="JL27" i="36"/>
  <c r="JM27" i="36"/>
  <c r="JN27" i="36"/>
  <c r="JH27" i="36"/>
  <c r="KC29" i="36"/>
  <c r="KD29" i="36"/>
  <c r="KE29" i="36"/>
  <c r="KF29" i="36"/>
  <c r="KG29" i="36"/>
  <c r="KH29" i="36"/>
  <c r="KI29" i="36"/>
  <c r="JZ29" i="36"/>
  <c r="KA29" i="36"/>
  <c r="KB29" i="36"/>
  <c r="JX29" i="36"/>
  <c r="JY29" i="36"/>
  <c r="JV29" i="36"/>
  <c r="JW29" i="36"/>
  <c r="JO29" i="36"/>
  <c r="JP29" i="36"/>
  <c r="JQ29" i="36"/>
  <c r="JR29" i="36"/>
  <c r="JS29" i="36"/>
  <c r="JT29" i="36"/>
  <c r="JU29" i="36"/>
  <c r="KC28" i="36"/>
  <c r="KD28" i="36"/>
  <c r="KE28" i="36"/>
  <c r="KF28" i="36"/>
  <c r="KG28" i="36"/>
  <c r="KH28" i="36"/>
  <c r="KI28" i="36"/>
  <c r="JZ28" i="36"/>
  <c r="KA28" i="36"/>
  <c r="KB28" i="36"/>
  <c r="JX28" i="36"/>
  <c r="JY28" i="36"/>
  <c r="JV28" i="36"/>
  <c r="JW28" i="36"/>
  <c r="JO28" i="36"/>
  <c r="JP28" i="36"/>
  <c r="JQ28" i="36"/>
  <c r="JR28" i="36"/>
  <c r="JS28" i="36"/>
  <c r="JT28" i="36"/>
  <c r="JU28" i="36"/>
  <c r="KC27" i="36"/>
  <c r="KD27" i="36"/>
  <c r="KE27" i="36"/>
  <c r="KF27" i="36"/>
  <c r="KG27" i="36"/>
  <c r="KH27" i="36"/>
  <c r="KI27" i="36"/>
  <c r="JZ27" i="36"/>
  <c r="KA27" i="36"/>
  <c r="KB27" i="36"/>
  <c r="JX27" i="36"/>
  <c r="JY27" i="36"/>
  <c r="JV27" i="36"/>
  <c r="JW27" i="36"/>
  <c r="JP27" i="36"/>
  <c r="JQ27" i="36"/>
  <c r="JR27" i="36"/>
  <c r="JS27" i="36"/>
  <c r="JT27" i="36"/>
  <c r="JU27" i="36"/>
  <c r="KO29" i="36"/>
  <c r="KP29" i="36"/>
  <c r="KJ29" i="36"/>
  <c r="KK29" i="36"/>
  <c r="KL29" i="36"/>
  <c r="KM29" i="36"/>
  <c r="KN29" i="36"/>
  <c r="KO28" i="36"/>
  <c r="KP28" i="36"/>
  <c r="KJ28" i="36"/>
  <c r="KK28" i="36"/>
  <c r="KL28" i="36"/>
  <c r="KM28" i="36"/>
  <c r="KN28" i="36"/>
  <c r="KO27" i="36"/>
  <c r="KP27" i="36"/>
  <c r="KJ27" i="36"/>
  <c r="KK27" i="36"/>
  <c r="KL27" i="36"/>
  <c r="KM27" i="36"/>
  <c r="KN27" i="36"/>
  <c r="LL29" i="36"/>
  <c r="LM29" i="36"/>
  <c r="LN29" i="36"/>
  <c r="LO29" i="36"/>
  <c r="LP29" i="36"/>
  <c r="LQ29" i="36"/>
  <c r="LR29" i="36"/>
  <c r="LE29" i="36"/>
  <c r="LF29" i="36"/>
  <c r="LG29" i="36"/>
  <c r="LH29" i="36"/>
  <c r="LI29" i="36"/>
  <c r="LJ29" i="36"/>
  <c r="LK29" i="36"/>
  <c r="LD29" i="36"/>
  <c r="KX29" i="36"/>
  <c r="KY29" i="36"/>
  <c r="KZ29" i="36"/>
  <c r="LA29" i="36"/>
  <c r="LB29" i="36"/>
  <c r="LC29" i="36"/>
  <c r="KQ29" i="36"/>
  <c r="KR29" i="36"/>
  <c r="KS29" i="36"/>
  <c r="KT29" i="36"/>
  <c r="KU29" i="36"/>
  <c r="KV29" i="36"/>
  <c r="KW29" i="36"/>
  <c r="LL28" i="36"/>
  <c r="LM28" i="36"/>
  <c r="LN28" i="36"/>
  <c r="LO28" i="36"/>
  <c r="LP28" i="36"/>
  <c r="LQ28" i="36"/>
  <c r="LR28" i="36"/>
  <c r="LE28" i="36"/>
  <c r="LF28" i="36"/>
  <c r="LG28" i="36"/>
  <c r="LH28" i="36"/>
  <c r="LI28" i="36"/>
  <c r="LJ28" i="36"/>
  <c r="LK28" i="36"/>
  <c r="LD28" i="36"/>
  <c r="KX28" i="36"/>
  <c r="KY28" i="36"/>
  <c r="KZ28" i="36"/>
  <c r="LA28" i="36"/>
  <c r="LB28" i="36"/>
  <c r="LC28" i="36"/>
  <c r="KQ28" i="36"/>
  <c r="KR28" i="36"/>
  <c r="KS28" i="36"/>
  <c r="KT28" i="36"/>
  <c r="KU28" i="36"/>
  <c r="KV28" i="36"/>
  <c r="KW28" i="36"/>
  <c r="LL27" i="36"/>
  <c r="LM27" i="36"/>
  <c r="LN27" i="36"/>
  <c r="LO27" i="36"/>
  <c r="LP27" i="36"/>
  <c r="LQ27" i="36"/>
  <c r="LR27" i="36"/>
  <c r="LE27" i="36"/>
  <c r="LF27" i="36"/>
  <c r="LG27" i="36"/>
  <c r="LH27" i="36"/>
  <c r="LI27" i="36"/>
  <c r="LJ27" i="36"/>
  <c r="LK27" i="36"/>
  <c r="LD27" i="36"/>
  <c r="KX27" i="36"/>
  <c r="KY27" i="36"/>
  <c r="KZ27" i="36"/>
  <c r="LA27" i="36"/>
  <c r="LB27" i="36"/>
  <c r="LC27" i="36"/>
  <c r="KQ27" i="36"/>
  <c r="KR27" i="36"/>
  <c r="KS27" i="36"/>
  <c r="KT27" i="36"/>
  <c r="KU27" i="36"/>
  <c r="KV27" i="36"/>
  <c r="KW27" i="36"/>
  <c r="MU29" i="36"/>
  <c r="MV29" i="36"/>
  <c r="MW29" i="36"/>
  <c r="MX29" i="36"/>
  <c r="MY29" i="36"/>
  <c r="MZ29" i="36"/>
  <c r="NA29" i="36"/>
  <c r="MT29" i="36"/>
  <c r="MN29" i="36"/>
  <c r="MO29" i="36"/>
  <c r="MP29" i="36"/>
  <c r="MQ29" i="36"/>
  <c r="MR29" i="36"/>
  <c r="MS29" i="36"/>
  <c r="MG29" i="36"/>
  <c r="MH29" i="36"/>
  <c r="MI29" i="36"/>
  <c r="MJ29" i="36"/>
  <c r="MK29" i="36"/>
  <c r="ML29" i="36"/>
  <c r="MM29" i="36"/>
  <c r="LZ29" i="36"/>
  <c r="MA29" i="36"/>
  <c r="MB29" i="36"/>
  <c r="MC29" i="36"/>
  <c r="MD29" i="36"/>
  <c r="ME29" i="36"/>
  <c r="MF29" i="36"/>
  <c r="LS29" i="36"/>
  <c r="LT29" i="36"/>
  <c r="LU29" i="36"/>
  <c r="LV29" i="36"/>
  <c r="LW29" i="36"/>
  <c r="LX29" i="36"/>
  <c r="LY29" i="36"/>
  <c r="MU28" i="36"/>
  <c r="MV28" i="36"/>
  <c r="MW28" i="36"/>
  <c r="MX28" i="36"/>
  <c r="MY28" i="36"/>
  <c r="MZ28" i="36"/>
  <c r="NA28" i="36"/>
  <c r="MT28" i="36"/>
  <c r="MN28" i="36"/>
  <c r="MO28" i="36"/>
  <c r="MP28" i="36"/>
  <c r="MQ28" i="36"/>
  <c r="MR28" i="36"/>
  <c r="MS28" i="36"/>
  <c r="MG28" i="36"/>
  <c r="MH28" i="36"/>
  <c r="MI28" i="36"/>
  <c r="MJ28" i="36"/>
  <c r="MK28" i="36"/>
  <c r="ML28" i="36"/>
  <c r="MM28" i="36"/>
  <c r="LZ28" i="36"/>
  <c r="MA28" i="36"/>
  <c r="MB28" i="36"/>
  <c r="MC28" i="36"/>
  <c r="MD28" i="36"/>
  <c r="ME28" i="36"/>
  <c r="MF28" i="36"/>
  <c r="LS28" i="36"/>
  <c r="LT28" i="36"/>
  <c r="LU28" i="36"/>
  <c r="LV28" i="36"/>
  <c r="LW28" i="36"/>
  <c r="LX28" i="36"/>
  <c r="LY28" i="36"/>
  <c r="MN27" i="36"/>
  <c r="MO27" i="36"/>
  <c r="MP27" i="36"/>
  <c r="MG27" i="36"/>
  <c r="MH27" i="36"/>
  <c r="MI27" i="36"/>
  <c r="MJ27" i="36"/>
  <c r="MK27" i="36"/>
  <c r="ML27" i="36"/>
  <c r="MM27" i="36"/>
  <c r="LZ27" i="36"/>
  <c r="MA27" i="36"/>
  <c r="MB27" i="36"/>
  <c r="MC27" i="36"/>
  <c r="MD27" i="36"/>
  <c r="ME27" i="36"/>
  <c r="MF27" i="36"/>
  <c r="LS27" i="36"/>
  <c r="LT27" i="36"/>
  <c r="LU27" i="36"/>
  <c r="LV27" i="36"/>
  <c r="LW27" i="36"/>
  <c r="LX27" i="36"/>
  <c r="LY27" i="36"/>
  <c r="DX28" i="37"/>
  <c r="DY28" i="37"/>
  <c r="DZ28" i="37"/>
  <c r="EA28" i="37"/>
  <c r="EB28" i="37"/>
  <c r="EC28" i="37"/>
  <c r="ED28" i="37"/>
  <c r="DX27" i="37"/>
  <c r="DY27" i="37"/>
  <c r="DZ27" i="37"/>
  <c r="EA27" i="37"/>
  <c r="EB27" i="37"/>
  <c r="EC27" i="37"/>
  <c r="ED27" i="37"/>
  <c r="EE28" i="37"/>
  <c r="EF28" i="37"/>
  <c r="EG28" i="37"/>
  <c r="EH28" i="37"/>
  <c r="EI28" i="37"/>
  <c r="EJ28" i="37"/>
  <c r="EK28" i="37"/>
  <c r="EE27" i="37"/>
  <c r="EF27" i="37"/>
  <c r="EG27" i="37"/>
  <c r="EH27" i="37"/>
  <c r="EI27" i="37"/>
  <c r="EJ27" i="37"/>
  <c r="EK27" i="37"/>
  <c r="EL28" i="37"/>
  <c r="EM28" i="37"/>
  <c r="EN28" i="37"/>
  <c r="EO28" i="37"/>
  <c r="EP28" i="37"/>
  <c r="EQ28" i="37"/>
  <c r="ER28" i="37"/>
  <c r="EL27" i="37"/>
  <c r="EM27" i="37"/>
  <c r="EN27" i="37"/>
  <c r="EO27" i="37"/>
  <c r="EP27" i="37"/>
  <c r="EQ27" i="37"/>
  <c r="ER27" i="37"/>
  <c r="ET29" i="37"/>
  <c r="EU29" i="37"/>
  <c r="EV29" i="37"/>
  <c r="EW29" i="37"/>
  <c r="EX29" i="37"/>
  <c r="EY29" i="37"/>
  <c r="ES29" i="37"/>
  <c r="ET28" i="37"/>
  <c r="EU28" i="37"/>
  <c r="EV28" i="37"/>
  <c r="EW28" i="37"/>
  <c r="EX28" i="37"/>
  <c r="EY28" i="37"/>
  <c r="ES28" i="37"/>
  <c r="ET27" i="37"/>
  <c r="EU27" i="37"/>
  <c r="EV27" i="37"/>
  <c r="EW27" i="37"/>
  <c r="EX27" i="37"/>
  <c r="EY27" i="37"/>
  <c r="ES27" i="37"/>
  <c r="EZ29" i="37"/>
  <c r="FA29" i="37"/>
  <c r="FB29" i="37"/>
  <c r="FC29" i="37"/>
  <c r="FD29" i="37"/>
  <c r="FE29" i="37"/>
  <c r="FF29" i="37"/>
  <c r="EZ28" i="37"/>
  <c r="FA28" i="37"/>
  <c r="FB28" i="37"/>
  <c r="FC28" i="37"/>
  <c r="FD28" i="37"/>
  <c r="FE28" i="37"/>
  <c r="FF28" i="37"/>
  <c r="EZ27" i="37"/>
  <c r="FA27" i="37"/>
  <c r="FB27" i="37"/>
  <c r="FC27" i="37"/>
  <c r="FD27" i="37"/>
  <c r="FE27" i="37"/>
  <c r="FF27" i="37"/>
  <c r="FK29" i="37"/>
  <c r="FH29" i="37"/>
  <c r="FI29" i="37"/>
  <c r="FJ29" i="37"/>
  <c r="FL29" i="37"/>
  <c r="FM29" i="37"/>
  <c r="FG29" i="37"/>
  <c r="FK28" i="37"/>
  <c r="FH28" i="37"/>
  <c r="FI28" i="37"/>
  <c r="FJ28" i="37"/>
  <c r="FL28" i="37"/>
  <c r="FM28" i="37"/>
  <c r="FG28" i="37"/>
  <c r="FK27" i="37"/>
  <c r="FH27" i="37"/>
  <c r="FI27" i="37"/>
  <c r="FJ27" i="37"/>
  <c r="FL27" i="37"/>
  <c r="FM27" i="37"/>
  <c r="FG27" i="37"/>
  <c r="FN29" i="37"/>
  <c r="FO29" i="37"/>
  <c r="FP29" i="37"/>
  <c r="FQ29" i="37"/>
  <c r="FR29" i="37"/>
  <c r="FS29" i="37"/>
  <c r="FT29" i="37"/>
  <c r="FN28" i="37"/>
  <c r="FO28" i="37"/>
  <c r="FP28" i="37"/>
  <c r="FQ28" i="37"/>
  <c r="FR28" i="37"/>
  <c r="FS28" i="37"/>
  <c r="FT28" i="37"/>
  <c r="FN27" i="37"/>
  <c r="FO27" i="37"/>
  <c r="FP27" i="37"/>
  <c r="FQ27" i="37"/>
  <c r="FR27" i="37"/>
  <c r="FS27" i="37"/>
  <c r="FT27" i="37"/>
  <c r="FW29" i="37"/>
  <c r="FX29" i="37"/>
  <c r="FY29" i="37"/>
  <c r="FZ29" i="37"/>
  <c r="GA29" i="37"/>
  <c r="FU29" i="37"/>
  <c r="FV29" i="37"/>
  <c r="FW28" i="37"/>
  <c r="FX28" i="37"/>
  <c r="FY28" i="37"/>
  <c r="FZ28" i="37"/>
  <c r="GA28" i="37"/>
  <c r="FU28" i="37"/>
  <c r="FV28" i="37"/>
  <c r="FW27" i="37"/>
  <c r="FX27" i="37"/>
  <c r="FU27" i="37"/>
  <c r="FV27" i="37"/>
  <c r="GB29" i="37"/>
  <c r="GC29" i="37"/>
  <c r="GD29" i="37"/>
  <c r="GE29" i="37"/>
  <c r="GF29" i="37"/>
  <c r="GG29" i="37"/>
  <c r="GH29" i="37"/>
  <c r="GB28" i="37"/>
  <c r="GC28" i="37"/>
  <c r="GD28" i="37"/>
  <c r="GE28" i="37"/>
  <c r="GF28" i="37"/>
  <c r="GG28" i="37"/>
  <c r="GH28" i="37"/>
  <c r="GB27" i="37"/>
  <c r="GC27" i="37"/>
  <c r="GD27" i="37"/>
  <c r="GE27" i="37"/>
  <c r="GF27" i="37"/>
  <c r="GG27" i="37"/>
  <c r="GH27" i="37"/>
  <c r="GL29" i="37"/>
  <c r="GM29" i="37"/>
  <c r="GN29" i="37"/>
  <c r="GO29" i="37"/>
  <c r="GI29" i="37"/>
  <c r="GJ29" i="37"/>
  <c r="GK29" i="37"/>
  <c r="GL28" i="37"/>
  <c r="GM28" i="37"/>
  <c r="GN28" i="37"/>
  <c r="GO28" i="37"/>
  <c r="GI28" i="37"/>
  <c r="GJ28" i="37"/>
  <c r="GK28" i="37"/>
  <c r="GL27" i="37"/>
  <c r="GM27" i="37"/>
  <c r="GN27" i="37"/>
  <c r="GO27" i="37"/>
  <c r="GI27" i="37"/>
  <c r="GJ27" i="37"/>
  <c r="GK27" i="37"/>
  <c r="GP29" i="37"/>
  <c r="GQ29" i="37"/>
  <c r="GR29" i="37"/>
  <c r="GS29" i="37"/>
  <c r="GT29" i="37"/>
  <c r="GU29" i="37"/>
  <c r="GV29" i="37"/>
  <c r="GP28" i="37"/>
  <c r="GQ28" i="37"/>
  <c r="GR28" i="37"/>
  <c r="GS28" i="37"/>
  <c r="GT28" i="37"/>
  <c r="GU28" i="37"/>
  <c r="GV28" i="37"/>
  <c r="GP27" i="37"/>
  <c r="GQ27" i="37"/>
  <c r="GR27" i="37"/>
  <c r="GS27" i="37"/>
  <c r="GT27" i="37"/>
  <c r="GU27" i="37"/>
  <c r="GV27" i="37"/>
  <c r="HB29" i="37"/>
  <c r="HC29" i="37"/>
  <c r="HA29" i="37"/>
  <c r="GW29" i="37"/>
  <c r="GX29" i="37"/>
  <c r="GY29" i="37"/>
  <c r="GZ29" i="37"/>
  <c r="HB28" i="37"/>
  <c r="HC28" i="37"/>
  <c r="HA28" i="37"/>
  <c r="GW28" i="37"/>
  <c r="GX28" i="37"/>
  <c r="GY28" i="37"/>
  <c r="GZ28" i="37"/>
  <c r="HB27" i="37"/>
  <c r="HC27" i="37"/>
  <c r="HA27" i="37"/>
  <c r="GX27" i="37"/>
  <c r="GY27" i="37"/>
  <c r="GZ27" i="37"/>
  <c r="HD29" i="37"/>
  <c r="HE29" i="37"/>
  <c r="HF29" i="37"/>
  <c r="HG29" i="37"/>
  <c r="HH29" i="37"/>
  <c r="HI29" i="37"/>
  <c r="HJ29" i="37"/>
  <c r="HD28" i="37"/>
  <c r="HE28" i="37"/>
  <c r="HF28" i="37"/>
  <c r="HG28" i="37"/>
  <c r="HH28" i="37"/>
  <c r="HI28" i="37"/>
  <c r="HJ28" i="37"/>
  <c r="HD27" i="37"/>
  <c r="HE27" i="37"/>
  <c r="HF27" i="37"/>
  <c r="HG27" i="37"/>
  <c r="HH27" i="37"/>
  <c r="HI27" i="37"/>
  <c r="HJ27" i="37"/>
  <c r="HQ29" i="37"/>
  <c r="HK29" i="37"/>
  <c r="HL29" i="37"/>
  <c r="HM29" i="37"/>
  <c r="HN29" i="37"/>
  <c r="HO29" i="37"/>
  <c r="HP29" i="37"/>
  <c r="HQ28" i="37"/>
  <c r="HK28" i="37"/>
  <c r="HL28" i="37"/>
  <c r="HM28" i="37"/>
  <c r="HN28" i="37"/>
  <c r="HO28" i="37"/>
  <c r="HP28" i="37"/>
  <c r="HQ27" i="37"/>
  <c r="HK27" i="37"/>
  <c r="HL27" i="37"/>
  <c r="HM27" i="37"/>
  <c r="HN27" i="37"/>
  <c r="HO27" i="37"/>
  <c r="HP27" i="37"/>
  <c r="HR29" i="37"/>
  <c r="HS29" i="37"/>
  <c r="HT29" i="37"/>
  <c r="HU29" i="37"/>
  <c r="HV29" i="37"/>
  <c r="HW29" i="37"/>
  <c r="HX29" i="37"/>
  <c r="HR28" i="37"/>
  <c r="HS28" i="37"/>
  <c r="HT28" i="37"/>
  <c r="HU28" i="37"/>
  <c r="HV28" i="37"/>
  <c r="HW28" i="37"/>
  <c r="HX28" i="37"/>
  <c r="HR27" i="37"/>
  <c r="HS27" i="37"/>
  <c r="HT27" i="37"/>
  <c r="HU27" i="37"/>
  <c r="HV27" i="37"/>
  <c r="HW27" i="37"/>
  <c r="HX27" i="37"/>
  <c r="IE29" i="37"/>
  <c r="HY29" i="37"/>
  <c r="HZ29" i="37"/>
  <c r="IA29" i="37"/>
  <c r="IB29" i="37"/>
  <c r="IC29" i="37"/>
  <c r="ID29" i="37"/>
  <c r="IE28" i="37"/>
  <c r="HY28" i="37"/>
  <c r="HZ28" i="37"/>
  <c r="IA28" i="37"/>
  <c r="IB28" i="37"/>
  <c r="IC28" i="37"/>
  <c r="ID28" i="37"/>
  <c r="IE27" i="37"/>
  <c r="HY27" i="37"/>
  <c r="HZ27" i="37"/>
  <c r="IA27" i="37"/>
  <c r="IB27" i="37"/>
  <c r="IC27" i="37"/>
  <c r="ID27" i="37"/>
  <c r="IF29" i="37"/>
  <c r="IG29" i="37"/>
  <c r="IH29" i="37"/>
  <c r="II29" i="37"/>
  <c r="IJ29" i="37"/>
  <c r="IK29" i="37"/>
  <c r="IL29" i="37"/>
  <c r="IF28" i="37"/>
  <c r="IG28" i="37"/>
  <c r="IH28" i="37"/>
  <c r="II28" i="37"/>
  <c r="IJ28" i="37"/>
  <c r="IK28" i="37"/>
  <c r="IL28" i="37"/>
  <c r="IF27" i="37"/>
  <c r="IG27" i="37"/>
  <c r="IH27" i="37"/>
  <c r="II27" i="37"/>
  <c r="IJ27" i="37"/>
  <c r="IK27" i="37"/>
  <c r="IL27" i="37"/>
  <c r="IM29" i="37"/>
  <c r="IN29" i="37"/>
  <c r="IO29" i="37"/>
  <c r="IP29" i="37"/>
  <c r="IQ29" i="37"/>
  <c r="IR29" i="37"/>
  <c r="IS29" i="37"/>
  <c r="IM28" i="37"/>
  <c r="IN28" i="37"/>
  <c r="IO28" i="37"/>
  <c r="IP28" i="37"/>
  <c r="IQ28" i="37"/>
  <c r="IR28" i="37"/>
  <c r="IS28" i="37"/>
  <c r="IM27" i="37"/>
  <c r="IN27" i="37"/>
  <c r="IO27" i="37"/>
  <c r="IP27" i="37"/>
  <c r="IQ27" i="37"/>
  <c r="IR27" i="37"/>
  <c r="IS27" i="37"/>
  <c r="IT29" i="37"/>
  <c r="IU29" i="37"/>
  <c r="IV29" i="37"/>
  <c r="IW29" i="37"/>
  <c r="IX29" i="37"/>
  <c r="IY29" i="37"/>
  <c r="IZ29" i="37"/>
  <c r="IT28" i="37"/>
  <c r="IU28" i="37"/>
  <c r="IV28" i="37"/>
  <c r="IW28" i="37"/>
  <c r="IX28" i="37"/>
  <c r="IY28" i="37"/>
  <c r="IZ28" i="37"/>
  <c r="IT27" i="37"/>
  <c r="IU27" i="37"/>
  <c r="IV27" i="37"/>
  <c r="IW27" i="37"/>
  <c r="IX27" i="37"/>
  <c r="IY27" i="37"/>
  <c r="IZ27" i="37"/>
  <c r="JA29" i="37"/>
  <c r="JB29" i="37"/>
  <c r="JC29" i="37"/>
  <c r="JD29" i="37"/>
  <c r="JE29" i="37"/>
  <c r="JF29" i="37"/>
  <c r="JG29" i="37"/>
  <c r="JA28" i="37"/>
  <c r="JB28" i="37"/>
  <c r="JC28" i="37"/>
  <c r="JD28" i="37"/>
  <c r="JE28" i="37"/>
  <c r="JF28" i="37"/>
  <c r="JG28" i="37"/>
  <c r="JA27" i="37"/>
  <c r="JB27" i="37"/>
  <c r="JC27" i="37"/>
  <c r="JD27" i="37"/>
  <c r="JE27" i="37"/>
  <c r="JF27" i="37"/>
  <c r="JG27" i="37"/>
  <c r="JN29" i="37"/>
  <c r="JH29" i="37"/>
  <c r="JI29" i="37"/>
  <c r="JJ29" i="37"/>
  <c r="JK29" i="37"/>
  <c r="JL29" i="37"/>
  <c r="JM29" i="37"/>
  <c r="JN28" i="37"/>
  <c r="JH28" i="37"/>
  <c r="JI28" i="37"/>
  <c r="JJ28" i="37"/>
  <c r="JK28" i="37"/>
  <c r="JL28" i="37"/>
  <c r="JM28" i="37"/>
  <c r="JN27" i="37"/>
  <c r="JH27" i="37"/>
  <c r="JI27" i="37"/>
  <c r="JJ27" i="37"/>
  <c r="JK27" i="37"/>
  <c r="JL27" i="37"/>
  <c r="JM27" i="37"/>
  <c r="JO29" i="37"/>
  <c r="JP29" i="37"/>
  <c r="JQ29" i="37"/>
  <c r="JR29" i="37"/>
  <c r="JS29" i="37"/>
  <c r="JT29" i="37"/>
  <c r="JU29" i="37"/>
  <c r="JO28" i="37"/>
  <c r="JP28" i="37"/>
  <c r="JQ28" i="37"/>
  <c r="JR28" i="37"/>
  <c r="JS28" i="37"/>
  <c r="JT28" i="37"/>
  <c r="JU28" i="37"/>
  <c r="KB29" i="37"/>
  <c r="JV29" i="37"/>
  <c r="JW29" i="37"/>
  <c r="JX29" i="37"/>
  <c r="JY29" i="37"/>
  <c r="JZ29" i="37"/>
  <c r="KA29" i="37"/>
  <c r="KB28" i="37"/>
  <c r="JV28" i="37"/>
  <c r="JW28" i="37"/>
  <c r="JX28" i="37"/>
  <c r="JY28" i="37"/>
  <c r="JZ28" i="37"/>
  <c r="KA28" i="37"/>
  <c r="KG29" i="37"/>
  <c r="KH29" i="37"/>
  <c r="KI29" i="37"/>
  <c r="KF29" i="37"/>
  <c r="KE29" i="37"/>
  <c r="KD29" i="37"/>
  <c r="KC29" i="37"/>
  <c r="KG28" i="37"/>
  <c r="KH28" i="37"/>
  <c r="KI28" i="37"/>
  <c r="KF28" i="37"/>
  <c r="KE28" i="37"/>
  <c r="KD28" i="37"/>
  <c r="KC28" i="37"/>
  <c r="KJ29" i="37"/>
  <c r="KK29" i="37"/>
  <c r="KL29" i="37"/>
  <c r="KM29" i="37"/>
  <c r="KN29" i="37"/>
  <c r="KO29" i="37"/>
  <c r="KP29" i="37"/>
  <c r="KJ28" i="37"/>
  <c r="KK28" i="37"/>
  <c r="KL28" i="37"/>
  <c r="KM28" i="37"/>
  <c r="KN28" i="37"/>
  <c r="KO28" i="37"/>
  <c r="KP28" i="37"/>
  <c r="KQ29" i="37"/>
  <c r="KR29" i="37"/>
  <c r="KS29" i="37"/>
  <c r="KT29" i="37"/>
  <c r="KU29" i="37"/>
  <c r="KV29" i="37"/>
  <c r="KW29" i="37"/>
  <c r="KQ28" i="37"/>
  <c r="KR28" i="37"/>
  <c r="KS28" i="37"/>
  <c r="KT28" i="37"/>
  <c r="KU28" i="37"/>
  <c r="KV28" i="37"/>
  <c r="KW28" i="37"/>
  <c r="LC29" i="37"/>
  <c r="LD29" i="37"/>
  <c r="KX29" i="37"/>
  <c r="KY29" i="37"/>
  <c r="KZ29" i="37"/>
  <c r="LA29" i="37"/>
  <c r="LB29" i="37"/>
  <c r="LC28" i="37"/>
  <c r="LD28" i="37"/>
  <c r="KX28" i="37"/>
  <c r="KY28" i="37"/>
  <c r="KZ28" i="37"/>
  <c r="LA28" i="37"/>
  <c r="LB28" i="37"/>
  <c r="LH29" i="37"/>
  <c r="LI29" i="37"/>
  <c r="LJ29" i="37"/>
  <c r="LK29" i="37"/>
  <c r="LE29" i="37"/>
  <c r="LF29" i="37"/>
  <c r="LG29" i="37"/>
  <c r="LH28" i="37"/>
  <c r="LI28" i="37"/>
  <c r="LJ28" i="37"/>
  <c r="LK28" i="37"/>
  <c r="LE28" i="37"/>
  <c r="LF28" i="37"/>
  <c r="LG28" i="37"/>
  <c r="LL29" i="37"/>
  <c r="LM29" i="37"/>
  <c r="LN29" i="37"/>
  <c r="LO29" i="37"/>
  <c r="LP29" i="37"/>
  <c r="LQ29" i="37"/>
  <c r="LR29" i="37"/>
  <c r="LL28" i="37"/>
  <c r="LM28" i="37"/>
  <c r="LN28" i="37"/>
  <c r="LO28" i="37"/>
  <c r="LP28" i="37"/>
  <c r="LQ28" i="37"/>
  <c r="LR28" i="37"/>
  <c r="LX29" i="37"/>
  <c r="LY29" i="37"/>
  <c r="LW29" i="37"/>
  <c r="LV29" i="37"/>
  <c r="LS29" i="37"/>
  <c r="LT29" i="37"/>
  <c r="LU29" i="37"/>
  <c r="LX28" i="37"/>
  <c r="LY28" i="37"/>
  <c r="LW28" i="37"/>
  <c r="LV28" i="37"/>
  <c r="LS28" i="37"/>
  <c r="LT28" i="37"/>
  <c r="LU28" i="37"/>
  <c r="LZ29" i="37"/>
  <c r="MA29" i="37"/>
  <c r="MB29" i="37"/>
  <c r="MC29" i="37"/>
  <c r="MD29" i="37"/>
  <c r="ME29" i="37"/>
  <c r="MF29" i="37"/>
  <c r="LZ28" i="37"/>
  <c r="MA28" i="37"/>
  <c r="MB28" i="37"/>
  <c r="MC28" i="37"/>
  <c r="MD28" i="37"/>
  <c r="ME28" i="37"/>
  <c r="MF28" i="37"/>
  <c r="MM29" i="37"/>
  <c r="MG29" i="37"/>
  <c r="MH29" i="37"/>
  <c r="MI29" i="37"/>
  <c r="MJ29" i="37"/>
  <c r="MK29" i="37"/>
  <c r="ML29" i="37"/>
  <c r="MM28" i="37"/>
  <c r="MG28" i="37"/>
  <c r="MH28" i="37"/>
  <c r="MI28" i="37"/>
  <c r="MJ28" i="37"/>
  <c r="MK28" i="37"/>
  <c r="ML28" i="37"/>
  <c r="MN29" i="37"/>
  <c r="MO29" i="37"/>
  <c r="MP29" i="37"/>
  <c r="MQ29" i="37"/>
  <c r="MR29" i="37"/>
  <c r="MS29" i="37"/>
  <c r="MT29" i="37"/>
  <c r="MN28" i="37"/>
  <c r="MO28" i="37"/>
  <c r="MP28" i="37"/>
  <c r="MQ28" i="37"/>
  <c r="MR28" i="37"/>
  <c r="MS28" i="37"/>
  <c r="MT28" i="37"/>
  <c r="MU29" i="37"/>
  <c r="MV29" i="37"/>
  <c r="MW29" i="37"/>
  <c r="MX29" i="37"/>
  <c r="MY29" i="37"/>
  <c r="MZ29" i="37"/>
  <c r="NA29" i="37"/>
  <c r="MU28" i="37"/>
  <c r="MV28" i="37"/>
  <c r="MW28" i="37"/>
  <c r="MX28" i="37"/>
  <c r="MY28" i="37"/>
  <c r="MZ28" i="37"/>
  <c r="NA28" i="37"/>
  <c r="AZ35" i="29"/>
  <c r="NH30" i="36"/>
  <c r="NB30" i="36"/>
  <c r="NC30" i="36"/>
  <c r="ND30" i="36"/>
  <c r="NE30" i="36"/>
  <c r="NF30" i="36"/>
  <c r="NG30" i="36"/>
  <c r="NH29" i="36"/>
  <c r="NB29" i="36"/>
  <c r="NC29" i="36"/>
  <c r="ND29" i="36"/>
  <c r="NE29" i="36"/>
  <c r="NF29" i="36"/>
  <c r="NG29" i="36"/>
  <c r="NH28" i="36"/>
  <c r="NB28" i="36"/>
  <c r="NC28" i="36"/>
  <c r="ND28" i="36"/>
  <c r="NE28" i="36"/>
  <c r="NF28" i="36"/>
  <c r="NG28" i="36"/>
  <c r="NH26" i="36"/>
  <c r="NC26" i="36"/>
  <c r="ND26" i="36"/>
  <c r="NE26" i="36"/>
  <c r="NF26" i="36"/>
  <c r="NG26" i="36"/>
  <c r="NH25" i="36"/>
  <c r="NC25" i="36"/>
  <c r="ND25" i="36"/>
  <c r="NE25" i="36"/>
  <c r="NF25" i="36"/>
  <c r="NG25" i="36"/>
  <c r="NH24" i="36"/>
  <c r="NC24" i="36"/>
  <c r="ND24" i="36"/>
  <c r="NE24" i="36"/>
  <c r="NF24" i="36"/>
  <c r="NG24" i="36"/>
  <c r="NH23" i="36"/>
  <c r="NC23" i="36"/>
  <c r="ND23" i="36"/>
  <c r="NE23" i="36"/>
  <c r="NF23" i="36"/>
  <c r="NG23" i="36"/>
  <c r="NH22" i="36"/>
  <c r="NC22" i="36"/>
  <c r="ND22" i="36"/>
  <c r="NE22" i="36"/>
  <c r="NF22" i="36"/>
  <c r="NG22" i="36"/>
  <c r="NH21" i="36"/>
  <c r="NG21" i="36"/>
  <c r="NF21" i="36"/>
  <c r="NE21" i="36"/>
  <c r="ND21" i="36"/>
  <c r="NC21" i="36"/>
  <c r="NI30" i="36"/>
  <c r="NJ30" i="36"/>
  <c r="NK30" i="36"/>
  <c r="NL30" i="36"/>
  <c r="NM30" i="36"/>
  <c r="NN30" i="36"/>
  <c r="NO30" i="36"/>
  <c r="NI29" i="36"/>
  <c r="NJ29" i="36"/>
  <c r="NK29" i="36"/>
  <c r="NL29" i="36"/>
  <c r="NM29" i="36"/>
  <c r="NN29" i="36"/>
  <c r="NO29" i="36"/>
  <c r="NI28" i="36"/>
  <c r="NJ28" i="36"/>
  <c r="NK28" i="36"/>
  <c r="NL28" i="36"/>
  <c r="NM28" i="36"/>
  <c r="NN28" i="36"/>
  <c r="NO28" i="36"/>
  <c r="NI26" i="36"/>
  <c r="NJ26" i="36"/>
  <c r="NK26" i="36"/>
  <c r="NL26" i="36"/>
  <c r="NM26" i="36"/>
  <c r="NN26" i="36"/>
  <c r="NO26" i="36"/>
  <c r="NI25" i="36"/>
  <c r="NJ25" i="36"/>
  <c r="NK25" i="36"/>
  <c r="NL25" i="36"/>
  <c r="NM25" i="36"/>
  <c r="NN25" i="36"/>
  <c r="NO25" i="36"/>
  <c r="NI24" i="36"/>
  <c r="NJ24" i="36"/>
  <c r="NK24" i="36"/>
  <c r="NL24" i="36"/>
  <c r="NM24" i="36"/>
  <c r="NN24" i="36"/>
  <c r="NO24" i="36"/>
  <c r="NI23" i="36"/>
  <c r="NJ23" i="36"/>
  <c r="NK23" i="36"/>
  <c r="NL23" i="36"/>
  <c r="NM23" i="36"/>
  <c r="NN23" i="36"/>
  <c r="NO23" i="36"/>
  <c r="NI22" i="36"/>
  <c r="NJ22" i="36"/>
  <c r="NK22" i="36"/>
  <c r="NL22" i="36"/>
  <c r="NM22" i="36"/>
  <c r="NN22" i="36"/>
  <c r="NO22" i="36"/>
  <c r="NO21" i="36"/>
  <c r="NN21" i="36"/>
  <c r="NM21" i="36"/>
  <c r="NL21" i="36"/>
  <c r="NK21" i="36"/>
  <c r="NJ21" i="36"/>
  <c r="NP30" i="36"/>
  <c r="NQ30" i="36"/>
  <c r="NR30" i="36"/>
  <c r="NS30" i="36"/>
  <c r="NT30" i="36"/>
  <c r="NU30" i="36"/>
  <c r="NV30" i="36"/>
  <c r="NP29" i="36"/>
  <c r="NQ29" i="36"/>
  <c r="NR29" i="36"/>
  <c r="NS29" i="36"/>
  <c r="NT29" i="36"/>
  <c r="NU29" i="36"/>
  <c r="NV29" i="36"/>
  <c r="NP28" i="36"/>
  <c r="NQ28" i="36"/>
  <c r="NR28" i="36"/>
  <c r="NS28" i="36"/>
  <c r="NT28" i="36"/>
  <c r="NU28" i="36"/>
  <c r="NV28" i="36"/>
  <c r="NP26" i="36"/>
  <c r="NQ26" i="36"/>
  <c r="NR26" i="36"/>
  <c r="NS26" i="36"/>
  <c r="NT26" i="36"/>
  <c r="NU26" i="36"/>
  <c r="NV26" i="36"/>
  <c r="NP25" i="36"/>
  <c r="NQ25" i="36"/>
  <c r="NR25" i="36"/>
  <c r="NS25" i="36"/>
  <c r="NT25" i="36"/>
  <c r="NU25" i="36"/>
  <c r="NV25" i="36"/>
  <c r="NP24" i="36"/>
  <c r="NQ24" i="36"/>
  <c r="NR24" i="36"/>
  <c r="NS24" i="36"/>
  <c r="NT24" i="36"/>
  <c r="NU24" i="36"/>
  <c r="NV24" i="36"/>
  <c r="NP23" i="36"/>
  <c r="NQ23" i="36"/>
  <c r="NR23" i="36"/>
  <c r="NS23" i="36"/>
  <c r="NT23" i="36"/>
  <c r="NU23" i="36"/>
  <c r="NV23" i="36"/>
  <c r="NP22" i="36"/>
  <c r="NQ22" i="36"/>
  <c r="NR22" i="36"/>
  <c r="NS22" i="36"/>
  <c r="NT22" i="36"/>
  <c r="NU22" i="36"/>
  <c r="NV22" i="36"/>
  <c r="NV21" i="36"/>
  <c r="NU21" i="36"/>
  <c r="NT21" i="36"/>
  <c r="NS21" i="36"/>
  <c r="NR21" i="36"/>
  <c r="NQ21" i="36"/>
  <c r="NP21" i="36"/>
  <c r="NX30" i="36"/>
  <c r="NY30" i="36"/>
  <c r="NZ30" i="36"/>
  <c r="OA30" i="36"/>
  <c r="OB30" i="36"/>
  <c r="OC30" i="36"/>
  <c r="NW30" i="36"/>
  <c r="NX29" i="36"/>
  <c r="NY29" i="36"/>
  <c r="NZ29" i="36"/>
  <c r="OA29" i="36"/>
  <c r="OB29" i="36"/>
  <c r="OC29" i="36"/>
  <c r="NW29" i="36"/>
  <c r="NX28" i="36"/>
  <c r="NY28" i="36"/>
  <c r="NZ28" i="36"/>
  <c r="OA28" i="36"/>
  <c r="OB28" i="36"/>
  <c r="OC28" i="36"/>
  <c r="NW28" i="36"/>
  <c r="NX26" i="36"/>
  <c r="NY26" i="36"/>
  <c r="NZ26" i="36"/>
  <c r="OA26" i="36"/>
  <c r="OB26" i="36"/>
  <c r="OC26" i="36"/>
  <c r="NW26" i="36"/>
  <c r="NX25" i="36"/>
  <c r="NY25" i="36"/>
  <c r="NZ25" i="36"/>
  <c r="OA25" i="36"/>
  <c r="OB25" i="36"/>
  <c r="OC25" i="36"/>
  <c r="NW25" i="36"/>
  <c r="NX24" i="36"/>
  <c r="NY24" i="36"/>
  <c r="NZ24" i="36"/>
  <c r="OA24" i="36"/>
  <c r="OB24" i="36"/>
  <c r="OC24" i="36"/>
  <c r="NW24" i="36"/>
  <c r="NX23" i="36"/>
  <c r="NY23" i="36"/>
  <c r="NZ23" i="36"/>
  <c r="OA23" i="36"/>
  <c r="OB23" i="36"/>
  <c r="OC23" i="36"/>
  <c r="NW23" i="36"/>
  <c r="NX22" i="36"/>
  <c r="NY22" i="36"/>
  <c r="NZ22" i="36"/>
  <c r="OA22" i="36"/>
  <c r="OB22" i="36"/>
  <c r="OC22" i="36"/>
  <c r="NW22" i="36"/>
  <c r="OC21" i="36"/>
  <c r="OB21" i="36"/>
  <c r="OA21" i="36"/>
  <c r="NZ21" i="36"/>
  <c r="NY21" i="36"/>
  <c r="NX21" i="36"/>
  <c r="NW21" i="36"/>
  <c r="JO30" i="36"/>
  <c r="JP30" i="36"/>
  <c r="JQ30" i="36"/>
  <c r="JR30" i="36"/>
  <c r="JS30" i="36"/>
  <c r="JT30" i="36"/>
  <c r="JU30" i="36"/>
  <c r="JO22" i="36"/>
  <c r="JP22" i="36"/>
  <c r="JQ22" i="36"/>
  <c r="JR22" i="36"/>
  <c r="JS22" i="36"/>
  <c r="JT22" i="36"/>
  <c r="JU22" i="36"/>
  <c r="JU21" i="36"/>
  <c r="JT21" i="36"/>
  <c r="JS21" i="36"/>
  <c r="JR21" i="36"/>
  <c r="JQ21" i="36"/>
  <c r="JP21" i="36"/>
  <c r="JO21" i="36"/>
  <c r="JO23" i="36"/>
  <c r="JP23" i="36"/>
  <c r="JQ23" i="36"/>
  <c r="JR23" i="36"/>
  <c r="JS23" i="36"/>
  <c r="JT23" i="36"/>
  <c r="JU23" i="36"/>
  <c r="JO24" i="36"/>
  <c r="JP24" i="36"/>
  <c r="JQ24" i="36"/>
  <c r="JR24" i="36"/>
  <c r="JS24" i="36"/>
  <c r="JT24" i="36"/>
  <c r="JU24" i="36"/>
  <c r="JO25" i="36"/>
  <c r="JP25" i="36"/>
  <c r="JQ25" i="36"/>
  <c r="JR25" i="36"/>
  <c r="JS25" i="36"/>
  <c r="JT25" i="36"/>
  <c r="JU25" i="36"/>
  <c r="JO26" i="36"/>
  <c r="JP26" i="36"/>
  <c r="JQ26" i="36"/>
  <c r="JR26" i="36"/>
  <c r="JS26" i="36"/>
  <c r="JT26" i="36"/>
  <c r="JU26" i="36"/>
  <c r="MK29" i="29"/>
  <c r="MK9" i="29"/>
  <c r="EZ24" i="36"/>
  <c r="FA24" i="36"/>
  <c r="FB24" i="36"/>
  <c r="FC24" i="36"/>
  <c r="FD24" i="36"/>
  <c r="FE24" i="36"/>
  <c r="FF24" i="36"/>
  <c r="FG24" i="36"/>
  <c r="FH24" i="36"/>
  <c r="FI24" i="36"/>
  <c r="FJ24" i="36"/>
  <c r="FK24" i="36"/>
  <c r="FL24" i="36"/>
  <c r="FM24" i="36"/>
  <c r="FP24" i="36"/>
  <c r="FQ24" i="36"/>
  <c r="FR24" i="36"/>
  <c r="FS24" i="36"/>
  <c r="FT24" i="36"/>
  <c r="FN24" i="36"/>
  <c r="FO24" i="36"/>
  <c r="FY24" i="36"/>
  <c r="FZ24" i="36"/>
  <c r="GA24" i="36"/>
  <c r="FU24" i="36"/>
  <c r="FV24" i="36"/>
  <c r="FW24" i="36"/>
  <c r="FX24" i="36"/>
  <c r="ES24" i="36"/>
  <c r="ET24" i="36"/>
  <c r="EU24" i="36"/>
  <c r="EV24" i="36"/>
  <c r="EW24" i="36"/>
  <c r="EX24" i="36"/>
  <c r="EY24" i="36"/>
  <c r="EZ25" i="36"/>
  <c r="FA25" i="36"/>
  <c r="FB25" i="36"/>
  <c r="FC25" i="36"/>
  <c r="FD25" i="36"/>
  <c r="FE25" i="36"/>
  <c r="FF25" i="36"/>
  <c r="FG25" i="36"/>
  <c r="FH25" i="36"/>
  <c r="FI25" i="36"/>
  <c r="FJ25" i="36"/>
  <c r="FK25" i="36"/>
  <c r="FL25" i="36"/>
  <c r="FM25" i="36"/>
  <c r="FP25" i="36"/>
  <c r="FQ25" i="36"/>
  <c r="FR25" i="36"/>
  <c r="FS25" i="36"/>
  <c r="FT25" i="36"/>
  <c r="FN25" i="36"/>
  <c r="FO25" i="36"/>
  <c r="FY25" i="36"/>
  <c r="FZ25" i="36"/>
  <c r="GA25" i="36"/>
  <c r="FU25" i="36"/>
  <c r="FV25" i="36"/>
  <c r="FW25" i="36"/>
  <c r="FX25" i="36"/>
  <c r="ES25" i="36"/>
  <c r="ET25" i="36"/>
  <c r="EU25" i="36"/>
  <c r="EV25" i="36"/>
  <c r="EW25" i="36"/>
  <c r="EX25" i="36"/>
  <c r="EY25" i="36"/>
  <c r="FF21" i="36"/>
  <c r="FE21" i="36"/>
  <c r="FD21" i="36"/>
  <c r="FC21" i="36"/>
  <c r="FB21" i="36"/>
  <c r="FA21" i="36"/>
  <c r="EZ21" i="36"/>
  <c r="FM21" i="36"/>
  <c r="FL21" i="36"/>
  <c r="FK21" i="36"/>
  <c r="FJ21" i="36"/>
  <c r="FI21" i="36"/>
  <c r="FH21" i="36"/>
  <c r="FG21" i="36"/>
  <c r="FT21" i="36"/>
  <c r="FS21" i="36"/>
  <c r="FR21" i="36"/>
  <c r="FQ21" i="36"/>
  <c r="FP21" i="36"/>
  <c r="FO21" i="36"/>
  <c r="FN21" i="36"/>
  <c r="GA21" i="36"/>
  <c r="GA27" i="36" s="1"/>
  <c r="GA27" i="37" s="1"/>
  <c r="FZ21" i="36"/>
  <c r="FZ27" i="36" s="1"/>
  <c r="FZ27" i="37" s="1"/>
  <c r="FY21" i="36"/>
  <c r="FY27" i="36" s="1"/>
  <c r="FY27" i="37" s="1"/>
  <c r="FX21" i="36"/>
  <c r="FW21" i="36"/>
  <c r="FV21" i="36"/>
  <c r="FU21" i="36"/>
  <c r="EY21" i="36"/>
  <c r="EX21" i="36"/>
  <c r="EW21" i="36"/>
  <c r="EV21" i="36"/>
  <c r="EU21" i="36"/>
  <c r="ET21" i="36"/>
  <c r="ES21" i="36"/>
  <c r="FY22" i="36"/>
  <c r="FZ22" i="36"/>
  <c r="GA22" i="36"/>
  <c r="FU22" i="36"/>
  <c r="FV22" i="36"/>
  <c r="FW22" i="36"/>
  <c r="FX22" i="36"/>
  <c r="FP22" i="36"/>
  <c r="FQ22" i="36"/>
  <c r="FR22" i="36"/>
  <c r="FS22" i="36"/>
  <c r="FT22" i="36"/>
  <c r="FN22" i="36"/>
  <c r="FO22" i="36"/>
  <c r="FG22" i="36"/>
  <c r="FH22" i="36"/>
  <c r="FI22" i="36"/>
  <c r="FJ22" i="36"/>
  <c r="FK22" i="36"/>
  <c r="FL22" i="36"/>
  <c r="FM22" i="36"/>
  <c r="EZ22" i="36"/>
  <c r="FA22" i="36"/>
  <c r="FB22" i="36"/>
  <c r="FC22" i="36"/>
  <c r="FD22" i="36"/>
  <c r="FE22" i="36"/>
  <c r="FF22" i="36"/>
  <c r="ES22" i="36"/>
  <c r="ET22" i="36"/>
  <c r="EU22" i="36"/>
  <c r="EV22" i="36"/>
  <c r="EW22" i="36"/>
  <c r="EX22" i="36"/>
  <c r="EY22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P23" i="36"/>
  <c r="FQ23" i="36"/>
  <c r="FR23" i="36"/>
  <c r="FS23" i="36"/>
  <c r="FT23" i="36"/>
  <c r="FN23" i="36"/>
  <c r="FO23" i="36"/>
  <c r="FY23" i="36"/>
  <c r="FZ23" i="36"/>
  <c r="GA23" i="36"/>
  <c r="FU23" i="36"/>
  <c r="FV23" i="36"/>
  <c r="FW23" i="36"/>
  <c r="FX23" i="36"/>
  <c r="AC14" i="27"/>
  <c r="AC4" i="27"/>
  <c r="ES23" i="36"/>
  <c r="ET23" i="36"/>
  <c r="EU23" i="36"/>
  <c r="EV23" i="36"/>
  <c r="EW23" i="36"/>
  <c r="EX23" i="36"/>
  <c r="EY23" i="36"/>
  <c r="DB20" i="36"/>
  <c r="DA20" i="36"/>
  <c r="DB22" i="36"/>
  <c r="DA22" i="36"/>
  <c r="DB23" i="36"/>
  <c r="DA23" i="36"/>
  <c r="DB2" i="36"/>
  <c r="DA2" i="36"/>
  <c r="DB3" i="36"/>
  <c r="DA3" i="36"/>
  <c r="DB4" i="36"/>
  <c r="DA4" i="36"/>
  <c r="DB5" i="36"/>
  <c r="DA5" i="36"/>
  <c r="DB6" i="36"/>
  <c r="DA6" i="36"/>
  <c r="DB7" i="36"/>
  <c r="DA7" i="36"/>
  <c r="DB8" i="36"/>
  <c r="DA8" i="36"/>
  <c r="DB9" i="36"/>
  <c r="DA9" i="36"/>
  <c r="DB10" i="36"/>
  <c r="DA10" i="36"/>
  <c r="DB11" i="36"/>
  <c r="DA11" i="36"/>
  <c r="DB12" i="36"/>
  <c r="DA12" i="36"/>
  <c r="DB13" i="36"/>
  <c r="DA13" i="36"/>
  <c r="DB14" i="36"/>
  <c r="DA14" i="36"/>
  <c r="DB15" i="36"/>
  <c r="DA15" i="36"/>
  <c r="DB16" i="36"/>
  <c r="DA16" i="36"/>
  <c r="DB17" i="36"/>
  <c r="DA17" i="36"/>
  <c r="DB18" i="36"/>
  <c r="DA18" i="36"/>
  <c r="DB19" i="36"/>
  <c r="DA19" i="36"/>
  <c r="DB21" i="36"/>
  <c r="DA21" i="36"/>
  <c r="DB24" i="36"/>
  <c r="DA24" i="36"/>
  <c r="DB25" i="36"/>
  <c r="DA25" i="36"/>
  <c r="DB26" i="36"/>
  <c r="DA26" i="36"/>
  <c r="DB28" i="36"/>
  <c r="DA28" i="36"/>
  <c r="DB27" i="36"/>
  <c r="DA27" i="36"/>
  <c r="Y14" i="27"/>
  <c r="Y4" i="27"/>
  <c r="X14" i="27"/>
  <c r="X4" i="27"/>
  <c r="MK23" i="29"/>
  <c r="MK22" i="29"/>
  <c r="MK21" i="29"/>
  <c r="MK20" i="29"/>
  <c r="MK19" i="29"/>
  <c r="MK18" i="29"/>
  <c r="MK17" i="29"/>
  <c r="MK15" i="29"/>
  <c r="MK12" i="29"/>
  <c r="MK11" i="29"/>
  <c r="MK10" i="29"/>
  <c r="MK7" i="29"/>
  <c r="MK6" i="29"/>
  <c r="CU34" i="29"/>
  <c r="CU33" i="29"/>
  <c r="C30" i="39"/>
  <c r="B30" i="39"/>
  <c r="F25" i="35"/>
  <c r="G25" i="35"/>
  <c r="C25" i="35"/>
  <c r="B25" i="35"/>
  <c r="MK25" i="29"/>
  <c r="MK14" i="29"/>
  <c r="MK30" i="29"/>
  <c r="MK28" i="29"/>
  <c r="MK27" i="29"/>
  <c r="BV16" i="29"/>
  <c r="BV24" i="29"/>
  <c r="BQ16" i="29"/>
  <c r="BL16" i="29"/>
  <c r="BV33" i="29"/>
  <c r="BV34" i="29"/>
  <c r="BQ33" i="29"/>
  <c r="BQ34" i="29"/>
  <c r="BL33" i="29"/>
  <c r="BL34" i="29"/>
  <c r="BG33" i="29"/>
  <c r="BG34" i="29"/>
  <c r="BB33" i="29"/>
  <c r="BB34" i="29"/>
  <c r="AW35" i="29"/>
  <c r="C4" i="38" s="1"/>
  <c r="L4" i="32"/>
  <c r="AL63" i="36"/>
  <c r="G39" i="32" s="1"/>
  <c r="AM63" i="36"/>
  <c r="G40" i="32" s="1"/>
  <c r="AN63" i="36"/>
  <c r="G41" i="32" s="1"/>
  <c r="AO63" i="36"/>
  <c r="G42" i="32" s="1"/>
  <c r="AP63" i="36"/>
  <c r="G43" i="32" s="1"/>
  <c r="AQ63" i="36"/>
  <c r="G44" i="32" s="1"/>
  <c r="AK63" i="36"/>
  <c r="G38" i="32" s="1"/>
  <c r="AS63" i="36"/>
  <c r="G46" i="32" s="1"/>
  <c r="AT63" i="36"/>
  <c r="G47" i="32" s="1"/>
  <c r="AU63" i="36"/>
  <c r="G48" i="32" s="1"/>
  <c r="AV63" i="36"/>
  <c r="G49" i="32" s="1"/>
  <c r="AW63" i="36"/>
  <c r="G50" i="32" s="1"/>
  <c r="AX63" i="36"/>
  <c r="G51" i="32" s="1"/>
  <c r="AR63" i="36"/>
  <c r="G45" i="32" s="1"/>
  <c r="AZ63" i="36"/>
  <c r="G53" i="32" s="1"/>
  <c r="BA63" i="36"/>
  <c r="G54" i="32" s="1"/>
  <c r="BB63" i="36"/>
  <c r="G55" i="32" s="1"/>
  <c r="BC63" i="36"/>
  <c r="BD63" i="36"/>
  <c r="G57" i="32" s="1"/>
  <c r="BE63" i="36"/>
  <c r="G58" i="32" s="1"/>
  <c r="AY63" i="36"/>
  <c r="G52" i="32" s="1"/>
  <c r="G106" i="32"/>
  <c r="G107" i="32"/>
  <c r="DW63" i="36"/>
  <c r="G128" i="32" s="1"/>
  <c r="DR63" i="36"/>
  <c r="G123" i="32" s="1"/>
  <c r="DS63" i="36"/>
  <c r="G124" i="32" s="1"/>
  <c r="DT63" i="36"/>
  <c r="G125" i="32" s="1"/>
  <c r="DU63" i="36"/>
  <c r="G126" i="32" s="1"/>
  <c r="DV63" i="36"/>
  <c r="G127" i="32" s="1"/>
  <c r="DQ63" i="36"/>
  <c r="G135" i="32"/>
  <c r="G130" i="32"/>
  <c r="G132" i="32"/>
  <c r="G133" i="32"/>
  <c r="G134" i="32"/>
  <c r="AJ64" i="36"/>
  <c r="ND26" i="37" l="1"/>
  <c r="NE26" i="37"/>
  <c r="NF26" i="37"/>
  <c r="NG26" i="37"/>
  <c r="NH26" i="37"/>
  <c r="NC26" i="37"/>
  <c r="ND25" i="37"/>
  <c r="NE25" i="37"/>
  <c r="NF25" i="37"/>
  <c r="NG25" i="37"/>
  <c r="NH25" i="37"/>
  <c r="NC25" i="37"/>
  <c r="ND23" i="37"/>
  <c r="NE23" i="37"/>
  <c r="NF23" i="37"/>
  <c r="NG23" i="37"/>
  <c r="NH23" i="37"/>
  <c r="NC23" i="37"/>
  <c r="ND21" i="37"/>
  <c r="NE21" i="37"/>
  <c r="NF21" i="37"/>
  <c r="NG21" i="37"/>
  <c r="NH21" i="37"/>
  <c r="NC21" i="37"/>
  <c r="ND19" i="37"/>
  <c r="NE19" i="37"/>
  <c r="NF19" i="37"/>
  <c r="NG19" i="37"/>
  <c r="NH19" i="37"/>
  <c r="NC19" i="37"/>
  <c r="ND18" i="37"/>
  <c r="NE18" i="37"/>
  <c r="NF18" i="37"/>
  <c r="NG18" i="37"/>
  <c r="NH18" i="37"/>
  <c r="NC18" i="37"/>
  <c r="ND17" i="37"/>
  <c r="NE17" i="37"/>
  <c r="NF17" i="37"/>
  <c r="NG17" i="37"/>
  <c r="NH17" i="37"/>
  <c r="NC17" i="37"/>
  <c r="ND16" i="37"/>
  <c r="NE16" i="37"/>
  <c r="NF16" i="37"/>
  <c r="NG16" i="37"/>
  <c r="NH16" i="37"/>
  <c r="NC16" i="37"/>
  <c r="ND15" i="37"/>
  <c r="NE15" i="37"/>
  <c r="NF15" i="37"/>
  <c r="NG15" i="37"/>
  <c r="NH15" i="37"/>
  <c r="NC15" i="37"/>
  <c r="ND14" i="37"/>
  <c r="NE14" i="37"/>
  <c r="NF14" i="37"/>
  <c r="NG14" i="37"/>
  <c r="NH14" i="37"/>
  <c r="NC14" i="37"/>
  <c r="ND13" i="37"/>
  <c r="NE13" i="37"/>
  <c r="NF13" i="37"/>
  <c r="NG13" i="37"/>
  <c r="NH13" i="37"/>
  <c r="NC13" i="37"/>
  <c r="ND11" i="37"/>
  <c r="NE11" i="37"/>
  <c r="NF11" i="37"/>
  <c r="NG11" i="37"/>
  <c r="NH11" i="37"/>
  <c r="NC11" i="37"/>
  <c r="ND10" i="37"/>
  <c r="NE10" i="37"/>
  <c r="NF10" i="37"/>
  <c r="NG10" i="37"/>
  <c r="NH10" i="37"/>
  <c r="NC10" i="37"/>
  <c r="ND9" i="37"/>
  <c r="NE9" i="37"/>
  <c r="NF9" i="37"/>
  <c r="NG9" i="37"/>
  <c r="NH9" i="37"/>
  <c r="NC9" i="37"/>
  <c r="ND8" i="37"/>
  <c r="NE8" i="37"/>
  <c r="NF8" i="37"/>
  <c r="NG8" i="37"/>
  <c r="NH8" i="37"/>
  <c r="NC8" i="37"/>
  <c r="ND7" i="37"/>
  <c r="NE7" i="37"/>
  <c r="NF7" i="37"/>
  <c r="NG7" i="37"/>
  <c r="NH7" i="37"/>
  <c r="NC7" i="37"/>
  <c r="ND6" i="37"/>
  <c r="NE6" i="37"/>
  <c r="NF6" i="37"/>
  <c r="NG6" i="37"/>
  <c r="NH6" i="37"/>
  <c r="NC6" i="37"/>
  <c r="ND5" i="37"/>
  <c r="NE5" i="37"/>
  <c r="NF5" i="37"/>
  <c r="NG5" i="37"/>
  <c r="NH5" i="37"/>
  <c r="NC5" i="37"/>
  <c r="ND4" i="37"/>
  <c r="NE4" i="37"/>
  <c r="NF4" i="37"/>
  <c r="NG4" i="37"/>
  <c r="NH4" i="37"/>
  <c r="NC4" i="37"/>
  <c r="ND24" i="37"/>
  <c r="NE24" i="37"/>
  <c r="NF24" i="37"/>
  <c r="NG24" i="37"/>
  <c r="NH24" i="37"/>
  <c r="NC24" i="37"/>
  <c r="ND22" i="37"/>
  <c r="NE22" i="37"/>
  <c r="NF22" i="37"/>
  <c r="NG22" i="37"/>
  <c r="NH22" i="37"/>
  <c r="NC22" i="37"/>
  <c r="LY44" i="37"/>
  <c r="LY44" i="36"/>
  <c r="BFX17" i="30"/>
  <c r="BFT17" i="30"/>
  <c r="BFP17" i="30"/>
  <c r="BFL17" i="30"/>
  <c r="BFH17" i="30"/>
  <c r="BFD17" i="30"/>
  <c r="BEZ17" i="30"/>
  <c r="KG35" i="29"/>
  <c r="BFX25" i="30"/>
  <c r="BFT25" i="30"/>
  <c r="BFP25" i="30"/>
  <c r="BFL25" i="30"/>
  <c r="BFH25" i="30"/>
  <c r="BFD25" i="30"/>
  <c r="BEZ25" i="30"/>
  <c r="BGB25" i="30" s="1"/>
  <c r="LY52" i="37"/>
  <c r="LY52" i="36"/>
  <c r="MF44" i="37"/>
  <c r="MF44" i="36"/>
  <c r="BHD17" i="30"/>
  <c r="BGZ17" i="30"/>
  <c r="BGV17" i="30"/>
  <c r="BGR17" i="30"/>
  <c r="BGN17" i="30"/>
  <c r="BGJ17" i="30"/>
  <c r="BGF17" i="30"/>
  <c r="KL35" i="29"/>
  <c r="BHD25" i="30"/>
  <c r="BGZ25" i="30"/>
  <c r="BGV25" i="30"/>
  <c r="BGR25" i="30"/>
  <c r="BGN25" i="30"/>
  <c r="BGJ25" i="30"/>
  <c r="BGF25" i="30"/>
  <c r="BHH25" i="30" s="1"/>
  <c r="MF52" i="37"/>
  <c r="MF52" i="36"/>
  <c r="MM44" i="37"/>
  <c r="MM44" i="36"/>
  <c r="BIJ17" i="30"/>
  <c r="BIF17" i="30"/>
  <c r="BIB17" i="30"/>
  <c r="BHX17" i="30"/>
  <c r="BHT17" i="30"/>
  <c r="BHP17" i="30"/>
  <c r="BHL17" i="30"/>
  <c r="KQ35" i="29"/>
  <c r="BIJ25" i="30"/>
  <c r="BIF25" i="30"/>
  <c r="BIB25" i="30"/>
  <c r="BHX25" i="30"/>
  <c r="BHT25" i="30"/>
  <c r="BHP25" i="30"/>
  <c r="BHL25" i="30"/>
  <c r="BIN25" i="30" s="1"/>
  <c r="MM52" i="37"/>
  <c r="MM52" i="36"/>
  <c r="MT44" i="37"/>
  <c r="MT44" i="36"/>
  <c r="BJP17" i="30"/>
  <c r="BJL17" i="30"/>
  <c r="BJH17" i="30"/>
  <c r="BJD17" i="30"/>
  <c r="BIZ17" i="30"/>
  <c r="BIV17" i="30"/>
  <c r="BIR17" i="30"/>
  <c r="KV35" i="29"/>
  <c r="BJP25" i="30"/>
  <c r="BJL25" i="30"/>
  <c r="BJH25" i="30"/>
  <c r="BJD25" i="30"/>
  <c r="BIZ25" i="30"/>
  <c r="BIV25" i="30"/>
  <c r="BIR25" i="30"/>
  <c r="BJT25" i="30" s="1"/>
  <c r="MT52" i="37"/>
  <c r="MT52" i="36"/>
  <c r="LF16" i="29"/>
  <c r="NA44" i="37"/>
  <c r="NA44" i="36"/>
  <c r="BKV17" i="30"/>
  <c r="BKR17" i="30"/>
  <c r="BKN17" i="30"/>
  <c r="BKJ17" i="30"/>
  <c r="BKF17" i="30"/>
  <c r="BKB17" i="30"/>
  <c r="BJX17" i="30"/>
  <c r="LA35" i="29"/>
  <c r="BKV25" i="30"/>
  <c r="BKR25" i="30"/>
  <c r="BKN25" i="30"/>
  <c r="BKJ25" i="30"/>
  <c r="BKF25" i="30"/>
  <c r="BKB25" i="30"/>
  <c r="BJX25" i="30"/>
  <c r="BKZ25" i="30" s="1"/>
  <c r="NA52" i="37"/>
  <c r="NA52" i="36"/>
  <c r="LF24" i="29"/>
  <c r="KW44" i="37"/>
  <c r="KW44" i="36"/>
  <c r="BAZ17" i="30"/>
  <c r="BAV17" i="30"/>
  <c r="BAR17" i="30"/>
  <c r="BAN17" i="30"/>
  <c r="BAJ17" i="30"/>
  <c r="BAF17" i="30"/>
  <c r="BAB17" i="30"/>
  <c r="JH35" i="29"/>
  <c r="BAZ25" i="30"/>
  <c r="BAV25" i="30"/>
  <c r="BAR25" i="30"/>
  <c r="BAN25" i="30"/>
  <c r="BAJ25" i="30"/>
  <c r="BAF25" i="30"/>
  <c r="BAB25" i="30"/>
  <c r="BBD25" i="30" s="1"/>
  <c r="KW52" i="37"/>
  <c r="KW52" i="36"/>
  <c r="LD44" i="37"/>
  <c r="LD44" i="36"/>
  <c r="BBT17" i="30"/>
  <c r="BBX17" i="30"/>
  <c r="BCB17" i="30"/>
  <c r="BCF17" i="30"/>
  <c r="BBP17" i="30"/>
  <c r="BBL17" i="30"/>
  <c r="BBH17" i="30"/>
  <c r="JM35" i="29"/>
  <c r="BBT25" i="30"/>
  <c r="BBX25" i="30"/>
  <c r="BCB25" i="30"/>
  <c r="BCF25" i="30"/>
  <c r="BBP25" i="30"/>
  <c r="BBL25" i="30"/>
  <c r="BBH25" i="30"/>
  <c r="BCJ25" i="30" s="1"/>
  <c r="LD52" i="37"/>
  <c r="LD52" i="36"/>
  <c r="LK44" i="37"/>
  <c r="LK44" i="36"/>
  <c r="BDL17" i="30"/>
  <c r="BDH17" i="30"/>
  <c r="BDD17" i="30"/>
  <c r="BCZ17" i="30"/>
  <c r="BCV17" i="30"/>
  <c r="BCR17" i="30"/>
  <c r="BCN17" i="30"/>
  <c r="JR35" i="29"/>
  <c r="BDL25" i="30"/>
  <c r="BDH25" i="30"/>
  <c r="BDD25" i="30"/>
  <c r="BCZ25" i="30"/>
  <c r="BCV25" i="30"/>
  <c r="BCR25" i="30"/>
  <c r="BCN25" i="30"/>
  <c r="BDP25" i="30" s="1"/>
  <c r="LK52" i="37"/>
  <c r="LK52" i="36"/>
  <c r="KB16" i="29"/>
  <c r="LR44" i="37"/>
  <c r="LR44" i="36"/>
  <c r="BER17" i="30"/>
  <c r="BEN17" i="30"/>
  <c r="BEJ17" i="30"/>
  <c r="BEF17" i="30"/>
  <c r="BEB17" i="30"/>
  <c r="BDX17" i="30"/>
  <c r="BDT17" i="30"/>
  <c r="JW35" i="29"/>
  <c r="BER25" i="30"/>
  <c r="BEN25" i="30"/>
  <c r="BEJ25" i="30"/>
  <c r="BEF25" i="30"/>
  <c r="BEB25" i="30"/>
  <c r="BDX25" i="30"/>
  <c r="BDT25" i="30"/>
  <c r="BEV25" i="30" s="1"/>
  <c r="LR52" i="37"/>
  <c r="LR52" i="36"/>
  <c r="KB24" i="29"/>
  <c r="MI35" i="29"/>
  <c r="OC26" i="37"/>
  <c r="OB26" i="37"/>
  <c r="OA26" i="37"/>
  <c r="NZ26" i="37"/>
  <c r="NY26" i="37"/>
  <c r="NX26" i="37"/>
  <c r="NW26" i="37"/>
  <c r="NV26" i="37"/>
  <c r="NU26" i="37"/>
  <c r="NT26" i="37"/>
  <c r="NS26" i="37"/>
  <c r="NR26" i="37"/>
  <c r="NQ26" i="37"/>
  <c r="NP26" i="37"/>
  <c r="NO26" i="37"/>
  <c r="NN26" i="37"/>
  <c r="NM26" i="37"/>
  <c r="NL26" i="37"/>
  <c r="NK26" i="37"/>
  <c r="NJ26" i="37"/>
  <c r="NI26" i="37"/>
  <c r="OC25" i="37"/>
  <c r="OB25" i="37"/>
  <c r="OA25" i="37"/>
  <c r="NZ25" i="37"/>
  <c r="NY25" i="37"/>
  <c r="NX25" i="37"/>
  <c r="NW25" i="37"/>
  <c r="NV25" i="37"/>
  <c r="NU25" i="37"/>
  <c r="NT25" i="37"/>
  <c r="NS25" i="37"/>
  <c r="NR25" i="37"/>
  <c r="NQ25" i="37"/>
  <c r="NP25" i="37"/>
  <c r="NO25" i="37"/>
  <c r="NN25" i="37"/>
  <c r="NM25" i="37"/>
  <c r="NL25" i="37"/>
  <c r="NK25" i="37"/>
  <c r="NJ25" i="37"/>
  <c r="NI25" i="37"/>
  <c r="OC24" i="37"/>
  <c r="OB24" i="37"/>
  <c r="OA24" i="37"/>
  <c r="NZ24" i="37"/>
  <c r="NY24" i="37"/>
  <c r="NX24" i="37"/>
  <c r="NW24" i="37"/>
  <c r="NV24" i="37"/>
  <c r="NU24" i="37"/>
  <c r="NT24" i="37"/>
  <c r="NS24" i="37"/>
  <c r="NR24" i="37"/>
  <c r="NQ24" i="37"/>
  <c r="NP24" i="37"/>
  <c r="NO24" i="37"/>
  <c r="NN24" i="37"/>
  <c r="NM24" i="37"/>
  <c r="NL24" i="37"/>
  <c r="NK24" i="37"/>
  <c r="NJ24" i="37"/>
  <c r="NI24" i="37"/>
  <c r="OC23" i="37"/>
  <c r="OB23" i="37"/>
  <c r="OA23" i="37"/>
  <c r="NZ23" i="37"/>
  <c r="NY23" i="37"/>
  <c r="NX23" i="37"/>
  <c r="NW23" i="37"/>
  <c r="NV23" i="37"/>
  <c r="NU23" i="37"/>
  <c r="NT23" i="37"/>
  <c r="NS23" i="37"/>
  <c r="NR23" i="37"/>
  <c r="NQ23" i="37"/>
  <c r="NP23" i="37"/>
  <c r="NO23" i="37"/>
  <c r="NN23" i="37"/>
  <c r="NM23" i="37"/>
  <c r="NL23" i="37"/>
  <c r="NK23" i="37"/>
  <c r="NJ23" i="37"/>
  <c r="NI23" i="37"/>
  <c r="OC22" i="37"/>
  <c r="OB22" i="37"/>
  <c r="OA22" i="37"/>
  <c r="NZ22" i="37"/>
  <c r="NY22" i="37"/>
  <c r="NX22" i="37"/>
  <c r="NW22" i="37"/>
  <c r="NV22" i="37"/>
  <c r="NU22" i="37"/>
  <c r="NT22" i="37"/>
  <c r="NS22" i="37"/>
  <c r="NR22" i="37"/>
  <c r="NQ22" i="37"/>
  <c r="NP22" i="37"/>
  <c r="NO22" i="37"/>
  <c r="NN22" i="37"/>
  <c r="NM22" i="37"/>
  <c r="NL22" i="37"/>
  <c r="NK22" i="37"/>
  <c r="NJ22" i="37"/>
  <c r="NI22" i="37"/>
  <c r="OC21" i="37"/>
  <c r="OB21" i="37"/>
  <c r="OA21" i="37"/>
  <c r="NZ21" i="37"/>
  <c r="NY21" i="37"/>
  <c r="NX21" i="37"/>
  <c r="NW21" i="37"/>
  <c r="NV21" i="37"/>
  <c r="NU21" i="37"/>
  <c r="NT21" i="37"/>
  <c r="NS21" i="37"/>
  <c r="NR21" i="37"/>
  <c r="NQ21" i="37"/>
  <c r="NP21" i="37"/>
  <c r="NO21" i="37"/>
  <c r="NN21" i="37"/>
  <c r="NM21" i="37"/>
  <c r="NL21" i="37"/>
  <c r="NK21" i="37"/>
  <c r="NJ21" i="37"/>
  <c r="NI21" i="37"/>
  <c r="JU64" i="36"/>
  <c r="JO27" i="36"/>
  <c r="JU27" i="37"/>
  <c r="JT27" i="37"/>
  <c r="JS27" i="37"/>
  <c r="JR27" i="37"/>
  <c r="JQ27" i="37"/>
  <c r="JP27" i="37"/>
  <c r="JO27" i="37"/>
  <c r="KB27" i="37"/>
  <c r="KA27" i="37"/>
  <c r="JZ27" i="37"/>
  <c r="JY27" i="37"/>
  <c r="JX27" i="37"/>
  <c r="JW27" i="37"/>
  <c r="JV27" i="37"/>
  <c r="KI27" i="37"/>
  <c r="KH27" i="37"/>
  <c r="KG27" i="37"/>
  <c r="KF27" i="37"/>
  <c r="KE27" i="37"/>
  <c r="KD27" i="37"/>
  <c r="KC27" i="37"/>
  <c r="KP27" i="37"/>
  <c r="KO27" i="37"/>
  <c r="KN27" i="37"/>
  <c r="KM27" i="37"/>
  <c r="KL27" i="37"/>
  <c r="KK27" i="37"/>
  <c r="KJ27" i="37"/>
  <c r="KW27" i="37"/>
  <c r="KV27" i="37"/>
  <c r="KU27" i="37"/>
  <c r="KT27" i="37"/>
  <c r="KS27" i="37"/>
  <c r="KR27" i="37"/>
  <c r="KQ27" i="37"/>
  <c r="LD27" i="37"/>
  <c r="LC27" i="37"/>
  <c r="LB27" i="37"/>
  <c r="LA27" i="37"/>
  <c r="KZ27" i="37"/>
  <c r="KY27" i="37"/>
  <c r="KX27" i="37"/>
  <c r="LK27" i="37"/>
  <c r="LJ27" i="37"/>
  <c r="LI27" i="37"/>
  <c r="LH27" i="37"/>
  <c r="LG27" i="37"/>
  <c r="LF27" i="37"/>
  <c r="LE27" i="37"/>
  <c r="LR27" i="37"/>
  <c r="LQ27" i="37"/>
  <c r="LP27" i="37"/>
  <c r="LO27" i="37"/>
  <c r="LN27" i="37"/>
  <c r="LM27" i="37"/>
  <c r="LL27" i="37"/>
  <c r="LY27" i="37"/>
  <c r="LX27" i="37"/>
  <c r="LW27" i="37"/>
  <c r="LV27" i="37"/>
  <c r="LU27" i="37"/>
  <c r="LT27" i="37"/>
  <c r="LS27" i="37"/>
  <c r="MF27" i="37"/>
  <c r="ME27" i="37"/>
  <c r="MD27" i="37"/>
  <c r="MC27" i="37"/>
  <c r="MB27" i="37"/>
  <c r="MA27" i="37"/>
  <c r="LZ27" i="37"/>
  <c r="MM27" i="37"/>
  <c r="ML27" i="37"/>
  <c r="MK27" i="37"/>
  <c r="MJ27" i="37"/>
  <c r="MI27" i="37"/>
  <c r="MH27" i="37"/>
  <c r="MG27" i="37"/>
  <c r="MP27" i="37"/>
  <c r="MO27" i="37"/>
  <c r="MN27" i="37"/>
  <c r="OC27" i="37"/>
  <c r="OB27" i="37"/>
  <c r="OA27" i="37"/>
  <c r="NZ27" i="37"/>
  <c r="NY27" i="37"/>
  <c r="NX27" i="37"/>
  <c r="NW27" i="37"/>
  <c r="NV27" i="37"/>
  <c r="NU27" i="37"/>
  <c r="NT27" i="37"/>
  <c r="NS27" i="37"/>
  <c r="NR27" i="37"/>
  <c r="NQ27" i="37"/>
  <c r="NP27" i="37"/>
  <c r="NO27" i="37"/>
  <c r="NN27" i="37"/>
  <c r="NM27" i="37"/>
  <c r="NL27" i="37"/>
  <c r="NK27" i="37"/>
  <c r="NJ27" i="37"/>
  <c r="NI27" i="37"/>
  <c r="NX27" i="36"/>
  <c r="NY27" i="36"/>
  <c r="NZ27" i="36"/>
  <c r="OA27" i="36"/>
  <c r="OB27" i="36"/>
  <c r="OC27" i="36"/>
  <c r="NW27" i="36"/>
  <c r="NQ27" i="36"/>
  <c r="NR27" i="36"/>
  <c r="NS27" i="36"/>
  <c r="NT27" i="36"/>
  <c r="NU27" i="36"/>
  <c r="NV27" i="36"/>
  <c r="NP27" i="36"/>
  <c r="NO27" i="36"/>
  <c r="NJ27" i="36"/>
  <c r="NK27" i="36"/>
  <c r="NL27" i="36"/>
  <c r="NM27" i="36"/>
  <c r="NN27" i="36"/>
  <c r="NI27" i="36"/>
  <c r="NC27" i="36"/>
  <c r="ND27" i="36"/>
  <c r="NE27" i="36"/>
  <c r="NF27" i="36"/>
  <c r="NG27" i="36"/>
  <c r="NH27" i="36"/>
  <c r="GB16" i="29"/>
  <c r="GH44" i="37"/>
  <c r="GH44" i="36"/>
  <c r="AGB17" i="30"/>
  <c r="AFX17" i="30"/>
  <c r="AFT17" i="30"/>
  <c r="AFP17" i="30"/>
  <c r="AFL17" i="30"/>
  <c r="AFH17" i="30"/>
  <c r="AFD17" i="30"/>
  <c r="AGF17" i="30" s="1"/>
  <c r="GB24" i="29"/>
  <c r="AGB25" i="30"/>
  <c r="AFX25" i="30"/>
  <c r="AFT25" i="30"/>
  <c r="AFP25" i="30"/>
  <c r="AFL25" i="30"/>
  <c r="AFH25" i="30"/>
  <c r="AFD25" i="30"/>
  <c r="AGF25" i="30" s="1"/>
  <c r="GH52" i="37"/>
  <c r="GH52" i="36"/>
  <c r="JC35" i="29"/>
  <c r="ID16" i="29"/>
  <c r="IL44" i="37"/>
  <c r="IL44" i="36"/>
  <c r="APX17" i="30"/>
  <c r="APT17" i="30"/>
  <c r="APP17" i="30"/>
  <c r="APL17" i="30"/>
  <c r="APH17" i="30"/>
  <c r="APD17" i="30"/>
  <c r="AOZ17" i="30"/>
  <c r="HF35" i="29"/>
  <c r="APX25" i="30"/>
  <c r="APT25" i="30"/>
  <c r="APP25" i="30"/>
  <c r="APL25" i="30"/>
  <c r="APH25" i="30"/>
  <c r="APD25" i="30"/>
  <c r="AOZ25" i="30"/>
  <c r="AQB25" i="30" s="1"/>
  <c r="IL52" i="37"/>
  <c r="IL52" i="36"/>
  <c r="ID24" i="29"/>
  <c r="ID35" i="29"/>
  <c r="OC44" i="37"/>
  <c r="OC44" i="36"/>
  <c r="OC52" i="37"/>
  <c r="OC52" i="36"/>
  <c r="NV44" i="37"/>
  <c r="NV44" i="36"/>
  <c r="NV52" i="37"/>
  <c r="NV52" i="36"/>
  <c r="NO44" i="37"/>
  <c r="NO44" i="36"/>
  <c r="NO52" i="37"/>
  <c r="NO52" i="36"/>
  <c r="NH44" i="37"/>
  <c r="NH44" i="36"/>
  <c r="NH52" i="37"/>
  <c r="NH52" i="36"/>
  <c r="NW19" i="36"/>
  <c r="NX19" i="36"/>
  <c r="NY19" i="36"/>
  <c r="NZ19" i="36"/>
  <c r="OA19" i="36"/>
  <c r="OB19" i="36"/>
  <c r="OC19" i="36"/>
  <c r="NW19" i="37"/>
  <c r="NX19" i="37"/>
  <c r="NY19" i="37"/>
  <c r="NZ19" i="37"/>
  <c r="OA19" i="37"/>
  <c r="OB19" i="37"/>
  <c r="OC19" i="37"/>
  <c r="NP19" i="36"/>
  <c r="NQ19" i="36"/>
  <c r="NR19" i="36"/>
  <c r="NS19" i="36"/>
  <c r="NT19" i="36"/>
  <c r="NU19" i="36"/>
  <c r="NV19" i="36"/>
  <c r="NP19" i="37"/>
  <c r="NQ19" i="37"/>
  <c r="NR19" i="37"/>
  <c r="NS19" i="37"/>
  <c r="NT19" i="37"/>
  <c r="NU19" i="37"/>
  <c r="NV19" i="37"/>
  <c r="NI19" i="36"/>
  <c r="NJ19" i="36"/>
  <c r="NK19" i="36"/>
  <c r="NL19" i="36"/>
  <c r="NM19" i="36"/>
  <c r="NN19" i="36"/>
  <c r="NO19" i="36"/>
  <c r="NI19" i="37"/>
  <c r="NJ19" i="37"/>
  <c r="NK19" i="37"/>
  <c r="NL19" i="37"/>
  <c r="NM19" i="37"/>
  <c r="NN19" i="37"/>
  <c r="NO19" i="37"/>
  <c r="NC19" i="36"/>
  <c r="ND19" i="36"/>
  <c r="NE19" i="36"/>
  <c r="NF19" i="36"/>
  <c r="NG19" i="36"/>
  <c r="NH19" i="36"/>
  <c r="NW18" i="36"/>
  <c r="NX18" i="36"/>
  <c r="NY18" i="36"/>
  <c r="NZ18" i="36"/>
  <c r="OA18" i="36"/>
  <c r="OB18" i="36"/>
  <c r="OC18" i="36"/>
  <c r="NW18" i="37"/>
  <c r="NX18" i="37"/>
  <c r="NY18" i="37"/>
  <c r="NZ18" i="37"/>
  <c r="OA18" i="37"/>
  <c r="OB18" i="37"/>
  <c r="OC18" i="37"/>
  <c r="NP18" i="36"/>
  <c r="NQ18" i="36"/>
  <c r="NR18" i="36"/>
  <c r="NS18" i="36"/>
  <c r="NT18" i="36"/>
  <c r="NU18" i="36"/>
  <c r="NV18" i="36"/>
  <c r="NP18" i="37"/>
  <c r="NQ18" i="37"/>
  <c r="NR18" i="37"/>
  <c r="NS18" i="37"/>
  <c r="NT18" i="37"/>
  <c r="NU18" i="37"/>
  <c r="NV18" i="37"/>
  <c r="NI18" i="36"/>
  <c r="NJ18" i="36"/>
  <c r="NK18" i="36"/>
  <c r="NL18" i="36"/>
  <c r="NM18" i="36"/>
  <c r="NN18" i="36"/>
  <c r="NO18" i="36"/>
  <c r="NI18" i="37"/>
  <c r="NJ18" i="37"/>
  <c r="NK18" i="37"/>
  <c r="NL18" i="37"/>
  <c r="NM18" i="37"/>
  <c r="NN18" i="37"/>
  <c r="NO18" i="37"/>
  <c r="NC18" i="36"/>
  <c r="ND18" i="36"/>
  <c r="NE18" i="36"/>
  <c r="NF18" i="36"/>
  <c r="NG18" i="36"/>
  <c r="NH18" i="36"/>
  <c r="NW17" i="36"/>
  <c r="NX17" i="36"/>
  <c r="NY17" i="36"/>
  <c r="NZ17" i="36"/>
  <c r="OA17" i="36"/>
  <c r="OB17" i="36"/>
  <c r="OC17" i="36"/>
  <c r="NW17" i="37"/>
  <c r="NX17" i="37"/>
  <c r="NY17" i="37"/>
  <c r="NZ17" i="37"/>
  <c r="OA17" i="37"/>
  <c r="OB17" i="37"/>
  <c r="OC17" i="37"/>
  <c r="NP17" i="36"/>
  <c r="NQ17" i="36"/>
  <c r="NR17" i="36"/>
  <c r="NS17" i="36"/>
  <c r="NT17" i="36"/>
  <c r="NU17" i="36"/>
  <c r="NV17" i="36"/>
  <c r="NP17" i="37"/>
  <c r="NQ17" i="37"/>
  <c r="NR17" i="37"/>
  <c r="NS17" i="37"/>
  <c r="NT17" i="37"/>
  <c r="NU17" i="37"/>
  <c r="NV17" i="37"/>
  <c r="NI17" i="36"/>
  <c r="NJ17" i="36"/>
  <c r="NK17" i="36"/>
  <c r="NL17" i="36"/>
  <c r="NM17" i="36"/>
  <c r="NN17" i="36"/>
  <c r="NO17" i="36"/>
  <c r="NI17" i="37"/>
  <c r="NJ17" i="37"/>
  <c r="NK17" i="37"/>
  <c r="NL17" i="37"/>
  <c r="NM17" i="37"/>
  <c r="NN17" i="37"/>
  <c r="NO17" i="37"/>
  <c r="NC17" i="36"/>
  <c r="ND17" i="36"/>
  <c r="NE17" i="36"/>
  <c r="NF17" i="36"/>
  <c r="NG17" i="36"/>
  <c r="NH17" i="36"/>
  <c r="NW16" i="36"/>
  <c r="NX16" i="36"/>
  <c r="NY16" i="36"/>
  <c r="NZ16" i="36"/>
  <c r="OA16" i="36"/>
  <c r="OB16" i="36"/>
  <c r="OC16" i="36"/>
  <c r="NW16" i="37"/>
  <c r="NX16" i="37"/>
  <c r="NY16" i="37"/>
  <c r="NZ16" i="37"/>
  <c r="OA16" i="37"/>
  <c r="OB16" i="37"/>
  <c r="OC16" i="37"/>
  <c r="NP16" i="36"/>
  <c r="NQ16" i="36"/>
  <c r="NR16" i="36"/>
  <c r="NS16" i="36"/>
  <c r="NT16" i="36"/>
  <c r="NU16" i="36"/>
  <c r="NV16" i="36"/>
  <c r="NP16" i="37"/>
  <c r="NQ16" i="37"/>
  <c r="NR16" i="37"/>
  <c r="NS16" i="37"/>
  <c r="NT16" i="37"/>
  <c r="NU16" i="37"/>
  <c r="NV16" i="37"/>
  <c r="NI16" i="36"/>
  <c r="NJ16" i="36"/>
  <c r="NK16" i="36"/>
  <c r="NL16" i="36"/>
  <c r="NM16" i="36"/>
  <c r="NN16" i="36"/>
  <c r="NO16" i="36"/>
  <c r="NI16" i="37"/>
  <c r="NJ16" i="37"/>
  <c r="NK16" i="37"/>
  <c r="NL16" i="37"/>
  <c r="NM16" i="37"/>
  <c r="NN16" i="37"/>
  <c r="NO16" i="37"/>
  <c r="ND16" i="36"/>
  <c r="NE16" i="36"/>
  <c r="NF16" i="36"/>
  <c r="NG16" i="36"/>
  <c r="NH16" i="36"/>
  <c r="NW15" i="36"/>
  <c r="NX15" i="36"/>
  <c r="NY15" i="36"/>
  <c r="NZ15" i="36"/>
  <c r="OA15" i="36"/>
  <c r="OB15" i="36"/>
  <c r="OC15" i="36"/>
  <c r="NW15" i="37"/>
  <c r="NX15" i="37"/>
  <c r="NY15" i="37"/>
  <c r="NZ15" i="37"/>
  <c r="OA15" i="37"/>
  <c r="OB15" i="37"/>
  <c r="OC15" i="37"/>
  <c r="NP15" i="36"/>
  <c r="NQ15" i="36"/>
  <c r="NR15" i="36"/>
  <c r="NS15" i="36"/>
  <c r="NT15" i="36"/>
  <c r="NU15" i="36"/>
  <c r="NV15" i="36"/>
  <c r="NP15" i="37"/>
  <c r="NQ15" i="37"/>
  <c r="NR15" i="37"/>
  <c r="NS15" i="37"/>
  <c r="NT15" i="37"/>
  <c r="NU15" i="37"/>
  <c r="NV15" i="37"/>
  <c r="NI15" i="36"/>
  <c r="NJ15" i="36"/>
  <c r="NK15" i="36"/>
  <c r="NL15" i="36"/>
  <c r="NM15" i="36"/>
  <c r="NN15" i="36"/>
  <c r="NO15" i="36"/>
  <c r="NI15" i="37"/>
  <c r="NJ15" i="37"/>
  <c r="NK15" i="37"/>
  <c r="NL15" i="37"/>
  <c r="NM15" i="37"/>
  <c r="NN15" i="37"/>
  <c r="NO15" i="37"/>
  <c r="NC15" i="36"/>
  <c r="ND15" i="36"/>
  <c r="NE15" i="36"/>
  <c r="NF15" i="36"/>
  <c r="NG15" i="36"/>
  <c r="NH15" i="36"/>
  <c r="NW14" i="36"/>
  <c r="NX14" i="36"/>
  <c r="NY14" i="36"/>
  <c r="NZ14" i="36"/>
  <c r="OA14" i="36"/>
  <c r="OB14" i="36"/>
  <c r="OC14" i="36"/>
  <c r="NW14" i="37"/>
  <c r="NX14" i="37"/>
  <c r="NY14" i="37"/>
  <c r="NZ14" i="37"/>
  <c r="OA14" i="37"/>
  <c r="OB14" i="37"/>
  <c r="OC14" i="37"/>
  <c r="NP14" i="36"/>
  <c r="NQ14" i="36"/>
  <c r="NR14" i="36"/>
  <c r="NS14" i="36"/>
  <c r="NT14" i="36"/>
  <c r="NU14" i="36"/>
  <c r="NV14" i="36"/>
  <c r="NP14" i="37"/>
  <c r="NQ14" i="37"/>
  <c r="NR14" i="37"/>
  <c r="NS14" i="37"/>
  <c r="NT14" i="37"/>
  <c r="NU14" i="37"/>
  <c r="NV14" i="37"/>
  <c r="NI14" i="36"/>
  <c r="NJ14" i="36"/>
  <c r="NK14" i="36"/>
  <c r="NL14" i="36"/>
  <c r="NM14" i="36"/>
  <c r="NN14" i="36"/>
  <c r="NO14" i="36"/>
  <c r="NI14" i="37"/>
  <c r="NJ14" i="37"/>
  <c r="NK14" i="37"/>
  <c r="NL14" i="37"/>
  <c r="NM14" i="37"/>
  <c r="NN14" i="37"/>
  <c r="NO14" i="37"/>
  <c r="NC14" i="36"/>
  <c r="ND14" i="36"/>
  <c r="NE14" i="36"/>
  <c r="NF14" i="36"/>
  <c r="NG14" i="36"/>
  <c r="NH14" i="36"/>
  <c r="NW13" i="36"/>
  <c r="NX13" i="36"/>
  <c r="NY13" i="36"/>
  <c r="NZ13" i="36"/>
  <c r="OA13" i="36"/>
  <c r="OB13" i="36"/>
  <c r="OC13" i="36"/>
  <c r="NW13" i="37"/>
  <c r="NX13" i="37"/>
  <c r="NY13" i="37"/>
  <c r="NZ13" i="37"/>
  <c r="OA13" i="37"/>
  <c r="OB13" i="37"/>
  <c r="OC13" i="37"/>
  <c r="NP13" i="36"/>
  <c r="NQ13" i="36"/>
  <c r="NR13" i="36"/>
  <c r="NS13" i="36"/>
  <c r="NT13" i="36"/>
  <c r="NU13" i="36"/>
  <c r="NV13" i="36"/>
  <c r="NP13" i="37"/>
  <c r="NQ13" i="37"/>
  <c r="NR13" i="37"/>
  <c r="NS13" i="37"/>
  <c r="NT13" i="37"/>
  <c r="NU13" i="37"/>
  <c r="NV13" i="37"/>
  <c r="NI13" i="36"/>
  <c r="NJ13" i="36"/>
  <c r="NK13" i="36"/>
  <c r="NL13" i="36"/>
  <c r="NM13" i="36"/>
  <c r="NN13" i="36"/>
  <c r="NO13" i="36"/>
  <c r="NI13" i="37"/>
  <c r="NJ13" i="37"/>
  <c r="NK13" i="37"/>
  <c r="NL13" i="37"/>
  <c r="NM13" i="37"/>
  <c r="NN13" i="37"/>
  <c r="NO13" i="37"/>
  <c r="NC13" i="36"/>
  <c r="ND13" i="36"/>
  <c r="NE13" i="36"/>
  <c r="NF13" i="36"/>
  <c r="NG13" i="36"/>
  <c r="NH13" i="36"/>
  <c r="NW11" i="36"/>
  <c r="NX11" i="36"/>
  <c r="NY11" i="36"/>
  <c r="NZ11" i="36"/>
  <c r="OA11" i="36"/>
  <c r="OB11" i="36"/>
  <c r="OC11" i="36"/>
  <c r="NW11" i="37"/>
  <c r="NX11" i="37"/>
  <c r="NY11" i="37"/>
  <c r="NZ11" i="37"/>
  <c r="OA11" i="37"/>
  <c r="OB11" i="37"/>
  <c r="OC11" i="37"/>
  <c r="NP11" i="36"/>
  <c r="NQ11" i="36"/>
  <c r="NR11" i="36"/>
  <c r="NS11" i="36"/>
  <c r="NT11" i="36"/>
  <c r="NU11" i="36"/>
  <c r="NV11" i="36"/>
  <c r="NP11" i="37"/>
  <c r="NQ11" i="37"/>
  <c r="NR11" i="37"/>
  <c r="NS11" i="37"/>
  <c r="NT11" i="37"/>
  <c r="NU11" i="37"/>
  <c r="NV11" i="37"/>
  <c r="NI11" i="36"/>
  <c r="NJ11" i="36"/>
  <c r="NK11" i="36"/>
  <c r="NL11" i="36"/>
  <c r="NM11" i="36"/>
  <c r="NN11" i="36"/>
  <c r="NO11" i="36"/>
  <c r="NI11" i="37"/>
  <c r="NJ11" i="37"/>
  <c r="NK11" i="37"/>
  <c r="NL11" i="37"/>
  <c r="NM11" i="37"/>
  <c r="NN11" i="37"/>
  <c r="NO11" i="37"/>
  <c r="NC11" i="36"/>
  <c r="ND11" i="36"/>
  <c r="NE11" i="36"/>
  <c r="NF11" i="36"/>
  <c r="NG11" i="36"/>
  <c r="NH11" i="36"/>
  <c r="NW10" i="36"/>
  <c r="NX10" i="36"/>
  <c r="NY10" i="36"/>
  <c r="NZ10" i="36"/>
  <c r="OA10" i="36"/>
  <c r="OB10" i="36"/>
  <c r="OC10" i="36"/>
  <c r="NW10" i="37"/>
  <c r="NX10" i="37"/>
  <c r="NY10" i="37"/>
  <c r="NZ10" i="37"/>
  <c r="OA10" i="37"/>
  <c r="OB10" i="37"/>
  <c r="OC10" i="37"/>
  <c r="NP10" i="36"/>
  <c r="NQ10" i="36"/>
  <c r="NR10" i="36"/>
  <c r="NS10" i="36"/>
  <c r="NT10" i="36"/>
  <c r="NU10" i="36"/>
  <c r="NV10" i="36"/>
  <c r="NP10" i="37"/>
  <c r="NQ10" i="37"/>
  <c r="NR10" i="37"/>
  <c r="NS10" i="37"/>
  <c r="NT10" i="37"/>
  <c r="NU10" i="37"/>
  <c r="NV10" i="37"/>
  <c r="NI10" i="36"/>
  <c r="NJ10" i="36"/>
  <c r="NK10" i="36"/>
  <c r="NL10" i="36"/>
  <c r="NM10" i="36"/>
  <c r="NN10" i="36"/>
  <c r="NO10" i="36"/>
  <c r="NI10" i="37"/>
  <c r="NJ10" i="37"/>
  <c r="NK10" i="37"/>
  <c r="NL10" i="37"/>
  <c r="NM10" i="37"/>
  <c r="NN10" i="37"/>
  <c r="NO10" i="37"/>
  <c r="NC10" i="36"/>
  <c r="ND10" i="36"/>
  <c r="NE10" i="36"/>
  <c r="NF10" i="36"/>
  <c r="NG10" i="36"/>
  <c r="NH10" i="36"/>
  <c r="NW9" i="36"/>
  <c r="NX9" i="36"/>
  <c r="NY9" i="36"/>
  <c r="NZ9" i="36"/>
  <c r="OA9" i="36"/>
  <c r="OB9" i="36"/>
  <c r="OC9" i="36"/>
  <c r="NW9" i="37"/>
  <c r="NX9" i="37"/>
  <c r="NY9" i="37"/>
  <c r="NZ9" i="37"/>
  <c r="OA9" i="37"/>
  <c r="OB9" i="37"/>
  <c r="OC9" i="37"/>
  <c r="NP9" i="36"/>
  <c r="NQ9" i="36"/>
  <c r="NR9" i="36"/>
  <c r="NS9" i="36"/>
  <c r="NT9" i="36"/>
  <c r="NU9" i="36"/>
  <c r="NV9" i="36"/>
  <c r="NP9" i="37"/>
  <c r="NQ9" i="37"/>
  <c r="NR9" i="37"/>
  <c r="NS9" i="37"/>
  <c r="NT9" i="37"/>
  <c r="NU9" i="37"/>
  <c r="NV9" i="37"/>
  <c r="NI9" i="36"/>
  <c r="NJ9" i="36"/>
  <c r="NK9" i="36"/>
  <c r="NL9" i="36"/>
  <c r="NM9" i="36"/>
  <c r="NN9" i="36"/>
  <c r="NO9" i="36"/>
  <c r="NI9" i="37"/>
  <c r="NJ9" i="37"/>
  <c r="NK9" i="37"/>
  <c r="NL9" i="37"/>
  <c r="NM9" i="37"/>
  <c r="NN9" i="37"/>
  <c r="NO9" i="37"/>
  <c r="NC9" i="36"/>
  <c r="ND9" i="36"/>
  <c r="NE9" i="36"/>
  <c r="NF9" i="36"/>
  <c r="NG9" i="36"/>
  <c r="NH9" i="36"/>
  <c r="NW8" i="36"/>
  <c r="NX8" i="36"/>
  <c r="NY8" i="36"/>
  <c r="NZ8" i="36"/>
  <c r="OA8" i="36"/>
  <c r="OB8" i="36"/>
  <c r="OC8" i="36"/>
  <c r="NW8" i="37"/>
  <c r="NX8" i="37"/>
  <c r="NY8" i="37"/>
  <c r="NZ8" i="37"/>
  <c r="OA8" i="37"/>
  <c r="OB8" i="37"/>
  <c r="OC8" i="37"/>
  <c r="NP8" i="36"/>
  <c r="NQ8" i="36"/>
  <c r="NR8" i="36"/>
  <c r="NS8" i="36"/>
  <c r="NT8" i="36"/>
  <c r="NU8" i="36"/>
  <c r="NV8" i="36"/>
  <c r="NP8" i="37"/>
  <c r="NQ8" i="37"/>
  <c r="NR8" i="37"/>
  <c r="NS8" i="37"/>
  <c r="NT8" i="37"/>
  <c r="NU8" i="37"/>
  <c r="NV8" i="37"/>
  <c r="NI8" i="36"/>
  <c r="NJ8" i="36"/>
  <c r="NK8" i="36"/>
  <c r="NL8" i="36"/>
  <c r="NM8" i="36"/>
  <c r="NN8" i="36"/>
  <c r="NO8" i="36"/>
  <c r="NI8" i="37"/>
  <c r="NJ8" i="37"/>
  <c r="NK8" i="37"/>
  <c r="NL8" i="37"/>
  <c r="NM8" i="37"/>
  <c r="NN8" i="37"/>
  <c r="NO8" i="37"/>
  <c r="NC8" i="36"/>
  <c r="ND8" i="36"/>
  <c r="NE8" i="36"/>
  <c r="NF8" i="36"/>
  <c r="NG8" i="36"/>
  <c r="NH8" i="36"/>
  <c r="NW7" i="36"/>
  <c r="NX7" i="36"/>
  <c r="NY7" i="36"/>
  <c r="NZ7" i="36"/>
  <c r="OA7" i="36"/>
  <c r="OB7" i="36"/>
  <c r="OC7" i="36"/>
  <c r="NW7" i="37"/>
  <c r="NX7" i="37"/>
  <c r="NY7" i="37"/>
  <c r="NZ7" i="37"/>
  <c r="OA7" i="37"/>
  <c r="OB7" i="37"/>
  <c r="OC7" i="37"/>
  <c r="NP7" i="36"/>
  <c r="NQ7" i="36"/>
  <c r="NR7" i="36"/>
  <c r="NS7" i="36"/>
  <c r="NT7" i="36"/>
  <c r="NU7" i="36"/>
  <c r="NV7" i="36"/>
  <c r="NP7" i="37"/>
  <c r="NQ7" i="37"/>
  <c r="NR7" i="37"/>
  <c r="NS7" i="37"/>
  <c r="NT7" i="37"/>
  <c r="NU7" i="37"/>
  <c r="NV7" i="37"/>
  <c r="NI7" i="36"/>
  <c r="NJ7" i="36"/>
  <c r="NK7" i="36"/>
  <c r="NL7" i="36"/>
  <c r="NM7" i="36"/>
  <c r="NN7" i="36"/>
  <c r="NO7" i="36"/>
  <c r="NI7" i="37"/>
  <c r="NJ7" i="37"/>
  <c r="NK7" i="37"/>
  <c r="NL7" i="37"/>
  <c r="NM7" i="37"/>
  <c r="NN7" i="37"/>
  <c r="NO7" i="37"/>
  <c r="NC7" i="36"/>
  <c r="ND7" i="36"/>
  <c r="NE7" i="36"/>
  <c r="NF7" i="36"/>
  <c r="NG7" i="36"/>
  <c r="NH7" i="36"/>
  <c r="NW6" i="36"/>
  <c r="NX6" i="36"/>
  <c r="NY6" i="36"/>
  <c r="NZ6" i="36"/>
  <c r="OA6" i="36"/>
  <c r="OB6" i="36"/>
  <c r="OC6" i="36"/>
  <c r="NW6" i="37"/>
  <c r="NX6" i="37"/>
  <c r="NY6" i="37"/>
  <c r="NZ6" i="37"/>
  <c r="OA6" i="37"/>
  <c r="OB6" i="37"/>
  <c r="OC6" i="37"/>
  <c r="NP6" i="36"/>
  <c r="NQ6" i="36"/>
  <c r="NR6" i="36"/>
  <c r="NS6" i="36"/>
  <c r="NT6" i="36"/>
  <c r="NU6" i="36"/>
  <c r="NV6" i="36"/>
  <c r="NP6" i="37"/>
  <c r="NQ6" i="37"/>
  <c r="NR6" i="37"/>
  <c r="NS6" i="37"/>
  <c r="NT6" i="37"/>
  <c r="NU6" i="37"/>
  <c r="NV6" i="37"/>
  <c r="NI6" i="36"/>
  <c r="NJ6" i="36"/>
  <c r="NK6" i="36"/>
  <c r="NL6" i="36"/>
  <c r="NM6" i="36"/>
  <c r="NN6" i="36"/>
  <c r="NO6" i="36"/>
  <c r="NI6" i="37"/>
  <c r="NJ6" i="37"/>
  <c r="NK6" i="37"/>
  <c r="NL6" i="37"/>
  <c r="NM6" i="37"/>
  <c r="NN6" i="37"/>
  <c r="NO6" i="37"/>
  <c r="NC6" i="36"/>
  <c r="ND6" i="36"/>
  <c r="NE6" i="36"/>
  <c r="NF6" i="36"/>
  <c r="NG6" i="36"/>
  <c r="NH6" i="36"/>
  <c r="NW5" i="36"/>
  <c r="NX5" i="36"/>
  <c r="NY5" i="36"/>
  <c r="NZ5" i="36"/>
  <c r="OA5" i="36"/>
  <c r="OB5" i="36"/>
  <c r="OC5" i="36"/>
  <c r="NW5" i="37"/>
  <c r="NX5" i="37"/>
  <c r="NY5" i="37"/>
  <c r="NZ5" i="37"/>
  <c r="OA5" i="37"/>
  <c r="OB5" i="37"/>
  <c r="OC5" i="37"/>
  <c r="NP5" i="36"/>
  <c r="NQ5" i="36"/>
  <c r="NR5" i="36"/>
  <c r="NS5" i="36"/>
  <c r="NT5" i="36"/>
  <c r="NU5" i="36"/>
  <c r="NV5" i="36"/>
  <c r="NP5" i="37"/>
  <c r="NQ5" i="37"/>
  <c r="NR5" i="37"/>
  <c r="NS5" i="37"/>
  <c r="NT5" i="37"/>
  <c r="NU5" i="37"/>
  <c r="NV5" i="37"/>
  <c r="NI5" i="36"/>
  <c r="NJ5" i="36"/>
  <c r="NK5" i="36"/>
  <c r="NL5" i="36"/>
  <c r="NM5" i="36"/>
  <c r="NN5" i="36"/>
  <c r="NO5" i="36"/>
  <c r="NI5" i="37"/>
  <c r="NJ5" i="37"/>
  <c r="NK5" i="37"/>
  <c r="NL5" i="37"/>
  <c r="NM5" i="37"/>
  <c r="NN5" i="37"/>
  <c r="NO5" i="37"/>
  <c r="NC5" i="36"/>
  <c r="ND5" i="36"/>
  <c r="NE5" i="36"/>
  <c r="NF5" i="36"/>
  <c r="NG5" i="36"/>
  <c r="NH5" i="36"/>
  <c r="NW4" i="36"/>
  <c r="NX4" i="36"/>
  <c r="NY4" i="36"/>
  <c r="NZ4" i="36"/>
  <c r="OA4" i="36"/>
  <c r="OB4" i="36"/>
  <c r="OC4" i="36"/>
  <c r="NW4" i="37"/>
  <c r="NX4" i="37"/>
  <c r="NY4" i="37"/>
  <c r="NZ4" i="37"/>
  <c r="OA4" i="37"/>
  <c r="OB4" i="37"/>
  <c r="OC4" i="37"/>
  <c r="NP4" i="36"/>
  <c r="NQ4" i="36"/>
  <c r="NR4" i="36"/>
  <c r="NS4" i="36"/>
  <c r="NT4" i="36"/>
  <c r="NU4" i="36"/>
  <c r="NV4" i="36"/>
  <c r="NP4" i="37"/>
  <c r="NQ4" i="37"/>
  <c r="NR4" i="37"/>
  <c r="NS4" i="37"/>
  <c r="NT4" i="37"/>
  <c r="NU4" i="37"/>
  <c r="NV4" i="37"/>
  <c r="NI4" i="36"/>
  <c r="NJ4" i="36"/>
  <c r="NK4" i="36"/>
  <c r="NL4" i="36"/>
  <c r="NM4" i="36"/>
  <c r="NN4" i="36"/>
  <c r="NO4" i="36"/>
  <c r="NI4" i="37"/>
  <c r="NJ4" i="37"/>
  <c r="NK4" i="37"/>
  <c r="NL4" i="37"/>
  <c r="NM4" i="37"/>
  <c r="NN4" i="37"/>
  <c r="NO4" i="37"/>
  <c r="NC4" i="36"/>
  <c r="ND4" i="36"/>
  <c r="NE4" i="36"/>
  <c r="NF4" i="36"/>
  <c r="NG4" i="36"/>
  <c r="NH4" i="36"/>
  <c r="NW3" i="36"/>
  <c r="NX3" i="36"/>
  <c r="NY3" i="36"/>
  <c r="NZ3" i="36"/>
  <c r="OA3" i="36"/>
  <c r="OB3" i="36"/>
  <c r="OC3" i="36"/>
  <c r="NW3" i="37"/>
  <c r="NX3" i="37"/>
  <c r="NY3" i="37"/>
  <c r="NZ3" i="37"/>
  <c r="OA3" i="37"/>
  <c r="OB3" i="37"/>
  <c r="OC3" i="37"/>
  <c r="NP3" i="36"/>
  <c r="NQ3" i="36"/>
  <c r="NR3" i="36"/>
  <c r="NS3" i="36"/>
  <c r="NT3" i="36"/>
  <c r="NU3" i="36"/>
  <c r="NV3" i="36"/>
  <c r="NP3" i="37"/>
  <c r="NQ3" i="37"/>
  <c r="NR3" i="37"/>
  <c r="NS3" i="37"/>
  <c r="NT3" i="37"/>
  <c r="NU3" i="37"/>
  <c r="NV3" i="37"/>
  <c r="NI3" i="36"/>
  <c r="NJ3" i="36"/>
  <c r="NK3" i="36"/>
  <c r="NL3" i="36"/>
  <c r="NM3" i="36"/>
  <c r="NN3" i="36"/>
  <c r="NO3" i="36"/>
  <c r="NI3" i="37"/>
  <c r="NJ3" i="37"/>
  <c r="NK3" i="37"/>
  <c r="NL3" i="37"/>
  <c r="NM3" i="37"/>
  <c r="NN3" i="37"/>
  <c r="NO3" i="37"/>
  <c r="NC3" i="36"/>
  <c r="ND3" i="36"/>
  <c r="NE3" i="36"/>
  <c r="NF3" i="36"/>
  <c r="NG3" i="36"/>
  <c r="NH3" i="36"/>
  <c r="OC64" i="36"/>
  <c r="OC2" i="36"/>
  <c r="OB2" i="36"/>
  <c r="OA2" i="36"/>
  <c r="NZ2" i="36"/>
  <c r="NY2" i="36"/>
  <c r="NX2" i="36"/>
  <c r="NW2" i="36"/>
  <c r="OC2" i="37"/>
  <c r="OB2" i="37"/>
  <c r="OA2" i="37"/>
  <c r="NZ2" i="37"/>
  <c r="NY2" i="37"/>
  <c r="NX2" i="37"/>
  <c r="NW2" i="37"/>
  <c r="NV64" i="36"/>
  <c r="NV2" i="36"/>
  <c r="NU2" i="36"/>
  <c r="NT2" i="36"/>
  <c r="NS2" i="36"/>
  <c r="NR2" i="36"/>
  <c r="NQ2" i="36"/>
  <c r="NP2" i="36"/>
  <c r="NV2" i="37"/>
  <c r="NU2" i="37"/>
  <c r="NT2" i="37"/>
  <c r="NS2" i="37"/>
  <c r="NR2" i="37"/>
  <c r="NQ2" i="37"/>
  <c r="NP2" i="37"/>
  <c r="NO64" i="36"/>
  <c r="NO2" i="36"/>
  <c r="NN2" i="36"/>
  <c r="NM2" i="36"/>
  <c r="NL2" i="36"/>
  <c r="NK2" i="36"/>
  <c r="NJ2" i="36"/>
  <c r="NI2" i="36"/>
  <c r="NO2" i="37"/>
  <c r="NN2" i="37"/>
  <c r="NM2" i="37"/>
  <c r="NL2" i="37"/>
  <c r="NK2" i="37"/>
  <c r="NJ2" i="37"/>
  <c r="NI2" i="37"/>
  <c r="NH2" i="36"/>
  <c r="NG2" i="36"/>
  <c r="NF2" i="36"/>
  <c r="NE2" i="36"/>
  <c r="ND2" i="36"/>
  <c r="NC2" i="36"/>
  <c r="ABL25" i="30"/>
  <c r="ABP25" i="30"/>
  <c r="ABT25" i="30"/>
  <c r="ABX25" i="30"/>
  <c r="ACB25" i="30"/>
  <c r="ACF25" i="30"/>
  <c r="ACJ25" i="30"/>
  <c r="FM52" i="37"/>
  <c r="FM52" i="36"/>
  <c r="FM44" i="37"/>
  <c r="FM44" i="36"/>
  <c r="ABL17" i="30"/>
  <c r="ABP17" i="30"/>
  <c r="ABP34" i="30" s="1"/>
  <c r="ABT17" i="30"/>
  <c r="ABT34" i="30" s="1"/>
  <c r="ABX17" i="30"/>
  <c r="ABX34" i="30" s="1"/>
  <c r="ACB17" i="30"/>
  <c r="ACB34" i="30" s="1"/>
  <c r="ACF17" i="30"/>
  <c r="ACF34" i="30" s="1"/>
  <c r="ACJ17" i="30"/>
  <c r="ACJ34" i="30" s="1"/>
  <c r="EN35" i="29"/>
  <c r="ADP25" i="30"/>
  <c r="ADL25" i="30"/>
  <c r="ADH25" i="30"/>
  <c r="ADD25" i="30"/>
  <c r="ACZ25" i="30"/>
  <c r="ACV25" i="30"/>
  <c r="ACR25" i="30"/>
  <c r="ADT25" i="30" s="1"/>
  <c r="FT52" i="37"/>
  <c r="FT52" i="36"/>
  <c r="FT44" i="37"/>
  <c r="FT44" i="36"/>
  <c r="ADP17" i="30"/>
  <c r="ADP34" i="30" s="1"/>
  <c r="ADL17" i="30"/>
  <c r="ADL34" i="30" s="1"/>
  <c r="ADH17" i="30"/>
  <c r="ADH34" i="30" s="1"/>
  <c r="ADD17" i="30"/>
  <c r="ADD34" i="30" s="1"/>
  <c r="ACZ17" i="30"/>
  <c r="ACZ34" i="30" s="1"/>
  <c r="ACV17" i="30"/>
  <c r="ACV34" i="30" s="1"/>
  <c r="ACR17" i="30"/>
  <c r="ES35" i="29"/>
  <c r="ADX25" i="30"/>
  <c r="AEB25" i="30"/>
  <c r="AEF25" i="30"/>
  <c r="AEJ25" i="30"/>
  <c r="AEN25" i="30"/>
  <c r="AER25" i="30"/>
  <c r="AEV25" i="30"/>
  <c r="GA52" i="37"/>
  <c r="GA52" i="36"/>
  <c r="FC24" i="29"/>
  <c r="FC16" i="29"/>
  <c r="GA44" i="37"/>
  <c r="GA44" i="36"/>
  <c r="ADX17" i="30"/>
  <c r="AEB17" i="30"/>
  <c r="AEF17" i="30"/>
  <c r="AEJ17" i="30"/>
  <c r="AEN17" i="30"/>
  <c r="AER17" i="30"/>
  <c r="AEV17" i="30"/>
  <c r="EX35" i="29"/>
  <c r="ID37" i="29"/>
  <c r="J5" i="34"/>
  <c r="J4" i="38"/>
  <c r="JC37" i="29"/>
  <c r="K5" i="34"/>
  <c r="K4" i="38"/>
  <c r="ABD33" i="30"/>
  <c r="ABD34" i="30" s="1"/>
  <c r="AAZ33" i="30"/>
  <c r="AAZ34" i="30" s="1"/>
  <c r="AAV33" i="30"/>
  <c r="AAV34" i="30" s="1"/>
  <c r="AAR33" i="30"/>
  <c r="AAR34" i="30" s="1"/>
  <c r="AAN33" i="30"/>
  <c r="AAN34" i="30" s="1"/>
  <c r="AAJ33" i="30"/>
  <c r="AAJ34" i="30" s="1"/>
  <c r="AAF33" i="30"/>
  <c r="EI35" i="29"/>
  <c r="FF62" i="37"/>
  <c r="FF62" i="36"/>
  <c r="FF64" i="36"/>
  <c r="ADX33" i="30"/>
  <c r="AEB33" i="30"/>
  <c r="AEF33" i="30"/>
  <c r="AEJ33" i="30"/>
  <c r="AEN33" i="30"/>
  <c r="AER33" i="30"/>
  <c r="AEV33" i="30"/>
  <c r="GA62" i="37"/>
  <c r="GA62" i="36"/>
  <c r="FC34" i="29"/>
  <c r="I5" i="34"/>
  <c r="I4" i="38"/>
  <c r="GB34" i="29"/>
  <c r="AGB33" i="30"/>
  <c r="AGB34" i="30" s="1"/>
  <c r="AFX33" i="30"/>
  <c r="AFX34" i="30" s="1"/>
  <c r="AFT33" i="30"/>
  <c r="AFT34" i="30" s="1"/>
  <c r="AFP33" i="30"/>
  <c r="AFP34" i="30" s="1"/>
  <c r="AFL33" i="30"/>
  <c r="AFL34" i="30" s="1"/>
  <c r="AFH33" i="30"/>
  <c r="AFH34" i="30" s="1"/>
  <c r="AFD33" i="30"/>
  <c r="GH62" i="37"/>
  <c r="GH62" i="36"/>
  <c r="ME33" i="29"/>
  <c r="ME34" i="29"/>
  <c r="LZ35" i="29"/>
  <c r="LU35" i="29"/>
  <c r="LP35" i="29"/>
  <c r="ME16" i="29"/>
  <c r="ME24" i="29"/>
  <c r="ME35" i="29"/>
  <c r="ES63" i="36"/>
  <c r="ET63" i="36"/>
  <c r="G151" i="32" s="1"/>
  <c r="EU63" i="36"/>
  <c r="G152" i="32" s="1"/>
  <c r="EV63" i="36"/>
  <c r="G153" i="32" s="1"/>
  <c r="EW63" i="36"/>
  <c r="G154" i="32" s="1"/>
  <c r="EX63" i="36"/>
  <c r="G155" i="32" s="1"/>
  <c r="EY63" i="36"/>
  <c r="G156" i="32" s="1"/>
  <c r="JO63" i="36"/>
  <c r="JP63" i="36"/>
  <c r="G277" i="32" s="1"/>
  <c r="JQ63" i="36"/>
  <c r="G278" i="32" s="1"/>
  <c r="JR63" i="36"/>
  <c r="G279" i="32" s="1"/>
  <c r="JS63" i="36"/>
  <c r="G280" i="32" s="1"/>
  <c r="JT63" i="36"/>
  <c r="G281" i="32" s="1"/>
  <c r="JU63" i="36"/>
  <c r="G282" i="32" s="1"/>
  <c r="LD25" i="30"/>
  <c r="KZ25" i="30"/>
  <c r="KV25" i="30"/>
  <c r="KR25" i="30"/>
  <c r="KN25" i="30"/>
  <c r="KJ25" i="30"/>
  <c r="KF25" i="30"/>
  <c r="LH25" i="30" s="1"/>
  <c r="BS52" i="37"/>
  <c r="BS52" i="36"/>
  <c r="BS44" i="37"/>
  <c r="BS44" i="36"/>
  <c r="LD17" i="30"/>
  <c r="KZ17" i="30"/>
  <c r="KV17" i="30"/>
  <c r="KR17" i="30"/>
  <c r="KN17" i="30"/>
  <c r="KJ17" i="30"/>
  <c r="KF17" i="30"/>
  <c r="LH17" i="30" s="1"/>
  <c r="QB32" i="30"/>
  <c r="PX32" i="30"/>
  <c r="PT32" i="30"/>
  <c r="PP32" i="30"/>
  <c r="PL32" i="30"/>
  <c r="PH32" i="30"/>
  <c r="PD32" i="30"/>
  <c r="CU61" i="37"/>
  <c r="CU61" i="36"/>
  <c r="CF35" i="29"/>
  <c r="CI33" i="29"/>
  <c r="QB33" i="30"/>
  <c r="PX33" i="30"/>
  <c r="PT33" i="30"/>
  <c r="PP33" i="30"/>
  <c r="PL33" i="30"/>
  <c r="PH33" i="30"/>
  <c r="PD33" i="30"/>
  <c r="QF33" i="30" s="1"/>
  <c r="CI34" i="29"/>
  <c r="CU62" i="37"/>
  <c r="CU62" i="36"/>
  <c r="RH32" i="30"/>
  <c r="RD32" i="30"/>
  <c r="QZ32" i="30"/>
  <c r="QV32" i="30"/>
  <c r="QR32" i="30"/>
  <c r="QN32" i="30"/>
  <c r="QJ32" i="30"/>
  <c r="DB61" i="37"/>
  <c r="DB61" i="36"/>
  <c r="CN33" i="29"/>
  <c r="CK35" i="29"/>
  <c r="RH33" i="30"/>
  <c r="RD33" i="30"/>
  <c r="QZ33" i="30"/>
  <c r="QV33" i="30"/>
  <c r="QR33" i="30"/>
  <c r="QN33" i="30"/>
  <c r="QJ33" i="30"/>
  <c r="RL33" i="30" s="1"/>
  <c r="CN34" i="29"/>
  <c r="DB62" i="37"/>
  <c r="DB62" i="36"/>
  <c r="SN32" i="30"/>
  <c r="SJ32" i="30"/>
  <c r="SF32" i="30"/>
  <c r="SB32" i="30"/>
  <c r="RX32" i="30"/>
  <c r="RT32" i="30"/>
  <c r="RP32" i="30"/>
  <c r="DI61" i="37"/>
  <c r="DI61" i="36"/>
  <c r="CP35" i="29"/>
  <c r="CS33" i="29"/>
  <c r="SN33" i="30"/>
  <c r="SJ33" i="30"/>
  <c r="SF33" i="30"/>
  <c r="SB33" i="30"/>
  <c r="RX33" i="30"/>
  <c r="RT33" i="30"/>
  <c r="RP33" i="30"/>
  <c r="SR33" i="30" s="1"/>
  <c r="CS34" i="29"/>
  <c r="DI62" i="37"/>
  <c r="DI62" i="36"/>
  <c r="KJ63" i="36"/>
  <c r="KK63" i="36"/>
  <c r="G298" i="32" s="1"/>
  <c r="KL63" i="36"/>
  <c r="G299" i="32" s="1"/>
  <c r="KM63" i="36"/>
  <c r="G300" i="32" s="1"/>
  <c r="KN63" i="36"/>
  <c r="G301" i="32" s="1"/>
  <c r="KO63" i="36"/>
  <c r="G302" i="32" s="1"/>
  <c r="KP63" i="36"/>
  <c r="G303" i="32" s="1"/>
  <c r="KC63" i="36"/>
  <c r="KD63" i="36"/>
  <c r="G291" i="32" s="1"/>
  <c r="KE63" i="36"/>
  <c r="G292" i="32" s="1"/>
  <c r="KF63" i="36"/>
  <c r="G293" i="32" s="1"/>
  <c r="KG63" i="36"/>
  <c r="G294" i="32" s="1"/>
  <c r="KH63" i="36"/>
  <c r="G295" i="32" s="1"/>
  <c r="KI63" i="36"/>
  <c r="G296" i="32" s="1"/>
  <c r="JV63" i="36"/>
  <c r="JW63" i="36"/>
  <c r="G284" i="32" s="1"/>
  <c r="JX63" i="36"/>
  <c r="G285" i="32" s="1"/>
  <c r="JY63" i="36"/>
  <c r="G286" i="32" s="1"/>
  <c r="JZ63" i="36"/>
  <c r="G287" i="32" s="1"/>
  <c r="KA63" i="36"/>
  <c r="G288" i="32" s="1"/>
  <c r="KB63" i="36"/>
  <c r="G289" i="32" s="1"/>
  <c r="JH63" i="36"/>
  <c r="JI63" i="36"/>
  <c r="G270" i="32" s="1"/>
  <c r="JJ63" i="36"/>
  <c r="G271" i="32" s="1"/>
  <c r="JK63" i="36"/>
  <c r="G272" i="32" s="1"/>
  <c r="JL63" i="36"/>
  <c r="G273" i="32" s="1"/>
  <c r="JM63" i="36"/>
  <c r="G274" i="32" s="1"/>
  <c r="JN63" i="36"/>
  <c r="G275" i="32" s="1"/>
  <c r="IT63" i="36"/>
  <c r="IU63" i="36"/>
  <c r="G256" i="32" s="1"/>
  <c r="IV63" i="36"/>
  <c r="G257" i="32" s="1"/>
  <c r="IW63" i="36"/>
  <c r="G258" i="32" s="1"/>
  <c r="IX63" i="36"/>
  <c r="G259" i="32" s="1"/>
  <c r="IY63" i="36"/>
  <c r="G260" i="32" s="1"/>
  <c r="IZ63" i="36"/>
  <c r="G261" i="32" s="1"/>
  <c r="IM63" i="36"/>
  <c r="IN63" i="36"/>
  <c r="G249" i="32" s="1"/>
  <c r="IO63" i="36"/>
  <c r="G250" i="32" s="1"/>
  <c r="IP63" i="36"/>
  <c r="G251" i="32" s="1"/>
  <c r="IQ63" i="36"/>
  <c r="G252" i="32" s="1"/>
  <c r="IR63" i="36"/>
  <c r="G253" i="32" s="1"/>
  <c r="IS63" i="36"/>
  <c r="G254" i="32" s="1"/>
  <c r="HY63" i="36"/>
  <c r="HZ63" i="36"/>
  <c r="G235" i="32" s="1"/>
  <c r="IA63" i="36"/>
  <c r="G236" i="32" s="1"/>
  <c r="IB63" i="36"/>
  <c r="G237" i="32" s="1"/>
  <c r="IC63" i="36"/>
  <c r="G238" i="32" s="1"/>
  <c r="ID63" i="36"/>
  <c r="G239" i="32" s="1"/>
  <c r="IE63" i="36"/>
  <c r="G240" i="32" s="1"/>
  <c r="HR63" i="36"/>
  <c r="HS63" i="36"/>
  <c r="G228" i="32" s="1"/>
  <c r="HT63" i="36"/>
  <c r="G229" i="32" s="1"/>
  <c r="HU63" i="36"/>
  <c r="HV63" i="36"/>
  <c r="G231" i="32" s="1"/>
  <c r="HW63" i="36"/>
  <c r="G232" i="32" s="1"/>
  <c r="HX63" i="36"/>
  <c r="G233" i="32" s="1"/>
  <c r="HK63" i="36"/>
  <c r="HL63" i="36"/>
  <c r="G221" i="32" s="1"/>
  <c r="HM63" i="36"/>
  <c r="G222" i="32" s="1"/>
  <c r="HN63" i="36"/>
  <c r="G223" i="32" s="1"/>
  <c r="HO63" i="36"/>
  <c r="G224" i="32" s="1"/>
  <c r="HP63" i="36"/>
  <c r="G225" i="32" s="1"/>
  <c r="HQ63" i="36"/>
  <c r="G226" i="32" s="1"/>
  <c r="HD63" i="36"/>
  <c r="HE63" i="36"/>
  <c r="G214" i="32" s="1"/>
  <c r="HF63" i="36"/>
  <c r="G215" i="32" s="1"/>
  <c r="HG63" i="36"/>
  <c r="G216" i="32" s="1"/>
  <c r="HH63" i="36"/>
  <c r="G217" i="32" s="1"/>
  <c r="HI63" i="36"/>
  <c r="HJ63" i="36"/>
  <c r="G219" i="32" s="1"/>
  <c r="GW63" i="36"/>
  <c r="GX63" i="36"/>
  <c r="G207" i="32" s="1"/>
  <c r="GY63" i="36"/>
  <c r="G208" i="32" s="1"/>
  <c r="GZ63" i="36"/>
  <c r="G209" i="32" s="1"/>
  <c r="HA63" i="36"/>
  <c r="G210" i="32" s="1"/>
  <c r="HB63" i="36"/>
  <c r="G211" i="32" s="1"/>
  <c r="HC63" i="36"/>
  <c r="G212" i="32" s="1"/>
  <c r="GP63" i="36"/>
  <c r="GQ63" i="36"/>
  <c r="G200" i="32" s="1"/>
  <c r="GR63" i="36"/>
  <c r="G201" i="32" s="1"/>
  <c r="GS63" i="36"/>
  <c r="G202" i="32" s="1"/>
  <c r="GT63" i="36"/>
  <c r="G203" i="32" s="1"/>
  <c r="GU63" i="36"/>
  <c r="G204" i="32" s="1"/>
  <c r="GV63" i="36"/>
  <c r="G205" i="32" s="1"/>
  <c r="GI63" i="36"/>
  <c r="GJ63" i="36"/>
  <c r="G193" i="32" s="1"/>
  <c r="GK63" i="36"/>
  <c r="G194" i="32" s="1"/>
  <c r="GL63" i="36"/>
  <c r="G195" i="32" s="1"/>
  <c r="GM63" i="36"/>
  <c r="G196" i="32" s="1"/>
  <c r="GN63" i="36"/>
  <c r="G197" i="32" s="1"/>
  <c r="GO63" i="36"/>
  <c r="G198" i="32" s="1"/>
  <c r="EL63" i="36"/>
  <c r="EM63" i="36"/>
  <c r="G144" i="32" s="1"/>
  <c r="EN63" i="36"/>
  <c r="G145" i="32" s="1"/>
  <c r="EO63" i="36"/>
  <c r="G146" i="32" s="1"/>
  <c r="EP63" i="36"/>
  <c r="G147" i="32" s="1"/>
  <c r="EQ63" i="36"/>
  <c r="G148" i="32" s="1"/>
  <c r="ER63" i="36"/>
  <c r="G149" i="32" s="1"/>
  <c r="EE63" i="36"/>
  <c r="EF63" i="36"/>
  <c r="EG63" i="36"/>
  <c r="G138" i="32" s="1"/>
  <c r="EH63" i="36"/>
  <c r="G139" i="32" s="1"/>
  <c r="EI63" i="36"/>
  <c r="G140" i="32" s="1"/>
  <c r="EJ63" i="36"/>
  <c r="G141" i="32" s="1"/>
  <c r="EK63" i="36"/>
  <c r="G142" i="32" s="1"/>
  <c r="DX63" i="36"/>
  <c r="DY63" i="36"/>
  <c r="DZ63" i="36"/>
  <c r="EA63" i="36"/>
  <c r="EB63" i="36"/>
  <c r="EC63" i="36"/>
  <c r="ED63" i="36"/>
  <c r="JA63" i="36"/>
  <c r="JB63" i="36"/>
  <c r="G263" i="32" s="1"/>
  <c r="JC63" i="36"/>
  <c r="G264" i="32" s="1"/>
  <c r="JD63" i="36"/>
  <c r="G265" i="32" s="1"/>
  <c r="JE63" i="36"/>
  <c r="G266" i="32" s="1"/>
  <c r="JF63" i="36"/>
  <c r="G267" i="32" s="1"/>
  <c r="JG63" i="36"/>
  <c r="G268" i="32" s="1"/>
  <c r="AI11" i="27"/>
  <c r="AI10" i="27"/>
  <c r="AI9" i="27"/>
  <c r="AI8" i="27"/>
  <c r="AI7" i="27"/>
  <c r="AM4" i="27"/>
  <c r="AJ11" i="27"/>
  <c r="AJ10" i="27"/>
  <c r="AJ9" i="27"/>
  <c r="AJ8" i="27"/>
  <c r="AJ7" i="27"/>
  <c r="AJ12" i="27" s="1"/>
  <c r="AK11" i="27"/>
  <c r="AK10" i="27"/>
  <c r="AK9" i="27"/>
  <c r="AK8" i="27"/>
  <c r="AK7" i="27"/>
  <c r="AK12" i="27" s="1"/>
  <c r="AL11" i="27"/>
  <c r="AL10" i="27"/>
  <c r="AL9" i="27"/>
  <c r="AL8" i="27"/>
  <c r="AL7" i="27"/>
  <c r="AL12" i="27" s="1"/>
  <c r="AR4" i="27"/>
  <c r="AN11" i="27"/>
  <c r="AR11" i="27" s="1"/>
  <c r="AN10" i="27"/>
  <c r="AR10" i="27" s="1"/>
  <c r="AN9" i="27"/>
  <c r="AR9" i="27" s="1"/>
  <c r="AN8" i="27"/>
  <c r="AR8" i="27" s="1"/>
  <c r="AN7" i="27"/>
  <c r="Z11" i="27"/>
  <c r="Z10" i="27"/>
  <c r="Z9" i="27"/>
  <c r="Z8" i="27"/>
  <c r="Z7" i="27"/>
  <c r="Z12" i="27" s="1"/>
  <c r="AA11" i="27"/>
  <c r="AA10" i="27"/>
  <c r="AA9" i="27"/>
  <c r="AA8" i="27"/>
  <c r="AA7" i="27"/>
  <c r="AA12" i="27" s="1"/>
  <c r="G131" i="32"/>
  <c r="AC11" i="27"/>
  <c r="AC10" i="27"/>
  <c r="AC9" i="27"/>
  <c r="AC8" i="27"/>
  <c r="AC7" i="27"/>
  <c r="Y11" i="27"/>
  <c r="Y10" i="27"/>
  <c r="Y9" i="27"/>
  <c r="Y8" i="27"/>
  <c r="Y7" i="27"/>
  <c r="Y12" i="27" s="1"/>
  <c r="AB4" i="27"/>
  <c r="X11" i="27"/>
  <c r="AB11" i="27" s="1"/>
  <c r="X10" i="27"/>
  <c r="AB10" i="27" s="1"/>
  <c r="X9" i="27"/>
  <c r="AB9" i="27" s="1"/>
  <c r="X8" i="27"/>
  <c r="AB8" i="27" s="1"/>
  <c r="X7" i="27"/>
  <c r="TT32" i="30"/>
  <c r="TP32" i="30"/>
  <c r="TL32" i="30"/>
  <c r="TH32" i="30"/>
  <c r="TD32" i="30"/>
  <c r="SZ32" i="30"/>
  <c r="SV32" i="30"/>
  <c r="DP61" i="37"/>
  <c r="DP61" i="36"/>
  <c r="CZ33" i="29"/>
  <c r="CU35" i="29"/>
  <c r="TT33" i="30"/>
  <c r="TP33" i="30"/>
  <c r="TL33" i="30"/>
  <c r="TH33" i="30"/>
  <c r="TD33" i="30"/>
  <c r="SZ33" i="30"/>
  <c r="SV33" i="30"/>
  <c r="TX33" i="30" s="1"/>
  <c r="DP62" i="37"/>
  <c r="DP62" i="36"/>
  <c r="CX34" i="29"/>
  <c r="CZ34" i="29"/>
  <c r="G104" i="32"/>
  <c r="OV25" i="30"/>
  <c r="OR25" i="30"/>
  <c r="ON25" i="30"/>
  <c r="OJ25" i="30"/>
  <c r="OF25" i="30"/>
  <c r="OB25" i="30"/>
  <c r="NX25" i="30"/>
  <c r="OZ25" i="30" s="1"/>
  <c r="CN52" i="37"/>
  <c r="CN52" i="36"/>
  <c r="CN44" i="37"/>
  <c r="CN44" i="36"/>
  <c r="OV17" i="30"/>
  <c r="OR17" i="30"/>
  <c r="ON17" i="30"/>
  <c r="OJ17" i="30"/>
  <c r="OF17" i="30"/>
  <c r="OB17" i="30"/>
  <c r="NX17" i="30"/>
  <c r="OZ17" i="30" s="1"/>
  <c r="NP25" i="30"/>
  <c r="NL25" i="30"/>
  <c r="NH25" i="30"/>
  <c r="ND25" i="30"/>
  <c r="MZ25" i="30"/>
  <c r="MV25" i="30"/>
  <c r="MR25" i="30"/>
  <c r="NT25" i="30" s="1"/>
  <c r="CG52" i="37"/>
  <c r="CG52" i="36"/>
  <c r="CG44" i="37"/>
  <c r="CG44" i="36"/>
  <c r="NP17" i="30"/>
  <c r="NL17" i="30"/>
  <c r="NH17" i="30"/>
  <c r="ND17" i="30"/>
  <c r="MZ17" i="30"/>
  <c r="MV17" i="30"/>
  <c r="MR17" i="30"/>
  <c r="NT17" i="30" s="1"/>
  <c r="CA24" i="29"/>
  <c r="MJ25" i="30"/>
  <c r="MF25" i="30"/>
  <c r="MB25" i="30"/>
  <c r="LX25" i="30"/>
  <c r="LT25" i="30"/>
  <c r="LP25" i="30"/>
  <c r="LL25" i="30"/>
  <c r="MN25" i="30" s="1"/>
  <c r="BZ52" i="37"/>
  <c r="BZ52" i="36"/>
  <c r="CA16" i="29"/>
  <c r="BZ44" i="37"/>
  <c r="BZ44" i="36"/>
  <c r="MJ17" i="30"/>
  <c r="MF17" i="30"/>
  <c r="MB17" i="30"/>
  <c r="LX17" i="30"/>
  <c r="LT17" i="30"/>
  <c r="LP17" i="30"/>
  <c r="LL17" i="30"/>
  <c r="MN17" i="30" s="1"/>
  <c r="OV33" i="30"/>
  <c r="OR33" i="30"/>
  <c r="ON33" i="30"/>
  <c r="OJ33" i="30"/>
  <c r="OF33" i="30"/>
  <c r="OB33" i="30"/>
  <c r="NX33" i="30"/>
  <c r="OZ33" i="30" s="1"/>
  <c r="CN62" i="37"/>
  <c r="CN62" i="36"/>
  <c r="OV32" i="30"/>
  <c r="OV34" i="30" s="1"/>
  <c r="OR32" i="30"/>
  <c r="OR34" i="30" s="1"/>
  <c r="ON32" i="30"/>
  <c r="ON34" i="30" s="1"/>
  <c r="OJ32" i="30"/>
  <c r="OJ34" i="30" s="1"/>
  <c r="OF32" i="30"/>
  <c r="OF34" i="30" s="1"/>
  <c r="OB32" i="30"/>
  <c r="OB34" i="30" s="1"/>
  <c r="NX32" i="30"/>
  <c r="BV35" i="29"/>
  <c r="CN61" i="37"/>
  <c r="CN61" i="36"/>
  <c r="NP33" i="30"/>
  <c r="NL33" i="30"/>
  <c r="NH33" i="30"/>
  <c r="ND33" i="30"/>
  <c r="MZ33" i="30"/>
  <c r="MV33" i="30"/>
  <c r="MR33" i="30"/>
  <c r="NT33" i="30" s="1"/>
  <c r="CG62" i="37"/>
  <c r="CG62" i="36"/>
  <c r="NP32" i="30"/>
  <c r="NP34" i="30" s="1"/>
  <c r="NL32" i="30"/>
  <c r="NL34" i="30" s="1"/>
  <c r="NH32" i="30"/>
  <c r="NH34" i="30" s="1"/>
  <c r="ND32" i="30"/>
  <c r="ND34" i="30" s="1"/>
  <c r="MZ32" i="30"/>
  <c r="MZ34" i="30" s="1"/>
  <c r="MV32" i="30"/>
  <c r="MV34" i="30" s="1"/>
  <c r="MR32" i="30"/>
  <c r="BQ35" i="29"/>
  <c r="CG61" i="37"/>
  <c r="CG61" i="36"/>
  <c r="MJ33" i="30"/>
  <c r="MF33" i="30"/>
  <c r="MB33" i="30"/>
  <c r="LX33" i="30"/>
  <c r="LT33" i="30"/>
  <c r="LP33" i="30"/>
  <c r="LL33" i="30"/>
  <c r="MN33" i="30" s="1"/>
  <c r="BZ62" i="37"/>
  <c r="BZ62" i="36"/>
  <c r="MJ32" i="30"/>
  <c r="MJ34" i="30" s="1"/>
  <c r="MF32" i="30"/>
  <c r="MF34" i="30" s="1"/>
  <c r="MB32" i="30"/>
  <c r="MB34" i="30" s="1"/>
  <c r="LX32" i="30"/>
  <c r="LX34" i="30" s="1"/>
  <c r="LT32" i="30"/>
  <c r="LT34" i="30" s="1"/>
  <c r="LP32" i="30"/>
  <c r="LP34" i="30" s="1"/>
  <c r="LL32" i="30"/>
  <c r="BL35" i="29"/>
  <c r="BN37" i="29" s="1"/>
  <c r="BZ61" i="37"/>
  <c r="BZ61" i="36"/>
  <c r="LD33" i="30"/>
  <c r="KZ33" i="30"/>
  <c r="KV33" i="30"/>
  <c r="KR33" i="30"/>
  <c r="KN33" i="30"/>
  <c r="KJ33" i="30"/>
  <c r="KF33" i="30"/>
  <c r="LH33" i="30" s="1"/>
  <c r="BS62" i="37"/>
  <c r="BS62" i="36"/>
  <c r="LD32" i="30"/>
  <c r="LD34" i="30" s="1"/>
  <c r="KZ32" i="30"/>
  <c r="KZ34" i="30" s="1"/>
  <c r="KV32" i="30"/>
  <c r="KV34" i="30" s="1"/>
  <c r="KR32" i="30"/>
  <c r="KR34" i="30" s="1"/>
  <c r="KN32" i="30"/>
  <c r="KN34" i="30" s="1"/>
  <c r="KJ32" i="30"/>
  <c r="KJ34" i="30" s="1"/>
  <c r="KF32" i="30"/>
  <c r="BG35" i="29"/>
  <c r="BI37" i="29" s="1"/>
  <c r="BS61" i="37"/>
  <c r="BS61" i="36"/>
  <c r="JX32" i="30"/>
  <c r="JT32" i="30"/>
  <c r="JP32" i="30"/>
  <c r="JL32" i="30"/>
  <c r="JH32" i="30"/>
  <c r="JD32" i="30"/>
  <c r="IZ32" i="30"/>
  <c r="BL61" i="37"/>
  <c r="BL61" i="36"/>
  <c r="CA33" i="29"/>
  <c r="BB35" i="29"/>
  <c r="BD37" i="29" s="1"/>
  <c r="FD37" i="29" s="1"/>
  <c r="JX33" i="30"/>
  <c r="JT33" i="30"/>
  <c r="JP33" i="30"/>
  <c r="JL33" i="30"/>
  <c r="JH33" i="30"/>
  <c r="JD33" i="30"/>
  <c r="IZ33" i="30"/>
  <c r="KB33" i="30" s="1"/>
  <c r="CA34" i="29"/>
  <c r="BL62" i="37"/>
  <c r="BL62" i="36"/>
  <c r="G297" i="32"/>
  <c r="B303" i="32"/>
  <c r="G290" i="32"/>
  <c r="B296" i="32"/>
  <c r="G283" i="32"/>
  <c r="B289" i="32"/>
  <c r="G276" i="32"/>
  <c r="B282" i="32"/>
  <c r="G269" i="32"/>
  <c r="B275" i="32"/>
  <c r="G262" i="32"/>
  <c r="B268" i="32"/>
  <c r="G255" i="32"/>
  <c r="B261" i="32"/>
  <c r="G248" i="32"/>
  <c r="B254" i="32"/>
  <c r="G241" i="32"/>
  <c r="G234" i="32"/>
  <c r="B240" i="32"/>
  <c r="G227" i="32"/>
  <c r="B233" i="32"/>
  <c r="G220" i="32"/>
  <c r="B226" i="32"/>
  <c r="G213" i="32"/>
  <c r="B219" i="32"/>
  <c r="G206" i="32"/>
  <c r="B212" i="32"/>
  <c r="B205" i="32"/>
  <c r="G192" i="32"/>
  <c r="B198" i="32"/>
  <c r="G185" i="32"/>
  <c r="G178" i="32"/>
  <c r="B184" i="32"/>
  <c r="G171" i="32"/>
  <c r="B177" i="32"/>
  <c r="G164" i="32"/>
  <c r="B170" i="32"/>
  <c r="G157" i="32"/>
  <c r="B163" i="32"/>
  <c r="G150" i="32"/>
  <c r="B156" i="32"/>
  <c r="G143" i="32"/>
  <c r="B149" i="32"/>
  <c r="G136" i="32"/>
  <c r="B142" i="32"/>
  <c r="G129" i="32"/>
  <c r="B135" i="32"/>
  <c r="G122" i="32"/>
  <c r="B128" i="32"/>
  <c r="C5" i="38"/>
  <c r="C6" i="38"/>
  <c r="G108" i="32"/>
  <c r="B114" i="32"/>
  <c r="G101" i="32"/>
  <c r="B107" i="32"/>
  <c r="G94" i="32"/>
  <c r="B100" i="32"/>
  <c r="G59" i="32"/>
  <c r="G56" i="32"/>
  <c r="L31" i="32"/>
  <c r="AE63" i="36"/>
  <c r="G32" i="32" s="1"/>
  <c r="AF63" i="36"/>
  <c r="G33" i="32" s="1"/>
  <c r="AG63" i="36"/>
  <c r="G34" i="32" s="1"/>
  <c r="AH63" i="36"/>
  <c r="G35" i="32" s="1"/>
  <c r="AI63" i="36"/>
  <c r="G36" i="32" s="1"/>
  <c r="AJ63" i="36"/>
  <c r="G37" i="32" s="1"/>
  <c r="AD63" i="36"/>
  <c r="ND20" i="37" l="1"/>
  <c r="NE20" i="37"/>
  <c r="NF20" i="37"/>
  <c r="NG20" i="37"/>
  <c r="NH20" i="37"/>
  <c r="NC20" i="37"/>
  <c r="ND12" i="37"/>
  <c r="NE12" i="37"/>
  <c r="NF12" i="37"/>
  <c r="NG12" i="37"/>
  <c r="NH12" i="37"/>
  <c r="NC12" i="37"/>
  <c r="BM14" i="27"/>
  <c r="LB35" i="29"/>
  <c r="BM4" i="27"/>
  <c r="BKZ17" i="30"/>
  <c r="BKZ34" i="30" s="1"/>
  <c r="BJX34" i="30"/>
  <c r="BKB34" i="30"/>
  <c r="BKF34" i="30"/>
  <c r="BKJ34" i="30"/>
  <c r="BKN34" i="30"/>
  <c r="BKR34" i="30"/>
  <c r="BKV34" i="30"/>
  <c r="MU63" i="36"/>
  <c r="F360" i="32" s="1"/>
  <c r="MV63" i="36"/>
  <c r="G361" i="32" s="1"/>
  <c r="MW63" i="36"/>
  <c r="G362" i="32" s="1"/>
  <c r="MX63" i="36"/>
  <c r="G363" i="32" s="1"/>
  <c r="MY63" i="36"/>
  <c r="G364" i="32" s="1"/>
  <c r="MZ63" i="36"/>
  <c r="F365" i="32" s="1"/>
  <c r="G365" i="32" s="1"/>
  <c r="NA63" i="36"/>
  <c r="G366" i="32" s="1"/>
  <c r="NA64" i="36"/>
  <c r="LF35" i="29"/>
  <c r="MN20" i="36"/>
  <c r="MO20" i="36"/>
  <c r="MP20" i="36"/>
  <c r="MN20" i="37"/>
  <c r="MO20" i="37"/>
  <c r="MP20" i="37"/>
  <c r="BL14" i="27"/>
  <c r="KW35" i="29"/>
  <c r="BL4" i="27"/>
  <c r="BJT17" i="30"/>
  <c r="BJT34" i="30" s="1"/>
  <c r="BIR34" i="30"/>
  <c r="BIV34" i="30"/>
  <c r="BIZ34" i="30"/>
  <c r="BJD34" i="30"/>
  <c r="BJH34" i="30"/>
  <c r="BJL34" i="30"/>
  <c r="BJP34" i="30"/>
  <c r="MN12" i="36"/>
  <c r="MN63" i="36" s="1"/>
  <c r="MO12" i="36"/>
  <c r="MO63" i="36" s="1"/>
  <c r="G354" i="32" s="1"/>
  <c r="MP12" i="36"/>
  <c r="MP63" i="36" s="1"/>
  <c r="G355" i="32" s="1"/>
  <c r="MQ63" i="36"/>
  <c r="G356" i="32" s="1"/>
  <c r="MR63" i="36"/>
  <c r="G357" i="32" s="1"/>
  <c r="MS63" i="36"/>
  <c r="G358" i="32" s="1"/>
  <c r="MT63" i="36"/>
  <c r="G359" i="32" s="1"/>
  <c r="MT64" i="36"/>
  <c r="MN12" i="37"/>
  <c r="MO12" i="37"/>
  <c r="MP12" i="37"/>
  <c r="MG20" i="36"/>
  <c r="MH20" i="36"/>
  <c r="MI20" i="36"/>
  <c r="MJ20" i="36"/>
  <c r="MK20" i="36"/>
  <c r="ML20" i="36"/>
  <c r="MM20" i="36"/>
  <c r="MG20" i="37"/>
  <c r="MH20" i="37"/>
  <c r="MI20" i="37"/>
  <c r="MJ20" i="37"/>
  <c r="MK20" i="37"/>
  <c r="ML20" i="37"/>
  <c r="MM20" i="37"/>
  <c r="BK14" i="27"/>
  <c r="KR35" i="29"/>
  <c r="BK4" i="27"/>
  <c r="BIN17" i="30"/>
  <c r="BIN34" i="30" s="1"/>
  <c r="BHL34" i="30"/>
  <c r="BHP34" i="30"/>
  <c r="BHT34" i="30"/>
  <c r="BHX34" i="30"/>
  <c r="BIB34" i="30"/>
  <c r="BIF34" i="30"/>
  <c r="BIJ34" i="30"/>
  <c r="MG12" i="36"/>
  <c r="MG63" i="36" s="1"/>
  <c r="MH12" i="36"/>
  <c r="MH63" i="36" s="1"/>
  <c r="G347" i="32" s="1"/>
  <c r="MI12" i="36"/>
  <c r="MI63" i="36" s="1"/>
  <c r="G348" i="32" s="1"/>
  <c r="MJ12" i="36"/>
  <c r="MJ63" i="36" s="1"/>
  <c r="G349" i="32" s="1"/>
  <c r="MK12" i="36"/>
  <c r="MK63" i="36" s="1"/>
  <c r="G350" i="32" s="1"/>
  <c r="ML12" i="36"/>
  <c r="ML63" i="36" s="1"/>
  <c r="G351" i="32" s="1"/>
  <c r="MM12" i="36"/>
  <c r="MM63" i="36" s="1"/>
  <c r="G352" i="32" s="1"/>
  <c r="MM64" i="36"/>
  <c r="MG12" i="37"/>
  <c r="MH12" i="37"/>
  <c r="MI12" i="37"/>
  <c r="MJ12" i="37"/>
  <c r="MK12" i="37"/>
  <c r="ML12" i="37"/>
  <c r="MM12" i="37"/>
  <c r="LZ20" i="36"/>
  <c r="MA20" i="36"/>
  <c r="MB20" i="36"/>
  <c r="MC20" i="36"/>
  <c r="MD20" i="36"/>
  <c r="ME20" i="36"/>
  <c r="MF20" i="36"/>
  <c r="LZ20" i="37"/>
  <c r="MA20" i="37"/>
  <c r="MB20" i="37"/>
  <c r="MC20" i="37"/>
  <c r="MD20" i="37"/>
  <c r="ME20" i="37"/>
  <c r="MF20" i="37"/>
  <c r="BJ14" i="27"/>
  <c r="KM35" i="29"/>
  <c r="BJ4" i="27"/>
  <c r="BHH17" i="30"/>
  <c r="BHH34" i="30" s="1"/>
  <c r="BGF34" i="30"/>
  <c r="BGJ34" i="30"/>
  <c r="BGN34" i="30"/>
  <c r="BGR34" i="30"/>
  <c r="BGV34" i="30"/>
  <c r="BGZ34" i="30"/>
  <c r="BHD34" i="30"/>
  <c r="LZ12" i="36"/>
  <c r="LZ63" i="36" s="1"/>
  <c r="MA12" i="36"/>
  <c r="MA63" i="36" s="1"/>
  <c r="G340" i="32" s="1"/>
  <c r="MB12" i="36"/>
  <c r="MB63" i="36" s="1"/>
  <c r="G341" i="32" s="1"/>
  <c r="MC12" i="36"/>
  <c r="MC63" i="36" s="1"/>
  <c r="G342" i="32" s="1"/>
  <c r="MD12" i="36"/>
  <c r="MD63" i="36" s="1"/>
  <c r="G343" i="32" s="1"/>
  <c r="ME12" i="36"/>
  <c r="ME63" i="36" s="1"/>
  <c r="G344" i="32" s="1"/>
  <c r="MF12" i="36"/>
  <c r="MF63" i="36" s="1"/>
  <c r="G345" i="32" s="1"/>
  <c r="MF64" i="36"/>
  <c r="LZ12" i="37"/>
  <c r="MA12" i="37"/>
  <c r="MB12" i="37"/>
  <c r="MC12" i="37"/>
  <c r="MD12" i="37"/>
  <c r="ME12" i="37"/>
  <c r="MF12" i="37"/>
  <c r="LS20" i="36"/>
  <c r="LT20" i="36"/>
  <c r="LU20" i="36"/>
  <c r="LV20" i="36"/>
  <c r="LW20" i="36"/>
  <c r="LX20" i="36"/>
  <c r="LY20" i="36"/>
  <c r="LS20" i="37"/>
  <c r="LT20" i="37"/>
  <c r="LU20" i="37"/>
  <c r="LV20" i="37"/>
  <c r="LW20" i="37"/>
  <c r="LX20" i="37"/>
  <c r="LY20" i="37"/>
  <c r="BI14" i="27"/>
  <c r="BI4" i="27"/>
  <c r="KH35" i="29"/>
  <c r="LF3" i="29" s="1"/>
  <c r="BI1" i="27" s="1"/>
  <c r="BGB17" i="30"/>
  <c r="BEZ34" i="30"/>
  <c r="BEZ38" i="30"/>
  <c r="BEZ40" i="30" s="1"/>
  <c r="BEZ46" i="30" s="1"/>
  <c r="BFD38" i="30"/>
  <c r="BFD40" i="30" s="1"/>
  <c r="BFD46" i="30" s="1"/>
  <c r="BFD34" i="30"/>
  <c r="BFH38" i="30"/>
  <c r="BFH40" i="30" s="1"/>
  <c r="BFH46" i="30" s="1"/>
  <c r="BFH34" i="30"/>
  <c r="BFL38" i="30"/>
  <c r="BFL40" i="30" s="1"/>
  <c r="BFL46" i="30" s="1"/>
  <c r="BFL34" i="30"/>
  <c r="BFP38" i="30"/>
  <c r="BFP40" i="30" s="1"/>
  <c r="BFP46" i="30" s="1"/>
  <c r="BFP34" i="30"/>
  <c r="BFT38" i="30"/>
  <c r="BFT40" i="30" s="1"/>
  <c r="BFT46" i="30" s="1"/>
  <c r="BFT34" i="30"/>
  <c r="BFX38" i="30"/>
  <c r="BFX40" i="30" s="1"/>
  <c r="BFX46" i="30" s="1"/>
  <c r="BFX34" i="30"/>
  <c r="LS12" i="36"/>
  <c r="LS63" i="36" s="1"/>
  <c r="LT12" i="36"/>
  <c r="LT63" i="36" s="1"/>
  <c r="G333" i="32" s="1"/>
  <c r="LU12" i="36"/>
  <c r="LU63" i="36" s="1"/>
  <c r="G334" i="32" s="1"/>
  <c r="LV12" i="36"/>
  <c r="LV63" i="36" s="1"/>
  <c r="G335" i="32" s="1"/>
  <c r="LW12" i="36"/>
  <c r="LW63" i="36" s="1"/>
  <c r="G336" i="32" s="1"/>
  <c r="LX12" i="36"/>
  <c r="LX63" i="36" s="1"/>
  <c r="G337" i="32" s="1"/>
  <c r="LY12" i="36"/>
  <c r="LY63" i="36" s="1"/>
  <c r="G338" i="32" s="1"/>
  <c r="LY64" i="36"/>
  <c r="LS12" i="37"/>
  <c r="LT12" i="37"/>
  <c r="LU12" i="37"/>
  <c r="LV12" i="37"/>
  <c r="LW12" i="37"/>
  <c r="LX12" i="37"/>
  <c r="LY12" i="37"/>
  <c r="LL20" i="36"/>
  <c r="LM20" i="36"/>
  <c r="LN20" i="36"/>
  <c r="LO20" i="36"/>
  <c r="LP20" i="36"/>
  <c r="LQ20" i="36"/>
  <c r="LR20" i="36"/>
  <c r="LL20" i="37"/>
  <c r="LM20" i="37"/>
  <c r="LN20" i="37"/>
  <c r="LO20" i="37"/>
  <c r="LP20" i="37"/>
  <c r="LQ20" i="37"/>
  <c r="LR20" i="37"/>
  <c r="BG14" i="27"/>
  <c r="JX35" i="29"/>
  <c r="BG4" i="27"/>
  <c r="BEV17" i="30"/>
  <c r="BEV34" i="30" s="1"/>
  <c r="BDT34" i="30"/>
  <c r="BDX34" i="30"/>
  <c r="BEB34" i="30"/>
  <c r="BEF34" i="30"/>
  <c r="BEJ34" i="30"/>
  <c r="BEN34" i="30"/>
  <c r="BER34" i="30"/>
  <c r="LL12" i="36"/>
  <c r="LL63" i="36" s="1"/>
  <c r="LM12" i="36"/>
  <c r="LM63" i="36" s="1"/>
  <c r="G326" i="32" s="1"/>
  <c r="LN12" i="36"/>
  <c r="LN63" i="36" s="1"/>
  <c r="G327" i="32" s="1"/>
  <c r="LO12" i="36"/>
  <c r="LO63" i="36" s="1"/>
  <c r="G328" i="32" s="1"/>
  <c r="LP12" i="36"/>
  <c r="LP63" i="36" s="1"/>
  <c r="G329" i="32" s="1"/>
  <c r="LQ12" i="36"/>
  <c r="LQ63" i="36" s="1"/>
  <c r="G330" i="32" s="1"/>
  <c r="LR12" i="36"/>
  <c r="LR63" i="36" s="1"/>
  <c r="G331" i="32" s="1"/>
  <c r="LR64" i="36"/>
  <c r="LL12" i="37"/>
  <c r="LM12" i="37"/>
  <c r="LN12" i="37"/>
  <c r="LO12" i="37"/>
  <c r="LP12" i="37"/>
  <c r="LQ12" i="37"/>
  <c r="LR12" i="37"/>
  <c r="KB35" i="29"/>
  <c r="LE20" i="36"/>
  <c r="LF20" i="36"/>
  <c r="LG20" i="36"/>
  <c r="LH20" i="36"/>
  <c r="LI20" i="36"/>
  <c r="LJ20" i="36"/>
  <c r="LK20" i="36"/>
  <c r="LE20" i="37"/>
  <c r="LF20" i="37"/>
  <c r="LG20" i="37"/>
  <c r="LH20" i="37"/>
  <c r="LI20" i="37"/>
  <c r="LJ20" i="37"/>
  <c r="LK20" i="37"/>
  <c r="BF14" i="27"/>
  <c r="BF4" i="27"/>
  <c r="JS35" i="29"/>
  <c r="BDP17" i="30"/>
  <c r="BDP34" i="30" s="1"/>
  <c r="BCN34" i="30"/>
  <c r="BCR34" i="30"/>
  <c r="BCV34" i="30"/>
  <c r="BCZ34" i="30"/>
  <c r="BDD34" i="30"/>
  <c r="BDH34" i="30"/>
  <c r="BDL34" i="30"/>
  <c r="LE12" i="36"/>
  <c r="LE63" i="36" s="1"/>
  <c r="LF12" i="36"/>
  <c r="LF63" i="36" s="1"/>
  <c r="G319" i="32" s="1"/>
  <c r="LG12" i="36"/>
  <c r="LG63" i="36" s="1"/>
  <c r="G320" i="32" s="1"/>
  <c r="LH12" i="36"/>
  <c r="LH63" i="36" s="1"/>
  <c r="G321" i="32" s="1"/>
  <c r="LI12" i="36"/>
  <c r="LI63" i="36" s="1"/>
  <c r="G322" i="32" s="1"/>
  <c r="LJ12" i="36"/>
  <c r="LJ63" i="36" s="1"/>
  <c r="G323" i="32" s="1"/>
  <c r="LK12" i="36"/>
  <c r="LK63" i="36" s="1"/>
  <c r="G324" i="32" s="1"/>
  <c r="LK64" i="36"/>
  <c r="LE12" i="37"/>
  <c r="LF12" i="37"/>
  <c r="LG12" i="37"/>
  <c r="LH12" i="37"/>
  <c r="LI12" i="37"/>
  <c r="LJ12" i="37"/>
  <c r="LK12" i="37"/>
  <c r="KX20" i="36"/>
  <c r="KY20" i="36"/>
  <c r="KZ20" i="36"/>
  <c r="LA20" i="36"/>
  <c r="LB20" i="36"/>
  <c r="LC20" i="36"/>
  <c r="LD20" i="36"/>
  <c r="KX20" i="37"/>
  <c r="KY20" i="37"/>
  <c r="KZ20" i="37"/>
  <c r="LA20" i="37"/>
  <c r="LB20" i="37"/>
  <c r="LC20" i="37"/>
  <c r="LD20" i="37"/>
  <c r="BE14" i="27"/>
  <c r="JN35" i="29"/>
  <c r="BE4" i="27"/>
  <c r="BCJ17" i="30"/>
  <c r="BCJ34" i="30" s="1"/>
  <c r="BBH34" i="30"/>
  <c r="BBL34" i="30"/>
  <c r="BBP34" i="30"/>
  <c r="BCF34" i="30"/>
  <c r="BCB34" i="30"/>
  <c r="BBX34" i="30"/>
  <c r="BBT34" i="30"/>
  <c r="KX12" i="36"/>
  <c r="KX63" i="36" s="1"/>
  <c r="KY12" i="36"/>
  <c r="KY63" i="36" s="1"/>
  <c r="G312" i="32" s="1"/>
  <c r="KZ12" i="36"/>
  <c r="KZ63" i="36" s="1"/>
  <c r="G313" i="32" s="1"/>
  <c r="LA12" i="36"/>
  <c r="LA63" i="36" s="1"/>
  <c r="G314" i="32" s="1"/>
  <c r="LB12" i="36"/>
  <c r="LB63" i="36" s="1"/>
  <c r="G315" i="32" s="1"/>
  <c r="LC12" i="36"/>
  <c r="LC63" i="36" s="1"/>
  <c r="G316" i="32" s="1"/>
  <c r="LD12" i="36"/>
  <c r="LD63" i="36" s="1"/>
  <c r="G317" i="32" s="1"/>
  <c r="LD64" i="36"/>
  <c r="KX12" i="37"/>
  <c r="KY12" i="37"/>
  <c r="KZ12" i="37"/>
  <c r="LA12" i="37"/>
  <c r="LB12" i="37"/>
  <c r="LC12" i="37"/>
  <c r="LD12" i="37"/>
  <c r="KQ20" i="36"/>
  <c r="KR20" i="36"/>
  <c r="KS20" i="36"/>
  <c r="KT20" i="36"/>
  <c r="KU20" i="36"/>
  <c r="KV20" i="36"/>
  <c r="KW20" i="36"/>
  <c r="KQ20" i="37"/>
  <c r="KR20" i="37"/>
  <c r="KS20" i="37"/>
  <c r="KT20" i="37"/>
  <c r="KU20" i="37"/>
  <c r="KV20" i="37"/>
  <c r="KW20" i="37"/>
  <c r="BD14" i="27"/>
  <c r="BD4" i="27"/>
  <c r="JI35" i="29"/>
  <c r="KB3" i="29" s="1"/>
  <c r="BD1" i="27" s="1"/>
  <c r="BBD17" i="30"/>
  <c r="BBD34" i="30" s="1"/>
  <c r="BAB34" i="30"/>
  <c r="BAF34" i="30"/>
  <c r="BAJ34" i="30"/>
  <c r="BAN34" i="30"/>
  <c r="BAR34" i="30"/>
  <c r="BAV34" i="30"/>
  <c r="BAZ34" i="30"/>
  <c r="KQ12" i="36"/>
  <c r="KQ63" i="36" s="1"/>
  <c r="KR12" i="36"/>
  <c r="KR63" i="36" s="1"/>
  <c r="G305" i="32" s="1"/>
  <c r="KS12" i="36"/>
  <c r="KS63" i="36" s="1"/>
  <c r="G306" i="32" s="1"/>
  <c r="KT12" i="36"/>
  <c r="KT63" i="36" s="1"/>
  <c r="G307" i="32" s="1"/>
  <c r="KU12" i="36"/>
  <c r="KU63" i="36" s="1"/>
  <c r="G308" i="32" s="1"/>
  <c r="KV12" i="36"/>
  <c r="KV63" i="36" s="1"/>
  <c r="G309" i="32" s="1"/>
  <c r="KW12" i="36"/>
  <c r="KW63" i="36" s="1"/>
  <c r="G310" i="32" s="1"/>
  <c r="KW64" i="36"/>
  <c r="KQ12" i="37"/>
  <c r="KR12" i="37"/>
  <c r="KS12" i="37"/>
  <c r="KT12" i="37"/>
  <c r="KU12" i="37"/>
  <c r="KV12" i="37"/>
  <c r="KW12" i="37"/>
  <c r="LL35" i="29"/>
  <c r="LK38" i="29"/>
  <c r="LQ35" i="29"/>
  <c r="LP38" i="29"/>
  <c r="LV35" i="29"/>
  <c r="LU38" i="29"/>
  <c r="MA35" i="29"/>
  <c r="LZ38" i="29"/>
  <c r="MP16" i="29"/>
  <c r="GB20" i="36"/>
  <c r="GC20" i="36"/>
  <c r="GD20" i="36"/>
  <c r="GE20" i="36"/>
  <c r="GF20" i="36"/>
  <c r="GG20" i="36"/>
  <c r="GH20" i="36"/>
  <c r="GB20" i="37"/>
  <c r="GC20" i="37"/>
  <c r="GD20" i="37"/>
  <c r="GE20" i="37"/>
  <c r="GF20" i="37"/>
  <c r="GG20" i="37"/>
  <c r="GH20" i="37"/>
  <c r="GB12" i="36"/>
  <c r="GC12" i="36"/>
  <c r="GD12" i="36"/>
  <c r="GE12" i="36"/>
  <c r="GF12" i="36"/>
  <c r="GG12" i="36"/>
  <c r="GH12" i="36"/>
  <c r="GB12" i="37"/>
  <c r="GC12" i="37"/>
  <c r="GD12" i="37"/>
  <c r="GE12" i="37"/>
  <c r="GF12" i="37"/>
  <c r="GG12" i="37"/>
  <c r="GH12" i="37"/>
  <c r="GB35" i="29"/>
  <c r="IF20" i="36"/>
  <c r="IG20" i="36"/>
  <c r="IH20" i="36"/>
  <c r="II20" i="36"/>
  <c r="IJ20" i="36"/>
  <c r="IK20" i="36"/>
  <c r="IL20" i="36"/>
  <c r="IF20" i="37"/>
  <c r="IG20" i="37"/>
  <c r="IH20" i="37"/>
  <c r="II20" i="37"/>
  <c r="IJ20" i="37"/>
  <c r="IK20" i="37"/>
  <c r="IL20" i="37"/>
  <c r="AS14" i="27"/>
  <c r="HG35" i="29"/>
  <c r="ID3" i="29" s="1"/>
  <c r="AS1" i="27" s="1"/>
  <c r="AS4" i="27"/>
  <c r="AQB17" i="30"/>
  <c r="AOZ34" i="30"/>
  <c r="AOZ38" i="30"/>
  <c r="AOZ40" i="30" s="1"/>
  <c r="AOZ46" i="30" s="1"/>
  <c r="APD38" i="30"/>
  <c r="APD40" i="30" s="1"/>
  <c r="APD46" i="30" s="1"/>
  <c r="APD34" i="30"/>
  <c r="APH38" i="30"/>
  <c r="APH40" i="30" s="1"/>
  <c r="APH46" i="30" s="1"/>
  <c r="APH34" i="30"/>
  <c r="APL38" i="30"/>
  <c r="APL40" i="30" s="1"/>
  <c r="APL46" i="30" s="1"/>
  <c r="APL34" i="30"/>
  <c r="APP38" i="30"/>
  <c r="APP40" i="30" s="1"/>
  <c r="APP46" i="30" s="1"/>
  <c r="APP34" i="30"/>
  <c r="APT38" i="30"/>
  <c r="APT40" i="30" s="1"/>
  <c r="APT46" i="30" s="1"/>
  <c r="APT34" i="30"/>
  <c r="APX38" i="30"/>
  <c r="APX40" i="30" s="1"/>
  <c r="APX46" i="30" s="1"/>
  <c r="APX34" i="30"/>
  <c r="IF12" i="36"/>
  <c r="IF63" i="36" s="1"/>
  <c r="IG12" i="36"/>
  <c r="IG63" i="36" s="1"/>
  <c r="IH12" i="36"/>
  <c r="IH63" i="36" s="1"/>
  <c r="G243" i="32" s="1"/>
  <c r="II12" i="36"/>
  <c r="II63" i="36" s="1"/>
  <c r="G244" i="32" s="1"/>
  <c r="IJ12" i="36"/>
  <c r="IJ63" i="36" s="1"/>
  <c r="G245" i="32" s="1"/>
  <c r="IK12" i="36"/>
  <c r="IK63" i="36" s="1"/>
  <c r="G246" i="32" s="1"/>
  <c r="IL12" i="36"/>
  <c r="IL63" i="36" s="1"/>
  <c r="G247" i="32" s="1"/>
  <c r="IL64" i="36"/>
  <c r="IF12" i="37"/>
  <c r="IG12" i="37"/>
  <c r="IH12" i="37"/>
  <c r="II12" i="37"/>
  <c r="IJ12" i="37"/>
  <c r="IK12" i="37"/>
  <c r="IL12" i="37"/>
  <c r="G230" i="32"/>
  <c r="L214" i="32"/>
  <c r="FY30" i="36"/>
  <c r="FZ30" i="36"/>
  <c r="GA30" i="36"/>
  <c r="FU30" i="36"/>
  <c r="FV30" i="36"/>
  <c r="FW30" i="36"/>
  <c r="FX30" i="36"/>
  <c r="FW30" i="37"/>
  <c r="FX30" i="37"/>
  <c r="FY30" i="37"/>
  <c r="FZ30" i="37"/>
  <c r="GA30" i="37"/>
  <c r="FU30" i="37"/>
  <c r="FV30" i="37"/>
  <c r="AEZ33" i="30"/>
  <c r="EZ30" i="36"/>
  <c r="EZ63" i="36" s="1"/>
  <c r="FA30" i="36"/>
  <c r="FA63" i="36" s="1"/>
  <c r="G158" i="32" s="1"/>
  <c r="FB30" i="36"/>
  <c r="FB63" i="36" s="1"/>
  <c r="G159" i="32" s="1"/>
  <c r="FC30" i="36"/>
  <c r="FC63" i="36" s="1"/>
  <c r="G160" i="32" s="1"/>
  <c r="FD30" i="36"/>
  <c r="FD63" i="36" s="1"/>
  <c r="G161" i="32" s="1"/>
  <c r="FE30" i="36"/>
  <c r="FE63" i="36" s="1"/>
  <c r="G162" i="32" s="1"/>
  <c r="FF30" i="36"/>
  <c r="FF63" i="36" s="1"/>
  <c r="G163" i="32" s="1"/>
  <c r="EZ30" i="37"/>
  <c r="FA30" i="37"/>
  <c r="FB30" i="37"/>
  <c r="FC30" i="37"/>
  <c r="FD30" i="37"/>
  <c r="FE30" i="37"/>
  <c r="FF30" i="37"/>
  <c r="EJ35" i="29"/>
  <c r="AD14" i="27"/>
  <c r="AD4" i="27"/>
  <c r="ABH33" i="30"/>
  <c r="ABH34" i="30" s="1"/>
  <c r="AAF34" i="30"/>
  <c r="K5" i="38"/>
  <c r="K6" i="38"/>
  <c r="K7" i="34"/>
  <c r="K6" i="34"/>
  <c r="J5" i="38"/>
  <c r="J6" i="38"/>
  <c r="J7" i="34"/>
  <c r="J6" i="34"/>
  <c r="AG14" i="27"/>
  <c r="EY35" i="29"/>
  <c r="AG4" i="27"/>
  <c r="AEV34" i="30"/>
  <c r="AER34" i="30"/>
  <c r="AEN34" i="30"/>
  <c r="AEJ34" i="30"/>
  <c r="AEF34" i="30"/>
  <c r="AEB34" i="30"/>
  <c r="ADX34" i="30"/>
  <c r="AEZ17" i="30"/>
  <c r="FU12" i="36"/>
  <c r="FV12" i="36"/>
  <c r="FW12" i="36"/>
  <c r="FX12" i="36"/>
  <c r="FY12" i="36"/>
  <c r="FZ12" i="36"/>
  <c r="GA12" i="36"/>
  <c r="GA64" i="36"/>
  <c r="FU12" i="37"/>
  <c r="FV12" i="37"/>
  <c r="FW12" i="37"/>
  <c r="FX12" i="37"/>
  <c r="FY12" i="37"/>
  <c r="FZ12" i="37"/>
  <c r="GA12" i="37"/>
  <c r="FC35" i="29"/>
  <c r="FU20" i="36"/>
  <c r="FV20" i="36"/>
  <c r="FW20" i="36"/>
  <c r="FX20" i="36"/>
  <c r="FY20" i="36"/>
  <c r="FZ20" i="36"/>
  <c r="GA20" i="36"/>
  <c r="FU20" i="37"/>
  <c r="FV20" i="37"/>
  <c r="FW20" i="37"/>
  <c r="FX20" i="37"/>
  <c r="FY20" i="37"/>
  <c r="FZ20" i="37"/>
  <c r="GA20" i="37"/>
  <c r="AEZ25" i="30"/>
  <c r="AF14" i="27"/>
  <c r="ET35" i="29"/>
  <c r="AF4" i="27"/>
  <c r="ADT17" i="30"/>
  <c r="ADT34" i="30" s="1"/>
  <c r="ACR34" i="30"/>
  <c r="FN12" i="36"/>
  <c r="FO12" i="36"/>
  <c r="FP12" i="36"/>
  <c r="FQ12" i="36"/>
  <c r="FR12" i="36"/>
  <c r="FS12" i="36"/>
  <c r="FT12" i="36"/>
  <c r="FT64" i="36"/>
  <c r="FN12" i="37"/>
  <c r="FO12" i="37"/>
  <c r="FP12" i="37"/>
  <c r="FQ12" i="37"/>
  <c r="FR12" i="37"/>
  <c r="FS12" i="37"/>
  <c r="FT12" i="37"/>
  <c r="FN20" i="36"/>
  <c r="FO20" i="36"/>
  <c r="FP20" i="36"/>
  <c r="FQ20" i="36"/>
  <c r="FR20" i="36"/>
  <c r="FS20" i="36"/>
  <c r="FT20" i="36"/>
  <c r="FN20" i="37"/>
  <c r="FO20" i="37"/>
  <c r="FP20" i="37"/>
  <c r="FQ20" i="37"/>
  <c r="FR20" i="37"/>
  <c r="FS20" i="37"/>
  <c r="FT20" i="37"/>
  <c r="EO35" i="29"/>
  <c r="AE14" i="27"/>
  <c r="AE4" i="27"/>
  <c r="ABL34" i="30"/>
  <c r="ACN17" i="30"/>
  <c r="FG12" i="36"/>
  <c r="FH12" i="36"/>
  <c r="FI12" i="36"/>
  <c r="FJ12" i="36"/>
  <c r="FK12" i="36"/>
  <c r="FL12" i="36"/>
  <c r="FM12" i="36"/>
  <c r="FM64" i="36"/>
  <c r="FG12" i="37"/>
  <c r="FH12" i="37"/>
  <c r="FI12" i="37"/>
  <c r="FJ12" i="37"/>
  <c r="FK12" i="37"/>
  <c r="FL12" i="37"/>
  <c r="FM12" i="37"/>
  <c r="FG20" i="36"/>
  <c r="FH20" i="36"/>
  <c r="FI20" i="36"/>
  <c r="FJ20" i="36"/>
  <c r="FK20" i="36"/>
  <c r="FL20" i="36"/>
  <c r="FM20" i="36"/>
  <c r="FG20" i="37"/>
  <c r="FH20" i="37"/>
  <c r="FI20" i="37"/>
  <c r="FJ20" i="37"/>
  <c r="FK20" i="37"/>
  <c r="FL20" i="37"/>
  <c r="FM20" i="37"/>
  <c r="ACN25" i="30"/>
  <c r="NC20" i="36"/>
  <c r="ND20" i="36"/>
  <c r="NE20" i="36"/>
  <c r="NF20" i="36"/>
  <c r="NG20" i="36"/>
  <c r="NH20" i="36"/>
  <c r="NB63" i="36"/>
  <c r="NC12" i="36"/>
  <c r="NC63" i="36" s="1"/>
  <c r="ND12" i="36"/>
  <c r="ND63" i="36" s="1"/>
  <c r="NE12" i="36"/>
  <c r="NE63" i="36" s="1"/>
  <c r="NF12" i="36"/>
  <c r="NF63" i="36" s="1"/>
  <c r="NG12" i="36"/>
  <c r="NG63" i="36" s="1"/>
  <c r="NH12" i="36"/>
  <c r="NH63" i="36" s="1"/>
  <c r="NI20" i="36"/>
  <c r="NJ20" i="36"/>
  <c r="NK20" i="36"/>
  <c r="NL20" i="36"/>
  <c r="NM20" i="36"/>
  <c r="NN20" i="36"/>
  <c r="NO20" i="36"/>
  <c r="NI20" i="37"/>
  <c r="NJ20" i="37"/>
  <c r="NK20" i="37"/>
  <c r="NL20" i="37"/>
  <c r="NM20" i="37"/>
  <c r="NN20" i="37"/>
  <c r="NO20" i="37"/>
  <c r="NI12" i="36"/>
  <c r="NI63" i="36" s="1"/>
  <c r="NJ12" i="36"/>
  <c r="NJ63" i="36" s="1"/>
  <c r="NK12" i="36"/>
  <c r="NK63" i="36" s="1"/>
  <c r="NL12" i="36"/>
  <c r="NL63" i="36" s="1"/>
  <c r="NM12" i="36"/>
  <c r="NN12" i="36"/>
  <c r="NN63" i="36" s="1"/>
  <c r="NO12" i="36"/>
  <c r="NO63" i="36" s="1"/>
  <c r="NI12" i="37"/>
  <c r="NJ12" i="37"/>
  <c r="NK12" i="37"/>
  <c r="NL12" i="37"/>
  <c r="NM12" i="37"/>
  <c r="NN12" i="37"/>
  <c r="NO12" i="37"/>
  <c r="NP20" i="36"/>
  <c r="NQ20" i="36"/>
  <c r="NR20" i="36"/>
  <c r="NS20" i="36"/>
  <c r="NT20" i="36"/>
  <c r="NU20" i="36"/>
  <c r="NV20" i="36"/>
  <c r="NP20" i="37"/>
  <c r="NQ20" i="37"/>
  <c r="NR20" i="37"/>
  <c r="NS20" i="37"/>
  <c r="NT20" i="37"/>
  <c r="NU20" i="37"/>
  <c r="NV20" i="37"/>
  <c r="NP12" i="36"/>
  <c r="NP63" i="36" s="1"/>
  <c r="NQ12" i="36"/>
  <c r="NQ63" i="36" s="1"/>
  <c r="NR12" i="36"/>
  <c r="NR63" i="36" s="1"/>
  <c r="NS12" i="36"/>
  <c r="NS63" i="36" s="1"/>
  <c r="NT12" i="36"/>
  <c r="NT63" i="36" s="1"/>
  <c r="NU12" i="36"/>
  <c r="NU63" i="36" s="1"/>
  <c r="NV12" i="36"/>
  <c r="NV63" i="36" s="1"/>
  <c r="NP12" i="37"/>
  <c r="NQ12" i="37"/>
  <c r="NR12" i="37"/>
  <c r="NS12" i="37"/>
  <c r="NT12" i="37"/>
  <c r="NU12" i="37"/>
  <c r="NV12" i="37"/>
  <c r="NW20" i="36"/>
  <c r="NX20" i="36"/>
  <c r="NY20" i="36"/>
  <c r="NZ20" i="36"/>
  <c r="OA20" i="36"/>
  <c r="OB20" i="36"/>
  <c r="OC20" i="36"/>
  <c r="NW20" i="37"/>
  <c r="NX20" i="37"/>
  <c r="NY20" i="37"/>
  <c r="NZ20" i="37"/>
  <c r="OA20" i="37"/>
  <c r="OB20" i="37"/>
  <c r="OC20" i="37"/>
  <c r="NW12" i="36"/>
  <c r="NW63" i="36" s="1"/>
  <c r="NX12" i="36"/>
  <c r="NX63" i="36" s="1"/>
  <c r="NY12" i="36"/>
  <c r="NY63" i="36" s="1"/>
  <c r="NZ12" i="36"/>
  <c r="NZ63" i="36" s="1"/>
  <c r="OA12" i="36"/>
  <c r="OA63" i="36" s="1"/>
  <c r="OB12" i="36"/>
  <c r="OB63" i="36" s="1"/>
  <c r="OC12" i="36"/>
  <c r="OC63" i="36" s="1"/>
  <c r="NW12" i="37"/>
  <c r="NX12" i="37"/>
  <c r="NY12" i="37"/>
  <c r="NZ12" i="37"/>
  <c r="OA12" i="37"/>
  <c r="OB12" i="37"/>
  <c r="OC12" i="37"/>
  <c r="I5" i="38"/>
  <c r="I6" i="38"/>
  <c r="I7" i="34"/>
  <c r="I6" i="34"/>
  <c r="GH64" i="36"/>
  <c r="GE30" i="36"/>
  <c r="GE63" i="36" s="1"/>
  <c r="G188" i="32" s="1"/>
  <c r="GF30" i="36"/>
  <c r="GF63" i="36" s="1"/>
  <c r="G189" i="32" s="1"/>
  <c r="GG30" i="36"/>
  <c r="GG63" i="36" s="1"/>
  <c r="G190" i="32" s="1"/>
  <c r="GH30" i="36"/>
  <c r="GH63" i="36" s="1"/>
  <c r="G191" i="32" s="1"/>
  <c r="GB30" i="36"/>
  <c r="GB63" i="36" s="1"/>
  <c r="GC30" i="36"/>
  <c r="GC63" i="36" s="1"/>
  <c r="GD30" i="36"/>
  <c r="GD63" i="36" s="1"/>
  <c r="G187" i="32" s="1"/>
  <c r="GB30" i="37"/>
  <c r="GC30" i="37"/>
  <c r="GD30" i="37"/>
  <c r="GE30" i="37"/>
  <c r="GF30" i="37"/>
  <c r="GG30" i="37"/>
  <c r="GH30" i="37"/>
  <c r="AGF33" i="30"/>
  <c r="AGF34" i="30" s="1"/>
  <c r="AFD34" i="30"/>
  <c r="L186" i="32"/>
  <c r="G177" i="32"/>
  <c r="L177" i="32"/>
  <c r="G176" i="32"/>
  <c r="L176" i="32"/>
  <c r="G175" i="32"/>
  <c r="L175" i="32"/>
  <c r="G174" i="32"/>
  <c r="L174" i="32"/>
  <c r="G173" i="32"/>
  <c r="L173" i="32"/>
  <c r="G172" i="32"/>
  <c r="L172" i="32"/>
  <c r="G184" i="32"/>
  <c r="L184" i="32"/>
  <c r="G183" i="32"/>
  <c r="L183" i="32"/>
  <c r="G182" i="32"/>
  <c r="L182" i="32"/>
  <c r="G181" i="32"/>
  <c r="L181" i="32"/>
  <c r="G180" i="32"/>
  <c r="L180" i="32"/>
  <c r="G179" i="32"/>
  <c r="L179" i="32"/>
  <c r="G170" i="32"/>
  <c r="L170" i="32"/>
  <c r="G169" i="32"/>
  <c r="L169" i="32"/>
  <c r="G168" i="32"/>
  <c r="L168" i="32"/>
  <c r="G167" i="32"/>
  <c r="L167" i="32"/>
  <c r="G166" i="32"/>
  <c r="L166" i="32"/>
  <c r="G165" i="32"/>
  <c r="L165" i="32"/>
  <c r="L151" i="32"/>
  <c r="L164" i="32"/>
  <c r="AN12" i="27"/>
  <c r="AR7" i="27"/>
  <c r="AR12" i="27" s="1"/>
  <c r="AI12" i="27"/>
  <c r="AM7" i="27"/>
  <c r="AM8" i="27"/>
  <c r="AM9" i="27"/>
  <c r="AM10" i="27"/>
  <c r="AM11" i="27"/>
  <c r="G137" i="32"/>
  <c r="L123" i="32"/>
  <c r="DC30" i="36"/>
  <c r="DD30" i="36"/>
  <c r="DE30" i="36"/>
  <c r="DF30" i="36"/>
  <c r="DG30" i="36"/>
  <c r="DH30" i="36"/>
  <c r="DI30" i="36"/>
  <c r="DC30" i="37"/>
  <c r="DD30" i="37"/>
  <c r="DE30" i="37"/>
  <c r="DF30" i="37"/>
  <c r="DG30" i="37"/>
  <c r="DH30" i="37"/>
  <c r="DI30" i="37"/>
  <c r="CQ35" i="29"/>
  <c r="U14" i="27"/>
  <c r="U4" i="27"/>
  <c r="DC29" i="36"/>
  <c r="DI64" i="36"/>
  <c r="DD29" i="36"/>
  <c r="DE29" i="36"/>
  <c r="DF29" i="36"/>
  <c r="DG29" i="36"/>
  <c r="DH29" i="36"/>
  <c r="DI29" i="36"/>
  <c r="DC29" i="37"/>
  <c r="DD29" i="37"/>
  <c r="DE29" i="37"/>
  <c r="DF29" i="37"/>
  <c r="DG29" i="37"/>
  <c r="DH29" i="37"/>
  <c r="DI29" i="37"/>
  <c r="SR32" i="30"/>
  <c r="SR34" i="30" s="1"/>
  <c r="RP34" i="30"/>
  <c r="RT34" i="30"/>
  <c r="RX34" i="30"/>
  <c r="SB34" i="30"/>
  <c r="SF34" i="30"/>
  <c r="SJ34" i="30"/>
  <c r="SN34" i="30"/>
  <c r="CV30" i="36"/>
  <c r="CW30" i="36"/>
  <c r="CX30" i="36"/>
  <c r="CY30" i="36"/>
  <c r="CZ30" i="36"/>
  <c r="DB30" i="36"/>
  <c r="DA30" i="36"/>
  <c r="CV30" i="37"/>
  <c r="CW30" i="37"/>
  <c r="CX30" i="37"/>
  <c r="CY30" i="37"/>
  <c r="CZ30" i="37"/>
  <c r="DA30" i="37"/>
  <c r="DB30" i="37"/>
  <c r="CL35" i="29"/>
  <c r="T14" i="27"/>
  <c r="T4" i="27"/>
  <c r="DB64" i="36"/>
  <c r="CV29" i="36"/>
  <c r="CW29" i="36"/>
  <c r="CX29" i="36"/>
  <c r="CY29" i="36"/>
  <c r="CZ29" i="36"/>
  <c r="DB29" i="36"/>
  <c r="DA29" i="36"/>
  <c r="CV29" i="37"/>
  <c r="CW29" i="37"/>
  <c r="CX29" i="37"/>
  <c r="CY29" i="37"/>
  <c r="CZ29" i="37"/>
  <c r="DA29" i="37"/>
  <c r="DB29" i="37"/>
  <c r="RL32" i="30"/>
  <c r="RL34" i="30" s="1"/>
  <c r="QJ34" i="30"/>
  <c r="QN34" i="30"/>
  <c r="QR34" i="30"/>
  <c r="QV34" i="30"/>
  <c r="QZ34" i="30"/>
  <c r="RD34" i="30"/>
  <c r="RH34" i="30"/>
  <c r="CO30" i="36"/>
  <c r="CP30" i="36"/>
  <c r="CQ30" i="36"/>
  <c r="CR30" i="36"/>
  <c r="CS30" i="36"/>
  <c r="CT30" i="36"/>
  <c r="CU30" i="36"/>
  <c r="CO30" i="37"/>
  <c r="CP30" i="37"/>
  <c r="CQ30" i="37"/>
  <c r="CR30" i="37"/>
  <c r="CS30" i="37"/>
  <c r="CT30" i="37"/>
  <c r="CU30" i="37"/>
  <c r="CG35" i="29"/>
  <c r="S14" i="27"/>
  <c r="S4" i="27"/>
  <c r="CU64" i="36"/>
  <c r="CO29" i="36"/>
  <c r="CP29" i="36"/>
  <c r="CQ29" i="36"/>
  <c r="CR29" i="36"/>
  <c r="CS29" i="36"/>
  <c r="CT29" i="36"/>
  <c r="CU29" i="36"/>
  <c r="CO29" i="37"/>
  <c r="CP29" i="37"/>
  <c r="CQ29" i="37"/>
  <c r="CR29" i="37"/>
  <c r="CS29" i="37"/>
  <c r="CT29" i="37"/>
  <c r="CU29" i="37"/>
  <c r="QF32" i="30"/>
  <c r="QF34" i="30" s="1"/>
  <c r="PD34" i="30"/>
  <c r="PH34" i="30"/>
  <c r="PL34" i="30"/>
  <c r="PP34" i="30"/>
  <c r="PT34" i="30"/>
  <c r="PX34" i="30"/>
  <c r="QB34" i="30"/>
  <c r="BM12" i="36"/>
  <c r="BN12" i="36"/>
  <c r="BO12" i="36"/>
  <c r="BP12" i="36"/>
  <c r="BQ12" i="36"/>
  <c r="BR12" i="36"/>
  <c r="BS12" i="36"/>
  <c r="BM12" i="37"/>
  <c r="BN12" i="37"/>
  <c r="BO12" i="37"/>
  <c r="BP12" i="37"/>
  <c r="BQ12" i="37"/>
  <c r="BR12" i="37"/>
  <c r="BS12" i="37"/>
  <c r="BM20" i="36"/>
  <c r="BN20" i="36"/>
  <c r="BO20" i="36"/>
  <c r="BP20" i="36"/>
  <c r="BQ20" i="36"/>
  <c r="BR20" i="36"/>
  <c r="BS20" i="36"/>
  <c r="BM20" i="37"/>
  <c r="BN20" i="37"/>
  <c r="BO20" i="37"/>
  <c r="BP20" i="37"/>
  <c r="BQ20" i="37"/>
  <c r="BR20" i="37"/>
  <c r="BS20" i="37"/>
  <c r="AC12" i="27"/>
  <c r="X12" i="27"/>
  <c r="AB7" i="27"/>
  <c r="AB12" i="27" s="1"/>
  <c r="DJ30" i="36"/>
  <c r="DK30" i="36"/>
  <c r="DL30" i="36"/>
  <c r="DM30" i="36"/>
  <c r="DN30" i="36"/>
  <c r="DO30" i="36"/>
  <c r="DP30" i="36"/>
  <c r="DJ30" i="37"/>
  <c r="DK30" i="37"/>
  <c r="DL30" i="37"/>
  <c r="DM30" i="37"/>
  <c r="DN30" i="37"/>
  <c r="DO30" i="37"/>
  <c r="DP30" i="37"/>
  <c r="CV35" i="29"/>
  <c r="CZ3" i="29" s="1"/>
  <c r="S1" i="27" s="1"/>
  <c r="V14" i="27"/>
  <c r="V4" i="27"/>
  <c r="CZ35" i="29"/>
  <c r="DP64" i="36"/>
  <c r="DJ29" i="36"/>
  <c r="DK29" i="36"/>
  <c r="DL29" i="36"/>
  <c r="DM29" i="36"/>
  <c r="DN29" i="36"/>
  <c r="DO29" i="36"/>
  <c r="DP29" i="36"/>
  <c r="DJ29" i="37"/>
  <c r="DK29" i="37"/>
  <c r="DL29" i="37"/>
  <c r="DM29" i="37"/>
  <c r="DN29" i="37"/>
  <c r="DO29" i="37"/>
  <c r="DP29" i="37"/>
  <c r="TX32" i="30"/>
  <c r="TX34" i="30" s="1"/>
  <c r="SV34" i="30"/>
  <c r="SZ34" i="30"/>
  <c r="TD34" i="30"/>
  <c r="TH34" i="30"/>
  <c r="TL34" i="30"/>
  <c r="TP34" i="30"/>
  <c r="TT34" i="30"/>
  <c r="Q14" i="27"/>
  <c r="Q4" i="27"/>
  <c r="P14" i="27"/>
  <c r="P4" i="27"/>
  <c r="CH12" i="36"/>
  <c r="CI12" i="36"/>
  <c r="CJ12" i="36"/>
  <c r="CK12" i="36"/>
  <c r="CL12" i="36"/>
  <c r="CM12" i="36"/>
  <c r="CN12" i="36"/>
  <c r="CH12" i="37"/>
  <c r="CI12" i="37"/>
  <c r="CJ12" i="37"/>
  <c r="CK12" i="37"/>
  <c r="CL12" i="37"/>
  <c r="CM12" i="37"/>
  <c r="CN12" i="37"/>
  <c r="CH20" i="36"/>
  <c r="CI20" i="36"/>
  <c r="CJ20" i="36"/>
  <c r="CK20" i="36"/>
  <c r="CL20" i="36"/>
  <c r="CM20" i="36"/>
  <c r="CN20" i="36"/>
  <c r="CH20" i="37"/>
  <c r="CI20" i="37"/>
  <c r="CJ20" i="37"/>
  <c r="CK20" i="37"/>
  <c r="CL20" i="37"/>
  <c r="CM20" i="37"/>
  <c r="CN20" i="37"/>
  <c r="CA12" i="36"/>
  <c r="CB12" i="36"/>
  <c r="CC12" i="36"/>
  <c r="CD12" i="36"/>
  <c r="CE12" i="36"/>
  <c r="CF12" i="36"/>
  <c r="CG12" i="36"/>
  <c r="CA12" i="37"/>
  <c r="CB12" i="37"/>
  <c r="CC12" i="37"/>
  <c r="CD12" i="37"/>
  <c r="CE12" i="37"/>
  <c r="CF12" i="37"/>
  <c r="CG12" i="37"/>
  <c r="CA20" i="36"/>
  <c r="CB20" i="36"/>
  <c r="CC20" i="36"/>
  <c r="CD20" i="36"/>
  <c r="CE20" i="36"/>
  <c r="CF20" i="36"/>
  <c r="CG20" i="36"/>
  <c r="CA20" i="37"/>
  <c r="CB20" i="37"/>
  <c r="CC20" i="37"/>
  <c r="CD20" i="37"/>
  <c r="CE20" i="37"/>
  <c r="CF20" i="37"/>
  <c r="CG20" i="37"/>
  <c r="BT12" i="36"/>
  <c r="BU12" i="36"/>
  <c r="BV12" i="36"/>
  <c r="BW12" i="36"/>
  <c r="BX12" i="36"/>
  <c r="BY12" i="36"/>
  <c r="BZ12" i="36"/>
  <c r="BT12" i="37"/>
  <c r="BU12" i="37"/>
  <c r="BV12" i="37"/>
  <c r="BW12" i="37"/>
  <c r="BX12" i="37"/>
  <c r="BY12" i="37"/>
  <c r="BZ12" i="37"/>
  <c r="MK16" i="29"/>
  <c r="CA35" i="29"/>
  <c r="BT20" i="36"/>
  <c r="BU20" i="36"/>
  <c r="BV20" i="36"/>
  <c r="BW20" i="36"/>
  <c r="BX20" i="36"/>
  <c r="BY20" i="36"/>
  <c r="BZ20" i="36"/>
  <c r="BT20" i="37"/>
  <c r="BU20" i="37"/>
  <c r="BV20" i="37"/>
  <c r="BW20" i="37"/>
  <c r="BX20" i="37"/>
  <c r="BY20" i="37"/>
  <c r="BZ20" i="37"/>
  <c r="CN64" i="36"/>
  <c r="CH29" i="36"/>
  <c r="CI29" i="36"/>
  <c r="CJ29" i="36"/>
  <c r="CK29" i="36"/>
  <c r="CL29" i="36"/>
  <c r="CM29" i="36"/>
  <c r="CN29" i="36"/>
  <c r="CH29" i="37"/>
  <c r="CI29" i="37"/>
  <c r="CJ29" i="37"/>
  <c r="CK29" i="37"/>
  <c r="CL29" i="37"/>
  <c r="CM29" i="37"/>
  <c r="CN29" i="37"/>
  <c r="BW35" i="29"/>
  <c r="OZ32" i="30"/>
  <c r="OZ34" i="30" s="1"/>
  <c r="NX34" i="30"/>
  <c r="CH30" i="36"/>
  <c r="CI30" i="36"/>
  <c r="CJ30" i="36"/>
  <c r="CK30" i="36"/>
  <c r="CL30" i="36"/>
  <c r="CM30" i="36"/>
  <c r="CN30" i="36"/>
  <c r="CH30" i="37"/>
  <c r="CI30" i="37"/>
  <c r="CJ30" i="37"/>
  <c r="CK30" i="37"/>
  <c r="CL30" i="37"/>
  <c r="CM30" i="37"/>
  <c r="CN30" i="37"/>
  <c r="CG64" i="36"/>
  <c r="CA29" i="36"/>
  <c r="CB29" i="36"/>
  <c r="CC29" i="36"/>
  <c r="CD29" i="36"/>
  <c r="CE29" i="36"/>
  <c r="CF29" i="36"/>
  <c r="CG29" i="36"/>
  <c r="CA29" i="37"/>
  <c r="CB29" i="37"/>
  <c r="CC29" i="37"/>
  <c r="CD29" i="37"/>
  <c r="CE29" i="37"/>
  <c r="CF29" i="37"/>
  <c r="CG29" i="37"/>
  <c r="BR35" i="29"/>
  <c r="NT32" i="30"/>
  <c r="NT34" i="30" s="1"/>
  <c r="MR34" i="30"/>
  <c r="CA30" i="36"/>
  <c r="CB30" i="36"/>
  <c r="CC30" i="36"/>
  <c r="CD30" i="36"/>
  <c r="CE30" i="36"/>
  <c r="CF30" i="36"/>
  <c r="CG30" i="36"/>
  <c r="CA30" i="37"/>
  <c r="CB30" i="37"/>
  <c r="CC30" i="37"/>
  <c r="CD30" i="37"/>
  <c r="CE30" i="37"/>
  <c r="CF30" i="37"/>
  <c r="CG30" i="37"/>
  <c r="BZ64" i="36"/>
  <c r="BT29" i="36"/>
  <c r="BU29" i="36"/>
  <c r="BV29" i="36"/>
  <c r="BW29" i="36"/>
  <c r="BX29" i="36"/>
  <c r="BY29" i="36"/>
  <c r="BZ29" i="36"/>
  <c r="BT29" i="37"/>
  <c r="BU29" i="37"/>
  <c r="BV29" i="37"/>
  <c r="BW29" i="37"/>
  <c r="BX29" i="37"/>
  <c r="BY29" i="37"/>
  <c r="BZ29" i="37"/>
  <c r="O4" i="27"/>
  <c r="BM35" i="29"/>
  <c r="MN32" i="30"/>
  <c r="MN34" i="30" s="1"/>
  <c r="LL34" i="30"/>
  <c r="BT30" i="36"/>
  <c r="BU30" i="36"/>
  <c r="BV30" i="36"/>
  <c r="BW30" i="36"/>
  <c r="BX30" i="36"/>
  <c r="BY30" i="36"/>
  <c r="BZ30" i="36"/>
  <c r="BT30" i="37"/>
  <c r="BU30" i="37"/>
  <c r="BV30" i="37"/>
  <c r="BW30" i="37"/>
  <c r="BX30" i="37"/>
  <c r="BY30" i="37"/>
  <c r="BZ30" i="37"/>
  <c r="BS64" i="36"/>
  <c r="BM29" i="36"/>
  <c r="BN29" i="36"/>
  <c r="BO29" i="36"/>
  <c r="BP29" i="36"/>
  <c r="BQ29" i="36"/>
  <c r="BR29" i="36"/>
  <c r="BS29" i="36"/>
  <c r="BM29" i="37"/>
  <c r="BN29" i="37"/>
  <c r="BO29" i="37"/>
  <c r="BP29" i="37"/>
  <c r="BQ29" i="37"/>
  <c r="BR29" i="37"/>
  <c r="BS29" i="37"/>
  <c r="N4" i="27"/>
  <c r="BH35" i="29"/>
  <c r="LH32" i="30"/>
  <c r="LH34" i="30" s="1"/>
  <c r="KF34" i="30"/>
  <c r="BM30" i="36"/>
  <c r="BN30" i="36"/>
  <c r="BO30" i="36"/>
  <c r="BP30" i="36"/>
  <c r="BQ30" i="36"/>
  <c r="BR30" i="36"/>
  <c r="BS30" i="36"/>
  <c r="BM30" i="37"/>
  <c r="BN30" i="37"/>
  <c r="BO30" i="37"/>
  <c r="BP30" i="37"/>
  <c r="BQ30" i="37"/>
  <c r="BR30" i="37"/>
  <c r="BS30" i="37"/>
  <c r="BF30" i="36"/>
  <c r="BG30" i="36"/>
  <c r="BH30" i="36"/>
  <c r="BI30" i="36"/>
  <c r="BJ30" i="36"/>
  <c r="BK30" i="36"/>
  <c r="BL30" i="36"/>
  <c r="BF30" i="37"/>
  <c r="BG30" i="37"/>
  <c r="BH30" i="37"/>
  <c r="BI30" i="37"/>
  <c r="BJ30" i="37"/>
  <c r="BK30" i="37"/>
  <c r="BL30" i="37"/>
  <c r="M4" i="27"/>
  <c r="BC35" i="29"/>
  <c r="CA3" i="29" s="1"/>
  <c r="M1" i="27" s="1"/>
  <c r="BL64" i="36"/>
  <c r="BF29" i="36"/>
  <c r="BG29" i="36"/>
  <c r="BH29" i="36"/>
  <c r="BI29" i="36"/>
  <c r="BJ29" i="36"/>
  <c r="BK29" i="36"/>
  <c r="BL29" i="36"/>
  <c r="BF29" i="37"/>
  <c r="BG29" i="37"/>
  <c r="BH29" i="37"/>
  <c r="BI29" i="37"/>
  <c r="BJ29" i="37"/>
  <c r="BK29" i="37"/>
  <c r="BL29" i="37"/>
  <c r="KB32" i="30"/>
  <c r="IZ34" i="30"/>
  <c r="IZ43" i="30"/>
  <c r="IZ44" i="30" s="1"/>
  <c r="IZ46" i="30" s="1"/>
  <c r="JD43" i="30"/>
  <c r="JD44" i="30" s="1"/>
  <c r="JD46" i="30" s="1"/>
  <c r="JD34" i="30"/>
  <c r="JH43" i="30"/>
  <c r="JH44" i="30" s="1"/>
  <c r="JH46" i="30" s="1"/>
  <c r="JH34" i="30"/>
  <c r="JL43" i="30"/>
  <c r="JL44" i="30" s="1"/>
  <c r="JL46" i="30" s="1"/>
  <c r="JL34" i="30"/>
  <c r="JP43" i="30"/>
  <c r="JP44" i="30" s="1"/>
  <c r="JP46" i="30" s="1"/>
  <c r="JP34" i="30"/>
  <c r="JT43" i="30"/>
  <c r="JT44" i="30" s="1"/>
  <c r="JT46" i="30" s="1"/>
  <c r="JT34" i="30"/>
  <c r="JX43" i="30"/>
  <c r="JX44" i="30" s="1"/>
  <c r="JX46" i="30" s="1"/>
  <c r="JX34" i="30"/>
  <c r="C9" i="38"/>
  <c r="C11" i="38"/>
  <c r="G332" i="32" l="1"/>
  <c r="B338" i="32"/>
  <c r="BGB38" i="30"/>
  <c r="BGB40" i="30" s="1"/>
  <c r="BGB46" i="30" s="1"/>
  <c r="BGB34" i="30"/>
  <c r="BI11" i="27"/>
  <c r="BI10" i="27"/>
  <c r="BI9" i="27"/>
  <c r="BI8" i="27"/>
  <c r="BI7" i="27"/>
  <c r="BN4" i="27"/>
  <c r="G339" i="32"/>
  <c r="B345" i="32"/>
  <c r="BJ11" i="27"/>
  <c r="BJ10" i="27"/>
  <c r="BJ9" i="27"/>
  <c r="BJ8" i="27"/>
  <c r="BJ7" i="27"/>
  <c r="BJ12" i="27" s="1"/>
  <c r="G346" i="32"/>
  <c r="B352" i="32"/>
  <c r="BK11" i="27"/>
  <c r="BK10" i="27"/>
  <c r="BK9" i="27"/>
  <c r="BK8" i="27"/>
  <c r="BK7" i="27"/>
  <c r="BK12" i="27" s="1"/>
  <c r="G353" i="32"/>
  <c r="B359" i="32"/>
  <c r="BL11" i="27"/>
  <c r="BL10" i="27"/>
  <c r="BL9" i="27"/>
  <c r="BL8" i="27"/>
  <c r="BL7" i="27"/>
  <c r="BL12" i="27" s="1"/>
  <c r="JE37" i="29"/>
  <c r="LF38" i="29"/>
  <c r="M5" i="34"/>
  <c r="M4" i="38"/>
  <c r="G360" i="32"/>
  <c r="B366" i="32"/>
  <c r="BM11" i="27"/>
  <c r="BM10" i="27"/>
  <c r="BM9" i="27"/>
  <c r="BM8" i="27"/>
  <c r="BM7" i="27"/>
  <c r="BM12" i="27" s="1"/>
  <c r="G304" i="32"/>
  <c r="B310" i="32"/>
  <c r="AO85" i="32"/>
  <c r="AP85" i="32" s="1"/>
  <c r="BD11" i="27"/>
  <c r="BD10" i="27"/>
  <c r="BD9" i="27"/>
  <c r="BD8" i="27"/>
  <c r="BD7" i="27"/>
  <c r="BH4" i="27"/>
  <c r="G311" i="32"/>
  <c r="B317" i="32"/>
  <c r="BE11" i="27"/>
  <c r="BE10" i="27"/>
  <c r="BE9" i="27"/>
  <c r="BE8" i="27"/>
  <c r="BE7" i="27"/>
  <c r="BE12" i="27" s="1"/>
  <c r="G318" i="32"/>
  <c r="B324" i="32"/>
  <c r="BF11" i="27"/>
  <c r="BF10" i="27"/>
  <c r="BF9" i="27"/>
  <c r="BF8" i="27"/>
  <c r="BF7" i="27"/>
  <c r="BF12" i="27" s="1"/>
  <c r="JD37" i="29"/>
  <c r="L5" i="34"/>
  <c r="L4" i="38"/>
  <c r="G325" i="32"/>
  <c r="B331" i="32"/>
  <c r="BG11" i="27"/>
  <c r="BG10" i="27"/>
  <c r="BG9" i="27"/>
  <c r="BG8" i="27"/>
  <c r="BG7" i="27"/>
  <c r="BG12" i="27" s="1"/>
  <c r="ME3" i="29"/>
  <c r="MK24" i="29"/>
  <c r="MP24" i="29"/>
  <c r="MP35" i="29" s="1"/>
  <c r="L242" i="32"/>
  <c r="MP38" i="29"/>
  <c r="MP44" i="29"/>
  <c r="G242" i="32"/>
  <c r="B247" i="32"/>
  <c r="AO83" i="32"/>
  <c r="AQB38" i="30"/>
  <c r="AQB40" i="30" s="1"/>
  <c r="AQB46" i="30" s="1"/>
  <c r="AQB34" i="30"/>
  <c r="AX4" i="27"/>
  <c r="AS11" i="27"/>
  <c r="AX11" i="27" s="1"/>
  <c r="AS10" i="27"/>
  <c r="AX10" i="27" s="1"/>
  <c r="AS9" i="27"/>
  <c r="AX9" i="27" s="1"/>
  <c r="AS8" i="27"/>
  <c r="AX8" i="27" s="1"/>
  <c r="AS7" i="27"/>
  <c r="FM63" i="36"/>
  <c r="FL63" i="36"/>
  <c r="FK63" i="36"/>
  <c r="FJ63" i="36"/>
  <c r="FI63" i="36"/>
  <c r="FH63" i="36"/>
  <c r="FG63" i="36"/>
  <c r="ACN34" i="30"/>
  <c r="AE11" i="27"/>
  <c r="AE10" i="27"/>
  <c r="AE9" i="27"/>
  <c r="AE8" i="27"/>
  <c r="AE7" i="27"/>
  <c r="AE12" i="27" s="1"/>
  <c r="FT63" i="36"/>
  <c r="FS63" i="36"/>
  <c r="FR63" i="36"/>
  <c r="FQ63" i="36"/>
  <c r="FP63" i="36"/>
  <c r="FO63" i="36"/>
  <c r="FN63" i="36"/>
  <c r="L171" i="32" s="1"/>
  <c r="AF11" i="27"/>
  <c r="AF10" i="27"/>
  <c r="AF9" i="27"/>
  <c r="AF8" i="27"/>
  <c r="AF7" i="27"/>
  <c r="AF12" i="27" s="1"/>
  <c r="G5" i="34"/>
  <c r="G4" i="38"/>
  <c r="GA63" i="36"/>
  <c r="FZ63" i="36"/>
  <c r="FY63" i="36"/>
  <c r="FX63" i="36"/>
  <c r="FW63" i="36"/>
  <c r="FV63" i="36"/>
  <c r="FU63" i="36"/>
  <c r="L178" i="32" s="1"/>
  <c r="AEZ34" i="30"/>
  <c r="AG11" i="27"/>
  <c r="AG10" i="27"/>
  <c r="AG9" i="27"/>
  <c r="AG8" i="27"/>
  <c r="AG7" i="27"/>
  <c r="AG12" i="27" s="1"/>
  <c r="J9" i="38"/>
  <c r="J11" i="38"/>
  <c r="K9" i="38"/>
  <c r="K11" i="38"/>
  <c r="AD11" i="27"/>
  <c r="AH11" i="27" s="1"/>
  <c r="AD10" i="27"/>
  <c r="AH10" i="27" s="1"/>
  <c r="AD9" i="27"/>
  <c r="AH9" i="27" s="1"/>
  <c r="AD8" i="27"/>
  <c r="AH8" i="27" s="1"/>
  <c r="AD7" i="27"/>
  <c r="AH4" i="27"/>
  <c r="FC3" i="29"/>
  <c r="AC1" i="27" s="1"/>
  <c r="I9" i="38"/>
  <c r="I11" i="38"/>
  <c r="H5" i="34"/>
  <c r="H4" i="38"/>
  <c r="G186" i="32"/>
  <c r="B191" i="32"/>
  <c r="CO63" i="36"/>
  <c r="CP63" i="36"/>
  <c r="G95" i="32" s="1"/>
  <c r="CQ63" i="36"/>
  <c r="G96" i="32" s="1"/>
  <c r="CR63" i="36"/>
  <c r="G97" i="32" s="1"/>
  <c r="CS63" i="36"/>
  <c r="G98" i="32" s="1"/>
  <c r="CT63" i="36"/>
  <c r="G99" i="32" s="1"/>
  <c r="CU63" i="36"/>
  <c r="G100" i="32" s="1"/>
  <c r="S11" i="27"/>
  <c r="S10" i="27"/>
  <c r="S9" i="27"/>
  <c r="S8" i="27"/>
  <c r="S7" i="27"/>
  <c r="S12" i="27" s="1"/>
  <c r="DB63" i="36"/>
  <c r="DA63" i="36"/>
  <c r="CV63" i="36"/>
  <c r="CW63" i="36"/>
  <c r="G102" i="32" s="1"/>
  <c r="CX63" i="36"/>
  <c r="G103" i="32" s="1"/>
  <c r="CY63" i="36"/>
  <c r="CZ63" i="36"/>
  <c r="G105" i="32" s="1"/>
  <c r="T11" i="27"/>
  <c r="T10" i="27"/>
  <c r="T9" i="27"/>
  <c r="T8" i="27"/>
  <c r="T7" i="27"/>
  <c r="T12" i="27" s="1"/>
  <c r="DI63" i="36"/>
  <c r="G114" i="32" s="1"/>
  <c r="DD63" i="36"/>
  <c r="G109" i="32" s="1"/>
  <c r="DE63" i="36"/>
  <c r="G110" i="32" s="1"/>
  <c r="DF63" i="36"/>
  <c r="G111" i="32" s="1"/>
  <c r="DG63" i="36"/>
  <c r="G112" i="32" s="1"/>
  <c r="DH63" i="36"/>
  <c r="G113" i="32" s="1"/>
  <c r="DC63" i="36"/>
  <c r="U11" i="27"/>
  <c r="U10" i="27"/>
  <c r="U9" i="27"/>
  <c r="U8" i="27"/>
  <c r="U7" i="27"/>
  <c r="U12" i="27" s="1"/>
  <c r="AM12" i="27"/>
  <c r="DP63" i="36"/>
  <c r="DK63" i="36"/>
  <c r="G116" i="32" s="1"/>
  <c r="DL63" i="36"/>
  <c r="G117" i="32" s="1"/>
  <c r="DM63" i="36"/>
  <c r="G118" i="32" s="1"/>
  <c r="DN63" i="36"/>
  <c r="G119" i="32" s="1"/>
  <c r="DO63" i="36"/>
  <c r="G120" i="32" s="1"/>
  <c r="DJ63" i="36"/>
  <c r="E5" i="34"/>
  <c r="E4" i="38"/>
  <c r="V11" i="27"/>
  <c r="W11" i="27" s="1"/>
  <c r="V10" i="27"/>
  <c r="W10" i="27" s="1"/>
  <c r="V9" i="27"/>
  <c r="W9" i="27" s="1"/>
  <c r="V8" i="27"/>
  <c r="W8" i="27" s="1"/>
  <c r="V7" i="27"/>
  <c r="W4" i="27"/>
  <c r="MK35" i="29"/>
  <c r="B4" i="39"/>
  <c r="B4" i="35"/>
  <c r="Q11" i="27"/>
  <c r="Q10" i="27"/>
  <c r="Q9" i="27"/>
  <c r="Q8" i="27"/>
  <c r="Q7" i="27"/>
  <c r="Q12" i="27" s="1"/>
  <c r="CH63" i="36"/>
  <c r="CI63" i="36"/>
  <c r="G88" i="32" s="1"/>
  <c r="CJ63" i="36"/>
  <c r="CK63" i="36"/>
  <c r="G90" i="32" s="1"/>
  <c r="CL63" i="36"/>
  <c r="G91" i="32" s="1"/>
  <c r="CM63" i="36"/>
  <c r="G92" i="32" s="1"/>
  <c r="CN63" i="36"/>
  <c r="G93" i="32" s="1"/>
  <c r="P11" i="27"/>
  <c r="P10" i="27"/>
  <c r="P9" i="27"/>
  <c r="P8" i="27"/>
  <c r="P7" i="27"/>
  <c r="P12" i="27" s="1"/>
  <c r="CA63" i="36"/>
  <c r="CB63" i="36"/>
  <c r="G81" i="32" s="1"/>
  <c r="CC63" i="36"/>
  <c r="G82" i="32" s="1"/>
  <c r="CD63" i="36"/>
  <c r="G83" i="32" s="1"/>
  <c r="CE63" i="36"/>
  <c r="G84" i="32" s="1"/>
  <c r="CF63" i="36"/>
  <c r="G85" i="32" s="1"/>
  <c r="CG63" i="36"/>
  <c r="G86" i="32" s="1"/>
  <c r="O11" i="27"/>
  <c r="O10" i="27"/>
  <c r="O9" i="27"/>
  <c r="O8" i="27"/>
  <c r="O7" i="27"/>
  <c r="O12" i="27" s="1"/>
  <c r="BT63" i="36"/>
  <c r="BU63" i="36"/>
  <c r="G74" i="32" s="1"/>
  <c r="BV63" i="36"/>
  <c r="G75" i="32" s="1"/>
  <c r="BW63" i="36"/>
  <c r="G76" i="32" s="1"/>
  <c r="BX63" i="36"/>
  <c r="BY63" i="36"/>
  <c r="G78" i="32" s="1"/>
  <c r="BZ63" i="36"/>
  <c r="G79" i="32" s="1"/>
  <c r="N11" i="27"/>
  <c r="N10" i="27"/>
  <c r="N9" i="27"/>
  <c r="N8" i="27"/>
  <c r="N7" i="27"/>
  <c r="N12" i="27" s="1"/>
  <c r="BM63" i="36"/>
  <c r="BN63" i="36"/>
  <c r="G67" i="32" s="1"/>
  <c r="BO63" i="36"/>
  <c r="G68" i="32" s="1"/>
  <c r="BP63" i="36"/>
  <c r="G69" i="32" s="1"/>
  <c r="BQ63" i="36"/>
  <c r="G70" i="32" s="1"/>
  <c r="BR63" i="36"/>
  <c r="G71" i="32" s="1"/>
  <c r="BS63" i="36"/>
  <c r="G72" i="32" s="1"/>
  <c r="KB43" i="30"/>
  <c r="KB44" i="30" s="1"/>
  <c r="KB46" i="30" s="1"/>
  <c r="KB34" i="30"/>
  <c r="BF63" i="36"/>
  <c r="BG63" i="36"/>
  <c r="G60" i="32" s="1"/>
  <c r="BH63" i="36"/>
  <c r="BI63" i="36"/>
  <c r="G62" i="32" s="1"/>
  <c r="BJ63" i="36"/>
  <c r="G63" i="32" s="1"/>
  <c r="BK63" i="36"/>
  <c r="G64" i="32" s="1"/>
  <c r="BL63" i="36"/>
  <c r="G65" i="32" s="1"/>
  <c r="D5" i="34"/>
  <c r="D4" i="38"/>
  <c r="R4" i="27"/>
  <c r="BO4" i="27" s="1"/>
  <c r="M11" i="27"/>
  <c r="R11" i="27" s="1"/>
  <c r="M10" i="27"/>
  <c r="R10" i="27" s="1"/>
  <c r="M9" i="27"/>
  <c r="R9" i="27" s="1"/>
  <c r="M8" i="27"/>
  <c r="R8" i="27" s="1"/>
  <c r="M7" i="27"/>
  <c r="MU41" i="29" l="1"/>
  <c r="MT45" i="29" s="1"/>
  <c r="MU38" i="29"/>
  <c r="MU45" i="29" s="1"/>
  <c r="MV39" i="29" s="1"/>
  <c r="M5" i="38"/>
  <c r="M6" i="38"/>
  <c r="M7" i="34"/>
  <c r="M6" i="34"/>
  <c r="BI12" i="27"/>
  <c r="BN7" i="27"/>
  <c r="BN8" i="27"/>
  <c r="BN9" i="27"/>
  <c r="BN10" i="27"/>
  <c r="BN11" i="27"/>
  <c r="L5" i="38"/>
  <c r="L6" i="38"/>
  <c r="L7" i="34"/>
  <c r="L6" i="34"/>
  <c r="BD12" i="27"/>
  <c r="BH7" i="27"/>
  <c r="BH8" i="27"/>
  <c r="BO8" i="27" s="1"/>
  <c r="BH9" i="27"/>
  <c r="BO9" i="27" s="1"/>
  <c r="BH10" i="27"/>
  <c r="BO10" i="27" s="1"/>
  <c r="BH11" i="27"/>
  <c r="MK38" i="29"/>
  <c r="MK39" i="29" s="1"/>
  <c r="AS12" i="27"/>
  <c r="AX7" i="27"/>
  <c r="AX12" i="27" s="1"/>
  <c r="AO87" i="32"/>
  <c r="AP87" i="32" s="1"/>
  <c r="AP83" i="32"/>
  <c r="MR39" i="29"/>
  <c r="MP48" i="29"/>
  <c r="MP47" i="29"/>
  <c r="MP50" i="29" s="1"/>
  <c r="MP46" i="29"/>
  <c r="MK46" i="29" s="1"/>
  <c r="MP45" i="29"/>
  <c r="MP40" i="29" s="1"/>
  <c r="MP41" i="29" s="1"/>
  <c r="AD12" i="27"/>
  <c r="AH7" i="27"/>
  <c r="AH12" i="27" s="1"/>
  <c r="G5" i="38"/>
  <c r="G6" i="38"/>
  <c r="G7" i="34"/>
  <c r="G6" i="34"/>
  <c r="H5" i="38"/>
  <c r="H6" i="38"/>
  <c r="H7" i="34"/>
  <c r="H6" i="34"/>
  <c r="G121" i="32"/>
  <c r="V12" i="27"/>
  <c r="W7" i="27"/>
  <c r="W12" i="27" s="1"/>
  <c r="W16" i="27" s="1"/>
  <c r="E5" i="38"/>
  <c r="E6" i="38"/>
  <c r="E7" i="34"/>
  <c r="E6" i="34"/>
  <c r="L95" i="32"/>
  <c r="G115" i="32"/>
  <c r="B121" i="32"/>
  <c r="B6" i="35"/>
  <c r="C4" i="35" s="1"/>
  <c r="B7" i="35"/>
  <c r="B8" i="35" s="1"/>
  <c r="B8" i="39"/>
  <c r="B10" i="39" s="1"/>
  <c r="B7" i="39"/>
  <c r="G87" i="32"/>
  <c r="B93" i="32"/>
  <c r="G80" i="32"/>
  <c r="B86" i="32"/>
  <c r="G73" i="32"/>
  <c r="B79" i="32"/>
  <c r="G66" i="32"/>
  <c r="B72" i="32"/>
  <c r="M12" i="27"/>
  <c r="R7" i="27"/>
  <c r="D5" i="38"/>
  <c r="N5" i="38" s="1"/>
  <c r="D6" i="38"/>
  <c r="N4" i="38"/>
  <c r="D7" i="34"/>
  <c r="D6" i="34"/>
  <c r="N5" i="34"/>
  <c r="N6" i="34" s="1"/>
  <c r="N7" i="34" s="1"/>
  <c r="L60" i="32"/>
  <c r="G61" i="32"/>
  <c r="B65" i="32"/>
  <c r="MV42" i="29" l="1"/>
  <c r="MT49" i="29"/>
  <c r="MT48" i="29"/>
  <c r="MT47" i="29"/>
  <c r="MT46" i="29"/>
  <c r="MU48" i="29"/>
  <c r="BN12" i="27"/>
  <c r="M9" i="38"/>
  <c r="M11" i="38"/>
  <c r="BH12" i="27"/>
  <c r="L9" i="38"/>
  <c r="L11" i="38"/>
  <c r="MU49" i="29"/>
  <c r="MU47" i="29"/>
  <c r="MU46" i="29"/>
  <c r="G9" i="38"/>
  <c r="G11" i="38"/>
  <c r="H9" i="38"/>
  <c r="H11" i="38"/>
  <c r="E9" i="38"/>
  <c r="E11" i="38"/>
  <c r="B11" i="39"/>
  <c r="C4" i="39"/>
  <c r="B11" i="35"/>
  <c r="B14" i="35"/>
  <c r="B15" i="35" s="1"/>
  <c r="B13" i="35"/>
  <c r="B26" i="35" s="1"/>
  <c r="B12" i="35"/>
  <c r="C6" i="35"/>
  <c r="D4" i="35" s="1"/>
  <c r="C7" i="35"/>
  <c r="C8" i="35" s="1"/>
  <c r="D9" i="38"/>
  <c r="N9" i="38" s="1"/>
  <c r="O9" i="38" s="1"/>
  <c r="D11" i="38"/>
  <c r="N11" i="38" s="1"/>
  <c r="N6" i="38"/>
  <c r="R12" i="27"/>
  <c r="BO7" i="27"/>
  <c r="C14" i="35" l="1"/>
  <c r="C15" i="35" s="1"/>
  <c r="C13" i="35"/>
  <c r="C26" i="35" s="1"/>
  <c r="C12" i="35"/>
  <c r="C11" i="35"/>
  <c r="C10" i="35" s="1"/>
  <c r="D6" i="35"/>
  <c r="E4" i="35" s="1"/>
  <c r="D7" i="35"/>
  <c r="D8" i="35" s="1"/>
  <c r="C8" i="39"/>
  <c r="C10" i="39" s="1"/>
  <c r="C7" i="39"/>
  <c r="B17" i="39"/>
  <c r="B18" i="39" s="1"/>
  <c r="B16" i="39"/>
  <c r="B31" i="39" s="1"/>
  <c r="B15" i="39"/>
  <c r="B14" i="39"/>
  <c r="C11" i="39" l="1"/>
  <c r="D4" i="39"/>
  <c r="D14" i="35"/>
  <c r="D15" i="35" s="1"/>
  <c r="D13" i="35"/>
  <c r="D26" i="35" s="1"/>
  <c r="D12" i="35"/>
  <c r="D11" i="35"/>
  <c r="D10" i="35" s="1"/>
  <c r="E6" i="35"/>
  <c r="F4" i="35" s="1"/>
  <c r="E7" i="35"/>
  <c r="E8" i="35" s="1"/>
  <c r="E14" i="35" l="1"/>
  <c r="E15" i="35" s="1"/>
  <c r="E13" i="35"/>
  <c r="E26" i="35" s="1"/>
  <c r="E12" i="35"/>
  <c r="E11" i="35"/>
  <c r="E10" i="35" s="1"/>
  <c r="F6" i="35"/>
  <c r="G4" i="35" s="1"/>
  <c r="F7" i="35"/>
  <c r="F8" i="35"/>
  <c r="D8" i="39"/>
  <c r="D10" i="39" s="1"/>
  <c r="D7" i="39"/>
  <c r="C17" i="39"/>
  <c r="C18" i="39" s="1"/>
  <c r="C16" i="39"/>
  <c r="C31" i="39" s="1"/>
  <c r="C15" i="39"/>
  <c r="C14" i="39"/>
  <c r="C13" i="39" s="1"/>
  <c r="D11" i="39" l="1"/>
  <c r="E4" i="39"/>
  <c r="F11" i="35"/>
  <c r="F10" i="35" s="1"/>
  <c r="F12" i="35"/>
  <c r="F13" i="35"/>
  <c r="F26" i="35" s="1"/>
  <c r="F14" i="35"/>
  <c r="F15" i="35" s="1"/>
  <c r="G6" i="35"/>
  <c r="G7" i="35"/>
  <c r="G8" i="35"/>
  <c r="G11" i="35" l="1"/>
  <c r="G10" i="35" s="1"/>
  <c r="G12" i="35"/>
  <c r="G13" i="35"/>
  <c r="G26" i="35" s="1"/>
  <c r="G14" i="35"/>
  <c r="G15" i="35" s="1"/>
  <c r="E8" i="39"/>
  <c r="E10" i="39" s="1"/>
  <c r="E7" i="39"/>
  <c r="D17" i="39"/>
  <c r="D18" i="39" s="1"/>
  <c r="D16" i="39"/>
  <c r="D31" i="39" s="1"/>
  <c r="D15" i="39"/>
  <c r="D14" i="39"/>
  <c r="D13" i="39" s="1"/>
  <c r="E11" i="39" l="1"/>
  <c r="F4" i="39"/>
  <c r="F8" i="39" l="1"/>
  <c r="F10" i="39" s="1"/>
  <c r="F7" i="39"/>
  <c r="E17" i="39"/>
  <c r="E18" i="39" s="1"/>
  <c r="E16" i="39"/>
  <c r="E31" i="39" s="1"/>
  <c r="E15" i="39"/>
  <c r="E14" i="39"/>
  <c r="E13" i="39" s="1"/>
  <c r="F11" i="39" l="1"/>
  <c r="G4" i="39"/>
  <c r="G8" i="39" l="1"/>
  <c r="G10" i="39" s="1"/>
  <c r="G7" i="39"/>
  <c r="G11" i="39" s="1"/>
  <c r="F17" i="39"/>
  <c r="F18" i="39" s="1"/>
  <c r="F16" i="39"/>
  <c r="F31" i="39" s="1"/>
  <c r="F15" i="39"/>
  <c r="F14" i="39"/>
  <c r="F13" i="39" s="1"/>
  <c r="G17" i="39" l="1"/>
  <c r="G18" i="39" s="1"/>
  <c r="G16" i="39"/>
  <c r="G31" i="39" s="1"/>
  <c r="G15" i="39"/>
  <c r="G14" i="39"/>
  <c r="G13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tc={46461EF0-53FE-441D-BE53-0C885007D381}</author>
    <author>tc={CAC5EC18-3D82-4323-9290-C35575905D76}</author>
    <author>Fernando Ibarra</author>
  </authors>
  <commentList>
    <comment ref="H53" authorId="0" shapeId="0" xr:uid="{46461EF0-53FE-441D-BE53-0C885007D381}">
      <text>
        <t>[Threaded comment]
Your version of Excel allows you to read this threaded comment; however, any edits to it will get removed if the file is opened in a newer version of Excel. Learn more: https://go.microsoft.com/fwlink/?linkid=870924
Comment:
    Nota Financiera de Ventas</t>
      </text>
    </comment>
    <comment ref="F243" authorId="1" shapeId="0" xr:uid="{CAC5EC18-3D82-4323-9290-C35575905D76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en a10</t>
      </text>
    </comment>
    <comment ref="F367" authorId="2" shapeId="0" xr:uid="{16ABE59A-848B-4A54-874A-FDBD5DE0AC78}">
      <text>
        <r>
          <rPr>
            <sz val="11"/>
            <color theme="1"/>
            <rFont val="Calibri"/>
            <family val="2"/>
            <scheme val="minor"/>
          </rPr>
          <t xml:space="preserve">Fernando Ibarra: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tc={D5492721-1D41-4811-92BD-EBC2D0E82983}</author>
    <author>tc={54503663-2C4B-47EE-88E6-0665374526AB}</author>
    <author>tc={D9A833B1-3143-4BBE-9517-23551A031201}</author>
    <author>tc={D3F5751C-C1F6-415C-AC07-C9437E59EFAE}</author>
    <author>tc={02870999-3765-4402-8836-427BE4EEFB2D}</author>
    <author>tc={9087BA98-FF0F-484B-93BC-909A1FA63EDF}</author>
  </authors>
  <commentList>
    <comment ref="B12" authorId="0" shapeId="0" xr:uid="{D5492721-1D41-4811-92BD-EBC2D0E82983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16" authorId="1" shapeId="0" xr:uid="{54503663-2C4B-47EE-88E6-0665374526AB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24" authorId="2" shapeId="0" xr:uid="{D9A833B1-3143-4BBE-9517-23551A031201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26" authorId="3" shapeId="0" xr:uid="{D3F5751C-C1F6-415C-AC07-C9437E59EFAE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B33" authorId="4" shapeId="0" xr:uid="{02870999-3765-4402-8836-427BE4EEFB2D}">
      <text>
        <t>[Threaded comment]
Your version of Excel allows you to read this threaded comment; however, any edits to it will get removed if the file is opened in a newer version of Excel. Learn more: https://go.microsoft.com/fwlink/?linkid=870924
Comment:
    Proyeccion del 40% respecto a E6
Contrato termina en Mayo</t>
      </text>
    </comment>
    <comment ref="B34" authorId="5" shapeId="0" xr:uid="{9087BA98-FF0F-484B-93BC-909A1FA63EDF}">
      <text>
        <t>[Threaded comment]
Your version of Excel allows you to read this threaded comment; however, any edits to it will get removed if the file is opened in a newer version of Excel. Learn more: https://go.microsoft.com/fwlink/?linkid=870924
Comment:
    Proyeccion al 65% respecto a proyeccion de E6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tc={767697C6-D5C7-4E7F-A08A-DFD9C31DB361}</author>
    <author>tc={F95E1E71-4F99-474A-928E-11C8C752AE01}</author>
    <author>tc={059B67DE-2F2A-475C-820B-8E8B237DB94A}</author>
  </authors>
  <commentList>
    <comment ref="A8" authorId="0" shapeId="0" xr:uid="{767697C6-D5C7-4E7F-A08A-DFD9C31DB361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</t>
      </text>
    </comment>
    <comment ref="A12" authorId="1" shapeId="0" xr:uid="{F95E1E71-4F99-474A-928E-11C8C752AE01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</t>
      </text>
    </comment>
    <comment ref="A22" authorId="2" shapeId="0" xr:uid="{059B67DE-2F2A-475C-820B-8E8B237DB94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Apertura Febrero 2021
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tc={819A944E-8E01-44CE-BE87-417A3A7C17D4}</author>
    <author>tc={86EFDDA7-A5AB-48DF-B2E0-D758EF4CB034}</author>
  </authors>
  <commentList>
    <comment ref="O27" authorId="0" shapeId="0" xr:uid="{819A944E-8E01-44CE-BE87-417A3A7C17D4}">
      <text>
        <t>[Threaded comment]
Your version of Excel allows you to read this threaded comment; however, any edits to it will get removed if the file is opened in a newer version of Excel. Learn more: https://go.microsoft.com/fwlink/?linkid=870924
Comment:
    50 abono prestamo GO</t>
      </text>
    </comment>
    <comment ref="G45" authorId="1" shapeId="0" xr:uid="{00000000-0006-0000-0A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2,500 tramite moto Ricardo
Reply:
    1,355 reposicion Marcos Cruz
Reply:
    629 total play oficina Conta
Reply:
    8150 tramite BMW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tc={4CCCAC5F-3FFB-4292-9ACD-E3721725B11F}</author>
  </authors>
  <commentList>
    <comment ref="B17" authorId="0" shapeId="0" xr:uid="{4CCCAC5F-3FFB-4292-9ACD-E3721725B11F}">
      <text>
        <t>[Threaded comment]
Your version of Excel allows you to read this threaded comment; however, any edits to it will get removed if the file is opened in a newer version of Excel. Learn more: https://go.microsoft.com/fwlink/?linkid=870924
Comment:
    Deuda cierre 2021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tc={AD21B6C1-0C6C-4C3A-8D23-29A20FB2FEF5}</author>
  </authors>
  <commentList>
    <comment ref="B20" authorId="0" shapeId="0" xr:uid="{AD21B6C1-0C6C-4C3A-8D23-29A20FB2FEF5}">
      <text>
        <t>[Threaded comment]
Your version of Excel allows you to read this threaded comment; however, any edits to it will get removed if the file is opened in a newer version of Excel. Learn more: https://go.microsoft.com/fwlink/?linkid=870924
Comment:
    Deuda cierre 2021</t>
      </text>
    </comment>
  </commentList>
</comments>
</file>

<file path=xl/sharedStrings.xml><?xml version="1.0" encoding="utf-8"?>
<sst xmlns="http://schemas.openxmlformats.org/spreadsheetml/2006/main" count="4894" uniqueCount="723">
  <si>
    <t>Almacen</t>
  </si>
  <si>
    <t>MTD</t>
  </si>
  <si>
    <t>WTD</t>
  </si>
  <si>
    <t>Venta 2020</t>
  </si>
  <si>
    <t>Ventas 2021</t>
  </si>
  <si>
    <t>%</t>
  </si>
  <si>
    <t>Venta 2019/2020</t>
  </si>
  <si>
    <t>Venta 2021</t>
  </si>
  <si>
    <t>Diferencia</t>
  </si>
  <si>
    <t>A01</t>
  </si>
  <si>
    <t>A02</t>
  </si>
  <si>
    <t>A03</t>
  </si>
  <si>
    <t>A04</t>
  </si>
  <si>
    <t>A05</t>
  </si>
  <si>
    <t>A06</t>
  </si>
  <si>
    <t>A08</t>
  </si>
  <si>
    <t>A09</t>
  </si>
  <si>
    <t>A10</t>
  </si>
  <si>
    <t>A11</t>
  </si>
  <si>
    <t>A12</t>
  </si>
  <si>
    <t>A14</t>
  </si>
  <si>
    <t>A15</t>
  </si>
  <si>
    <t>A16</t>
  </si>
  <si>
    <t>A17</t>
  </si>
  <si>
    <t>A18</t>
  </si>
  <si>
    <t>A22</t>
  </si>
  <si>
    <t>A23</t>
  </si>
  <si>
    <t>A24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</si>
  <si>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</si>
  <si>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</si>
  <si>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</si>
  <si>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</si>
  <si>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</si>
  <si>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</si>
  <si>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</si>
  <si>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</si>
  <si>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</si>
  <si>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</si>
  <si>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Total</t>
  </si>
  <si>
    <t>TT</t>
  </si>
  <si>
    <t>Total HR</t>
  </si>
  <si>
    <t>TT HR</t>
  </si>
  <si>
    <t>D1</t>
  </si>
  <si>
    <t>D2</t>
  </si>
  <si>
    <t>D3</t>
  </si>
  <si>
    <t>Total CAP</t>
  </si>
  <si>
    <t>TT CAP</t>
  </si>
  <si>
    <t>Ultima Actualizacion: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</si>
  <si>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</si>
  <si>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</si>
  <si>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</si>
  <si>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</si>
  <si>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</si>
  <si>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</si>
  <si>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</si>
  <si>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</si>
  <si>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</si>
  <si>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</si>
  <si>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</si>
  <si>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</si>
  <si>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YTD 2020-2021</t>
  </si>
  <si>
    <t>Sucursal_Almacen</t>
  </si>
  <si>
    <t>Venta</t>
  </si>
  <si>
    <t>Pronostico</t>
  </si>
  <si>
    <t>PRONOSTICO VARIACION</t>
  </si>
  <si>
    <t>Venta Real</t>
  </si>
  <si>
    <t>% Real</t>
  </si>
  <si>
    <t>YTD 2020</t>
  </si>
  <si>
    <t>YTD 2021</t>
  </si>
  <si>
    <t>DIFERENCIA YTD2019 VS YTD2020</t>
  </si>
  <si>
    <t>YTD %</t>
  </si>
  <si>
    <t>05/01 - 11/01</t>
  </si>
  <si>
    <t>03/01 - 09/01</t>
  </si>
  <si>
    <t>12/01 - 18/01</t>
  </si>
  <si>
    <t>10/01 - 16/01</t>
  </si>
  <si>
    <t>19/01 - 25/01</t>
  </si>
  <si>
    <t>17/01 - 23/01</t>
  </si>
  <si>
    <t>26/01 - 01/02</t>
  </si>
  <si>
    <t>24/01 - 30/01</t>
  </si>
  <si>
    <t>02/02 - 08/02</t>
  </si>
  <si>
    <t>31/01 - 06/02</t>
  </si>
  <si>
    <t>09/02 - 15/02</t>
  </si>
  <si>
    <t>07/02 - 13/02</t>
  </si>
  <si>
    <t>16/02 - 22/02</t>
  </si>
  <si>
    <t>14/02 - 20/02</t>
  </si>
  <si>
    <t>23/02 - 29/03</t>
  </si>
  <si>
    <t>21/02 - 27/02</t>
  </si>
  <si>
    <t>01/03 - 07/03</t>
  </si>
  <si>
    <t>28/02 - 06/03</t>
  </si>
  <si>
    <t>08/03 - 14/03</t>
  </si>
  <si>
    <t>07/03 - 13/03</t>
  </si>
  <si>
    <t>15/03 - 21/03</t>
  </si>
  <si>
    <t>14/03 - 20/03</t>
  </si>
  <si>
    <t>22/03 - 28/03</t>
  </si>
  <si>
    <t>21/03 - 27/03</t>
  </si>
  <si>
    <t>29/03 - 04/04</t>
  </si>
  <si>
    <t>28/03 - 03/04</t>
  </si>
  <si>
    <t>05/04 - 11/04</t>
  </si>
  <si>
    <t>04/04 - 10/04</t>
  </si>
  <si>
    <t>12/04 - 18/04</t>
  </si>
  <si>
    <t>11/04 - 17/04</t>
  </si>
  <si>
    <t>19/04 - 25/04</t>
  </si>
  <si>
    <t>18/04 - 24/04</t>
  </si>
  <si>
    <t>26/04 - 02/05</t>
  </si>
  <si>
    <t>25/04 - 01/05</t>
  </si>
  <si>
    <t>03/05 -09/05</t>
  </si>
  <si>
    <t>02/05 - 08/05</t>
  </si>
  <si>
    <t>10/05 - 16/05</t>
  </si>
  <si>
    <t>09/05 - 15/05</t>
  </si>
  <si>
    <t>17/05 - 23/05</t>
  </si>
  <si>
    <t>16/05 - 22/05</t>
  </si>
  <si>
    <t>24/05 - 30/05</t>
  </si>
  <si>
    <t>23/05 - 29/05</t>
  </si>
  <si>
    <t>31/05 - 06/06</t>
  </si>
  <si>
    <t>30/05 - 05/06</t>
  </si>
  <si>
    <t>07/06 - 13/06</t>
  </si>
  <si>
    <t>06/06 - 12/06</t>
  </si>
  <si>
    <t>14/06 - 20/06</t>
  </si>
  <si>
    <t>13/06 - 19/06</t>
  </si>
  <si>
    <t>21/06 - 27/06</t>
  </si>
  <si>
    <t>20/06 - 26/06</t>
  </si>
  <si>
    <t>28/06 - 04/07</t>
  </si>
  <si>
    <t>27/06 - 03/07</t>
  </si>
  <si>
    <t>05/07 - 11/07</t>
  </si>
  <si>
    <t>04/07 - 10/07</t>
  </si>
  <si>
    <t>12/07 - 18/07</t>
  </si>
  <si>
    <t>11/07 - 17/07</t>
  </si>
  <si>
    <t>19/07 - 25/07</t>
  </si>
  <si>
    <t>18/07 - 24/07</t>
  </si>
  <si>
    <t>26/07 - 01/09</t>
  </si>
  <si>
    <t>25/07 - 31/08</t>
  </si>
  <si>
    <t>02/08 - 08/08</t>
  </si>
  <si>
    <t>01/08 - 07/08</t>
  </si>
  <si>
    <t>09/08 - 15/08</t>
  </si>
  <si>
    <t>08/08 - 14/08</t>
  </si>
  <si>
    <t>16/08 - 22/08</t>
  </si>
  <si>
    <t>15/08 - 21/08</t>
  </si>
  <si>
    <t>23/08 - 29/08</t>
  </si>
  <si>
    <t>22/08 - 28/08</t>
  </si>
  <si>
    <t>30/08 - 05/09</t>
  </si>
  <si>
    <t>29/08 - 04/09</t>
  </si>
  <si>
    <t>06/09 - 12/09</t>
  </si>
  <si>
    <t>05/09 - 11/09</t>
  </si>
  <si>
    <t>13/09 - 19/09</t>
  </si>
  <si>
    <t>12/09 - 18/09</t>
  </si>
  <si>
    <t>20/09 - 26/09</t>
  </si>
  <si>
    <t>19/09 - 25/09</t>
  </si>
  <si>
    <t>27/09 - 03/10</t>
  </si>
  <si>
    <t>26/09 - 02/10</t>
  </si>
  <si>
    <t>04/10 - 10/10</t>
  </si>
  <si>
    <t>03/10 - 09/10</t>
  </si>
  <si>
    <t>11/10 - 17/10</t>
  </si>
  <si>
    <t>10/10 - 16/10</t>
  </si>
  <si>
    <t>18/10 - 24/10</t>
  </si>
  <si>
    <t>17/10 - 23/10</t>
  </si>
  <si>
    <t>25/10 - 31/10</t>
  </si>
  <si>
    <t>24/10 - 30/10</t>
  </si>
  <si>
    <t>0/11 - 07/11</t>
  </si>
  <si>
    <t>31/10 - 06/11</t>
  </si>
  <si>
    <t>08/11 - 14/11</t>
  </si>
  <si>
    <t>07/11 - 13/11</t>
  </si>
  <si>
    <t>15/11 - 21/11</t>
  </si>
  <si>
    <t>14/11 - 20/11</t>
  </si>
  <si>
    <t>22/11 - 28/11</t>
  </si>
  <si>
    <t>21/11 - 27/11</t>
  </si>
  <si>
    <t>29/11 - 05/12</t>
  </si>
  <si>
    <t>28/11 - 04/12</t>
  </si>
  <si>
    <t>06/12 - 12/12</t>
  </si>
  <si>
    <t>05/12 - 11/12</t>
  </si>
  <si>
    <t>13/12 - 19/12</t>
  </si>
  <si>
    <t>12/12 - 18/12</t>
  </si>
  <si>
    <t>20/12 - 26/12</t>
  </si>
  <si>
    <t>19/12 - 25/12</t>
  </si>
  <si>
    <t>27/12 - 02/01</t>
  </si>
  <si>
    <t>26/12 - 01/01</t>
  </si>
  <si>
    <t>Semana 49</t>
  </si>
  <si>
    <t>Semana 50</t>
  </si>
  <si>
    <t>Semana 51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</si>
  <si>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</si>
  <si>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</si>
  <si>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</si>
  <si>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</si>
  <si>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</si>
  <si>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</si>
  <si>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</si>
  <si>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</si>
  <si>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</si>
  <si>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</si>
  <si>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</si>
  <si>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</si>
  <si>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</si>
  <si>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</si>
  <si>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</si>
  <si>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</si>
  <si>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</si>
  <si>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</si>
  <si>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</si>
  <si>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</si>
  <si>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</si>
  <si>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</si>
  <si>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</si>
  <si>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</si>
  <si>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</si>
  <si>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</si>
  <si>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</si>
  <si>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</si>
  <si>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</si>
  <si>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</si>
  <si>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</si>
  <si>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</si>
  <si>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</si>
  <si>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</si>
  <si>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</si>
  <si>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</si>
  <si>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</si>
  <si>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</si>
  <si>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</si>
  <si>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</si>
  <si>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</si>
  <si>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</si>
  <si>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</si>
  <si>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</si>
  <si>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</si>
  <si>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</si>
  <si>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</si>
  <si>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</si>
  <si>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</si>
  <si>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 xml:space="preserve">  </t>
  </si>
  <si>
    <t>E4</t>
  </si>
  <si>
    <t>E5</t>
  </si>
  <si>
    <t>E6</t>
  </si>
  <si>
    <t>E7</t>
  </si>
  <si>
    <t>E8</t>
  </si>
  <si>
    <t>E9</t>
  </si>
  <si>
    <t>TOTAL HR TT</t>
  </si>
  <si>
    <t>TOTAL CAPRICHOS TT</t>
  </si>
  <si>
    <t>TOTAL TT</t>
  </si>
  <si>
    <t>TOTAL</t>
  </si>
  <si>
    <t>Bolsa Compras</t>
  </si>
  <si>
    <t>Bolsa Profit</t>
  </si>
  <si>
    <t>Bolsa Impuestos</t>
  </si>
  <si>
    <t>SUCURSAL</t>
  </si>
  <si>
    <t>FOLIOS</t>
  </si>
  <si>
    <t>VENTAS</t>
  </si>
  <si>
    <t>DEVOLUCIONES</t>
  </si>
  <si>
    <t>TOTALVTAS</t>
  </si>
  <si>
    <t>Nomina</t>
  </si>
  <si>
    <t>Bolsa GO</t>
  </si>
  <si>
    <t>Gastos Op</t>
  </si>
  <si>
    <t>Imss</t>
  </si>
  <si>
    <t>Semana</t>
  </si>
  <si>
    <t>venta 2019</t>
  </si>
  <si>
    <t>Pronostico de venta</t>
  </si>
  <si>
    <t>Ingreso a Bolsa de GO</t>
  </si>
  <si>
    <t>Monto Aprox para Renta</t>
  </si>
  <si>
    <t>Monto para nomina</t>
  </si>
  <si>
    <t>Monto para IMSS</t>
  </si>
  <si>
    <t>Monto para GO</t>
  </si>
  <si>
    <t>Rentas</t>
  </si>
  <si>
    <t>Sep</t>
  </si>
  <si>
    <t>Oct</t>
  </si>
  <si>
    <t>Nov</t>
  </si>
  <si>
    <t>Dic</t>
  </si>
  <si>
    <t xml:space="preserve">                       </t>
  </si>
  <si>
    <t>PRONOSTICO DE VENTA 2019</t>
  </si>
  <si>
    <t>FEBRERO 4 semanas</t>
  </si>
  <si>
    <t>MARZO 5 semanas</t>
  </si>
  <si>
    <t>ABRIL 4 semanas</t>
  </si>
  <si>
    <t>MAYO 4 semanas</t>
  </si>
  <si>
    <t>JUNIO 5 semanas</t>
  </si>
  <si>
    <t>JULIO 4 semanas</t>
  </si>
  <si>
    <t>AGOSTO 4 semanas</t>
  </si>
  <si>
    <t>SEPTIEMBRE 5 semanas</t>
  </si>
  <si>
    <t>OCTUBRE 4 semanas</t>
  </si>
  <si>
    <t>NOVIEMBRE 4 semanas</t>
  </si>
  <si>
    <t>DICIEMBRE 5 semanas</t>
  </si>
  <si>
    <t>Sucursal</t>
  </si>
  <si>
    <t>Ventas</t>
  </si>
  <si>
    <t>VENTA REAL Ene 2021</t>
  </si>
  <si>
    <t>Real</t>
  </si>
  <si>
    <t>VENTA REAL Feb 2021</t>
  </si>
  <si>
    <t>VENTA REAL Mar 2021</t>
  </si>
  <si>
    <t>VENTA REAL Abril 2021</t>
  </si>
  <si>
    <t>VENTA REAL MAyo 2021</t>
  </si>
  <si>
    <t>VENTA REAL Junio 2021</t>
  </si>
  <si>
    <t>VENTA REAL Julio 2021</t>
  </si>
  <si>
    <t>VENTA REAL Agosto 2021</t>
  </si>
  <si>
    <t>VENTA REAL Septiembre 2021</t>
  </si>
  <si>
    <t>20VENTA REAL Octubre 2021</t>
  </si>
  <si>
    <t>VENTA REAL Noviembre 2020</t>
  </si>
  <si>
    <t>VENTA REAL Diciembre 2019</t>
  </si>
  <si>
    <t xml:space="preserve">TOTAL VENTA REAL  YTD 2021 </t>
  </si>
  <si>
    <t>YTD PRONOSTICO 2021</t>
  </si>
  <si>
    <t>% YTD Vs PRONOSTICO</t>
  </si>
  <si>
    <t>VENTA YTD 2020</t>
  </si>
  <si>
    <t>VENTA YTD 2021</t>
  </si>
  <si>
    <t>DIFERENCIA YTD 2020 VS YTD 2021</t>
  </si>
  <si>
    <t>TOTAL VENTA PRONOSTICADA 2021</t>
  </si>
  <si>
    <t>VENTA REAL 2020 MAS LO PRONOSTICADO 2021</t>
  </si>
  <si>
    <t>Variacion</t>
  </si>
  <si>
    <t>% YTD</t>
  </si>
  <si>
    <t>TOTAL HR</t>
  </si>
  <si>
    <t>TOTAL CAPRICHOS</t>
  </si>
  <si>
    <t>Menos E7 E8 y E9</t>
  </si>
  <si>
    <t>Venta 2019</t>
  </si>
  <si>
    <t>Monto a Rentas</t>
  </si>
  <si>
    <t>monto por semana</t>
  </si>
  <si>
    <t>Abril 4 semanas</t>
  </si>
  <si>
    <t>GO</t>
  </si>
  <si>
    <t>Mayo</t>
  </si>
  <si>
    <t>CF</t>
  </si>
  <si>
    <t>Junio 5 semanas</t>
  </si>
  <si>
    <t>Oink</t>
  </si>
  <si>
    <t>Julio</t>
  </si>
  <si>
    <t>Agosto</t>
  </si>
  <si>
    <t>Septiembre 5 semanas</t>
  </si>
  <si>
    <t>Octubre</t>
  </si>
  <si>
    <t>Noviembre</t>
  </si>
  <si>
    <t>Diciembre 5 sem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</si>
  <si>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</si>
  <si>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</si>
  <si>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</si>
  <si>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</si>
  <si>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</si>
  <si>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</si>
  <si>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</si>
  <si>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</si>
  <si>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</si>
  <si>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</si>
  <si>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</si>
  <si>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</si>
  <si>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22 VS 19</t>
  </si>
  <si>
    <t>22 vs 21</t>
  </si>
  <si>
    <t>Ventas de Mayo</t>
  </si>
  <si>
    <t>% vs 2019</t>
  </si>
  <si>
    <t>Proyeccion Junio</t>
  </si>
  <si>
    <t>Meta Junio</t>
  </si>
  <si>
    <t>HR</t>
  </si>
  <si>
    <t>CAPRICHOS</t>
  </si>
  <si>
    <t>Sem</t>
  </si>
  <si>
    <t>Fecha 2019</t>
  </si>
  <si>
    <t>Fecha 2022</t>
  </si>
  <si>
    <t>Venta 2022</t>
  </si>
  <si>
    <t>% Venta Global</t>
  </si>
  <si>
    <t>Comentarios y Notas Financieras</t>
  </si>
  <si>
    <t>Sem 49</t>
  </si>
  <si>
    <t>Cambia semaforo a naranja</t>
  </si>
  <si>
    <t>Inicia impacto psicosis COVID</t>
  </si>
  <si>
    <t>Sem 50</t>
  </si>
  <si>
    <t>4 dias consecutivos al 70%</t>
  </si>
  <si>
    <t>Sem 51</t>
  </si>
  <si>
    <t>esta semana marcara la tendencia positiva y de a cuanto</t>
  </si>
  <si>
    <t>Sem 52</t>
  </si>
  <si>
    <t>Semaforo naranja</t>
  </si>
  <si>
    <t>Sem 1</t>
  </si>
  <si>
    <t>Frente Frio</t>
  </si>
  <si>
    <t>Sem 2</t>
  </si>
  <si>
    <t>Frente 4</t>
  </si>
  <si>
    <t>Llega mercancia a CEDIS</t>
  </si>
  <si>
    <t>Sem 3</t>
  </si>
  <si>
    <t>San Valentin</t>
  </si>
  <si>
    <t>Sem 4</t>
  </si>
  <si>
    <t>Cambio a semaforo amarillo / Rafagas de Viento en todo el estado / Se fue la luz en varias sucursales A10 A6 y otras estuvo itermitente / muy mal clima</t>
  </si>
  <si>
    <t>Llega mercancia de temporada a CEDIS</t>
  </si>
  <si>
    <t>Sem 5</t>
  </si>
  <si>
    <t>El clima fue aceptable, no hubo frentes frios</t>
  </si>
  <si>
    <t>Dia de la Mujer 8/3/19</t>
  </si>
  <si>
    <t>Sem 6</t>
  </si>
  <si>
    <t>Cambia semaforo a VERDE en el estado de Chih</t>
  </si>
  <si>
    <t>Dia de la Mujer 8/3/22</t>
  </si>
  <si>
    <t>A16 no tuvo luz todo el dia (problema con CFE tramite celdas solares)</t>
  </si>
  <si>
    <t>Frente frio en el Estado (Nieve en Juarez) fin de semana frio</t>
  </si>
  <si>
    <t>Se va mercancia de temporada a tiendas en ruta especial</t>
  </si>
  <si>
    <t>Sem 7</t>
  </si>
  <si>
    <t>D</t>
  </si>
  <si>
    <t>18/03/19 Asueto por Natalicio de Benito Juarez 2019</t>
  </si>
  <si>
    <t>L</t>
  </si>
  <si>
    <t>Clima todavia no esta para que se levanten las ventas de temporada de verano</t>
  </si>
  <si>
    <t>M</t>
  </si>
  <si>
    <t>J</t>
  </si>
  <si>
    <t>V</t>
  </si>
  <si>
    <t>S</t>
  </si>
  <si>
    <t>Sem 8</t>
  </si>
  <si>
    <t>Mes</t>
  </si>
  <si>
    <t>% pronostico 2020</t>
  </si>
  <si>
    <t>Venta Pronstico 2020</t>
  </si>
  <si>
    <t>Venta Real 2020</t>
  </si>
  <si>
    <t>% Real 2020</t>
  </si>
  <si>
    <t>PENov</t>
  </si>
  <si>
    <t>PEOct</t>
  </si>
  <si>
    <t>PEsep</t>
  </si>
  <si>
    <t>Asueto por Natalicio de Benito Juarez 2022 Fuertes vientos y frente frio en todo el estado, afectacion casas grandes cuauhtemoc sobretodo</t>
  </si>
  <si>
    <t>Frio en el estado y poco flujo / Estrategias de impulso / mcia de temporada ya en tienda</t>
  </si>
  <si>
    <t>Septiembre</t>
  </si>
  <si>
    <t>Diciembre</t>
  </si>
  <si>
    <t>Sem 9</t>
  </si>
  <si>
    <t>Inicio SS 2021 Domingo de Ramos</t>
  </si>
  <si>
    <t>Aire fuerte en todo el estado mucha afectacion en venta</t>
  </si>
  <si>
    <t>Viernes Santo 2021</t>
  </si>
  <si>
    <t>Sabado Santo 2021</t>
  </si>
  <si>
    <t>Sem 10</t>
  </si>
  <si>
    <t>Fin SS 2021 Domingo de Res</t>
  </si>
  <si>
    <t>Sem 11</t>
  </si>
  <si>
    <t>SS 2022 Domingo de Ramos 2022 /2019</t>
  </si>
  <si>
    <t>SS 2022 / SS 2019</t>
  </si>
  <si>
    <t>SS 2022 /SS 2019</t>
  </si>
  <si>
    <t>SS 2022 / 2019</t>
  </si>
  <si>
    <t>Viernes Santo 2022 / 2019</t>
  </si>
  <si>
    <t>Sabado Santo 2022 2019</t>
  </si>
  <si>
    <t>Sem 12</t>
  </si>
  <si>
    <t>Domingo Pascua 2022 / 2019</t>
  </si>
  <si>
    <t>Sem 13</t>
  </si>
  <si>
    <t>Sem 14</t>
  </si>
  <si>
    <t>9 de Mayo 2019</t>
  </si>
  <si>
    <t>10 de Mayo 2019</t>
  </si>
  <si>
    <t>Sem 15</t>
  </si>
  <si>
    <t>9 de Mayo 2021</t>
  </si>
  <si>
    <t xml:space="preserve">10 de Mayo 2021 </t>
  </si>
  <si>
    <t>llovizna leve en chihuahua poco flujo en delicias y chih</t>
  </si>
  <si>
    <t>Sem 16</t>
  </si>
  <si>
    <t>Sem 17</t>
  </si>
  <si>
    <t>Fin de semana de Quincena en el 2019</t>
  </si>
  <si>
    <t>Sem 18</t>
  </si>
  <si>
    <t>Fin de mes no cayo en fin de semana</t>
  </si>
  <si>
    <t>Aire granizo y lluvia en el estado</t>
  </si>
  <si>
    <t>Inicio de adecuacion de E7 en local de A22</t>
  </si>
  <si>
    <t>Sem 19</t>
  </si>
  <si>
    <t>315-320</t>
  </si>
  <si>
    <t>Calor extremo en el estado</t>
  </si>
  <si>
    <t>baja ventas a22 por adecuacion de e7</t>
  </si>
  <si>
    <t>259-290</t>
  </si>
  <si>
    <t>260-290</t>
  </si>
  <si>
    <t>307-339</t>
  </si>
  <si>
    <t>407-448</t>
  </si>
  <si>
    <t>Onda de Calor extremo en estado</t>
  </si>
  <si>
    <t>660-670</t>
  </si>
  <si>
    <t>Sem 20</t>
  </si>
  <si>
    <t>En años anteriores las escuelas ya estaban terminando clases</t>
  </si>
  <si>
    <t>En el 2022 la salida de clases se aplazo hasta principios de Julio, ligeras lluvias torrenciales en el estado</t>
  </si>
  <si>
    <t>Perdida de ventas de A22 de un 40% por el cierre de parte de belleza y trabajos de mantto (se puede notar en el PBI de tendencia). Feria de CUauhtemoc del 15 de junio al 5 de julio</t>
  </si>
  <si>
    <t>Venta Dia del Padre</t>
  </si>
  <si>
    <t>Sem 21</t>
  </si>
  <si>
    <t xml:space="preserve">Dia del padre </t>
  </si>
  <si>
    <t>Tendencia general en todas las sucursales, (analisis de patrones de consumo, cambios en fecha de salida de escuela)</t>
  </si>
  <si>
    <t>lluvias ligeras en chihuahua</t>
  </si>
  <si>
    <t>Feria de Meoqui del 21 de jun al 4 de jul 2022 (2 años sin haber)</t>
  </si>
  <si>
    <t>Inicia ola covid (personal de tienda E2 A22 y oficina se han contagiado) empieza a ser issue</t>
  </si>
  <si>
    <t>Sem 22</t>
  </si>
  <si>
    <t>Salida de vacaciones de escuelas particulares nivel primaria</t>
  </si>
  <si>
    <t>LLuvias en la tarde en chihuahua y Delicias, medio dia de Venta en E7 pruebas.</t>
  </si>
  <si>
    <t>Apertura Oficial E7</t>
  </si>
  <si>
    <t>Sem 23</t>
  </si>
  <si>
    <t>Y estan de vacaciiones nivel secundaria</t>
  </si>
  <si>
    <t>lluvias tarde noche en el estado</t>
  </si>
  <si>
    <t>E7 cerrado por Trabajo en Fachada Caprichos</t>
  </si>
  <si>
    <t>E7 cerrado (medio dia) lluvia en chihuahua capital</t>
  </si>
  <si>
    <t>Venta de Verano en la tercera A10</t>
  </si>
  <si>
    <t>Sem 24</t>
  </si>
  <si>
    <t>Inicio de Jornadas Villistas cabalgata chihuahua parral</t>
  </si>
  <si>
    <t>Feria de Delicias 14 al 31 de julio (2 años sin haber)</t>
  </si>
  <si>
    <t>Jornadas Villistas en Parral y Feria en Durango</t>
  </si>
  <si>
    <t>Sem 25</t>
  </si>
  <si>
    <t>Inicio con aforo del 80% y con cubrebocas obligatorio en estado</t>
  </si>
  <si>
    <t>Inundaciones en Cuauhtemoc A22 y E7, lluvia en E6 Durango</t>
  </si>
  <si>
    <t>Sem 26</t>
  </si>
  <si>
    <t>Lluvia fuerte e Inundacion en A11</t>
  </si>
  <si>
    <t>Clima lluvioso den E6 Durango</t>
  </si>
  <si>
    <t>lluvia zona centro sur de chihuahua A12 A24 E5 y A18 afectadas</t>
  </si>
  <si>
    <t>Sem 27</t>
  </si>
  <si>
    <t>A8 sin internet no pagos con tarjeta bajo venta de A8</t>
  </si>
  <si>
    <t>Sem 28</t>
  </si>
  <si>
    <t>Corto en medidor de A22, no hay luz a partir de las 4 pm no se puede arreglar porque esta lloviendo</t>
  </si>
  <si>
    <t>Granizo y lluvia en A22 toda la tarde</t>
  </si>
  <si>
    <t>Sem 29</t>
  </si>
  <si>
    <t>Sem 30</t>
  </si>
  <si>
    <t>Lluvia en todo el estado</t>
  </si>
  <si>
    <t>Sem 31</t>
  </si>
  <si>
    <t>lluvias</t>
  </si>
  <si>
    <t>Inicio de Clases primaria secundaria</t>
  </si>
  <si>
    <t xml:space="preserve">Venta especial A10 de escolar </t>
  </si>
  <si>
    <t>Sem 32</t>
  </si>
  <si>
    <t>Migracion a SAP 2019</t>
  </si>
  <si>
    <t>Fin de semana del 16 de Septoembre en el 2019</t>
  </si>
  <si>
    <t>Sem 33</t>
  </si>
  <si>
    <t>16 de Sep del 2022</t>
  </si>
  <si>
    <t>Sem 34</t>
  </si>
  <si>
    <t>Sem 35</t>
  </si>
  <si>
    <t>Sem 36</t>
  </si>
  <si>
    <t>Sem 37</t>
  </si>
  <si>
    <t>Sem 38</t>
  </si>
  <si>
    <t>Sem 39</t>
  </si>
  <si>
    <t>Halloween 2019</t>
  </si>
  <si>
    <t>Halloween 2022</t>
  </si>
  <si>
    <t>Sem 40</t>
  </si>
  <si>
    <t>Sem 41</t>
  </si>
  <si>
    <t>Sem 42</t>
  </si>
  <si>
    <t>Sem 43</t>
  </si>
  <si>
    <t>Sem 44</t>
  </si>
  <si>
    <t>Sem 45</t>
  </si>
  <si>
    <t>Sem 46</t>
  </si>
  <si>
    <t>Sem 47</t>
  </si>
  <si>
    <t>Sem 48</t>
  </si>
  <si>
    <t>YTD 2019-2022</t>
  </si>
  <si>
    <t>Resumen Enero</t>
  </si>
  <si>
    <t>Resumen Febrero</t>
  </si>
  <si>
    <t>Resumen Marzo</t>
  </si>
  <si>
    <t>Resumen Abril</t>
  </si>
  <si>
    <t>Resumen Mayo</t>
  </si>
  <si>
    <t>Resumen Junio</t>
  </si>
  <si>
    <t>Resumen Julio</t>
  </si>
  <si>
    <t>Resumen Agosto</t>
  </si>
  <si>
    <t>Resumen Septiembre</t>
  </si>
  <si>
    <t>Resumen Octubre</t>
  </si>
  <si>
    <t>Resumen Noviembre</t>
  </si>
  <si>
    <t>Resumen Diciembre</t>
  </si>
  <si>
    <t>Pro Var %</t>
  </si>
  <si>
    <t>Var Real %</t>
  </si>
  <si>
    <t>VENTA 2019</t>
  </si>
  <si>
    <t>VENTA REAL + PRONOSTICO 2022</t>
  </si>
  <si>
    <t>% PRONOSTICO</t>
  </si>
  <si>
    <t>YTD 2019</t>
  </si>
  <si>
    <t>YTD 2022</t>
  </si>
  <si>
    <t>DIFERENCIA YTD</t>
  </si>
  <si>
    <t>PRONOSTICO 2023</t>
  </si>
  <si>
    <t>Pronostico Diciembre al 29 oct</t>
  </si>
  <si>
    <t>A1</t>
  </si>
  <si>
    <t>A2</t>
  </si>
  <si>
    <t>A3</t>
  </si>
  <si>
    <t>A4</t>
  </si>
  <si>
    <t>A5</t>
  </si>
  <si>
    <t>A6</t>
  </si>
  <si>
    <t>A8</t>
  </si>
  <si>
    <t>A9</t>
  </si>
  <si>
    <t>E1</t>
  </si>
  <si>
    <t>E2</t>
  </si>
  <si>
    <t>E3</t>
  </si>
  <si>
    <t> </t>
  </si>
  <si>
    <t>Pronostico Ventas 2023</t>
  </si>
  <si>
    <t>Proyeccion</t>
  </si>
  <si>
    <t>Meta</t>
  </si>
  <si>
    <t>Costos Fijos (Gastos Op)</t>
  </si>
  <si>
    <t>1-(Costos Variables/Ventas)</t>
  </si>
  <si>
    <t>Caprichos</t>
  </si>
  <si>
    <t>Ventas Punto de Equilibrio</t>
  </si>
  <si>
    <t>Bolsas Profit</t>
  </si>
  <si>
    <t>Compras</t>
  </si>
  <si>
    <t>e3</t>
  </si>
  <si>
    <t>a6</t>
  </si>
  <si>
    <t>Profit</t>
  </si>
  <si>
    <t>Alto</t>
  </si>
  <si>
    <t>Impuestos</t>
  </si>
  <si>
    <t>Medio</t>
  </si>
  <si>
    <t xml:space="preserve"> Gastos Op</t>
  </si>
  <si>
    <t>Bajo</t>
  </si>
  <si>
    <t>Socios</t>
  </si>
  <si>
    <t xml:space="preserve"> PROYECCION PROFIT 2021 </t>
  </si>
  <si>
    <t xml:space="preserve"> % </t>
  </si>
  <si>
    <t xml:space="preserve"> ACUM </t>
  </si>
  <si>
    <t xml:space="preserve"> FEB </t>
  </si>
  <si>
    <t xml:space="preserve"> MAR </t>
  </si>
  <si>
    <t xml:space="preserve"> DISP </t>
  </si>
  <si>
    <t xml:space="preserve"> ABR </t>
  </si>
  <si>
    <t xml:space="preserve"> MAY </t>
  </si>
  <si>
    <t xml:space="preserve"> JUN </t>
  </si>
  <si>
    <t xml:space="preserve"> JUL </t>
  </si>
  <si>
    <t xml:space="preserve"> AGO </t>
  </si>
  <si>
    <t xml:space="preserve"> SEP </t>
  </si>
  <si>
    <t xml:space="preserve"> OCT </t>
  </si>
  <si>
    <t xml:space="preserve"> NOV </t>
  </si>
  <si>
    <t xml:space="preserve"> DIC </t>
  </si>
  <si>
    <t xml:space="preserve"> PROYECCION MENSUAL PROFIT </t>
  </si>
  <si>
    <t xml:space="preserve">        -  </t>
  </si>
  <si>
    <t xml:space="preserve"> BOVEDA AHORRO </t>
  </si>
  <si>
    <t xml:space="preserve"> BOVEDA DE REINVERSION </t>
  </si>
  <si>
    <t xml:space="preserve"> SOCIO 1 </t>
  </si>
  <si>
    <t xml:space="preserve"> SOCIO 2 </t>
  </si>
  <si>
    <t xml:space="preserve">            -  </t>
  </si>
  <si>
    <t xml:space="preserve">       -  </t>
  </si>
  <si>
    <t xml:space="preserve"> MCA </t>
  </si>
  <si>
    <t xml:space="preserve"> P </t>
  </si>
  <si>
    <t xml:space="preserve"> PROYECTO </t>
  </si>
  <si>
    <t xml:space="preserve"> CTO </t>
  </si>
  <si>
    <t xml:space="preserve"> HBGS </t>
  </si>
  <si>
    <t xml:space="preserve"> RFID (CEDIS)+ 1 TIENDA </t>
  </si>
  <si>
    <t xml:space="preserve"> ACONDICIONAMIENTO DE CEDIS </t>
  </si>
  <si>
    <t xml:space="preserve"> HBGF </t>
  </si>
  <si>
    <t xml:space="preserve"> APP DE RECURSOS HUMANOS/NOMINA </t>
  </si>
  <si>
    <t xml:space="preserve"> CAP </t>
  </si>
  <si>
    <t xml:space="preserve"> REUBICACION E2 </t>
  </si>
  <si>
    <t xml:space="preserve">               -  </t>
  </si>
  <si>
    <t xml:space="preserve"> REMODELACION E1 </t>
  </si>
  <si>
    <t xml:space="preserve"> REMODELACION E3 </t>
  </si>
  <si>
    <t xml:space="preserve"> REMODELACION E4 </t>
  </si>
  <si>
    <t xml:space="preserve"> REMODELACION E5 </t>
  </si>
  <si>
    <t xml:space="preserve"> REMODELACION E6 </t>
  </si>
  <si>
    <t xml:space="preserve"> REUBICACION E7 Y E8 </t>
  </si>
  <si>
    <t xml:space="preserve"> HR </t>
  </si>
  <si>
    <t xml:space="preserve"> REMODELACION A12 </t>
  </si>
  <si>
    <t xml:space="preserve"> REMODELACION A2 </t>
  </si>
  <si>
    <t xml:space="preserve"> REFRIGERACION A16 </t>
  </si>
  <si>
    <t xml:space="preserve"> REMODELACION DE A5 </t>
  </si>
  <si>
    <t xml:space="preserve"> REMODELACION DE A3 </t>
  </si>
  <si>
    <t xml:space="preserve"> REMODELACION DE A18 </t>
  </si>
  <si>
    <t xml:space="preserve"> REMODELACION DE A4 </t>
  </si>
  <si>
    <t xml:space="preserve"> REMODELACION DE A17 </t>
  </si>
  <si>
    <t xml:space="preserve"> REMODELACION  DE A16 </t>
  </si>
  <si>
    <t xml:space="preserve"> REMODELACION DE A15 </t>
  </si>
  <si>
    <t xml:space="preserve"> REMODELACION  DE A6 </t>
  </si>
  <si>
    <t xml:space="preserve"> REMODELACION DE A22 </t>
  </si>
  <si>
    <t xml:space="preserve"> REMODELACION DE A1 </t>
  </si>
  <si>
    <t xml:space="preserve"> REZAGOS A14 </t>
  </si>
  <si>
    <t xml:space="preserve"> REZAGOS A23 </t>
  </si>
  <si>
    <t xml:space="preserve"> REZAGOS A10 </t>
  </si>
  <si>
    <t xml:space="preserve"> REMODELACION DE A11 </t>
  </si>
  <si>
    <t xml:space="preserve"> REZAGOS A9 </t>
  </si>
  <si>
    <t xml:space="preserve"> ANUNCIOS DE TIENDAS </t>
  </si>
  <si>
    <t xml:space="preserve"> GUANTES SQUALO </t>
  </si>
  <si>
    <t xml:space="preserve"> REZAGO DE MANTENIMIENTO X DISTRITO </t>
  </si>
  <si>
    <t xml:space="preserve"> SOLUONE </t>
  </si>
  <si>
    <t xml:space="preserve"> SINETI </t>
  </si>
  <si>
    <t xml:space="preserve"> REMODELACION A24 </t>
  </si>
  <si>
    <t xml:space="preserve"> FROGMI </t>
  </si>
  <si>
    <t xml:space="preserve"> FINANCIAMIENTO HPE </t>
  </si>
  <si>
    <t xml:space="preserve"> TOTAL MENSUAL </t>
  </si>
  <si>
    <t>CONCEPTO</t>
  </si>
  <si>
    <t>SUBTOTAL</t>
  </si>
  <si>
    <t>Ingreso GO</t>
  </si>
  <si>
    <t>Subtotal Gastos</t>
  </si>
  <si>
    <t>IMSS</t>
  </si>
  <si>
    <t>Infonavit</t>
  </si>
  <si>
    <t>CXP</t>
  </si>
  <si>
    <t>Ahorro</t>
  </si>
  <si>
    <t>Gasto renta</t>
  </si>
  <si>
    <t>Subtottal Anual</t>
  </si>
  <si>
    <t>Proyeccion Gastos de Rentas</t>
  </si>
  <si>
    <t>Proyeccion Impuestos</t>
  </si>
  <si>
    <t>Total Gastos Mensual</t>
  </si>
  <si>
    <t>Capital+Interes MAQ</t>
  </si>
  <si>
    <t>Capital+Interes FOT</t>
  </si>
  <si>
    <t>Imtos Fiscales</t>
  </si>
  <si>
    <t>Colina Rene</t>
  </si>
  <si>
    <t>Convenio IRS</t>
  </si>
  <si>
    <t>Honorarios Desp EU</t>
  </si>
  <si>
    <t>ERQ</t>
  </si>
  <si>
    <t>Convenios SS</t>
  </si>
  <si>
    <t>Donativos</t>
  </si>
  <si>
    <t>BOLSA IMPUESTOS</t>
  </si>
  <si>
    <t>PROYECCION SEMANAL</t>
  </si>
  <si>
    <t>Proyectado</t>
  </si>
  <si>
    <t>Ingreso Proyectado</t>
  </si>
  <si>
    <t>Gastos Proyectados</t>
  </si>
  <si>
    <t>MA</t>
  </si>
  <si>
    <t>MC</t>
  </si>
  <si>
    <t>*</t>
  </si>
  <si>
    <t>RMH</t>
  </si>
  <si>
    <t>Notaria</t>
  </si>
  <si>
    <t>Sineti</t>
  </si>
  <si>
    <t>Soluone</t>
  </si>
  <si>
    <t>Domicilios Fiscales</t>
  </si>
  <si>
    <t>Prestamos</t>
  </si>
  <si>
    <t>Prediales</t>
  </si>
  <si>
    <t>Gastos Varios</t>
  </si>
  <si>
    <t>Hewlett Packar</t>
  </si>
  <si>
    <t>Saldo</t>
  </si>
  <si>
    <t>marca</t>
  </si>
  <si>
    <t>tienda</t>
  </si>
  <si>
    <t>vtas</t>
  </si>
  <si>
    <t>hr</t>
  </si>
  <si>
    <t>cap</t>
  </si>
  <si>
    <t>SUC</t>
  </si>
  <si>
    <t>CAP</t>
  </si>
  <si>
    <t>Proyeccion de Ventas 2022</t>
  </si>
  <si>
    <t>Ene</t>
  </si>
  <si>
    <t>Feb</t>
  </si>
  <si>
    <t>Mar</t>
  </si>
  <si>
    <t>Abr</t>
  </si>
  <si>
    <t>May</t>
  </si>
  <si>
    <t>Jun</t>
  </si>
  <si>
    <t>Jul</t>
  </si>
  <si>
    <t>Ago</t>
  </si>
  <si>
    <t>Totales</t>
  </si>
  <si>
    <t>Costo de Ventas</t>
  </si>
  <si>
    <t>Utilidad Bruta</t>
  </si>
  <si>
    <t>Gastos Operativos</t>
  </si>
  <si>
    <t>EBITDA</t>
  </si>
  <si>
    <t>Impuestos (10%)</t>
  </si>
  <si>
    <t xml:space="preserve">Proyeccion de ventas 5 años </t>
  </si>
  <si>
    <t>Crecimiento Organico</t>
  </si>
  <si>
    <t>Ventas CAP</t>
  </si>
  <si>
    <t>Reinversion</t>
  </si>
  <si>
    <t>Gastos Operacion</t>
  </si>
  <si>
    <t>Deuda cierre de año</t>
  </si>
  <si>
    <t>Alamos Compras</t>
  </si>
  <si>
    <t>Fotsa Maxicredito</t>
  </si>
  <si>
    <t>Credijusto 1a</t>
  </si>
  <si>
    <t>Fotsa USD</t>
  </si>
  <si>
    <t>Alamos GO</t>
  </si>
  <si>
    <t>Credijusto 2a</t>
  </si>
  <si>
    <t>Credito Bancario cierre de año</t>
  </si>
  <si>
    <t>Abonos a capital</t>
  </si>
  <si>
    <t>Proyeccion de ventas 5 años</t>
  </si>
  <si>
    <t>Crecimiento semi-acelerado</t>
  </si>
  <si>
    <t>Ventas XIAOMI</t>
  </si>
  <si>
    <t>Costo HBG</t>
  </si>
  <si>
    <t>Costo XIAOMI</t>
  </si>
  <si>
    <t>Deuda XIAOMI</t>
  </si>
  <si>
    <t>Deuda RRP</t>
  </si>
  <si>
    <t>Domingo</t>
  </si>
  <si>
    <t>Lunes</t>
  </si>
  <si>
    <t>Martes</t>
  </si>
  <si>
    <t>Miercoles</t>
  </si>
  <si>
    <t>Jueves</t>
  </si>
  <si>
    <t>Viernes</t>
  </si>
  <si>
    <t>Sabado</t>
  </si>
  <si>
    <t xml:space="preserve">Total </t>
  </si>
  <si>
    <t>Total Pronostico</t>
  </si>
  <si>
    <t xml:space="preserve">Vta Real </t>
  </si>
  <si>
    <t xml:space="preserve">% </t>
  </si>
  <si>
    <t>Pron</t>
  </si>
  <si>
    <t>Vta Real</t>
  </si>
  <si>
    <t>2019</t>
  </si>
  <si>
    <t>2021</t>
  </si>
  <si>
    <t>TOTAL 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</si>
</sst>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  <numFmt numFmtId="168" formatCode="_-&quot;$&quot;* #,##0_-;\-&quot;$&quot;* #,##0_-;_-&quot;$&quot;* &quot;-&quot;??_-;_-@_-"/>
    <numFmt numFmtId="169" formatCode="_-[$$-80A]* #,##0_-;\-[$$-80A]* #,##0_-;_-[$$-80A]* &quot;-&quot;??_-;_-@_-"/>
    <numFmt numFmtId="170" formatCode="_-* #,##0_-;\-* #,##0_-;_-* &quot;-&quot;??_-;_-@_-"/>
    <numFmt numFmtId="171" formatCode="_-* #,##0.0_-;\-* #,##0.0_-;_-* &quot;-&quot;??_-;_-@_-"/>
    <numFmt numFmtId="172" formatCode="0.0"/>
    <numFmt numFmtId="173" formatCode="#,##0;[Red]#,##0"/>
    <numFmt numFmtId="174" formatCode="0;[Red]0"/>
    <numFmt numFmtId="175" formatCode="&quot;$&quot;#,##0.0"/>
    <numFmt numFmtId="176" formatCode="#,##0_ ;[Red]\-#,##0\ "/>
    <numFmt numFmtId="177" formatCode="&quot;$&quot;#,##0;[Red]&quot;$&quot;#,##0"/>
    <numFmt numFmtId="178" formatCode="dd/mm/yy;@"/>
    <numFmt numFmtId="179" formatCode="#,##0.0"/>
    <numFmt numFmtId="180" formatCode="_-* #,##0_-;\-* #,##0_-;_-* &quot;-&quot;?_-;_-@_-"/>
    <numFmt numFmtId="181" formatCode="_-* #,##0.0_-;\-* #,##0.0_-;_-* &quot;-&quot;?_-;_-@_-"/>
    <numFmt numFmtId="182" formatCode="_-* #,##0.000_-;\-* #,##0.000_-;_-* &quot;-&quot;??_-;_-@_-"/>
    <numFmt numFmtId="183" formatCode="#,##0.0000"/>
  </numFmts>
  <fonts count="76"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FFFFFF"/>
      <name val="MS Sans Serif"/>
      <family val="2"/>
    </font>
    <font>
      <b/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MS Sans Serif"/>
      <family val="2"/>
    </font>
    <font>
      <sz val="11"/>
      <color indexed="8"/>
      <name val="Calibri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0"/>
      <name val="Lato"/>
    </font>
    <font>
      <sz val="10"/>
      <color theme="1"/>
      <name val="Lato"/>
    </font>
    <font>
      <sz val="10"/>
      <color indexed="14"/>
      <name val="Lato"/>
    </font>
    <font>
      <b/>
      <sz val="9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lato"/>
    </font>
    <font>
      <sz val="11"/>
      <name val="la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Lato"/>
    </font>
    <font>
      <sz val="9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000000"/>
      <name val="Calibri"/>
      <family val="2"/>
    </font>
    <font>
      <sz val="10"/>
      <color rgb="FFFF00FF"/>
      <name val="Lato"/>
    </font>
    <font>
      <b/>
      <sz val="18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Tahoma"/>
      <charset val="1"/>
    </font>
    <font>
      <sz val="20"/>
      <color theme="0"/>
      <name val="Calibri"/>
      <family val="2"/>
    </font>
    <font>
      <sz val="20"/>
      <name val="Calibri"/>
      <family val="2"/>
    </font>
    <font>
      <b/>
      <sz val="20"/>
      <name val="Calibri"/>
      <family val="2"/>
    </font>
    <font>
      <sz val="20"/>
      <name val="Calibri"/>
      <family val="2"/>
      <scheme val="minor"/>
    </font>
    <font>
      <b/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</font>
    <font>
      <sz val="10"/>
      <color rgb="FFFFFFFF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20"/>
      <color rgb="FF000000"/>
      <name val="Calibri"/>
      <family val="2"/>
    </font>
    <font>
      <sz val="20"/>
      <color theme="1"/>
      <name val="Calibri"/>
      <family val="2"/>
      <scheme val="minor"/>
    </font>
    <font>
      <b/>
      <sz val="14"/>
      <color theme="0"/>
      <name val="Calibri"/>
      <family val="2"/>
    </font>
    <font>
      <b/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444444"/>
      <name val="Calibri"/>
      <charset val="1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b/>
      <sz val="9"/>
      <color rgb="FF000000"/>
      <name val="Calibri"/>
    </font>
    <font>
      <b/>
      <sz val="11"/>
      <color rgb="FF203764"/>
      <name val="Calibri"/>
      <family val="2"/>
      <scheme val="minor"/>
    </font>
    <font>
      <b/>
      <sz val="11"/>
      <color rgb="FF203764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rgb="FF000000"/>
      <name val="ARIAL"/>
      <charset val="1"/>
    </font>
  </fonts>
  <fills count="59">
    <fill>
      <patternFill patternType="none"/>
    </fill>
    <fill>
      <patternFill patternType="gray125"/>
    </fill>
    <fill>
      <patternFill patternType="solid">
        <fgColor rgb="FF004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D3D3D3"/>
        <bgColor rgb="FFD3D3D3"/>
      </patternFill>
    </fill>
    <fill>
      <patternFill patternType="solid">
        <fgColor rgb="FFFF33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EE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339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D6B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770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0CFAE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0CECE"/>
        <bgColor rgb="FF000000"/>
      </patternFill>
    </fill>
  </fills>
  <borders count="1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6">
    <xf numFmtId="0" fontId="0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" fillId="0" borderId="0" applyFill="0" applyProtection="0"/>
    <xf numFmtId="164" fontId="5" fillId="0" borderId="0" applyFont="0" applyFill="0" applyBorder="0" applyAlignment="0" applyProtection="0"/>
    <xf numFmtId="0" fontId="8" fillId="0" borderId="0" applyFill="0" applyProtection="0"/>
  </cellStyleXfs>
  <cellXfs count="1157">
    <xf numFmtId="0" fontId="0" fillId="0" borderId="0" xfId="0"/>
    <xf numFmtId="164" fontId="1" fillId="0" borderId="1" xfId="2" applyFont="1" applyFill="1" applyBorder="1" applyAlignment="1">
      <alignment horizontal="right" wrapText="1"/>
    </xf>
    <xf numFmtId="9" fontId="1" fillId="0" borderId="1" xfId="1" applyFont="1" applyFill="1" applyBorder="1" applyAlignment="1">
      <alignment horizontal="center" vertical="center" wrapText="1"/>
    </xf>
    <xf numFmtId="164" fontId="1" fillId="4" borderId="2" xfId="2" applyFont="1" applyFill="1" applyBorder="1" applyAlignment="1">
      <alignment horizontal="right" wrapText="1"/>
    </xf>
    <xf numFmtId="14" fontId="2" fillId="2" borderId="0" xfId="0" applyNumberFormat="1" applyFont="1" applyFill="1" applyAlignment="1">
      <alignment horizontal="center" vertical="center" wrapText="1"/>
    </xf>
    <xf numFmtId="15" fontId="2" fillId="2" borderId="0" xfId="0" applyNumberFormat="1" applyFont="1" applyFill="1" applyAlignment="1">
      <alignment horizontal="center" vertical="center" wrapText="1"/>
    </xf>
    <xf numFmtId="164" fontId="1" fillId="0" borderId="11" xfId="2" applyFont="1" applyFill="1" applyBorder="1" applyAlignment="1">
      <alignment horizontal="right" wrapText="1"/>
    </xf>
    <xf numFmtId="9" fontId="1" fillId="4" borderId="16" xfId="1" applyFont="1" applyFill="1" applyBorder="1" applyAlignment="1">
      <alignment horizontal="center" wrapText="1"/>
    </xf>
    <xf numFmtId="9" fontId="1" fillId="4" borderId="18" xfId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64" fontId="1" fillId="0" borderId="13" xfId="2" applyFont="1" applyFill="1" applyBorder="1" applyAlignment="1">
      <alignment horizontal="right" wrapText="1"/>
    </xf>
    <xf numFmtId="9" fontId="0" fillId="0" borderId="16" xfId="1" applyFont="1" applyBorder="1" applyAlignment="1">
      <alignment horizontal="center"/>
    </xf>
    <xf numFmtId="164" fontId="0" fillId="0" borderId="0" xfId="0" applyNumberFormat="1"/>
    <xf numFmtId="9" fontId="1" fillId="0" borderId="16" xfId="1" applyFont="1" applyFill="1" applyBorder="1" applyAlignment="1">
      <alignment horizontal="center" wrapText="1"/>
    </xf>
    <xf numFmtId="9" fontId="1" fillId="0" borderId="23" xfId="1" applyFont="1" applyFill="1" applyBorder="1" applyAlignment="1">
      <alignment horizontal="center" wrapText="1"/>
    </xf>
    <xf numFmtId="164" fontId="1" fillId="4" borderId="26" xfId="2" applyFont="1" applyFill="1" applyBorder="1" applyAlignment="1">
      <alignment horizontal="right" wrapText="1"/>
    </xf>
    <xf numFmtId="9" fontId="1" fillId="0" borderId="22" xfId="1" applyFont="1" applyFill="1" applyBorder="1" applyAlignment="1">
      <alignment horizontal="center" vertical="center" wrapText="1"/>
    </xf>
    <xf numFmtId="9" fontId="1" fillId="0" borderId="23" xfId="1" applyFont="1" applyFill="1" applyBorder="1" applyAlignment="1">
      <alignment horizontal="center" vertical="center" wrapText="1"/>
    </xf>
    <xf numFmtId="9" fontId="1" fillId="0" borderId="14" xfId="1" applyFont="1" applyFill="1" applyBorder="1" applyAlignment="1">
      <alignment horizontal="center" vertical="center" wrapText="1"/>
    </xf>
    <xf numFmtId="14" fontId="2" fillId="2" borderId="6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6" fillId="0" borderId="6" xfId="0" applyFont="1" applyBorder="1" applyAlignment="1">
      <alignment horizontal="center"/>
    </xf>
    <xf numFmtId="0" fontId="0" fillId="0" borderId="1" xfId="0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0" xfId="0" applyFont="1"/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1" fillId="0" borderId="0" xfId="0" applyFont="1"/>
    <xf numFmtId="164" fontId="1" fillId="0" borderId="0" xfId="2" applyFont="1" applyFill="1" applyBorder="1" applyAlignment="1">
      <alignment horizontal="right" wrapText="1"/>
    </xf>
    <xf numFmtId="44" fontId="0" fillId="0" borderId="0" xfId="0" applyNumberFormat="1"/>
    <xf numFmtId="9" fontId="1" fillId="0" borderId="27" xfId="1" applyFont="1" applyFill="1" applyBorder="1" applyAlignment="1">
      <alignment horizontal="center" wrapText="1"/>
    </xf>
    <xf numFmtId="9" fontId="1" fillId="0" borderId="1" xfId="1" applyFont="1" applyFill="1" applyBorder="1" applyAlignment="1">
      <alignment horizontal="center" wrapText="1"/>
    </xf>
    <xf numFmtId="9" fontId="1" fillId="4" borderId="1" xfId="1" applyFont="1" applyFill="1" applyBorder="1" applyAlignment="1">
      <alignment horizontal="center" wrapText="1"/>
    </xf>
    <xf numFmtId="164" fontId="1" fillId="0" borderId="34" xfId="2" applyFont="1" applyFill="1" applyBorder="1" applyAlignment="1">
      <alignment horizontal="right" wrapText="1"/>
    </xf>
    <xf numFmtId="164" fontId="1" fillId="4" borderId="34" xfId="2" applyFont="1" applyFill="1" applyBorder="1" applyAlignment="1">
      <alignment horizontal="right" wrapText="1"/>
    </xf>
    <xf numFmtId="9" fontId="1" fillId="4" borderId="34" xfId="1" applyFont="1" applyFill="1" applyBorder="1" applyAlignment="1">
      <alignment horizontal="center" wrapText="1"/>
    </xf>
    <xf numFmtId="164" fontId="1" fillId="0" borderId="37" xfId="2" applyFont="1" applyFill="1" applyBorder="1" applyAlignment="1">
      <alignment horizontal="right" wrapText="1"/>
    </xf>
    <xf numFmtId="164" fontId="1" fillId="0" borderId="33" xfId="2" applyFont="1" applyFill="1" applyBorder="1" applyAlignment="1">
      <alignment horizontal="right" wrapText="1"/>
    </xf>
    <xf numFmtId="9" fontId="1" fillId="0" borderId="34" xfId="2" applyNumberFormat="1" applyFont="1" applyFill="1" applyBorder="1" applyAlignment="1">
      <alignment horizontal="center" wrapText="1"/>
    </xf>
    <xf numFmtId="164" fontId="1" fillId="6" borderId="34" xfId="2" applyFont="1" applyFill="1" applyBorder="1" applyAlignment="1">
      <alignment horizontal="right" wrapText="1"/>
    </xf>
    <xf numFmtId="9" fontId="1" fillId="6" borderId="35" xfId="2" applyNumberFormat="1" applyFont="1" applyFill="1" applyBorder="1" applyAlignment="1">
      <alignment horizontal="center" wrapText="1"/>
    </xf>
    <xf numFmtId="9" fontId="1" fillId="6" borderId="16" xfId="2" applyNumberFormat="1" applyFont="1" applyFill="1" applyBorder="1" applyAlignment="1">
      <alignment horizontal="center" wrapText="1"/>
    </xf>
    <xf numFmtId="164" fontId="1" fillId="6" borderId="37" xfId="2" applyFont="1" applyFill="1" applyBorder="1" applyAlignment="1">
      <alignment horizontal="right" wrapText="1"/>
    </xf>
    <xf numFmtId="9" fontId="1" fillId="6" borderId="38" xfId="2" applyNumberFormat="1" applyFont="1" applyFill="1" applyBorder="1" applyAlignment="1">
      <alignment horizontal="center" wrapText="1"/>
    </xf>
    <xf numFmtId="9" fontId="1" fillId="4" borderId="16" xfId="1" applyFont="1" applyFill="1" applyBorder="1" applyAlignment="1">
      <alignment horizontal="center" vertical="center" wrapText="1"/>
    </xf>
    <xf numFmtId="9" fontId="1" fillId="4" borderId="35" xfId="1" applyFont="1" applyFill="1" applyBorder="1" applyAlignment="1">
      <alignment horizontal="center" wrapText="1"/>
    </xf>
    <xf numFmtId="9" fontId="1" fillId="4" borderId="46" xfId="1" applyFont="1" applyFill="1" applyBorder="1" applyAlignment="1">
      <alignment horizontal="center" wrapText="1"/>
    </xf>
    <xf numFmtId="9" fontId="1" fillId="0" borderId="37" xfId="1" applyFont="1" applyFill="1" applyBorder="1" applyAlignment="1">
      <alignment horizontal="center" wrapText="1"/>
    </xf>
    <xf numFmtId="9" fontId="1" fillId="0" borderId="34" xfId="1" applyFont="1" applyFill="1" applyBorder="1" applyAlignment="1">
      <alignment horizontal="center" wrapText="1"/>
    </xf>
    <xf numFmtId="14" fontId="0" fillId="0" borderId="0" xfId="0" applyNumberFormat="1"/>
    <xf numFmtId="164" fontId="0" fillId="0" borderId="34" xfId="2" applyFont="1" applyFill="1" applyBorder="1"/>
    <xf numFmtId="164" fontId="0" fillId="0" borderId="34" xfId="2" applyFont="1" applyBorder="1"/>
    <xf numFmtId="0" fontId="1" fillId="0" borderId="0" xfId="0" applyFont="1" applyAlignment="1">
      <alignment horizontal="center" wrapText="1"/>
    </xf>
    <xf numFmtId="164" fontId="0" fillId="0" borderId="47" xfId="2" applyFont="1" applyBorder="1"/>
    <xf numFmtId="0" fontId="0" fillId="0" borderId="0" xfId="0" applyAlignment="1">
      <alignment horizontal="center"/>
    </xf>
    <xf numFmtId="9" fontId="1" fillId="0" borderId="39" xfId="1" applyFont="1" applyFill="1" applyBorder="1" applyAlignment="1">
      <alignment horizontal="center" wrapText="1"/>
    </xf>
    <xf numFmtId="9" fontId="1" fillId="0" borderId="39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wrapText="1"/>
    </xf>
    <xf numFmtId="9" fontId="1" fillId="0" borderId="16" xfId="1" applyFont="1" applyFill="1" applyBorder="1" applyAlignment="1">
      <alignment horizontal="center" vertical="center" wrapText="1"/>
    </xf>
    <xf numFmtId="9" fontId="1" fillId="0" borderId="40" xfId="1" applyFont="1" applyFill="1" applyBorder="1" applyAlignment="1">
      <alignment horizontal="center" wrapText="1"/>
    </xf>
    <xf numFmtId="9" fontId="1" fillId="0" borderId="38" xfId="1" applyFont="1" applyFill="1" applyBorder="1" applyAlignment="1">
      <alignment horizontal="center" vertical="center" wrapText="1"/>
    </xf>
    <xf numFmtId="9" fontId="1" fillId="0" borderId="38" xfId="1" applyFont="1" applyFill="1" applyBorder="1" applyAlignment="1">
      <alignment horizontal="center" wrapText="1"/>
    </xf>
    <xf numFmtId="164" fontId="3" fillId="0" borderId="23" xfId="1" applyNumberFormat="1" applyFont="1" applyFill="1" applyBorder="1" applyAlignment="1">
      <alignment horizontal="center" vertical="center" wrapText="1"/>
    </xf>
    <xf numFmtId="9" fontId="3" fillId="0" borderId="43" xfId="1" applyFont="1" applyFill="1" applyBorder="1" applyAlignment="1">
      <alignment horizontal="center" vertical="center" wrapText="1"/>
    </xf>
    <xf numFmtId="9" fontId="3" fillId="0" borderId="44" xfId="1" applyFont="1" applyFill="1" applyBorder="1" applyAlignment="1">
      <alignment horizontal="center" vertical="center" wrapText="1"/>
    </xf>
    <xf numFmtId="164" fontId="0" fillId="0" borderId="49" xfId="2" applyFont="1" applyBorder="1"/>
    <xf numFmtId="164" fontId="0" fillId="0" borderId="48" xfId="2" applyFont="1" applyBorder="1"/>
    <xf numFmtId="164" fontId="0" fillId="0" borderId="52" xfId="2" applyFont="1" applyBorder="1"/>
    <xf numFmtId="0" fontId="3" fillId="0" borderId="52" xfId="0" applyFont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30" xfId="0" applyFont="1" applyBorder="1" applyAlignment="1">
      <alignment horizontal="center" wrapText="1"/>
    </xf>
    <xf numFmtId="165" fontId="0" fillId="0" borderId="33" xfId="0" applyNumberFormat="1" applyBorder="1"/>
    <xf numFmtId="165" fontId="0" fillId="0" borderId="34" xfId="0" applyNumberFormat="1" applyBorder="1"/>
    <xf numFmtId="165" fontId="0" fillId="0" borderId="1" xfId="0" applyNumberFormat="1" applyBorder="1"/>
    <xf numFmtId="165" fontId="0" fillId="0" borderId="37" xfId="0" applyNumberFormat="1" applyBorder="1"/>
    <xf numFmtId="9" fontId="0" fillId="0" borderId="38" xfId="1" applyFont="1" applyBorder="1" applyAlignment="1">
      <alignment horizontal="center"/>
    </xf>
    <xf numFmtId="9" fontId="0" fillId="0" borderId="35" xfId="1" applyFont="1" applyBorder="1" applyAlignment="1">
      <alignment horizontal="center"/>
    </xf>
    <xf numFmtId="164" fontId="15" fillId="6" borderId="1" xfId="2" applyFont="1" applyFill="1" applyBorder="1" applyAlignment="1">
      <alignment horizontal="right" wrapText="1"/>
    </xf>
    <xf numFmtId="164" fontId="15" fillId="6" borderId="12" xfId="2" applyFont="1" applyFill="1" applyBorder="1" applyAlignment="1">
      <alignment horizontal="right" wrapText="1"/>
    </xf>
    <xf numFmtId="8" fontId="0" fillId="0" borderId="1" xfId="0" applyNumberFormat="1" applyBorder="1"/>
    <xf numFmtId="164" fontId="0" fillId="0" borderId="15" xfId="2" applyFont="1" applyBorder="1"/>
    <xf numFmtId="164" fontId="0" fillId="0" borderId="36" xfId="2" applyFont="1" applyBorder="1"/>
    <xf numFmtId="0" fontId="16" fillId="3" borderId="52" xfId="0" applyFont="1" applyFill="1" applyBorder="1" applyAlignment="1">
      <alignment horizontal="center" wrapText="1"/>
    </xf>
    <xf numFmtId="0" fontId="16" fillId="18" borderId="29" xfId="0" applyFont="1" applyFill="1" applyBorder="1" applyAlignment="1">
      <alignment horizontal="center" wrapText="1"/>
    </xf>
    <xf numFmtId="0" fontId="6" fillId="0" borderId="53" xfId="0" applyFont="1" applyBorder="1" applyAlignment="1">
      <alignment horizontal="center" vertical="center"/>
    </xf>
    <xf numFmtId="164" fontId="0" fillId="0" borderId="33" xfId="2" applyFont="1" applyBorder="1"/>
    <xf numFmtId="4" fontId="0" fillId="0" borderId="1" xfId="0" applyNumberFormat="1" applyBorder="1"/>
    <xf numFmtId="9" fontId="0" fillId="0" borderId="33" xfId="1" applyFont="1" applyBorder="1" applyAlignment="1">
      <alignment horizontal="center"/>
    </xf>
    <xf numFmtId="9" fontId="1" fillId="0" borderId="45" xfId="1" applyFont="1" applyFill="1" applyBorder="1" applyAlignment="1">
      <alignment horizontal="center" wrapText="1"/>
    </xf>
    <xf numFmtId="8" fontId="0" fillId="0" borderId="4" xfId="0" applyNumberFormat="1" applyBorder="1"/>
    <xf numFmtId="8" fontId="0" fillId="0" borderId="34" xfId="0" applyNumberFormat="1" applyBorder="1"/>
    <xf numFmtId="8" fontId="0" fillId="17" borderId="4" xfId="0" applyNumberFormat="1" applyFill="1" applyBorder="1"/>
    <xf numFmtId="4" fontId="0" fillId="0" borderId="34" xfId="0" applyNumberFormat="1" applyBorder="1"/>
    <xf numFmtId="164" fontId="14" fillId="16" borderId="0" xfId="2" applyFont="1" applyFill="1" applyBorder="1" applyAlignment="1" applyProtection="1">
      <alignment horizontal="left" vertical="center"/>
    </xf>
    <xf numFmtId="8" fontId="0" fillId="0" borderId="0" xfId="0" applyNumberFormat="1"/>
    <xf numFmtId="8" fontId="0" fillId="17" borderId="0" xfId="0" applyNumberFormat="1" applyFill="1"/>
    <xf numFmtId="0" fontId="3" fillId="0" borderId="53" xfId="0" applyFont="1" applyBorder="1" applyAlignment="1">
      <alignment horizontal="center" wrapText="1"/>
    </xf>
    <xf numFmtId="164" fontId="15" fillId="6" borderId="41" xfId="2" applyFont="1" applyFill="1" applyBorder="1" applyAlignment="1">
      <alignment horizontal="right" wrapText="1"/>
    </xf>
    <xf numFmtId="9" fontId="1" fillId="0" borderId="31" xfId="1" applyFont="1" applyFill="1" applyBorder="1" applyAlignment="1">
      <alignment horizontal="center" vertical="center" wrapText="1"/>
    </xf>
    <xf numFmtId="9" fontId="1" fillId="0" borderId="32" xfId="1" applyFont="1" applyFill="1" applyBorder="1" applyAlignment="1">
      <alignment horizontal="center" vertical="center" wrapText="1"/>
    </xf>
    <xf numFmtId="8" fontId="0" fillId="0" borderId="9" xfId="0" applyNumberFormat="1" applyBorder="1"/>
    <xf numFmtId="8" fontId="0" fillId="17" borderId="9" xfId="0" applyNumberFormat="1" applyFill="1" applyBorder="1"/>
    <xf numFmtId="8" fontId="0" fillId="0" borderId="37" xfId="0" applyNumberFormat="1" applyBorder="1"/>
    <xf numFmtId="4" fontId="0" fillId="0" borderId="37" xfId="0" applyNumberFormat="1" applyBorder="1"/>
    <xf numFmtId="164" fontId="1" fillId="0" borderId="12" xfId="2" applyFont="1" applyFill="1" applyBorder="1" applyAlignment="1">
      <alignment horizontal="right" wrapText="1"/>
    </xf>
    <xf numFmtId="164" fontId="1" fillId="6" borderId="1" xfId="2" applyFont="1" applyFill="1" applyBorder="1" applyAlignment="1">
      <alignment horizontal="right" wrapText="1"/>
    </xf>
    <xf numFmtId="4" fontId="0" fillId="0" borderId="0" xfId="0" applyNumberFormat="1"/>
    <xf numFmtId="9" fontId="0" fillId="0" borderId="52" xfId="1" applyFont="1" applyBorder="1" applyAlignment="1">
      <alignment horizontal="center"/>
    </xf>
    <xf numFmtId="164" fontId="0" fillId="0" borderId="33" xfId="2" applyFont="1" applyBorder="1" applyAlignment="1">
      <alignment horizontal="center"/>
    </xf>
    <xf numFmtId="164" fontId="0" fillId="0" borderId="34" xfId="2" applyFont="1" applyBorder="1" applyAlignment="1">
      <alignment horizontal="center"/>
    </xf>
    <xf numFmtId="44" fontId="0" fillId="0" borderId="34" xfId="0" applyNumberFormat="1" applyBorder="1" applyAlignment="1">
      <alignment horizontal="center"/>
    </xf>
    <xf numFmtId="164" fontId="0" fillId="0" borderId="1" xfId="2" applyFont="1" applyBorder="1" applyAlignment="1">
      <alignment horizontal="center"/>
    </xf>
    <xf numFmtId="44" fontId="0" fillId="0" borderId="1" xfId="0" applyNumberFormat="1" applyBorder="1" applyAlignment="1">
      <alignment horizontal="center"/>
    </xf>
    <xf numFmtId="166" fontId="17" fillId="0" borderId="1" xfId="0" applyNumberFormat="1" applyFont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9" fontId="1" fillId="6" borderId="18" xfId="2" applyNumberFormat="1" applyFont="1" applyFill="1" applyBorder="1" applyAlignment="1">
      <alignment horizontal="center" wrapText="1"/>
    </xf>
    <xf numFmtId="164" fontId="1" fillId="0" borderId="54" xfId="2" applyFont="1" applyFill="1" applyBorder="1" applyAlignment="1">
      <alignment horizontal="right" wrapText="1"/>
    </xf>
    <xf numFmtId="164" fontId="1" fillId="0" borderId="55" xfId="2" applyFont="1" applyFill="1" applyBorder="1" applyAlignment="1">
      <alignment horizontal="right" wrapText="1"/>
    </xf>
    <xf numFmtId="9" fontId="1" fillId="4" borderId="17" xfId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9" fontId="1" fillId="0" borderId="0" xfId="1" applyFont="1" applyFill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 wrapText="1"/>
    </xf>
    <xf numFmtId="9" fontId="1" fillId="0" borderId="0" xfId="1" applyFont="1" applyFill="1" applyBorder="1" applyAlignment="1">
      <alignment horizontal="center" wrapText="1"/>
    </xf>
    <xf numFmtId="166" fontId="17" fillId="0" borderId="0" xfId="0" applyNumberFormat="1" applyFont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wrapText="1"/>
    </xf>
    <xf numFmtId="166" fontId="18" fillId="0" borderId="0" xfId="0" applyNumberFormat="1" applyFont="1" applyAlignment="1">
      <alignment horizontal="right" vertical="center"/>
    </xf>
    <xf numFmtId="164" fontId="20" fillId="0" borderId="1" xfId="2" applyFont="1" applyFill="1" applyBorder="1" applyAlignment="1">
      <alignment horizontal="right" wrapText="1"/>
    </xf>
    <xf numFmtId="9" fontId="1" fillId="0" borderId="45" xfId="1" applyFont="1" applyFill="1" applyBorder="1" applyAlignment="1">
      <alignment horizontal="center" vertical="center" wrapText="1"/>
    </xf>
    <xf numFmtId="9" fontId="1" fillId="0" borderId="27" xfId="1" applyFont="1" applyFill="1" applyBorder="1" applyAlignment="1">
      <alignment horizontal="center" vertical="center" wrapText="1"/>
    </xf>
    <xf numFmtId="9" fontId="1" fillId="0" borderId="9" xfId="1" applyFont="1" applyFill="1" applyBorder="1" applyAlignment="1">
      <alignment horizontal="center" vertical="center" wrapText="1"/>
    </xf>
    <xf numFmtId="164" fontId="20" fillId="0" borderId="1" xfId="2" applyFont="1" applyFill="1" applyBorder="1" applyAlignment="1" applyProtection="1">
      <alignment horizontal="left" vertical="center"/>
    </xf>
    <xf numFmtId="9" fontId="0" fillId="3" borderId="33" xfId="1" applyFont="1" applyFill="1" applyBorder="1" applyAlignment="1">
      <alignment horizontal="center"/>
    </xf>
    <xf numFmtId="0" fontId="13" fillId="0" borderId="0" xfId="0" applyFont="1"/>
    <xf numFmtId="164" fontId="13" fillId="0" borderId="36" xfId="2" applyFont="1" applyBorder="1"/>
    <xf numFmtId="9" fontId="13" fillId="0" borderId="38" xfId="1" applyFont="1" applyBorder="1" applyAlignment="1">
      <alignment horizontal="center"/>
    </xf>
    <xf numFmtId="9" fontId="13" fillId="0" borderId="33" xfId="1" applyFont="1" applyBorder="1" applyAlignment="1">
      <alignment horizontal="center"/>
    </xf>
    <xf numFmtId="9" fontId="13" fillId="0" borderId="52" xfId="1" applyFont="1" applyBorder="1" applyAlignment="1">
      <alignment horizontal="center"/>
    </xf>
    <xf numFmtId="164" fontId="13" fillId="0" borderId="36" xfId="2" applyFont="1" applyBorder="1" applyAlignment="1">
      <alignment horizontal="center"/>
    </xf>
    <xf numFmtId="44" fontId="13" fillId="0" borderId="37" xfId="0" applyNumberFormat="1" applyFont="1" applyBorder="1" applyAlignment="1">
      <alignment horizontal="center"/>
    </xf>
    <xf numFmtId="9" fontId="0" fillId="0" borderId="33" xfId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9" fontId="0" fillId="0" borderId="1" xfId="1" applyFont="1" applyBorder="1" applyAlignment="1">
      <alignment horizontal="center"/>
    </xf>
    <xf numFmtId="44" fontId="0" fillId="0" borderId="1" xfId="0" applyNumberFormat="1" applyBorder="1"/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/>
    <xf numFmtId="9" fontId="0" fillId="6" borderId="1" xfId="1" applyFont="1" applyFill="1" applyBorder="1" applyAlignment="1">
      <alignment horizontal="center"/>
    </xf>
    <xf numFmtId="44" fontId="0" fillId="6" borderId="1" xfId="0" applyNumberFormat="1" applyFill="1" applyBorder="1"/>
    <xf numFmtId="44" fontId="0" fillId="6" borderId="0" xfId="0" applyNumberFormat="1" applyFill="1"/>
    <xf numFmtId="164" fontId="0" fillId="6" borderId="0" xfId="0" applyNumberFormat="1" applyFill="1"/>
    <xf numFmtId="0" fontId="0" fillId="6" borderId="12" xfId="0" applyFill="1" applyBorder="1" applyAlignment="1">
      <alignment horizontal="center"/>
    </xf>
    <xf numFmtId="9" fontId="0" fillId="0" borderId="34" xfId="1" applyFont="1" applyBorder="1" applyAlignment="1">
      <alignment horizontal="center"/>
    </xf>
    <xf numFmtId="9" fontId="0" fillId="0" borderId="37" xfId="1" applyFont="1" applyBorder="1" applyAlignment="1">
      <alignment horizontal="center"/>
    </xf>
    <xf numFmtId="4" fontId="0" fillId="4" borderId="0" xfId="0" applyNumberFormat="1" applyFill="1"/>
    <xf numFmtId="164" fontId="1" fillId="0" borderId="41" xfId="2" applyFont="1" applyFill="1" applyBorder="1" applyAlignment="1">
      <alignment horizontal="right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4" fontId="0" fillId="4" borderId="15" xfId="0" applyNumberFormat="1" applyFill="1" applyBorder="1"/>
    <xf numFmtId="4" fontId="0" fillId="4" borderId="36" xfId="0" applyNumberFormat="1" applyFill="1" applyBorder="1"/>
    <xf numFmtId="0" fontId="2" fillId="2" borderId="5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4" fontId="0" fillId="4" borderId="12" xfId="0" applyNumberFormat="1" applyFill="1" applyBorder="1"/>
    <xf numFmtId="4" fontId="0" fillId="4" borderId="41" xfId="0" applyNumberFormat="1" applyFill="1" applyBorder="1"/>
    <xf numFmtId="9" fontId="3" fillId="0" borderId="16" xfId="1" applyFont="1" applyFill="1" applyBorder="1" applyAlignment="1">
      <alignment horizontal="center" wrapText="1"/>
    </xf>
    <xf numFmtId="164" fontId="15" fillId="0" borderId="0" xfId="2" applyFont="1" applyFill="1" applyBorder="1" applyAlignment="1">
      <alignment horizontal="right" wrapText="1"/>
    </xf>
    <xf numFmtId="164" fontId="14" fillId="0" borderId="0" xfId="2" applyFont="1" applyFill="1" applyBorder="1" applyAlignment="1" applyProtection="1">
      <alignment horizontal="left" vertical="center"/>
    </xf>
    <xf numFmtId="9" fontId="0" fillId="0" borderId="38" xfId="1" applyFont="1" applyFill="1" applyBorder="1" applyAlignment="1">
      <alignment horizontal="center"/>
    </xf>
    <xf numFmtId="164" fontId="1" fillId="0" borderId="58" xfId="2" applyFont="1" applyFill="1" applyBorder="1" applyAlignment="1">
      <alignment horizontal="right" wrapText="1"/>
    </xf>
    <xf numFmtId="164" fontId="1" fillId="4" borderId="59" xfId="2" applyFont="1" applyFill="1" applyBorder="1" applyAlignment="1">
      <alignment horizontal="right" wrapText="1"/>
    </xf>
    <xf numFmtId="164" fontId="3" fillId="0" borderId="25" xfId="1" applyNumberFormat="1" applyFont="1" applyFill="1" applyBorder="1" applyAlignment="1">
      <alignment horizontal="center" vertical="center" wrapText="1"/>
    </xf>
    <xf numFmtId="164" fontId="0" fillId="0" borderId="3" xfId="2" applyFont="1" applyBorder="1"/>
    <xf numFmtId="164" fontId="0" fillId="0" borderId="60" xfId="2" applyFont="1" applyBorder="1"/>
    <xf numFmtId="9" fontId="3" fillId="0" borderId="61" xfId="1" applyFont="1" applyFill="1" applyBorder="1" applyAlignment="1">
      <alignment horizontal="center" vertical="center" wrapText="1"/>
    </xf>
    <xf numFmtId="9" fontId="1" fillId="0" borderId="0" xfId="2" applyNumberFormat="1" applyFont="1" applyFill="1" applyBorder="1" applyAlignment="1">
      <alignment horizontal="center" wrapText="1"/>
    </xf>
    <xf numFmtId="164" fontId="0" fillId="0" borderId="0" xfId="2" applyFont="1" applyFill="1" applyBorder="1"/>
    <xf numFmtId="9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62" xfId="0" applyFont="1" applyFill="1" applyBorder="1" applyAlignment="1">
      <alignment horizontal="center" wrapText="1"/>
    </xf>
    <xf numFmtId="164" fontId="1" fillId="0" borderId="57" xfId="2" applyFont="1" applyFill="1" applyBorder="1" applyAlignment="1">
      <alignment horizontal="right" wrapText="1"/>
    </xf>
    <xf numFmtId="9" fontId="0" fillId="0" borderId="22" xfId="1" applyFont="1" applyFill="1" applyBorder="1" applyAlignment="1">
      <alignment horizontal="center"/>
    </xf>
    <xf numFmtId="164" fontId="0" fillId="0" borderId="1" xfId="2" applyFont="1" applyBorder="1"/>
    <xf numFmtId="164" fontId="0" fillId="0" borderId="57" xfId="2" applyFont="1" applyBorder="1"/>
    <xf numFmtId="164" fontId="0" fillId="0" borderId="12" xfId="2" applyFont="1" applyBorder="1"/>
    <xf numFmtId="164" fontId="0" fillId="0" borderId="41" xfId="2" applyFont="1" applyBorder="1"/>
    <xf numFmtId="164" fontId="0" fillId="0" borderId="37" xfId="2" applyFont="1" applyBorder="1"/>
    <xf numFmtId="0" fontId="6" fillId="0" borderId="33" xfId="0" applyFont="1" applyBorder="1"/>
    <xf numFmtId="0" fontId="0" fillId="0" borderId="34" xfId="0" applyBorder="1"/>
    <xf numFmtId="44" fontId="0" fillId="0" borderId="34" xfId="0" applyNumberFormat="1" applyBorder="1"/>
    <xf numFmtId="0" fontId="0" fillId="0" borderId="35" xfId="0" applyBorder="1"/>
    <xf numFmtId="0" fontId="6" fillId="0" borderId="15" xfId="0" applyFont="1" applyBorder="1"/>
    <xf numFmtId="0" fontId="0" fillId="0" borderId="16" xfId="0" applyBorder="1"/>
    <xf numFmtId="0" fontId="6" fillId="0" borderId="36" xfId="0" applyFont="1" applyBorder="1"/>
    <xf numFmtId="0" fontId="0" fillId="0" borderId="37" xfId="0" applyBorder="1"/>
    <xf numFmtId="44" fontId="0" fillId="0" borderId="37" xfId="0" applyNumberFormat="1" applyBorder="1"/>
    <xf numFmtId="0" fontId="0" fillId="0" borderId="38" xfId="0" applyBorder="1"/>
    <xf numFmtId="0" fontId="9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14" fontId="2" fillId="2" borderId="9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12" xfId="0" applyBorder="1"/>
    <xf numFmtId="0" fontId="6" fillId="0" borderId="63" xfId="0" applyFont="1" applyBorder="1"/>
    <xf numFmtId="0" fontId="0" fillId="0" borderId="64" xfId="0" applyBorder="1"/>
    <xf numFmtId="44" fontId="0" fillId="0" borderId="65" xfId="0" applyNumberFormat="1" applyBorder="1"/>
    <xf numFmtId="0" fontId="0" fillId="0" borderId="65" xfId="0" applyBorder="1"/>
    <xf numFmtId="0" fontId="0" fillId="0" borderId="66" xfId="0" applyBorder="1"/>
    <xf numFmtId="0" fontId="6" fillId="0" borderId="67" xfId="0" applyFont="1" applyBorder="1"/>
    <xf numFmtId="0" fontId="0" fillId="0" borderId="68" xfId="0" applyBorder="1"/>
    <xf numFmtId="0" fontId="6" fillId="0" borderId="69" xfId="0" applyFont="1" applyBorder="1"/>
    <xf numFmtId="0" fontId="0" fillId="0" borderId="70" xfId="0" applyBorder="1"/>
    <xf numFmtId="44" fontId="0" fillId="0" borderId="71" xfId="0" applyNumberFormat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23" xfId="0" applyBorder="1"/>
    <xf numFmtId="0" fontId="0" fillId="0" borderId="77" xfId="0" applyBorder="1"/>
    <xf numFmtId="164" fontId="15" fillId="0" borderId="1" xfId="2" applyFont="1" applyFill="1" applyBorder="1" applyAlignment="1">
      <alignment horizontal="right" wrapText="1"/>
    </xf>
    <xf numFmtId="164" fontId="21" fillId="3" borderId="37" xfId="2" applyFont="1" applyFill="1" applyBorder="1"/>
    <xf numFmtId="166" fontId="19" fillId="0" borderId="1" xfId="0" applyNumberFormat="1" applyFont="1" applyBorder="1" applyAlignment="1">
      <alignment horizontal="right" vertical="center"/>
    </xf>
    <xf numFmtId="164" fontId="14" fillId="0" borderId="1" xfId="2" applyFont="1" applyFill="1" applyBorder="1" applyAlignment="1" applyProtection="1">
      <alignment horizontal="left" vertical="center"/>
    </xf>
    <xf numFmtId="9" fontId="1" fillId="0" borderId="28" xfId="1" applyFont="1" applyFill="1" applyBorder="1" applyAlignment="1">
      <alignment horizontal="center" wrapText="1"/>
    </xf>
    <xf numFmtId="9" fontId="1" fillId="0" borderId="78" xfId="1" applyFont="1" applyFill="1" applyBorder="1" applyAlignment="1">
      <alignment horizontal="center" wrapText="1"/>
    </xf>
    <xf numFmtId="14" fontId="23" fillId="0" borderId="57" xfId="0" applyNumberFormat="1" applyFont="1" applyBorder="1" applyAlignment="1">
      <alignment horizontal="center" vertical="center" wrapText="1"/>
    </xf>
    <xf numFmtId="0" fontId="23" fillId="7" borderId="37" xfId="0" applyFont="1" applyFill="1" applyBorder="1" applyAlignment="1">
      <alignment horizontal="center" vertical="center" wrapText="1"/>
    </xf>
    <xf numFmtId="0" fontId="23" fillId="5" borderId="36" xfId="0" applyFont="1" applyFill="1" applyBorder="1" applyAlignment="1">
      <alignment horizontal="center" vertical="center" wrapText="1"/>
    </xf>
    <xf numFmtId="0" fontId="23" fillId="7" borderId="38" xfId="0" applyFont="1" applyFill="1" applyBorder="1" applyAlignment="1">
      <alignment horizontal="center" vertical="center" wrapText="1"/>
    </xf>
    <xf numFmtId="0" fontId="23" fillId="5" borderId="79" xfId="0" applyFont="1" applyFill="1" applyBorder="1" applyAlignment="1">
      <alignment horizontal="center" vertical="center" wrapText="1"/>
    </xf>
    <xf numFmtId="0" fontId="23" fillId="7" borderId="17" xfId="0" applyFont="1" applyFill="1" applyBorder="1" applyAlignment="1">
      <alignment horizontal="center" vertical="center" wrapText="1"/>
    </xf>
    <xf numFmtId="0" fontId="23" fillId="7" borderId="18" xfId="0" applyFont="1" applyFill="1" applyBorder="1" applyAlignment="1">
      <alignment horizontal="center" vertical="center" wrapText="1"/>
    </xf>
    <xf numFmtId="9" fontId="27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9" fontId="24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166" fontId="24" fillId="0" borderId="15" xfId="0" applyNumberFormat="1" applyFont="1" applyBorder="1"/>
    <xf numFmtId="9" fontId="27" fillId="0" borderId="12" xfId="0" applyNumberFormat="1" applyFont="1" applyBorder="1" applyAlignment="1">
      <alignment horizontal="center" vertical="center"/>
    </xf>
    <xf numFmtId="166" fontId="24" fillId="0" borderId="36" xfId="0" applyNumberFormat="1" applyFont="1" applyBorder="1"/>
    <xf numFmtId="9" fontId="27" fillId="0" borderId="24" xfId="0" applyNumberFormat="1" applyFont="1" applyBorder="1" applyAlignment="1">
      <alignment horizontal="center" vertical="center"/>
    </xf>
    <xf numFmtId="9" fontId="27" fillId="0" borderId="23" xfId="0" applyNumberFormat="1" applyFont="1" applyBorder="1" applyAlignment="1">
      <alignment horizontal="center" vertical="center"/>
    </xf>
    <xf numFmtId="9" fontId="27" fillId="0" borderId="40" xfId="0" applyNumberFormat="1" applyFont="1" applyBorder="1" applyAlignment="1">
      <alignment horizontal="center" vertical="center"/>
    </xf>
    <xf numFmtId="166" fontId="17" fillId="0" borderId="54" xfId="0" applyNumberFormat="1" applyFont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48" xfId="0" applyFont="1" applyFill="1" applyBorder="1" applyAlignment="1">
      <alignment horizontal="center" vertical="center"/>
    </xf>
    <xf numFmtId="166" fontId="24" fillId="0" borderId="15" xfId="0" applyNumberFormat="1" applyFont="1" applyBorder="1" applyAlignment="1">
      <alignment horizontal="center"/>
    </xf>
    <xf numFmtId="0" fontId="22" fillId="3" borderId="15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22" fillId="20" borderId="33" xfId="0" applyFont="1" applyFill="1" applyBorder="1" applyAlignment="1">
      <alignment horizontal="center" vertical="center"/>
    </xf>
    <xf numFmtId="9" fontId="27" fillId="20" borderId="11" xfId="0" applyNumberFormat="1" applyFont="1" applyFill="1" applyBorder="1" applyAlignment="1">
      <alignment horizontal="center" vertical="center"/>
    </xf>
    <xf numFmtId="9" fontId="27" fillId="20" borderId="1" xfId="0" applyNumberFormat="1" applyFont="1" applyFill="1" applyBorder="1" applyAlignment="1">
      <alignment horizontal="center" vertical="center"/>
    </xf>
    <xf numFmtId="166" fontId="17" fillId="20" borderId="33" xfId="0" applyNumberFormat="1" applyFont="1" applyFill="1" applyBorder="1" applyAlignment="1">
      <alignment horizontal="center" vertical="center"/>
    </xf>
    <xf numFmtId="9" fontId="27" fillId="20" borderId="39" xfId="0" applyNumberFormat="1" applyFont="1" applyFill="1" applyBorder="1" applyAlignment="1">
      <alignment horizontal="center" vertical="center"/>
    </xf>
    <xf numFmtId="0" fontId="22" fillId="20" borderId="15" xfId="0" applyFont="1" applyFill="1" applyBorder="1" applyAlignment="1">
      <alignment horizontal="center" vertical="center"/>
    </xf>
    <xf numFmtId="9" fontId="27" fillId="20" borderId="12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/>
    <xf numFmtId="9" fontId="27" fillId="20" borderId="23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 applyAlignment="1">
      <alignment horizontal="center"/>
    </xf>
    <xf numFmtId="166" fontId="24" fillId="20" borderId="1" xfId="0" applyNumberFormat="1" applyFont="1" applyFill="1" applyBorder="1" applyAlignment="1">
      <alignment horizontal="center"/>
    </xf>
    <xf numFmtId="166" fontId="24" fillId="3" borderId="15" xfId="0" applyNumberFormat="1" applyFont="1" applyFill="1" applyBorder="1" applyAlignment="1">
      <alignment horizontal="center"/>
    </xf>
    <xf numFmtId="9" fontId="27" fillId="3" borderId="23" xfId="0" applyNumberFormat="1" applyFont="1" applyFill="1" applyBorder="1" applyAlignment="1">
      <alignment horizontal="center" vertical="center"/>
    </xf>
    <xf numFmtId="166" fontId="24" fillId="3" borderId="1" xfId="0" applyNumberFormat="1" applyFont="1" applyFill="1" applyBorder="1" applyAlignment="1">
      <alignment horizontal="center"/>
    </xf>
    <xf numFmtId="9" fontId="27" fillId="0" borderId="28" xfId="0" applyNumberFormat="1" applyFont="1" applyBorder="1" applyAlignment="1">
      <alignment horizontal="center" vertical="center"/>
    </xf>
    <xf numFmtId="9" fontId="27" fillId="0" borderId="80" xfId="0" applyNumberFormat="1" applyFont="1" applyBorder="1" applyAlignment="1">
      <alignment horizontal="center" vertical="center"/>
    </xf>
    <xf numFmtId="166" fontId="24" fillId="3" borderId="79" xfId="0" applyNumberFormat="1" applyFont="1" applyFill="1" applyBorder="1" applyAlignment="1">
      <alignment horizontal="center"/>
    </xf>
    <xf numFmtId="9" fontId="27" fillId="3" borderId="25" xfId="0" applyNumberFormat="1" applyFont="1" applyFill="1" applyBorder="1" applyAlignment="1">
      <alignment horizontal="center" vertical="center"/>
    </xf>
    <xf numFmtId="166" fontId="24" fillId="18" borderId="81" xfId="0" applyNumberFormat="1" applyFont="1" applyFill="1" applyBorder="1" applyAlignment="1">
      <alignment horizontal="center" vertical="center"/>
    </xf>
    <xf numFmtId="166" fontId="24" fillId="18" borderId="82" xfId="0" applyNumberFormat="1" applyFont="1" applyFill="1" applyBorder="1" applyAlignment="1">
      <alignment horizontal="center" vertical="center"/>
    </xf>
    <xf numFmtId="9" fontId="27" fillId="18" borderId="82" xfId="0" applyNumberFormat="1" applyFont="1" applyFill="1" applyBorder="1" applyAlignment="1">
      <alignment horizontal="center" vertical="center"/>
    </xf>
    <xf numFmtId="166" fontId="24" fillId="18" borderId="84" xfId="0" applyNumberFormat="1" applyFont="1" applyFill="1" applyBorder="1" applyAlignment="1">
      <alignment horizontal="center" vertical="center"/>
    </xf>
    <xf numFmtId="166" fontId="24" fillId="18" borderId="56" xfId="0" applyNumberFormat="1" applyFont="1" applyFill="1" applyBorder="1" applyAlignment="1">
      <alignment horizontal="center" vertical="center"/>
    </xf>
    <xf numFmtId="9" fontId="27" fillId="18" borderId="56" xfId="0" applyNumberFormat="1" applyFont="1" applyFill="1" applyBorder="1" applyAlignment="1">
      <alignment horizontal="center" vertical="center"/>
    </xf>
    <xf numFmtId="166" fontId="0" fillId="18" borderId="84" xfId="0" applyNumberFormat="1" applyFill="1" applyBorder="1" applyAlignment="1">
      <alignment horizontal="center" vertical="center"/>
    </xf>
    <xf numFmtId="166" fontId="0" fillId="18" borderId="56" xfId="0" applyNumberFormat="1" applyFill="1" applyBorder="1" applyAlignment="1">
      <alignment horizontal="center" vertical="center"/>
    </xf>
    <xf numFmtId="166" fontId="0" fillId="18" borderId="86" xfId="0" applyNumberFormat="1" applyFill="1" applyBorder="1" applyAlignment="1">
      <alignment horizontal="center" vertical="center"/>
    </xf>
    <xf numFmtId="166" fontId="0" fillId="18" borderId="87" xfId="0" applyNumberFormat="1" applyFill="1" applyBorder="1" applyAlignment="1">
      <alignment horizontal="center" vertical="center"/>
    </xf>
    <xf numFmtId="9" fontId="27" fillId="18" borderId="87" xfId="0" applyNumberFormat="1" applyFont="1" applyFill="1" applyBorder="1" applyAlignment="1">
      <alignment horizontal="center" vertical="center"/>
    </xf>
    <xf numFmtId="0" fontId="13" fillId="20" borderId="53" xfId="0" applyFont="1" applyFill="1" applyBorder="1" applyAlignment="1">
      <alignment horizontal="center" vertical="center"/>
    </xf>
    <xf numFmtId="0" fontId="16" fillId="3" borderId="89" xfId="0" applyFont="1" applyFill="1" applyBorder="1" applyAlignment="1">
      <alignment horizontal="center" wrapText="1"/>
    </xf>
    <xf numFmtId="164" fontId="0" fillId="0" borderId="13" xfId="2" applyFont="1" applyBorder="1"/>
    <xf numFmtId="9" fontId="0" fillId="0" borderId="14" xfId="1" applyFont="1" applyBorder="1" applyAlignment="1">
      <alignment horizontal="center"/>
    </xf>
    <xf numFmtId="164" fontId="0" fillId="0" borderId="13" xfId="2" applyFont="1" applyBorder="1" applyAlignment="1">
      <alignment horizontal="center"/>
    </xf>
    <xf numFmtId="164" fontId="0" fillId="0" borderId="2" xfId="2" applyFont="1" applyBorder="1" applyAlignment="1">
      <alignment horizontal="center"/>
    </xf>
    <xf numFmtId="44" fontId="0" fillId="0" borderId="2" xfId="0" applyNumberFormat="1" applyBorder="1" applyAlignment="1">
      <alignment horizontal="center"/>
    </xf>
    <xf numFmtId="0" fontId="16" fillId="18" borderId="30" xfId="0" applyFont="1" applyFill="1" applyBorder="1" applyAlignment="1">
      <alignment horizontal="center" wrapText="1"/>
    </xf>
    <xf numFmtId="164" fontId="0" fillId="0" borderId="79" xfId="2" applyFont="1" applyBorder="1"/>
    <xf numFmtId="9" fontId="0" fillId="0" borderId="18" xfId="1" applyFont="1" applyBorder="1" applyAlignment="1">
      <alignment horizontal="center"/>
    </xf>
    <xf numFmtId="164" fontId="0" fillId="0" borderId="79" xfId="2" applyFont="1" applyBorder="1" applyAlignment="1">
      <alignment horizontal="center"/>
    </xf>
    <xf numFmtId="164" fontId="0" fillId="0" borderId="17" xfId="2" applyFont="1" applyBorder="1" applyAlignment="1">
      <alignment horizontal="center"/>
    </xf>
    <xf numFmtId="44" fontId="0" fillId="0" borderId="17" xfId="0" applyNumberFormat="1" applyBorder="1" applyAlignment="1">
      <alignment horizontal="center"/>
    </xf>
    <xf numFmtId="164" fontId="21" fillId="0" borderId="36" xfId="2" applyFont="1" applyBorder="1"/>
    <xf numFmtId="9" fontId="6" fillId="3" borderId="35" xfId="1" applyFont="1" applyFill="1" applyBorder="1" applyAlignment="1">
      <alignment horizontal="center"/>
    </xf>
    <xf numFmtId="9" fontId="6" fillId="18" borderId="16" xfId="1" applyFont="1" applyFill="1" applyBorder="1" applyAlignment="1">
      <alignment horizontal="center"/>
    </xf>
    <xf numFmtId="9" fontId="13" fillId="20" borderId="38" xfId="1" applyFont="1" applyFill="1" applyBorder="1" applyAlignment="1">
      <alignment horizontal="center"/>
    </xf>
    <xf numFmtId="9" fontId="28" fillId="3" borderId="23" xfId="0" applyNumberFormat="1" applyFont="1" applyFill="1" applyBorder="1" applyAlignment="1">
      <alignment horizontal="center" vertical="center"/>
    </xf>
    <xf numFmtId="9" fontId="28" fillId="18" borderId="56" xfId="0" applyNumberFormat="1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 wrapText="1"/>
    </xf>
    <xf numFmtId="166" fontId="17" fillId="0" borderId="45" xfId="0" applyNumberFormat="1" applyFont="1" applyBorder="1" applyAlignment="1">
      <alignment horizontal="center" vertical="center"/>
    </xf>
    <xf numFmtId="166" fontId="17" fillId="0" borderId="57" xfId="0" applyNumberFormat="1" applyFont="1" applyBorder="1" applyAlignment="1">
      <alignment horizontal="center" vertical="center"/>
    </xf>
    <xf numFmtId="9" fontId="24" fillId="0" borderId="39" xfId="0" applyNumberFormat="1" applyFont="1" applyBorder="1" applyAlignment="1">
      <alignment horizontal="center"/>
    </xf>
    <xf numFmtId="9" fontId="24" fillId="0" borderId="23" xfId="0" applyNumberFormat="1" applyFont="1" applyBorder="1" applyAlignment="1">
      <alignment horizontal="center"/>
    </xf>
    <xf numFmtId="9" fontId="24" fillId="0" borderId="40" xfId="0" applyNumberFormat="1" applyFont="1" applyBorder="1" applyAlignment="1">
      <alignment horizontal="center"/>
    </xf>
    <xf numFmtId="0" fontId="23" fillId="7" borderId="25" xfId="0" applyFont="1" applyFill="1" applyBorder="1" applyAlignment="1">
      <alignment horizontal="center" vertical="center" wrapText="1"/>
    </xf>
    <xf numFmtId="166" fontId="17" fillId="0" borderId="56" xfId="0" applyNumberFormat="1" applyFont="1" applyBorder="1" applyAlignment="1">
      <alignment horizontal="center" vertical="center"/>
    </xf>
    <xf numFmtId="166" fontId="17" fillId="0" borderId="81" xfId="0" applyNumberFormat="1" applyFont="1" applyBorder="1" applyAlignment="1">
      <alignment horizontal="center" vertical="center"/>
    </xf>
    <xf numFmtId="166" fontId="17" fillId="0" borderId="82" xfId="0" applyNumberFormat="1" applyFont="1" applyBorder="1" applyAlignment="1">
      <alignment horizontal="center" vertical="center"/>
    </xf>
    <xf numFmtId="9" fontId="24" fillId="0" borderId="83" xfId="0" applyNumberFormat="1" applyFont="1" applyBorder="1" applyAlignment="1">
      <alignment horizontal="center"/>
    </xf>
    <xf numFmtId="9" fontId="24" fillId="0" borderId="85" xfId="0" applyNumberFormat="1" applyFont="1" applyBorder="1" applyAlignment="1">
      <alignment horizontal="center"/>
    </xf>
    <xf numFmtId="166" fontId="17" fillId="0" borderId="87" xfId="0" applyNumberFormat="1" applyFont="1" applyBorder="1" applyAlignment="1">
      <alignment horizontal="center" vertical="center"/>
    </xf>
    <xf numFmtId="9" fontId="24" fillId="0" borderId="88" xfId="0" applyNumberFormat="1" applyFont="1" applyBorder="1" applyAlignment="1">
      <alignment horizontal="center"/>
    </xf>
    <xf numFmtId="166" fontId="24" fillId="0" borderId="36" xfId="0" applyNumberFormat="1" applyFont="1" applyBorder="1" applyAlignment="1">
      <alignment horizontal="center"/>
    </xf>
    <xf numFmtId="166" fontId="17" fillId="20" borderId="73" xfId="0" applyNumberFormat="1" applyFont="1" applyFill="1" applyBorder="1" applyAlignment="1">
      <alignment horizontal="center" vertical="center"/>
    </xf>
    <xf numFmtId="166" fontId="17" fillId="20" borderId="91" xfId="0" applyNumberFormat="1" applyFont="1" applyFill="1" applyBorder="1" applyAlignment="1">
      <alignment horizontal="center" vertical="center"/>
    </xf>
    <xf numFmtId="9" fontId="27" fillId="20" borderId="76" xfId="0" applyNumberFormat="1" applyFont="1" applyFill="1" applyBorder="1" applyAlignment="1">
      <alignment horizontal="center" vertical="center"/>
    </xf>
    <xf numFmtId="166" fontId="17" fillId="20" borderId="65" xfId="0" applyNumberFormat="1" applyFont="1" applyFill="1" applyBorder="1" applyAlignment="1">
      <alignment horizontal="center" vertical="center"/>
    </xf>
    <xf numFmtId="9" fontId="27" fillId="20" borderId="66" xfId="0" applyNumberFormat="1" applyFont="1" applyFill="1" applyBorder="1" applyAlignment="1">
      <alignment horizontal="center" vertical="center"/>
    </xf>
    <xf numFmtId="166" fontId="24" fillId="20" borderId="74" xfId="0" applyNumberFormat="1" applyFont="1" applyFill="1" applyBorder="1" applyAlignment="1">
      <alignment horizontal="center"/>
    </xf>
    <xf numFmtId="166" fontId="24" fillId="3" borderId="74" xfId="0" applyNumberFormat="1" applyFont="1" applyFill="1" applyBorder="1" applyAlignment="1">
      <alignment horizontal="center"/>
    </xf>
    <xf numFmtId="9" fontId="27" fillId="3" borderId="68" xfId="0" applyNumberFormat="1" applyFont="1" applyFill="1" applyBorder="1" applyAlignment="1">
      <alignment horizontal="center" vertical="center"/>
    </xf>
    <xf numFmtId="166" fontId="24" fillId="3" borderId="93" xfId="0" applyNumberFormat="1" applyFont="1" applyFill="1" applyBorder="1" applyAlignment="1">
      <alignment horizontal="center"/>
    </xf>
    <xf numFmtId="9" fontId="27" fillId="3" borderId="94" xfId="0" applyNumberFormat="1" applyFont="1" applyFill="1" applyBorder="1" applyAlignment="1">
      <alignment horizontal="center" vertical="center"/>
    </xf>
    <xf numFmtId="9" fontId="27" fillId="18" borderId="83" xfId="0" applyNumberFormat="1" applyFont="1" applyFill="1" applyBorder="1" applyAlignment="1">
      <alignment horizontal="center" vertical="center"/>
    </xf>
    <xf numFmtId="9" fontId="27" fillId="18" borderId="85" xfId="0" applyNumberFormat="1" applyFont="1" applyFill="1" applyBorder="1" applyAlignment="1">
      <alignment horizontal="center" vertical="center"/>
    </xf>
    <xf numFmtId="9" fontId="27" fillId="18" borderId="88" xfId="0" applyNumberFormat="1" applyFont="1" applyFill="1" applyBorder="1" applyAlignment="1">
      <alignment horizontal="center" vertical="center"/>
    </xf>
    <xf numFmtId="9" fontId="27" fillId="20" borderId="27" xfId="0" applyNumberFormat="1" applyFont="1" applyFill="1" applyBorder="1" applyAlignment="1">
      <alignment horizontal="center" vertical="center"/>
    </xf>
    <xf numFmtId="9" fontId="27" fillId="20" borderId="28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26" fillId="21" borderId="48" xfId="0" applyFont="1" applyFill="1" applyBorder="1" applyAlignment="1">
      <alignment horizontal="center" vertical="center"/>
    </xf>
    <xf numFmtId="0" fontId="26" fillId="21" borderId="62" xfId="0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13" fillId="20" borderId="0" xfId="0" applyFont="1" applyFill="1" applyAlignment="1">
      <alignment horizontal="center" vertical="center"/>
    </xf>
    <xf numFmtId="164" fontId="13" fillId="0" borderId="0" xfId="2" applyFont="1" applyBorder="1"/>
    <xf numFmtId="9" fontId="13" fillId="0" borderId="0" xfId="1" applyFont="1" applyBorder="1" applyAlignment="1">
      <alignment horizontal="center"/>
    </xf>
    <xf numFmtId="164" fontId="21" fillId="0" borderId="0" xfId="2" applyFont="1" applyBorder="1"/>
    <xf numFmtId="9" fontId="13" fillId="20" borderId="0" xfId="1" applyFont="1" applyFill="1" applyBorder="1" applyAlignment="1">
      <alignment horizontal="center"/>
    </xf>
    <xf numFmtId="3" fontId="0" fillId="0" borderId="0" xfId="0" applyNumberFormat="1"/>
    <xf numFmtId="1" fontId="0" fillId="0" borderId="0" xfId="0" applyNumberFormat="1"/>
    <xf numFmtId="44" fontId="0" fillId="0" borderId="6" xfId="0" applyNumberFormat="1" applyBorder="1"/>
    <xf numFmtId="168" fontId="0" fillId="0" borderId="6" xfId="0" applyNumberFormat="1" applyBorder="1"/>
    <xf numFmtId="4" fontId="0" fillId="0" borderId="45" xfId="0" applyNumberFormat="1" applyBorder="1"/>
    <xf numFmtId="4" fontId="0" fillId="0" borderId="27" xfId="0" applyNumberFormat="1" applyBorder="1"/>
    <xf numFmtId="0" fontId="2" fillId="2" borderId="3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0" fillId="4" borderId="0" xfId="0" applyFill="1"/>
    <xf numFmtId="164" fontId="1" fillId="3" borderId="34" xfId="2" applyFont="1" applyFill="1" applyBorder="1" applyAlignment="1">
      <alignment horizontal="right" wrapText="1"/>
    </xf>
    <xf numFmtId="0" fontId="29" fillId="22" borderId="0" xfId="0" applyFont="1" applyFill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3" fontId="29" fillId="0" borderId="0" xfId="0" applyNumberFormat="1" applyFont="1" applyAlignment="1">
      <alignment wrapText="1"/>
    </xf>
    <xf numFmtId="9" fontId="29" fillId="0" borderId="0" xfId="0" applyNumberFormat="1" applyFont="1" applyAlignment="1">
      <alignment wrapText="1"/>
    </xf>
    <xf numFmtId="0" fontId="29" fillId="23" borderId="0" xfId="0" applyFont="1" applyFill="1" applyAlignment="1">
      <alignment wrapText="1"/>
    </xf>
    <xf numFmtId="0" fontId="31" fillId="24" borderId="0" xfId="0" applyFont="1" applyFill="1" applyAlignment="1">
      <alignment wrapText="1"/>
    </xf>
    <xf numFmtId="0" fontId="29" fillId="24" borderId="0" xfId="0" applyFont="1" applyFill="1" applyAlignment="1">
      <alignment wrapText="1"/>
    </xf>
    <xf numFmtId="168" fontId="29" fillId="0" borderId="0" xfId="0" applyNumberFormat="1" applyFont="1" applyAlignment="1">
      <alignment wrapText="1"/>
    </xf>
    <xf numFmtId="168" fontId="31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29" fillId="23" borderId="0" xfId="0" applyNumberFormat="1" applyFont="1" applyFill="1" applyAlignment="1">
      <alignment wrapText="1"/>
    </xf>
    <xf numFmtId="170" fontId="29" fillId="0" borderId="0" xfId="0" applyNumberFormat="1" applyFont="1" applyAlignment="1">
      <alignment wrapText="1"/>
    </xf>
    <xf numFmtId="170" fontId="31" fillId="23" borderId="0" xfId="0" applyNumberFormat="1" applyFont="1" applyFill="1" applyAlignment="1">
      <alignment wrapText="1"/>
    </xf>
    <xf numFmtId="170" fontId="31" fillId="0" borderId="0" xfId="0" applyNumberFormat="1" applyFont="1" applyAlignment="1">
      <alignment wrapText="1"/>
    </xf>
    <xf numFmtId="170" fontId="29" fillId="3" borderId="0" xfId="0" applyNumberFormat="1" applyFont="1" applyFill="1" applyAlignment="1">
      <alignment wrapText="1"/>
    </xf>
    <xf numFmtId="164" fontId="0" fillId="0" borderId="0" xfId="2" applyFont="1" applyBorder="1"/>
    <xf numFmtId="9" fontId="0" fillId="0" borderId="0" xfId="1" applyFont="1" applyBorder="1" applyAlignment="1">
      <alignment horizontal="center"/>
    </xf>
    <xf numFmtId="164" fontId="0" fillId="7" borderId="6" xfId="2" applyFont="1" applyFill="1" applyBorder="1"/>
    <xf numFmtId="164" fontId="0" fillId="7" borderId="0" xfId="2" applyFont="1" applyFill="1" applyBorder="1"/>
    <xf numFmtId="9" fontId="32" fillId="7" borderId="0" xfId="1" applyFont="1" applyFill="1" applyBorder="1" applyAlignment="1">
      <alignment horizontal="center"/>
    </xf>
    <xf numFmtId="9" fontId="32" fillId="7" borderId="0" xfId="1" applyFont="1" applyFill="1" applyAlignment="1">
      <alignment horizontal="center"/>
    </xf>
    <xf numFmtId="164" fontId="21" fillId="0" borderId="0" xfId="2" applyFont="1" applyFill="1" applyBorder="1"/>
    <xf numFmtId="164" fontId="33" fillId="0" borderId="37" xfId="2" applyFont="1" applyFill="1" applyBorder="1"/>
    <xf numFmtId="9" fontId="0" fillId="0" borderId="0" xfId="0" applyNumberFormat="1" applyAlignment="1">
      <alignment horizontal="center"/>
    </xf>
    <xf numFmtId="168" fontId="0" fillId="0" borderId="0" xfId="0" applyNumberFormat="1"/>
    <xf numFmtId="171" fontId="0" fillId="0" borderId="0" xfId="0" applyNumberFormat="1"/>
    <xf numFmtId="170" fontId="0" fillId="0" borderId="0" xfId="0" applyNumberFormat="1"/>
    <xf numFmtId="0" fontId="0" fillId="26" borderId="0" xfId="0" applyFill="1"/>
    <xf numFmtId="0" fontId="0" fillId="27" borderId="0" xfId="0" applyFill="1"/>
    <xf numFmtId="0" fontId="0" fillId="0" borderId="56" xfId="0" applyBorder="1" applyAlignment="1">
      <alignment horizontal="center"/>
    </xf>
    <xf numFmtId="0" fontId="6" fillId="7" borderId="30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/>
    </xf>
    <xf numFmtId="166" fontId="0" fillId="0" borderId="56" xfId="0" applyNumberFormat="1" applyBorder="1"/>
    <xf numFmtId="166" fontId="0" fillId="3" borderId="56" xfId="0" applyNumberFormat="1" applyFill="1" applyBorder="1"/>
    <xf numFmtId="0" fontId="0" fillId="3" borderId="56" xfId="0" applyFill="1" applyBorder="1" applyAlignment="1">
      <alignment horizontal="center"/>
    </xf>
    <xf numFmtId="0" fontId="6" fillId="0" borderId="56" xfId="0" applyFont="1" applyBorder="1" applyAlignment="1">
      <alignment horizontal="center"/>
    </xf>
    <xf numFmtId="2" fontId="0" fillId="0" borderId="0" xfId="0" applyNumberFormat="1"/>
    <xf numFmtId="10" fontId="0" fillId="0" borderId="1" xfId="0" applyNumberFormat="1" applyBorder="1"/>
    <xf numFmtId="1" fontId="0" fillId="0" borderId="1" xfId="0" applyNumberFormat="1" applyBorder="1"/>
    <xf numFmtId="167" fontId="0" fillId="0" borderId="1" xfId="0" applyNumberFormat="1" applyBorder="1"/>
    <xf numFmtId="0" fontId="15" fillId="0" borderId="0" xfId="0" applyFont="1" applyAlignment="1">
      <alignment wrapText="1"/>
    </xf>
    <xf numFmtId="4" fontId="29" fillId="0" borderId="0" xfId="0" applyNumberFormat="1" applyFont="1" applyAlignment="1">
      <alignment wrapText="1"/>
    </xf>
    <xf numFmtId="8" fontId="29" fillId="0" borderId="0" xfId="0" applyNumberFormat="1" applyFont="1" applyAlignment="1">
      <alignment wrapText="1"/>
    </xf>
    <xf numFmtId="0" fontId="17" fillId="0" borderId="0" xfId="0" applyFont="1" applyAlignment="1">
      <alignment wrapText="1"/>
    </xf>
    <xf numFmtId="9" fontId="28" fillId="20" borderId="39" xfId="0" applyNumberFormat="1" applyFont="1" applyFill="1" applyBorder="1" applyAlignment="1">
      <alignment horizontal="center" vertical="center"/>
    </xf>
    <xf numFmtId="9" fontId="28" fillId="20" borderId="92" xfId="0" applyNumberFormat="1" applyFont="1" applyFill="1" applyBorder="1" applyAlignment="1">
      <alignment horizontal="center" vertical="center"/>
    </xf>
    <xf numFmtId="9" fontId="28" fillId="3" borderId="68" xfId="0" applyNumberFormat="1" applyFont="1" applyFill="1" applyBorder="1" applyAlignment="1">
      <alignment horizontal="center" vertical="center"/>
    </xf>
    <xf numFmtId="9" fontId="28" fillId="18" borderId="85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5" fillId="0" borderId="0" xfId="0" applyFont="1" applyAlignment="1">
      <alignment wrapText="1"/>
    </xf>
    <xf numFmtId="0" fontId="6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8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68" fontId="0" fillId="0" borderId="11" xfId="0" applyNumberFormat="1" applyBorder="1"/>
    <xf numFmtId="168" fontId="0" fillId="0" borderId="12" xfId="0" applyNumberFormat="1" applyBorder="1"/>
    <xf numFmtId="0" fontId="0" fillId="0" borderId="48" xfId="0" applyBorder="1" applyAlignment="1">
      <alignment horizontal="center" vertical="center"/>
    </xf>
    <xf numFmtId="10" fontId="30" fillId="0" borderId="0" xfId="0" applyNumberFormat="1" applyFont="1" applyAlignment="1">
      <alignment horizontal="center" vertical="center" wrapText="1"/>
    </xf>
    <xf numFmtId="6" fontId="15" fillId="0" borderId="0" xfId="0" applyNumberFormat="1" applyFont="1" applyAlignment="1">
      <alignment horizontal="center" wrapText="1"/>
    </xf>
    <xf numFmtId="166" fontId="0" fillId="0" borderId="0" xfId="0" applyNumberFormat="1"/>
    <xf numFmtId="8" fontId="30" fillId="0" borderId="0" xfId="0" applyNumberFormat="1" applyFont="1" applyAlignment="1">
      <alignment horizontal="center" vertical="center" wrapText="1"/>
    </xf>
    <xf numFmtId="0" fontId="6" fillId="0" borderId="0" xfId="0" applyFont="1"/>
    <xf numFmtId="0" fontId="6" fillId="33" borderId="0" xfId="0" applyFont="1" applyFill="1"/>
    <xf numFmtId="0" fontId="0" fillId="3" borderId="0" xfId="0" applyFill="1"/>
    <xf numFmtId="0" fontId="38" fillId="0" borderId="0" xfId="0" applyFont="1"/>
    <xf numFmtId="0" fontId="38" fillId="3" borderId="0" xfId="0" applyFont="1" applyFill="1"/>
    <xf numFmtId="8" fontId="30" fillId="0" borderId="0" xfId="0" applyNumberFormat="1" applyFont="1" applyAlignment="1">
      <alignment wrapText="1"/>
    </xf>
    <xf numFmtId="167" fontId="0" fillId="0" borderId="0" xfId="0" applyNumberFormat="1"/>
    <xf numFmtId="8" fontId="15" fillId="0" borderId="0" xfId="0" applyNumberFormat="1" applyFont="1" applyAlignment="1">
      <alignment wrapText="1"/>
    </xf>
    <xf numFmtId="1" fontId="0" fillId="0" borderId="102" xfId="0" applyNumberFormat="1" applyBorder="1"/>
    <xf numFmtId="0" fontId="0" fillId="0" borderId="103" xfId="0" applyBorder="1"/>
    <xf numFmtId="0" fontId="0" fillId="0" borderId="102" xfId="0" applyBorder="1"/>
    <xf numFmtId="1" fontId="6" fillId="0" borderId="102" xfId="0" applyNumberFormat="1" applyFont="1" applyBorder="1"/>
    <xf numFmtId="0" fontId="6" fillId="0" borderId="103" xfId="0" applyFont="1" applyBorder="1"/>
    <xf numFmtId="173" fontId="6" fillId="33" borderId="104" xfId="0" applyNumberFormat="1" applyFont="1" applyFill="1" applyBorder="1"/>
    <xf numFmtId="172" fontId="0" fillId="0" borderId="102" xfId="0" applyNumberFormat="1" applyBorder="1"/>
    <xf numFmtId="1" fontId="6" fillId="0" borderId="0" xfId="0" applyNumberFormat="1" applyFont="1"/>
    <xf numFmtId="173" fontId="6" fillId="33" borderId="95" xfId="0" applyNumberFormat="1" applyFont="1" applyFill="1" applyBorder="1"/>
    <xf numFmtId="6" fontId="0" fillId="0" borderId="102" xfId="0" applyNumberFormat="1" applyBorder="1"/>
    <xf numFmtId="6" fontId="0" fillId="0" borderId="0" xfId="0" applyNumberFormat="1"/>
    <xf numFmtId="172" fontId="0" fillId="0" borderId="0" xfId="0" applyNumberFormat="1"/>
    <xf numFmtId="0" fontId="6" fillId="0" borderId="104" xfId="0" applyFont="1" applyBorder="1"/>
    <xf numFmtId="0" fontId="6" fillId="0" borderId="95" xfId="0" applyFont="1" applyBorder="1"/>
    <xf numFmtId="1" fontId="0" fillId="0" borderId="103" xfId="0" applyNumberFormat="1" applyBorder="1"/>
    <xf numFmtId="3" fontId="0" fillId="0" borderId="103" xfId="0" applyNumberFormat="1" applyBorder="1"/>
    <xf numFmtId="3" fontId="6" fillId="33" borderId="0" xfId="0" applyNumberFormat="1" applyFont="1" applyFill="1"/>
    <xf numFmtId="0" fontId="6" fillId="33" borderId="95" xfId="0" applyFont="1" applyFill="1" applyBorder="1"/>
    <xf numFmtId="0" fontId="6" fillId="33" borderId="105" xfId="0" applyFont="1" applyFill="1" applyBorder="1"/>
    <xf numFmtId="173" fontId="6" fillId="0" borderId="0" xfId="0" applyNumberFormat="1" applyFont="1"/>
    <xf numFmtId="0" fontId="6" fillId="0" borderId="90" xfId="0" applyFont="1" applyBorder="1"/>
    <xf numFmtId="0" fontId="6" fillId="0" borderId="106" xfId="0" applyFont="1" applyBorder="1"/>
    <xf numFmtId="0" fontId="6" fillId="0" borderId="107" xfId="0" applyFont="1" applyBorder="1"/>
    <xf numFmtId="0" fontId="6" fillId="0" borderId="96" xfId="0" applyFont="1" applyBorder="1" applyAlignment="1">
      <alignment horizontal="center"/>
    </xf>
    <xf numFmtId="1" fontId="6" fillId="0" borderId="108" xfId="0" applyNumberFormat="1" applyFont="1" applyBorder="1"/>
    <xf numFmtId="173" fontId="6" fillId="33" borderId="97" xfId="0" applyNumberFormat="1" applyFont="1" applyFill="1" applyBorder="1"/>
    <xf numFmtId="17" fontId="0" fillId="0" borderId="0" xfId="0" applyNumberFormat="1" applyAlignment="1">
      <alignment horizontal="center"/>
    </xf>
    <xf numFmtId="17" fontId="0" fillId="0" borderId="0" xfId="0" applyNumberFormat="1"/>
    <xf numFmtId="0" fontId="0" fillId="37" borderId="0" xfId="0" applyFill="1"/>
    <xf numFmtId="168" fontId="0" fillId="37" borderId="0" xfId="0" applyNumberFormat="1" applyFill="1"/>
    <xf numFmtId="174" fontId="6" fillId="37" borderId="0" xfId="0" applyNumberFormat="1" applyFont="1" applyFill="1"/>
    <xf numFmtId="0" fontId="6" fillId="36" borderId="0" xfId="0" applyFont="1" applyFill="1"/>
    <xf numFmtId="168" fontId="6" fillId="0" borderId="0" xfId="0" applyNumberFormat="1" applyFont="1"/>
    <xf numFmtId="0" fontId="6" fillId="25" borderId="0" xfId="0" applyFont="1" applyFill="1"/>
    <xf numFmtId="170" fontId="6" fillId="0" borderId="0" xfId="0" applyNumberFormat="1" applyFont="1"/>
    <xf numFmtId="3" fontId="6" fillId="0" borderId="0" xfId="0" applyNumberFormat="1" applyFont="1"/>
    <xf numFmtId="1" fontId="6" fillId="33" borderId="95" xfId="0" applyNumberFormat="1" applyFont="1" applyFill="1" applyBorder="1"/>
    <xf numFmtId="170" fontId="0" fillId="3" borderId="0" xfId="0" applyNumberFormat="1" applyFill="1"/>
    <xf numFmtId="0" fontId="6" fillId="33" borderId="0" xfId="0" applyFont="1" applyFill="1" applyAlignment="1">
      <alignment horizontal="center"/>
    </xf>
    <xf numFmtId="1" fontId="6" fillId="33" borderId="105" xfId="0" applyNumberFormat="1" applyFont="1" applyFill="1" applyBorder="1"/>
    <xf numFmtId="1" fontId="6" fillId="0" borderId="103" xfId="0" applyNumberFormat="1" applyFont="1" applyBorder="1"/>
    <xf numFmtId="0" fontId="6" fillId="38" borderId="0" xfId="0" applyFont="1" applyFill="1" applyAlignment="1">
      <alignment horizontal="center"/>
    </xf>
    <xf numFmtId="0" fontId="0" fillId="38" borderId="0" xfId="0" applyFill="1"/>
    <xf numFmtId="3" fontId="0" fillId="38" borderId="0" xfId="0" applyNumberFormat="1" applyFill="1"/>
    <xf numFmtId="1" fontId="0" fillId="38" borderId="102" xfId="0" applyNumberFormat="1" applyFill="1" applyBorder="1"/>
    <xf numFmtId="1" fontId="0" fillId="38" borderId="103" xfId="0" applyNumberFormat="1" applyFill="1" applyBorder="1"/>
    <xf numFmtId="1" fontId="0" fillId="38" borderId="0" xfId="0" applyNumberFormat="1" applyFill="1"/>
    <xf numFmtId="172" fontId="0" fillId="38" borderId="102" xfId="0" applyNumberFormat="1" applyFill="1" applyBorder="1"/>
    <xf numFmtId="0" fontId="0" fillId="38" borderId="103" xfId="0" applyFill="1" applyBorder="1"/>
    <xf numFmtId="0" fontId="0" fillId="38" borderId="102" xfId="0" applyFill="1" applyBorder="1"/>
    <xf numFmtId="0" fontId="29" fillId="3" borderId="0" xfId="0" applyFont="1" applyFill="1" applyAlignment="1">
      <alignment wrapText="1"/>
    </xf>
    <xf numFmtId="3" fontId="0" fillId="0" borderId="100" xfId="0" applyNumberFormat="1" applyBorder="1"/>
    <xf numFmtId="0" fontId="6" fillId="0" borderId="62" xfId="0" applyFont="1" applyBorder="1" applyAlignment="1">
      <alignment horizontal="center" vertical="center"/>
    </xf>
    <xf numFmtId="168" fontId="6" fillId="0" borderId="12" xfId="0" applyNumberFormat="1" applyFont="1" applyBorder="1"/>
    <xf numFmtId="6" fontId="0" fillId="0" borderId="56" xfId="0" applyNumberFormat="1" applyBorder="1"/>
    <xf numFmtId="6" fontId="0" fillId="0" borderId="107" xfId="0" applyNumberFormat="1" applyBorder="1"/>
    <xf numFmtId="6" fontId="0" fillId="0" borderId="90" xfId="0" applyNumberFormat="1" applyBorder="1"/>
    <xf numFmtId="6" fontId="0" fillId="0" borderId="81" xfId="0" applyNumberFormat="1" applyBorder="1"/>
    <xf numFmtId="6" fontId="0" fillId="0" borderId="82" xfId="0" applyNumberFormat="1" applyBorder="1"/>
    <xf numFmtId="6" fontId="0" fillId="0" borderId="84" xfId="0" applyNumberFormat="1" applyBorder="1"/>
    <xf numFmtId="6" fontId="0" fillId="0" borderId="117" xfId="0" applyNumberFormat="1" applyBorder="1"/>
    <xf numFmtId="6" fontId="0" fillId="0" borderId="115" xfId="0" applyNumberFormat="1" applyBorder="1"/>
    <xf numFmtId="6" fontId="0" fillId="0" borderId="87" xfId="0" applyNumberFormat="1" applyBorder="1"/>
    <xf numFmtId="6" fontId="0" fillId="0" borderId="110" xfId="0" applyNumberFormat="1" applyBorder="1"/>
    <xf numFmtId="6" fontId="0" fillId="0" borderId="109" xfId="0" applyNumberFormat="1" applyBorder="1"/>
    <xf numFmtId="6" fontId="0" fillId="0" borderId="86" xfId="0" applyNumberFormat="1" applyBorder="1"/>
    <xf numFmtId="6" fontId="0" fillId="0" borderId="119" xfId="0" applyNumberFormat="1" applyBorder="1"/>
    <xf numFmtId="6" fontId="15" fillId="0" borderId="0" xfId="0" applyNumberFormat="1" applyFont="1" applyAlignment="1">
      <alignment horizontal="center" vertical="center" wrapText="1"/>
    </xf>
    <xf numFmtId="6" fontId="0" fillId="0" borderId="113" xfId="0" applyNumberFormat="1" applyBorder="1"/>
    <xf numFmtId="6" fontId="0" fillId="0" borderId="118" xfId="0" applyNumberFormat="1" applyBorder="1"/>
    <xf numFmtId="6" fontId="0" fillId="0" borderId="114" xfId="0" applyNumberFormat="1" applyBorder="1"/>
    <xf numFmtId="6" fontId="0" fillId="0" borderId="116" xfId="0" applyNumberFormat="1" applyBorder="1"/>
    <xf numFmtId="9" fontId="0" fillId="0" borderId="107" xfId="0" applyNumberFormat="1" applyBorder="1" applyAlignment="1">
      <alignment horizontal="center"/>
    </xf>
    <xf numFmtId="6" fontId="0" fillId="0" borderId="97" xfId="0" applyNumberFormat="1" applyBorder="1"/>
    <xf numFmtId="0" fontId="31" fillId="23" borderId="121" xfId="0" applyFont="1" applyFill="1" applyBorder="1" applyAlignment="1">
      <alignment horizontal="center" vertical="center" wrapText="1"/>
    </xf>
    <xf numFmtId="9" fontId="0" fillId="0" borderId="117" xfId="0" applyNumberFormat="1" applyBorder="1" applyAlignment="1">
      <alignment horizontal="center"/>
    </xf>
    <xf numFmtId="9" fontId="0" fillId="0" borderId="122" xfId="0" applyNumberFormat="1" applyBorder="1" applyAlignment="1">
      <alignment horizontal="center"/>
    </xf>
    <xf numFmtId="0" fontId="31" fillId="23" borderId="123" xfId="0" applyFont="1" applyFill="1" applyBorder="1" applyAlignment="1">
      <alignment horizontal="center" vertical="center" wrapText="1"/>
    </xf>
    <xf numFmtId="9" fontId="0" fillId="0" borderId="124" xfId="0" applyNumberFormat="1" applyBorder="1" applyAlignment="1">
      <alignment horizontal="center"/>
    </xf>
    <xf numFmtId="0" fontId="31" fillId="23" borderId="125" xfId="0" applyFont="1" applyFill="1" applyBorder="1" applyAlignment="1">
      <alignment horizontal="center" vertical="center" wrapText="1"/>
    </xf>
    <xf numFmtId="9" fontId="0" fillId="0" borderId="110" xfId="0" applyNumberFormat="1" applyBorder="1" applyAlignment="1">
      <alignment horizontal="center"/>
    </xf>
    <xf numFmtId="9" fontId="0" fillId="0" borderId="126" xfId="0" applyNumberFormat="1" applyBorder="1" applyAlignment="1">
      <alignment horizontal="center"/>
    </xf>
    <xf numFmtId="0" fontId="31" fillId="29" borderId="121" xfId="0" applyFont="1" applyFill="1" applyBorder="1" applyAlignment="1">
      <alignment horizontal="center" vertical="center" wrapText="1"/>
    </xf>
    <xf numFmtId="0" fontId="31" fillId="29" borderId="123" xfId="0" applyFont="1" applyFill="1" applyBorder="1" applyAlignment="1">
      <alignment horizontal="center" vertical="center" wrapText="1"/>
    </xf>
    <xf numFmtId="0" fontId="31" fillId="29" borderId="125" xfId="0" applyFont="1" applyFill="1" applyBorder="1" applyAlignment="1">
      <alignment horizontal="center" vertical="center" wrapText="1"/>
    </xf>
    <xf numFmtId="0" fontId="36" fillId="4" borderId="127" xfId="0" applyFont="1" applyFill="1" applyBorder="1" applyAlignment="1">
      <alignment horizontal="center" vertical="center" wrapText="1"/>
    </xf>
    <xf numFmtId="9" fontId="0" fillId="0" borderId="118" xfId="0" applyNumberFormat="1" applyBorder="1" applyAlignment="1">
      <alignment horizontal="center"/>
    </xf>
    <xf numFmtId="9" fontId="0" fillId="0" borderId="128" xfId="0" applyNumberFormat="1" applyBorder="1" applyAlignment="1">
      <alignment horizontal="center"/>
    </xf>
    <xf numFmtId="6" fontId="0" fillId="0" borderId="129" xfId="0" applyNumberFormat="1" applyBorder="1"/>
    <xf numFmtId="6" fontId="0" fillId="0" borderId="96" xfId="0" applyNumberFormat="1" applyBorder="1"/>
    <xf numFmtId="6" fontId="0" fillId="0" borderId="111" xfId="0" applyNumberFormat="1" applyBorder="1"/>
    <xf numFmtId="6" fontId="0" fillId="0" borderId="104" xfId="0" applyNumberFormat="1" applyBorder="1"/>
    <xf numFmtId="0" fontId="45" fillId="0" borderId="0" xfId="0" applyFont="1" applyAlignment="1">
      <alignment wrapText="1"/>
    </xf>
    <xf numFmtId="0" fontId="46" fillId="0" borderId="0" xfId="0" applyFont="1"/>
    <xf numFmtId="9" fontId="45" fillId="0" borderId="98" xfId="0" applyNumberFormat="1" applyFont="1" applyBorder="1" applyAlignment="1">
      <alignment horizontal="center" vertical="center" wrapText="1"/>
    </xf>
    <xf numFmtId="6" fontId="45" fillId="0" borderId="99" xfId="0" applyNumberFormat="1" applyFont="1" applyBorder="1" applyAlignment="1">
      <alignment horizontal="center" vertical="center" wrapText="1"/>
    </xf>
    <xf numFmtId="6" fontId="45" fillId="0" borderId="98" xfId="0" applyNumberFormat="1" applyFont="1" applyBorder="1" applyAlignment="1">
      <alignment horizontal="center" vertical="center" wrapText="1"/>
    </xf>
    <xf numFmtId="9" fontId="48" fillId="42" borderId="98" xfId="1" applyFont="1" applyFill="1" applyBorder="1" applyAlignment="1">
      <alignment horizontal="center" vertical="center" wrapText="1"/>
    </xf>
    <xf numFmtId="3" fontId="47" fillId="32" borderId="1" xfId="0" applyNumberFormat="1" applyFont="1" applyFill="1" applyBorder="1"/>
    <xf numFmtId="9" fontId="29" fillId="32" borderId="1" xfId="0" applyNumberFormat="1" applyFont="1" applyFill="1" applyBorder="1" applyAlignment="1">
      <alignment wrapText="1"/>
    </xf>
    <xf numFmtId="0" fontId="29" fillId="32" borderId="1" xfId="0" applyFont="1" applyFill="1" applyBorder="1" applyAlignment="1">
      <alignment wrapText="1"/>
    </xf>
    <xf numFmtId="4" fontId="47" fillId="32" borderId="1" xfId="0" applyNumberFormat="1" applyFont="1" applyFill="1" applyBorder="1"/>
    <xf numFmtId="3" fontId="29" fillId="0" borderId="1" xfId="0" applyNumberFormat="1" applyFont="1" applyBorder="1" applyAlignment="1">
      <alignment wrapText="1"/>
    </xf>
    <xf numFmtId="6" fontId="48" fillId="44" borderId="98" xfId="0" applyNumberFormat="1" applyFont="1" applyFill="1" applyBorder="1" applyAlignment="1">
      <alignment horizontal="center" vertical="center" wrapText="1"/>
    </xf>
    <xf numFmtId="9" fontId="48" fillId="44" borderId="98" xfId="0" applyNumberFormat="1" applyFont="1" applyFill="1" applyBorder="1" applyAlignment="1">
      <alignment horizontal="center" vertical="center" wrapText="1"/>
    </xf>
    <xf numFmtId="3" fontId="29" fillId="0" borderId="15" xfId="0" applyNumberFormat="1" applyFont="1" applyBorder="1" applyAlignment="1">
      <alignment wrapText="1"/>
    </xf>
    <xf numFmtId="9" fontId="29" fillId="45" borderId="16" xfId="0" applyNumberFormat="1" applyFont="1" applyFill="1" applyBorder="1" applyAlignment="1">
      <alignment wrapText="1"/>
    </xf>
    <xf numFmtId="9" fontId="45" fillId="9" borderId="32" xfId="0" applyNumberFormat="1" applyFont="1" applyFill="1" applyBorder="1" applyAlignment="1">
      <alignment horizontal="center" vertical="center" wrapText="1"/>
    </xf>
    <xf numFmtId="6" fontId="45" fillId="31" borderId="98" xfId="0" applyNumberFormat="1" applyFont="1" applyFill="1" applyBorder="1" applyAlignment="1">
      <alignment horizontal="center" vertical="center" wrapText="1"/>
    </xf>
    <xf numFmtId="9" fontId="45" fillId="31" borderId="32" xfId="0" applyNumberFormat="1" applyFont="1" applyFill="1" applyBorder="1" applyAlignment="1">
      <alignment horizontal="center" vertical="center" wrapText="1"/>
    </xf>
    <xf numFmtId="9" fontId="29" fillId="45" borderId="1" xfId="0" applyNumberFormat="1" applyFont="1" applyFill="1" applyBorder="1" applyAlignment="1">
      <alignment horizontal="center" vertical="center" wrapText="1"/>
    </xf>
    <xf numFmtId="6" fontId="45" fillId="9" borderId="98" xfId="0" applyNumberFormat="1" applyFont="1" applyFill="1" applyBorder="1" applyAlignment="1">
      <alignment horizontal="center" vertical="center" wrapText="1"/>
    </xf>
    <xf numFmtId="9" fontId="29" fillId="46" borderId="1" xfId="0" applyNumberFormat="1" applyFont="1" applyFill="1" applyBorder="1" applyAlignment="1">
      <alignment horizontal="center" vertical="center" wrapText="1"/>
    </xf>
    <xf numFmtId="9" fontId="30" fillId="0" borderId="0" xfId="0" applyNumberFormat="1" applyFont="1" applyAlignment="1">
      <alignment horizontal="center" vertical="center" wrapText="1"/>
    </xf>
    <xf numFmtId="176" fontId="29" fillId="46" borderId="1" xfId="0" applyNumberFormat="1" applyFont="1" applyFill="1" applyBorder="1" applyAlignment="1">
      <alignment horizontal="center" vertical="center" wrapText="1"/>
    </xf>
    <xf numFmtId="9" fontId="45" fillId="31" borderId="2" xfId="0" applyNumberFormat="1" applyFont="1" applyFill="1" applyBorder="1" applyAlignment="1">
      <alignment horizontal="center" vertical="center" wrapText="1"/>
    </xf>
    <xf numFmtId="9" fontId="45" fillId="9" borderId="32" xfId="1" applyFont="1" applyFill="1" applyBorder="1" applyAlignment="1">
      <alignment horizontal="center" vertical="center" wrapText="1"/>
    </xf>
    <xf numFmtId="3" fontId="29" fillId="0" borderId="1" xfId="0" applyNumberFormat="1" applyFont="1" applyBorder="1" applyAlignment="1">
      <alignment horizontal="center" vertical="center" wrapText="1"/>
    </xf>
    <xf numFmtId="3" fontId="29" fillId="46" borderId="1" xfId="0" applyNumberFormat="1" applyFont="1" applyFill="1" applyBorder="1" applyAlignment="1">
      <alignment horizontal="center" vertical="center" wrapText="1"/>
    </xf>
    <xf numFmtId="3" fontId="29" fillId="45" borderId="1" xfId="0" applyNumberFormat="1" applyFont="1" applyFill="1" applyBorder="1" applyAlignment="1">
      <alignment horizontal="center" vertical="center" wrapText="1"/>
    </xf>
    <xf numFmtId="166" fontId="45" fillId="9" borderId="98" xfId="0" applyNumberFormat="1" applyFont="1" applyFill="1" applyBorder="1" applyAlignment="1">
      <alignment horizontal="center" vertical="center" wrapText="1"/>
    </xf>
    <xf numFmtId="9" fontId="29" fillId="46" borderId="16" xfId="1" applyFont="1" applyFill="1" applyBorder="1" applyAlignment="1">
      <alignment wrapText="1"/>
    </xf>
    <xf numFmtId="3" fontId="29" fillId="45" borderId="1" xfId="0" applyNumberFormat="1" applyFont="1" applyFill="1" applyBorder="1" applyAlignment="1">
      <alignment wrapText="1"/>
    </xf>
    <xf numFmtId="0" fontId="45" fillId="48" borderId="19" xfId="0" applyFont="1" applyFill="1" applyBorder="1" applyAlignment="1">
      <alignment horizontal="center" vertical="center" wrapText="1"/>
    </xf>
    <xf numFmtId="0" fontId="49" fillId="40" borderId="33" xfId="0" applyFont="1" applyFill="1" applyBorder="1" applyAlignment="1">
      <alignment horizontal="center" vertical="center" wrapText="1"/>
    </xf>
    <xf numFmtId="0" fontId="51" fillId="41" borderId="34" xfId="0" applyFont="1" applyFill="1" applyBorder="1" applyAlignment="1">
      <alignment horizontal="center" vertical="center" wrapText="1"/>
    </xf>
    <xf numFmtId="0" fontId="51" fillId="41" borderId="35" xfId="0" applyFont="1" applyFill="1" applyBorder="1" applyAlignment="1">
      <alignment horizontal="center" vertical="center" wrapText="1"/>
    </xf>
    <xf numFmtId="0" fontId="51" fillId="39" borderId="34" xfId="0" applyFont="1" applyFill="1" applyBorder="1" applyAlignment="1">
      <alignment horizontal="center" vertical="center" wrapText="1"/>
    </xf>
    <xf numFmtId="0" fontId="51" fillId="39" borderId="35" xfId="0" applyFont="1" applyFill="1" applyBorder="1" applyAlignment="1">
      <alignment horizontal="center" vertical="center" wrapText="1"/>
    </xf>
    <xf numFmtId="0" fontId="51" fillId="39" borderId="39" xfId="0" applyFont="1" applyFill="1" applyBorder="1" applyAlignment="1">
      <alignment horizontal="center" vertical="center" wrapText="1"/>
    </xf>
    <xf numFmtId="0" fontId="49" fillId="40" borderId="36" xfId="0" applyFont="1" applyFill="1" applyBorder="1" applyAlignment="1">
      <alignment horizontal="center" vertical="center" wrapText="1"/>
    </xf>
    <xf numFmtId="0" fontId="51" fillId="41" borderId="37" xfId="0" applyFont="1" applyFill="1" applyBorder="1" applyAlignment="1">
      <alignment horizontal="center" vertical="center" wrapText="1"/>
    </xf>
    <xf numFmtId="0" fontId="51" fillId="41" borderId="38" xfId="0" applyFont="1" applyFill="1" applyBorder="1" applyAlignment="1">
      <alignment horizontal="center" vertical="center" wrapText="1"/>
    </xf>
    <xf numFmtId="0" fontId="51" fillId="39" borderId="37" xfId="0" applyFont="1" applyFill="1" applyBorder="1" applyAlignment="1">
      <alignment horizontal="center" vertical="center" wrapText="1"/>
    </xf>
    <xf numFmtId="0" fontId="51" fillId="39" borderId="38" xfId="0" applyFont="1" applyFill="1" applyBorder="1" applyAlignment="1">
      <alignment horizontal="center" vertical="center" wrapText="1"/>
    </xf>
    <xf numFmtId="0" fontId="51" fillId="39" borderId="40" xfId="0" applyFont="1" applyFill="1" applyBorder="1" applyAlignment="1">
      <alignment horizontal="center" vertical="center" wrapText="1"/>
    </xf>
    <xf numFmtId="0" fontId="52" fillId="0" borderId="0" xfId="0" applyFont="1" applyAlignment="1">
      <alignment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9" fontId="45" fillId="9" borderId="31" xfId="1" applyFont="1" applyFill="1" applyBorder="1" applyAlignment="1">
      <alignment horizontal="center" vertical="center" wrapText="1"/>
    </xf>
    <xf numFmtId="178" fontId="49" fillId="40" borderId="36" xfId="0" applyNumberFormat="1" applyFont="1" applyFill="1" applyBorder="1" applyAlignment="1">
      <alignment horizontal="center" vertical="center" wrapText="1"/>
    </xf>
    <xf numFmtId="178" fontId="49" fillId="40" borderId="37" xfId="0" applyNumberFormat="1" applyFont="1" applyFill="1" applyBorder="1" applyAlignment="1">
      <alignment horizontal="center" vertical="center" wrapText="1"/>
    </xf>
    <xf numFmtId="4" fontId="40" fillId="32" borderId="97" xfId="0" applyNumberFormat="1" applyFont="1" applyFill="1" applyBorder="1" applyAlignment="1">
      <alignment wrapText="1"/>
    </xf>
    <xf numFmtId="9" fontId="0" fillId="32" borderId="105" xfId="0" applyNumberFormat="1" applyFill="1" applyBorder="1" applyAlignment="1">
      <alignment horizontal="center"/>
    </xf>
    <xf numFmtId="4" fontId="40" fillId="32" borderId="56" xfId="0" applyNumberFormat="1" applyFont="1" applyFill="1" applyBorder="1" applyAlignment="1">
      <alignment wrapText="1"/>
    </xf>
    <xf numFmtId="9" fontId="0" fillId="32" borderId="107" xfId="0" applyNumberFormat="1" applyFill="1" applyBorder="1" applyAlignment="1">
      <alignment horizontal="center"/>
    </xf>
    <xf numFmtId="4" fontId="40" fillId="32" borderId="96" xfId="0" applyNumberFormat="1" applyFont="1" applyFill="1" applyBorder="1" applyAlignment="1">
      <alignment wrapText="1"/>
    </xf>
    <xf numFmtId="4" fontId="40" fillId="32" borderId="87" xfId="0" applyNumberFormat="1" applyFont="1" applyFill="1" applyBorder="1" applyAlignment="1">
      <alignment wrapText="1"/>
    </xf>
    <xf numFmtId="9" fontId="0" fillId="32" borderId="110" xfId="0" applyNumberFormat="1" applyFill="1" applyBorder="1" applyAlignment="1">
      <alignment horizontal="center"/>
    </xf>
    <xf numFmtId="9" fontId="54" fillId="42" borderId="98" xfId="1" applyFont="1" applyFill="1" applyBorder="1" applyAlignment="1">
      <alignment horizontal="center" vertical="center" wrapText="1"/>
    </xf>
    <xf numFmtId="0" fontId="49" fillId="40" borderId="13" xfId="0" applyFont="1" applyFill="1" applyBorder="1" applyAlignment="1">
      <alignment horizontal="center" vertical="center" wrapText="1"/>
    </xf>
    <xf numFmtId="0" fontId="49" fillId="40" borderId="2" xfId="0" applyFont="1" applyFill="1" applyBorder="1" applyAlignment="1">
      <alignment horizontal="center" vertical="center" wrapText="1"/>
    </xf>
    <xf numFmtId="8" fontId="0" fillId="46" borderId="97" xfId="0" applyNumberFormat="1" applyFill="1" applyBorder="1"/>
    <xf numFmtId="9" fontId="0" fillId="46" borderId="112" xfId="0" applyNumberFormat="1" applyFill="1" applyBorder="1" applyAlignment="1">
      <alignment horizontal="center"/>
    </xf>
    <xf numFmtId="8" fontId="0" fillId="46" borderId="56" xfId="0" applyNumberFormat="1" applyFill="1" applyBorder="1"/>
    <xf numFmtId="9" fontId="0" fillId="46" borderId="85" xfId="0" applyNumberFormat="1" applyFill="1" applyBorder="1" applyAlignment="1">
      <alignment horizontal="center"/>
    </xf>
    <xf numFmtId="8" fontId="0" fillId="46" borderId="96" xfId="0" applyNumberFormat="1" applyFill="1" applyBorder="1"/>
    <xf numFmtId="9" fontId="0" fillId="46" borderId="130" xfId="0" applyNumberFormat="1" applyFill="1" applyBorder="1" applyAlignment="1">
      <alignment horizontal="center"/>
    </xf>
    <xf numFmtId="8" fontId="0" fillId="46" borderId="82" xfId="0" applyNumberFormat="1" applyFill="1" applyBorder="1"/>
    <xf numFmtId="9" fontId="0" fillId="46" borderId="83" xfId="0" applyNumberFormat="1" applyFill="1" applyBorder="1" applyAlignment="1">
      <alignment horizontal="center"/>
    </xf>
    <xf numFmtId="8" fontId="0" fillId="46" borderId="87" xfId="0" applyNumberFormat="1" applyFill="1" applyBorder="1"/>
    <xf numFmtId="9" fontId="0" fillId="46" borderId="88" xfId="0" applyNumberFormat="1" applyFill="1" applyBorder="1" applyAlignment="1">
      <alignment horizontal="center"/>
    </xf>
    <xf numFmtId="6" fontId="55" fillId="9" borderId="119" xfId="0" applyNumberFormat="1" applyFont="1" applyFill="1" applyBorder="1"/>
    <xf numFmtId="9" fontId="55" fillId="9" borderId="120" xfId="0" applyNumberFormat="1" applyFont="1" applyFill="1" applyBorder="1" applyAlignment="1">
      <alignment horizontal="center"/>
    </xf>
    <xf numFmtId="9" fontId="51" fillId="39" borderId="21" xfId="1" applyFont="1" applyFill="1" applyBorder="1" applyAlignment="1">
      <alignment horizontal="center" vertical="center" wrapText="1"/>
    </xf>
    <xf numFmtId="0" fontId="49" fillId="43" borderId="13" xfId="0" applyFont="1" applyFill="1" applyBorder="1" applyAlignment="1">
      <alignment horizontal="center" vertical="center" wrapText="1"/>
    </xf>
    <xf numFmtId="0" fontId="49" fillId="43" borderId="2" xfId="0" applyFont="1" applyFill="1" applyBorder="1" applyAlignment="1">
      <alignment horizontal="center" vertical="center" wrapText="1"/>
    </xf>
    <xf numFmtId="0" fontId="49" fillId="43" borderId="33" xfId="0" applyFont="1" applyFill="1" applyBorder="1" applyAlignment="1">
      <alignment horizontal="center" vertical="center" wrapText="1"/>
    </xf>
    <xf numFmtId="0" fontId="49" fillId="43" borderId="34" xfId="0" applyFont="1" applyFill="1" applyBorder="1" applyAlignment="1">
      <alignment horizontal="center" vertical="center" wrapText="1"/>
    </xf>
    <xf numFmtId="178" fontId="49" fillId="43" borderId="36" xfId="0" applyNumberFormat="1" applyFont="1" applyFill="1" applyBorder="1" applyAlignment="1">
      <alignment horizontal="center" vertical="center" wrapText="1"/>
    </xf>
    <xf numFmtId="178" fontId="49" fillId="43" borderId="37" xfId="0" applyNumberFormat="1" applyFont="1" applyFill="1" applyBorder="1" applyAlignment="1">
      <alignment horizontal="center" vertical="center" wrapText="1"/>
    </xf>
    <xf numFmtId="9" fontId="54" fillId="44" borderId="98" xfId="1" applyFont="1" applyFill="1" applyBorder="1" applyAlignment="1">
      <alignment horizontal="center" vertical="center" wrapText="1"/>
    </xf>
    <xf numFmtId="6" fontId="0" fillId="46" borderId="97" xfId="0" applyNumberFormat="1" applyFill="1" applyBorder="1"/>
    <xf numFmtId="6" fontId="0" fillId="46" borderId="56" xfId="0" applyNumberFormat="1" applyFill="1" applyBorder="1"/>
    <xf numFmtId="6" fontId="0" fillId="46" borderId="96" xfId="0" applyNumberFormat="1" applyFill="1" applyBorder="1"/>
    <xf numFmtId="6" fontId="0" fillId="46" borderId="82" xfId="0" applyNumberFormat="1" applyFill="1" applyBorder="1"/>
    <xf numFmtId="6" fontId="0" fillId="46" borderId="87" xfId="0" applyNumberFormat="1" applyFill="1" applyBorder="1"/>
    <xf numFmtId="3" fontId="40" fillId="32" borderId="97" xfId="0" applyNumberFormat="1" applyFont="1" applyFill="1" applyBorder="1" applyAlignment="1">
      <alignment wrapText="1"/>
    </xf>
    <xf numFmtId="3" fontId="40" fillId="32" borderId="56" xfId="0" applyNumberFormat="1" applyFont="1" applyFill="1" applyBorder="1" applyAlignment="1">
      <alignment wrapText="1"/>
    </xf>
    <xf numFmtId="3" fontId="40" fillId="32" borderId="96" xfId="0" applyNumberFormat="1" applyFont="1" applyFill="1" applyBorder="1" applyAlignment="1">
      <alignment wrapText="1"/>
    </xf>
    <xf numFmtId="3" fontId="40" fillId="32" borderId="87" xfId="0" applyNumberFormat="1" applyFont="1" applyFill="1" applyBorder="1" applyAlignment="1">
      <alignment wrapText="1"/>
    </xf>
    <xf numFmtId="14" fontId="37" fillId="42" borderId="50" xfId="0" applyNumberFormat="1" applyFont="1" applyFill="1" applyBorder="1" applyAlignment="1">
      <alignment horizontal="center" vertical="center" wrapText="1"/>
    </xf>
    <xf numFmtId="14" fontId="37" fillId="42" borderId="51" xfId="0" applyNumberFormat="1" applyFont="1" applyFill="1" applyBorder="1" applyAlignment="1">
      <alignment horizontal="center" vertical="center" wrapText="1"/>
    </xf>
    <xf numFmtId="14" fontId="37" fillId="42" borderId="42" xfId="0" applyNumberFormat="1" applyFont="1" applyFill="1" applyBorder="1" applyAlignment="1">
      <alignment horizontal="center" vertical="center" wrapText="1"/>
    </xf>
    <xf numFmtId="14" fontId="37" fillId="42" borderId="5" xfId="0" applyNumberFormat="1" applyFont="1" applyFill="1" applyBorder="1" applyAlignment="1">
      <alignment horizontal="center" vertical="center" wrapText="1"/>
    </xf>
    <xf numFmtId="14" fontId="37" fillId="42" borderId="7" xfId="0" applyNumberFormat="1" applyFont="1" applyFill="1" applyBorder="1" applyAlignment="1">
      <alignment horizontal="center" vertical="center" wrapText="1"/>
    </xf>
    <xf numFmtId="14" fontId="37" fillId="42" borderId="10" xfId="0" applyNumberFormat="1" applyFont="1" applyFill="1" applyBorder="1" applyAlignment="1">
      <alignment horizontal="center" vertical="center" wrapText="1"/>
    </xf>
    <xf numFmtId="14" fontId="37" fillId="42" borderId="4" xfId="0" applyNumberFormat="1" applyFont="1" applyFill="1" applyBorder="1" applyAlignment="1">
      <alignment horizontal="center" vertical="center" wrapText="1"/>
    </xf>
    <xf numFmtId="14" fontId="37" fillId="42" borderId="0" xfId="0" applyNumberFormat="1" applyFont="1" applyFill="1" applyAlignment="1">
      <alignment horizontal="center" vertical="center" wrapText="1"/>
    </xf>
    <xf numFmtId="14" fontId="37" fillId="42" borderId="131" xfId="0" applyNumberFormat="1" applyFont="1" applyFill="1" applyBorder="1" applyAlignment="1">
      <alignment horizontal="center" vertical="center" wrapText="1"/>
    </xf>
    <xf numFmtId="14" fontId="37" fillId="44" borderId="4" xfId="0" applyNumberFormat="1" applyFont="1" applyFill="1" applyBorder="1" applyAlignment="1">
      <alignment horizontal="center" vertical="center" wrapText="1"/>
    </xf>
    <xf numFmtId="14" fontId="37" fillId="44" borderId="0" xfId="0" applyNumberFormat="1" applyFont="1" applyFill="1" applyAlignment="1">
      <alignment horizontal="center" vertical="center" wrapText="1"/>
    </xf>
    <xf numFmtId="14" fontId="37" fillId="44" borderId="131" xfId="0" applyNumberFormat="1" applyFont="1" applyFill="1" applyBorder="1" applyAlignment="1">
      <alignment horizontal="center" vertical="center" wrapText="1"/>
    </xf>
    <xf numFmtId="14" fontId="37" fillId="44" borderId="50" xfId="0" applyNumberFormat="1" applyFont="1" applyFill="1" applyBorder="1" applyAlignment="1">
      <alignment horizontal="center" vertical="center" wrapText="1"/>
    </xf>
    <xf numFmtId="14" fontId="37" fillId="44" borderId="51" xfId="0" applyNumberFormat="1" applyFont="1" applyFill="1" applyBorder="1" applyAlignment="1">
      <alignment horizontal="center" vertical="center" wrapText="1"/>
    </xf>
    <xf numFmtId="14" fontId="37" fillId="44" borderId="42" xfId="0" applyNumberFormat="1" applyFont="1" applyFill="1" applyBorder="1" applyAlignment="1">
      <alignment horizontal="center" vertical="center" wrapText="1"/>
    </xf>
    <xf numFmtId="14" fontId="37" fillId="44" borderId="5" xfId="0" applyNumberFormat="1" applyFont="1" applyFill="1" applyBorder="1" applyAlignment="1">
      <alignment horizontal="center" vertical="center" wrapText="1"/>
    </xf>
    <xf numFmtId="14" fontId="37" fillId="44" borderId="7" xfId="0" applyNumberFormat="1" applyFont="1" applyFill="1" applyBorder="1" applyAlignment="1">
      <alignment horizontal="center" vertical="center" wrapText="1"/>
    </xf>
    <xf numFmtId="14" fontId="37" fillId="44" borderId="10" xfId="0" applyNumberFormat="1" applyFont="1" applyFill="1" applyBorder="1" applyAlignment="1">
      <alignment horizontal="center" vertical="center" wrapText="1"/>
    </xf>
    <xf numFmtId="0" fontId="56" fillId="0" borderId="0" xfId="0" applyFont="1"/>
    <xf numFmtId="6" fontId="55" fillId="34" borderId="119" xfId="0" applyNumberFormat="1" applyFont="1" applyFill="1" applyBorder="1"/>
    <xf numFmtId="9" fontId="55" fillId="34" borderId="120" xfId="0" applyNumberFormat="1" applyFont="1" applyFill="1" applyBorder="1" applyAlignment="1">
      <alignment horizontal="center"/>
    </xf>
    <xf numFmtId="6" fontId="0" fillId="49" borderId="97" xfId="0" applyNumberFormat="1" applyFill="1" applyBorder="1"/>
    <xf numFmtId="9" fontId="0" fillId="49" borderId="112" xfId="0" applyNumberFormat="1" applyFill="1" applyBorder="1" applyAlignment="1">
      <alignment horizontal="center"/>
    </xf>
    <xf numFmtId="9" fontId="0" fillId="49" borderId="85" xfId="0" applyNumberFormat="1" applyFill="1" applyBorder="1" applyAlignment="1">
      <alignment horizontal="center"/>
    </xf>
    <xf numFmtId="9" fontId="0" fillId="49" borderId="130" xfId="0" applyNumberFormat="1" applyFill="1" applyBorder="1" applyAlignment="1">
      <alignment horizontal="center"/>
    </xf>
    <xf numFmtId="9" fontId="0" fillId="49" borderId="83" xfId="0" applyNumberFormat="1" applyFill="1" applyBorder="1" applyAlignment="1">
      <alignment horizontal="center"/>
    </xf>
    <xf numFmtId="9" fontId="0" fillId="49" borderId="88" xfId="0" applyNumberFormat="1" applyFill="1" applyBorder="1" applyAlignment="1">
      <alignment horizontal="center"/>
    </xf>
    <xf numFmtId="6" fontId="0" fillId="49" borderId="56" xfId="0" applyNumberFormat="1" applyFill="1" applyBorder="1"/>
    <xf numFmtId="6" fontId="0" fillId="49" borderId="96" xfId="0" applyNumberFormat="1" applyFill="1" applyBorder="1"/>
    <xf numFmtId="6" fontId="0" fillId="49" borderId="82" xfId="0" applyNumberFormat="1" applyFill="1" applyBorder="1"/>
    <xf numFmtId="6" fontId="0" fillId="49" borderId="87" xfId="0" applyNumberFormat="1" applyFill="1" applyBorder="1"/>
    <xf numFmtId="8" fontId="0" fillId="49" borderId="97" xfId="0" applyNumberFormat="1" applyFill="1" applyBorder="1"/>
    <xf numFmtId="8" fontId="0" fillId="49" borderId="56" xfId="0" applyNumberFormat="1" applyFill="1" applyBorder="1"/>
    <xf numFmtId="8" fontId="0" fillId="49" borderId="96" xfId="0" applyNumberFormat="1" applyFill="1" applyBorder="1"/>
    <xf numFmtId="8" fontId="0" fillId="49" borderId="82" xfId="0" applyNumberFormat="1" applyFill="1" applyBorder="1"/>
    <xf numFmtId="8" fontId="0" fillId="49" borderId="87" xfId="0" applyNumberFormat="1" applyFill="1" applyBorder="1"/>
    <xf numFmtId="9" fontId="51" fillId="34" borderId="21" xfId="1" applyFont="1" applyFill="1" applyBorder="1" applyAlignment="1">
      <alignment horizontal="center" vertical="center" wrapText="1"/>
    </xf>
    <xf numFmtId="9" fontId="51" fillId="34" borderId="10" xfId="1" applyFont="1" applyFill="1" applyBorder="1" applyAlignment="1">
      <alignment horizontal="center" vertical="center" wrapText="1"/>
    </xf>
    <xf numFmtId="14" fontId="37" fillId="42" borderId="131" xfId="0" quotePrefix="1" applyNumberFormat="1" applyFont="1" applyFill="1" applyBorder="1" applyAlignment="1">
      <alignment horizontal="center" vertical="center" wrapText="1"/>
    </xf>
    <xf numFmtId="14" fontId="37" fillId="42" borderId="42" xfId="0" quotePrefix="1" applyNumberFormat="1" applyFont="1" applyFill="1" applyBorder="1" applyAlignment="1">
      <alignment horizontal="center" vertical="center" wrapText="1"/>
    </xf>
    <xf numFmtId="9" fontId="51" fillId="27" borderId="10" xfId="1" applyFont="1" applyFill="1" applyBorder="1" applyAlignment="1">
      <alignment horizontal="center" vertical="center" wrapText="1"/>
    </xf>
    <xf numFmtId="9" fontId="51" fillId="27" borderId="21" xfId="1" applyFont="1" applyFill="1" applyBorder="1" applyAlignment="1">
      <alignment horizontal="center" vertical="center" wrapText="1"/>
    </xf>
    <xf numFmtId="6" fontId="55" fillId="27" borderId="119" xfId="0" applyNumberFormat="1" applyFont="1" applyFill="1" applyBorder="1"/>
    <xf numFmtId="9" fontId="55" fillId="27" borderId="120" xfId="0" applyNumberFormat="1" applyFont="1" applyFill="1" applyBorder="1" applyAlignment="1">
      <alignment horizontal="center"/>
    </xf>
    <xf numFmtId="8" fontId="0" fillId="38" borderId="97" xfId="0" applyNumberFormat="1" applyFill="1" applyBorder="1"/>
    <xf numFmtId="9" fontId="0" fillId="38" borderId="112" xfId="0" applyNumberFormat="1" applyFill="1" applyBorder="1" applyAlignment="1">
      <alignment horizontal="center"/>
    </xf>
    <xf numFmtId="8" fontId="0" fillId="38" borderId="56" xfId="0" applyNumberFormat="1" applyFill="1" applyBorder="1"/>
    <xf numFmtId="9" fontId="0" fillId="38" borderId="85" xfId="0" applyNumberFormat="1" applyFill="1" applyBorder="1" applyAlignment="1">
      <alignment horizontal="center"/>
    </xf>
    <xf numFmtId="8" fontId="0" fillId="38" borderId="96" xfId="0" applyNumberFormat="1" applyFill="1" applyBorder="1"/>
    <xf numFmtId="9" fontId="0" fillId="38" borderId="130" xfId="0" applyNumberFormat="1" applyFill="1" applyBorder="1" applyAlignment="1">
      <alignment horizontal="center"/>
    </xf>
    <xf numFmtId="8" fontId="0" fillId="38" borderId="82" xfId="0" applyNumberFormat="1" applyFill="1" applyBorder="1"/>
    <xf numFmtId="9" fontId="0" fillId="38" borderId="83" xfId="0" applyNumberFormat="1" applyFill="1" applyBorder="1" applyAlignment="1">
      <alignment horizontal="center"/>
    </xf>
    <xf numFmtId="8" fontId="0" fillId="38" borderId="87" xfId="0" applyNumberFormat="1" applyFill="1" applyBorder="1"/>
    <xf numFmtId="9" fontId="0" fillId="38" borderId="88" xfId="0" applyNumberFormat="1" applyFill="1" applyBorder="1" applyAlignment="1">
      <alignment horizontal="center"/>
    </xf>
    <xf numFmtId="6" fontId="0" fillId="38" borderId="97" xfId="0" applyNumberFormat="1" applyFill="1" applyBorder="1"/>
    <xf numFmtId="6" fontId="0" fillId="38" borderId="56" xfId="0" applyNumberFormat="1" applyFill="1" applyBorder="1"/>
    <xf numFmtId="6" fontId="0" fillId="38" borderId="96" xfId="0" applyNumberFormat="1" applyFill="1" applyBorder="1"/>
    <xf numFmtId="6" fontId="0" fillId="38" borderId="82" xfId="0" applyNumberFormat="1" applyFill="1" applyBorder="1"/>
    <xf numFmtId="6" fontId="0" fillId="38" borderId="87" xfId="0" applyNumberFormat="1" applyFill="1" applyBorder="1"/>
    <xf numFmtId="166" fontId="48" fillId="42" borderId="98" xfId="4" applyNumberFormat="1" applyFont="1" applyFill="1" applyBorder="1" applyAlignment="1">
      <alignment horizontal="right" vertical="center" wrapText="1"/>
    </xf>
    <xf numFmtId="179" fontId="29" fillId="46" borderId="1" xfId="0" applyNumberFormat="1" applyFont="1" applyFill="1" applyBorder="1" applyAlignment="1">
      <alignment wrapText="1"/>
    </xf>
    <xf numFmtId="179" fontId="29" fillId="0" borderId="1" xfId="0" applyNumberFormat="1" applyFont="1" applyBorder="1" applyAlignment="1">
      <alignment wrapText="1"/>
    </xf>
    <xf numFmtId="0" fontId="15" fillId="18" borderId="29" xfId="0" applyFont="1" applyFill="1" applyBorder="1" applyAlignment="1">
      <alignment horizontal="center" vertical="center" wrapText="1"/>
    </xf>
    <xf numFmtId="0" fontId="15" fillId="18" borderId="89" xfId="0" applyFont="1" applyFill="1" applyBorder="1" applyAlignment="1">
      <alignment horizontal="center" vertical="center" wrapText="1"/>
    </xf>
    <xf numFmtId="0" fontId="15" fillId="3" borderId="53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29" fillId="46" borderId="22" xfId="0" applyFont="1" applyFill="1" applyBorder="1" applyAlignment="1">
      <alignment horizontal="center" vertical="center" wrapText="1"/>
    </xf>
    <xf numFmtId="3" fontId="29" fillId="46" borderId="2" xfId="0" applyNumberFormat="1" applyFont="1" applyFill="1" applyBorder="1" applyAlignment="1">
      <alignment horizontal="center" vertical="center" wrapText="1"/>
    </xf>
    <xf numFmtId="3" fontId="29" fillId="0" borderId="2" xfId="0" applyNumberFormat="1" applyFont="1" applyBorder="1" applyAlignment="1">
      <alignment horizontal="center" vertical="center" wrapText="1"/>
    </xf>
    <xf numFmtId="9" fontId="29" fillId="32" borderId="2" xfId="0" applyNumberFormat="1" applyFont="1" applyFill="1" applyBorder="1" applyAlignment="1">
      <alignment wrapText="1"/>
    </xf>
    <xf numFmtId="3" fontId="47" fillId="32" borderId="2" xfId="0" applyNumberFormat="1" applyFont="1" applyFill="1" applyBorder="1"/>
    <xf numFmtId="9" fontId="29" fillId="0" borderId="2" xfId="0" applyNumberFormat="1" applyFont="1" applyBorder="1" applyAlignment="1">
      <alignment wrapText="1"/>
    </xf>
    <xf numFmtId="3" fontId="29" fillId="0" borderId="2" xfId="0" applyNumberFormat="1" applyFont="1" applyBorder="1" applyAlignment="1">
      <alignment wrapText="1"/>
    </xf>
    <xf numFmtId="3" fontId="29" fillId="0" borderId="13" xfId="0" applyNumberFormat="1" applyFont="1" applyBorder="1" applyAlignment="1">
      <alignment wrapText="1"/>
    </xf>
    <xf numFmtId="3" fontId="29" fillId="45" borderId="2" xfId="0" applyNumberFormat="1" applyFont="1" applyFill="1" applyBorder="1" applyAlignment="1">
      <alignment horizontal="center" vertical="center" wrapText="1"/>
    </xf>
    <xf numFmtId="9" fontId="29" fillId="45" borderId="2" xfId="0" applyNumberFormat="1" applyFont="1" applyFill="1" applyBorder="1" applyAlignment="1">
      <alignment horizontal="center" vertical="center" wrapText="1"/>
    </xf>
    <xf numFmtId="9" fontId="29" fillId="46" borderId="2" xfId="0" applyNumberFormat="1" applyFont="1" applyFill="1" applyBorder="1" applyAlignment="1">
      <alignment horizontal="center" vertical="center" wrapText="1"/>
    </xf>
    <xf numFmtId="176" fontId="29" fillId="46" borderId="2" xfId="0" applyNumberFormat="1" applyFont="1" applyFill="1" applyBorder="1" applyAlignment="1">
      <alignment horizontal="center" vertical="center" wrapText="1"/>
    </xf>
    <xf numFmtId="176" fontId="29" fillId="0" borderId="2" xfId="0" applyNumberFormat="1" applyFont="1" applyBorder="1" applyAlignment="1">
      <alignment horizontal="center" vertical="center" wrapText="1"/>
    </xf>
    <xf numFmtId="9" fontId="29" fillId="46" borderId="14" xfId="1" applyFont="1" applyFill="1" applyBorder="1" applyAlignment="1">
      <alignment wrapText="1"/>
    </xf>
    <xf numFmtId="179" fontId="29" fillId="46" borderId="2" xfId="0" applyNumberFormat="1" applyFont="1" applyFill="1" applyBorder="1" applyAlignment="1">
      <alignment wrapText="1"/>
    </xf>
    <xf numFmtId="179" fontId="29" fillId="0" borderId="2" xfId="0" applyNumberFormat="1" applyFont="1" applyBorder="1" applyAlignment="1">
      <alignment wrapText="1"/>
    </xf>
    <xf numFmtId="9" fontId="29" fillId="45" borderId="14" xfId="0" applyNumberFormat="1" applyFont="1" applyFill="1" applyBorder="1" applyAlignment="1">
      <alignment wrapText="1"/>
    </xf>
    <xf numFmtId="3" fontId="29" fillId="45" borderId="2" xfId="0" applyNumberFormat="1" applyFont="1" applyFill="1" applyBorder="1" applyAlignment="1">
      <alignment wrapText="1"/>
    </xf>
    <xf numFmtId="0" fontId="15" fillId="3" borderId="52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6" fontId="31" fillId="0" borderId="0" xfId="0" applyNumberFormat="1" applyFont="1" applyAlignment="1">
      <alignment horizontal="center" vertical="center" wrapText="1"/>
    </xf>
    <xf numFmtId="166" fontId="54" fillId="42" borderId="98" xfId="4" applyNumberFormat="1" applyFont="1" applyFill="1" applyBorder="1" applyAlignment="1">
      <alignment horizontal="right" vertical="center" wrapText="1"/>
    </xf>
    <xf numFmtId="166" fontId="54" fillId="44" borderId="98" xfId="4" applyNumberFormat="1" applyFont="1" applyFill="1" applyBorder="1" applyAlignment="1">
      <alignment horizontal="right" vertical="center" wrapText="1"/>
    </xf>
    <xf numFmtId="6" fontId="0" fillId="0" borderId="133" xfId="0" applyNumberFormat="1" applyBorder="1"/>
    <xf numFmtId="0" fontId="15" fillId="30" borderId="8" xfId="0" applyFont="1" applyFill="1" applyBorder="1" applyAlignment="1">
      <alignment horizontal="center" vertical="center" wrapText="1"/>
    </xf>
    <xf numFmtId="0" fontId="15" fillId="18" borderId="134" xfId="0" applyFont="1" applyFill="1" applyBorder="1" applyAlignment="1">
      <alignment horizontal="center" vertical="center" wrapText="1"/>
    </xf>
    <xf numFmtId="0" fontId="15" fillId="18" borderId="135" xfId="0" applyFont="1" applyFill="1" applyBorder="1" applyAlignment="1">
      <alignment horizontal="center" vertical="center" wrapText="1"/>
    </xf>
    <xf numFmtId="6" fontId="0" fillId="0" borderId="105" xfId="0" applyNumberFormat="1" applyBorder="1"/>
    <xf numFmtId="0" fontId="15" fillId="18" borderId="136" xfId="0" applyFont="1" applyFill="1" applyBorder="1" applyAlignment="1">
      <alignment horizontal="center" vertical="center" wrapText="1"/>
    </xf>
    <xf numFmtId="0" fontId="15" fillId="3" borderId="134" xfId="0" applyFont="1" applyFill="1" applyBorder="1" applyAlignment="1">
      <alignment horizontal="center" vertical="center" wrapText="1"/>
    </xf>
    <xf numFmtId="0" fontId="15" fillId="3" borderId="135" xfId="0" applyFont="1" applyFill="1" applyBorder="1" applyAlignment="1">
      <alignment horizontal="center" vertical="center" wrapText="1"/>
    </xf>
    <xf numFmtId="0" fontId="15" fillId="3" borderId="136" xfId="0" applyFont="1" applyFill="1" applyBorder="1" applyAlignment="1">
      <alignment horizontal="center" vertical="center" wrapText="1"/>
    </xf>
    <xf numFmtId="178" fontId="49" fillId="40" borderId="41" xfId="0" applyNumberFormat="1" applyFont="1" applyFill="1" applyBorder="1" applyAlignment="1">
      <alignment horizontal="center" vertical="center" wrapText="1"/>
    </xf>
    <xf numFmtId="0" fontId="6" fillId="0" borderId="137" xfId="0" applyFont="1" applyBorder="1" applyAlignment="1">
      <alignment horizontal="center" vertical="center"/>
    </xf>
    <xf numFmtId="0" fontId="49" fillId="40" borderId="11" xfId="0" applyFont="1" applyFill="1" applyBorder="1" applyAlignment="1">
      <alignment horizontal="center" vertical="center" wrapText="1"/>
    </xf>
    <xf numFmtId="9" fontId="42" fillId="41" borderId="20" xfId="0" applyNumberFormat="1" applyFont="1" applyFill="1" applyBorder="1" applyAlignment="1">
      <alignment horizontal="center" vertical="center" wrapText="1"/>
    </xf>
    <xf numFmtId="9" fontId="42" fillId="39" borderId="20" xfId="0" applyNumberFormat="1" applyFont="1" applyFill="1" applyBorder="1" applyAlignment="1">
      <alignment horizontal="center" vertical="center" wrapText="1"/>
    </xf>
    <xf numFmtId="9" fontId="44" fillId="9" borderId="20" xfId="0" applyNumberFormat="1" applyFont="1" applyFill="1" applyBorder="1" applyAlignment="1">
      <alignment horizontal="center" vertical="center"/>
    </xf>
    <xf numFmtId="3" fontId="6" fillId="0" borderId="100" xfId="0" applyNumberFormat="1" applyFont="1" applyBorder="1"/>
    <xf numFmtId="9" fontId="29" fillId="46" borderId="23" xfId="0" applyNumberFormat="1" applyFont="1" applyFill="1" applyBorder="1" applyAlignment="1">
      <alignment horizontal="center" vertical="center" wrapText="1"/>
    </xf>
    <xf numFmtId="168" fontId="6" fillId="0" borderId="11" xfId="0" applyNumberFormat="1" applyFont="1" applyBorder="1"/>
    <xf numFmtId="168" fontId="6" fillId="27" borderId="12" xfId="0" applyNumberFormat="1" applyFont="1" applyFill="1" applyBorder="1"/>
    <xf numFmtId="168" fontId="6" fillId="34" borderId="12" xfId="0" applyNumberFormat="1" applyFont="1" applyFill="1" applyBorder="1"/>
    <xf numFmtId="17" fontId="6" fillId="34" borderId="0" xfId="0" applyNumberFormat="1" applyFont="1" applyFill="1"/>
    <xf numFmtId="17" fontId="6" fillId="27" borderId="0" xfId="0" applyNumberFormat="1" applyFont="1" applyFill="1"/>
    <xf numFmtId="0" fontId="6" fillId="20" borderId="49" xfId="0" applyFont="1" applyFill="1" applyBorder="1" applyAlignment="1">
      <alignment horizontal="center" vertical="center"/>
    </xf>
    <xf numFmtId="0" fontId="6" fillId="28" borderId="20" xfId="0" applyFont="1" applyFill="1" applyBorder="1"/>
    <xf numFmtId="0" fontId="0" fillId="28" borderId="20" xfId="0" applyFill="1" applyBorder="1"/>
    <xf numFmtId="0" fontId="49" fillId="40" borderId="36" xfId="0" applyFont="1" applyFill="1" applyBorder="1" applyAlignment="1">
      <alignment horizontal="center" vertical="center"/>
    </xf>
    <xf numFmtId="0" fontId="50" fillId="43" borderId="37" xfId="0" applyFont="1" applyFill="1" applyBorder="1" applyAlignment="1">
      <alignment horizontal="center" vertical="center"/>
    </xf>
    <xf numFmtId="14" fontId="0" fillId="0" borderId="56" xfId="0" applyNumberFormat="1" applyBorder="1" applyAlignment="1">
      <alignment horizontal="right" wrapText="1"/>
    </xf>
    <xf numFmtId="14" fontId="0" fillId="0" borderId="97" xfId="0" applyNumberFormat="1" applyBorder="1" applyAlignment="1">
      <alignment horizontal="right" wrapText="1"/>
    </xf>
    <xf numFmtId="168" fontId="0" fillId="0" borderId="0" xfId="2" applyNumberFormat="1" applyFont="1" applyFill="1" applyBorder="1" applyAlignment="1">
      <alignment horizontal="right" wrapText="1"/>
    </xf>
    <xf numFmtId="9" fontId="0" fillId="0" borderId="0" xfId="2" applyNumberFormat="1" applyFont="1" applyFill="1" applyBorder="1" applyAlignment="1">
      <alignment wrapText="1"/>
    </xf>
    <xf numFmtId="9" fontId="0" fillId="0" borderId="0" xfId="2" applyNumberFormat="1" applyFont="1" applyFill="1" applyBorder="1" applyAlignment="1">
      <alignment horizontal="right" wrapText="1"/>
    </xf>
    <xf numFmtId="6" fontId="0" fillId="0" borderId="97" xfId="0" quotePrefix="1" applyNumberFormat="1" applyBorder="1"/>
    <xf numFmtId="0" fontId="6" fillId="0" borderId="113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 wrapText="1"/>
    </xf>
    <xf numFmtId="0" fontId="6" fillId="0" borderId="138" xfId="0" applyFont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50" fillId="43" borderId="34" xfId="0" applyFont="1" applyFill="1" applyBorder="1" applyAlignment="1">
      <alignment horizontal="center" vertical="center" wrapText="1"/>
    </xf>
    <xf numFmtId="0" fontId="50" fillId="43" borderId="37" xfId="0" applyFont="1" applyFill="1" applyBorder="1" applyAlignment="1">
      <alignment horizontal="center" vertical="center" wrapText="1"/>
    </xf>
    <xf numFmtId="0" fontId="49" fillId="40" borderId="34" xfId="0" applyFont="1" applyFill="1" applyBorder="1" applyAlignment="1">
      <alignment horizontal="center" vertical="center" wrapText="1"/>
    </xf>
    <xf numFmtId="0" fontId="49" fillId="40" borderId="37" xfId="0" applyFont="1" applyFill="1" applyBorder="1" applyAlignment="1">
      <alignment horizontal="center" vertical="center" wrapText="1"/>
    </xf>
    <xf numFmtId="170" fontId="29" fillId="0" borderId="1" xfId="0" applyNumberFormat="1" applyFont="1" applyBorder="1" applyAlignment="1">
      <alignment horizontal="center" vertical="center" wrapText="1"/>
    </xf>
    <xf numFmtId="170" fontId="45" fillId="9" borderId="99" xfId="0" applyNumberFormat="1" applyFont="1" applyFill="1" applyBorder="1" applyAlignment="1">
      <alignment horizontal="center" vertical="center" wrapText="1"/>
    </xf>
    <xf numFmtId="170" fontId="45" fillId="31" borderId="99" xfId="0" applyNumberFormat="1" applyFont="1" applyFill="1" applyBorder="1" applyAlignment="1">
      <alignment horizontal="center" vertical="center" wrapText="1"/>
    </xf>
    <xf numFmtId="170" fontId="45" fillId="31" borderId="9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9" fontId="0" fillId="0" borderId="0" xfId="0" applyNumberFormat="1" applyAlignment="1">
      <alignment wrapText="1"/>
    </xf>
    <xf numFmtId="0" fontId="6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right" wrapText="1"/>
    </xf>
    <xf numFmtId="9" fontId="0" fillId="0" borderId="0" xfId="0" applyNumberFormat="1" applyAlignment="1">
      <alignment horizont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9" fontId="0" fillId="3" borderId="0" xfId="0" applyNumberFormat="1" applyFill="1" applyAlignment="1">
      <alignment horizontal="center" vertical="center" wrapText="1"/>
    </xf>
    <xf numFmtId="168" fontId="0" fillId="0" borderId="0" xfId="2" applyNumberFormat="1" applyFont="1" applyBorder="1"/>
    <xf numFmtId="9" fontId="0" fillId="0" borderId="0" xfId="0" applyNumberFormat="1"/>
    <xf numFmtId="9" fontId="0" fillId="0" borderId="0" xfId="1" applyFont="1" applyBorder="1"/>
    <xf numFmtId="0" fontId="32" fillId="0" borderId="0" xfId="0" applyFont="1"/>
    <xf numFmtId="168" fontId="32" fillId="0" borderId="0" xfId="0" applyNumberFormat="1" applyFont="1"/>
    <xf numFmtId="9" fontId="32" fillId="0" borderId="0" xfId="1" applyFont="1" applyBorder="1" applyAlignment="1">
      <alignment horizontal="center"/>
    </xf>
    <xf numFmtId="175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164" fontId="0" fillId="0" borderId="0" xfId="2" applyFont="1" applyBorder="1" applyAlignment="1">
      <alignment wrapText="1"/>
    </xf>
    <xf numFmtId="0" fontId="6" fillId="0" borderId="56" xfId="0" applyFont="1" applyBorder="1" applyAlignment="1">
      <alignment horizontal="center" vertical="center" wrapText="1"/>
    </xf>
    <xf numFmtId="0" fontId="6" fillId="0" borderId="97" xfId="0" applyFont="1" applyBorder="1" applyAlignment="1">
      <alignment horizontal="center" vertical="center" wrapText="1"/>
    </xf>
    <xf numFmtId="170" fontId="0" fillId="0" borderId="97" xfId="0" applyNumberFormat="1" applyBorder="1"/>
    <xf numFmtId="170" fontId="0" fillId="0" borderId="56" xfId="0" applyNumberFormat="1" applyBorder="1"/>
    <xf numFmtId="166" fontId="6" fillId="0" borderId="0" xfId="0" applyNumberFormat="1" applyFont="1"/>
    <xf numFmtId="9" fontId="45" fillId="9" borderId="139" xfId="0" applyNumberFormat="1" applyFont="1" applyFill="1" applyBorder="1" applyAlignment="1">
      <alignment horizontal="center" vertical="center" wrapText="1"/>
    </xf>
    <xf numFmtId="9" fontId="29" fillId="46" borderId="17" xfId="0" applyNumberFormat="1" applyFont="1" applyFill="1" applyBorder="1" applyAlignment="1">
      <alignment horizontal="center" vertical="center" wrapText="1"/>
    </xf>
    <xf numFmtId="9" fontId="39" fillId="0" borderId="0" xfId="0" applyNumberFormat="1" applyFont="1"/>
    <xf numFmtId="0" fontId="15" fillId="3" borderId="0" xfId="0" applyFont="1" applyFill="1" applyAlignment="1">
      <alignment horizontal="center" vertical="center" wrapText="1"/>
    </xf>
    <xf numFmtId="0" fontId="15" fillId="18" borderId="0" xfId="0" applyFont="1" applyFill="1" applyAlignment="1">
      <alignment horizontal="center" vertical="center" wrapText="1"/>
    </xf>
    <xf numFmtId="0" fontId="6" fillId="34" borderId="0" xfId="0" applyFont="1" applyFill="1" applyAlignment="1">
      <alignment horizontal="center" vertical="center"/>
    </xf>
    <xf numFmtId="0" fontId="6" fillId="27" borderId="0" xfId="0" applyFont="1" applyFill="1" applyAlignment="1">
      <alignment horizontal="center" vertical="center"/>
    </xf>
    <xf numFmtId="176" fontId="29" fillId="0" borderId="56" xfId="0" applyNumberFormat="1" applyFont="1" applyBorder="1" applyAlignment="1">
      <alignment wrapText="1"/>
    </xf>
    <xf numFmtId="173" fontId="29" fillId="0" borderId="56" xfId="0" applyNumberFormat="1" applyFont="1" applyBorder="1" applyAlignment="1">
      <alignment wrapText="1"/>
    </xf>
    <xf numFmtId="9" fontId="29" fillId="0" borderId="56" xfId="0" applyNumberFormat="1" applyFont="1" applyBorder="1" applyAlignment="1">
      <alignment horizontal="center" vertical="center" wrapText="1"/>
    </xf>
    <xf numFmtId="170" fontId="29" fillId="0" borderId="2" xfId="0" applyNumberFormat="1" applyFont="1" applyBorder="1" applyAlignment="1">
      <alignment horizontal="center" vertical="center" wrapText="1"/>
    </xf>
    <xf numFmtId="170" fontId="29" fillId="0" borderId="56" xfId="0" applyNumberFormat="1" applyFont="1" applyBorder="1" applyAlignment="1">
      <alignment horizontal="center" vertical="center" wrapText="1"/>
    </xf>
    <xf numFmtId="6" fontId="59" fillId="48" borderId="56" xfId="0" applyNumberFormat="1" applyFont="1" applyFill="1" applyBorder="1" applyAlignment="1">
      <alignment horizontal="center" vertical="center" wrapText="1"/>
    </xf>
    <xf numFmtId="170" fontId="59" fillId="48" borderId="56" xfId="0" applyNumberFormat="1" applyFont="1" applyFill="1" applyBorder="1" applyAlignment="1">
      <alignment horizontal="center" vertical="center" wrapText="1"/>
    </xf>
    <xf numFmtId="177" fontId="59" fillId="48" borderId="56" xfId="0" applyNumberFormat="1" applyFont="1" applyFill="1" applyBorder="1" applyAlignment="1">
      <alignment wrapText="1"/>
    </xf>
    <xf numFmtId="9" fontId="59" fillId="48" borderId="56" xfId="0" applyNumberFormat="1" applyFont="1" applyFill="1" applyBorder="1" applyAlignment="1">
      <alignment horizontal="center" wrapText="1"/>
    </xf>
    <xf numFmtId="9" fontId="59" fillId="48" borderId="56" xfId="0" applyNumberFormat="1" applyFont="1" applyFill="1" applyBorder="1" applyAlignment="1">
      <alignment horizontal="center" vertical="center" wrapText="1"/>
    </xf>
    <xf numFmtId="3" fontId="47" fillId="0" borderId="1" xfId="0" applyNumberFormat="1" applyFont="1" applyBorder="1"/>
    <xf numFmtId="3" fontId="6" fillId="3" borderId="0" xfId="0" applyNumberFormat="1" applyFont="1" applyFill="1"/>
    <xf numFmtId="43" fontId="0" fillId="0" borderId="0" xfId="0" applyNumberFormat="1"/>
    <xf numFmtId="43" fontId="6" fillId="0" borderId="0" xfId="0" applyNumberFormat="1" applyFont="1" applyAlignment="1">
      <alignment horizontal="center"/>
    </xf>
    <xf numFmtId="170" fontId="60" fillId="0" borderId="0" xfId="0" applyNumberFormat="1" applyFont="1"/>
    <xf numFmtId="0" fontId="15" fillId="50" borderId="52" xfId="0" applyFont="1" applyFill="1" applyBorder="1" applyAlignment="1">
      <alignment horizontal="center" vertical="center" wrapText="1"/>
    </xf>
    <xf numFmtId="0" fontId="15" fillId="50" borderId="29" xfId="0" applyFont="1" applyFill="1" applyBorder="1" applyAlignment="1">
      <alignment horizontal="center" vertical="center" wrapText="1"/>
    </xf>
    <xf numFmtId="0" fontId="15" fillId="50" borderId="53" xfId="0" applyFont="1" applyFill="1" applyBorder="1" applyAlignment="1">
      <alignment horizontal="center" vertical="center" wrapText="1"/>
    </xf>
    <xf numFmtId="0" fontId="15" fillId="51" borderId="89" xfId="0" applyFont="1" applyFill="1" applyBorder="1" applyAlignment="1">
      <alignment horizontal="center" vertical="center" wrapText="1"/>
    </xf>
    <xf numFmtId="0" fontId="15" fillId="51" borderId="29" xfId="0" applyFont="1" applyFill="1" applyBorder="1" applyAlignment="1">
      <alignment horizontal="center" vertical="center" wrapText="1"/>
    </xf>
    <xf numFmtId="14" fontId="6" fillId="0" borderId="0" xfId="0" applyNumberFormat="1" applyFont="1"/>
    <xf numFmtId="43" fontId="6" fillId="0" borderId="0" xfId="0" applyNumberFormat="1" applyFont="1"/>
    <xf numFmtId="9" fontId="0" fillId="3" borderId="97" xfId="0" applyNumberFormat="1" applyFill="1" applyBorder="1" applyAlignment="1">
      <alignment horizontal="center" wrapText="1"/>
    </xf>
    <xf numFmtId="0" fontId="6" fillId="52" borderId="56" xfId="0" applyFont="1" applyFill="1" applyBorder="1" applyAlignment="1">
      <alignment horizontal="center" vertical="center" wrapText="1"/>
    </xf>
    <xf numFmtId="9" fontId="0" fillId="52" borderId="97" xfId="0" applyNumberFormat="1" applyFill="1" applyBorder="1" applyAlignment="1">
      <alignment horizontal="center" wrapText="1"/>
    </xf>
    <xf numFmtId="170" fontId="0" fillId="0" borderId="95" xfId="0" applyNumberFormat="1" applyBorder="1"/>
    <xf numFmtId="0" fontId="61" fillId="0" borderId="0" xfId="0" applyFont="1"/>
    <xf numFmtId="9" fontId="6" fillId="0" borderId="0" xfId="0" applyNumberFormat="1" applyFont="1" applyAlignment="1">
      <alignment wrapText="1"/>
    </xf>
    <xf numFmtId="170" fontId="0" fillId="0" borderId="0" xfId="0" applyNumberFormat="1" applyAlignment="1">
      <alignment wrapText="1"/>
    </xf>
    <xf numFmtId="170" fontId="0" fillId="0" borderId="90" xfId="0" applyNumberFormat="1" applyBorder="1"/>
    <xf numFmtId="170" fontId="0" fillId="0" borderId="96" xfId="0" applyNumberFormat="1" applyBorder="1"/>
    <xf numFmtId="170" fontId="62" fillId="0" borderId="56" xfId="0" applyNumberFormat="1" applyFont="1" applyBorder="1"/>
    <xf numFmtId="9" fontId="0" fillId="52" borderId="105" xfId="0" applyNumberFormat="1" applyFill="1" applyBorder="1" applyAlignment="1">
      <alignment horizontal="center" wrapText="1"/>
    </xf>
    <xf numFmtId="0" fontId="6" fillId="26" borderId="56" xfId="0" applyFont="1" applyFill="1" applyBorder="1" applyAlignment="1">
      <alignment horizontal="center" vertical="center" wrapText="1"/>
    </xf>
    <xf numFmtId="9" fontId="39" fillId="3" borderId="0" xfId="0" applyNumberFormat="1" applyFont="1" applyFill="1"/>
    <xf numFmtId="9" fontId="62" fillId="52" borderId="105" xfId="0" applyNumberFormat="1" applyFont="1" applyFill="1" applyBorder="1" applyAlignment="1">
      <alignment horizontal="center" wrapText="1"/>
    </xf>
    <xf numFmtId="9" fontId="0" fillId="52" borderId="56" xfId="0" applyNumberFormat="1" applyFill="1" applyBorder="1" applyAlignment="1">
      <alignment horizontal="center" wrapText="1"/>
    </xf>
    <xf numFmtId="9" fontId="0" fillId="0" borderId="56" xfId="0" applyNumberFormat="1" applyBorder="1" applyAlignment="1">
      <alignment wrapText="1"/>
    </xf>
    <xf numFmtId="167" fontId="0" fillId="0" borderId="56" xfId="0" applyNumberFormat="1" applyBorder="1" applyAlignment="1">
      <alignment wrapText="1"/>
    </xf>
    <xf numFmtId="14" fontId="0" fillId="0" borderId="56" xfId="0" applyNumberFormat="1" applyBorder="1" applyAlignment="1">
      <alignment horizontal="right"/>
    </xf>
    <xf numFmtId="9" fontId="0" fillId="52" borderId="97" xfId="0" applyNumberFormat="1" applyFill="1" applyBorder="1" applyAlignment="1">
      <alignment horizontal="center"/>
    </xf>
    <xf numFmtId="0" fontId="6" fillId="0" borderId="56" xfId="0" applyFont="1" applyBorder="1" applyAlignment="1">
      <alignment horizontal="center" vertical="center"/>
    </xf>
    <xf numFmtId="170" fontId="6" fillId="3" borderId="0" xfId="0" applyNumberFormat="1" applyFont="1" applyFill="1" applyAlignment="1">
      <alignment wrapText="1"/>
    </xf>
    <xf numFmtId="170" fontId="6" fillId="3" borderId="0" xfId="0" applyNumberFormat="1" applyFont="1" applyFill="1"/>
    <xf numFmtId="9" fontId="0" fillId="3" borderId="56" xfId="0" applyNumberFormat="1" applyFill="1" applyBorder="1" applyAlignment="1">
      <alignment horizontal="center" wrapText="1"/>
    </xf>
    <xf numFmtId="180" fontId="0" fillId="0" borderId="97" xfId="0" applyNumberFormat="1" applyBorder="1" applyAlignment="1">
      <alignment horizontal="center" vertical="center" wrapText="1"/>
    </xf>
    <xf numFmtId="9" fontId="0" fillId="0" borderId="140" xfId="0" applyNumberFormat="1" applyBorder="1" applyAlignment="1">
      <alignment wrapText="1"/>
    </xf>
    <xf numFmtId="167" fontId="0" fillId="0" borderId="119" xfId="0" applyNumberFormat="1" applyBorder="1" applyAlignment="1">
      <alignment wrapText="1"/>
    </xf>
    <xf numFmtId="167" fontId="0" fillId="0" borderId="120" xfId="0" applyNumberFormat="1" applyBorder="1" applyAlignment="1">
      <alignment wrapText="1"/>
    </xf>
    <xf numFmtId="9" fontId="39" fillId="27" borderId="0" xfId="0" applyNumberFormat="1" applyFont="1" applyFill="1"/>
    <xf numFmtId="9" fontId="0" fillId="36" borderId="56" xfId="0" applyNumberFormat="1" applyFill="1" applyBorder="1" applyAlignment="1">
      <alignment horizontal="center" wrapText="1"/>
    </xf>
    <xf numFmtId="0" fontId="6" fillId="51" borderId="56" xfId="0" applyFont="1" applyFill="1" applyBorder="1" applyAlignment="1">
      <alignment horizontal="center" vertical="center" wrapText="1"/>
    </xf>
    <xf numFmtId="170" fontId="0" fillId="51" borderId="56" xfId="0" applyNumberFormat="1" applyFill="1" applyBorder="1"/>
    <xf numFmtId="0" fontId="6" fillId="8" borderId="56" xfId="0" applyFont="1" applyFill="1" applyBorder="1" applyAlignment="1">
      <alignment horizontal="center" vertical="center" wrapText="1"/>
    </xf>
    <xf numFmtId="3" fontId="29" fillId="3" borderId="15" xfId="0" applyNumberFormat="1" applyFont="1" applyFill="1" applyBorder="1" applyAlignment="1">
      <alignment wrapText="1"/>
    </xf>
    <xf numFmtId="3" fontId="29" fillId="3" borderId="1" xfId="0" applyNumberFormat="1" applyFont="1" applyFill="1" applyBorder="1" applyAlignment="1">
      <alignment wrapText="1"/>
    </xf>
    <xf numFmtId="9" fontId="29" fillId="3" borderId="2" xfId="0" applyNumberFormat="1" applyFont="1" applyFill="1" applyBorder="1" applyAlignment="1">
      <alignment wrapText="1"/>
    </xf>
    <xf numFmtId="3" fontId="47" fillId="3" borderId="1" xfId="0" applyNumberFormat="1" applyFont="1" applyFill="1" applyBorder="1"/>
    <xf numFmtId="9" fontId="29" fillId="3" borderId="1" xfId="0" applyNumberFormat="1" applyFont="1" applyFill="1" applyBorder="1" applyAlignment="1">
      <alignment wrapText="1"/>
    </xf>
    <xf numFmtId="3" fontId="29" fillId="3" borderId="2" xfId="0" applyNumberFormat="1" applyFont="1" applyFill="1" applyBorder="1" applyAlignment="1">
      <alignment wrapText="1"/>
    </xf>
    <xf numFmtId="9" fontId="29" fillId="3" borderId="16" xfId="0" applyNumberFormat="1" applyFont="1" applyFill="1" applyBorder="1" applyAlignment="1">
      <alignment wrapText="1"/>
    </xf>
    <xf numFmtId="179" fontId="29" fillId="3" borderId="1" xfId="0" applyNumberFormat="1" applyFont="1" applyFill="1" applyBorder="1" applyAlignment="1">
      <alignment wrapText="1"/>
    </xf>
    <xf numFmtId="9" fontId="29" fillId="3" borderId="16" xfId="1" applyFont="1" applyFill="1" applyBorder="1" applyAlignment="1">
      <alignment wrapText="1"/>
    </xf>
    <xf numFmtId="170" fontId="29" fillId="3" borderId="1" xfId="0" applyNumberFormat="1" applyFont="1" applyFill="1" applyBorder="1" applyAlignment="1">
      <alignment horizontal="center" vertical="center" wrapText="1"/>
    </xf>
    <xf numFmtId="3" fontId="29" fillId="3" borderId="1" xfId="0" applyNumberFormat="1" applyFont="1" applyFill="1" applyBorder="1" applyAlignment="1">
      <alignment horizontal="center" vertical="center" wrapText="1"/>
    </xf>
    <xf numFmtId="9" fontId="29" fillId="3" borderId="1" xfId="0" applyNumberFormat="1" applyFont="1" applyFill="1" applyBorder="1" applyAlignment="1">
      <alignment horizontal="center" vertical="center" wrapText="1"/>
    </xf>
    <xf numFmtId="176" fontId="29" fillId="3" borderId="1" xfId="0" applyNumberFormat="1" applyFont="1" applyFill="1" applyBorder="1" applyAlignment="1">
      <alignment horizontal="center" vertical="center" wrapText="1"/>
    </xf>
    <xf numFmtId="3" fontId="47" fillId="3" borderId="2" xfId="0" applyNumberFormat="1" applyFont="1" applyFill="1" applyBorder="1"/>
    <xf numFmtId="3" fontId="29" fillId="3" borderId="2" xfId="0" applyNumberFormat="1" applyFont="1" applyFill="1" applyBorder="1" applyAlignment="1">
      <alignment horizontal="center" vertical="center" wrapText="1"/>
    </xf>
    <xf numFmtId="9" fontId="29" fillId="3" borderId="23" xfId="0" applyNumberFormat="1" applyFont="1" applyFill="1" applyBorder="1" applyAlignment="1">
      <alignment horizontal="center" vertical="center" wrapText="1"/>
    </xf>
    <xf numFmtId="9" fontId="29" fillId="3" borderId="56" xfId="0" applyNumberFormat="1" applyFont="1" applyFill="1" applyBorder="1" applyAlignment="1">
      <alignment horizontal="center" vertical="center" wrapText="1"/>
    </xf>
    <xf numFmtId="176" fontId="29" fillId="3" borderId="56" xfId="0" applyNumberFormat="1" applyFont="1" applyFill="1" applyBorder="1" applyAlignment="1">
      <alignment wrapText="1"/>
    </xf>
    <xf numFmtId="173" fontId="29" fillId="3" borderId="56" xfId="0" applyNumberFormat="1" applyFont="1" applyFill="1" applyBorder="1" applyAlignment="1">
      <alignment wrapText="1"/>
    </xf>
    <xf numFmtId="9" fontId="63" fillId="3" borderId="0" xfId="0" applyNumberFormat="1" applyFont="1" applyFill="1"/>
    <xf numFmtId="0" fontId="0" fillId="0" borderId="0" xfId="0" applyAlignment="1">
      <alignment horizontal="center" wrapText="1"/>
    </xf>
    <xf numFmtId="6" fontId="64" fillId="0" borderId="0" xfId="0" applyNumberFormat="1" applyFont="1"/>
    <xf numFmtId="0" fontId="6" fillId="3" borderId="0" xfId="0" applyFont="1" applyFill="1"/>
    <xf numFmtId="9" fontId="1" fillId="3" borderId="0" xfId="0" applyNumberFormat="1" applyFont="1" applyFill="1"/>
    <xf numFmtId="0" fontId="6" fillId="53" borderId="56" xfId="0" applyFont="1" applyFill="1" applyBorder="1" applyAlignment="1">
      <alignment horizontal="center" vertical="center" wrapText="1"/>
    </xf>
    <xf numFmtId="170" fontId="47" fillId="32" borderId="2" xfId="0" applyNumberFormat="1" applyFont="1" applyFill="1" applyBorder="1"/>
    <xf numFmtId="170" fontId="47" fillId="32" borderId="1" xfId="0" applyNumberFormat="1" applyFont="1" applyFill="1" applyBorder="1"/>
    <xf numFmtId="170" fontId="47" fillId="3" borderId="1" xfId="0" applyNumberFormat="1" applyFont="1" applyFill="1" applyBorder="1"/>
    <xf numFmtId="0" fontId="65" fillId="0" borderId="0" xfId="0" applyFont="1"/>
    <xf numFmtId="0" fontId="66" fillId="0" borderId="0" xfId="0" applyFont="1"/>
    <xf numFmtId="9" fontId="6" fillId="0" borderId="0" xfId="0" applyNumberFormat="1" applyFont="1"/>
    <xf numFmtId="170" fontId="62" fillId="36" borderId="0" xfId="0" applyNumberFormat="1" applyFont="1" applyFill="1"/>
    <xf numFmtId="9" fontId="39" fillId="54" borderId="0" xfId="0" applyNumberFormat="1" applyFont="1" applyFill="1"/>
    <xf numFmtId="10" fontId="0" fillId="0" borderId="0" xfId="0" applyNumberFormat="1" applyAlignment="1">
      <alignment wrapText="1"/>
    </xf>
    <xf numFmtId="9" fontId="0" fillId="3" borderId="0" xfId="0" applyNumberFormat="1" applyFill="1"/>
    <xf numFmtId="169" fontId="0" fillId="0" borderId="0" xfId="0" applyNumberFormat="1" applyAlignment="1">
      <alignment wrapText="1"/>
    </xf>
    <xf numFmtId="181" fontId="0" fillId="0" borderId="0" xfId="0" applyNumberFormat="1" applyAlignment="1">
      <alignment wrapText="1"/>
    </xf>
    <xf numFmtId="9" fontId="39" fillId="55" borderId="0" xfId="0" applyNumberFormat="1" applyFont="1" applyFill="1"/>
    <xf numFmtId="9" fontId="1" fillId="0" borderId="0" xfId="0" applyNumberFormat="1" applyFont="1"/>
    <xf numFmtId="181" fontId="6" fillId="0" borderId="56" xfId="0" applyNumberFormat="1" applyFont="1" applyBorder="1" applyAlignment="1">
      <alignment horizontal="center" vertical="center" wrapText="1"/>
    </xf>
    <xf numFmtId="14" fontId="6" fillId="3" borderId="0" xfId="0" applyNumberFormat="1" applyFont="1" applyFill="1"/>
    <xf numFmtId="170" fontId="0" fillId="3" borderId="56" xfId="0" applyNumberFormat="1" applyFill="1" applyBorder="1"/>
    <xf numFmtId="14" fontId="6" fillId="56" borderId="0" xfId="0" applyNumberFormat="1" applyFont="1" applyFill="1"/>
    <xf numFmtId="9" fontId="39" fillId="0" borderId="141" xfId="0" applyNumberFormat="1" applyFont="1" applyBorder="1"/>
    <xf numFmtId="9" fontId="39" fillId="0" borderId="142" xfId="0" applyNumberFormat="1" applyFont="1" applyBorder="1"/>
    <xf numFmtId="9" fontId="39" fillId="0" borderId="143" xfId="0" applyNumberFormat="1" applyFont="1" applyBorder="1"/>
    <xf numFmtId="9" fontId="39" fillId="0" borderId="144" xfId="0" applyNumberFormat="1" applyFont="1" applyBorder="1"/>
    <xf numFmtId="9" fontId="39" fillId="0" borderId="145" xfId="0" applyNumberFormat="1" applyFont="1" applyBorder="1"/>
    <xf numFmtId="9" fontId="39" fillId="0" borderId="146" xfId="0" applyNumberFormat="1" applyFont="1" applyBorder="1"/>
    <xf numFmtId="9" fontId="39" fillId="0" borderId="131" xfId="0" applyNumberFormat="1" applyFont="1" applyBorder="1"/>
    <xf numFmtId="9" fontId="39" fillId="0" borderId="147" xfId="0" applyNumberFormat="1" applyFont="1" applyBorder="1"/>
    <xf numFmtId="9" fontId="62" fillId="36" borderId="56" xfId="0" applyNumberFormat="1" applyFont="1" applyFill="1" applyBorder="1" applyAlignment="1">
      <alignment horizontal="center" wrapText="1"/>
    </xf>
    <xf numFmtId="0" fontId="67" fillId="0" borderId="0" xfId="0" applyFont="1"/>
    <xf numFmtId="43" fontId="67" fillId="0" borderId="0" xfId="0" applyNumberFormat="1" applyFont="1"/>
    <xf numFmtId="10" fontId="68" fillId="0" borderId="0" xfId="0" applyNumberFormat="1" applyFont="1"/>
    <xf numFmtId="43" fontId="0" fillId="38" borderId="0" xfId="0" applyNumberFormat="1" applyFill="1"/>
    <xf numFmtId="170" fontId="0" fillId="34" borderId="0" xfId="0" applyNumberFormat="1" applyFill="1"/>
    <xf numFmtId="9" fontId="0" fillId="34" borderId="0" xfId="0" applyNumberFormat="1" applyFill="1"/>
    <xf numFmtId="43" fontId="0" fillId="34" borderId="0" xfId="0" applyNumberFormat="1" applyFill="1"/>
    <xf numFmtId="0" fontId="69" fillId="50" borderId="29" xfId="0" applyFont="1" applyFill="1" applyBorder="1" applyAlignment="1">
      <alignment horizontal="center" vertical="center" wrapText="1"/>
    </xf>
    <xf numFmtId="0" fontId="70" fillId="0" borderId="0" xfId="0" applyFont="1"/>
    <xf numFmtId="10" fontId="71" fillId="0" borderId="0" xfId="0" applyNumberFormat="1" applyFont="1"/>
    <xf numFmtId="43" fontId="0" fillId="0" borderId="0" xfId="0" applyNumberFormat="1" applyAlignment="1">
      <alignment wrapText="1"/>
    </xf>
    <xf numFmtId="182" fontId="0" fillId="0" borderId="0" xfId="0" applyNumberFormat="1"/>
    <xf numFmtId="14" fontId="0" fillId="3" borderId="56" xfId="0" applyNumberFormat="1" applyFill="1" applyBorder="1" applyAlignment="1">
      <alignment horizontal="right" wrapText="1"/>
    </xf>
    <xf numFmtId="0" fontId="6" fillId="3" borderId="56" xfId="0" applyFont="1" applyFill="1" applyBorder="1" applyAlignment="1">
      <alignment horizontal="center" vertical="center" wrapText="1"/>
    </xf>
    <xf numFmtId="3" fontId="0" fillId="3" borderId="0" xfId="0" applyNumberFormat="1" applyFill="1"/>
    <xf numFmtId="9" fontId="72" fillId="0" borderId="0" xfId="0" applyNumberFormat="1" applyFont="1"/>
    <xf numFmtId="9" fontId="72" fillId="3" borderId="0" xfId="0" applyNumberFormat="1" applyFont="1" applyFill="1"/>
    <xf numFmtId="9" fontId="3" fillId="54" borderId="0" xfId="0" applyNumberFormat="1" applyFont="1" applyFill="1"/>
    <xf numFmtId="0" fontId="0" fillId="0" borderId="56" xfId="0" applyBorder="1"/>
    <xf numFmtId="0" fontId="6" fillId="0" borderId="96" xfId="0" applyFont="1" applyBorder="1" applyAlignment="1">
      <alignment horizontal="center" vertical="center" wrapText="1"/>
    </xf>
    <xf numFmtId="14" fontId="0" fillId="3" borderId="113" xfId="0" applyNumberFormat="1" applyFill="1" applyBorder="1" applyAlignment="1">
      <alignment horizontal="right" wrapText="1"/>
    </xf>
    <xf numFmtId="14" fontId="0" fillId="3" borderId="114" xfId="0" applyNumberFormat="1" applyFill="1" applyBorder="1" applyAlignment="1">
      <alignment horizontal="right" wrapText="1"/>
    </xf>
    <xf numFmtId="170" fontId="0" fillId="3" borderId="114" xfId="0" applyNumberFormat="1" applyFill="1" applyBorder="1"/>
    <xf numFmtId="9" fontId="0" fillId="3" borderId="114" xfId="0" applyNumberFormat="1" applyFill="1" applyBorder="1" applyAlignment="1">
      <alignment horizontal="center" wrapText="1"/>
    </xf>
    <xf numFmtId="0" fontId="6" fillId="3" borderId="138" xfId="0" applyFont="1" applyFill="1" applyBorder="1" applyAlignment="1">
      <alignment horizontal="center" vertical="center" wrapText="1"/>
    </xf>
    <xf numFmtId="14" fontId="0" fillId="0" borderId="96" xfId="0" applyNumberFormat="1" applyBorder="1" applyAlignment="1">
      <alignment horizontal="right" wrapText="1"/>
    </xf>
    <xf numFmtId="9" fontId="0" fillId="36" borderId="96" xfId="0" applyNumberFormat="1" applyFill="1" applyBorder="1" applyAlignment="1">
      <alignment horizontal="center" wrapText="1"/>
    </xf>
    <xf numFmtId="9" fontId="0" fillId="36" borderId="97" xfId="0" applyNumberFormat="1" applyFill="1" applyBorder="1" applyAlignment="1">
      <alignment horizontal="center" wrapText="1"/>
    </xf>
    <xf numFmtId="43" fontId="0" fillId="50" borderId="0" xfId="0" applyNumberFormat="1" applyFill="1"/>
    <xf numFmtId="43" fontId="0" fillId="51" borderId="0" xfId="0" applyNumberFormat="1" applyFill="1"/>
    <xf numFmtId="9" fontId="0" fillId="36" borderId="90" xfId="0" applyNumberFormat="1" applyFill="1" applyBorder="1" applyAlignment="1">
      <alignment horizontal="center" wrapText="1"/>
    </xf>
    <xf numFmtId="181" fontId="29" fillId="0" borderId="0" xfId="0" applyNumberFormat="1" applyFont="1" applyAlignment="1">
      <alignment wrapText="1"/>
    </xf>
    <xf numFmtId="3" fontId="60" fillId="0" borderId="2" xfId="0" applyNumberFormat="1" applyFont="1" applyBorder="1" applyAlignment="1">
      <alignment horizontal="center" vertical="center" wrapText="1"/>
    </xf>
    <xf numFmtId="9" fontId="29" fillId="0" borderId="90" xfId="0" applyNumberFormat="1" applyFont="1" applyBorder="1" applyAlignment="1">
      <alignment horizontal="center" wrapText="1"/>
    </xf>
    <xf numFmtId="9" fontId="29" fillId="3" borderId="90" xfId="0" applyNumberFormat="1" applyFont="1" applyFill="1" applyBorder="1" applyAlignment="1">
      <alignment horizontal="center" wrapText="1"/>
    </xf>
    <xf numFmtId="170" fontId="59" fillId="48" borderId="97" xfId="0" applyNumberFormat="1" applyFont="1" applyFill="1" applyBorder="1" applyAlignment="1">
      <alignment horizontal="center" vertical="center" wrapText="1"/>
    </xf>
    <xf numFmtId="0" fontId="62" fillId="0" borderId="56" xfId="0" applyFont="1" applyBorder="1" applyAlignment="1">
      <alignment horizontal="center" vertical="center"/>
    </xf>
    <xf numFmtId="0" fontId="25" fillId="58" borderId="150" xfId="0" applyFont="1" applyFill="1" applyBorder="1" applyAlignment="1">
      <alignment horizontal="center" vertical="center"/>
    </xf>
    <xf numFmtId="0" fontId="62" fillId="0" borderId="97" xfId="0" applyFont="1" applyBorder="1" applyAlignment="1">
      <alignment horizontal="center" vertical="center"/>
    </xf>
    <xf numFmtId="0" fontId="16" fillId="58" borderId="150" xfId="0" applyFont="1" applyFill="1" applyBorder="1" applyAlignment="1">
      <alignment horizontal="center" vertical="center"/>
    </xf>
    <xf numFmtId="0" fontId="62" fillId="0" borderId="96" xfId="0" applyFont="1" applyBorder="1" applyAlignment="1">
      <alignment horizontal="center" vertical="center"/>
    </xf>
    <xf numFmtId="183" fontId="0" fillId="0" borderId="0" xfId="0" applyNumberFormat="1"/>
    <xf numFmtId="43" fontId="29" fillId="0" borderId="0" xfId="0" applyNumberFormat="1" applyFont="1" applyAlignment="1">
      <alignment wrapText="1"/>
    </xf>
    <xf numFmtId="9" fontId="63" fillId="0" borderId="0" xfId="0" applyNumberFormat="1" applyFont="1"/>
    <xf numFmtId="9" fontId="63" fillId="54" borderId="0" xfId="0" applyNumberFormat="1" applyFont="1" applyFill="1"/>
    <xf numFmtId="6" fontId="29" fillId="0" borderId="0" xfId="0" applyNumberFormat="1" applyFont="1" applyAlignment="1">
      <alignment wrapText="1"/>
    </xf>
    <xf numFmtId="9" fontId="73" fillId="3" borderId="0" xfId="0" applyNumberFormat="1" applyFont="1" applyFill="1"/>
    <xf numFmtId="9" fontId="73" fillId="0" borderId="0" xfId="0" applyNumberFormat="1" applyFont="1"/>
    <xf numFmtId="4" fontId="0" fillId="3" borderId="0" xfId="0" applyNumberFormat="1" applyFill="1"/>
    <xf numFmtId="4" fontId="46" fillId="0" borderId="0" xfId="0" applyNumberFormat="1" applyFont="1"/>
    <xf numFmtId="10" fontId="29" fillId="0" borderId="0" xfId="0" applyNumberFormat="1" applyFont="1" applyAlignment="1">
      <alignment wrapText="1"/>
    </xf>
    <xf numFmtId="0" fontId="31" fillId="0" borderId="56" xfId="0" applyFont="1" applyBorder="1" applyAlignment="1">
      <alignment wrapText="1"/>
    </xf>
    <xf numFmtId="0" fontId="6" fillId="0" borderId="56" xfId="0" applyFont="1" applyBorder="1"/>
    <xf numFmtId="3" fontId="29" fillId="0" borderId="56" xfId="0" applyNumberFormat="1" applyFont="1" applyBorder="1" applyAlignment="1">
      <alignment wrapText="1"/>
    </xf>
    <xf numFmtId="0" fontId="29" fillId="0" borderId="56" xfId="0" applyFont="1" applyBorder="1" applyAlignment="1">
      <alignment wrapText="1"/>
    </xf>
    <xf numFmtId="3" fontId="31" fillId="0" borderId="56" xfId="0" applyNumberFormat="1" applyFont="1" applyBorder="1" applyAlignment="1">
      <alignment wrapText="1"/>
    </xf>
    <xf numFmtId="9" fontId="74" fillId="0" borderId="0" xfId="0" applyNumberFormat="1" applyFont="1"/>
    <xf numFmtId="4" fontId="75" fillId="0" borderId="0" xfId="0" applyNumberFormat="1" applyFont="1"/>
    <xf numFmtId="170" fontId="0" fillId="0" borderId="0" xfId="0" applyNumberFormat="1" applyAlignment="1">
      <alignment horizontal="center" wrapText="1"/>
    </xf>
    <xf numFmtId="0" fontId="22" fillId="3" borderId="33" xfId="0" applyFont="1" applyFill="1" applyBorder="1" applyAlignment="1">
      <alignment horizontal="center" vertical="center" wrapText="1"/>
    </xf>
    <xf numFmtId="0" fontId="25" fillId="3" borderId="36" xfId="0" applyFont="1" applyFill="1" applyBorder="1" applyAlignment="1">
      <alignment horizontal="center" vertical="center"/>
    </xf>
    <xf numFmtId="14" fontId="22" fillId="19" borderId="33" xfId="0" applyNumberFormat="1" applyFont="1" applyFill="1" applyBorder="1" applyAlignment="1">
      <alignment horizontal="center" vertical="center" wrapText="1"/>
    </xf>
    <xf numFmtId="14" fontId="22" fillId="19" borderId="34" xfId="0" applyNumberFormat="1" applyFont="1" applyFill="1" applyBorder="1" applyAlignment="1">
      <alignment horizontal="center" vertical="center" wrapText="1"/>
    </xf>
    <xf numFmtId="14" fontId="22" fillId="19" borderId="39" xfId="0" applyNumberFormat="1" applyFont="1" applyFill="1" applyBorder="1" applyAlignment="1">
      <alignment horizontal="center" vertical="center" wrapText="1"/>
    </xf>
    <xf numFmtId="14" fontId="22" fillId="19" borderId="35" xfId="0" applyNumberFormat="1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4" fillId="7" borderId="9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4" fillId="15" borderId="8" xfId="0" applyFont="1" applyFill="1" applyBorder="1" applyAlignment="1">
      <alignment horizontal="center"/>
    </xf>
    <xf numFmtId="0" fontId="4" fillId="15" borderId="9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13" borderId="3" xfId="0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12" borderId="19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4" fillId="12" borderId="21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/>
    </xf>
    <xf numFmtId="0" fontId="4" fillId="14" borderId="20" xfId="0" applyFont="1" applyFill="1" applyBorder="1" applyAlignment="1">
      <alignment horizontal="center"/>
    </xf>
    <xf numFmtId="0" fontId="4" fillId="14" borderId="21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5" fontId="7" fillId="2" borderId="4" xfId="0" applyNumberFormat="1" applyFont="1" applyFill="1" applyBorder="1" applyAlignment="1">
      <alignment horizontal="center" vertical="center" wrapText="1"/>
    </xf>
    <xf numFmtId="15" fontId="7" fillId="2" borderId="0" xfId="0" applyNumberFormat="1" applyFont="1" applyFill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12" fillId="7" borderId="19" xfId="0" applyFont="1" applyFill="1" applyBorder="1" applyAlignment="1">
      <alignment horizontal="center"/>
    </xf>
    <xf numFmtId="0" fontId="12" fillId="7" borderId="20" xfId="0" applyFont="1" applyFill="1" applyBorder="1" applyAlignment="1">
      <alignment horizontal="center"/>
    </xf>
    <xf numFmtId="0" fontId="12" fillId="9" borderId="20" xfId="0" applyFont="1" applyFill="1" applyBorder="1" applyAlignment="1">
      <alignment horizontal="center"/>
    </xf>
    <xf numFmtId="0" fontId="12" fillId="11" borderId="20" xfId="0" applyFont="1" applyFill="1" applyBorder="1" applyAlignment="1">
      <alignment horizontal="center"/>
    </xf>
    <xf numFmtId="0" fontId="12" fillId="10" borderId="19" xfId="0" applyFont="1" applyFill="1" applyBorder="1" applyAlignment="1">
      <alignment horizontal="center"/>
    </xf>
    <xf numFmtId="0" fontId="12" fillId="10" borderId="20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13" borderId="19" xfId="0" applyFont="1" applyFill="1" applyBorder="1" applyAlignment="1">
      <alignment horizontal="center"/>
    </xf>
    <xf numFmtId="0" fontId="12" fillId="13" borderId="20" xfId="0" applyFont="1" applyFill="1" applyBorder="1" applyAlignment="1">
      <alignment horizontal="center"/>
    </xf>
    <xf numFmtId="0" fontId="12" fillId="9" borderId="19" xfId="0" applyFont="1" applyFill="1" applyBorder="1" applyAlignment="1">
      <alignment horizontal="center"/>
    </xf>
    <xf numFmtId="0" fontId="12" fillId="12" borderId="19" xfId="0" applyFont="1" applyFill="1" applyBorder="1" applyAlignment="1">
      <alignment horizontal="center"/>
    </xf>
    <xf numFmtId="0" fontId="12" fillId="12" borderId="20" xfId="0" applyFont="1" applyFill="1" applyBorder="1" applyAlignment="1">
      <alignment horizontal="center"/>
    </xf>
    <xf numFmtId="0" fontId="12" fillId="14" borderId="19" xfId="0" applyFont="1" applyFill="1" applyBorder="1" applyAlignment="1">
      <alignment horizontal="center"/>
    </xf>
    <xf numFmtId="0" fontId="12" fillId="14" borderId="20" xfId="0" applyFont="1" applyFill="1" applyBorder="1" applyAlignment="1">
      <alignment horizontal="center"/>
    </xf>
    <xf numFmtId="0" fontId="12" fillId="15" borderId="19" xfId="0" applyFont="1" applyFill="1" applyBorder="1" applyAlignment="1">
      <alignment horizontal="center"/>
    </xf>
    <xf numFmtId="0" fontId="12" fillId="15" borderId="20" xfId="0" applyFont="1" applyFill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114" xfId="0" applyFont="1" applyBorder="1" applyAlignment="1">
      <alignment horizontal="center"/>
    </xf>
    <xf numFmtId="0" fontId="6" fillId="0" borderId="138" xfId="0" applyFont="1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0" fontId="0" fillId="20" borderId="96" xfId="0" applyFill="1" applyBorder="1" applyAlignment="1">
      <alignment horizontal="center" vertical="center" wrapText="1"/>
    </xf>
    <xf numFmtId="0" fontId="0" fillId="20" borderId="108" xfId="0" applyFill="1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56" xfId="0" applyBorder="1" applyAlignment="1">
      <alignment horizontal="center"/>
    </xf>
    <xf numFmtId="0" fontId="0" fillId="0" borderId="56" xfId="0" applyBorder="1" applyAlignment="1">
      <alignment horizontal="center" vertical="center" wrapText="1"/>
    </xf>
    <xf numFmtId="0" fontId="0" fillId="57" borderId="96" xfId="0" applyFill="1" applyBorder="1" applyAlignment="1">
      <alignment horizontal="center" vertical="center" wrapText="1"/>
    </xf>
    <xf numFmtId="0" fontId="0" fillId="57" borderId="108" xfId="0" applyFill="1" applyBorder="1" applyAlignment="1">
      <alignment horizontal="center" vertical="center" wrapText="1"/>
    </xf>
    <xf numFmtId="0" fontId="0" fillId="3" borderId="96" xfId="0" applyFill="1" applyBorder="1" applyAlignment="1">
      <alignment horizontal="center" vertical="center" wrapText="1"/>
    </xf>
    <xf numFmtId="0" fontId="0" fillId="3" borderId="108" xfId="0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2" fillId="41" borderId="20" xfId="0" applyFont="1" applyFill="1" applyBorder="1" applyAlignment="1">
      <alignment horizontal="center" vertical="center" wrapText="1"/>
    </xf>
    <xf numFmtId="0" fontId="42" fillId="41" borderId="21" xfId="0" applyFont="1" applyFill="1" applyBorder="1" applyAlignment="1">
      <alignment horizontal="center" vertical="center" wrapText="1"/>
    </xf>
    <xf numFmtId="0" fontId="42" fillId="39" borderId="20" xfId="0" applyFont="1" applyFill="1" applyBorder="1" applyAlignment="1">
      <alignment horizontal="center" vertical="center" wrapText="1"/>
    </xf>
    <xf numFmtId="0" fontId="42" fillId="39" borderId="21" xfId="0" applyFont="1" applyFill="1" applyBorder="1" applyAlignment="1">
      <alignment horizontal="center" vertical="center" wrapText="1"/>
    </xf>
    <xf numFmtId="0" fontId="41" fillId="40" borderId="19" xfId="0" applyFont="1" applyFill="1" applyBorder="1" applyAlignment="1">
      <alignment horizontal="center" vertical="center" wrapText="1"/>
    </xf>
    <xf numFmtId="0" fontId="41" fillId="40" borderId="20" xfId="0" applyFont="1" applyFill="1" applyBorder="1" applyAlignment="1">
      <alignment horizontal="center" vertical="center" wrapText="1"/>
    </xf>
    <xf numFmtId="0" fontId="41" fillId="43" borderId="20" xfId="0" applyFont="1" applyFill="1" applyBorder="1" applyAlignment="1">
      <alignment horizontal="center" vertical="center" wrapText="1"/>
    </xf>
    <xf numFmtId="0" fontId="51" fillId="47" borderId="148" xfId="0" applyFont="1" applyFill="1" applyBorder="1" applyAlignment="1">
      <alignment horizontal="center" vertical="center" wrapText="1"/>
    </xf>
    <xf numFmtId="0" fontId="51" fillId="47" borderId="149" xfId="0" applyFont="1" applyFill="1" applyBorder="1" applyAlignment="1">
      <alignment horizontal="center" vertical="center" wrapText="1"/>
    </xf>
    <xf numFmtId="0" fontId="50" fillId="43" borderId="34" xfId="0" applyFont="1" applyFill="1" applyBorder="1" applyAlignment="1">
      <alignment horizontal="center" vertical="center" wrapText="1"/>
    </xf>
    <xf numFmtId="0" fontId="50" fillId="43" borderId="37" xfId="0" applyFont="1" applyFill="1" applyBorder="1" applyAlignment="1">
      <alignment horizontal="center" vertical="center" wrapText="1"/>
    </xf>
    <xf numFmtId="0" fontId="49" fillId="40" borderId="34" xfId="0" applyFont="1" applyFill="1" applyBorder="1" applyAlignment="1">
      <alignment horizontal="center" vertical="center" wrapText="1"/>
    </xf>
    <xf numFmtId="0" fontId="49" fillId="40" borderId="37" xfId="0" applyFont="1" applyFill="1" applyBorder="1" applyAlignment="1">
      <alignment horizontal="center" vertical="center" wrapText="1"/>
    </xf>
    <xf numFmtId="0" fontId="49" fillId="40" borderId="59" xfId="0" applyFont="1" applyFill="1" applyBorder="1" applyAlignment="1">
      <alignment horizontal="center" vertical="center" wrapText="1"/>
    </xf>
    <xf numFmtId="0" fontId="49" fillId="40" borderId="98" xfId="0" applyFont="1" applyFill="1" applyBorder="1" applyAlignment="1">
      <alignment horizontal="center" vertical="center" wrapText="1"/>
    </xf>
    <xf numFmtId="0" fontId="51" fillId="47" borderId="97" xfId="0" applyFont="1" applyFill="1" applyBorder="1" applyAlignment="1">
      <alignment horizontal="center" vertical="center" wrapText="1"/>
    </xf>
    <xf numFmtId="0" fontId="51" fillId="47" borderId="56" xfId="0" applyFont="1" applyFill="1" applyBorder="1" applyAlignment="1">
      <alignment horizontal="center" vertical="center" wrapText="1"/>
    </xf>
    <xf numFmtId="0" fontId="51" fillId="47" borderId="104" xfId="0" applyFont="1" applyFill="1" applyBorder="1" applyAlignment="1">
      <alignment horizontal="center" vertical="center" wrapText="1"/>
    </xf>
    <xf numFmtId="0" fontId="51" fillId="47" borderId="90" xfId="0" applyFont="1" applyFill="1" applyBorder="1" applyAlignment="1">
      <alignment horizontal="center" vertical="center" wrapText="1"/>
    </xf>
    <xf numFmtId="0" fontId="50" fillId="43" borderId="59" xfId="0" applyFont="1" applyFill="1" applyBorder="1" applyAlignment="1">
      <alignment horizontal="center" vertical="center" wrapText="1"/>
    </xf>
    <xf numFmtId="0" fontId="50" fillId="43" borderId="98" xfId="0" applyFont="1" applyFill="1" applyBorder="1" applyAlignment="1">
      <alignment horizontal="center" vertical="center" wrapText="1"/>
    </xf>
    <xf numFmtId="0" fontId="49" fillId="47" borderId="52" xfId="0" applyFont="1" applyFill="1" applyBorder="1" applyAlignment="1">
      <alignment horizontal="center" vertical="center" wrapText="1"/>
    </xf>
    <xf numFmtId="0" fontId="49" fillId="47" borderId="30" xfId="0" applyFont="1" applyFill="1" applyBorder="1" applyAlignment="1">
      <alignment horizontal="center" vertical="center" wrapText="1"/>
    </xf>
    <xf numFmtId="0" fontId="43" fillId="47" borderId="81" xfId="0" applyFont="1" applyFill="1" applyBorder="1" applyAlignment="1">
      <alignment horizontal="center" vertical="center" wrapText="1"/>
    </xf>
    <xf numFmtId="0" fontId="43" fillId="47" borderId="82" xfId="0" applyFont="1" applyFill="1" applyBorder="1" applyAlignment="1">
      <alignment horizontal="center" vertical="center" wrapText="1"/>
    </xf>
    <xf numFmtId="0" fontId="43" fillId="47" borderId="83" xfId="0" applyFont="1" applyFill="1" applyBorder="1" applyAlignment="1">
      <alignment horizontal="center" vertical="center" wrapText="1"/>
    </xf>
    <xf numFmtId="0" fontId="43" fillId="47" borderId="86" xfId="0" applyFont="1" applyFill="1" applyBorder="1" applyAlignment="1">
      <alignment horizontal="center" vertical="center" wrapText="1"/>
    </xf>
    <xf numFmtId="0" fontId="43" fillId="47" borderId="87" xfId="0" applyFont="1" applyFill="1" applyBorder="1" applyAlignment="1">
      <alignment horizontal="center" vertical="center" wrapText="1"/>
    </xf>
    <xf numFmtId="0" fontId="43" fillId="47" borderId="88" xfId="0" applyFont="1" applyFill="1" applyBorder="1" applyAlignment="1">
      <alignment horizontal="center" vertical="center" wrapText="1"/>
    </xf>
    <xf numFmtId="0" fontId="34" fillId="39" borderId="19" xfId="0" applyFont="1" applyFill="1" applyBorder="1" applyAlignment="1">
      <alignment horizontal="center" vertical="center" wrapText="1"/>
    </xf>
    <xf numFmtId="0" fontId="34" fillId="39" borderId="20" xfId="0" applyFont="1" applyFill="1" applyBorder="1" applyAlignment="1">
      <alignment horizontal="center" vertical="center" wrapText="1"/>
    </xf>
    <xf numFmtId="0" fontId="34" fillId="39" borderId="21" xfId="0" applyFont="1" applyFill="1" applyBorder="1" applyAlignment="1">
      <alignment horizontal="center" vertical="center" wrapText="1"/>
    </xf>
    <xf numFmtId="0" fontId="34" fillId="41" borderId="19" xfId="0" applyFont="1" applyFill="1" applyBorder="1" applyAlignment="1">
      <alignment horizontal="center" vertical="center" wrapText="1"/>
    </xf>
    <xf numFmtId="0" fontId="34" fillId="41" borderId="20" xfId="0" applyFont="1" applyFill="1" applyBorder="1" applyAlignment="1">
      <alignment horizontal="center" vertical="center" wrapText="1"/>
    </xf>
    <xf numFmtId="0" fontId="34" fillId="41" borderId="2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34" fillId="41" borderId="4" xfId="0" applyFont="1" applyFill="1" applyBorder="1" applyAlignment="1">
      <alignment horizontal="center" vertical="center" wrapText="1"/>
    </xf>
    <xf numFmtId="0" fontId="34" fillId="41" borderId="5" xfId="0" applyFont="1" applyFill="1" applyBorder="1" applyAlignment="1">
      <alignment horizontal="center" vertical="center" wrapText="1"/>
    </xf>
    <xf numFmtId="0" fontId="4" fillId="9" borderId="101" xfId="0" applyFont="1" applyFill="1" applyBorder="1" applyAlignment="1">
      <alignment horizontal="center" vertical="center"/>
    </xf>
    <xf numFmtId="17" fontId="6" fillId="34" borderId="0" xfId="0" applyNumberFormat="1" applyFont="1" applyFill="1" applyAlignment="1">
      <alignment horizontal="center"/>
    </xf>
    <xf numFmtId="9" fontId="6" fillId="0" borderId="0" xfId="0" applyNumberFormat="1" applyFont="1" applyAlignment="1">
      <alignment horizontal="center"/>
    </xf>
    <xf numFmtId="17" fontId="6" fillId="27" borderId="0" xfId="0" applyNumberFormat="1" applyFont="1" applyFill="1" applyAlignment="1">
      <alignment horizontal="center"/>
    </xf>
    <xf numFmtId="0" fontId="6" fillId="34" borderId="95" xfId="0" applyFont="1" applyFill="1" applyBorder="1" applyAlignment="1">
      <alignment horizontal="center"/>
    </xf>
    <xf numFmtId="0" fontId="0" fillId="35" borderId="95" xfId="0" applyFill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107" xfId="0" applyFont="1" applyBorder="1" applyAlignment="1">
      <alignment horizontal="center"/>
    </xf>
    <xf numFmtId="0" fontId="6" fillId="0" borderId="95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51" fillId="34" borderId="19" xfId="0" applyFont="1" applyFill="1" applyBorder="1" applyAlignment="1">
      <alignment horizontal="center" vertical="center" wrapText="1"/>
    </xf>
    <xf numFmtId="0" fontId="51" fillId="34" borderId="20" xfId="0" applyFont="1" applyFill="1" applyBorder="1" applyAlignment="1">
      <alignment horizontal="center" vertical="center" wrapText="1"/>
    </xf>
    <xf numFmtId="0" fontId="37" fillId="44" borderId="3" xfId="0" applyFont="1" applyFill="1" applyBorder="1" applyAlignment="1">
      <alignment horizontal="center" vertical="center" wrapText="1"/>
    </xf>
    <xf numFmtId="0" fontId="37" fillId="44" borderId="6" xfId="0" applyFont="1" applyFill="1" applyBorder="1" applyAlignment="1">
      <alignment horizontal="center" vertical="center" wrapText="1"/>
    </xf>
    <xf numFmtId="0" fontId="37" fillId="44" borderId="8" xfId="0" applyFont="1" applyFill="1" applyBorder="1" applyAlignment="1">
      <alignment horizontal="center" vertical="center" wrapText="1"/>
    </xf>
    <xf numFmtId="0" fontId="37" fillId="42" borderId="3" xfId="0" applyFont="1" applyFill="1" applyBorder="1" applyAlignment="1">
      <alignment horizontal="center" vertical="center" wrapText="1"/>
    </xf>
    <xf numFmtId="0" fontId="37" fillId="42" borderId="6" xfId="0" applyFont="1" applyFill="1" applyBorder="1" applyAlignment="1">
      <alignment horizontal="center" vertical="center" wrapText="1"/>
    </xf>
    <xf numFmtId="0" fontId="37" fillId="42" borderId="8" xfId="0" applyFont="1" applyFill="1" applyBorder="1" applyAlignment="1">
      <alignment horizontal="center" vertical="center" wrapText="1"/>
    </xf>
    <xf numFmtId="0" fontId="56" fillId="27" borderId="0" xfId="0" applyFont="1" applyFill="1" applyAlignment="1">
      <alignment horizontal="center"/>
    </xf>
    <xf numFmtId="0" fontId="56" fillId="27" borderId="9" xfId="0" applyFont="1" applyFill="1" applyBorder="1" applyAlignment="1">
      <alignment horizontal="center"/>
    </xf>
    <xf numFmtId="0" fontId="56" fillId="34" borderId="0" xfId="0" applyFont="1" applyFill="1" applyAlignment="1">
      <alignment horizontal="center"/>
    </xf>
    <xf numFmtId="0" fontId="56" fillId="34" borderId="9" xfId="0" applyFont="1" applyFill="1" applyBorder="1" applyAlignment="1">
      <alignment horizontal="center"/>
    </xf>
    <xf numFmtId="0" fontId="41" fillId="40" borderId="127" xfId="0" applyFont="1" applyFill="1" applyBorder="1" applyAlignment="1">
      <alignment horizontal="center" vertical="center" wrapText="1"/>
    </xf>
    <xf numFmtId="0" fontId="41" fillId="40" borderId="132" xfId="0" applyFont="1" applyFill="1" applyBorder="1" applyAlignment="1">
      <alignment horizontal="center" vertical="center" wrapText="1"/>
    </xf>
    <xf numFmtId="0" fontId="41" fillId="40" borderId="128" xfId="0" applyFont="1" applyFill="1" applyBorder="1" applyAlignment="1">
      <alignment horizontal="center" vertical="center" wrapText="1"/>
    </xf>
    <xf numFmtId="0" fontId="41" fillId="43" borderId="4" xfId="0" applyFont="1" applyFill="1" applyBorder="1" applyAlignment="1">
      <alignment horizontal="center" vertical="center" wrapText="1"/>
    </xf>
    <xf numFmtId="0" fontId="41" fillId="40" borderId="3" xfId="0" applyFont="1" applyFill="1" applyBorder="1" applyAlignment="1">
      <alignment horizontal="center" vertical="center" wrapText="1"/>
    </xf>
    <xf numFmtId="0" fontId="41" fillId="40" borderId="4" xfId="0" applyFont="1" applyFill="1" applyBorder="1" applyAlignment="1">
      <alignment horizontal="center" vertical="center" wrapText="1"/>
    </xf>
    <xf numFmtId="0" fontId="41" fillId="43" borderId="3" xfId="0" applyFont="1" applyFill="1" applyBorder="1" applyAlignment="1">
      <alignment horizontal="center" vertical="center" wrapText="1"/>
    </xf>
    <xf numFmtId="0" fontId="51" fillId="34" borderId="8" xfId="0" applyFont="1" applyFill="1" applyBorder="1" applyAlignment="1">
      <alignment horizontal="center" vertical="center" wrapText="1"/>
    </xf>
    <xf numFmtId="0" fontId="51" fillId="34" borderId="9" xfId="0" applyFont="1" applyFill="1" applyBorder="1" applyAlignment="1">
      <alignment horizontal="center" vertical="center" wrapText="1"/>
    </xf>
    <xf numFmtId="0" fontId="51" fillId="27" borderId="19" xfId="0" applyFont="1" applyFill="1" applyBorder="1" applyAlignment="1">
      <alignment horizontal="center" vertical="center" wrapText="1"/>
    </xf>
    <xf numFmtId="0" fontId="51" fillId="27" borderId="20" xfId="0" applyFont="1" applyFill="1" applyBorder="1" applyAlignment="1">
      <alignment horizontal="center" vertical="center" wrapText="1"/>
    </xf>
    <xf numFmtId="0" fontId="37" fillId="42" borderId="3" xfId="0" applyFont="1" applyFill="1" applyBorder="1" applyAlignment="1">
      <alignment horizontal="center" vertical="center"/>
    </xf>
    <xf numFmtId="0" fontId="37" fillId="42" borderId="6" xfId="0" applyFont="1" applyFill="1" applyBorder="1" applyAlignment="1">
      <alignment horizontal="center" vertical="center"/>
    </xf>
    <xf numFmtId="0" fontId="37" fillId="42" borderId="8" xfId="0" applyFont="1" applyFill="1" applyBorder="1" applyAlignment="1">
      <alignment horizontal="center" vertical="center"/>
    </xf>
    <xf numFmtId="0" fontId="51" fillId="27" borderId="8" xfId="0" applyFont="1" applyFill="1" applyBorder="1" applyAlignment="1">
      <alignment horizontal="center" vertical="center" wrapText="1"/>
    </xf>
    <xf numFmtId="0" fontId="51" fillId="27" borderId="9" xfId="0" applyFont="1" applyFill="1" applyBorder="1" applyAlignment="1">
      <alignment horizontal="center" vertical="center" wrapText="1"/>
    </xf>
    <xf numFmtId="0" fontId="37" fillId="44" borderId="3" xfId="0" applyFont="1" applyFill="1" applyBorder="1" applyAlignment="1">
      <alignment horizontal="center" vertical="center"/>
    </xf>
    <xf numFmtId="0" fontId="37" fillId="44" borderId="6" xfId="0" applyFont="1" applyFill="1" applyBorder="1" applyAlignment="1">
      <alignment horizontal="center" vertical="center"/>
    </xf>
    <xf numFmtId="0" fontId="37" fillId="44" borderId="8" xfId="0" applyFont="1" applyFill="1" applyBorder="1" applyAlignment="1">
      <alignment horizontal="center" vertical="center"/>
    </xf>
    <xf numFmtId="0" fontId="37" fillId="44" borderId="50" xfId="0" applyFont="1" applyFill="1" applyBorder="1" applyAlignment="1">
      <alignment horizontal="center" vertical="center" wrapText="1"/>
    </xf>
    <xf numFmtId="0" fontId="37" fillId="44" borderId="51" xfId="0" applyFont="1" applyFill="1" applyBorder="1" applyAlignment="1">
      <alignment horizontal="center" vertical="center" wrapText="1"/>
    </xf>
    <xf numFmtId="0" fontId="37" fillId="44" borderId="42" xfId="0" applyFont="1" applyFill="1" applyBorder="1" applyAlignment="1">
      <alignment horizontal="center" vertical="center" wrapText="1"/>
    </xf>
    <xf numFmtId="0" fontId="51" fillId="39" borderId="19" xfId="0" applyFont="1" applyFill="1" applyBorder="1" applyAlignment="1">
      <alignment horizontal="center" vertical="center" wrapText="1"/>
    </xf>
    <xf numFmtId="0" fontId="51" fillId="39" borderId="20" xfId="0" applyFont="1" applyFill="1" applyBorder="1" applyAlignment="1">
      <alignment horizontal="center" vertical="center" wrapText="1"/>
    </xf>
    <xf numFmtId="0" fontId="37" fillId="42" borderId="50" xfId="0" applyFont="1" applyFill="1" applyBorder="1" applyAlignment="1">
      <alignment horizontal="center" vertical="center" wrapText="1"/>
    </xf>
    <xf numFmtId="0" fontId="37" fillId="42" borderId="51" xfId="0" applyFont="1" applyFill="1" applyBorder="1" applyAlignment="1">
      <alignment horizontal="center" vertical="center" wrapText="1"/>
    </xf>
    <xf numFmtId="0" fontId="37" fillId="42" borderId="42" xfId="0" applyFont="1" applyFill="1" applyBorder="1" applyAlignment="1">
      <alignment horizontal="center" vertical="center" wrapText="1"/>
    </xf>
    <xf numFmtId="0" fontId="56" fillId="9" borderId="9" xfId="0" applyFont="1" applyFill="1" applyBorder="1" applyAlignment="1">
      <alignment horizontal="center"/>
    </xf>
    <xf numFmtId="0" fontId="41" fillId="40" borderId="21" xfId="0" applyFont="1" applyFill="1" applyBorder="1" applyAlignment="1">
      <alignment horizontal="center" vertical="center" wrapText="1"/>
    </xf>
  </cellXfs>
  <cellStyles count="6">
    <cellStyle name="Moneda" xfId="2" builtinId="4"/>
    <cellStyle name="Moneda 2" xfId="4" xr:uid="{FE81C012-1FA0-479A-A076-85EC64DB7359}"/>
    <cellStyle name="Normal" xfId="0" builtinId="0"/>
    <cellStyle name="Normal 2" xfId="3" xr:uid="{00000000-0005-0000-0000-000002000000}"/>
    <cellStyle name="Normal 3" xfId="5" xr:uid="{FE497108-4C40-43A3-91DC-CEBB27B34E2A}"/>
    <cellStyle name="Porcentaje" xfId="1" builtinId="5"/>
  </cellStyles>
  <dxfs count="0"/>
  <tableStyles count="0" defaultTableStyle="TableStyleMedium2" defaultPivotStyle="PivotStyleLight16"/>
  <colors>
    <mruColors>
      <color rgb="FF0CFAE6"/>
      <color rgb="FFFF99CC"/>
      <color rgb="FFFFFD6B"/>
      <color rgb="FFFF77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Proyección de Ingresos vs Gastos Bolsa 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GO!$A$3</c:f>
              <c:strCache>
                <c:ptCount val="1"/>
                <c:pt idx="0">
                  <c:v>Ingreso GO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GO!$B$3:$AA$3</c:f>
              <c:numCache>
                <c:formatCode>General</c:formatCode>
                <c:ptCount val="24"/>
                <c:pt idx="0" formatCode="#,##0">
                  <c:v>2129.5994232500002</c:v>
                </c:pt>
                <c:pt idx="2" formatCode="_-&quot;$&quot;* #,##0_-;\-&quot;$&quot;* #,##0_-;_-&quot;$&quot;* &quot;-&quot;??_-;_-@_-">
                  <c:v>3195.9202575625004</c:v>
                </c:pt>
                <c:pt idx="3" formatCode="_-&quot;$&quot;* #,##0_-;\-&quot;$&quot;* #,##0_-;_-&quot;$&quot;* &quot;-&quot;??_-;_-@_-">
                  <c:v>3254.4948013825006</c:v>
                </c:pt>
                <c:pt idx="4" formatCode="_-&quot;$&quot;* #,##0_-;\-&quot;$&quot;* #,##0_-;_-&quot;$&quot;* &quot;-&quot;??_-;_-@_-">
                  <c:v>0</c:v>
                </c:pt>
                <c:pt idx="5" formatCode="_-&quot;$&quot;* #,##0_-;\-&quot;$&quot;* #,##0_-;_-&quot;$&quot;* &quot;-&quot;??_-;_-@_-">
                  <c:v>0</c:v>
                </c:pt>
                <c:pt idx="6" formatCode="_-&quot;$&quot;* #,##0_-;\-&quot;$&quot;* #,##0_-;_-&quot;$&quot;* &quot;-&quot;??_-;_-@_-">
                  <c:v>0</c:v>
                </c:pt>
                <c:pt idx="7" formatCode="_-&quot;$&quot;* #,##0_-;\-&quot;$&quot;* #,##0_-;_-&quot;$&quot;* &quot;-&quot;??_-;_-@_-">
                  <c:v>0</c:v>
                </c:pt>
                <c:pt idx="8" formatCode="_-&quot;$&quot;* #,##0_-;\-&quot;$&quot;* #,##0_-;_-&quot;$&quot;* &quot;-&quot;??_-;_-@_-">
                  <c:v>0</c:v>
                </c:pt>
                <c:pt idx="9" formatCode="_-&quot;$&quot;* #,##0_-;\-&quot;$&quot;* #,##0_-;_-&quot;$&quot;* &quot;-&quot;??_-;_-@_-">
                  <c:v>0</c:v>
                </c:pt>
                <c:pt idx="10" formatCode="_-&quot;$&quot;* #,##0_-;\-&quot;$&quot;* #,##0_-;_-&quot;$&quot;* &quot;-&quot;??_-;_-@_-">
                  <c:v>0</c:v>
                </c:pt>
                <c:pt idx="11" formatCode="_-&quot;$&quot;* #,##0_-;\-&quot;$&quot;* #,##0_-;_-&quot;$&quot;* &quot;-&quot;??_-;_-@_-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8-4B16-A783-936A65CB4B5A}"/>
            </c:ext>
          </c:extLst>
        </c:ser>
        <c:ser>
          <c:idx val="1"/>
          <c:order val="1"/>
          <c:tx>
            <c:strRef>
              <c:f>GO!$A$4</c:f>
              <c:strCache>
                <c:ptCount val="1"/>
                <c:pt idx="0">
                  <c:v>Subtotal Gastos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GO!$B$4:$AA$4</c:f>
              <c:numCache>
                <c:formatCode>General</c:formatCode>
                <c:ptCount val="24"/>
                <c:pt idx="2" formatCode="_-* #,##0_-;\-* #,##0_-;_-* &quot;-&quot;??_-;_-@_-">
                  <c:v>4289</c:v>
                </c:pt>
                <c:pt idx="3" formatCode="_-* #,##0_-;\-* #,##0_-;_-* &quot;-&quot;??_-;_-@_-">
                  <c:v>3669</c:v>
                </c:pt>
                <c:pt idx="4" formatCode="_-* #,##0_-;\-* #,##0_-;_-* &quot;-&quot;??_-;_-@_-">
                  <c:v>3809</c:v>
                </c:pt>
                <c:pt idx="5" formatCode="_-* #,##0_-;\-* #,##0_-;_-* &quot;-&quot;??_-;_-@_-">
                  <c:v>4149</c:v>
                </c:pt>
                <c:pt idx="6" formatCode="_-* #,##0_-;\-* #,##0_-;_-* &quot;-&quot;??_-;_-@_-">
                  <c:v>3809</c:v>
                </c:pt>
                <c:pt idx="7" formatCode="_-* #,##0_-;\-* #,##0_-;_-* &quot;-&quot;??_-;_-@_-">
                  <c:v>3669</c:v>
                </c:pt>
                <c:pt idx="8" formatCode="_-* #,##0_-;\-* #,##0_-;_-* &quot;-&quot;??_-;_-@_-">
                  <c:v>4289</c:v>
                </c:pt>
                <c:pt idx="9" formatCode="_-* #,##0_-;\-* #,##0_-;_-* &quot;-&quot;??_-;_-@_-">
                  <c:v>3669</c:v>
                </c:pt>
                <c:pt idx="10" formatCode="_-* #,##0_-;\-* #,##0_-;_-* &quot;-&quot;??_-;_-@_-">
                  <c:v>3809</c:v>
                </c:pt>
                <c:pt idx="11" formatCode="_-* #,##0_-;\-* #,##0_-;_-* &quot;-&quot;??_-;_-@_-">
                  <c:v>4849</c:v>
                </c:pt>
                <c:pt idx="12" formatCode="_-* #,##0_-;\-* #,##0_-;_-* &quot;-&quot;??_-;_-@_-">
                  <c:v>3809</c:v>
                </c:pt>
                <c:pt idx="13" formatCode="_-* #,##0_-;\-* #,##0_-;_-* &quot;-&quot;??_-;_-@_-">
                  <c:v>3669</c:v>
                </c:pt>
                <c:pt idx="14" formatCode="_-* #,##0_-;\-* #,##0_-;_-* &quot;-&quot;??_-;_-@_-">
                  <c:v>4289</c:v>
                </c:pt>
                <c:pt idx="15" formatCode="_-* #,##0_-;\-* #,##0_-;_-* &quot;-&quot;??_-;_-@_-">
                  <c:v>3669</c:v>
                </c:pt>
                <c:pt idx="16" formatCode="_-* #,##0_-;\-* #,##0_-;_-* &quot;-&quot;??_-;_-@_-">
                  <c:v>3809</c:v>
                </c:pt>
                <c:pt idx="17" formatCode="_-* #,##0_-;\-* #,##0_-;_-* &quot;-&quot;??_-;_-@_-">
                  <c:v>4149</c:v>
                </c:pt>
                <c:pt idx="18" formatCode="_-* #,##0_-;\-* #,##0_-;_-* &quot;-&quot;??_-;_-@_-">
                  <c:v>3809</c:v>
                </c:pt>
                <c:pt idx="19" formatCode="_-* #,##0_-;\-* #,##0_-;_-* &quot;-&quot;??_-;_-@_-">
                  <c:v>3669</c:v>
                </c:pt>
                <c:pt idx="20" formatCode="_-* #,##0_-;\-* #,##0_-;_-* &quot;-&quot;??_-;_-@_-">
                  <c:v>4289</c:v>
                </c:pt>
                <c:pt idx="21" formatCode="_-* #,##0_-;\-* #,##0_-;_-* &quot;-&quot;??_-;_-@_-">
                  <c:v>3669</c:v>
                </c:pt>
                <c:pt idx="22" formatCode="_-* #,##0_-;\-* #,##0_-;_-* &quot;-&quot;??_-;_-@_-">
                  <c:v>3809</c:v>
                </c:pt>
                <c:pt idx="23" formatCode="_-* #,##0_-;\-* #,##0_-;_-* &quot;-&quot;??_-;_-@_-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98-4B16-A783-936A65CB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486480"/>
        <c:axId val="1427487024"/>
      </c:lineChart>
      <c:dateAx>
        <c:axId val="14274864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7024"/>
        <c:crosses val="autoZero"/>
        <c:auto val="1"/>
        <c:lblOffset val="100"/>
        <c:baseTimeUnit val="months"/>
      </c:dateAx>
      <c:valAx>
        <c:axId val="142748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Proyeccion Imptos vs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IM!$C$3</c:f>
              <c:strCache>
                <c:ptCount val="1"/>
                <c:pt idx="0">
                  <c:v>Proyeccion Impuestos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IM!$D$3:$M$3</c:f>
              <c:numCache>
                <c:formatCode>_-"$"* #,##0_-;\-"$"* #,##0_-;_-"$"* "-"??_-;_-@_-</c:formatCode>
                <c:ptCount val="10"/>
                <c:pt idx="0">
                  <c:v>737.52005943749998</c:v>
                </c:pt>
                <c:pt idx="1">
                  <c:v>868</c:v>
                </c:pt>
                <c:pt idx="2">
                  <c:v>936</c:v>
                </c:pt>
                <c:pt idx="3">
                  <c:v>1143.6037037399999</c:v>
                </c:pt>
                <c:pt idx="4">
                  <c:v>915.97526815499987</c:v>
                </c:pt>
                <c:pt idx="5">
                  <c:v>892.21016493000013</c:v>
                </c:pt>
                <c:pt idx="6">
                  <c:v>1172.4800783429998</c:v>
                </c:pt>
                <c:pt idx="7">
                  <c:v>1013.6792501250001</c:v>
                </c:pt>
                <c:pt idx="8">
                  <c:v>1157.7600784800002</c:v>
                </c:pt>
                <c:pt idx="9">
                  <c:v>2673.7556212050008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0-4823-828C-5138CFC75D87}"/>
            </c:ext>
          </c:extLst>
        </c:ser>
        <c:ser>
          <c:idx val="1"/>
          <c:order val="1"/>
          <c:tx>
            <c:strRef>
              <c:f>IM!$C$4</c:f>
              <c:strCache>
                <c:ptCount val="1"/>
                <c:pt idx="0">
                  <c:v>Total Gastos Mensual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IM!$D$4:$M$4</c:f>
              <c:numCache>
                <c:formatCode>_-"$"* #,##0_-;\-"$"* #,##0_-;_-"$"* "-"??_-;_-@_-</c:formatCode>
                <c:ptCount val="10"/>
                <c:pt idx="0">
                  <c:v>766.75601783125001</c:v>
                </c:pt>
                <c:pt idx="1">
                  <c:v>834.9</c:v>
                </c:pt>
                <c:pt idx="2">
                  <c:v>925.3</c:v>
                </c:pt>
                <c:pt idx="3">
                  <c:v>912.58111112200004</c:v>
                </c:pt>
                <c:pt idx="4">
                  <c:v>850.29258044649987</c:v>
                </c:pt>
                <c:pt idx="5">
                  <c:v>841.16304947900005</c:v>
                </c:pt>
                <c:pt idx="6">
                  <c:v>886.24402350289995</c:v>
                </c:pt>
                <c:pt idx="7">
                  <c:v>841.60377503749999</c:v>
                </c:pt>
                <c:pt idx="8">
                  <c:v>873.82802354399996</c:v>
                </c:pt>
                <c:pt idx="9">
                  <c:v>1804.6266863615001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0-4823-828C-5138CFC7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765488"/>
        <c:axId val="1605764400"/>
      </c:lineChart>
      <c:catAx>
        <c:axId val="160576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4400"/>
        <c:crosses val="autoZero"/>
        <c:auto val="1"/>
        <c:lblAlgn val="ctr"/>
        <c:lblOffset val="100"/>
        <c:noMultiLvlLbl val="0"/>
      </c:catAx>
      <c:valAx>
        <c:axId val="160576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* #,##0_-;\-&quot;$&quot;* #,##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180975</xdr:rowOff>
    </xdr:from>
    <xdr:to>
      <xdr:col>15</xdr:col>
      <xdr:colOff>19050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5E8D82-E502-4A15-8106-8528057B5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0</xdr:row>
      <xdr:rowOff>171450</xdr:rowOff>
    </xdr:from>
    <xdr:to>
      <xdr:col>22</xdr:col>
      <xdr:colOff>285750</xdr:colOff>
      <xdr:row>15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4D6F2B1-632D-456C-B572-28CBF631A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cela Molina" id="{4BBF7D9F-9BDB-4C17-B2FA-504A35402E15}" userId="513d6d7d0ad53551" providerId="Windows Live"/>
  <person displayName="Fernando Ibarra" id="{5B60A5A9-2A4B-43C7-AD9C-90108A913ED6}" userId="8d34c82d9cbc163a" providerId="Windows Live"/>
  <person displayName="Mauricio Lujan" id="{B7C910CC-CED2-4792-B17E-18518950610A}" userId="a38039d0173533ab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53" dT="2022-02-21T23:56:20.66" personId="{B7C910CC-CED2-4792-B17E-18518950610A}" id="{46461EF0-53FE-441D-BE53-0C885007D381}">
    <text>Nota Financiera de Ventas</text>
  </threadedComment>
  <threadedComment ref="F243" dT="2022-08-31T14:13:13.86" personId="{4BBF7D9F-9BDB-4C17-B2FA-504A35402E15}" id="{CAC5EC18-3D82-4323-9290-C35575905D76}">
    <text>venta especial en a10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2" dT="2021-11-12T23:23:45.49" personId="{5B60A5A9-2A4B-43C7-AD9C-90108A913ED6}" id="{D5492721-1D41-4811-92BD-EBC2D0E82983}">
    <text>Reubicacion Junio 2019 (SEM 20)
Ene-May Ventas 2021
Jun-Dic Ventas 2019</text>
  </threadedComment>
  <threadedComment ref="B16" dT="2021-11-12T23:38:57.57" personId="{5B60A5A9-2A4B-43C7-AD9C-90108A913ED6}" id="{54503663-2C4B-47EE-88E6-0665374526AB}">
    <text>Reubicacion Agosto 2019
Pronostico 80% respecto a pronostico A10 de acuerdo a tendencia 2021</text>
  </threadedComment>
  <threadedComment ref="B24" dT="2021-11-13T18:28:33.85" personId="{5B60A5A9-2A4B-43C7-AD9C-90108A913ED6}" id="{D9A833B1-3143-4BBE-9517-23551A031201}">
    <text>Apertura Ago 2020
Proyeccion, comparativo de Ventas de Ene-Oct 2021
Nov-Dic 70% respecto a proyeccion de A10</text>
  </threadedComment>
  <threadedComment ref="B26" dT="2021-11-13T19:16:10.46" personId="{5B60A5A9-2A4B-43C7-AD9C-90108A913ED6}" id="{D3F5751C-C1F6-415C-AC07-C9437E59EFAE}">
    <text>Apertura Febrero 2021
Proyeccion ene-Feb 120% Respecto a 2019
Proyeccion Mar-Oct 105% Respecto a 2021
Proyeccion Nov-Dic mismas ventas proyeccion E5</text>
  </threadedComment>
  <threadedComment ref="B33" dT="2021-12-28T18:31:08.93" personId="{5B60A5A9-2A4B-43C7-AD9C-90108A913ED6}" id="{02870999-3765-4402-8836-427BE4EEFB2D}">
    <text>Proyeccion del 40% respecto a E6
Contrato termina en Mayo</text>
  </threadedComment>
  <threadedComment ref="B34" dT="2021-11-13T19:42:55.61" personId="{5B60A5A9-2A4B-43C7-AD9C-90108A913ED6}" id="{9087BA98-FF0F-484B-93BC-909A1FA63EDF}">
    <text>Proyeccion al 65% respecto a proyeccion de E6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8" dT="2021-11-12T23:06:28.45" personId="{5B60A5A9-2A4B-43C7-AD9C-90108A913ED6}" id="{767697C6-D5C7-4E7F-A08A-DFD9C31DB361}">
    <text>Reubicacion Junio 2019</text>
  </threadedComment>
  <threadedComment ref="A12" dT="2021-11-13T00:02:46.54" personId="{5B60A5A9-2A4B-43C7-AD9C-90108A913ED6}" id="{F95E1E71-4F99-474A-928E-11C8C752AE01}">
    <text>Reubicacion Agosto 2019</text>
  </threadedComment>
  <threadedComment ref="A22" dT="2021-11-13T18:52:05.12" personId="{5B60A5A9-2A4B-43C7-AD9C-90108A913ED6}" id="{059B67DE-2F2A-475C-820B-8E8B237DB94A}">
    <text xml:space="preserve">Apertura Febrero 2021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27" dT="2021-05-17T18:27:24.73" personId="{4BBF7D9F-9BDB-4C17-B2FA-504A35402E15}" id="{819A944E-8E01-44CE-BE87-417A3A7C17D4}">
    <text>50 abono prestamo GO</text>
  </threadedComment>
  <threadedComment ref="G45" dT="2021-04-19T21:11:58.95" personId="{4BBF7D9F-9BDB-4C17-B2FA-504A35402E15}" id="{86EFDDA7-A5AB-48DF-B2E0-D758EF4CB034}">
    <text>2,500 tramite moto Ricardo</text>
  </threadedComment>
  <threadedComment ref="G45" dT="2021-04-19T21:15:26.27" personId="{4BBF7D9F-9BDB-4C17-B2FA-504A35402E15}" id="{3690922A-A2F9-4B4B-8997-CC742186C282}" parentId="{86EFDDA7-A5AB-48DF-B2E0-D758EF4CB034}">
    <text>1,355 reposicion Marcos Cruz</text>
  </threadedComment>
  <threadedComment ref="G45" dT="2021-04-20T16:30:09.43" personId="{4BBF7D9F-9BDB-4C17-B2FA-504A35402E15}" id="{6610CCF2-E405-4005-ADBF-40835EDE9710}" parentId="{86EFDDA7-A5AB-48DF-B2E0-D758EF4CB034}">
    <text>629 total play oficina Conta</text>
  </threadedComment>
  <threadedComment ref="G45" dT="2021-04-20T17:03:56.92" personId="{4BBF7D9F-9BDB-4C17-B2FA-504A35402E15}" id="{AAD9E928-2058-46BC-80DA-C978AEE53FD0}" parentId="{86EFDDA7-A5AB-48DF-B2E0-D758EF4CB034}">
    <text>8150 tramite BMW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17" dT="2022-04-01T20:37:27.54" personId="{5B60A5A9-2A4B-43C7-AD9C-90108A913ED6}" id="{4CCCAC5F-3FFB-4292-9ACD-E3721725B11F}">
    <text>Deuda cierre 2021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20" dT="2022-04-01T20:37:27.54" personId="{5B60A5A9-2A4B-43C7-AD9C-90108A913ED6}" id="{AD21B6C1-0C6C-4C3A-8D23-29A20FB2FEF5}">
    <text>Deuda cierre 2021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4.x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</sheetPr>
  <dimension ref="C1:JB44"/>
  <sheetViews>
    <sheetView zoomScale="80" zoomScaleNormal="80" workbookViewId="0">
      <pane xSplit="3" ySplit="3" topLeftCell="HX4" activePane="bottomRight" state="frozen"/>
      <selection pane="bottomRight" activeCell="D1" sqref="D1"/>
      <selection pane="bottomLeft" activeCell="A4" sqref="A4"/>
      <selection pane="topRight" activeCell="D1" sqref="D1"/>
    </sheetView>
  </sheetViews>
  <sheetFormatPr defaultColWidth="15.85546875" defaultRowHeight="15"/>
  <cols>
    <col min="2" max="2" width="7.7109375" customWidth="1"/>
    <col min="3" max="3" width="11.140625" bestFit="1" customWidth="1"/>
    <col min="4" max="128" width="15.85546875" hidden="1" customWidth="1"/>
    <col min="129" max="129" width="13.140625" hidden="1" customWidth="1"/>
    <col min="130" max="171" width="15.85546875" hidden="1" customWidth="1"/>
    <col min="172" max="251" width="15.85546875" customWidth="1"/>
    <col min="253" max="253" width="11.5703125" bestFit="1" customWidth="1"/>
    <col min="254" max="254" width="10.140625" customWidth="1"/>
    <col min="257" max="257" width="11.7109375" customWidth="1"/>
    <col min="258" max="258" width="8.28515625" customWidth="1"/>
  </cols>
  <sheetData>
    <row r="1" spans="3:262" ht="15" hidden="1" customHeight="1"/>
    <row r="2" spans="3:262" ht="15" customHeight="1">
      <c r="C2" s="956" t="s">
        <v>0</v>
      </c>
      <c r="D2" s="236">
        <v>43835</v>
      </c>
      <c r="E2" s="236">
        <v>44199</v>
      </c>
      <c r="F2" s="236">
        <v>44199</v>
      </c>
      <c r="G2" s="236">
        <v>43836</v>
      </c>
      <c r="H2" s="236">
        <v>44200</v>
      </c>
      <c r="I2" s="236">
        <v>44200</v>
      </c>
      <c r="J2" s="236">
        <v>43837</v>
      </c>
      <c r="K2" s="236">
        <v>44201</v>
      </c>
      <c r="L2" s="236">
        <v>44201</v>
      </c>
      <c r="M2" s="236">
        <v>43838</v>
      </c>
      <c r="N2" s="236">
        <v>44202</v>
      </c>
      <c r="O2" s="236">
        <v>44202</v>
      </c>
      <c r="P2" s="236">
        <v>43839</v>
      </c>
      <c r="Q2" s="236">
        <v>44203</v>
      </c>
      <c r="R2" s="236">
        <v>44203</v>
      </c>
      <c r="S2" s="236">
        <v>43840</v>
      </c>
      <c r="T2" s="236">
        <v>36899</v>
      </c>
      <c r="U2" s="236">
        <v>36899</v>
      </c>
      <c r="V2" s="236">
        <v>43841</v>
      </c>
      <c r="W2" s="236">
        <v>44205</v>
      </c>
      <c r="X2" s="236">
        <v>44205</v>
      </c>
      <c r="Y2" s="236">
        <v>43842</v>
      </c>
      <c r="Z2" s="236">
        <v>44206</v>
      </c>
      <c r="AA2" s="236">
        <v>44206</v>
      </c>
      <c r="AB2" s="236">
        <v>43843</v>
      </c>
      <c r="AC2" s="236">
        <v>44207</v>
      </c>
      <c r="AD2" s="236">
        <v>44207</v>
      </c>
      <c r="AE2" s="236">
        <v>43844</v>
      </c>
      <c r="AF2" s="236">
        <v>44208</v>
      </c>
      <c r="AG2" s="236">
        <v>44208</v>
      </c>
      <c r="AH2" s="236">
        <v>43845</v>
      </c>
      <c r="AI2" s="236">
        <v>44209</v>
      </c>
      <c r="AJ2" s="236">
        <v>44209</v>
      </c>
      <c r="AK2" s="236">
        <v>43846</v>
      </c>
      <c r="AL2" s="236">
        <v>44210</v>
      </c>
      <c r="AM2" s="236">
        <v>44210</v>
      </c>
      <c r="AN2" s="236">
        <v>43847</v>
      </c>
      <c r="AO2" s="236">
        <v>44211</v>
      </c>
      <c r="AP2" s="236">
        <v>44211</v>
      </c>
      <c r="AQ2" s="236">
        <v>43848</v>
      </c>
      <c r="AR2" s="236">
        <v>44212</v>
      </c>
      <c r="AS2" s="236">
        <v>44212</v>
      </c>
      <c r="AT2" s="236">
        <v>43849</v>
      </c>
      <c r="AU2" s="236">
        <v>44213</v>
      </c>
      <c r="AV2" s="236">
        <v>44213</v>
      </c>
      <c r="AW2" s="236">
        <v>43850</v>
      </c>
      <c r="AX2" s="236">
        <v>44214</v>
      </c>
      <c r="AY2" s="236">
        <v>44214</v>
      </c>
      <c r="AZ2" s="236">
        <v>43851</v>
      </c>
      <c r="BA2" s="236">
        <v>44215</v>
      </c>
      <c r="BB2" s="236">
        <v>44215</v>
      </c>
      <c r="BC2" s="236">
        <v>43852</v>
      </c>
      <c r="BD2" s="236">
        <v>44216</v>
      </c>
      <c r="BE2" s="236">
        <v>44216</v>
      </c>
      <c r="BF2" s="236">
        <v>43853</v>
      </c>
      <c r="BG2" s="236">
        <v>44217</v>
      </c>
      <c r="BH2" s="236">
        <v>44217</v>
      </c>
      <c r="BI2" s="236">
        <v>43854</v>
      </c>
      <c r="BJ2" s="236">
        <v>44218</v>
      </c>
      <c r="BK2" s="236">
        <v>44218</v>
      </c>
      <c r="BL2" s="236">
        <v>43855</v>
      </c>
      <c r="BM2" s="236">
        <v>44219</v>
      </c>
      <c r="BN2" s="236">
        <v>44219</v>
      </c>
      <c r="BO2" s="236">
        <v>43856</v>
      </c>
      <c r="BP2" s="236">
        <v>44220</v>
      </c>
      <c r="BQ2" s="236">
        <v>44220</v>
      </c>
      <c r="BR2" s="236">
        <v>43857</v>
      </c>
      <c r="BS2" s="236">
        <v>44221</v>
      </c>
      <c r="BT2" s="236">
        <v>44221</v>
      </c>
      <c r="BU2" s="236">
        <v>43858</v>
      </c>
      <c r="BV2" s="236">
        <v>44222</v>
      </c>
      <c r="BW2" s="236">
        <v>44222</v>
      </c>
      <c r="BX2" s="236">
        <v>43859</v>
      </c>
      <c r="BY2" s="236">
        <v>44223</v>
      </c>
      <c r="BZ2" s="236">
        <v>44223</v>
      </c>
      <c r="CA2" s="236">
        <v>43860</v>
      </c>
      <c r="CB2" s="236">
        <v>44224</v>
      </c>
      <c r="CC2" s="236">
        <v>44224</v>
      </c>
      <c r="CD2" s="236">
        <v>43861</v>
      </c>
      <c r="CE2" s="236">
        <v>44225</v>
      </c>
      <c r="CF2" s="236">
        <v>44225</v>
      </c>
      <c r="CG2" s="236">
        <v>43862</v>
      </c>
      <c r="CH2" s="236">
        <v>44226</v>
      </c>
      <c r="CI2" s="236"/>
      <c r="CJ2" s="236">
        <v>43863</v>
      </c>
      <c r="CK2" s="236">
        <v>44227</v>
      </c>
      <c r="CL2" s="236"/>
      <c r="CM2" s="236">
        <v>43864</v>
      </c>
      <c r="CN2" s="236">
        <v>44228</v>
      </c>
      <c r="CO2" s="236">
        <v>44228</v>
      </c>
      <c r="CP2" s="236">
        <v>43865</v>
      </c>
      <c r="CQ2" s="236">
        <v>44229</v>
      </c>
      <c r="CR2" s="236"/>
      <c r="CS2" s="236">
        <v>43866</v>
      </c>
      <c r="CT2" s="236">
        <v>44230</v>
      </c>
      <c r="CU2" s="236"/>
      <c r="CV2" s="236">
        <v>43867</v>
      </c>
      <c r="CW2" s="236">
        <v>44231</v>
      </c>
      <c r="CX2" s="236"/>
      <c r="CY2" s="236">
        <v>43868</v>
      </c>
      <c r="CZ2" s="236">
        <v>44232</v>
      </c>
      <c r="DA2" s="236"/>
      <c r="DB2" s="236">
        <v>43869</v>
      </c>
      <c r="DC2" s="236">
        <v>44233</v>
      </c>
      <c r="DD2" s="236"/>
      <c r="DE2" s="236">
        <v>43870</v>
      </c>
      <c r="DF2" s="236">
        <v>44234</v>
      </c>
      <c r="DG2" s="236"/>
      <c r="DH2" s="236">
        <v>43871</v>
      </c>
      <c r="DI2" s="236">
        <v>44235</v>
      </c>
      <c r="DJ2" s="236"/>
      <c r="DK2" s="236">
        <v>43872</v>
      </c>
      <c r="DL2" s="236">
        <v>44236</v>
      </c>
      <c r="DM2" s="236"/>
      <c r="DN2" s="236">
        <v>43873</v>
      </c>
      <c r="DO2" s="236">
        <v>44237</v>
      </c>
      <c r="DP2" s="236"/>
      <c r="DQ2" s="236">
        <v>43874</v>
      </c>
      <c r="DR2" s="236">
        <v>44238</v>
      </c>
      <c r="DS2" s="236"/>
      <c r="DT2" s="236">
        <v>43875</v>
      </c>
      <c r="DU2" s="236">
        <v>44239</v>
      </c>
      <c r="DV2" s="236"/>
      <c r="DW2" s="236">
        <v>43876</v>
      </c>
      <c r="DX2" s="236">
        <v>44240</v>
      </c>
      <c r="DY2" s="236"/>
      <c r="DZ2" s="236">
        <v>43877</v>
      </c>
      <c r="EA2" s="236">
        <v>44241</v>
      </c>
      <c r="EB2" s="236"/>
      <c r="EC2" s="236">
        <v>43878</v>
      </c>
      <c r="ED2" s="236">
        <v>44242</v>
      </c>
      <c r="EE2" s="236"/>
      <c r="EF2" s="236">
        <v>43879</v>
      </c>
      <c r="EG2" s="236">
        <v>44243</v>
      </c>
      <c r="EH2" s="236"/>
      <c r="EI2" s="236">
        <v>43880</v>
      </c>
      <c r="EJ2" s="236">
        <v>44244</v>
      </c>
      <c r="EK2" s="236"/>
      <c r="EL2" s="236">
        <v>43881</v>
      </c>
      <c r="EM2" s="236">
        <v>44245</v>
      </c>
      <c r="EN2" s="236"/>
      <c r="EO2" s="236">
        <v>43882</v>
      </c>
      <c r="EP2" s="236">
        <v>44246</v>
      </c>
      <c r="EQ2" s="236"/>
      <c r="ER2" s="236">
        <v>43883</v>
      </c>
      <c r="ES2" s="236">
        <v>44247</v>
      </c>
      <c r="ET2" s="236"/>
      <c r="EU2" s="236">
        <v>43884</v>
      </c>
      <c r="EV2" s="236">
        <v>44248</v>
      </c>
      <c r="EW2" s="236"/>
      <c r="EX2" s="236">
        <v>43885</v>
      </c>
      <c r="EY2" s="236">
        <v>44249</v>
      </c>
      <c r="EZ2" s="236"/>
      <c r="FA2" s="236">
        <v>43886</v>
      </c>
      <c r="FB2" s="236">
        <v>44250</v>
      </c>
      <c r="FC2" s="236"/>
      <c r="FD2" s="236">
        <v>43887</v>
      </c>
      <c r="FE2" s="236">
        <v>44251</v>
      </c>
      <c r="FF2" s="236"/>
      <c r="FG2" s="236">
        <v>43888</v>
      </c>
      <c r="FH2" s="236">
        <v>44252</v>
      </c>
      <c r="FI2" s="236"/>
      <c r="FJ2" s="236">
        <v>43889</v>
      </c>
      <c r="FK2" s="236">
        <v>44253</v>
      </c>
      <c r="FL2" s="236"/>
      <c r="FM2" s="236">
        <v>43890</v>
      </c>
      <c r="FN2" s="236">
        <v>44254</v>
      </c>
      <c r="FO2" s="236"/>
      <c r="FP2" s="236">
        <v>43891</v>
      </c>
      <c r="FQ2" s="236">
        <v>44255</v>
      </c>
      <c r="FR2" s="236"/>
      <c r="FS2" s="236">
        <v>43892</v>
      </c>
      <c r="FT2" s="236">
        <v>44256</v>
      </c>
      <c r="FU2" s="236"/>
      <c r="FV2" s="236">
        <v>43893</v>
      </c>
      <c r="FW2" s="236">
        <v>44257</v>
      </c>
      <c r="FX2" s="236"/>
      <c r="FY2" s="236">
        <v>43894</v>
      </c>
      <c r="FZ2" s="236">
        <v>44258</v>
      </c>
      <c r="GA2" s="236"/>
      <c r="GB2" s="236">
        <v>43895</v>
      </c>
      <c r="GC2" s="236">
        <v>44259</v>
      </c>
      <c r="GD2" s="236"/>
      <c r="GE2" s="236">
        <v>43896</v>
      </c>
      <c r="GF2" s="236">
        <v>44260</v>
      </c>
      <c r="GG2" s="236"/>
      <c r="GH2" s="236">
        <v>43897</v>
      </c>
      <c r="GI2" s="236">
        <v>44261</v>
      </c>
      <c r="GJ2" s="236"/>
      <c r="GK2" s="236">
        <v>43898</v>
      </c>
      <c r="GL2" s="236">
        <v>44262</v>
      </c>
      <c r="GM2" s="236"/>
      <c r="GN2" s="236">
        <v>43899</v>
      </c>
      <c r="GO2" s="236">
        <v>44263</v>
      </c>
      <c r="GP2" s="236"/>
      <c r="GQ2" s="236">
        <v>43900</v>
      </c>
      <c r="GR2" s="236">
        <v>44264</v>
      </c>
      <c r="GS2" s="236"/>
      <c r="GT2" s="236">
        <v>43901</v>
      </c>
      <c r="GU2" s="236">
        <v>44265</v>
      </c>
      <c r="GV2" s="236"/>
      <c r="GW2" s="236">
        <v>43902</v>
      </c>
      <c r="GX2" s="236">
        <v>44266</v>
      </c>
      <c r="GY2" s="236"/>
      <c r="GZ2" s="236">
        <v>43903</v>
      </c>
      <c r="HA2" s="236">
        <v>44267</v>
      </c>
      <c r="HB2" s="236"/>
      <c r="HC2" s="236">
        <v>43904</v>
      </c>
      <c r="HD2" s="236">
        <v>44268</v>
      </c>
      <c r="HE2" s="236"/>
      <c r="HF2" s="236">
        <v>43905</v>
      </c>
      <c r="HG2" s="236">
        <v>44269</v>
      </c>
      <c r="HH2" s="236"/>
      <c r="HI2" s="236">
        <v>43906</v>
      </c>
      <c r="HJ2" s="236">
        <v>44270</v>
      </c>
      <c r="HK2" s="236"/>
      <c r="HL2" s="236">
        <v>43907</v>
      </c>
      <c r="HM2" s="236">
        <v>44271</v>
      </c>
      <c r="HN2" s="236"/>
      <c r="HO2" s="236">
        <v>43908</v>
      </c>
      <c r="HP2" s="236">
        <v>44272</v>
      </c>
      <c r="HQ2" s="236"/>
      <c r="HR2" s="236">
        <v>43909</v>
      </c>
      <c r="HS2" s="236">
        <v>44273</v>
      </c>
      <c r="HT2" s="236"/>
      <c r="HU2" s="236">
        <v>43910</v>
      </c>
      <c r="HV2" s="236">
        <v>44274</v>
      </c>
      <c r="HW2" s="236"/>
      <c r="HX2" s="236">
        <v>43911</v>
      </c>
      <c r="HY2" s="236">
        <v>44275</v>
      </c>
      <c r="HZ2" s="236"/>
      <c r="IA2" s="236">
        <v>43912</v>
      </c>
      <c r="IB2" s="236">
        <v>44276</v>
      </c>
      <c r="IC2" s="236"/>
      <c r="ID2" s="236">
        <v>43913</v>
      </c>
      <c r="IE2" s="236">
        <v>43914</v>
      </c>
      <c r="IF2" s="236">
        <v>43915</v>
      </c>
      <c r="IG2" s="236">
        <v>43916</v>
      </c>
      <c r="IH2" s="236">
        <v>43917</v>
      </c>
      <c r="II2" s="236">
        <v>43918</v>
      </c>
      <c r="IJ2" s="236">
        <v>43919</v>
      </c>
      <c r="IK2" s="236">
        <v>43920</v>
      </c>
      <c r="IL2" s="236">
        <v>43921</v>
      </c>
      <c r="IM2" s="236">
        <v>43922</v>
      </c>
      <c r="IN2" s="236">
        <v>43923</v>
      </c>
      <c r="IO2" s="236">
        <v>43924</v>
      </c>
      <c r="IP2" s="236">
        <v>43925</v>
      </c>
      <c r="IQ2" s="958" t="s">
        <v>1</v>
      </c>
      <c r="IR2" s="959"/>
      <c r="IS2" s="960"/>
      <c r="IT2" s="961"/>
      <c r="IU2" s="958" t="s">
        <v>2</v>
      </c>
      <c r="IV2" s="959"/>
      <c r="IW2" s="960"/>
      <c r="IX2" s="961"/>
    </row>
    <row r="3" spans="3:262" ht="31.5" customHeight="1">
      <c r="C3" s="957"/>
      <c r="D3" s="240" t="s">
        <v>3</v>
      </c>
      <c r="E3" s="241" t="s">
        <v>4</v>
      </c>
      <c r="F3" s="242" t="s">
        <v>5</v>
      </c>
      <c r="G3" s="240" t="s">
        <v>3</v>
      </c>
      <c r="H3" s="241" t="s">
        <v>4</v>
      </c>
      <c r="I3" s="242" t="s">
        <v>5</v>
      </c>
      <c r="J3" s="240" t="s">
        <v>3</v>
      </c>
      <c r="K3" s="241" t="s">
        <v>4</v>
      </c>
      <c r="L3" s="242" t="s">
        <v>5</v>
      </c>
      <c r="M3" s="240" t="s">
        <v>3</v>
      </c>
      <c r="N3" s="241" t="s">
        <v>4</v>
      </c>
      <c r="O3" s="242" t="s">
        <v>5</v>
      </c>
      <c r="P3" s="240" t="s">
        <v>3</v>
      </c>
      <c r="Q3" s="241" t="s">
        <v>4</v>
      </c>
      <c r="R3" s="242" t="s">
        <v>5</v>
      </c>
      <c r="S3" s="240" t="s">
        <v>3</v>
      </c>
      <c r="T3" s="241" t="s">
        <v>4</v>
      </c>
      <c r="U3" s="242" t="s">
        <v>5</v>
      </c>
      <c r="V3" s="240" t="s">
        <v>3</v>
      </c>
      <c r="W3" s="241" t="s">
        <v>4</v>
      </c>
      <c r="X3" s="242" t="s">
        <v>5</v>
      </c>
      <c r="Y3" s="240" t="s">
        <v>3</v>
      </c>
      <c r="Z3" s="241" t="s">
        <v>4</v>
      </c>
      <c r="AA3" s="242" t="s">
        <v>5</v>
      </c>
      <c r="AB3" s="240" t="s">
        <v>3</v>
      </c>
      <c r="AC3" s="241" t="s">
        <v>4</v>
      </c>
      <c r="AD3" s="242" t="s">
        <v>5</v>
      </c>
      <c r="AE3" s="240" t="s">
        <v>3</v>
      </c>
      <c r="AF3" s="241" t="s">
        <v>4</v>
      </c>
      <c r="AG3" s="242" t="s">
        <v>5</v>
      </c>
      <c r="AH3" s="240" t="s">
        <v>3</v>
      </c>
      <c r="AI3" s="241" t="s">
        <v>4</v>
      </c>
      <c r="AJ3" s="242" t="s">
        <v>5</v>
      </c>
      <c r="AK3" s="240" t="s">
        <v>3</v>
      </c>
      <c r="AL3" s="241" t="s">
        <v>4</v>
      </c>
      <c r="AM3" s="242" t="s">
        <v>5</v>
      </c>
      <c r="AN3" s="240" t="s">
        <v>3</v>
      </c>
      <c r="AO3" s="241" t="s">
        <v>4</v>
      </c>
      <c r="AP3" s="242" t="s">
        <v>5</v>
      </c>
      <c r="AQ3" s="240" t="s">
        <v>3</v>
      </c>
      <c r="AR3" s="241" t="s">
        <v>4</v>
      </c>
      <c r="AS3" s="242" t="s">
        <v>5</v>
      </c>
      <c r="AT3" s="240" t="s">
        <v>3</v>
      </c>
      <c r="AU3" s="241" t="s">
        <v>4</v>
      </c>
      <c r="AV3" s="242" t="s">
        <v>5</v>
      </c>
      <c r="AW3" s="240" t="s">
        <v>3</v>
      </c>
      <c r="AX3" s="241" t="s">
        <v>4</v>
      </c>
      <c r="AY3" s="242" t="s">
        <v>5</v>
      </c>
      <c r="AZ3" s="240" t="s">
        <v>3</v>
      </c>
      <c r="BA3" s="241" t="s">
        <v>4</v>
      </c>
      <c r="BB3" s="242" t="s">
        <v>5</v>
      </c>
      <c r="BC3" s="240" t="s">
        <v>3</v>
      </c>
      <c r="BD3" s="241" t="s">
        <v>4</v>
      </c>
      <c r="BE3" s="242" t="s">
        <v>5</v>
      </c>
      <c r="BF3" s="240" t="s">
        <v>3</v>
      </c>
      <c r="BG3" s="241" t="s">
        <v>4</v>
      </c>
      <c r="BH3" s="242" t="s">
        <v>5</v>
      </c>
      <c r="BI3" s="240" t="s">
        <v>3</v>
      </c>
      <c r="BJ3" s="241" t="s">
        <v>4</v>
      </c>
      <c r="BK3" s="242" t="s">
        <v>5</v>
      </c>
      <c r="BL3" s="240" t="s">
        <v>3</v>
      </c>
      <c r="BM3" s="241" t="s">
        <v>4</v>
      </c>
      <c r="BN3" s="242" t="s">
        <v>5</v>
      </c>
      <c r="BO3" s="240" t="s">
        <v>3</v>
      </c>
      <c r="BP3" s="241" t="s">
        <v>4</v>
      </c>
      <c r="BQ3" s="242" t="s">
        <v>5</v>
      </c>
      <c r="BR3" s="240" t="s">
        <v>3</v>
      </c>
      <c r="BS3" s="241" t="s">
        <v>4</v>
      </c>
      <c r="BT3" s="242" t="s">
        <v>5</v>
      </c>
      <c r="BU3" s="240" t="s">
        <v>3</v>
      </c>
      <c r="BV3" s="241" t="s">
        <v>4</v>
      </c>
      <c r="BW3" s="242" t="s">
        <v>5</v>
      </c>
      <c r="BX3" s="240" t="s">
        <v>3</v>
      </c>
      <c r="BY3" s="241" t="s">
        <v>4</v>
      </c>
      <c r="BZ3" s="242" t="s">
        <v>5</v>
      </c>
      <c r="CA3" s="240" t="s">
        <v>3</v>
      </c>
      <c r="CB3" s="241" t="s">
        <v>4</v>
      </c>
      <c r="CC3" s="242" t="s">
        <v>5</v>
      </c>
      <c r="CD3" s="240" t="s">
        <v>3</v>
      </c>
      <c r="CE3" s="241" t="s">
        <v>4</v>
      </c>
      <c r="CF3" s="242" t="s">
        <v>5</v>
      </c>
      <c r="CG3" s="240" t="s">
        <v>3</v>
      </c>
      <c r="CH3" s="241" t="s">
        <v>4</v>
      </c>
      <c r="CI3" s="242" t="s">
        <v>5</v>
      </c>
      <c r="CJ3" s="240" t="s">
        <v>3</v>
      </c>
      <c r="CK3" s="241" t="s">
        <v>4</v>
      </c>
      <c r="CL3" s="242" t="s">
        <v>5</v>
      </c>
      <c r="CM3" s="240" t="s">
        <v>3</v>
      </c>
      <c r="CN3" s="241" t="s">
        <v>4</v>
      </c>
      <c r="CO3" s="242" t="s">
        <v>5</v>
      </c>
      <c r="CP3" s="240" t="s">
        <v>3</v>
      </c>
      <c r="CQ3" s="241" t="s">
        <v>4</v>
      </c>
      <c r="CR3" s="242" t="s">
        <v>5</v>
      </c>
      <c r="CS3" s="240" t="s">
        <v>3</v>
      </c>
      <c r="CT3" s="241" t="s">
        <v>4</v>
      </c>
      <c r="CU3" s="242" t="s">
        <v>5</v>
      </c>
      <c r="CV3" s="240" t="s">
        <v>3</v>
      </c>
      <c r="CW3" s="241" t="s">
        <v>4</v>
      </c>
      <c r="CX3" s="242" t="s">
        <v>5</v>
      </c>
      <c r="CY3" s="240" t="s">
        <v>3</v>
      </c>
      <c r="CZ3" s="241" t="s">
        <v>4</v>
      </c>
      <c r="DA3" s="242" t="s">
        <v>5</v>
      </c>
      <c r="DB3" s="240" t="s">
        <v>3</v>
      </c>
      <c r="DC3" s="241" t="s">
        <v>4</v>
      </c>
      <c r="DD3" s="242" t="s">
        <v>5</v>
      </c>
      <c r="DE3" s="240" t="s">
        <v>3</v>
      </c>
      <c r="DF3" s="241" t="s">
        <v>4</v>
      </c>
      <c r="DG3" s="242" t="s">
        <v>5</v>
      </c>
      <c r="DH3" s="240" t="s">
        <v>3</v>
      </c>
      <c r="DI3" s="241" t="s">
        <v>4</v>
      </c>
      <c r="DJ3" s="242" t="s">
        <v>5</v>
      </c>
      <c r="DK3" s="240" t="s">
        <v>3</v>
      </c>
      <c r="DL3" s="241" t="s">
        <v>4</v>
      </c>
      <c r="DM3" s="242" t="s">
        <v>5</v>
      </c>
      <c r="DN3" s="240" t="s">
        <v>3</v>
      </c>
      <c r="DO3" s="241" t="s">
        <v>4</v>
      </c>
      <c r="DP3" s="242" t="s">
        <v>5</v>
      </c>
      <c r="DQ3" s="240" t="s">
        <v>3</v>
      </c>
      <c r="DR3" s="241" t="s">
        <v>4</v>
      </c>
      <c r="DS3" s="242" t="s">
        <v>5</v>
      </c>
      <c r="DT3" s="240" t="s">
        <v>3</v>
      </c>
      <c r="DU3" s="241" t="s">
        <v>4</v>
      </c>
      <c r="DV3" s="242" t="s">
        <v>5</v>
      </c>
      <c r="DW3" s="240" t="s">
        <v>3</v>
      </c>
      <c r="DX3" s="241" t="s">
        <v>4</v>
      </c>
      <c r="DY3" s="242" t="s">
        <v>5</v>
      </c>
      <c r="DZ3" s="240" t="s">
        <v>3</v>
      </c>
      <c r="EA3" s="241" t="s">
        <v>4</v>
      </c>
      <c r="EB3" s="242" t="s">
        <v>5</v>
      </c>
      <c r="EC3" s="240" t="s">
        <v>3</v>
      </c>
      <c r="ED3" s="241" t="s">
        <v>4</v>
      </c>
      <c r="EE3" s="242" t="s">
        <v>5</v>
      </c>
      <c r="EF3" s="240" t="s">
        <v>3</v>
      </c>
      <c r="EG3" s="241" t="s">
        <v>4</v>
      </c>
      <c r="EH3" s="242" t="s">
        <v>5</v>
      </c>
      <c r="EI3" s="240" t="s">
        <v>3</v>
      </c>
      <c r="EJ3" s="241" t="s">
        <v>4</v>
      </c>
      <c r="EK3" s="242" t="s">
        <v>5</v>
      </c>
      <c r="EL3" s="240" t="s">
        <v>3</v>
      </c>
      <c r="EM3" s="241" t="s">
        <v>4</v>
      </c>
      <c r="EN3" s="242" t="s">
        <v>5</v>
      </c>
      <c r="EO3" s="240" t="s">
        <v>3</v>
      </c>
      <c r="EP3" s="241" t="s">
        <v>4</v>
      </c>
      <c r="EQ3" s="242" t="s">
        <v>5</v>
      </c>
      <c r="ER3" s="240" t="s">
        <v>3</v>
      </c>
      <c r="ES3" s="241" t="s">
        <v>4</v>
      </c>
      <c r="ET3" s="242" t="s">
        <v>5</v>
      </c>
      <c r="EU3" s="240" t="s">
        <v>3</v>
      </c>
      <c r="EV3" s="241" t="s">
        <v>4</v>
      </c>
      <c r="EW3" s="242" t="s">
        <v>5</v>
      </c>
      <c r="EX3" s="240" t="s">
        <v>3</v>
      </c>
      <c r="EY3" s="241" t="s">
        <v>4</v>
      </c>
      <c r="EZ3" s="242" t="s">
        <v>5</v>
      </c>
      <c r="FA3" s="240" t="s">
        <v>3</v>
      </c>
      <c r="FB3" s="241" t="s">
        <v>4</v>
      </c>
      <c r="FC3" s="242" t="s">
        <v>5</v>
      </c>
      <c r="FD3" s="240" t="s">
        <v>3</v>
      </c>
      <c r="FE3" s="241" t="s">
        <v>4</v>
      </c>
      <c r="FF3" s="242" t="s">
        <v>5</v>
      </c>
      <c r="FG3" s="240" t="s">
        <v>3</v>
      </c>
      <c r="FH3" s="241" t="s">
        <v>4</v>
      </c>
      <c r="FI3" s="242" t="s">
        <v>5</v>
      </c>
      <c r="FJ3" s="240" t="s">
        <v>3</v>
      </c>
      <c r="FK3" s="241" t="s">
        <v>4</v>
      </c>
      <c r="FL3" s="242" t="s">
        <v>5</v>
      </c>
      <c r="FM3" s="240" t="s">
        <v>3</v>
      </c>
      <c r="FN3" s="241" t="s">
        <v>4</v>
      </c>
      <c r="FO3" s="242" t="s">
        <v>5</v>
      </c>
      <c r="FP3" s="240" t="s">
        <v>3</v>
      </c>
      <c r="FQ3" s="241" t="s">
        <v>4</v>
      </c>
      <c r="FR3" s="242" t="s">
        <v>5</v>
      </c>
      <c r="FS3" s="240" t="s">
        <v>3</v>
      </c>
      <c r="FT3" s="241" t="s">
        <v>4</v>
      </c>
      <c r="FU3" s="242" t="s">
        <v>5</v>
      </c>
      <c r="FV3" s="240" t="s">
        <v>3</v>
      </c>
      <c r="FW3" s="241" t="s">
        <v>4</v>
      </c>
      <c r="FX3" s="242" t="s">
        <v>5</v>
      </c>
      <c r="FY3" s="240" t="s">
        <v>3</v>
      </c>
      <c r="FZ3" s="241" t="s">
        <v>4</v>
      </c>
      <c r="GA3" s="242" t="s">
        <v>5</v>
      </c>
      <c r="GB3" s="240" t="s">
        <v>3</v>
      </c>
      <c r="GC3" s="241" t="s">
        <v>4</v>
      </c>
      <c r="GD3" s="242" t="s">
        <v>5</v>
      </c>
      <c r="GE3" s="240" t="s">
        <v>3</v>
      </c>
      <c r="GF3" s="241" t="s">
        <v>4</v>
      </c>
      <c r="GG3" s="242" t="s">
        <v>5</v>
      </c>
      <c r="GH3" s="240" t="s">
        <v>3</v>
      </c>
      <c r="GI3" s="241" t="s">
        <v>4</v>
      </c>
      <c r="GJ3" s="242" t="s">
        <v>5</v>
      </c>
      <c r="GK3" s="240" t="s">
        <v>3</v>
      </c>
      <c r="GL3" s="241" t="s">
        <v>4</v>
      </c>
      <c r="GM3" s="242" t="s">
        <v>5</v>
      </c>
      <c r="GN3" s="240" t="s">
        <v>3</v>
      </c>
      <c r="GO3" s="241" t="s">
        <v>4</v>
      </c>
      <c r="GP3" s="242" t="s">
        <v>5</v>
      </c>
      <c r="GQ3" s="240" t="s">
        <v>3</v>
      </c>
      <c r="GR3" s="241" t="s">
        <v>4</v>
      </c>
      <c r="GS3" s="242" t="s">
        <v>5</v>
      </c>
      <c r="GT3" s="240" t="s">
        <v>3</v>
      </c>
      <c r="GU3" s="241" t="s">
        <v>4</v>
      </c>
      <c r="GV3" s="242" t="s">
        <v>5</v>
      </c>
      <c r="GW3" s="240" t="s">
        <v>3</v>
      </c>
      <c r="GX3" s="241" t="s">
        <v>4</v>
      </c>
      <c r="GY3" s="242" t="s">
        <v>5</v>
      </c>
      <c r="GZ3" s="240" t="s">
        <v>3</v>
      </c>
      <c r="HA3" s="241" t="s">
        <v>4</v>
      </c>
      <c r="HB3" s="242" t="s">
        <v>5</v>
      </c>
      <c r="HC3" s="240" t="s">
        <v>3</v>
      </c>
      <c r="HD3" s="241" t="s">
        <v>4</v>
      </c>
      <c r="HE3" s="242" t="s">
        <v>5</v>
      </c>
      <c r="HF3" s="240" t="s">
        <v>3</v>
      </c>
      <c r="HG3" s="241" t="s">
        <v>4</v>
      </c>
      <c r="HH3" s="242" t="s">
        <v>5</v>
      </c>
      <c r="HI3" s="240" t="s">
        <v>3</v>
      </c>
      <c r="HJ3" s="241" t="s">
        <v>4</v>
      </c>
      <c r="HK3" s="242" t="s">
        <v>5</v>
      </c>
      <c r="HL3" s="240" t="s">
        <v>3</v>
      </c>
      <c r="HM3" s="241" t="s">
        <v>4</v>
      </c>
      <c r="HN3" s="242" t="s">
        <v>5</v>
      </c>
      <c r="HO3" s="240" t="s">
        <v>3</v>
      </c>
      <c r="HP3" s="241" t="s">
        <v>4</v>
      </c>
      <c r="HQ3" s="242" t="s">
        <v>5</v>
      </c>
      <c r="HR3" s="240" t="s">
        <v>3</v>
      </c>
      <c r="HS3" s="241" t="s">
        <v>4</v>
      </c>
      <c r="HT3" s="242" t="s">
        <v>5</v>
      </c>
      <c r="HU3" s="240" t="s">
        <v>3</v>
      </c>
      <c r="HV3" s="241" t="s">
        <v>4</v>
      </c>
      <c r="HW3" s="242" t="s">
        <v>5</v>
      </c>
      <c r="HX3" s="240" t="s">
        <v>3</v>
      </c>
      <c r="HY3" s="241" t="s">
        <v>4</v>
      </c>
      <c r="HZ3" s="242" t="s">
        <v>5</v>
      </c>
      <c r="IA3" s="240" t="s">
        <v>3</v>
      </c>
      <c r="IB3" s="241" t="s">
        <v>4</v>
      </c>
      <c r="IC3" s="242" t="s">
        <v>5</v>
      </c>
      <c r="ID3" s="240" t="s">
        <v>3</v>
      </c>
      <c r="IE3" s="240" t="s">
        <v>3</v>
      </c>
      <c r="IF3" s="240" t="s">
        <v>3</v>
      </c>
      <c r="IG3" s="240" t="s">
        <v>3</v>
      </c>
      <c r="IH3" s="240" t="s">
        <v>3</v>
      </c>
      <c r="II3" s="240" t="s">
        <v>3</v>
      </c>
      <c r="IJ3" s="240" t="s">
        <v>3</v>
      </c>
      <c r="IK3" s="240" t="s">
        <v>3</v>
      </c>
      <c r="IL3" s="240" t="s">
        <v>3</v>
      </c>
      <c r="IM3" s="240" t="s">
        <v>3</v>
      </c>
      <c r="IN3" s="240" t="s">
        <v>3</v>
      </c>
      <c r="IO3" s="240" t="s">
        <v>3</v>
      </c>
      <c r="IP3" s="240" t="s">
        <v>3</v>
      </c>
      <c r="IQ3" s="238" t="s">
        <v>6</v>
      </c>
      <c r="IR3" s="237" t="s">
        <v>7</v>
      </c>
      <c r="IS3" s="309" t="s">
        <v>8</v>
      </c>
      <c r="IT3" s="239" t="s">
        <v>5</v>
      </c>
      <c r="IU3" s="240" t="s">
        <v>6</v>
      </c>
      <c r="IV3" s="241" t="s">
        <v>7</v>
      </c>
      <c r="IW3" s="315" t="s">
        <v>8</v>
      </c>
      <c r="IX3" s="242" t="s">
        <v>5</v>
      </c>
    </row>
    <row r="4" spans="3:262">
      <c r="C4" s="256" t="s">
        <v>9</v>
      </c>
      <c r="D4" s="108">
        <v>8529.1299999999992</v>
      </c>
      <c r="E4" s="108">
        <v>6706.28</v>
      </c>
      <c r="F4" s="243">
        <f>E4/D4</f>
        <v>0.78627949157768728</v>
      </c>
      <c r="G4" s="108">
        <v>10747.52</v>
      </c>
      <c r="H4" s="108">
        <v>6802.98</v>
      </c>
      <c r="I4" s="243">
        <f>H4/G4</f>
        <v>0.63298137616864159</v>
      </c>
      <c r="J4" s="108">
        <v>10363.459999999999</v>
      </c>
      <c r="K4" s="108">
        <v>8174.97</v>
      </c>
      <c r="L4" s="243">
        <f>K4/J4</f>
        <v>0.78882631862331698</v>
      </c>
      <c r="M4" s="108">
        <v>9415.16</v>
      </c>
      <c r="N4" s="108">
        <v>17379.169999999998</v>
      </c>
      <c r="O4" s="243">
        <f>N4/M4</f>
        <v>1.8458709145675696</v>
      </c>
      <c r="P4" s="108">
        <v>8736.07</v>
      </c>
      <c r="Q4" s="108">
        <v>6584.76</v>
      </c>
      <c r="R4" s="243">
        <f>Q4/P4</f>
        <v>0.75374396038493285</v>
      </c>
      <c r="S4" s="108">
        <v>7101.2</v>
      </c>
      <c r="T4" s="108">
        <v>7284.44</v>
      </c>
      <c r="U4" s="243">
        <f>T4/S4</f>
        <v>1.0258040894496705</v>
      </c>
      <c r="V4" s="108">
        <v>11401.54</v>
      </c>
      <c r="W4" s="108">
        <v>9584.67</v>
      </c>
      <c r="X4" s="243">
        <f>W4/V4</f>
        <v>0.84064696523452087</v>
      </c>
      <c r="Y4" s="108">
        <v>4706.0200000000004</v>
      </c>
      <c r="Z4" s="108">
        <v>5751.22</v>
      </c>
      <c r="AA4" s="243">
        <f>Z4/Y4</f>
        <v>1.222098503618769</v>
      </c>
      <c r="AB4" s="108">
        <v>8895.3799999999992</v>
      </c>
      <c r="AC4" s="108">
        <v>5243.58</v>
      </c>
      <c r="AD4" s="243">
        <f>AC4/AB4</f>
        <v>0.58947228786178896</v>
      </c>
      <c r="AE4" s="108">
        <v>7337.09</v>
      </c>
      <c r="AF4" s="108">
        <v>4648.09</v>
      </c>
      <c r="AG4" s="243">
        <f>AF4/AE4</f>
        <v>0.63350592673662176</v>
      </c>
      <c r="AH4" s="108">
        <v>7636.11</v>
      </c>
      <c r="AI4" s="108">
        <v>6347.36</v>
      </c>
      <c r="AJ4" s="243">
        <f>AI4/AH4</f>
        <v>0.83122951345645879</v>
      </c>
      <c r="AK4" s="108">
        <v>7432.88</v>
      </c>
      <c r="AL4" s="108">
        <v>4872.1000000000004</v>
      </c>
      <c r="AM4" s="243">
        <f>AL4/AK4</f>
        <v>0.65547943731097502</v>
      </c>
      <c r="AN4" s="108">
        <v>10579.04</v>
      </c>
      <c r="AO4" s="108">
        <v>8277.51</v>
      </c>
      <c r="AP4" s="253">
        <f>AO4/AN4</f>
        <v>0.78244434277590402</v>
      </c>
      <c r="AQ4" s="108">
        <v>12316.67</v>
      </c>
      <c r="AR4" s="108">
        <v>12458.98</v>
      </c>
      <c r="AS4" s="253">
        <f>AR4/AQ4</f>
        <v>1.0115542593899163</v>
      </c>
      <c r="AT4" s="108">
        <v>8903.58</v>
      </c>
      <c r="AU4" s="108">
        <v>7499.98</v>
      </c>
      <c r="AV4" s="253">
        <f>AU4/AT4</f>
        <v>0.84235554686991077</v>
      </c>
      <c r="AW4" s="108">
        <v>123738.91</v>
      </c>
      <c r="AX4" s="108">
        <v>5917.14</v>
      </c>
      <c r="AY4" s="253">
        <f>AX4/AW4</f>
        <v>4.7819558132522748E-2</v>
      </c>
      <c r="AZ4" s="108">
        <v>6598.5</v>
      </c>
      <c r="BA4" s="108">
        <v>4496.8999999999996</v>
      </c>
      <c r="BB4" s="253">
        <f>BA4/AZ4</f>
        <v>0.68150337197847988</v>
      </c>
      <c r="BC4" s="108">
        <v>6003.61</v>
      </c>
      <c r="BD4" s="108">
        <v>7166.09</v>
      </c>
      <c r="BE4" s="253">
        <f>BD4/BC4</f>
        <v>1.1936301658502135</v>
      </c>
      <c r="BF4" s="108">
        <v>9657.18</v>
      </c>
      <c r="BG4" s="108">
        <v>9159.01</v>
      </c>
      <c r="BH4" s="253">
        <f>BG4/BF4</f>
        <v>0.94841454751801246</v>
      </c>
      <c r="BI4" s="108">
        <v>8002.2</v>
      </c>
      <c r="BJ4" s="108">
        <v>7599.3</v>
      </c>
      <c r="BK4" s="253">
        <f>BJ4/BI4</f>
        <v>0.94965134587988309</v>
      </c>
      <c r="BL4" s="108">
        <v>13085.52</v>
      </c>
      <c r="BM4" s="108">
        <v>9992.09</v>
      </c>
      <c r="BN4" s="253">
        <f>BM4/BL4</f>
        <v>0.76359900103320311</v>
      </c>
      <c r="BO4" s="108">
        <v>7174.6</v>
      </c>
      <c r="BP4" s="108">
        <v>5467.52</v>
      </c>
      <c r="BQ4" s="253">
        <f>BP4/BO4</f>
        <v>0.76206617790538844</v>
      </c>
      <c r="BR4" s="108">
        <v>6162.68</v>
      </c>
      <c r="BS4" s="108">
        <v>7136.7</v>
      </c>
      <c r="BT4" s="253">
        <f>BS4/BR4</f>
        <v>1.158051367262295</v>
      </c>
      <c r="BU4" s="108">
        <v>5389.25</v>
      </c>
      <c r="BV4" s="108">
        <v>4569.6499999999996</v>
      </c>
      <c r="BW4" s="253">
        <f>BV4/BU4</f>
        <v>0.84791946931391193</v>
      </c>
      <c r="BX4" s="108">
        <v>10461.08</v>
      </c>
      <c r="BY4" s="108">
        <v>5208.42</v>
      </c>
      <c r="BZ4" s="253">
        <f>BY4/BX4</f>
        <v>0.49788549557024708</v>
      </c>
      <c r="CA4" s="88">
        <v>6679.42</v>
      </c>
      <c r="CB4" s="108">
        <v>9988.7800000000007</v>
      </c>
      <c r="CC4" s="253">
        <f>CB4/CA4</f>
        <v>1.4954561923041223</v>
      </c>
      <c r="CD4" s="108">
        <v>7722.76</v>
      </c>
      <c r="CE4" s="108">
        <v>8359.16</v>
      </c>
      <c r="CF4" s="253">
        <f>CE4/CD4</f>
        <v>1.0824057720296889</v>
      </c>
      <c r="CG4" s="108">
        <v>15965.94</v>
      </c>
      <c r="CH4" s="108">
        <v>11569.56</v>
      </c>
      <c r="CI4" s="253">
        <f>CH4/CG4</f>
        <v>0.72464007756511672</v>
      </c>
      <c r="CJ4" s="108">
        <v>2536.48</v>
      </c>
      <c r="CK4" s="108">
        <v>7624.45</v>
      </c>
      <c r="CL4" s="253">
        <f>CK4/CJ4</f>
        <v>3.0059176496562166</v>
      </c>
      <c r="CM4" s="108">
        <v>7497.21</v>
      </c>
      <c r="CN4" s="108">
        <v>8113.52</v>
      </c>
      <c r="CO4" s="253">
        <f>CN4/CM4</f>
        <v>1.0822052470185577</v>
      </c>
      <c r="CP4" s="108">
        <v>7519.28</v>
      </c>
      <c r="CQ4" s="108">
        <v>11225.71</v>
      </c>
      <c r="CR4" s="253">
        <f>CQ4/CP4</f>
        <v>1.4929235245927801</v>
      </c>
      <c r="CS4" s="108">
        <v>8259.42</v>
      </c>
      <c r="CT4" s="108">
        <v>6955.82</v>
      </c>
      <c r="CU4" s="253">
        <f>CT4/CS4</f>
        <v>0.84216809412767479</v>
      </c>
      <c r="CV4" s="108">
        <v>6893.66</v>
      </c>
      <c r="CW4" s="108">
        <v>6519.28</v>
      </c>
      <c r="CX4" s="253">
        <f>CW4/CV4</f>
        <v>0.94569212870956787</v>
      </c>
      <c r="CY4" s="108">
        <v>9833.67</v>
      </c>
      <c r="CZ4" s="108">
        <v>10582.78</v>
      </c>
      <c r="DA4" s="253">
        <f>CZ4/CY4</f>
        <v>1.0761780698355752</v>
      </c>
      <c r="DB4" s="108">
        <v>12829.1</v>
      </c>
      <c r="DC4" s="108">
        <v>11998.98</v>
      </c>
      <c r="DD4" s="253">
        <f>DC4/DB4</f>
        <v>0.93529398009213427</v>
      </c>
      <c r="DE4" s="108">
        <v>5772.43</v>
      </c>
      <c r="DF4" s="108">
        <v>5657.1</v>
      </c>
      <c r="DG4" s="253">
        <f>DF4/DE4</f>
        <v>0.98002054593992483</v>
      </c>
      <c r="DH4" s="108">
        <v>7129.04</v>
      </c>
      <c r="DI4" s="108">
        <v>6353.09</v>
      </c>
      <c r="DJ4" s="253">
        <f>DI4/DH4</f>
        <v>0.89115645304276592</v>
      </c>
      <c r="DK4" s="108">
        <v>14521.72</v>
      </c>
      <c r="DL4" s="108">
        <v>6176.79</v>
      </c>
      <c r="DM4" s="253">
        <f t="shared" ref="DM4:DM32" si="0">DL4/DK4</f>
        <v>0.42534837471043374</v>
      </c>
      <c r="DN4" s="108">
        <v>11609.63</v>
      </c>
      <c r="DO4" s="108">
        <v>7904.38</v>
      </c>
      <c r="DP4" s="253">
        <f t="shared" ref="DP4:DP32" si="1">DO4/DN4</f>
        <v>0.68084684869371381</v>
      </c>
      <c r="DQ4" s="108">
        <v>24912.52</v>
      </c>
      <c r="DR4" s="108">
        <v>6891</v>
      </c>
      <c r="DS4" s="253">
        <f t="shared" ref="DS4:DS32" si="2">DR4/DQ4</f>
        <v>0.276607906386026</v>
      </c>
      <c r="DT4" s="108">
        <v>18479.919999999998</v>
      </c>
      <c r="DU4" s="108">
        <v>9393.65</v>
      </c>
      <c r="DV4" s="253">
        <f t="shared" ref="DV4:DV32" si="3">DU4/DT4</f>
        <v>0.5083165944441318</v>
      </c>
      <c r="DW4" s="108">
        <v>13656.43</v>
      </c>
      <c r="DX4" s="108">
        <v>13336.37</v>
      </c>
      <c r="DY4" s="253">
        <f t="shared" ref="DY4:DY32" si="4">DX4/DW4</f>
        <v>0.97656342104049154</v>
      </c>
      <c r="DZ4" s="108">
        <v>4510.3100000000004</v>
      </c>
      <c r="EA4" s="108">
        <v>10554.28</v>
      </c>
      <c r="EB4" s="253">
        <f>EA4/DZ4</f>
        <v>2.3400342770230869</v>
      </c>
      <c r="EC4" s="108">
        <v>6670.73</v>
      </c>
      <c r="ED4" s="108">
        <v>6826.45</v>
      </c>
      <c r="EE4" s="253">
        <f>ED4/EC4</f>
        <v>1.0233437719709837</v>
      </c>
      <c r="EF4" s="108">
        <v>6504.02</v>
      </c>
      <c r="EG4" s="108">
        <v>6521.99</v>
      </c>
      <c r="EH4" s="253">
        <f>EG4/EF4</f>
        <v>1.0027629066331283</v>
      </c>
      <c r="EI4" s="108">
        <v>8918.1200000000008</v>
      </c>
      <c r="EJ4" s="108">
        <v>14546.51</v>
      </c>
      <c r="EK4" s="253">
        <f>EJ4/EI4</f>
        <v>1.6311184420034714</v>
      </c>
      <c r="EL4" s="108">
        <v>6575.96</v>
      </c>
      <c r="EM4" s="108">
        <v>5579.85</v>
      </c>
      <c r="EN4" s="253">
        <f>EM4/EL4</f>
        <v>0.84852249709548122</v>
      </c>
      <c r="EO4" s="108">
        <v>4461.3900000000003</v>
      </c>
      <c r="EP4" s="108">
        <v>4496.8999999999996</v>
      </c>
      <c r="EQ4" s="253">
        <f>EP4/EO4</f>
        <v>1.0079594027870236</v>
      </c>
      <c r="ER4" s="108">
        <v>11320</v>
      </c>
      <c r="ES4" s="108">
        <v>7166.09</v>
      </c>
      <c r="ET4" s="253">
        <f>ES4/ER4</f>
        <v>0.63304681978798583</v>
      </c>
      <c r="EU4" s="108">
        <v>3912.21</v>
      </c>
      <c r="EV4" s="108">
        <v>4740.1499999999996</v>
      </c>
      <c r="EW4" s="253">
        <f>EV4/EU4</f>
        <v>1.2116297438020964</v>
      </c>
      <c r="EX4" s="108">
        <v>5127.2700000000004</v>
      </c>
      <c r="EY4" s="108">
        <v>5016.7299999999996</v>
      </c>
      <c r="EZ4" s="253">
        <f>EY4/EX4</f>
        <v>0.97844076867416752</v>
      </c>
      <c r="FA4" s="108">
        <v>10882.55</v>
      </c>
      <c r="FB4" s="108">
        <v>7194.01</v>
      </c>
      <c r="FC4" s="253">
        <f>FB4/FA4</f>
        <v>0.66105921865739192</v>
      </c>
      <c r="FD4" s="108">
        <v>5402.19</v>
      </c>
      <c r="FE4" s="108">
        <v>6006.34</v>
      </c>
      <c r="FF4" s="253">
        <f>FE4/FD4</f>
        <v>1.1118342746182568</v>
      </c>
      <c r="FG4" s="108">
        <v>6612.37</v>
      </c>
      <c r="FH4" s="108">
        <v>5415.07</v>
      </c>
      <c r="FI4" s="253">
        <f>FH4/FG4</f>
        <v>0.81893027764629023</v>
      </c>
      <c r="FJ4" s="108">
        <v>11716.27</v>
      </c>
      <c r="FK4" s="108">
        <v>7080.5</v>
      </c>
      <c r="FL4" s="253">
        <f>FK4/FJ4</f>
        <v>0.60433055912845979</v>
      </c>
      <c r="FM4" s="108">
        <v>14544.52</v>
      </c>
      <c r="FN4" s="108">
        <v>17845.939999999999</v>
      </c>
      <c r="FO4" s="253">
        <f>FN4/FM4</f>
        <v>1.2269872089281735</v>
      </c>
      <c r="FP4" s="108">
        <v>3787.98</v>
      </c>
      <c r="FQ4" s="108">
        <v>3609.6</v>
      </c>
      <c r="FR4" s="253">
        <f>FQ4/FP4</f>
        <v>0.95290893827316936</v>
      </c>
      <c r="FS4" s="108">
        <v>3472.87</v>
      </c>
      <c r="FT4" s="108">
        <v>5124.3599999999997</v>
      </c>
      <c r="FU4" s="253">
        <f>FT4/FS4</f>
        <v>1.4755404031823822</v>
      </c>
      <c r="FV4" s="108">
        <v>3591.43</v>
      </c>
      <c r="FW4" s="108">
        <v>5350.34</v>
      </c>
      <c r="FX4" s="253">
        <f>FW4/FV4</f>
        <v>1.4897519929387459</v>
      </c>
      <c r="FY4" s="108">
        <v>5463.35</v>
      </c>
      <c r="FZ4" s="108">
        <v>5441.95</v>
      </c>
      <c r="GA4" s="253">
        <f>FZ4/FY4</f>
        <v>0.99608298937465101</v>
      </c>
      <c r="GB4" s="108">
        <v>7973.39</v>
      </c>
      <c r="GC4" s="108">
        <v>5369.92</v>
      </c>
      <c r="GD4" s="253">
        <f>GC4/GB4</f>
        <v>0.6734801633934876</v>
      </c>
      <c r="GE4" s="108">
        <v>6085.35</v>
      </c>
      <c r="GF4" s="108">
        <v>7840.66</v>
      </c>
      <c r="GG4" s="253">
        <f>GF4/GE4</f>
        <v>1.2884484869399457</v>
      </c>
      <c r="GH4" s="108">
        <v>13087.77</v>
      </c>
      <c r="GI4" s="108">
        <v>11402.02</v>
      </c>
      <c r="GJ4" s="253">
        <f>GI4/GH4</f>
        <v>0.87119654456030327</v>
      </c>
      <c r="GK4" s="108">
        <v>3856.41</v>
      </c>
      <c r="GL4" s="108">
        <v>5229.91</v>
      </c>
      <c r="GM4" s="253">
        <f>GL4/GK4</f>
        <v>1.3561602630425706</v>
      </c>
      <c r="GN4" s="108">
        <v>4349.7700000000004</v>
      </c>
      <c r="GO4" s="108">
        <v>6840.82</v>
      </c>
      <c r="GP4" s="253">
        <f>GO4/GN4</f>
        <v>1.572685452334261</v>
      </c>
      <c r="GQ4" s="108">
        <v>6478.42</v>
      </c>
      <c r="GR4" s="108">
        <v>7786</v>
      </c>
      <c r="GS4" s="253">
        <f>GR4/GQ4</f>
        <v>1.2018362501968072</v>
      </c>
      <c r="GT4" s="108">
        <v>3190.57</v>
      </c>
      <c r="GU4" s="108">
        <v>5925.52</v>
      </c>
      <c r="GV4" s="253">
        <f>GU4/GT4</f>
        <v>1.857197930150412</v>
      </c>
      <c r="GW4" s="108">
        <v>5379.05</v>
      </c>
      <c r="GX4" s="108">
        <v>4897.03</v>
      </c>
      <c r="GY4" s="253">
        <f>GX4/GW4</f>
        <v>0.91038938102453026</v>
      </c>
      <c r="GZ4" s="108">
        <v>5379.05</v>
      </c>
      <c r="HA4" s="108">
        <v>8449.68</v>
      </c>
      <c r="HB4" s="253">
        <f>HA4/GZ4</f>
        <v>1.5708498712597949</v>
      </c>
      <c r="HC4" s="108">
        <v>11384.25</v>
      </c>
      <c r="HD4" s="108">
        <v>10870.67</v>
      </c>
      <c r="HE4" s="253">
        <f>HD4/HC4</f>
        <v>0.95488679535322929</v>
      </c>
      <c r="HF4" s="108">
        <v>6801.92</v>
      </c>
      <c r="HG4" s="108">
        <v>7618.24</v>
      </c>
      <c r="HH4" s="253">
        <f>HG4/HF4</f>
        <v>1.120013172751223</v>
      </c>
      <c r="HI4" s="108">
        <v>5259.45</v>
      </c>
      <c r="HJ4" s="108">
        <v>11134.08</v>
      </c>
      <c r="HK4" s="253">
        <f>HJ4/HI4</f>
        <v>2.1169666029717935</v>
      </c>
      <c r="HL4" s="108">
        <v>9191.7800000000007</v>
      </c>
      <c r="HM4" s="108">
        <v>9515.91</v>
      </c>
      <c r="HN4" s="253">
        <f>HM4/HL4</f>
        <v>1.0352630284884972</v>
      </c>
      <c r="HO4" s="108">
        <v>4827.5</v>
      </c>
      <c r="HP4" s="108">
        <v>5621.8</v>
      </c>
      <c r="HQ4" s="253">
        <f>HP4/HO4</f>
        <v>1.1645365095805282</v>
      </c>
      <c r="HR4" s="108">
        <v>5227.34</v>
      </c>
      <c r="HS4" s="108">
        <v>5269.54</v>
      </c>
      <c r="HT4" s="253">
        <f>HS4/HR4</f>
        <v>1.0080729395830383</v>
      </c>
      <c r="HU4" s="108">
        <v>5719.69</v>
      </c>
      <c r="HV4" s="108">
        <v>9380.3700000000008</v>
      </c>
      <c r="HW4" s="253">
        <f>HV4/HU4</f>
        <v>1.6400137070365703</v>
      </c>
      <c r="HX4" s="108">
        <v>6966.03</v>
      </c>
      <c r="HY4" s="108">
        <v>12142.53</v>
      </c>
      <c r="HZ4" s="253">
        <f>HY4/HX4</f>
        <v>1.7431061881731778</v>
      </c>
      <c r="IA4" s="108">
        <v>3390.18</v>
      </c>
      <c r="IB4" s="108">
        <v>7764.47</v>
      </c>
      <c r="IC4" s="253">
        <f>IB4/IA4</f>
        <v>2.2902825218719953</v>
      </c>
      <c r="ID4" s="352"/>
      <c r="IE4" s="352"/>
      <c r="IF4" s="352"/>
      <c r="IG4" s="352"/>
      <c r="IH4" s="352"/>
      <c r="II4" s="352"/>
      <c r="IJ4" s="352"/>
      <c r="IK4" s="352"/>
      <c r="IL4" s="352"/>
      <c r="IM4" s="352"/>
      <c r="IN4" s="352"/>
      <c r="IO4" s="352"/>
      <c r="IP4" s="352"/>
      <c r="IQ4" s="311">
        <f>FP4+FS4+FV4+FY4+GB4+GE4+GH4+GK4+GN4+GQ4+GT4+GW4+GZ4+HC4+HF4+HI4+HL4+HO4+HR4+HU4+HX4</f>
        <v>127473.37</v>
      </c>
      <c r="IR4" s="311">
        <f>FQ4+FT4+FW4+FZ4+GC4+GF4+GI4+GL4+GO4+GR4+GU4+GX4+HA4+HD4+HG4+HJ4+HM4+HP4+HS4+HV4+HY4</f>
        <v>154820.95000000001</v>
      </c>
      <c r="IS4" s="310">
        <f t="shared" ref="IS4:IS32" si="5">IR4-IQ4</f>
        <v>27347.580000000016</v>
      </c>
      <c r="IT4" s="312">
        <f t="shared" ref="IT4:IT32" si="6">IR4/IQ4</f>
        <v>1.214535632030439</v>
      </c>
      <c r="IU4" s="317">
        <f>HF4+HI4+HL4+HO4+HR4+HU4+HX4</f>
        <v>43993.71</v>
      </c>
      <c r="IV4" s="317">
        <f>HG4+HJ4+HM4+HP4+HS4+HV4+HY4</f>
        <v>60682.47</v>
      </c>
      <c r="IW4" s="318">
        <f>IV4-IU4</f>
        <v>16688.760000000002</v>
      </c>
      <c r="IX4" s="319">
        <f>IV4/IU4</f>
        <v>1.379344228981825</v>
      </c>
      <c r="IZ4" s="244"/>
      <c r="JA4" s="396"/>
      <c r="JB4" s="742"/>
    </row>
    <row r="5" spans="3:262">
      <c r="C5" s="257" t="s">
        <v>10</v>
      </c>
      <c r="D5" s="108">
        <v>9861.51</v>
      </c>
      <c r="E5" s="108">
        <v>5744.03</v>
      </c>
      <c r="F5" s="243">
        <f t="shared" ref="F5:F32" si="7">E5/D5</f>
        <v>0.58246962179220019</v>
      </c>
      <c r="G5" s="108">
        <v>14440.89</v>
      </c>
      <c r="H5" s="108">
        <v>10632.83</v>
      </c>
      <c r="I5" s="243">
        <f t="shared" ref="I5:I32" si="8">H5/G5</f>
        <v>0.73630018648435103</v>
      </c>
      <c r="J5" s="108">
        <v>10606.65</v>
      </c>
      <c r="K5" s="108">
        <v>7591.79</v>
      </c>
      <c r="L5" s="243">
        <f t="shared" ref="L5:L32" si="9">K5/J5</f>
        <v>0.71575756718662353</v>
      </c>
      <c r="M5" s="108">
        <v>9893.81</v>
      </c>
      <c r="N5" s="108">
        <v>7453</v>
      </c>
      <c r="O5" s="243">
        <f t="shared" ref="O5:O32" si="10">N5/M5</f>
        <v>0.75329928510856792</v>
      </c>
      <c r="P5" s="108">
        <v>10278.77</v>
      </c>
      <c r="Q5" s="108">
        <v>7509.11</v>
      </c>
      <c r="R5" s="243">
        <f t="shared" ref="R5:R32" si="11">Q5/P5</f>
        <v>0.73054558084284393</v>
      </c>
      <c r="S5" s="108">
        <v>8787.48</v>
      </c>
      <c r="T5" s="108">
        <v>10400.969999999999</v>
      </c>
      <c r="U5" s="243">
        <f t="shared" ref="U5:U32" si="12">T5/S5</f>
        <v>1.1836123666853295</v>
      </c>
      <c r="V5" s="108">
        <v>14499.92</v>
      </c>
      <c r="W5" s="108">
        <v>8694.66</v>
      </c>
      <c r="X5" s="243">
        <f t="shared" ref="X5:X32" si="13">W5/V5</f>
        <v>0.59963503246914462</v>
      </c>
      <c r="Y5" s="108">
        <v>6474.09</v>
      </c>
      <c r="Z5" s="108">
        <v>5069.1099999999997</v>
      </c>
      <c r="AA5" s="243">
        <f t="shared" ref="AA5:AA32" si="14">Z5/Y5</f>
        <v>0.78298417229293993</v>
      </c>
      <c r="AB5" s="108">
        <v>6839.78</v>
      </c>
      <c r="AC5" s="108">
        <v>4784.5200000000004</v>
      </c>
      <c r="AD5" s="243">
        <f t="shared" ref="AD5:AD32" si="15">AC5/AB5</f>
        <v>0.6995137270497005</v>
      </c>
      <c r="AE5" s="108">
        <v>8840.3700000000008</v>
      </c>
      <c r="AF5" s="108">
        <v>6185.41</v>
      </c>
      <c r="AG5" s="243">
        <f t="shared" ref="AG5:AG32" si="16">AF5/AE5</f>
        <v>0.69967772842086917</v>
      </c>
      <c r="AH5" s="108">
        <v>8006.45</v>
      </c>
      <c r="AI5" s="108">
        <v>4018.84</v>
      </c>
      <c r="AJ5" s="243">
        <f t="shared" ref="AJ5:AJ32" si="17">AI5/AH5</f>
        <v>0.50195030256855411</v>
      </c>
      <c r="AK5" s="108">
        <v>9779.98</v>
      </c>
      <c r="AL5" s="108">
        <v>5635.77</v>
      </c>
      <c r="AM5" s="243">
        <f t="shared" ref="AM5:AM32" si="18">AL5/AK5</f>
        <v>0.57625577966417119</v>
      </c>
      <c r="AN5" s="108">
        <v>12270.86</v>
      </c>
      <c r="AO5" s="108">
        <v>7429.05</v>
      </c>
      <c r="AP5" s="253">
        <f t="shared" ref="AP5:AP32" si="19">AO5/AN5</f>
        <v>0.60542211385347078</v>
      </c>
      <c r="AQ5" s="108">
        <v>15624</v>
      </c>
      <c r="AR5" s="108">
        <v>10291.950000000001</v>
      </c>
      <c r="AS5" s="253">
        <f t="shared" ref="AS5:AS32" si="20">AR5/AQ5</f>
        <v>0.65872695852534568</v>
      </c>
      <c r="AT5" s="108">
        <v>7676.21</v>
      </c>
      <c r="AU5" s="108">
        <v>6081.88</v>
      </c>
      <c r="AV5" s="253">
        <f t="shared" ref="AV5:AV32" si="21">AU5/AT5</f>
        <v>0.79230245133991906</v>
      </c>
      <c r="AW5" s="108">
        <v>8396.61</v>
      </c>
      <c r="AX5" s="108">
        <v>5659.81</v>
      </c>
      <c r="AY5" s="253">
        <f t="shared" ref="AY5:AY32" si="22">AX5/AW5</f>
        <v>0.67405893568952235</v>
      </c>
      <c r="AZ5" s="108">
        <v>7154.2</v>
      </c>
      <c r="BA5" s="108">
        <v>5515.46</v>
      </c>
      <c r="BB5" s="253">
        <f t="shared" ref="BB5:BB32" si="23">BA5/AZ5</f>
        <v>0.77094014704649017</v>
      </c>
      <c r="BC5" s="108">
        <v>5281.66</v>
      </c>
      <c r="BD5" s="108">
        <v>4903.7299999999996</v>
      </c>
      <c r="BE5" s="253">
        <f t="shared" ref="BE5:BE32" si="24">BD5/BC5</f>
        <v>0.92844484499191537</v>
      </c>
      <c r="BF5" s="108">
        <v>8518.1</v>
      </c>
      <c r="BG5" s="108">
        <v>5983.74</v>
      </c>
      <c r="BH5" s="253">
        <f t="shared" ref="BH5:BH32" si="25">BG5/BF5</f>
        <v>0.70247355630950559</v>
      </c>
      <c r="BI5" s="108">
        <v>8731.3799999999992</v>
      </c>
      <c r="BJ5" s="108">
        <v>4865.2299999999996</v>
      </c>
      <c r="BK5" s="253">
        <f t="shared" ref="BK5:BK32" si="26">BJ5/BI5</f>
        <v>0.55721203292034016</v>
      </c>
      <c r="BL5" s="108">
        <v>15143.75</v>
      </c>
      <c r="BM5" s="108">
        <v>11087.75</v>
      </c>
      <c r="BN5" s="253">
        <f t="shared" ref="BN5:BN32" si="27">BM5/BL5</f>
        <v>0.73216673545191913</v>
      </c>
      <c r="BO5" s="108">
        <v>8297.1</v>
      </c>
      <c r="BP5" s="108">
        <v>4410.7299999999996</v>
      </c>
      <c r="BQ5" s="253">
        <f t="shared" ref="BQ5:BQ32" si="28">BP5/BO5</f>
        <v>0.53159899241903785</v>
      </c>
      <c r="BR5" s="108">
        <v>8715.0400000000009</v>
      </c>
      <c r="BS5" s="108">
        <v>4931.1400000000003</v>
      </c>
      <c r="BT5" s="253">
        <f t="shared" ref="BT5:BT32" si="29">BS5/BR5</f>
        <v>0.56581954873414231</v>
      </c>
      <c r="BU5" s="108">
        <v>6383.58</v>
      </c>
      <c r="BV5" s="108">
        <v>4583.59</v>
      </c>
      <c r="BW5" s="253">
        <f t="shared" ref="BW5:BW32" si="30">BV5/BU5</f>
        <v>0.71802812841696984</v>
      </c>
      <c r="BX5" s="108">
        <v>6791.03</v>
      </c>
      <c r="BY5" s="108">
        <v>6590.24</v>
      </c>
      <c r="BZ5" s="253">
        <f t="shared" ref="BZ5:BZ32" si="31">BY5/BX5</f>
        <v>0.97043305654665046</v>
      </c>
      <c r="CA5" s="88">
        <v>9022.2900000000009</v>
      </c>
      <c r="CB5" s="108">
        <v>6988.19</v>
      </c>
      <c r="CC5" s="253">
        <f t="shared" ref="CC5:CC32" si="32">CB5/CA5</f>
        <v>0.77454726017452324</v>
      </c>
      <c r="CD5" s="108">
        <v>9465.82</v>
      </c>
      <c r="CE5" s="108">
        <v>6165.24</v>
      </c>
      <c r="CF5" s="253">
        <f t="shared" ref="CF5:CF32" si="33">CE5/CD5</f>
        <v>0.65131599798010098</v>
      </c>
      <c r="CG5" s="108">
        <v>17204.39</v>
      </c>
      <c r="CH5" s="108">
        <v>12456.97</v>
      </c>
      <c r="CI5" s="253">
        <f t="shared" ref="CI5:CI32" si="34">CH5/CG5</f>
        <v>0.72405763877707952</v>
      </c>
      <c r="CJ5" s="108">
        <v>8030.07</v>
      </c>
      <c r="CK5" s="108">
        <v>5860.94</v>
      </c>
      <c r="CL5" s="253">
        <f t="shared" ref="CL5:CL32" si="35">CK5/CJ5</f>
        <v>0.72987408578007418</v>
      </c>
      <c r="CM5" s="108">
        <v>7637.73</v>
      </c>
      <c r="CN5" s="108">
        <v>7402.32</v>
      </c>
      <c r="CO5" s="253">
        <f t="shared" ref="CO5:CO32" si="36">CN5/CM5</f>
        <v>0.96917801493375655</v>
      </c>
      <c r="CP5" s="108">
        <v>11728.09</v>
      </c>
      <c r="CQ5" s="108">
        <v>6087.73</v>
      </c>
      <c r="CR5" s="253">
        <f t="shared" ref="CR5:CR32" si="37">CQ5/CP5</f>
        <v>0.51907258556167279</v>
      </c>
      <c r="CS5" s="108">
        <v>4598.33</v>
      </c>
      <c r="CT5" s="108">
        <v>4871.3100000000004</v>
      </c>
      <c r="CU5" s="253">
        <f t="shared" ref="CU5:CU32" si="38">CT5/CS5</f>
        <v>1.0593650303479742</v>
      </c>
      <c r="CV5" s="108">
        <v>10955.86</v>
      </c>
      <c r="CW5" s="108">
        <v>6407.7</v>
      </c>
      <c r="CX5" s="253">
        <f t="shared" ref="CX5:CX32" si="39">CW5/CV5</f>
        <v>0.58486508589923558</v>
      </c>
      <c r="CY5" s="108">
        <v>9989.4599999999991</v>
      </c>
      <c r="CZ5" s="108">
        <v>5488.61</v>
      </c>
      <c r="DA5" s="253">
        <f t="shared" ref="DA5:DA32" si="40">CZ5/CY5</f>
        <v>0.54944010987580916</v>
      </c>
      <c r="DB5" s="108">
        <v>15224.48</v>
      </c>
      <c r="DC5" s="108">
        <v>9393.2999999999993</v>
      </c>
      <c r="DD5" s="253">
        <f t="shared" ref="DD5:DD32" si="41">DC5/DB5</f>
        <v>0.61698659001818124</v>
      </c>
      <c r="DE5" s="108">
        <v>9773.57</v>
      </c>
      <c r="DF5" s="108">
        <v>7900.21</v>
      </c>
      <c r="DG5" s="253">
        <f t="shared" ref="DG5:DG32" si="42">DF5/DE5</f>
        <v>0.80832387755958168</v>
      </c>
      <c r="DH5" s="108">
        <v>11377.61</v>
      </c>
      <c r="DI5" s="108">
        <v>8545.7900000000009</v>
      </c>
      <c r="DJ5" s="253">
        <f t="shared" ref="DJ5:DJ32" si="43">DI5/DH5</f>
        <v>0.75110590009676903</v>
      </c>
      <c r="DK5" s="108">
        <v>8761.26</v>
      </c>
      <c r="DL5" s="108">
        <v>5700.18</v>
      </c>
      <c r="DM5" s="253">
        <f t="shared" si="0"/>
        <v>0.65061189828860233</v>
      </c>
      <c r="DN5" s="108">
        <v>14258.2</v>
      </c>
      <c r="DO5" s="108">
        <v>4095.71</v>
      </c>
      <c r="DP5" s="253">
        <f t="shared" si="1"/>
        <v>0.2872529491801209</v>
      </c>
      <c r="DQ5" s="108">
        <v>26581.119999999999</v>
      </c>
      <c r="DR5" s="108">
        <v>6865.92</v>
      </c>
      <c r="DS5" s="253">
        <f t="shared" si="2"/>
        <v>0.25830062841595841</v>
      </c>
      <c r="DT5" s="108">
        <v>19697.32</v>
      </c>
      <c r="DU5" s="108">
        <v>10547.6</v>
      </c>
      <c r="DV5" s="253">
        <f t="shared" si="3"/>
        <v>0.53548401508428556</v>
      </c>
      <c r="DW5" s="108">
        <v>17741.87</v>
      </c>
      <c r="DX5" s="108">
        <v>15169.76</v>
      </c>
      <c r="DY5" s="253">
        <f t="shared" si="4"/>
        <v>0.85502599218684394</v>
      </c>
      <c r="DZ5" s="108">
        <v>10310</v>
      </c>
      <c r="EA5" s="108">
        <v>9188.98</v>
      </c>
      <c r="EB5" s="253">
        <f t="shared" ref="EB5:EB32" si="44">EA5/DZ5</f>
        <v>0.89126867119301645</v>
      </c>
      <c r="EC5" s="108">
        <v>9122.82</v>
      </c>
      <c r="ED5" s="108">
        <v>4108.42</v>
      </c>
      <c r="EE5" s="253">
        <f t="shared" ref="EE5:EE32" si="45">ED5/EC5</f>
        <v>0.45034539758539577</v>
      </c>
      <c r="EF5" s="108">
        <v>10392.01</v>
      </c>
      <c r="EG5" s="108">
        <v>6188.79</v>
      </c>
      <c r="EH5" s="253">
        <f t="shared" ref="EH5:EH32" si="46">EG5/EF5</f>
        <v>0.59553349159594726</v>
      </c>
      <c r="EI5" s="108">
        <v>6652.21</v>
      </c>
      <c r="EJ5" s="108">
        <v>5374.67</v>
      </c>
      <c r="EK5" s="253">
        <f t="shared" ref="EK5:EK32" si="47">EJ5/EI5</f>
        <v>0.80795254509403647</v>
      </c>
      <c r="EL5" s="108">
        <v>10898.32</v>
      </c>
      <c r="EM5" s="108">
        <v>6894.23</v>
      </c>
      <c r="EN5" s="253">
        <f t="shared" ref="EN5:EN32" si="48">EM5/EL5</f>
        <v>0.63259566612101681</v>
      </c>
      <c r="EO5" s="108">
        <v>10456.469999999999</v>
      </c>
      <c r="EP5" s="108">
        <v>5515.46</v>
      </c>
      <c r="EQ5" s="253">
        <f t="shared" ref="EQ5:EQ32" si="49">EP5/EO5</f>
        <v>0.52746863903401442</v>
      </c>
      <c r="ER5" s="108">
        <v>16338.83</v>
      </c>
      <c r="ES5" s="108">
        <v>4903.7299999999996</v>
      </c>
      <c r="ET5" s="253">
        <f t="shared" ref="ET5:ET32" si="50">ES5/ER5</f>
        <v>0.30012736530094258</v>
      </c>
      <c r="EU5" s="108">
        <v>9585.67</v>
      </c>
      <c r="EV5" s="108">
        <v>5315.46</v>
      </c>
      <c r="EW5" s="253">
        <f t="shared" ref="EW5:EW32" si="51">EV5/EU5</f>
        <v>0.55452148884741492</v>
      </c>
      <c r="EX5" s="108">
        <v>8017.03</v>
      </c>
      <c r="EY5" s="108">
        <v>4566.25</v>
      </c>
      <c r="EZ5" s="253">
        <f t="shared" ref="EZ5:EZ32" si="52">EY5/EX5</f>
        <v>0.56956878045859882</v>
      </c>
      <c r="FA5" s="108">
        <v>7291.4</v>
      </c>
      <c r="FB5" s="108">
        <v>5066.7700000000004</v>
      </c>
      <c r="FC5" s="253">
        <f t="shared" ref="FC5:FC32" si="53">FB5/FA5</f>
        <v>0.69489672765175425</v>
      </c>
      <c r="FD5" s="108">
        <v>6301.99</v>
      </c>
      <c r="FE5" s="108">
        <v>4371.32</v>
      </c>
      <c r="FF5" s="253">
        <f t="shared" ref="FF5:FF32" si="54">FE5/FD5</f>
        <v>0.69364121491782749</v>
      </c>
      <c r="FG5" s="108">
        <v>8342.17</v>
      </c>
      <c r="FH5" s="108">
        <v>6348.39</v>
      </c>
      <c r="FI5" s="253">
        <f t="shared" ref="FI5:FI32" si="55">FH5/FG5</f>
        <v>0.76099983577414509</v>
      </c>
      <c r="FJ5" s="108">
        <v>10898.05</v>
      </c>
      <c r="FK5" s="108">
        <v>8160.4</v>
      </c>
      <c r="FL5" s="253">
        <f t="shared" ref="FL5:FL32" si="56">FK5/FJ5</f>
        <v>0.7487945091094278</v>
      </c>
      <c r="FM5" s="108">
        <v>17234.009999999998</v>
      </c>
      <c r="FN5" s="108">
        <v>10240.040000000001</v>
      </c>
      <c r="FO5" s="253">
        <f t="shared" ref="FO5:FO32" si="57">FN5/FM5</f>
        <v>0.5941762828268059</v>
      </c>
      <c r="FP5" s="108">
        <v>6904.38</v>
      </c>
      <c r="FQ5" s="108">
        <v>4129.46</v>
      </c>
      <c r="FR5" s="253">
        <f t="shared" ref="FR5:FR32" si="58">FQ5/FP5</f>
        <v>0.59809280485720662</v>
      </c>
      <c r="FS5" s="108">
        <v>11554.93</v>
      </c>
      <c r="FT5" s="108">
        <v>6439.75</v>
      </c>
      <c r="FU5" s="253">
        <f t="shared" ref="FU5:FU32" si="59">FT5/FS5</f>
        <v>0.55731622779194678</v>
      </c>
      <c r="FV5" s="108">
        <v>7433.12</v>
      </c>
      <c r="FW5" s="108">
        <v>4364.38</v>
      </c>
      <c r="FX5" s="253">
        <f t="shared" ref="FX5:FX32" si="60">FW5/FV5</f>
        <v>0.58715317390274879</v>
      </c>
      <c r="FY5" s="108">
        <v>8933.09</v>
      </c>
      <c r="FZ5" s="108">
        <v>4344.47</v>
      </c>
      <c r="GA5" s="253">
        <f t="shared" ref="GA5:GA32" si="61">FZ5/FY5</f>
        <v>0.48633451582822967</v>
      </c>
      <c r="GB5" s="108">
        <v>9467.0499999999993</v>
      </c>
      <c r="GC5" s="108">
        <v>5925.39</v>
      </c>
      <c r="GD5" s="253">
        <f t="shared" ref="GD5:GD32" si="62">GC5/GB5</f>
        <v>0.62589613448751202</v>
      </c>
      <c r="GE5" s="108">
        <v>13578.78</v>
      </c>
      <c r="GF5" s="108">
        <v>7580.27</v>
      </c>
      <c r="GG5" s="253">
        <f t="shared" ref="GG5:GG32" si="63">GF5/GE5</f>
        <v>0.55824381866412154</v>
      </c>
      <c r="GH5" s="108">
        <v>16510.189999999999</v>
      </c>
      <c r="GI5" s="108">
        <v>12239</v>
      </c>
      <c r="GJ5" s="253">
        <f t="shared" ref="GJ5:GJ32" si="64">GI5/GH5</f>
        <v>0.74129976699238476</v>
      </c>
      <c r="GK5" s="108">
        <v>8320.2900000000009</v>
      </c>
      <c r="GL5" s="108">
        <v>6623.59</v>
      </c>
      <c r="GM5" s="253">
        <f t="shared" ref="GM5:GM32" si="65">GL5/GK5</f>
        <v>0.79607681943778397</v>
      </c>
      <c r="GN5" s="108">
        <v>10189.969999999999</v>
      </c>
      <c r="GO5" s="108">
        <v>7011.49</v>
      </c>
      <c r="GP5" s="253">
        <f t="shared" ref="GP5:GP32" si="66">GO5/GN5</f>
        <v>0.68807759002234548</v>
      </c>
      <c r="GQ5" s="108">
        <v>8716.1</v>
      </c>
      <c r="GR5" s="108">
        <v>5665.42</v>
      </c>
      <c r="GS5" s="253">
        <f t="shared" ref="GS5:GS32" si="67">GR5/GQ5</f>
        <v>0.64999483714046413</v>
      </c>
      <c r="GT5" s="108">
        <v>10107.09</v>
      </c>
      <c r="GU5" s="108">
        <v>4686.42</v>
      </c>
      <c r="GV5" s="253">
        <f t="shared" ref="GV5:GV32" si="68">GU5/GT5</f>
        <v>0.46367648848481613</v>
      </c>
      <c r="GW5" s="108">
        <v>8693.64</v>
      </c>
      <c r="GX5" s="108">
        <v>10616.92</v>
      </c>
      <c r="GY5" s="253">
        <f t="shared" ref="GY5:GY32" si="69">GX5/GW5</f>
        <v>1.2212283922499667</v>
      </c>
      <c r="GZ5" s="108">
        <v>8693.64</v>
      </c>
      <c r="HA5" s="108">
        <v>6273.76</v>
      </c>
      <c r="HB5" s="253">
        <f t="shared" ref="HB5:HB32" si="70">HA5/GZ5</f>
        <v>0.72164938966876946</v>
      </c>
      <c r="HC5" s="108">
        <v>20259.25</v>
      </c>
      <c r="HD5" s="108">
        <v>13675.47</v>
      </c>
      <c r="HE5" s="253">
        <f t="shared" ref="HE5:HE32" si="71">HD5/HC5</f>
        <v>0.67502350778039655</v>
      </c>
      <c r="HF5" s="108">
        <v>9420.66</v>
      </c>
      <c r="HG5" s="108">
        <v>7933.95</v>
      </c>
      <c r="HH5" s="253">
        <f t="shared" ref="HH5:HH32" si="72">HG5/HF5</f>
        <v>0.84218621625236445</v>
      </c>
      <c r="HI5" s="108">
        <v>11067.92</v>
      </c>
      <c r="HJ5" s="108">
        <v>9913.5400000000009</v>
      </c>
      <c r="HK5" s="253">
        <f t="shared" ref="HK5:HK32" si="73">HJ5/HI5</f>
        <v>0.895700366464521</v>
      </c>
      <c r="HL5" s="108">
        <v>9905.9500000000007</v>
      </c>
      <c r="HM5" s="108">
        <v>5875.79</v>
      </c>
      <c r="HN5" s="253">
        <f t="shared" ref="HN5:HN32" si="74">HM5/HL5</f>
        <v>0.59315764767639645</v>
      </c>
      <c r="HO5" s="108">
        <v>5862.55</v>
      </c>
      <c r="HP5" s="108">
        <v>6849.98</v>
      </c>
      <c r="HQ5" s="253">
        <f t="shared" ref="HQ5:HQ32" si="75">HP5/HO5</f>
        <v>1.1684301199989764</v>
      </c>
      <c r="HR5" s="108">
        <v>10248.870000000001</v>
      </c>
      <c r="HS5" s="108">
        <v>7358.42</v>
      </c>
      <c r="HT5" s="253">
        <f t="shared" ref="HT5:HT32" si="76">HS5/HR5</f>
        <v>0.7179737863784007</v>
      </c>
      <c r="HU5" s="108">
        <v>5254.87</v>
      </c>
      <c r="HV5" s="108">
        <v>6645.7</v>
      </c>
      <c r="HW5" s="253">
        <f t="shared" ref="HW5:HW32" si="77">HV5/HU5</f>
        <v>1.2646744829082357</v>
      </c>
      <c r="HX5" s="108">
        <v>15146.43</v>
      </c>
      <c r="HY5" s="108">
        <v>13342.07</v>
      </c>
      <c r="HZ5" s="253">
        <f t="shared" ref="HZ5:HZ32" si="78">HY5/HX5</f>
        <v>0.8808722583473465</v>
      </c>
      <c r="IA5" s="108">
        <v>7505.6</v>
      </c>
      <c r="IB5" s="108">
        <v>7682.05</v>
      </c>
      <c r="IC5" s="253">
        <f t="shared" ref="IC5:IC32" si="79">IB5/IA5</f>
        <v>1.0235091131954808</v>
      </c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11">
        <f t="shared" ref="IQ5:IQ32" si="80">FP5+FS5+FV5+FY5+GB5+GE5+GH5+GK5+GN5+GQ5+GT5+GW5+GZ5+HC5+HF5+HI5+HL5+HO5+HR5+HU5+HX5</f>
        <v>216268.77000000002</v>
      </c>
      <c r="IR5" s="311">
        <f t="shared" ref="IR5:IR32" si="81">FQ5+FT5+FW5+FZ5+GC5+GF5+GI5+GL5+GO5+GR5+GU5+GX5+HA5+HD5+HG5+HJ5+HM5+HP5+HS5+HV5+HY5</f>
        <v>157495.24000000002</v>
      </c>
      <c r="IS5" s="310">
        <f t="shared" si="5"/>
        <v>-58773.53</v>
      </c>
      <c r="IT5" s="313">
        <f t="shared" si="6"/>
        <v>0.72823847844513101</v>
      </c>
      <c r="IU5" s="317">
        <f t="shared" ref="IU5:IU32" si="82">HF5+HI5+HL5+HO5+HR5+HU5+HX5</f>
        <v>66907.25</v>
      </c>
      <c r="IV5" s="317">
        <f t="shared" ref="IV5:IV32" si="83">HG5+HJ5+HM5+HP5+HS5+HV5+HY5</f>
        <v>57919.45</v>
      </c>
      <c r="IW5" s="316">
        <f t="shared" ref="IW5:IW32" si="84">IV5-IU5</f>
        <v>-8987.8000000000029</v>
      </c>
      <c r="IX5" s="320">
        <f t="shared" ref="IX5:IX32" si="85">IV5/IU5</f>
        <v>0.86566777142985252</v>
      </c>
      <c r="IZ5" s="244"/>
      <c r="JA5" s="396"/>
      <c r="JB5" s="742"/>
    </row>
    <row r="6" spans="3:262">
      <c r="C6" s="257" t="s">
        <v>11</v>
      </c>
      <c r="D6" s="108">
        <v>5443</v>
      </c>
      <c r="E6" s="108">
        <v>4542.4399999999996</v>
      </c>
      <c r="F6" s="243">
        <f t="shared" si="7"/>
        <v>0.83454712474738191</v>
      </c>
      <c r="G6" s="108">
        <v>9612.4699999999993</v>
      </c>
      <c r="H6" s="108">
        <v>4144.7299999999996</v>
      </c>
      <c r="I6" s="243">
        <f t="shared" si="8"/>
        <v>0.43118262007579738</v>
      </c>
      <c r="J6" s="108">
        <v>6528.21</v>
      </c>
      <c r="K6" s="108">
        <v>6510.69</v>
      </c>
      <c r="L6" s="243">
        <f t="shared" si="9"/>
        <v>0.99731626280404573</v>
      </c>
      <c r="M6" s="108">
        <v>6310.75</v>
      </c>
      <c r="N6" s="108">
        <v>8560.84</v>
      </c>
      <c r="O6" s="243">
        <f t="shared" si="10"/>
        <v>1.3565487461870618</v>
      </c>
      <c r="P6" s="108">
        <v>8887.02</v>
      </c>
      <c r="Q6" s="108">
        <v>3808.69</v>
      </c>
      <c r="R6" s="243">
        <f t="shared" si="11"/>
        <v>0.42856773136551957</v>
      </c>
      <c r="S6" s="108">
        <v>8495.0400000000009</v>
      </c>
      <c r="T6" s="108">
        <v>5400.37</v>
      </c>
      <c r="U6" s="243">
        <f t="shared" si="12"/>
        <v>0.63570860172524191</v>
      </c>
      <c r="V6" s="108">
        <v>15310.87</v>
      </c>
      <c r="W6" s="108">
        <v>10201.540000000001</v>
      </c>
      <c r="X6" s="243">
        <f t="shared" si="13"/>
        <v>0.66629394671889974</v>
      </c>
      <c r="Y6" s="108">
        <v>4400.09</v>
      </c>
      <c r="Z6" s="108">
        <v>5719.98</v>
      </c>
      <c r="AA6" s="243">
        <f t="shared" si="14"/>
        <v>1.2999688642732306</v>
      </c>
      <c r="AB6" s="108">
        <v>7622.64</v>
      </c>
      <c r="AC6" s="108">
        <v>3069.77</v>
      </c>
      <c r="AD6" s="243">
        <f t="shared" si="15"/>
        <v>0.40271743123117448</v>
      </c>
      <c r="AE6" s="108">
        <v>5489.87</v>
      </c>
      <c r="AF6" s="108">
        <v>3392.62</v>
      </c>
      <c r="AG6" s="243">
        <f t="shared" si="16"/>
        <v>0.6179782034911574</v>
      </c>
      <c r="AH6" s="108">
        <v>7277.03</v>
      </c>
      <c r="AI6" s="108">
        <v>3702.11</v>
      </c>
      <c r="AJ6" s="243">
        <f t="shared" si="17"/>
        <v>0.50873914220499306</v>
      </c>
      <c r="AK6" s="108">
        <v>7626.15</v>
      </c>
      <c r="AL6" s="108">
        <v>5854.83</v>
      </c>
      <c r="AM6" s="243">
        <f t="shared" si="18"/>
        <v>0.76773076847426291</v>
      </c>
      <c r="AN6" s="108">
        <v>7160.94</v>
      </c>
      <c r="AO6" s="108">
        <v>4312.43</v>
      </c>
      <c r="AP6" s="253">
        <f t="shared" si="19"/>
        <v>0.60221563090879138</v>
      </c>
      <c r="AQ6" s="108">
        <v>13945.39</v>
      </c>
      <c r="AR6" s="108">
        <v>10900.35</v>
      </c>
      <c r="AS6" s="253">
        <f t="shared" si="20"/>
        <v>0.78164540396503801</v>
      </c>
      <c r="AT6" s="108">
        <v>7033.26</v>
      </c>
      <c r="AU6" s="108">
        <v>7654.72</v>
      </c>
      <c r="AV6" s="253">
        <f t="shared" si="21"/>
        <v>1.0883601629969601</v>
      </c>
      <c r="AW6" s="108">
        <v>6059.29</v>
      </c>
      <c r="AX6" s="108">
        <v>2366.8200000000002</v>
      </c>
      <c r="AY6" s="253">
        <f t="shared" si="22"/>
        <v>0.39061012098777254</v>
      </c>
      <c r="AZ6" s="108">
        <v>4914.82</v>
      </c>
      <c r="BA6" s="108">
        <v>4113.3999999999996</v>
      </c>
      <c r="BB6" s="253">
        <f t="shared" si="23"/>
        <v>0.83693807708115453</v>
      </c>
      <c r="BC6" s="108">
        <v>4942.41</v>
      </c>
      <c r="BD6" s="108">
        <v>3212.97</v>
      </c>
      <c r="BE6" s="253">
        <f t="shared" si="24"/>
        <v>0.65008164033335958</v>
      </c>
      <c r="BF6" s="108">
        <v>7371.7</v>
      </c>
      <c r="BG6" s="108">
        <v>3632.88</v>
      </c>
      <c r="BH6" s="253">
        <f t="shared" si="25"/>
        <v>0.49281441187243108</v>
      </c>
      <c r="BI6" s="108">
        <v>7938.3</v>
      </c>
      <c r="BJ6" s="108">
        <v>6163.54</v>
      </c>
      <c r="BK6" s="253">
        <f t="shared" si="26"/>
        <v>0.77643072194298524</v>
      </c>
      <c r="BL6" s="108">
        <v>16498.53</v>
      </c>
      <c r="BM6" s="108">
        <v>9854.16</v>
      </c>
      <c r="BN6" s="253">
        <f t="shared" si="27"/>
        <v>0.59727502995721438</v>
      </c>
      <c r="BO6" s="108">
        <v>4341.8</v>
      </c>
      <c r="BP6" s="108">
        <v>4509.75</v>
      </c>
      <c r="BQ6" s="253">
        <f t="shared" si="28"/>
        <v>1.038682113409185</v>
      </c>
      <c r="BR6" s="108">
        <v>5159.18</v>
      </c>
      <c r="BS6" s="108">
        <v>3506.66</v>
      </c>
      <c r="BT6" s="253">
        <f t="shared" si="29"/>
        <v>0.67969328459173739</v>
      </c>
      <c r="BU6" s="108">
        <v>4082.87</v>
      </c>
      <c r="BV6" s="108">
        <v>4226.7</v>
      </c>
      <c r="BW6" s="253">
        <f t="shared" si="30"/>
        <v>1.0352276707316177</v>
      </c>
      <c r="BX6" s="108">
        <v>3394.3</v>
      </c>
      <c r="BY6" s="108">
        <v>3849.79</v>
      </c>
      <c r="BZ6" s="253">
        <f t="shared" si="31"/>
        <v>1.1341926170344401</v>
      </c>
      <c r="CA6" s="88">
        <v>6121.23</v>
      </c>
      <c r="CB6" s="108">
        <v>2574.84</v>
      </c>
      <c r="CC6" s="253">
        <f t="shared" si="32"/>
        <v>0.42064094961306803</v>
      </c>
      <c r="CD6" s="108">
        <v>7473.2</v>
      </c>
      <c r="CE6" s="108">
        <v>4220.3</v>
      </c>
      <c r="CF6" s="253">
        <f t="shared" si="33"/>
        <v>0.56472461596103418</v>
      </c>
      <c r="CG6" s="108">
        <v>15350.55</v>
      </c>
      <c r="CH6" s="108">
        <v>8080.14</v>
      </c>
      <c r="CI6" s="253">
        <f t="shared" si="34"/>
        <v>0.52637462501343601</v>
      </c>
      <c r="CJ6" s="108">
        <v>9437.9</v>
      </c>
      <c r="CK6" s="108">
        <v>6437.08</v>
      </c>
      <c r="CL6" s="253">
        <f t="shared" si="35"/>
        <v>0.68204579408554866</v>
      </c>
      <c r="CM6" s="108">
        <v>9433.5</v>
      </c>
      <c r="CN6" s="108">
        <v>4687.46</v>
      </c>
      <c r="CO6" s="253">
        <f t="shared" si="36"/>
        <v>0.49689510786028518</v>
      </c>
      <c r="CP6" s="108">
        <v>6462.38</v>
      </c>
      <c r="CQ6" s="108">
        <v>3996.37</v>
      </c>
      <c r="CR6" s="253">
        <f t="shared" si="37"/>
        <v>0.61840529340583494</v>
      </c>
      <c r="CS6" s="108">
        <v>4772.47</v>
      </c>
      <c r="CT6" s="108">
        <v>5156.16</v>
      </c>
      <c r="CU6" s="253">
        <f t="shared" si="38"/>
        <v>1.0803965242316871</v>
      </c>
      <c r="CV6" s="108">
        <v>5827.98</v>
      </c>
      <c r="CW6" s="108">
        <v>4472.9399999999996</v>
      </c>
      <c r="CX6" s="253">
        <f t="shared" si="39"/>
        <v>0.76749405454376984</v>
      </c>
      <c r="CY6" s="108">
        <v>8601.44</v>
      </c>
      <c r="CZ6" s="108">
        <v>8641.5300000000007</v>
      </c>
      <c r="DA6" s="253">
        <f t="shared" si="40"/>
        <v>1.0046608474860024</v>
      </c>
      <c r="DB6" s="108">
        <v>14743.9</v>
      </c>
      <c r="DC6" s="108">
        <v>13529.27</v>
      </c>
      <c r="DD6" s="253">
        <f t="shared" si="41"/>
        <v>0.91761813360101474</v>
      </c>
      <c r="DE6" s="108">
        <v>7645.71</v>
      </c>
      <c r="DF6" s="108">
        <v>5304.59</v>
      </c>
      <c r="DG6" s="253">
        <f t="shared" si="42"/>
        <v>0.69379952940930278</v>
      </c>
      <c r="DH6" s="108">
        <v>5361.54</v>
      </c>
      <c r="DI6" s="108">
        <v>5328.73</v>
      </c>
      <c r="DJ6" s="253">
        <f t="shared" si="43"/>
        <v>0.99388048956083508</v>
      </c>
      <c r="DK6" s="108">
        <v>9432.2199999999993</v>
      </c>
      <c r="DL6" s="108">
        <v>4286.43</v>
      </c>
      <c r="DM6" s="253">
        <f t="shared" si="0"/>
        <v>0.45444550699623215</v>
      </c>
      <c r="DN6" s="108">
        <v>7447.32</v>
      </c>
      <c r="DO6" s="108">
        <v>5071.1899999999996</v>
      </c>
      <c r="DP6" s="253">
        <f t="shared" si="1"/>
        <v>0.68094160046835639</v>
      </c>
      <c r="DQ6" s="108">
        <v>13788.48</v>
      </c>
      <c r="DR6" s="108">
        <v>3928.36</v>
      </c>
      <c r="DS6" s="253">
        <f t="shared" si="2"/>
        <v>0.28490159901599016</v>
      </c>
      <c r="DT6" s="108">
        <v>19592.939999999999</v>
      </c>
      <c r="DU6" s="108">
        <v>11867.63</v>
      </c>
      <c r="DV6" s="253">
        <f t="shared" si="3"/>
        <v>0.60570950556680114</v>
      </c>
      <c r="DW6" s="108">
        <v>16269.33</v>
      </c>
      <c r="DX6" s="108">
        <v>15303.03</v>
      </c>
      <c r="DY6" s="253">
        <f t="shared" si="4"/>
        <v>0.94060603601992221</v>
      </c>
      <c r="DZ6" s="108">
        <v>8716.02</v>
      </c>
      <c r="EA6" s="108">
        <v>8538.4</v>
      </c>
      <c r="EB6" s="253">
        <f t="shared" si="44"/>
        <v>0.97962143271814417</v>
      </c>
      <c r="EC6" s="108">
        <v>5321.54</v>
      </c>
      <c r="EE6" s="253">
        <f t="shared" si="45"/>
        <v>0</v>
      </c>
      <c r="EF6" s="108">
        <v>3763.22</v>
      </c>
      <c r="EG6" s="108">
        <v>5630.44</v>
      </c>
      <c r="EH6" s="253">
        <f t="shared" si="46"/>
        <v>1.4961761470230281</v>
      </c>
      <c r="EI6" s="108">
        <v>5253.79</v>
      </c>
      <c r="EJ6" s="108">
        <v>2605.1799999999998</v>
      </c>
      <c r="EK6" s="253">
        <f t="shared" si="47"/>
        <v>0.49586679330540429</v>
      </c>
      <c r="EL6" s="108">
        <v>6025.57</v>
      </c>
      <c r="EM6" s="108">
        <v>2201.13</v>
      </c>
      <c r="EN6" s="253">
        <f t="shared" si="48"/>
        <v>0.36529822074924034</v>
      </c>
      <c r="EO6" s="108">
        <v>8991.39</v>
      </c>
      <c r="EP6" s="108">
        <v>4113.3999999999996</v>
      </c>
      <c r="EQ6" s="253">
        <f t="shared" si="49"/>
        <v>0.45748210232233277</v>
      </c>
      <c r="ER6" s="108">
        <v>18022.46</v>
      </c>
      <c r="ES6" s="108">
        <v>3212.97</v>
      </c>
      <c r="ET6" s="253">
        <f t="shared" si="50"/>
        <v>0.17827588464615818</v>
      </c>
      <c r="EU6" s="108">
        <v>8465.58</v>
      </c>
      <c r="EV6" s="108">
        <v>7590.96</v>
      </c>
      <c r="EW6" s="253">
        <f t="shared" si="51"/>
        <v>0.89668516510386764</v>
      </c>
      <c r="EX6" s="108">
        <v>6235.17</v>
      </c>
      <c r="EY6" s="108">
        <v>3462.28</v>
      </c>
      <c r="EZ6" s="253">
        <f t="shared" si="52"/>
        <v>0.5552823740170677</v>
      </c>
      <c r="FA6" s="108">
        <v>4017.75</v>
      </c>
      <c r="FB6" s="108">
        <v>4818.78</v>
      </c>
      <c r="FC6" s="253">
        <f t="shared" si="53"/>
        <v>1.1993727832742205</v>
      </c>
      <c r="FD6" s="108">
        <v>3473.43</v>
      </c>
      <c r="FE6" s="108">
        <v>4512.96</v>
      </c>
      <c r="FF6" s="253">
        <f t="shared" si="54"/>
        <v>1.2992805382575725</v>
      </c>
      <c r="FG6" s="108">
        <v>6567.8</v>
      </c>
      <c r="FH6" s="108">
        <v>3708.72</v>
      </c>
      <c r="FI6" s="253">
        <f t="shared" si="55"/>
        <v>0.56468223758336122</v>
      </c>
      <c r="FJ6" s="108">
        <v>7914.7</v>
      </c>
      <c r="FK6" s="108">
        <v>8132.89</v>
      </c>
      <c r="FL6" s="253">
        <f t="shared" si="56"/>
        <v>1.0275676904999558</v>
      </c>
      <c r="FM6" s="108">
        <v>18096.8</v>
      </c>
      <c r="FN6" s="108">
        <v>12747.81</v>
      </c>
      <c r="FO6" s="253">
        <f t="shared" si="57"/>
        <v>0.7044234339772778</v>
      </c>
      <c r="FP6" s="108">
        <v>5817.74</v>
      </c>
      <c r="FQ6" s="108">
        <v>5621.4</v>
      </c>
      <c r="FR6" s="253">
        <f t="shared" si="58"/>
        <v>0.96625149972326019</v>
      </c>
      <c r="FS6" s="108">
        <v>7206.66</v>
      </c>
      <c r="FT6" s="108">
        <v>3171.05</v>
      </c>
      <c r="FU6" s="253">
        <f t="shared" si="59"/>
        <v>0.4400165957600331</v>
      </c>
      <c r="FV6" s="108">
        <v>6125.48</v>
      </c>
      <c r="FW6" s="108">
        <v>3869.81</v>
      </c>
      <c r="FX6" s="253">
        <f t="shared" si="60"/>
        <v>0.63175620522799847</v>
      </c>
      <c r="FY6" s="108">
        <v>5855.1</v>
      </c>
      <c r="FZ6" s="108">
        <v>3035.81</v>
      </c>
      <c r="GA6" s="253">
        <f t="shared" si="61"/>
        <v>0.51848986353777049</v>
      </c>
      <c r="GB6" s="108">
        <v>5767.44</v>
      </c>
      <c r="GC6" s="108">
        <v>5641.06</v>
      </c>
      <c r="GD6" s="253">
        <f t="shared" si="62"/>
        <v>0.97808733164107486</v>
      </c>
      <c r="GE6" s="108">
        <v>7613.23</v>
      </c>
      <c r="GF6" s="108">
        <v>5161.32</v>
      </c>
      <c r="GG6" s="253">
        <f t="shared" si="63"/>
        <v>0.67794090024864606</v>
      </c>
      <c r="GH6" s="108">
        <v>15190.35</v>
      </c>
      <c r="GI6" s="108">
        <v>10462.370000000001</v>
      </c>
      <c r="GJ6" s="253">
        <f t="shared" si="64"/>
        <v>0.68875108210146574</v>
      </c>
      <c r="GK6" s="108">
        <v>6500.48</v>
      </c>
      <c r="GL6" s="108">
        <v>8620.2900000000009</v>
      </c>
      <c r="GM6" s="253">
        <f t="shared" si="65"/>
        <v>1.3261005341144041</v>
      </c>
      <c r="GN6" s="108">
        <v>8347.34</v>
      </c>
      <c r="GO6" s="108">
        <v>5194.95</v>
      </c>
      <c r="GP6" s="253">
        <f t="shared" si="66"/>
        <v>0.62234795755294503</v>
      </c>
      <c r="GQ6" s="108">
        <v>4807.83</v>
      </c>
      <c r="GR6" s="108">
        <v>2993.68</v>
      </c>
      <c r="GS6" s="253">
        <f t="shared" si="67"/>
        <v>0.6226676067997412</v>
      </c>
      <c r="GT6" s="108">
        <v>6722.29</v>
      </c>
      <c r="GU6" s="108">
        <v>3698.33</v>
      </c>
      <c r="GV6" s="253">
        <f t="shared" si="68"/>
        <v>0.55015924632826019</v>
      </c>
      <c r="GW6" s="108">
        <v>6861.9</v>
      </c>
      <c r="GX6" s="108">
        <v>4332.03</v>
      </c>
      <c r="GY6" s="253">
        <f t="shared" si="69"/>
        <v>0.63131639924802163</v>
      </c>
      <c r="GZ6" s="108">
        <v>6861.9</v>
      </c>
      <c r="HA6" s="108">
        <v>7743.98</v>
      </c>
      <c r="HB6" s="253">
        <f t="shared" si="70"/>
        <v>1.1285474868476661</v>
      </c>
      <c r="HC6" s="108">
        <v>15921.24</v>
      </c>
      <c r="HD6" s="108">
        <v>12675.84</v>
      </c>
      <c r="HE6" s="253">
        <f t="shared" si="71"/>
        <v>0.79615909313596178</v>
      </c>
      <c r="HF6" s="108">
        <v>7736.03</v>
      </c>
      <c r="HG6" s="108">
        <v>7680.22</v>
      </c>
      <c r="HH6" s="253">
        <f t="shared" si="72"/>
        <v>0.99278570532947785</v>
      </c>
      <c r="HI6" s="108">
        <v>9666.8799999999992</v>
      </c>
      <c r="HJ6" s="108">
        <v>7027.88</v>
      </c>
      <c r="HK6" s="253">
        <f t="shared" si="73"/>
        <v>0.7270060246946275</v>
      </c>
      <c r="HL6" s="108">
        <v>4516.43</v>
      </c>
      <c r="HM6" s="108">
        <v>3844.55</v>
      </c>
      <c r="HN6" s="253">
        <f t="shared" si="74"/>
        <v>0.85123648545421937</v>
      </c>
      <c r="HO6" s="108">
        <v>3547.71</v>
      </c>
      <c r="HP6" s="108">
        <v>5286.2</v>
      </c>
      <c r="HQ6" s="253">
        <f t="shared" si="75"/>
        <v>1.4900315978476255</v>
      </c>
      <c r="HR6" s="108">
        <v>5449.26</v>
      </c>
      <c r="HS6" s="108">
        <v>5552.82</v>
      </c>
      <c r="HT6" s="253">
        <f t="shared" si="76"/>
        <v>1.0190044152784046</v>
      </c>
      <c r="HU6" s="108">
        <v>4628.83</v>
      </c>
      <c r="HV6" s="108">
        <v>7955.36</v>
      </c>
      <c r="HW6" s="253">
        <f t="shared" si="77"/>
        <v>1.7186546060235524</v>
      </c>
      <c r="HX6" s="108">
        <v>11283.2</v>
      </c>
      <c r="HY6" s="108">
        <v>12667.34</v>
      </c>
      <c r="HZ6" s="253">
        <f t="shared" si="78"/>
        <v>1.1226726460578558</v>
      </c>
      <c r="IA6" s="108">
        <v>8098.64</v>
      </c>
      <c r="IB6" s="108">
        <v>6672.57</v>
      </c>
      <c r="IC6" s="253">
        <f t="shared" si="79"/>
        <v>0.82391240998488624</v>
      </c>
      <c r="ID6" s="353"/>
      <c r="IE6" s="353"/>
      <c r="IF6" s="353"/>
      <c r="IG6" s="353"/>
      <c r="IH6" s="353"/>
      <c r="II6" s="353"/>
      <c r="IJ6" s="353"/>
      <c r="IK6" s="353"/>
      <c r="IL6" s="353"/>
      <c r="IM6" s="353"/>
      <c r="IN6" s="353"/>
      <c r="IO6" s="353"/>
      <c r="IP6" s="353"/>
      <c r="IQ6" s="311">
        <f t="shared" si="80"/>
        <v>156427.31999999998</v>
      </c>
      <c r="IR6" s="311">
        <f t="shared" si="81"/>
        <v>132236.29</v>
      </c>
      <c r="IS6" s="310">
        <f t="shared" si="5"/>
        <v>-24191.02999999997</v>
      </c>
      <c r="IT6" s="313">
        <f t="shared" si="6"/>
        <v>0.84535290894199322</v>
      </c>
      <c r="IU6" s="317">
        <f t="shared" si="82"/>
        <v>46828.34</v>
      </c>
      <c r="IV6" s="317">
        <f t="shared" si="83"/>
        <v>50014.369999999995</v>
      </c>
      <c r="IW6" s="316">
        <f t="shared" si="84"/>
        <v>3186.0299999999988</v>
      </c>
      <c r="IX6" s="320">
        <f t="shared" si="85"/>
        <v>1.0680363643041799</v>
      </c>
      <c r="IZ6" s="244"/>
      <c r="JA6" s="396"/>
      <c r="JB6" s="742"/>
    </row>
    <row r="7" spans="3:262">
      <c r="C7" s="257" t="s">
        <v>12</v>
      </c>
      <c r="D7" s="108">
        <v>9188.64</v>
      </c>
      <c r="E7" s="108">
        <v>5509.78</v>
      </c>
      <c r="F7" s="243">
        <f t="shared" si="7"/>
        <v>0.59962954256560275</v>
      </c>
      <c r="G7" s="108">
        <v>9204.48</v>
      </c>
      <c r="H7" s="108">
        <v>6222.2</v>
      </c>
      <c r="I7" s="243">
        <f t="shared" si="8"/>
        <v>0.67599690585454042</v>
      </c>
      <c r="J7" s="108">
        <v>12320.61</v>
      </c>
      <c r="K7" s="108">
        <v>4300.3100000000004</v>
      </c>
      <c r="L7" s="243">
        <f t="shared" si="9"/>
        <v>0.34903385465492376</v>
      </c>
      <c r="M7" s="108">
        <v>7025.2</v>
      </c>
      <c r="N7" s="108">
        <v>7107.03</v>
      </c>
      <c r="O7" s="243">
        <f t="shared" si="10"/>
        <v>1.0116480669589478</v>
      </c>
      <c r="P7" s="108">
        <v>7858.19</v>
      </c>
      <c r="Q7" s="108">
        <v>4469.1099999999997</v>
      </c>
      <c r="R7" s="243">
        <f t="shared" si="11"/>
        <v>0.56872002331325655</v>
      </c>
      <c r="S7" s="108">
        <v>7133.91</v>
      </c>
      <c r="T7" s="108">
        <v>3671.67</v>
      </c>
      <c r="U7" s="243">
        <f t="shared" si="12"/>
        <v>0.51467848627190416</v>
      </c>
      <c r="V7" s="108">
        <v>9506.7199999999993</v>
      </c>
      <c r="W7" s="108">
        <v>5491.45</v>
      </c>
      <c r="X7" s="243">
        <f t="shared" si="13"/>
        <v>0.57763876499991584</v>
      </c>
      <c r="Y7" s="108">
        <v>6221.87</v>
      </c>
      <c r="Z7" s="108">
        <v>4387.51</v>
      </c>
      <c r="AA7" s="243">
        <f t="shared" si="14"/>
        <v>0.70517545368193169</v>
      </c>
      <c r="AB7" s="108">
        <v>10519.41</v>
      </c>
      <c r="AC7" s="108">
        <v>4166.83</v>
      </c>
      <c r="AD7" s="243">
        <f t="shared" si="15"/>
        <v>0.39610871712386914</v>
      </c>
      <c r="AE7" s="108">
        <v>7996.48</v>
      </c>
      <c r="AF7" s="108">
        <v>3097.85</v>
      </c>
      <c r="AG7" s="243">
        <f t="shared" si="16"/>
        <v>0.38740170675097041</v>
      </c>
      <c r="AH7" s="108">
        <v>6784.55</v>
      </c>
      <c r="AI7" s="108">
        <v>3385.71</v>
      </c>
      <c r="AJ7" s="243">
        <f t="shared" si="17"/>
        <v>0.49903236028918646</v>
      </c>
      <c r="AK7" s="108">
        <v>6916.33</v>
      </c>
      <c r="AL7" s="108">
        <v>4535.3900000000003</v>
      </c>
      <c r="AM7" s="243">
        <f t="shared" si="18"/>
        <v>0.65575095462477939</v>
      </c>
      <c r="AN7" s="108">
        <v>10677.78</v>
      </c>
      <c r="AO7" s="108">
        <v>4794.4399999999996</v>
      </c>
      <c r="AP7" s="253">
        <f t="shared" si="19"/>
        <v>0.44901093673029407</v>
      </c>
      <c r="AQ7" s="108">
        <v>10352.43</v>
      </c>
      <c r="AR7" s="108">
        <v>6088.26</v>
      </c>
      <c r="AS7" s="253">
        <f t="shared" si="20"/>
        <v>0.58809960559984464</v>
      </c>
      <c r="AT7" s="108">
        <v>8416.41</v>
      </c>
      <c r="AU7" s="108">
        <v>3920.1</v>
      </c>
      <c r="AV7" s="253">
        <f t="shared" si="21"/>
        <v>0.46576865908386117</v>
      </c>
      <c r="AW7" s="108">
        <v>7821.47</v>
      </c>
      <c r="AX7" s="108">
        <v>4640.28</v>
      </c>
      <c r="AY7" s="253">
        <f t="shared" si="22"/>
        <v>0.59327466575976118</v>
      </c>
      <c r="AZ7" s="108">
        <v>6260.44</v>
      </c>
      <c r="BA7" s="108">
        <v>4875.01</v>
      </c>
      <c r="BB7" s="253">
        <f t="shared" si="23"/>
        <v>0.77870085808665213</v>
      </c>
      <c r="BC7" s="108">
        <v>6148.56</v>
      </c>
      <c r="BD7" s="108">
        <v>2896.36</v>
      </c>
      <c r="BE7" s="253">
        <f t="shared" si="24"/>
        <v>0.47106314324004317</v>
      </c>
      <c r="BF7" s="108">
        <v>5395.96</v>
      </c>
      <c r="BG7" s="108">
        <v>3677.23</v>
      </c>
      <c r="BH7" s="253">
        <f t="shared" si="25"/>
        <v>0.68147836529551742</v>
      </c>
      <c r="BI7" s="108">
        <v>8894.81</v>
      </c>
      <c r="BJ7" s="108">
        <v>5419.14</v>
      </c>
      <c r="BK7" s="253">
        <f t="shared" si="26"/>
        <v>0.60924741506563951</v>
      </c>
      <c r="BL7" s="108">
        <v>11794.34</v>
      </c>
      <c r="BM7" s="108">
        <v>5348.22</v>
      </c>
      <c r="BN7" s="253">
        <f t="shared" si="27"/>
        <v>0.4534564884512402</v>
      </c>
      <c r="BO7" s="108">
        <v>6356.32</v>
      </c>
      <c r="BP7" s="108">
        <v>5793.31</v>
      </c>
      <c r="BQ7" s="253">
        <f t="shared" si="28"/>
        <v>0.91142516424597886</v>
      </c>
      <c r="BR7" s="108">
        <v>6588.77</v>
      </c>
      <c r="BS7" s="108">
        <v>3000.36</v>
      </c>
      <c r="BT7" s="253">
        <f t="shared" si="29"/>
        <v>0.455374827168045</v>
      </c>
      <c r="BU7" s="108">
        <v>6848.32</v>
      </c>
      <c r="BV7" s="108">
        <v>5498.79</v>
      </c>
      <c r="BW7" s="253">
        <f t="shared" si="30"/>
        <v>0.80293999112191017</v>
      </c>
      <c r="BX7" s="108">
        <v>6151.89</v>
      </c>
      <c r="BY7" s="108">
        <v>3181.74</v>
      </c>
      <c r="BZ7" s="253">
        <f t="shared" si="31"/>
        <v>0.51719715404534206</v>
      </c>
      <c r="CA7" s="88">
        <v>4159.3500000000004</v>
      </c>
      <c r="CB7" s="108">
        <v>4669.45</v>
      </c>
      <c r="CC7" s="253">
        <f t="shared" si="32"/>
        <v>1.1226393547068652</v>
      </c>
      <c r="CD7" s="108">
        <v>11885.7</v>
      </c>
      <c r="CE7" s="108">
        <v>5624.48</v>
      </c>
      <c r="CF7" s="253">
        <f t="shared" si="33"/>
        <v>0.47321403030532483</v>
      </c>
      <c r="CG7" s="108">
        <v>14258.5</v>
      </c>
      <c r="CH7" s="108">
        <v>9575.0499999999993</v>
      </c>
      <c r="CI7" s="253">
        <f t="shared" si="34"/>
        <v>0.67153276992671029</v>
      </c>
      <c r="CJ7" s="108">
        <v>6423.4</v>
      </c>
      <c r="CK7" s="108">
        <v>6053.28</v>
      </c>
      <c r="CL7" s="253">
        <f t="shared" si="35"/>
        <v>0.94237942522651552</v>
      </c>
      <c r="CM7" s="108">
        <v>9999.3700000000008</v>
      </c>
      <c r="CN7" s="108">
        <v>4975.2</v>
      </c>
      <c r="CO7" s="253">
        <f t="shared" si="36"/>
        <v>0.49755134573478121</v>
      </c>
      <c r="CP7" s="108">
        <v>6975.43</v>
      </c>
      <c r="CQ7" s="108">
        <v>5381.67</v>
      </c>
      <c r="CR7" s="253">
        <f t="shared" si="37"/>
        <v>0.77151802827926019</v>
      </c>
      <c r="CS7" s="108">
        <v>6181.58</v>
      </c>
      <c r="CT7" s="108">
        <v>2570.62</v>
      </c>
      <c r="CU7" s="253">
        <f t="shared" si="38"/>
        <v>0.41585161075323784</v>
      </c>
      <c r="CV7" s="108">
        <v>8499.36</v>
      </c>
      <c r="CW7" s="108">
        <v>3899.78</v>
      </c>
      <c r="CX7" s="253">
        <f t="shared" si="39"/>
        <v>0.45883219442405077</v>
      </c>
      <c r="CY7" s="108">
        <v>5200.8500000000004</v>
      </c>
      <c r="CZ7" s="108">
        <v>7120.17</v>
      </c>
      <c r="DA7" s="253">
        <f t="shared" si="40"/>
        <v>1.3690396762067738</v>
      </c>
      <c r="DB7" s="108">
        <v>11973.74</v>
      </c>
      <c r="DC7" s="108">
        <v>7119.04</v>
      </c>
      <c r="DD7" s="253">
        <f t="shared" si="41"/>
        <v>0.59455441658161945</v>
      </c>
      <c r="DE7" s="108">
        <v>5733.32</v>
      </c>
      <c r="DF7" s="108">
        <v>3121.19</v>
      </c>
      <c r="DG7" s="253">
        <f t="shared" si="42"/>
        <v>0.54439487068574577</v>
      </c>
      <c r="DH7" s="108">
        <v>7419.8</v>
      </c>
      <c r="DI7" s="108">
        <v>3933.45</v>
      </c>
      <c r="DJ7" s="253">
        <f t="shared" si="43"/>
        <v>0.53012884444324637</v>
      </c>
      <c r="DK7" s="108">
        <v>6501.41</v>
      </c>
      <c r="DL7" s="108">
        <v>3761.18</v>
      </c>
      <c r="DM7" s="253">
        <f t="shared" si="0"/>
        <v>0.57851758310889478</v>
      </c>
      <c r="DN7" s="108">
        <v>8925.02</v>
      </c>
      <c r="DO7" s="108">
        <v>5211.75</v>
      </c>
      <c r="DP7" s="253">
        <f t="shared" si="1"/>
        <v>0.58394827126437809</v>
      </c>
      <c r="DQ7" s="108">
        <v>16470.98</v>
      </c>
      <c r="DR7" s="108">
        <v>5103.9799999999996</v>
      </c>
      <c r="DS7" s="253">
        <f t="shared" si="2"/>
        <v>0.30987712935113754</v>
      </c>
      <c r="DT7" s="108">
        <v>17213.98</v>
      </c>
      <c r="DU7" s="108">
        <v>5678.89</v>
      </c>
      <c r="DV7" s="253">
        <f t="shared" si="3"/>
        <v>0.32989988369917944</v>
      </c>
      <c r="DW7" s="108">
        <v>10983.88</v>
      </c>
      <c r="DX7" s="108">
        <v>9547.4599999999991</v>
      </c>
      <c r="DY7" s="253">
        <f t="shared" si="4"/>
        <v>0.86922471840551785</v>
      </c>
      <c r="DZ7" s="108">
        <v>8379.56</v>
      </c>
      <c r="EA7" s="108">
        <v>6312.63</v>
      </c>
      <c r="EB7" s="253">
        <f t="shared" si="44"/>
        <v>0.75333669070929743</v>
      </c>
      <c r="EC7" s="108">
        <v>8988.43</v>
      </c>
      <c r="EE7" s="253">
        <f t="shared" si="45"/>
        <v>0</v>
      </c>
      <c r="EF7" s="108">
        <v>5083.18</v>
      </c>
      <c r="EG7" s="108">
        <v>5552.36</v>
      </c>
      <c r="EH7" s="253">
        <f t="shared" si="46"/>
        <v>1.0923004890639323</v>
      </c>
      <c r="EI7" s="108">
        <v>5224.78</v>
      </c>
      <c r="EJ7" s="108">
        <v>3601.62</v>
      </c>
      <c r="EK7" s="253">
        <f t="shared" si="47"/>
        <v>0.68933428775948458</v>
      </c>
      <c r="EL7" s="108">
        <v>7087.51</v>
      </c>
      <c r="EM7" s="108">
        <v>4086.82</v>
      </c>
      <c r="EN7" s="253">
        <f t="shared" si="48"/>
        <v>0.576622819579796</v>
      </c>
      <c r="EO7" s="108">
        <v>5229.71</v>
      </c>
      <c r="EP7" s="108">
        <v>4875.01</v>
      </c>
      <c r="EQ7" s="253">
        <f t="shared" si="49"/>
        <v>0.93217597151658504</v>
      </c>
      <c r="ER7" s="108">
        <v>9429.68</v>
      </c>
      <c r="ES7" s="108">
        <v>2896.36</v>
      </c>
      <c r="ET7" s="253">
        <f t="shared" si="50"/>
        <v>0.3071535831544655</v>
      </c>
      <c r="EU7" s="108">
        <v>4613.8599999999997</v>
      </c>
      <c r="EV7" s="108">
        <v>2728.15</v>
      </c>
      <c r="EW7" s="253">
        <f t="shared" si="51"/>
        <v>0.59129449094684283</v>
      </c>
      <c r="EX7" s="108">
        <v>3990.91</v>
      </c>
      <c r="EY7" s="108">
        <v>2674.43</v>
      </c>
      <c r="EZ7" s="253">
        <f t="shared" si="52"/>
        <v>0.67013037126870811</v>
      </c>
      <c r="FA7" s="108">
        <v>5444.45</v>
      </c>
      <c r="FB7" s="108">
        <v>3784.28</v>
      </c>
      <c r="FC7" s="253">
        <f t="shared" si="53"/>
        <v>0.69507112747844146</v>
      </c>
      <c r="FD7" s="108">
        <v>4193.49</v>
      </c>
      <c r="FE7" s="108">
        <v>1947.63</v>
      </c>
      <c r="FF7" s="253">
        <f t="shared" si="54"/>
        <v>0.46444131260596788</v>
      </c>
      <c r="FG7" s="108">
        <v>5483.84</v>
      </c>
      <c r="FH7" s="108">
        <v>2689.52</v>
      </c>
      <c r="FI7" s="253">
        <f t="shared" si="55"/>
        <v>0.49044465192274023</v>
      </c>
      <c r="FJ7" s="108">
        <v>8361.69</v>
      </c>
      <c r="FK7" s="108">
        <v>3838.94</v>
      </c>
      <c r="FL7" s="253">
        <f t="shared" si="56"/>
        <v>0.45911053865905094</v>
      </c>
      <c r="FM7" s="108">
        <v>10498.29</v>
      </c>
      <c r="FN7" s="108">
        <v>8935.9</v>
      </c>
      <c r="FO7" s="253">
        <f t="shared" si="57"/>
        <v>0.85117671544603923</v>
      </c>
      <c r="FP7" s="108">
        <v>4332.75</v>
      </c>
      <c r="FQ7" s="108">
        <v>5479.44</v>
      </c>
      <c r="FR7" s="253">
        <f t="shared" si="58"/>
        <v>1.2646563960533148</v>
      </c>
      <c r="FS7" s="108">
        <v>5552.52</v>
      </c>
      <c r="FT7" s="108">
        <v>4183.96</v>
      </c>
      <c r="FU7" s="253">
        <f t="shared" si="59"/>
        <v>0.75352452580089757</v>
      </c>
      <c r="FV7" s="108">
        <v>4227.97</v>
      </c>
      <c r="FW7" s="108">
        <v>3114.69</v>
      </c>
      <c r="FX7" s="253">
        <f t="shared" si="60"/>
        <v>0.73668687336948935</v>
      </c>
      <c r="FY7" s="108">
        <v>9870.83</v>
      </c>
      <c r="FZ7" s="108">
        <v>4316.2</v>
      </c>
      <c r="GA7" s="253">
        <f t="shared" si="61"/>
        <v>0.43726819325223915</v>
      </c>
      <c r="GB7" s="108">
        <v>5140.04</v>
      </c>
      <c r="GC7" s="108">
        <v>3646.44</v>
      </c>
      <c r="GD7" s="253">
        <f t="shared" si="62"/>
        <v>0.70941860374627441</v>
      </c>
      <c r="GE7" s="108">
        <v>4995.17</v>
      </c>
      <c r="GF7" s="108">
        <v>3342.93</v>
      </c>
      <c r="GG7" s="253">
        <f t="shared" si="63"/>
        <v>0.66923247857430268</v>
      </c>
      <c r="GH7" s="108">
        <v>8917.02</v>
      </c>
      <c r="GI7" s="108">
        <v>7381.99</v>
      </c>
      <c r="GJ7" s="253">
        <f t="shared" si="64"/>
        <v>0.82785392429309335</v>
      </c>
      <c r="GK7" s="108">
        <v>5667.56</v>
      </c>
      <c r="GL7" s="108">
        <v>3524.45</v>
      </c>
      <c r="GM7" s="253">
        <f t="shared" si="65"/>
        <v>0.62186372971790327</v>
      </c>
      <c r="GN7" s="108">
        <v>5324.29</v>
      </c>
      <c r="GO7" s="108">
        <v>4002.9</v>
      </c>
      <c r="GP7" s="253">
        <f t="shared" si="66"/>
        <v>0.75181855233279937</v>
      </c>
      <c r="GQ7" s="108">
        <v>7625.99</v>
      </c>
      <c r="GR7" s="108">
        <v>3858.39</v>
      </c>
      <c r="GS7" s="253">
        <f t="shared" si="67"/>
        <v>0.50595266975173059</v>
      </c>
      <c r="GT7" s="108">
        <v>4410.51</v>
      </c>
      <c r="GU7" s="108">
        <v>2302.48</v>
      </c>
      <c r="GV7" s="253">
        <f t="shared" si="68"/>
        <v>0.52204393596205423</v>
      </c>
      <c r="GW7" s="108">
        <v>5629.88</v>
      </c>
      <c r="GX7" s="108">
        <v>3285.04</v>
      </c>
      <c r="GY7" s="253">
        <f t="shared" si="69"/>
        <v>0.58350089167087038</v>
      </c>
      <c r="GZ7" s="108">
        <v>5629.88</v>
      </c>
      <c r="HA7" s="108">
        <v>6743.03</v>
      </c>
      <c r="HB7" s="253">
        <f t="shared" si="70"/>
        <v>1.1977217986884268</v>
      </c>
      <c r="HC7" s="108">
        <v>14264.58</v>
      </c>
      <c r="HD7" s="108">
        <v>6507.9</v>
      </c>
      <c r="HE7" s="253">
        <f t="shared" si="71"/>
        <v>0.45622794361979108</v>
      </c>
      <c r="HF7" s="108">
        <v>6648.16</v>
      </c>
      <c r="HG7" s="108">
        <v>5232.41</v>
      </c>
      <c r="HH7" s="253">
        <f t="shared" si="72"/>
        <v>0.78704634064162116</v>
      </c>
      <c r="HI7" s="108">
        <v>6893.65</v>
      </c>
      <c r="HJ7" s="108">
        <v>3780.68</v>
      </c>
      <c r="HK7" s="253">
        <f t="shared" si="73"/>
        <v>0.54842935164970663</v>
      </c>
      <c r="HL7" s="108">
        <v>6545.54</v>
      </c>
      <c r="HM7" s="108">
        <v>2678.29</v>
      </c>
      <c r="HN7" s="253">
        <f t="shared" si="74"/>
        <v>0.40917785240026033</v>
      </c>
      <c r="HO7" s="108">
        <v>8487.3799999999992</v>
      </c>
      <c r="HP7" s="108">
        <v>3276.8</v>
      </c>
      <c r="HQ7" s="253">
        <f t="shared" si="75"/>
        <v>0.3860790962582093</v>
      </c>
      <c r="HR7" s="108">
        <v>6569.65</v>
      </c>
      <c r="HS7" s="108">
        <v>2403.02</v>
      </c>
      <c r="HT7" s="253">
        <f t="shared" si="76"/>
        <v>0.36577595457901108</v>
      </c>
      <c r="HU7" s="108">
        <v>4876.91</v>
      </c>
      <c r="HV7" s="108">
        <v>5045.8599999999997</v>
      </c>
      <c r="HW7" s="253">
        <f t="shared" si="77"/>
        <v>1.034642837370384</v>
      </c>
      <c r="HX7" s="108">
        <v>6805</v>
      </c>
      <c r="HY7" s="108">
        <v>6450.29</v>
      </c>
      <c r="HZ7" s="253">
        <f t="shared" si="78"/>
        <v>0.94787509184423213</v>
      </c>
      <c r="IA7" s="108">
        <v>6562.36</v>
      </c>
      <c r="IB7" s="108">
        <v>4272.51</v>
      </c>
      <c r="IC7" s="253">
        <f t="shared" si="79"/>
        <v>0.65106303220182993</v>
      </c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11">
        <f t="shared" si="80"/>
        <v>138415.28</v>
      </c>
      <c r="IR7" s="311">
        <f t="shared" si="81"/>
        <v>90557.189999999988</v>
      </c>
      <c r="IS7" s="310">
        <f t="shared" si="5"/>
        <v>-47858.090000000011</v>
      </c>
      <c r="IT7" s="313">
        <f t="shared" si="6"/>
        <v>0.65424272522513405</v>
      </c>
      <c r="IU7" s="317">
        <f t="shared" si="82"/>
        <v>46826.289999999994</v>
      </c>
      <c r="IV7" s="317">
        <f t="shared" si="83"/>
        <v>28867.350000000002</v>
      </c>
      <c r="IW7" s="316">
        <f t="shared" si="84"/>
        <v>-17958.939999999991</v>
      </c>
      <c r="IX7" s="320">
        <f t="shared" si="85"/>
        <v>0.61647741044614057</v>
      </c>
      <c r="IZ7" s="244"/>
      <c r="JA7" s="396"/>
      <c r="JB7" s="742"/>
    </row>
    <row r="8" spans="3:262">
      <c r="C8" s="257" t="s">
        <v>13</v>
      </c>
      <c r="D8" s="108">
        <v>5964.51</v>
      </c>
      <c r="E8" s="108">
        <v>4748.38</v>
      </c>
      <c r="F8" s="243">
        <f t="shared" si="7"/>
        <v>0.7961056314768522</v>
      </c>
      <c r="G8" s="108">
        <v>12889.41</v>
      </c>
      <c r="H8" s="108">
        <v>6350.1</v>
      </c>
      <c r="I8" s="243">
        <f t="shared" si="8"/>
        <v>0.49266025365008953</v>
      </c>
      <c r="J8" s="108">
        <v>8345.01</v>
      </c>
      <c r="K8" s="108">
        <v>5476.54</v>
      </c>
      <c r="L8" s="243">
        <f t="shared" si="9"/>
        <v>0.65626524114410889</v>
      </c>
      <c r="M8" s="108">
        <v>5936.52</v>
      </c>
      <c r="N8" s="108">
        <v>5984.72</v>
      </c>
      <c r="O8" s="243">
        <f t="shared" si="10"/>
        <v>1.0081192348379184</v>
      </c>
      <c r="P8" s="108">
        <v>6301.01</v>
      </c>
      <c r="Q8" s="108">
        <v>4049.57</v>
      </c>
      <c r="R8" s="243">
        <f t="shared" si="11"/>
        <v>0.64268585512481335</v>
      </c>
      <c r="S8" s="108">
        <v>7851.38</v>
      </c>
      <c r="T8" s="108">
        <v>5610.21</v>
      </c>
      <c r="U8" s="243">
        <f t="shared" si="12"/>
        <v>0.71455081781801411</v>
      </c>
      <c r="V8" s="108">
        <v>13584.7</v>
      </c>
      <c r="W8" s="108">
        <v>13693.51</v>
      </c>
      <c r="X8" s="243">
        <f t="shared" si="13"/>
        <v>1.0080097462586586</v>
      </c>
      <c r="Y8" s="108">
        <v>6218.18</v>
      </c>
      <c r="Z8" s="108">
        <v>3726.42</v>
      </c>
      <c r="AA8" s="243">
        <f t="shared" si="14"/>
        <v>0.59927824540299568</v>
      </c>
      <c r="AB8" s="108">
        <v>8255.26</v>
      </c>
      <c r="AC8" s="108">
        <v>4332.58</v>
      </c>
      <c r="AD8" s="243">
        <f t="shared" si="15"/>
        <v>0.52482659540704957</v>
      </c>
      <c r="AE8" s="108">
        <v>10182.11</v>
      </c>
      <c r="AF8" s="108">
        <v>5977.42</v>
      </c>
      <c r="AG8" s="243">
        <f t="shared" si="16"/>
        <v>0.58705121040727315</v>
      </c>
      <c r="AH8" s="108">
        <v>7088.58</v>
      </c>
      <c r="AI8" s="108">
        <v>5136.33</v>
      </c>
      <c r="AJ8" s="243">
        <f t="shared" si="17"/>
        <v>0.72459223144832952</v>
      </c>
      <c r="AK8" s="108">
        <v>8041.81</v>
      </c>
      <c r="AL8" s="108">
        <v>6091.31</v>
      </c>
      <c r="AM8" s="243">
        <f t="shared" si="18"/>
        <v>0.75745510028215046</v>
      </c>
      <c r="AN8" s="108">
        <v>8370.7999999999993</v>
      </c>
      <c r="AO8" s="108">
        <v>6691.12</v>
      </c>
      <c r="AP8" s="253">
        <f t="shared" si="19"/>
        <v>0.79934056482056681</v>
      </c>
      <c r="AQ8" s="108">
        <v>15375.17</v>
      </c>
      <c r="AR8" s="108">
        <v>14161.66</v>
      </c>
      <c r="AS8" s="253">
        <f t="shared" si="20"/>
        <v>0.92107339300963831</v>
      </c>
      <c r="AT8" s="108">
        <v>5553.9</v>
      </c>
      <c r="AU8" s="108">
        <v>2712.81</v>
      </c>
      <c r="AV8" s="253">
        <f t="shared" si="21"/>
        <v>0.48845135850483445</v>
      </c>
      <c r="AW8" s="108">
        <v>7598.65</v>
      </c>
      <c r="AX8" s="108">
        <v>6508.93</v>
      </c>
      <c r="AY8" s="253">
        <f t="shared" si="22"/>
        <v>0.85659031538496977</v>
      </c>
      <c r="AZ8" s="108">
        <v>7887.2</v>
      </c>
      <c r="BA8" s="108">
        <v>3974.64</v>
      </c>
      <c r="BB8" s="253">
        <f t="shared" si="23"/>
        <v>0.50393549041484942</v>
      </c>
      <c r="BC8" s="108">
        <v>5441.51</v>
      </c>
      <c r="BD8" s="108">
        <v>1978.27</v>
      </c>
      <c r="BE8" s="253">
        <f t="shared" si="24"/>
        <v>0.36355166121168569</v>
      </c>
      <c r="BF8" s="108">
        <v>6817.01</v>
      </c>
      <c r="BG8" s="108">
        <v>5112.04</v>
      </c>
      <c r="BH8" s="253">
        <f t="shared" si="25"/>
        <v>0.74989474857745553</v>
      </c>
      <c r="BI8" s="108">
        <v>9108.17</v>
      </c>
      <c r="BJ8" s="108">
        <v>4614.3599999999997</v>
      </c>
      <c r="BK8" s="253">
        <f t="shared" si="26"/>
        <v>0.50661768500148763</v>
      </c>
      <c r="BL8" s="108">
        <v>16697.14</v>
      </c>
      <c r="BM8" s="108">
        <v>9042.31</v>
      </c>
      <c r="BN8" s="253">
        <f t="shared" si="27"/>
        <v>0.54154843284538545</v>
      </c>
      <c r="BO8" s="108">
        <v>7402.28</v>
      </c>
      <c r="BP8" s="108">
        <v>2752.98</v>
      </c>
      <c r="BQ8" s="253">
        <f t="shared" si="28"/>
        <v>0.37190973591920329</v>
      </c>
      <c r="BR8" s="108">
        <v>6250.72</v>
      </c>
      <c r="BS8" s="108">
        <v>4472.07</v>
      </c>
      <c r="BT8" s="253">
        <f t="shared" si="29"/>
        <v>0.71544878030050929</v>
      </c>
      <c r="BU8" s="108">
        <v>7539.78</v>
      </c>
      <c r="BV8" s="108">
        <v>3700.97</v>
      </c>
      <c r="BW8" s="253">
        <f t="shared" si="30"/>
        <v>0.49085914973646444</v>
      </c>
      <c r="BX8" s="108">
        <v>6238.96</v>
      </c>
      <c r="BY8" s="108">
        <v>5285.22</v>
      </c>
      <c r="BZ8" s="253">
        <f t="shared" si="31"/>
        <v>0.84713157321091981</v>
      </c>
      <c r="CA8" s="88">
        <v>4526.0600000000004</v>
      </c>
      <c r="CB8" s="108">
        <v>5113.26</v>
      </c>
      <c r="CC8" s="253">
        <f t="shared" si="32"/>
        <v>1.1297375642390952</v>
      </c>
      <c r="CD8" s="108">
        <v>8256.15</v>
      </c>
      <c r="CE8" s="108">
        <v>7017.69</v>
      </c>
      <c r="CF8" s="253">
        <f t="shared" si="33"/>
        <v>0.84999545793136022</v>
      </c>
      <c r="CG8" s="108">
        <v>15587.34</v>
      </c>
      <c r="CH8" s="108">
        <v>12921.91</v>
      </c>
      <c r="CI8" s="253">
        <f t="shared" si="34"/>
        <v>0.82900032975478821</v>
      </c>
      <c r="CJ8" s="108">
        <v>4399.68</v>
      </c>
      <c r="CK8" s="108">
        <v>4122.3999999999996</v>
      </c>
      <c r="CL8" s="253">
        <f t="shared" si="35"/>
        <v>0.93697723470797867</v>
      </c>
      <c r="CM8" s="108">
        <v>9024.2199999999993</v>
      </c>
      <c r="CN8" s="108">
        <v>6141.98</v>
      </c>
      <c r="CO8" s="253">
        <f t="shared" si="36"/>
        <v>0.68061062341122003</v>
      </c>
      <c r="CP8" s="108">
        <v>8060.5</v>
      </c>
      <c r="CQ8" s="108">
        <v>4801.16</v>
      </c>
      <c r="CR8" s="253">
        <f t="shared" si="37"/>
        <v>0.59564046895353884</v>
      </c>
      <c r="CS8" s="108">
        <v>5540.83</v>
      </c>
      <c r="CT8" s="108">
        <v>5617.35</v>
      </c>
      <c r="CU8" s="253">
        <f t="shared" si="38"/>
        <v>1.0138102053302485</v>
      </c>
      <c r="CV8" s="108">
        <v>6622.59</v>
      </c>
      <c r="CW8" s="108">
        <v>4296.4799999999996</v>
      </c>
      <c r="CX8" s="253">
        <f t="shared" si="39"/>
        <v>0.64876128523734666</v>
      </c>
      <c r="CY8" s="108">
        <v>9976.2199999999993</v>
      </c>
      <c r="CZ8" s="108">
        <v>5864.18</v>
      </c>
      <c r="DA8" s="253">
        <f t="shared" si="40"/>
        <v>0.58781582603430971</v>
      </c>
      <c r="DB8" s="108">
        <v>18140.25</v>
      </c>
      <c r="DC8" s="108">
        <v>10565.5</v>
      </c>
      <c r="DD8" s="253">
        <f t="shared" si="41"/>
        <v>0.58243408993812107</v>
      </c>
      <c r="DE8" s="108">
        <v>4276.6899999999996</v>
      </c>
      <c r="DF8" s="108">
        <v>3726.41</v>
      </c>
      <c r="DG8" s="253">
        <f t="shared" si="42"/>
        <v>0.87133039804147605</v>
      </c>
      <c r="DH8" s="108">
        <v>8394.93</v>
      </c>
      <c r="DI8" s="108">
        <v>5577.33</v>
      </c>
      <c r="DJ8" s="253">
        <f t="shared" si="43"/>
        <v>0.66436885119947398</v>
      </c>
      <c r="DK8" s="108">
        <v>9336.66</v>
      </c>
      <c r="DL8" s="108">
        <v>4701.33</v>
      </c>
      <c r="DM8" s="253">
        <f t="shared" si="0"/>
        <v>0.50353445450514422</v>
      </c>
      <c r="DN8" s="108">
        <v>7827.8</v>
      </c>
      <c r="DO8" s="108">
        <v>4644.6899999999996</v>
      </c>
      <c r="DP8" s="253">
        <f t="shared" si="1"/>
        <v>0.59335828713048355</v>
      </c>
      <c r="DQ8" s="108">
        <v>21923.47</v>
      </c>
      <c r="DR8" s="108">
        <v>6836.62</v>
      </c>
      <c r="DS8" s="253">
        <f t="shared" si="2"/>
        <v>0.31184023332072885</v>
      </c>
      <c r="DT8" s="108">
        <v>22969.34</v>
      </c>
      <c r="DU8" s="108">
        <v>10921.45</v>
      </c>
      <c r="DV8" s="253">
        <f t="shared" si="3"/>
        <v>0.47547948700310938</v>
      </c>
      <c r="DW8" s="108">
        <v>13886.24</v>
      </c>
      <c r="DX8" s="108">
        <v>14253.56</v>
      </c>
      <c r="DY8" s="253">
        <f t="shared" si="4"/>
        <v>1.0264520849416401</v>
      </c>
      <c r="DZ8" s="108">
        <v>7540.02</v>
      </c>
      <c r="EA8" s="108">
        <v>6505.53</v>
      </c>
      <c r="EB8" s="253">
        <f t="shared" si="44"/>
        <v>0.86280009867347829</v>
      </c>
      <c r="EC8" s="108">
        <v>7111.5</v>
      </c>
      <c r="EE8" s="253">
        <f t="shared" si="45"/>
        <v>0</v>
      </c>
      <c r="EF8" s="108">
        <v>6372.05</v>
      </c>
      <c r="EG8" s="108">
        <v>9632.82</v>
      </c>
      <c r="EH8" s="253">
        <f t="shared" si="46"/>
        <v>1.511730133944335</v>
      </c>
      <c r="EI8" s="108">
        <v>4587.05</v>
      </c>
      <c r="EJ8" s="108">
        <v>2851.59</v>
      </c>
      <c r="EK8" s="253">
        <f t="shared" si="47"/>
        <v>0.62166098036864648</v>
      </c>
      <c r="EL8" s="108">
        <v>7703.99</v>
      </c>
      <c r="EM8" s="108">
        <v>3694.51</v>
      </c>
      <c r="EN8" s="253">
        <f t="shared" si="48"/>
        <v>0.47955799527257958</v>
      </c>
      <c r="EO8" s="108">
        <v>9413.67</v>
      </c>
      <c r="EP8" s="108">
        <v>3974.64</v>
      </c>
      <c r="EQ8" s="253">
        <f t="shared" si="49"/>
        <v>0.42222002683331794</v>
      </c>
      <c r="ER8" s="108">
        <v>13921.23</v>
      </c>
      <c r="ES8" s="108">
        <v>1978.27</v>
      </c>
      <c r="ET8" s="253">
        <f t="shared" si="50"/>
        <v>0.14210454104989287</v>
      </c>
      <c r="EU8" s="108">
        <v>4933.84</v>
      </c>
      <c r="EV8" s="108">
        <v>6870.59</v>
      </c>
      <c r="EW8" s="253">
        <f t="shared" si="51"/>
        <v>1.3925441441149287</v>
      </c>
      <c r="EX8" s="108">
        <v>5759.73</v>
      </c>
      <c r="EY8" s="108">
        <v>5112.04</v>
      </c>
      <c r="EZ8" s="253">
        <f t="shared" si="52"/>
        <v>0.88754854828264529</v>
      </c>
      <c r="FA8" s="108">
        <v>5782.04</v>
      </c>
      <c r="FB8" s="108">
        <v>4535.17</v>
      </c>
      <c r="FC8" s="253">
        <f t="shared" si="53"/>
        <v>0.78435465683392025</v>
      </c>
      <c r="FD8" s="108">
        <v>4209.38</v>
      </c>
      <c r="FE8" s="108">
        <v>3451.03</v>
      </c>
      <c r="FF8" s="253">
        <f t="shared" si="54"/>
        <v>0.81984282720970791</v>
      </c>
      <c r="FG8" s="108">
        <v>5786.29</v>
      </c>
      <c r="FH8" s="108">
        <v>5820.51</v>
      </c>
      <c r="FI8" s="253">
        <f t="shared" si="55"/>
        <v>1.0059139794237759</v>
      </c>
      <c r="FJ8" s="108">
        <v>8427.9</v>
      </c>
      <c r="FK8" s="108">
        <v>6225.67</v>
      </c>
      <c r="FL8" s="253">
        <f t="shared" si="56"/>
        <v>0.73869765896605322</v>
      </c>
      <c r="FM8" s="108">
        <v>11929.52</v>
      </c>
      <c r="FN8" s="108">
        <v>10698.16</v>
      </c>
      <c r="FO8" s="253">
        <f t="shared" si="57"/>
        <v>0.89678042368846356</v>
      </c>
      <c r="FP8" s="108">
        <v>6253.43</v>
      </c>
      <c r="FQ8" s="108">
        <v>5472.61</v>
      </c>
      <c r="FR8" s="253">
        <f t="shared" si="58"/>
        <v>0.8751373246362395</v>
      </c>
      <c r="FS8" s="108">
        <v>7474.83</v>
      </c>
      <c r="FT8" s="108">
        <v>5128.4399999999996</v>
      </c>
      <c r="FU8" s="253">
        <f t="shared" si="59"/>
        <v>0.68609453325359904</v>
      </c>
      <c r="FV8" s="108">
        <v>6126.45</v>
      </c>
      <c r="FW8" s="108">
        <v>5550.39</v>
      </c>
      <c r="FX8" s="253">
        <f t="shared" si="60"/>
        <v>0.90597164752834036</v>
      </c>
      <c r="FY8" s="108">
        <v>11142.23</v>
      </c>
      <c r="FZ8" s="108">
        <v>5149.99</v>
      </c>
      <c r="GA8" s="253">
        <f t="shared" si="61"/>
        <v>0.4622046035667905</v>
      </c>
      <c r="GB8" s="108">
        <v>8214.93</v>
      </c>
      <c r="GC8" s="108">
        <v>5836.41</v>
      </c>
      <c r="GD8" s="253">
        <f t="shared" si="62"/>
        <v>0.71046375319083666</v>
      </c>
      <c r="GE8" s="108">
        <v>9966.69</v>
      </c>
      <c r="GF8" s="108">
        <v>5853.73</v>
      </c>
      <c r="GG8" s="253">
        <f t="shared" si="63"/>
        <v>0.58732939421212049</v>
      </c>
      <c r="GH8" s="108">
        <v>13703.39</v>
      </c>
      <c r="GI8" s="108">
        <v>14078.02</v>
      </c>
      <c r="GJ8" s="253">
        <f t="shared" si="64"/>
        <v>1.0273384906946383</v>
      </c>
      <c r="GK8" s="108">
        <v>6488.79</v>
      </c>
      <c r="GL8" s="108">
        <v>6399.99</v>
      </c>
      <c r="GM8" s="253">
        <f t="shared" si="65"/>
        <v>0.98631485993536538</v>
      </c>
      <c r="GN8" s="108">
        <v>7424.87</v>
      </c>
      <c r="GO8" s="108">
        <v>6311.29</v>
      </c>
      <c r="GP8" s="253">
        <f t="shared" si="66"/>
        <v>0.85002026971515998</v>
      </c>
      <c r="GQ8" s="108">
        <v>5332.13</v>
      </c>
      <c r="GR8" s="108">
        <v>3815.58</v>
      </c>
      <c r="GS8" s="253">
        <f t="shared" si="67"/>
        <v>0.71558270334744278</v>
      </c>
      <c r="GT8" s="108">
        <v>5469.4</v>
      </c>
      <c r="GU8" s="108">
        <v>4524.74</v>
      </c>
      <c r="GV8" s="253">
        <f t="shared" si="68"/>
        <v>0.82728270011335792</v>
      </c>
      <c r="GW8" s="108">
        <v>7200.78</v>
      </c>
      <c r="GX8" s="108">
        <v>6619.69</v>
      </c>
      <c r="GY8" s="253">
        <f t="shared" si="69"/>
        <v>0.91930179786078725</v>
      </c>
      <c r="GZ8" s="108">
        <v>7200.78</v>
      </c>
      <c r="HA8" s="108">
        <v>9736.76</v>
      </c>
      <c r="HB8" s="253">
        <f t="shared" si="70"/>
        <v>1.3521812914712019</v>
      </c>
      <c r="HC8" s="108">
        <v>14722.44</v>
      </c>
      <c r="HD8" s="108">
        <v>14053.81</v>
      </c>
      <c r="HE8" s="253">
        <f t="shared" si="71"/>
        <v>0.95458429445119142</v>
      </c>
      <c r="HF8" s="108">
        <v>6395.31</v>
      </c>
      <c r="HG8" s="108">
        <v>5391.5</v>
      </c>
      <c r="HH8" s="253">
        <f t="shared" si="72"/>
        <v>0.84303966500451111</v>
      </c>
      <c r="HI8" s="108">
        <v>8340.11</v>
      </c>
      <c r="HJ8" s="108">
        <v>7910.47</v>
      </c>
      <c r="HK8" s="253">
        <f t="shared" si="73"/>
        <v>0.94848509192324792</v>
      </c>
      <c r="HL8" s="108">
        <v>4069.55</v>
      </c>
      <c r="HM8" s="108">
        <v>5441.11</v>
      </c>
      <c r="HN8" s="253">
        <f t="shared" si="74"/>
        <v>1.3370298927399833</v>
      </c>
      <c r="HO8" s="108">
        <v>4165.62</v>
      </c>
      <c r="HP8" s="108">
        <v>7828.78</v>
      </c>
      <c r="HQ8" s="253">
        <f t="shared" si="75"/>
        <v>1.8793793000801802</v>
      </c>
      <c r="HR8" s="108">
        <v>4739.42</v>
      </c>
      <c r="HS8" s="108">
        <v>9057.66</v>
      </c>
      <c r="HT8" s="253">
        <f t="shared" si="76"/>
        <v>1.9111325858438373</v>
      </c>
      <c r="HU8" s="108">
        <v>4065.36</v>
      </c>
      <c r="HV8" s="108">
        <v>7294.94</v>
      </c>
      <c r="HW8" s="253">
        <f t="shared" si="77"/>
        <v>1.7944142708148847</v>
      </c>
      <c r="HX8" s="108">
        <v>8552.27</v>
      </c>
      <c r="HY8" s="108">
        <v>14528.36</v>
      </c>
      <c r="HZ8" s="253">
        <f t="shared" si="78"/>
        <v>1.6987723727150803</v>
      </c>
      <c r="IA8" s="108">
        <v>4836.83</v>
      </c>
      <c r="IB8" s="108">
        <v>4579.6899999999996</v>
      </c>
      <c r="IC8" s="253">
        <f t="shared" si="79"/>
        <v>0.94683708131152011</v>
      </c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11">
        <f t="shared" si="80"/>
        <v>157048.77999999997</v>
      </c>
      <c r="IR8" s="311">
        <f t="shared" si="81"/>
        <v>155984.27000000002</v>
      </c>
      <c r="IS8" s="310">
        <f t="shared" si="5"/>
        <v>-1064.5099999999511</v>
      </c>
      <c r="IT8" s="313">
        <f t="shared" si="6"/>
        <v>0.99322178752359647</v>
      </c>
      <c r="IU8" s="317">
        <f t="shared" si="82"/>
        <v>40327.64</v>
      </c>
      <c r="IV8" s="317">
        <f t="shared" si="83"/>
        <v>57452.820000000007</v>
      </c>
      <c r="IW8" s="316">
        <f t="shared" si="84"/>
        <v>17125.180000000008</v>
      </c>
      <c r="IX8" s="320">
        <f t="shared" si="85"/>
        <v>1.4246511821668713</v>
      </c>
      <c r="IZ8" s="244"/>
      <c r="JA8" s="396"/>
      <c r="JB8" s="742"/>
    </row>
    <row r="9" spans="3:262">
      <c r="C9" s="257" t="s">
        <v>14</v>
      </c>
      <c r="D9" s="108">
        <v>7323.9</v>
      </c>
      <c r="E9" s="108">
        <v>3107.12</v>
      </c>
      <c r="F9" s="243">
        <f t="shared" si="7"/>
        <v>0.4242439137617936</v>
      </c>
      <c r="G9" s="108">
        <v>17253.11</v>
      </c>
      <c r="H9" s="108">
        <v>8583.0499999999993</v>
      </c>
      <c r="I9" s="243">
        <f t="shared" si="8"/>
        <v>0.49747842562877065</v>
      </c>
      <c r="J9" s="108">
        <v>15183.49</v>
      </c>
      <c r="K9" s="108">
        <v>23651.33</v>
      </c>
      <c r="L9" s="243">
        <f t="shared" si="9"/>
        <v>1.5577005023219301</v>
      </c>
      <c r="M9" s="108">
        <v>11902.66</v>
      </c>
      <c r="N9" s="108">
        <v>7025.49</v>
      </c>
      <c r="O9" s="243">
        <f t="shared" si="10"/>
        <v>0.59024537372318453</v>
      </c>
      <c r="P9" s="108">
        <v>11989.6</v>
      </c>
      <c r="Q9" s="108">
        <v>8620.41</v>
      </c>
      <c r="R9" s="243">
        <f t="shared" si="11"/>
        <v>0.71899062520851398</v>
      </c>
      <c r="S9" s="108">
        <v>11127.44</v>
      </c>
      <c r="T9" s="108">
        <v>8865.19</v>
      </c>
      <c r="U9" s="243">
        <f t="shared" si="12"/>
        <v>0.79669627515403363</v>
      </c>
      <c r="V9" s="108">
        <v>17153.48</v>
      </c>
      <c r="W9" s="108">
        <v>14197.39</v>
      </c>
      <c r="X9" s="243">
        <f t="shared" si="13"/>
        <v>0.82766820493567483</v>
      </c>
      <c r="Y9" s="108">
        <v>8921.27</v>
      </c>
      <c r="Z9" s="108">
        <v>3568.72</v>
      </c>
      <c r="AA9" s="243">
        <f t="shared" si="14"/>
        <v>0.40002376343278473</v>
      </c>
      <c r="AB9" s="108">
        <v>13758.22</v>
      </c>
      <c r="AC9" s="108">
        <v>8297.98</v>
      </c>
      <c r="AD9" s="243">
        <f t="shared" si="15"/>
        <v>0.60312889312716322</v>
      </c>
      <c r="AE9" s="108">
        <v>10679.37</v>
      </c>
      <c r="AF9" s="108">
        <v>5120.82</v>
      </c>
      <c r="AG9" s="243">
        <f t="shared" si="16"/>
        <v>0.47950581354518096</v>
      </c>
      <c r="AH9" s="108">
        <v>12098.62</v>
      </c>
      <c r="AI9" s="108">
        <v>6521.42</v>
      </c>
      <c r="AJ9" s="243">
        <f t="shared" si="17"/>
        <v>0.53902180579272674</v>
      </c>
      <c r="AK9" s="108">
        <v>14084.59</v>
      </c>
      <c r="AL9" s="108">
        <v>9245.4699999999993</v>
      </c>
      <c r="AM9" s="243">
        <f t="shared" si="18"/>
        <v>0.65642450365967342</v>
      </c>
      <c r="AN9" s="108">
        <v>17128.63</v>
      </c>
      <c r="AO9" s="108">
        <v>9164.7800000000007</v>
      </c>
      <c r="AP9" s="253">
        <f t="shared" si="19"/>
        <v>0.53505621874020282</v>
      </c>
      <c r="AQ9" s="108">
        <v>23447.41</v>
      </c>
      <c r="AR9" s="108">
        <v>12351.67</v>
      </c>
      <c r="AS9" s="253">
        <f t="shared" si="20"/>
        <v>0.52678184925328642</v>
      </c>
      <c r="AT9" s="108">
        <v>9660.2999999999993</v>
      </c>
      <c r="AU9" s="108">
        <v>4523.54</v>
      </c>
      <c r="AV9" s="253">
        <f t="shared" si="21"/>
        <v>0.46826082005734815</v>
      </c>
      <c r="AW9" s="108">
        <v>13292.8</v>
      </c>
      <c r="AX9" s="108">
        <v>10080.83</v>
      </c>
      <c r="AY9" s="253">
        <f t="shared" si="22"/>
        <v>0.75836768777082331</v>
      </c>
      <c r="AZ9" s="108">
        <v>10183.51</v>
      </c>
      <c r="BA9" s="108">
        <v>4214.1000000000004</v>
      </c>
      <c r="BB9" s="253">
        <f t="shared" si="23"/>
        <v>0.41381606145621697</v>
      </c>
      <c r="BC9" s="108">
        <v>13970.24</v>
      </c>
      <c r="BD9" s="108">
        <v>5577.02</v>
      </c>
      <c r="BE9" s="253">
        <f t="shared" si="24"/>
        <v>0.39920717181666177</v>
      </c>
      <c r="BF9" s="108">
        <v>13172.28</v>
      </c>
      <c r="BG9" s="108">
        <v>9027.33</v>
      </c>
      <c r="BH9" s="253">
        <f t="shared" si="25"/>
        <v>0.68532782479570731</v>
      </c>
      <c r="BI9" s="108">
        <v>15660.48</v>
      </c>
      <c r="BJ9" s="108">
        <v>15038.49</v>
      </c>
      <c r="BK9" s="253">
        <f t="shared" si="26"/>
        <v>0.96028282658002817</v>
      </c>
      <c r="BL9" s="108">
        <v>22366.87</v>
      </c>
      <c r="BM9" s="108">
        <v>13131.72</v>
      </c>
      <c r="BN9" s="253">
        <f t="shared" si="27"/>
        <v>0.58710584002142452</v>
      </c>
      <c r="BO9" s="108">
        <v>10356.52</v>
      </c>
      <c r="BP9" s="108">
        <v>4171.6499999999996</v>
      </c>
      <c r="BQ9" s="253">
        <f t="shared" si="28"/>
        <v>0.40280422381263198</v>
      </c>
      <c r="BR9" s="108">
        <v>7803.76</v>
      </c>
      <c r="BS9" s="108">
        <v>5524.97</v>
      </c>
      <c r="BT9" s="253">
        <f t="shared" si="29"/>
        <v>0.70798820055973022</v>
      </c>
      <c r="BU9" s="108">
        <v>10121.200000000001</v>
      </c>
      <c r="BV9" s="108">
        <v>7063.87</v>
      </c>
      <c r="BW9" s="253">
        <f t="shared" si="30"/>
        <v>0.69792811129115118</v>
      </c>
      <c r="BX9" s="108">
        <v>12647.04</v>
      </c>
      <c r="BY9" s="108">
        <v>7425.28</v>
      </c>
      <c r="BZ9" s="253">
        <f t="shared" si="31"/>
        <v>0.58711603663782186</v>
      </c>
      <c r="CA9" s="88">
        <v>15852.15</v>
      </c>
      <c r="CB9" s="108">
        <v>10982.16</v>
      </c>
      <c r="CC9" s="253">
        <f t="shared" si="32"/>
        <v>0.69278678286541573</v>
      </c>
      <c r="CD9" s="108">
        <v>16340.61</v>
      </c>
      <c r="CE9" s="108">
        <v>17806.349999999999</v>
      </c>
      <c r="CF9" s="253">
        <f t="shared" si="33"/>
        <v>1.0896992217548793</v>
      </c>
      <c r="CG9" s="108">
        <v>22346.83</v>
      </c>
      <c r="CH9" s="108">
        <v>16382.14</v>
      </c>
      <c r="CI9" s="253">
        <f t="shared" si="34"/>
        <v>0.73308563227983559</v>
      </c>
      <c r="CJ9" s="108">
        <v>9995.09</v>
      </c>
      <c r="CK9" s="108">
        <v>8655.18</v>
      </c>
      <c r="CL9" s="253">
        <f t="shared" si="35"/>
        <v>0.8659431781004473</v>
      </c>
      <c r="CM9" s="108">
        <v>18135.16</v>
      </c>
      <c r="CN9" s="108">
        <v>8124.94</v>
      </c>
      <c r="CO9" s="253">
        <f t="shared" si="36"/>
        <v>0.44802141254888295</v>
      </c>
      <c r="CP9" s="108">
        <v>15981.55</v>
      </c>
      <c r="CQ9" s="108">
        <v>9552.32</v>
      </c>
      <c r="CR9" s="253">
        <f t="shared" si="37"/>
        <v>0.5977092334598334</v>
      </c>
      <c r="CS9" s="108">
        <v>8969.2199999999993</v>
      </c>
      <c r="CT9" s="108">
        <v>9288.07</v>
      </c>
      <c r="CU9" s="253">
        <f t="shared" si="38"/>
        <v>1.035549356577272</v>
      </c>
      <c r="CV9" s="108">
        <v>14465.17</v>
      </c>
      <c r="CW9" s="108">
        <v>12353.22</v>
      </c>
      <c r="CX9" s="253">
        <f t="shared" si="39"/>
        <v>0.85399756795115433</v>
      </c>
      <c r="CY9" s="108">
        <v>14625.03</v>
      </c>
      <c r="CZ9" s="108">
        <v>10825.16</v>
      </c>
      <c r="DA9" s="253">
        <f t="shared" si="40"/>
        <v>0.74018036202318893</v>
      </c>
      <c r="DB9" s="108">
        <v>23738.16</v>
      </c>
      <c r="DC9" s="108">
        <v>15316.07</v>
      </c>
      <c r="DD9" s="253">
        <f t="shared" si="41"/>
        <v>0.64520881146643205</v>
      </c>
      <c r="DE9" s="108">
        <v>11524.32</v>
      </c>
      <c r="DF9" s="108">
        <v>5422.6</v>
      </c>
      <c r="DG9" s="253">
        <f t="shared" si="42"/>
        <v>0.47053535479750652</v>
      </c>
      <c r="DH9" s="108">
        <v>15414.38</v>
      </c>
      <c r="DI9" s="108">
        <v>12341.08</v>
      </c>
      <c r="DJ9" s="253">
        <f t="shared" si="43"/>
        <v>0.80062123809066599</v>
      </c>
      <c r="DK9" s="108">
        <v>11279.56</v>
      </c>
      <c r="DL9" s="108">
        <v>7138.15</v>
      </c>
      <c r="DM9" s="253">
        <f t="shared" si="0"/>
        <v>0.63283940153693941</v>
      </c>
      <c r="DN9" s="108">
        <v>32671.45</v>
      </c>
      <c r="DO9" s="108">
        <v>10445.549999999999</v>
      </c>
      <c r="DP9" s="253">
        <f t="shared" si="1"/>
        <v>0.31971491929498075</v>
      </c>
      <c r="DQ9" s="108">
        <v>32159.45</v>
      </c>
      <c r="DR9" s="108">
        <v>7347.98</v>
      </c>
      <c r="DS9" s="253">
        <f t="shared" si="2"/>
        <v>0.22848587273725141</v>
      </c>
      <c r="DT9" s="108">
        <v>29403.09</v>
      </c>
      <c r="DU9" s="108">
        <v>13995.36</v>
      </c>
      <c r="DV9" s="253">
        <f t="shared" si="3"/>
        <v>0.47598262631580562</v>
      </c>
      <c r="DW9" s="108">
        <v>25715.66</v>
      </c>
      <c r="DX9" s="108">
        <v>23342.51</v>
      </c>
      <c r="DY9" s="253">
        <f t="shared" si="4"/>
        <v>0.90771576541298171</v>
      </c>
      <c r="DZ9" s="108">
        <v>13356.13</v>
      </c>
      <c r="EA9" s="108">
        <v>4877.8599999999997</v>
      </c>
      <c r="EB9" s="253">
        <f t="shared" si="44"/>
        <v>0.36521507352803545</v>
      </c>
      <c r="EC9" s="108">
        <v>14447.43</v>
      </c>
      <c r="EE9" s="253">
        <f t="shared" si="45"/>
        <v>0</v>
      </c>
      <c r="EF9" s="108">
        <v>14707.24</v>
      </c>
      <c r="EG9" s="108">
        <v>5172.75</v>
      </c>
      <c r="EH9" s="253">
        <f t="shared" si="46"/>
        <v>0.35171452971461675</v>
      </c>
      <c r="EI9" s="108">
        <v>8499.51</v>
      </c>
      <c r="EJ9" s="108">
        <v>6769.11</v>
      </c>
      <c r="EK9" s="253">
        <f t="shared" si="47"/>
        <v>0.79641179315042865</v>
      </c>
      <c r="EL9" s="108">
        <v>8940.7000000000007</v>
      </c>
      <c r="EM9" s="108">
        <v>9169.08</v>
      </c>
      <c r="EN9" s="253">
        <f t="shared" si="48"/>
        <v>1.02554386121892</v>
      </c>
      <c r="EO9" s="108">
        <v>12448.76</v>
      </c>
      <c r="EP9" s="108">
        <v>4214.1000000000004</v>
      </c>
      <c r="EQ9" s="253">
        <f t="shared" si="49"/>
        <v>0.33851564332511835</v>
      </c>
      <c r="ER9" s="108">
        <v>19411.419999999998</v>
      </c>
      <c r="ES9" s="108">
        <v>5577.02</v>
      </c>
      <c r="ET9" s="253">
        <f t="shared" si="50"/>
        <v>0.28730613216343787</v>
      </c>
      <c r="EU9" s="108">
        <v>10170.98</v>
      </c>
      <c r="EV9" s="108">
        <v>6156.22</v>
      </c>
      <c r="EW9" s="253">
        <f t="shared" si="51"/>
        <v>0.60527304153582062</v>
      </c>
      <c r="EX9" s="108">
        <v>10947.89</v>
      </c>
      <c r="EY9" s="108">
        <v>8096.56</v>
      </c>
      <c r="EZ9" s="253">
        <f t="shared" si="52"/>
        <v>0.73955437988507378</v>
      </c>
      <c r="FA9" s="108">
        <v>9776.01</v>
      </c>
      <c r="FB9" s="108">
        <v>14144.05</v>
      </c>
      <c r="FC9" s="253">
        <f t="shared" si="53"/>
        <v>1.4468121452412588</v>
      </c>
      <c r="FD9" s="108">
        <v>7777.22</v>
      </c>
      <c r="FE9" s="108">
        <v>10131.76</v>
      </c>
      <c r="FF9" s="253">
        <f t="shared" si="54"/>
        <v>1.302748282805424</v>
      </c>
      <c r="FG9" s="108">
        <v>9280.1299999999992</v>
      </c>
      <c r="FH9" s="108">
        <v>21873.75</v>
      </c>
      <c r="FI9" s="253">
        <f t="shared" si="55"/>
        <v>2.3570521102613866</v>
      </c>
      <c r="FJ9" s="108">
        <v>14150.72</v>
      </c>
      <c r="FK9" s="108">
        <v>10854.81</v>
      </c>
      <c r="FL9" s="253">
        <f t="shared" si="56"/>
        <v>0.76708534972072095</v>
      </c>
      <c r="FM9" s="108">
        <v>27812.97</v>
      </c>
      <c r="FN9" s="108">
        <v>15755.48</v>
      </c>
      <c r="FO9" s="253">
        <f t="shared" si="57"/>
        <v>0.56647959567065287</v>
      </c>
      <c r="FP9" s="108">
        <v>12559.46</v>
      </c>
      <c r="FQ9" s="108">
        <v>6978.72</v>
      </c>
      <c r="FR9" s="253">
        <f t="shared" si="58"/>
        <v>0.55565446285110986</v>
      </c>
      <c r="FS9" s="108">
        <v>17082.21</v>
      </c>
      <c r="FT9" s="108">
        <v>7252.9</v>
      </c>
      <c r="FU9" s="253">
        <f t="shared" si="59"/>
        <v>0.42458791924464107</v>
      </c>
      <c r="FV9" s="108">
        <v>12557.75</v>
      </c>
      <c r="FW9" s="108">
        <v>8315.4</v>
      </c>
      <c r="FX9" s="253">
        <f t="shared" si="60"/>
        <v>0.66217276184029783</v>
      </c>
      <c r="FY9" s="108">
        <v>10441.049999999999</v>
      </c>
      <c r="FZ9" s="108">
        <v>7725.01</v>
      </c>
      <c r="GA9" s="253">
        <f t="shared" si="61"/>
        <v>0.73986907447047956</v>
      </c>
      <c r="GB9" s="108">
        <v>15380.22</v>
      </c>
      <c r="GC9" s="108">
        <v>9764.16</v>
      </c>
      <c r="GD9" s="253">
        <f t="shared" si="62"/>
        <v>0.63485177715273255</v>
      </c>
      <c r="GE9" s="108">
        <v>14429.17</v>
      </c>
      <c r="GF9" s="108">
        <v>11040.36</v>
      </c>
      <c r="GG9" s="253">
        <f t="shared" si="63"/>
        <v>0.76514172332850749</v>
      </c>
      <c r="GH9" s="108">
        <v>20100.189999999999</v>
      </c>
      <c r="GI9" s="108">
        <v>17324.37</v>
      </c>
      <c r="GJ9" s="253">
        <f t="shared" si="64"/>
        <v>0.86190080790281087</v>
      </c>
      <c r="GK9" s="108">
        <v>10254.35</v>
      </c>
      <c r="GL9" s="108">
        <v>5477.41</v>
      </c>
      <c r="GM9" s="253">
        <f t="shared" si="65"/>
        <v>0.53415477334009465</v>
      </c>
      <c r="GN9" s="108">
        <v>8395.6200000000008</v>
      </c>
      <c r="GO9" s="108">
        <v>7253.54</v>
      </c>
      <c r="GP9" s="253">
        <f t="shared" si="66"/>
        <v>0.86396716383066396</v>
      </c>
      <c r="GQ9" s="108">
        <v>12697.72</v>
      </c>
      <c r="GR9" s="108">
        <v>13296.47</v>
      </c>
      <c r="GS9" s="253">
        <f t="shared" si="67"/>
        <v>1.0471541347580511</v>
      </c>
      <c r="GT9" s="108">
        <v>9677.49</v>
      </c>
      <c r="GU9" s="108">
        <v>9949.14</v>
      </c>
      <c r="GV9" s="253">
        <f t="shared" si="68"/>
        <v>1.0280702950868459</v>
      </c>
      <c r="GW9" s="108">
        <v>11351.54</v>
      </c>
      <c r="GX9" s="108">
        <v>8369.43</v>
      </c>
      <c r="GY9" s="253">
        <f t="shared" si="69"/>
        <v>0.73729467543610816</v>
      </c>
      <c r="GZ9" s="108">
        <v>11351.54</v>
      </c>
      <c r="HA9" s="108">
        <v>10934.21</v>
      </c>
      <c r="HB9" s="253">
        <f t="shared" si="70"/>
        <v>0.9632358252712846</v>
      </c>
      <c r="HC9" s="108">
        <v>25594.42</v>
      </c>
      <c r="HD9" s="108">
        <v>15160.96</v>
      </c>
      <c r="HE9" s="253">
        <f t="shared" si="71"/>
        <v>0.59235411468593546</v>
      </c>
      <c r="HF9" s="108">
        <v>9475.07</v>
      </c>
      <c r="HG9" s="108">
        <v>4858.43</v>
      </c>
      <c r="HH9" s="253">
        <f t="shared" si="72"/>
        <v>0.51275927249086295</v>
      </c>
      <c r="HI9" s="108">
        <v>14910.55</v>
      </c>
      <c r="HJ9" s="108">
        <v>10158.94</v>
      </c>
      <c r="HK9" s="253">
        <f t="shared" si="73"/>
        <v>0.68132563855793393</v>
      </c>
      <c r="HL9" s="108">
        <v>9467.35</v>
      </c>
      <c r="HM9" s="108">
        <v>3141.97</v>
      </c>
      <c r="HN9" s="253">
        <f t="shared" si="74"/>
        <v>0.33187428372247774</v>
      </c>
      <c r="HO9" s="108">
        <v>8535.7000000000007</v>
      </c>
      <c r="HP9" s="108">
        <v>8352.8700000000008</v>
      </c>
      <c r="HQ9" s="253">
        <f t="shared" si="75"/>
        <v>0.97858054992560661</v>
      </c>
      <c r="HR9" s="108">
        <v>11821.08</v>
      </c>
      <c r="HS9" s="108">
        <v>9711.94</v>
      </c>
      <c r="HT9" s="253">
        <f t="shared" si="76"/>
        <v>0.82157806224135199</v>
      </c>
      <c r="HU9" s="108">
        <v>12009.11</v>
      </c>
      <c r="HV9" s="108">
        <v>9909.6200000000008</v>
      </c>
      <c r="HW9" s="253">
        <f t="shared" si="77"/>
        <v>0.82517522114461439</v>
      </c>
      <c r="HX9" s="108">
        <v>19522.509999999998</v>
      </c>
      <c r="HY9" s="108">
        <v>13674.08</v>
      </c>
      <c r="HZ9" s="253">
        <f t="shared" si="78"/>
        <v>0.70042632837683272</v>
      </c>
      <c r="IA9" s="108">
        <v>10802.37</v>
      </c>
      <c r="IB9" s="108">
        <v>4237.82</v>
      </c>
      <c r="IC9" s="253">
        <f t="shared" si="79"/>
        <v>0.3923046516644032</v>
      </c>
      <c r="ID9" s="353"/>
      <c r="IE9" s="353"/>
      <c r="IF9" s="353"/>
      <c r="IG9" s="353"/>
      <c r="IH9" s="353"/>
      <c r="II9" s="353"/>
      <c r="IJ9" s="353"/>
      <c r="IK9" s="353"/>
      <c r="IL9" s="353"/>
      <c r="IM9" s="353"/>
      <c r="IN9" s="353"/>
      <c r="IO9" s="353"/>
      <c r="IP9" s="353"/>
      <c r="IQ9" s="311">
        <f t="shared" si="80"/>
        <v>277614.09999999998</v>
      </c>
      <c r="IR9" s="311">
        <f t="shared" si="81"/>
        <v>198649.92999999996</v>
      </c>
      <c r="IS9" s="310">
        <f t="shared" si="5"/>
        <v>-78964.170000000013</v>
      </c>
      <c r="IT9" s="313">
        <f t="shared" si="6"/>
        <v>0.71556138539072756</v>
      </c>
      <c r="IU9" s="317">
        <f t="shared" si="82"/>
        <v>85741.37</v>
      </c>
      <c r="IV9" s="317">
        <f t="shared" si="83"/>
        <v>59807.850000000006</v>
      </c>
      <c r="IW9" s="316">
        <f t="shared" si="84"/>
        <v>-25933.51999999999</v>
      </c>
      <c r="IX9" s="320">
        <f t="shared" si="85"/>
        <v>0.69753783966829563</v>
      </c>
      <c r="IZ9" s="244"/>
      <c r="JA9" s="396"/>
      <c r="JB9" s="742"/>
    </row>
    <row r="10" spans="3:262">
      <c r="C10" s="257" t="s">
        <v>15</v>
      </c>
      <c r="D10" s="108">
        <v>19934.28</v>
      </c>
      <c r="E10" s="108">
        <v>9983.39</v>
      </c>
      <c r="F10" s="243">
        <f t="shared" si="7"/>
        <v>0.5008151786771331</v>
      </c>
      <c r="G10" s="108">
        <v>10078.07</v>
      </c>
      <c r="H10" s="108">
        <v>8640.8700000000008</v>
      </c>
      <c r="I10" s="243">
        <f t="shared" si="8"/>
        <v>0.85739333027057774</v>
      </c>
      <c r="J10" s="108">
        <v>8854.35</v>
      </c>
      <c r="K10" s="108">
        <v>6899.91</v>
      </c>
      <c r="L10" s="243">
        <f t="shared" si="9"/>
        <v>0.77926781751342555</v>
      </c>
      <c r="M10" s="108">
        <v>6073.03</v>
      </c>
      <c r="N10" s="108">
        <v>6218.65</v>
      </c>
      <c r="O10" s="243">
        <f t="shared" si="10"/>
        <v>1.023978145999608</v>
      </c>
      <c r="P10" s="108">
        <v>8744.4699999999993</v>
      </c>
      <c r="Q10" s="108">
        <v>5611.3</v>
      </c>
      <c r="R10" s="243">
        <f t="shared" si="11"/>
        <v>0.64169698106346074</v>
      </c>
      <c r="S10" s="108">
        <v>9774.66</v>
      </c>
      <c r="T10" s="108">
        <v>8221.24</v>
      </c>
      <c r="U10" s="243">
        <f t="shared" si="12"/>
        <v>0.84107682517857396</v>
      </c>
      <c r="V10" s="108">
        <v>21138.2</v>
      </c>
      <c r="W10" s="108">
        <v>11259.76</v>
      </c>
      <c r="X10" s="243">
        <f t="shared" si="13"/>
        <v>0.53267354836267988</v>
      </c>
      <c r="Y10" s="108">
        <v>16495.23</v>
      </c>
      <c r="Z10" s="108">
        <v>10653.82</v>
      </c>
      <c r="AA10" s="243">
        <f t="shared" si="14"/>
        <v>0.64587277655419173</v>
      </c>
      <c r="AB10" s="108">
        <v>6332.21</v>
      </c>
      <c r="AC10" s="108">
        <v>7267.23</v>
      </c>
      <c r="AD10" s="243">
        <f t="shared" si="15"/>
        <v>1.1476609272276188</v>
      </c>
      <c r="AE10" s="108">
        <v>6659.73</v>
      </c>
      <c r="AF10" s="108">
        <v>5984.67</v>
      </c>
      <c r="AG10" s="243">
        <f t="shared" si="16"/>
        <v>0.89863553026924525</v>
      </c>
      <c r="AH10" s="108">
        <v>9216.02</v>
      </c>
      <c r="AI10" s="108">
        <v>4548.5600000000004</v>
      </c>
      <c r="AJ10" s="243">
        <f t="shared" si="17"/>
        <v>0.49354927615174449</v>
      </c>
      <c r="AK10" s="108">
        <v>9529.0499999999993</v>
      </c>
      <c r="AL10" s="108">
        <v>6816.81</v>
      </c>
      <c r="AM10" s="243">
        <f t="shared" si="18"/>
        <v>0.7153714168778631</v>
      </c>
      <c r="AN10" s="108">
        <v>11425.17</v>
      </c>
      <c r="AO10" s="108">
        <v>8957.86</v>
      </c>
      <c r="AP10" s="253">
        <f t="shared" si="19"/>
        <v>0.78404610172102474</v>
      </c>
      <c r="AQ10" s="108">
        <v>15646.62</v>
      </c>
      <c r="AR10" s="108">
        <v>12230.77</v>
      </c>
      <c r="AS10" s="253">
        <f t="shared" si="20"/>
        <v>0.78168767439868803</v>
      </c>
      <c r="AT10" s="108">
        <v>13276.26</v>
      </c>
      <c r="AU10" s="108">
        <v>10211.76</v>
      </c>
      <c r="AV10" s="253">
        <f t="shared" si="21"/>
        <v>0.76917445123852657</v>
      </c>
      <c r="AW10" s="108">
        <v>8878.26</v>
      </c>
      <c r="AX10" s="108">
        <v>5463.74</v>
      </c>
      <c r="AY10" s="253">
        <f t="shared" si="22"/>
        <v>0.61540662246881705</v>
      </c>
      <c r="AZ10" s="108">
        <v>5581.08</v>
      </c>
      <c r="BA10" s="108">
        <v>6092.89</v>
      </c>
      <c r="BB10" s="253">
        <f t="shared" si="23"/>
        <v>1.0917044729693894</v>
      </c>
      <c r="BC10" s="108">
        <v>3521.27</v>
      </c>
      <c r="BD10" s="108">
        <v>4228.62</v>
      </c>
      <c r="BE10" s="253">
        <f t="shared" si="24"/>
        <v>1.2008792282329954</v>
      </c>
      <c r="BF10" s="108">
        <v>3739.51</v>
      </c>
      <c r="BG10" s="108">
        <v>3494.48</v>
      </c>
      <c r="BH10" s="253">
        <f t="shared" si="25"/>
        <v>0.93447537244184398</v>
      </c>
      <c r="BI10" s="108">
        <v>4457.88</v>
      </c>
      <c r="BJ10" s="108">
        <v>7577.58</v>
      </c>
      <c r="BK10" s="253">
        <f t="shared" si="26"/>
        <v>1.6998169533500229</v>
      </c>
      <c r="BL10" s="108">
        <v>15448.64</v>
      </c>
      <c r="BM10" s="108">
        <v>7912.87</v>
      </c>
      <c r="BN10" s="253">
        <f t="shared" si="27"/>
        <v>0.51220495784742215</v>
      </c>
      <c r="BO10" s="108">
        <v>14985.34</v>
      </c>
      <c r="BP10" s="108">
        <v>9183.11</v>
      </c>
      <c r="BQ10" s="253">
        <f t="shared" si="28"/>
        <v>0.6128062493076567</v>
      </c>
      <c r="BR10" s="108">
        <v>4800.1899999999996</v>
      </c>
      <c r="BS10" s="108">
        <v>4229.08</v>
      </c>
      <c r="BT10" s="253">
        <f t="shared" si="29"/>
        <v>0.88102345948806204</v>
      </c>
      <c r="BU10" s="108">
        <v>4709.0600000000004</v>
      </c>
      <c r="BV10" s="108">
        <v>4431.5</v>
      </c>
      <c r="BW10" s="253">
        <f t="shared" si="30"/>
        <v>0.94105830038266658</v>
      </c>
      <c r="BX10" s="108">
        <v>7770.09</v>
      </c>
      <c r="BY10" s="108">
        <v>5419.85</v>
      </c>
      <c r="BZ10" s="253">
        <f t="shared" si="31"/>
        <v>0.69752731306844584</v>
      </c>
      <c r="CA10" s="88">
        <v>7736.64</v>
      </c>
      <c r="CB10" s="108">
        <v>5518.57</v>
      </c>
      <c r="CC10" s="253">
        <f t="shared" si="32"/>
        <v>0.71330319104934437</v>
      </c>
      <c r="CD10" s="108">
        <v>10460.58</v>
      </c>
      <c r="CE10" s="108">
        <v>9087.1</v>
      </c>
      <c r="CF10" s="253">
        <f t="shared" si="33"/>
        <v>0.8686994411399751</v>
      </c>
      <c r="CG10" s="108">
        <v>18870.32</v>
      </c>
      <c r="CH10" s="108">
        <v>12980.29</v>
      </c>
      <c r="CI10" s="253">
        <f t="shared" si="34"/>
        <v>0.68786803827386078</v>
      </c>
      <c r="CJ10" s="108">
        <v>18583.57</v>
      </c>
      <c r="CK10" s="108">
        <v>11328.49</v>
      </c>
      <c r="CL10" s="253">
        <f t="shared" si="35"/>
        <v>0.60959707957082521</v>
      </c>
      <c r="CM10" s="108">
        <v>14707.83</v>
      </c>
      <c r="CN10" s="108">
        <v>9799.74</v>
      </c>
      <c r="CO10" s="253">
        <f t="shared" si="36"/>
        <v>0.66629407601257284</v>
      </c>
      <c r="CP10" s="108">
        <v>5719.83</v>
      </c>
      <c r="CQ10" s="108">
        <v>6339.01</v>
      </c>
      <c r="CR10" s="253">
        <f t="shared" si="37"/>
        <v>1.108251469012191</v>
      </c>
      <c r="CS10" s="108">
        <v>6499.78</v>
      </c>
      <c r="CT10" s="108">
        <v>5632.95</v>
      </c>
      <c r="CU10" s="253">
        <f t="shared" si="38"/>
        <v>0.86663702463775694</v>
      </c>
      <c r="CV10" s="108">
        <v>7999.47</v>
      </c>
      <c r="CW10" s="108">
        <v>4939.97</v>
      </c>
      <c r="CX10" s="253">
        <f t="shared" si="39"/>
        <v>0.61753716183697172</v>
      </c>
      <c r="CY10" s="108">
        <v>10766.34</v>
      </c>
      <c r="CZ10" s="108">
        <v>8407.02</v>
      </c>
      <c r="DA10" s="253">
        <f t="shared" si="40"/>
        <v>0.78086146266976519</v>
      </c>
      <c r="DB10" s="108">
        <v>20770.32</v>
      </c>
      <c r="DC10" s="108">
        <v>10973.16</v>
      </c>
      <c r="DD10" s="253">
        <f t="shared" si="41"/>
        <v>0.52830962642848067</v>
      </c>
      <c r="DE10" s="108">
        <v>12363.42</v>
      </c>
      <c r="DF10" s="108">
        <v>6976.73</v>
      </c>
      <c r="DG10" s="253">
        <f t="shared" si="42"/>
        <v>0.56430421355903138</v>
      </c>
      <c r="DH10" s="108">
        <v>5979.81</v>
      </c>
      <c r="DI10" s="108">
        <v>4771.5200000000004</v>
      </c>
      <c r="DJ10" s="253">
        <f t="shared" si="43"/>
        <v>0.79793839603599448</v>
      </c>
      <c r="DK10" s="108">
        <v>8220.19</v>
      </c>
      <c r="DL10" s="108">
        <v>5067.5</v>
      </c>
      <c r="DM10" s="253">
        <f t="shared" si="0"/>
        <v>0.61646993560976082</v>
      </c>
      <c r="DN10" s="108">
        <v>9208.33</v>
      </c>
      <c r="DO10" s="108">
        <v>6720.27</v>
      </c>
      <c r="DP10" s="253">
        <f t="shared" si="1"/>
        <v>0.72980334110528189</v>
      </c>
      <c r="DQ10" s="108">
        <v>26902.35</v>
      </c>
      <c r="DR10" s="108">
        <v>7678.28</v>
      </c>
      <c r="DS10" s="253">
        <f t="shared" si="2"/>
        <v>0.28541298436753665</v>
      </c>
      <c r="DT10" s="108">
        <v>25204.04</v>
      </c>
      <c r="DU10" s="108">
        <v>15670.07</v>
      </c>
      <c r="DV10" s="253">
        <f t="shared" si="3"/>
        <v>0.62172850066894036</v>
      </c>
      <c r="DW10" s="108">
        <v>20889.740000000002</v>
      </c>
      <c r="DX10" s="108">
        <v>21239.279999999999</v>
      </c>
      <c r="DY10" s="253">
        <f t="shared" si="4"/>
        <v>1.0167326161072372</v>
      </c>
      <c r="DZ10" s="108">
        <v>18125.16</v>
      </c>
      <c r="EA10" s="108">
        <v>17152.580000000002</v>
      </c>
      <c r="EB10" s="253">
        <f t="shared" si="44"/>
        <v>0.94634088747354517</v>
      </c>
      <c r="EC10" s="108">
        <v>8765.5300000000007</v>
      </c>
      <c r="EE10" s="253">
        <f t="shared" si="45"/>
        <v>0</v>
      </c>
      <c r="EF10" s="108">
        <v>6689.01</v>
      </c>
      <c r="EG10" s="108">
        <v>2458.9299999999998</v>
      </c>
      <c r="EH10" s="253">
        <f t="shared" si="46"/>
        <v>0.36760746358579216</v>
      </c>
      <c r="EI10" s="108">
        <v>7551.68</v>
      </c>
      <c r="EJ10" s="108">
        <v>6742.73</v>
      </c>
      <c r="EK10" s="253">
        <f t="shared" si="47"/>
        <v>0.89287814102292462</v>
      </c>
      <c r="EL10" s="108">
        <v>7992.42</v>
      </c>
      <c r="EM10" s="108">
        <v>9687.4</v>
      </c>
      <c r="EN10" s="253">
        <f t="shared" si="48"/>
        <v>1.2120734395840058</v>
      </c>
      <c r="EO10" s="108">
        <v>11988.65</v>
      </c>
      <c r="EP10" s="108">
        <v>6092.89</v>
      </c>
      <c r="EQ10" s="253">
        <f t="shared" si="49"/>
        <v>0.50822152619352479</v>
      </c>
      <c r="ER10" s="108">
        <v>19447.13</v>
      </c>
      <c r="ES10" s="108">
        <v>4228.62</v>
      </c>
      <c r="ET10" s="253">
        <f t="shared" si="50"/>
        <v>0.21744185388795156</v>
      </c>
      <c r="EU10" s="108">
        <v>17292.5</v>
      </c>
      <c r="EV10" s="108">
        <v>11231.4</v>
      </c>
      <c r="EW10" s="253">
        <f t="shared" si="51"/>
        <v>0.64949544600260223</v>
      </c>
      <c r="EX10" s="108">
        <v>7050.05</v>
      </c>
      <c r="EY10" s="108">
        <v>6496.88</v>
      </c>
      <c r="EZ10" s="253">
        <f t="shared" si="52"/>
        <v>0.92153672668988162</v>
      </c>
      <c r="FA10" s="108">
        <v>9065.92</v>
      </c>
      <c r="FB10" s="108">
        <v>4919.22</v>
      </c>
      <c r="FC10" s="253">
        <f t="shared" si="53"/>
        <v>0.54260571458826024</v>
      </c>
      <c r="FD10" s="108">
        <v>5335.83</v>
      </c>
      <c r="FE10" s="108">
        <v>5832.25</v>
      </c>
      <c r="FF10" s="253">
        <f t="shared" si="54"/>
        <v>1.093035197897984</v>
      </c>
      <c r="FG10" s="108">
        <v>7383.85</v>
      </c>
      <c r="FH10" s="108">
        <v>11762.83</v>
      </c>
      <c r="FI10" s="253">
        <f t="shared" si="55"/>
        <v>1.5930483419896124</v>
      </c>
      <c r="FJ10" s="108">
        <v>12488.48</v>
      </c>
      <c r="FK10" s="108">
        <v>7498.1</v>
      </c>
      <c r="FL10" s="253">
        <f t="shared" si="56"/>
        <v>0.60040132986560424</v>
      </c>
      <c r="FM10" s="108">
        <v>22054.44</v>
      </c>
      <c r="FN10" s="108">
        <v>16145.98</v>
      </c>
      <c r="FO10" s="253">
        <f t="shared" si="57"/>
        <v>0.73209657556482965</v>
      </c>
      <c r="FP10" s="108">
        <v>17006.91</v>
      </c>
      <c r="FQ10" s="108">
        <v>13641.33</v>
      </c>
      <c r="FR10" s="253">
        <f t="shared" si="58"/>
        <v>0.80210514432074964</v>
      </c>
      <c r="FS10" s="108">
        <v>6137.29</v>
      </c>
      <c r="FT10" s="108">
        <v>6756.42</v>
      </c>
      <c r="FU10" s="253">
        <f t="shared" si="59"/>
        <v>1.10088003011101</v>
      </c>
      <c r="FV10" s="108">
        <v>7247.81</v>
      </c>
      <c r="FW10" s="108">
        <v>5527.68</v>
      </c>
      <c r="FX10" s="253">
        <f t="shared" si="60"/>
        <v>0.7626689993253134</v>
      </c>
      <c r="FY10" s="108">
        <v>4790.33</v>
      </c>
      <c r="FZ10" s="108">
        <v>8214.68</v>
      </c>
      <c r="GA10" s="253">
        <f t="shared" si="61"/>
        <v>1.7148463675780166</v>
      </c>
      <c r="GB10" s="108">
        <v>9238.76</v>
      </c>
      <c r="GC10" s="108">
        <v>7830.91</v>
      </c>
      <c r="GD10" s="253">
        <f t="shared" si="62"/>
        <v>0.8476148314275942</v>
      </c>
      <c r="GE10" s="108">
        <v>9490.2900000000009</v>
      </c>
      <c r="GF10" s="108">
        <v>10627.42</v>
      </c>
      <c r="GG10" s="253">
        <f t="shared" si="63"/>
        <v>1.1198203637612758</v>
      </c>
      <c r="GH10" s="108">
        <v>18723.150000000001</v>
      </c>
      <c r="GI10" s="108">
        <v>16440.73</v>
      </c>
      <c r="GJ10" s="253">
        <f t="shared" si="64"/>
        <v>0.87809636733135177</v>
      </c>
      <c r="GK10" s="108">
        <v>18355.169999999998</v>
      </c>
      <c r="GL10" s="108">
        <v>14440.9</v>
      </c>
      <c r="GM10" s="253">
        <f t="shared" si="65"/>
        <v>0.78674836571930418</v>
      </c>
      <c r="GN10" s="108">
        <v>9609.9699999999993</v>
      </c>
      <c r="GO10" s="108">
        <v>5297.31</v>
      </c>
      <c r="GP10" s="253">
        <f t="shared" si="66"/>
        <v>0.55123064900306673</v>
      </c>
      <c r="GQ10" s="108">
        <v>5288.81</v>
      </c>
      <c r="GR10" s="108">
        <v>3043.74</v>
      </c>
      <c r="GS10" s="253">
        <f t="shared" si="67"/>
        <v>0.57550564304635632</v>
      </c>
      <c r="GT10" s="108">
        <v>7119.92</v>
      </c>
      <c r="GU10" s="108">
        <v>6141.45</v>
      </c>
      <c r="GV10" s="253">
        <f t="shared" si="68"/>
        <v>0.86257289407746152</v>
      </c>
      <c r="GW10" s="108">
        <v>7232.53</v>
      </c>
      <c r="GX10" s="108">
        <v>7273.47</v>
      </c>
      <c r="GY10" s="253">
        <f t="shared" si="69"/>
        <v>1.0056605364927627</v>
      </c>
      <c r="GZ10" s="108">
        <v>7232.53</v>
      </c>
      <c r="HA10" s="108">
        <v>11523.34</v>
      </c>
      <c r="HB10" s="253">
        <f t="shared" si="70"/>
        <v>1.5932654271741702</v>
      </c>
      <c r="HC10" s="108">
        <v>19113.53</v>
      </c>
      <c r="HD10" s="108">
        <v>18136.189999999999</v>
      </c>
      <c r="HE10" s="253">
        <f t="shared" si="71"/>
        <v>0.94886658822310688</v>
      </c>
      <c r="HF10" s="108">
        <v>14060.19</v>
      </c>
      <c r="HG10" s="108">
        <v>15661.75</v>
      </c>
      <c r="HH10" s="253">
        <f t="shared" si="72"/>
        <v>1.1139074223036816</v>
      </c>
      <c r="HI10" s="108">
        <v>10262.040000000001</v>
      </c>
      <c r="HJ10" s="108">
        <v>9793.01</v>
      </c>
      <c r="HK10" s="253">
        <f t="shared" si="73"/>
        <v>0.954294662659666</v>
      </c>
      <c r="HL10" s="108">
        <v>3624.35</v>
      </c>
      <c r="HM10" s="108">
        <v>4090.49</v>
      </c>
      <c r="HN10" s="253">
        <f t="shared" si="74"/>
        <v>1.1286134065418627</v>
      </c>
      <c r="HO10" s="108">
        <v>6894.36</v>
      </c>
      <c r="HP10" s="108">
        <v>4057.07</v>
      </c>
      <c r="HQ10" s="253">
        <f t="shared" si="75"/>
        <v>0.58846216327548895</v>
      </c>
      <c r="HR10" s="108">
        <v>6530.63</v>
      </c>
      <c r="HS10" s="108">
        <v>7811.88</v>
      </c>
      <c r="HT10" s="253">
        <f t="shared" si="76"/>
        <v>1.1961908728560644</v>
      </c>
      <c r="HU10" s="108">
        <v>7925.39</v>
      </c>
      <c r="HV10" s="108">
        <v>11128.06</v>
      </c>
      <c r="HW10" s="253">
        <f t="shared" si="77"/>
        <v>1.4041025110436205</v>
      </c>
      <c r="HX10" s="108">
        <v>15518.61</v>
      </c>
      <c r="HY10" s="108">
        <v>17700.43</v>
      </c>
      <c r="HZ10" s="253">
        <f t="shared" si="78"/>
        <v>1.1405937774066104</v>
      </c>
      <c r="IA10" s="108">
        <v>6806.69</v>
      </c>
      <c r="IB10" s="108">
        <v>11239.51</v>
      </c>
      <c r="IC10" s="253">
        <f t="shared" si="79"/>
        <v>1.6512445843721399</v>
      </c>
      <c r="ID10" s="353"/>
      <c r="IE10" s="353"/>
      <c r="IF10" s="353"/>
      <c r="IG10" s="353"/>
      <c r="IH10" s="353"/>
      <c r="II10" s="353"/>
      <c r="IJ10" s="353"/>
      <c r="IK10" s="353"/>
      <c r="IL10" s="353"/>
      <c r="IM10" s="353"/>
      <c r="IN10" s="353"/>
      <c r="IO10" s="353"/>
      <c r="IP10" s="353"/>
      <c r="IQ10" s="311">
        <f t="shared" si="80"/>
        <v>211402.57</v>
      </c>
      <c r="IR10" s="311">
        <f t="shared" si="81"/>
        <v>205138.25999999998</v>
      </c>
      <c r="IS10" s="310">
        <f t="shared" si="5"/>
        <v>-6264.3100000000268</v>
      </c>
      <c r="IT10" s="313">
        <f t="shared" si="6"/>
        <v>0.97036786260450847</v>
      </c>
      <c r="IU10" s="317">
        <f t="shared" si="82"/>
        <v>64815.57</v>
      </c>
      <c r="IV10" s="317">
        <f t="shared" si="83"/>
        <v>70242.69</v>
      </c>
      <c r="IW10" s="316">
        <f t="shared" si="84"/>
        <v>5427.1200000000026</v>
      </c>
      <c r="IX10" s="320">
        <f t="shared" si="85"/>
        <v>1.0837317329771228</v>
      </c>
      <c r="IZ10" s="244"/>
      <c r="JA10" s="396"/>
      <c r="JB10" s="742"/>
    </row>
    <row r="11" spans="3:262">
      <c r="C11" s="257" t="s">
        <v>16</v>
      </c>
      <c r="D11" s="108">
        <v>10134.4</v>
      </c>
      <c r="E11" s="108">
        <v>4994.8100000000004</v>
      </c>
      <c r="F11" s="243">
        <f t="shared" si="7"/>
        <v>0.49285700189453746</v>
      </c>
      <c r="G11" s="108">
        <v>8695.61</v>
      </c>
      <c r="H11" s="108">
        <v>6692.86</v>
      </c>
      <c r="I11" s="243">
        <f t="shared" si="8"/>
        <v>0.76968263296076977</v>
      </c>
      <c r="J11" s="108">
        <v>6994.03</v>
      </c>
      <c r="K11" s="108">
        <v>8537.34</v>
      </c>
      <c r="L11" s="243">
        <f t="shared" si="9"/>
        <v>1.2206610494950694</v>
      </c>
      <c r="M11" s="108">
        <v>7027.24</v>
      </c>
      <c r="N11" s="108">
        <v>10166.66</v>
      </c>
      <c r="O11" s="243">
        <f t="shared" si="10"/>
        <v>1.4467500754207911</v>
      </c>
      <c r="P11" s="108">
        <v>5748.55</v>
      </c>
      <c r="Q11" s="108">
        <v>7680.65</v>
      </c>
      <c r="R11" s="243">
        <f t="shared" si="11"/>
        <v>1.3361021474980646</v>
      </c>
      <c r="S11" s="108">
        <v>18983.669999999998</v>
      </c>
      <c r="T11" s="108">
        <v>3794.78</v>
      </c>
      <c r="U11" s="243">
        <f t="shared" si="12"/>
        <v>0.19989706942861946</v>
      </c>
      <c r="V11" s="108">
        <v>14211.86</v>
      </c>
      <c r="W11" s="108">
        <v>9853.98</v>
      </c>
      <c r="X11" s="243">
        <f t="shared" si="13"/>
        <v>0.6933631488067008</v>
      </c>
      <c r="Y11" s="108">
        <v>6923.04</v>
      </c>
      <c r="Z11" s="108">
        <v>4504.6000000000004</v>
      </c>
      <c r="AA11" s="243">
        <f t="shared" si="14"/>
        <v>0.65066791467332274</v>
      </c>
      <c r="AB11" s="108">
        <v>13946.01</v>
      </c>
      <c r="AC11" s="108">
        <v>11804.02</v>
      </c>
      <c r="AD11" s="243">
        <f t="shared" si="15"/>
        <v>0.84640839924824374</v>
      </c>
      <c r="AE11" s="108">
        <v>7101.1</v>
      </c>
      <c r="AF11" s="108">
        <v>6103.2</v>
      </c>
      <c r="AG11" s="243">
        <f t="shared" si="16"/>
        <v>0.85947247609525279</v>
      </c>
      <c r="AH11" s="108">
        <v>7504.57</v>
      </c>
      <c r="AI11" s="108">
        <v>4648.57</v>
      </c>
      <c r="AJ11" s="243">
        <f t="shared" si="17"/>
        <v>0.61943189283330025</v>
      </c>
      <c r="AK11" s="108">
        <v>8278.6200000000008</v>
      </c>
      <c r="AL11" s="108">
        <v>5436.42</v>
      </c>
      <c r="AM11" s="243">
        <f t="shared" si="18"/>
        <v>0.65668191075324145</v>
      </c>
      <c r="AN11" s="108">
        <v>8676.15</v>
      </c>
      <c r="AO11" s="108">
        <v>6314.75</v>
      </c>
      <c r="AP11" s="253">
        <f t="shared" si="19"/>
        <v>0.72782858756476088</v>
      </c>
      <c r="AQ11" s="108">
        <v>13313.78</v>
      </c>
      <c r="AR11" s="108">
        <v>11271.16</v>
      </c>
      <c r="AS11" s="253">
        <f t="shared" si="20"/>
        <v>0.84657850738107432</v>
      </c>
      <c r="AT11" s="108">
        <v>6077.75</v>
      </c>
      <c r="AU11" s="108">
        <v>5208.8900000000003</v>
      </c>
      <c r="AV11" s="253">
        <f t="shared" si="21"/>
        <v>0.85704249105343266</v>
      </c>
      <c r="AW11" s="108">
        <v>5991.44</v>
      </c>
      <c r="AX11" s="108">
        <v>5905.13</v>
      </c>
      <c r="AY11" s="253">
        <f t="shared" si="22"/>
        <v>0.98559444807925978</v>
      </c>
      <c r="AZ11" s="108">
        <v>5193.1899999999996</v>
      </c>
      <c r="BA11" s="108">
        <v>2637.91</v>
      </c>
      <c r="BB11" s="253">
        <f t="shared" si="23"/>
        <v>0.50795561109838072</v>
      </c>
      <c r="BC11" s="108">
        <v>4861.78</v>
      </c>
      <c r="BD11" s="108">
        <v>3923.72</v>
      </c>
      <c r="BE11" s="253">
        <f t="shared" si="24"/>
        <v>0.80705420648404491</v>
      </c>
      <c r="BF11" s="108">
        <v>5764.29</v>
      </c>
      <c r="BG11" s="108">
        <v>5265.93</v>
      </c>
      <c r="BH11" s="253">
        <f t="shared" si="25"/>
        <v>0.91354355870367387</v>
      </c>
      <c r="BI11" s="108">
        <v>6787.75</v>
      </c>
      <c r="BJ11" s="108">
        <v>6124.18</v>
      </c>
      <c r="BK11" s="253">
        <f t="shared" si="26"/>
        <v>0.90224006482265851</v>
      </c>
      <c r="BL11" s="108">
        <v>14769.06</v>
      </c>
      <c r="BM11" s="108">
        <v>9359.7999999999993</v>
      </c>
      <c r="BN11" s="253">
        <f t="shared" si="27"/>
        <v>0.6337437859958589</v>
      </c>
      <c r="BO11" s="108">
        <v>9089.69</v>
      </c>
      <c r="BP11" s="108">
        <v>5447.34</v>
      </c>
      <c r="BQ11" s="253">
        <f t="shared" si="28"/>
        <v>0.59928776448921794</v>
      </c>
      <c r="BR11" s="108">
        <v>7001.13</v>
      </c>
      <c r="BS11" s="108">
        <v>4499.49</v>
      </c>
      <c r="BT11" s="253">
        <f t="shared" si="29"/>
        <v>0.64268053871303632</v>
      </c>
      <c r="BU11" s="108">
        <v>4776.3900000000003</v>
      </c>
      <c r="BV11" s="108">
        <v>4160.38</v>
      </c>
      <c r="BW11" s="253">
        <f t="shared" si="30"/>
        <v>0.8710302131944837</v>
      </c>
      <c r="BX11" s="108">
        <v>4883.74</v>
      </c>
      <c r="BY11" s="108">
        <v>2017.51</v>
      </c>
      <c r="BZ11" s="253">
        <f t="shared" si="31"/>
        <v>0.41310757738945975</v>
      </c>
      <c r="CA11" s="88">
        <v>4608.4399999999996</v>
      </c>
      <c r="CB11" s="108">
        <v>5421.67</v>
      </c>
      <c r="CC11" s="253">
        <f t="shared" si="32"/>
        <v>1.1764653548706288</v>
      </c>
      <c r="CD11" s="108">
        <v>15459.24</v>
      </c>
      <c r="CE11" s="108">
        <v>7698.15</v>
      </c>
      <c r="CF11" s="253">
        <f t="shared" si="33"/>
        <v>0.49796432424879877</v>
      </c>
      <c r="CG11" s="108">
        <v>17135.310000000001</v>
      </c>
      <c r="CH11" s="108">
        <v>14810.82</v>
      </c>
      <c r="CI11" s="253">
        <f t="shared" si="34"/>
        <v>0.86434502789853229</v>
      </c>
      <c r="CJ11" s="108">
        <v>11366.34</v>
      </c>
      <c r="CK11" s="108">
        <v>5540.82</v>
      </c>
      <c r="CL11" s="253">
        <f t="shared" si="35"/>
        <v>0.48747617966733353</v>
      </c>
      <c r="CM11" s="108">
        <v>8396.23</v>
      </c>
      <c r="CN11" s="108">
        <v>10801.56</v>
      </c>
      <c r="CO11" s="253">
        <f t="shared" si="36"/>
        <v>1.2864773833017915</v>
      </c>
      <c r="CP11" s="108">
        <v>4197.1000000000004</v>
      </c>
      <c r="CQ11" s="108">
        <v>4253.4399999999996</v>
      </c>
      <c r="CR11" s="253">
        <f t="shared" si="37"/>
        <v>1.013423554358962</v>
      </c>
      <c r="CS11" s="108">
        <v>4236</v>
      </c>
      <c r="CT11" s="108">
        <v>5592.67</v>
      </c>
      <c r="CU11" s="253">
        <f t="shared" si="38"/>
        <v>1.3202714825306894</v>
      </c>
      <c r="CV11" s="108">
        <v>5535.01</v>
      </c>
      <c r="CW11" s="108">
        <v>7169.86</v>
      </c>
      <c r="CX11" s="253">
        <f t="shared" si="39"/>
        <v>1.295365320026522</v>
      </c>
      <c r="CY11" s="108">
        <v>7538.76</v>
      </c>
      <c r="CZ11" s="108">
        <v>9233.93</v>
      </c>
      <c r="DA11" s="253">
        <f t="shared" si="40"/>
        <v>1.2248605871522638</v>
      </c>
      <c r="DB11" s="108">
        <v>10270.84</v>
      </c>
      <c r="DC11" s="108">
        <v>11455.28</v>
      </c>
      <c r="DD11" s="253">
        <f t="shared" si="41"/>
        <v>1.1153206553699599</v>
      </c>
      <c r="DE11" s="108">
        <v>13359.54</v>
      </c>
      <c r="DF11" s="108">
        <v>9169.17</v>
      </c>
      <c r="DG11" s="253">
        <f t="shared" si="42"/>
        <v>0.68633875118454668</v>
      </c>
      <c r="DH11" s="108">
        <v>6740.06</v>
      </c>
      <c r="DI11" s="108">
        <v>6511.15</v>
      </c>
      <c r="DJ11" s="253">
        <f t="shared" si="43"/>
        <v>0.96603739432586644</v>
      </c>
      <c r="DK11" s="108">
        <v>5712.78</v>
      </c>
      <c r="DL11" s="108">
        <v>7603.14</v>
      </c>
      <c r="DM11" s="253">
        <f t="shared" si="0"/>
        <v>1.3309001922006449</v>
      </c>
      <c r="DN11" s="108">
        <v>9381.15</v>
      </c>
      <c r="DO11" s="108">
        <v>9363.2800000000007</v>
      </c>
      <c r="DP11" s="253">
        <f t="shared" si="1"/>
        <v>0.99809511627039338</v>
      </c>
      <c r="DQ11" s="108">
        <v>16286.78</v>
      </c>
      <c r="DR11" s="108">
        <v>12696.31</v>
      </c>
      <c r="DS11" s="253">
        <f t="shared" si="2"/>
        <v>0.77954696999652473</v>
      </c>
      <c r="DT11" s="108">
        <v>16411.66</v>
      </c>
      <c r="DU11" s="108">
        <v>11454.43</v>
      </c>
      <c r="DV11" s="253">
        <f t="shared" si="3"/>
        <v>0.69794463204819013</v>
      </c>
      <c r="DW11" s="108">
        <v>16607.87</v>
      </c>
      <c r="DX11" s="108">
        <v>15679.32</v>
      </c>
      <c r="DY11" s="253">
        <f t="shared" si="4"/>
        <v>0.94408975985481591</v>
      </c>
      <c r="DZ11" s="108">
        <v>9131.48</v>
      </c>
      <c r="EA11" s="108">
        <v>14346.78</v>
      </c>
      <c r="EB11" s="253">
        <f t="shared" si="44"/>
        <v>1.571134142548634</v>
      </c>
      <c r="EC11" s="108">
        <v>6599.04</v>
      </c>
      <c r="ED11" s="108">
        <v>3746.64</v>
      </c>
      <c r="EE11" s="253">
        <f t="shared" si="45"/>
        <v>0.56775530986325284</v>
      </c>
      <c r="EF11" s="108">
        <v>6776.38</v>
      </c>
      <c r="EG11" s="108">
        <v>4364.7700000000004</v>
      </c>
      <c r="EH11" s="253">
        <f t="shared" si="46"/>
        <v>0.64411529459682015</v>
      </c>
      <c r="EI11" s="108">
        <v>3991.54</v>
      </c>
      <c r="EJ11" s="108">
        <v>5439.6</v>
      </c>
      <c r="EK11" s="253">
        <f t="shared" si="47"/>
        <v>1.3627822845317847</v>
      </c>
      <c r="EL11" s="108">
        <v>6145.13</v>
      </c>
      <c r="EM11" s="108">
        <v>3054.89</v>
      </c>
      <c r="EN11" s="253">
        <f t="shared" si="48"/>
        <v>0.49712373863530956</v>
      </c>
      <c r="EO11" s="108">
        <v>6559.87</v>
      </c>
      <c r="EP11" s="108">
        <v>2637.91</v>
      </c>
      <c r="EQ11" s="253">
        <f t="shared" si="49"/>
        <v>0.40212839583711263</v>
      </c>
      <c r="ER11" s="108">
        <v>13286.64</v>
      </c>
      <c r="ES11" s="108">
        <v>3923.72</v>
      </c>
      <c r="ET11" s="253">
        <f t="shared" si="50"/>
        <v>0.29531318678010393</v>
      </c>
      <c r="EU11" s="108">
        <v>8837.8799999999992</v>
      </c>
      <c r="EV11" s="108">
        <v>6132.62</v>
      </c>
      <c r="EW11" s="253">
        <f t="shared" si="51"/>
        <v>0.69390170493376246</v>
      </c>
      <c r="EX11" s="108">
        <v>4668.33</v>
      </c>
      <c r="EY11" s="108">
        <v>4724.9399999999996</v>
      </c>
      <c r="EZ11" s="253">
        <f t="shared" si="52"/>
        <v>1.0121263920931038</v>
      </c>
      <c r="FA11" s="108">
        <v>5948.45</v>
      </c>
      <c r="FB11" s="108">
        <v>4772.5</v>
      </c>
      <c r="FC11" s="253">
        <f t="shared" si="53"/>
        <v>0.80230984542191663</v>
      </c>
      <c r="FD11" s="108">
        <v>10098.5</v>
      </c>
      <c r="FE11" s="108">
        <v>7834.48</v>
      </c>
      <c r="FF11" s="253">
        <f t="shared" si="54"/>
        <v>0.77580630786750504</v>
      </c>
      <c r="FG11" s="108">
        <v>7875.76</v>
      </c>
      <c r="FH11" s="108">
        <v>4554.16</v>
      </c>
      <c r="FI11" s="253">
        <f t="shared" si="55"/>
        <v>0.57825022600993425</v>
      </c>
      <c r="FJ11" s="108">
        <v>8813.5300000000007</v>
      </c>
      <c r="FK11" s="108">
        <v>12823.87</v>
      </c>
      <c r="FL11" s="253">
        <f t="shared" si="56"/>
        <v>1.4550208599732457</v>
      </c>
      <c r="FM11" s="108">
        <v>16168.99</v>
      </c>
      <c r="FN11" s="108">
        <v>10020.81</v>
      </c>
      <c r="FO11" s="253">
        <f t="shared" si="57"/>
        <v>0.61975485172543243</v>
      </c>
      <c r="FP11" s="108">
        <v>14116.42</v>
      </c>
      <c r="FQ11" s="108">
        <v>6779.46</v>
      </c>
      <c r="FR11" s="253">
        <f t="shared" si="58"/>
        <v>0.48025349203268253</v>
      </c>
      <c r="FS11" s="108">
        <v>7009.71</v>
      </c>
      <c r="FT11" s="108">
        <v>5590.81</v>
      </c>
      <c r="FU11" s="253">
        <f t="shared" si="59"/>
        <v>0.79758078436911095</v>
      </c>
      <c r="FV11" s="108">
        <v>7185.97</v>
      </c>
      <c r="FW11" s="108">
        <v>4799.1499999999996</v>
      </c>
      <c r="FX11" s="253">
        <f t="shared" si="60"/>
        <v>0.66784999102417619</v>
      </c>
      <c r="FY11" s="108">
        <v>5012.33</v>
      </c>
      <c r="FZ11" s="108">
        <v>4475.3999999999996</v>
      </c>
      <c r="GA11" s="253">
        <f t="shared" si="61"/>
        <v>0.89287816245139484</v>
      </c>
      <c r="GB11" s="108">
        <v>7597.63</v>
      </c>
      <c r="GC11" s="108">
        <v>4886.45</v>
      </c>
      <c r="GD11" s="253">
        <f t="shared" si="62"/>
        <v>0.6431545100248367</v>
      </c>
      <c r="GE11" s="108">
        <v>8576.19</v>
      </c>
      <c r="GF11" s="108">
        <v>4632.3999999999996</v>
      </c>
      <c r="GG11" s="253">
        <f t="shared" si="63"/>
        <v>0.54014661522191088</v>
      </c>
      <c r="GH11" s="108">
        <v>11092.78</v>
      </c>
      <c r="GI11" s="108">
        <v>12156.94</v>
      </c>
      <c r="GJ11" s="253">
        <f t="shared" si="64"/>
        <v>1.0959326697185017</v>
      </c>
      <c r="GK11" s="108">
        <v>6573.25</v>
      </c>
      <c r="GL11" s="108">
        <v>9593.18</v>
      </c>
      <c r="GM11" s="253">
        <f t="shared" si="65"/>
        <v>1.4594272239759631</v>
      </c>
      <c r="GN11" s="108">
        <v>5679.51</v>
      </c>
      <c r="GO11" s="108">
        <v>8280.9</v>
      </c>
      <c r="GP11" s="253">
        <f t="shared" si="66"/>
        <v>1.458030710395791</v>
      </c>
      <c r="GQ11" s="108">
        <v>4490</v>
      </c>
      <c r="GR11" s="108">
        <v>4577.8999999999996</v>
      </c>
      <c r="GS11" s="253">
        <f t="shared" si="67"/>
        <v>1.0195768374164811</v>
      </c>
      <c r="GT11" s="108">
        <v>6843.77</v>
      </c>
      <c r="GU11" s="108">
        <v>4796.47</v>
      </c>
      <c r="GV11" s="253">
        <f t="shared" si="68"/>
        <v>0.70085201577493106</v>
      </c>
      <c r="GW11" s="108">
        <v>4389.1499999999996</v>
      </c>
      <c r="GX11" s="108">
        <v>4933.22</v>
      </c>
      <c r="GY11" s="253">
        <f t="shared" si="69"/>
        <v>1.1239579417427066</v>
      </c>
      <c r="GZ11" s="108">
        <v>4389.1499999999996</v>
      </c>
      <c r="HA11" s="108">
        <v>5662.29</v>
      </c>
      <c r="HB11" s="253">
        <f t="shared" si="70"/>
        <v>1.2900652745975874</v>
      </c>
      <c r="HC11" s="108">
        <v>19493.36</v>
      </c>
      <c r="HD11" s="108">
        <v>16795.060000000001</v>
      </c>
      <c r="HE11" s="253">
        <f t="shared" si="71"/>
        <v>0.86157850673254899</v>
      </c>
      <c r="HF11" s="108">
        <v>10467.549999999999</v>
      </c>
      <c r="HG11" s="108">
        <v>7250.01</v>
      </c>
      <c r="HH11" s="253">
        <f t="shared" si="72"/>
        <v>0.69261766124833424</v>
      </c>
      <c r="HI11" s="108">
        <v>11200.28</v>
      </c>
      <c r="HJ11" s="108">
        <v>7561.76</v>
      </c>
      <c r="HK11" s="253">
        <f t="shared" si="73"/>
        <v>0.67514026435053409</v>
      </c>
      <c r="HL11" s="108">
        <v>6088.76</v>
      </c>
      <c r="HM11" s="108">
        <v>5258.08</v>
      </c>
      <c r="HN11" s="253">
        <f t="shared" si="74"/>
        <v>0.86357156465355833</v>
      </c>
      <c r="HO11" s="108">
        <v>5138.63</v>
      </c>
      <c r="HP11" s="108">
        <v>6100.19</v>
      </c>
      <c r="HQ11" s="253">
        <f t="shared" si="75"/>
        <v>1.1871238053722488</v>
      </c>
      <c r="HR11" s="108">
        <v>4330.54</v>
      </c>
      <c r="HS11" s="108">
        <v>8716.06</v>
      </c>
      <c r="HT11" s="253">
        <f t="shared" si="76"/>
        <v>2.0126958762648539</v>
      </c>
      <c r="HU11" s="108">
        <v>6131.91</v>
      </c>
      <c r="HV11" s="108">
        <v>10793.34</v>
      </c>
      <c r="HW11" s="253">
        <f t="shared" si="77"/>
        <v>1.7601921750319232</v>
      </c>
      <c r="HX11" s="108">
        <v>10702.13</v>
      </c>
      <c r="HY11" s="108">
        <v>12686.95</v>
      </c>
      <c r="HZ11" s="253">
        <f t="shared" si="78"/>
        <v>1.1854602775335379</v>
      </c>
      <c r="IA11" s="108">
        <v>5176.09</v>
      </c>
      <c r="IB11" s="108">
        <v>7414.82</v>
      </c>
      <c r="IC11" s="253">
        <f t="shared" si="79"/>
        <v>1.4325137314072978</v>
      </c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11">
        <f t="shared" si="80"/>
        <v>166509.02000000002</v>
      </c>
      <c r="IR11" s="311">
        <f t="shared" si="81"/>
        <v>156326.01999999999</v>
      </c>
      <c r="IS11" s="310">
        <f t="shared" si="5"/>
        <v>-10183.000000000029</v>
      </c>
      <c r="IT11" s="313">
        <f t="shared" si="6"/>
        <v>0.93884415390829856</v>
      </c>
      <c r="IU11" s="317">
        <f t="shared" si="82"/>
        <v>54059.799999999996</v>
      </c>
      <c r="IV11" s="317">
        <f t="shared" si="83"/>
        <v>58366.39</v>
      </c>
      <c r="IW11" s="316">
        <f t="shared" si="84"/>
        <v>4306.5900000000038</v>
      </c>
      <c r="IX11" s="320">
        <f t="shared" si="85"/>
        <v>1.0796634467756079</v>
      </c>
      <c r="IZ11" s="244"/>
      <c r="JA11" s="396"/>
      <c r="JB11" s="742"/>
    </row>
    <row r="12" spans="3:262">
      <c r="C12" s="257" t="s">
        <v>17</v>
      </c>
      <c r="D12" s="108">
        <v>17120.36</v>
      </c>
      <c r="E12" s="108">
        <v>14340.59</v>
      </c>
      <c r="F12" s="243">
        <f t="shared" si="7"/>
        <v>0.83763367125457644</v>
      </c>
      <c r="G12" s="108">
        <v>20537.830000000002</v>
      </c>
      <c r="H12" s="108">
        <v>18224.64</v>
      </c>
      <c r="I12" s="243">
        <f t="shared" si="8"/>
        <v>0.88736930824726845</v>
      </c>
      <c r="J12" s="108">
        <v>22973.65</v>
      </c>
      <c r="K12" s="108">
        <v>15929.81</v>
      </c>
      <c r="L12" s="243">
        <f t="shared" si="9"/>
        <v>0.69339482407018471</v>
      </c>
      <c r="M12" s="108">
        <v>21898.16</v>
      </c>
      <c r="N12" s="108">
        <v>12611.88</v>
      </c>
      <c r="O12" s="243">
        <f t="shared" si="10"/>
        <v>0.57593332042509504</v>
      </c>
      <c r="P12" s="108">
        <v>18998.349999999999</v>
      </c>
      <c r="Q12" s="108">
        <v>13368.36</v>
      </c>
      <c r="R12" s="243">
        <f t="shared" si="11"/>
        <v>0.70365900196596032</v>
      </c>
      <c r="S12" s="108">
        <v>15617.65</v>
      </c>
      <c r="T12" s="108">
        <v>16382.8</v>
      </c>
      <c r="U12" s="243">
        <f t="shared" si="12"/>
        <v>1.0489926461407446</v>
      </c>
      <c r="V12" s="108">
        <v>20687.400000000001</v>
      </c>
      <c r="W12" s="108">
        <v>16493.37</v>
      </c>
      <c r="X12" s="243">
        <f t="shared" si="13"/>
        <v>0.79726645204327262</v>
      </c>
      <c r="Y12" s="108">
        <v>12494.69</v>
      </c>
      <c r="Z12" s="108">
        <v>15030.66</v>
      </c>
      <c r="AA12" s="243">
        <f t="shared" si="14"/>
        <v>1.202963819030324</v>
      </c>
      <c r="AB12" s="108">
        <v>16077.04</v>
      </c>
      <c r="AC12" s="108">
        <v>7869.26</v>
      </c>
      <c r="AD12" s="243">
        <f t="shared" si="15"/>
        <v>0.48947194259639831</v>
      </c>
      <c r="AE12" s="108">
        <v>9818.91</v>
      </c>
      <c r="AF12" s="108">
        <v>12753.76</v>
      </c>
      <c r="AG12" s="243">
        <f t="shared" si="16"/>
        <v>1.2988977391584198</v>
      </c>
      <c r="AH12" s="108">
        <v>16296.08</v>
      </c>
      <c r="AI12" s="108">
        <v>12363.22</v>
      </c>
      <c r="AJ12" s="243">
        <f t="shared" si="17"/>
        <v>0.75866220588018707</v>
      </c>
      <c r="AK12" s="108">
        <v>13868.77</v>
      </c>
      <c r="AL12" s="108">
        <v>12855.36</v>
      </c>
      <c r="AM12" s="243">
        <f t="shared" si="18"/>
        <v>0.92692863173879159</v>
      </c>
      <c r="AN12" s="108">
        <v>19791.22</v>
      </c>
      <c r="AO12" s="108">
        <v>13555.96</v>
      </c>
      <c r="AP12" s="253">
        <f t="shared" si="19"/>
        <v>0.68494817398826335</v>
      </c>
      <c r="AQ12" s="108">
        <v>29149.81</v>
      </c>
      <c r="AR12" s="108">
        <v>16482.04</v>
      </c>
      <c r="AS12" s="253">
        <f t="shared" si="20"/>
        <v>0.56542529779782447</v>
      </c>
      <c r="AT12" s="108">
        <v>16731.45</v>
      </c>
      <c r="AU12" s="108">
        <v>13720.7</v>
      </c>
      <c r="AV12" s="253">
        <f t="shared" si="21"/>
        <v>0.82005444835922769</v>
      </c>
      <c r="AW12" s="108">
        <v>6427.61</v>
      </c>
      <c r="AX12" s="108">
        <v>7583.59</v>
      </c>
      <c r="AY12" s="253">
        <f t="shared" si="22"/>
        <v>1.1798460080807642</v>
      </c>
      <c r="AZ12" s="108">
        <v>7989.75</v>
      </c>
      <c r="BA12" s="108">
        <v>30055.439999999999</v>
      </c>
      <c r="BB12" s="253">
        <f t="shared" si="23"/>
        <v>3.7617497418567538</v>
      </c>
      <c r="BC12" s="108">
        <v>11215.76</v>
      </c>
      <c r="BD12" s="108">
        <v>8602.11</v>
      </c>
      <c r="BE12" s="253">
        <f t="shared" si="24"/>
        <v>0.76696630455715886</v>
      </c>
      <c r="BF12" s="108">
        <v>11172.41</v>
      </c>
      <c r="BG12" s="108">
        <v>8546.7099999999991</v>
      </c>
      <c r="BH12" s="253">
        <f t="shared" si="25"/>
        <v>0.76498356218577723</v>
      </c>
      <c r="BI12" s="108">
        <v>14536.03</v>
      </c>
      <c r="BJ12" s="108">
        <v>14960.31</v>
      </c>
      <c r="BK12" s="253">
        <f t="shared" si="26"/>
        <v>1.0291881621047836</v>
      </c>
      <c r="BL12" s="108">
        <v>20627.7</v>
      </c>
      <c r="BM12" s="108">
        <v>15413.46</v>
      </c>
      <c r="BN12" s="253">
        <f t="shared" si="27"/>
        <v>0.74722145464593714</v>
      </c>
      <c r="BO12" s="108">
        <v>16475.3</v>
      </c>
      <c r="BP12" s="108">
        <v>11817.57</v>
      </c>
      <c r="BQ12" s="253">
        <f t="shared" si="28"/>
        <v>0.71729012521775026</v>
      </c>
      <c r="BR12" s="108">
        <v>11270.24</v>
      </c>
      <c r="BS12" s="108">
        <v>9598.4599999999991</v>
      </c>
      <c r="BT12" s="253">
        <f t="shared" si="29"/>
        <v>0.85166420590865854</v>
      </c>
      <c r="BU12" s="108">
        <v>10367.68</v>
      </c>
      <c r="BV12" s="108">
        <v>12711.2</v>
      </c>
      <c r="BW12" s="253">
        <f t="shared" si="30"/>
        <v>1.2260409271891108</v>
      </c>
      <c r="BX12" s="108">
        <v>12273.51</v>
      </c>
      <c r="BY12" s="108">
        <v>13699.41</v>
      </c>
      <c r="BZ12" s="253">
        <f t="shared" si="31"/>
        <v>1.1161770349313276</v>
      </c>
      <c r="CA12" s="88">
        <v>10982.89</v>
      </c>
      <c r="CB12" s="108">
        <v>9240.81</v>
      </c>
      <c r="CC12" s="253">
        <f t="shared" si="32"/>
        <v>0.84138236839301861</v>
      </c>
      <c r="CD12" s="108">
        <v>16549.52</v>
      </c>
      <c r="CE12" s="108">
        <v>12322.36</v>
      </c>
      <c r="CF12" s="253">
        <f t="shared" si="33"/>
        <v>0.74457506924672134</v>
      </c>
      <c r="CG12" s="108">
        <v>24598.36</v>
      </c>
      <c r="CH12" s="108">
        <v>22531.439999999999</v>
      </c>
      <c r="CI12" s="253">
        <f t="shared" si="34"/>
        <v>0.91597326000595158</v>
      </c>
      <c r="CJ12" s="108">
        <v>14635.12</v>
      </c>
      <c r="CK12" s="108">
        <v>12667.16</v>
      </c>
      <c r="CL12" s="253">
        <f t="shared" si="35"/>
        <v>0.86553167995889335</v>
      </c>
      <c r="CM12" s="108">
        <v>14684.63</v>
      </c>
      <c r="CN12" s="108">
        <v>15277.65</v>
      </c>
      <c r="CO12" s="253">
        <f t="shared" si="36"/>
        <v>1.040383720938151</v>
      </c>
      <c r="CP12" s="108">
        <v>11705.45</v>
      </c>
      <c r="CQ12" s="108">
        <v>13021.16</v>
      </c>
      <c r="CR12" s="253">
        <f t="shared" si="37"/>
        <v>1.1124014881956694</v>
      </c>
      <c r="CS12" s="108">
        <v>9490.01</v>
      </c>
      <c r="CT12" s="108">
        <v>9245.36</v>
      </c>
      <c r="CU12" s="253">
        <f t="shared" si="38"/>
        <v>0.97422025898813602</v>
      </c>
      <c r="CV12" s="108">
        <v>22131.35</v>
      </c>
      <c r="CW12" s="108">
        <v>11813.6</v>
      </c>
      <c r="CX12" s="253">
        <f t="shared" si="39"/>
        <v>0.53379482046960536</v>
      </c>
      <c r="CY12" s="108">
        <v>15684.08</v>
      </c>
      <c r="CZ12" s="108">
        <v>14884.65</v>
      </c>
      <c r="DA12" s="253">
        <f t="shared" si="40"/>
        <v>0.94902920668601531</v>
      </c>
      <c r="DB12" s="108">
        <v>27087.91</v>
      </c>
      <c r="DC12" s="108">
        <v>23128.13</v>
      </c>
      <c r="DD12" s="253">
        <f t="shared" si="41"/>
        <v>0.8538174410650361</v>
      </c>
      <c r="DE12" s="108">
        <v>10059.709999999999</v>
      </c>
      <c r="DF12" s="108">
        <v>11952.07</v>
      </c>
      <c r="DG12" s="253">
        <f t="shared" si="42"/>
        <v>1.1881127785989856</v>
      </c>
      <c r="DH12" s="108">
        <v>16700</v>
      </c>
      <c r="DI12" s="108">
        <v>10991.25</v>
      </c>
      <c r="DJ12" s="253">
        <f t="shared" si="43"/>
        <v>0.65815868263473054</v>
      </c>
      <c r="DK12" s="108">
        <v>18525.18</v>
      </c>
      <c r="DL12" s="108">
        <v>18163.53</v>
      </c>
      <c r="DM12" s="253">
        <f t="shared" si="0"/>
        <v>0.98047792248172483</v>
      </c>
      <c r="DN12" s="108">
        <v>18662.12</v>
      </c>
      <c r="DO12" s="108">
        <v>8005.34</v>
      </c>
      <c r="DP12" s="253">
        <f t="shared" si="1"/>
        <v>0.42896198288297366</v>
      </c>
      <c r="DQ12" s="108">
        <v>44776.74</v>
      </c>
      <c r="DR12" s="108">
        <v>12549.15</v>
      </c>
      <c r="DS12" s="253">
        <f t="shared" si="2"/>
        <v>0.28026046558994694</v>
      </c>
      <c r="DT12" s="108">
        <v>51102.17</v>
      </c>
      <c r="DU12" s="108">
        <v>19907.939999999999</v>
      </c>
      <c r="DV12" s="253">
        <f t="shared" si="3"/>
        <v>0.38957132348782841</v>
      </c>
      <c r="DW12" s="108">
        <v>25355.69</v>
      </c>
      <c r="DX12" s="108">
        <v>35379.68</v>
      </c>
      <c r="DY12" s="253">
        <f t="shared" si="4"/>
        <v>1.395334932711356</v>
      </c>
      <c r="DZ12" s="108">
        <v>9519.2000000000007</v>
      </c>
      <c r="EA12" s="108">
        <v>19542.830000000002</v>
      </c>
      <c r="EB12" s="253">
        <f t="shared" si="44"/>
        <v>2.0529907975460122</v>
      </c>
      <c r="EC12" s="108">
        <v>11141.9</v>
      </c>
      <c r="ED12" s="108">
        <v>4195.32</v>
      </c>
      <c r="EE12" s="253">
        <f t="shared" si="45"/>
        <v>0.37653542035020954</v>
      </c>
      <c r="EF12" s="108">
        <v>14517.59</v>
      </c>
      <c r="EG12" s="108">
        <v>14424.34</v>
      </c>
      <c r="EH12" s="253">
        <f t="shared" si="46"/>
        <v>0.99357675757477648</v>
      </c>
      <c r="EI12" s="108">
        <v>7029.56</v>
      </c>
      <c r="EJ12" s="108">
        <v>9401.4</v>
      </c>
      <c r="EK12" s="253">
        <f t="shared" si="47"/>
        <v>1.3374094537922714</v>
      </c>
      <c r="EL12" s="108">
        <v>10159.89</v>
      </c>
      <c r="EM12" s="108">
        <v>9104.18</v>
      </c>
      <c r="EN12" s="253">
        <f t="shared" si="48"/>
        <v>0.89609041042767201</v>
      </c>
      <c r="EO12" s="108">
        <v>13713.86</v>
      </c>
      <c r="EP12" s="108">
        <v>30055.439999999999</v>
      </c>
      <c r="EQ12" s="253">
        <f t="shared" si="49"/>
        <v>2.1916105312435739</v>
      </c>
      <c r="ER12" s="108">
        <v>23475.279999999999</v>
      </c>
      <c r="ES12" s="108">
        <v>8602.11</v>
      </c>
      <c r="ET12" s="253">
        <f t="shared" si="50"/>
        <v>0.36643269004672152</v>
      </c>
      <c r="EU12" s="108">
        <v>11013.68</v>
      </c>
      <c r="EV12" s="108">
        <v>15415.54</v>
      </c>
      <c r="EW12" s="253">
        <f t="shared" si="51"/>
        <v>1.3996720442213684</v>
      </c>
      <c r="EX12" s="108">
        <v>14493.24</v>
      </c>
      <c r="EY12" s="108">
        <v>11879.91</v>
      </c>
      <c r="EZ12" s="253">
        <f t="shared" si="52"/>
        <v>0.8196862813283986</v>
      </c>
      <c r="FA12" s="108">
        <v>16078.52</v>
      </c>
      <c r="FB12" s="108">
        <v>8750.0400000000009</v>
      </c>
      <c r="FC12" s="253">
        <f t="shared" si="53"/>
        <v>0.54420680510395236</v>
      </c>
      <c r="FD12" s="108">
        <v>8513.2000000000007</v>
      </c>
      <c r="FE12" s="108">
        <v>6540.21</v>
      </c>
      <c r="FF12" s="253">
        <f t="shared" si="54"/>
        <v>0.76824343372644832</v>
      </c>
      <c r="FG12" s="108">
        <v>10021.969999999999</v>
      </c>
      <c r="FH12" s="108">
        <v>11570.65</v>
      </c>
      <c r="FI12" s="253">
        <f t="shared" si="55"/>
        <v>1.1545285008835589</v>
      </c>
      <c r="FJ12" s="108">
        <v>15219.14</v>
      </c>
      <c r="FK12" s="108">
        <v>10347.209999999999</v>
      </c>
      <c r="FL12" s="253">
        <f t="shared" si="56"/>
        <v>0.67988138620184846</v>
      </c>
      <c r="FM12" s="108">
        <v>20039.73</v>
      </c>
      <c r="FN12" s="108">
        <v>19460.03</v>
      </c>
      <c r="FO12" s="253">
        <f t="shared" si="57"/>
        <v>0.97107246454917306</v>
      </c>
      <c r="FP12" s="108">
        <v>9897.69</v>
      </c>
      <c r="FQ12" s="108">
        <v>11218.08</v>
      </c>
      <c r="FR12" s="253">
        <f t="shared" si="58"/>
        <v>1.1334038548388563</v>
      </c>
      <c r="FS12" s="108">
        <v>11877.02</v>
      </c>
      <c r="FT12" s="108">
        <v>8438.31</v>
      </c>
      <c r="FU12" s="253">
        <f t="shared" si="59"/>
        <v>0.71047367100501635</v>
      </c>
      <c r="FV12" s="108">
        <v>14830.27</v>
      </c>
      <c r="FW12" s="108">
        <v>9998.23</v>
      </c>
      <c r="FX12" s="253">
        <f t="shared" si="60"/>
        <v>0.67417720648376589</v>
      </c>
      <c r="FY12" s="108">
        <v>5935.56</v>
      </c>
      <c r="FZ12" s="108">
        <v>9849.42</v>
      </c>
      <c r="GA12" s="253">
        <f t="shared" si="61"/>
        <v>1.6593918686695104</v>
      </c>
      <c r="GB12" s="108">
        <v>8607.6299999999992</v>
      </c>
      <c r="GC12" s="108">
        <v>8227.74</v>
      </c>
      <c r="GD12" s="253">
        <f t="shared" si="62"/>
        <v>0.95586590036978825</v>
      </c>
      <c r="GE12" s="108">
        <v>15065.67</v>
      </c>
      <c r="GF12" s="108">
        <v>14613.22</v>
      </c>
      <c r="GG12" s="253">
        <f t="shared" si="63"/>
        <v>0.96996814612294036</v>
      </c>
      <c r="GH12" s="108">
        <v>22390.6</v>
      </c>
      <c r="GI12" s="108">
        <v>24596.43</v>
      </c>
      <c r="GJ12" s="253">
        <f t="shared" si="64"/>
        <v>1.0985158950631069</v>
      </c>
      <c r="GK12" s="108">
        <v>14836.04</v>
      </c>
      <c r="GL12" s="108">
        <v>12222.67</v>
      </c>
      <c r="GM12" s="253">
        <f t="shared" si="65"/>
        <v>0.82384989525506802</v>
      </c>
      <c r="GN12" s="108">
        <v>14868.68</v>
      </c>
      <c r="GO12" s="108">
        <v>10159.85</v>
      </c>
      <c r="GP12" s="253">
        <f t="shared" si="66"/>
        <v>0.68330544473349353</v>
      </c>
      <c r="GQ12" s="108">
        <v>17270.64</v>
      </c>
      <c r="GR12" s="108">
        <v>10712.51</v>
      </c>
      <c r="GS12" s="253">
        <f t="shared" si="67"/>
        <v>0.62027290245179101</v>
      </c>
      <c r="GT12" s="108">
        <v>9671.61</v>
      </c>
      <c r="GU12" s="108">
        <v>9045.8799999999992</v>
      </c>
      <c r="GV12" s="253">
        <f t="shared" si="68"/>
        <v>0.93530239536126858</v>
      </c>
      <c r="GW12" s="108">
        <v>14933.3</v>
      </c>
      <c r="GX12" s="108">
        <v>9867.81</v>
      </c>
      <c r="GY12" s="253">
        <f t="shared" si="69"/>
        <v>0.66079232319714998</v>
      </c>
      <c r="GZ12" s="108">
        <v>14933.3</v>
      </c>
      <c r="HA12" s="108">
        <v>13985.68</v>
      </c>
      <c r="HB12" s="253">
        <f t="shared" si="70"/>
        <v>0.93654316192670084</v>
      </c>
      <c r="HC12" s="108">
        <v>30727.19</v>
      </c>
      <c r="HD12" s="108">
        <v>21532.71</v>
      </c>
      <c r="HE12" s="253">
        <f t="shared" si="71"/>
        <v>0.70077055532900989</v>
      </c>
      <c r="HF12" s="108">
        <v>11525.58</v>
      </c>
      <c r="HG12" s="108">
        <v>12307.39</v>
      </c>
      <c r="HH12" s="253">
        <f t="shared" si="72"/>
        <v>1.0678325949756975</v>
      </c>
      <c r="HI12" s="108">
        <v>17051</v>
      </c>
      <c r="HJ12" s="108">
        <v>14036.96</v>
      </c>
      <c r="HK12" s="253">
        <f t="shared" si="73"/>
        <v>0.82323382792798072</v>
      </c>
      <c r="HL12" s="108">
        <v>11788.75</v>
      </c>
      <c r="HM12" s="108">
        <v>13145.25</v>
      </c>
      <c r="HN12" s="253">
        <f t="shared" si="74"/>
        <v>1.1150673311419785</v>
      </c>
      <c r="HO12" s="108">
        <v>12058.7</v>
      </c>
      <c r="HP12" s="108">
        <v>12560.4</v>
      </c>
      <c r="HQ12" s="253">
        <f t="shared" si="75"/>
        <v>1.041604816439583</v>
      </c>
      <c r="HR12" s="108">
        <v>8375.89</v>
      </c>
      <c r="HS12" s="108">
        <v>15285.06</v>
      </c>
      <c r="HT12" s="253">
        <f t="shared" si="76"/>
        <v>1.824887862662953</v>
      </c>
      <c r="HU12" s="108">
        <v>13834.21</v>
      </c>
      <c r="HV12" s="108">
        <v>18186.98</v>
      </c>
      <c r="HW12" s="253">
        <f t="shared" si="77"/>
        <v>1.3146381325713576</v>
      </c>
      <c r="HX12" s="108">
        <v>16754.810000000001</v>
      </c>
      <c r="HY12" s="108">
        <v>22238.5</v>
      </c>
      <c r="HZ12" s="253">
        <f t="shared" si="78"/>
        <v>1.3272904915066179</v>
      </c>
      <c r="IA12" s="108">
        <v>9751.41</v>
      </c>
      <c r="IB12" s="108">
        <v>10890.75</v>
      </c>
      <c r="IC12" s="253">
        <f t="shared" si="79"/>
        <v>1.1168384879725086</v>
      </c>
      <c r="ID12" s="353"/>
      <c r="IE12" s="353"/>
      <c r="IF12" s="353"/>
      <c r="IG12" s="353"/>
      <c r="IH12" s="353"/>
      <c r="II12" s="353"/>
      <c r="IJ12" s="353"/>
      <c r="IK12" s="353"/>
      <c r="IL12" s="353"/>
      <c r="IM12" s="353"/>
      <c r="IN12" s="353"/>
      <c r="IO12" s="353"/>
      <c r="IP12" s="353"/>
      <c r="IQ12" s="311">
        <f t="shared" si="80"/>
        <v>297234.13999999996</v>
      </c>
      <c r="IR12" s="311">
        <f t="shared" si="81"/>
        <v>282229.07999999996</v>
      </c>
      <c r="IS12" s="310">
        <f t="shared" si="5"/>
        <v>-15005.059999999998</v>
      </c>
      <c r="IT12" s="313">
        <f t="shared" si="6"/>
        <v>0.94951771017959108</v>
      </c>
      <c r="IU12" s="317">
        <f t="shared" si="82"/>
        <v>91388.94</v>
      </c>
      <c r="IV12" s="317">
        <f t="shared" si="83"/>
        <v>107760.54</v>
      </c>
      <c r="IW12" s="316">
        <f t="shared" si="84"/>
        <v>16371.599999999991</v>
      </c>
      <c r="IX12" s="320">
        <f t="shared" si="85"/>
        <v>1.1791420274707201</v>
      </c>
      <c r="IZ12" s="244"/>
      <c r="JA12" s="396"/>
      <c r="JB12" s="742"/>
    </row>
    <row r="13" spans="3:262">
      <c r="C13" s="257" t="s">
        <v>18</v>
      </c>
      <c r="D13" s="108">
        <v>8869.41</v>
      </c>
      <c r="E13" s="108">
        <v>6549.82</v>
      </c>
      <c r="F13" s="243">
        <f t="shared" si="7"/>
        <v>0.7384730213170887</v>
      </c>
      <c r="G13" s="108">
        <v>18526.37</v>
      </c>
      <c r="H13" s="108">
        <v>16001.91</v>
      </c>
      <c r="I13" s="243">
        <f t="shared" si="8"/>
        <v>0.86373693281522501</v>
      </c>
      <c r="J13" s="108">
        <v>13892.63</v>
      </c>
      <c r="K13" s="108">
        <v>12026.67</v>
      </c>
      <c r="L13" s="243">
        <f t="shared" si="9"/>
        <v>0.86568705853391337</v>
      </c>
      <c r="M13" s="108">
        <v>12881.98</v>
      </c>
      <c r="N13" s="108">
        <v>10868.55</v>
      </c>
      <c r="O13" s="243">
        <f t="shared" si="10"/>
        <v>0.84370182223540169</v>
      </c>
      <c r="P13" s="108">
        <v>11282.54</v>
      </c>
      <c r="Q13" s="108">
        <v>8095.68</v>
      </c>
      <c r="R13" s="243">
        <f t="shared" si="11"/>
        <v>0.71754055381146442</v>
      </c>
      <c r="S13" s="108">
        <v>11281.8</v>
      </c>
      <c r="T13" s="108">
        <v>9826.3799999999992</v>
      </c>
      <c r="U13" s="243">
        <f t="shared" si="12"/>
        <v>0.87099399032069347</v>
      </c>
      <c r="V13" s="108">
        <v>21653.38</v>
      </c>
      <c r="W13" s="108">
        <v>13895.77</v>
      </c>
      <c r="X13" s="243">
        <f t="shared" si="13"/>
        <v>0.64173676349835451</v>
      </c>
      <c r="Y13" s="108">
        <v>7247.82</v>
      </c>
      <c r="Z13" s="108">
        <v>6414.06</v>
      </c>
      <c r="AA13" s="243">
        <f t="shared" si="14"/>
        <v>0.88496403056367301</v>
      </c>
      <c r="AB13" s="108">
        <v>12270.72</v>
      </c>
      <c r="AC13" s="108">
        <v>5313.2</v>
      </c>
      <c r="AD13" s="243">
        <f t="shared" si="15"/>
        <v>0.43299822667292548</v>
      </c>
      <c r="AE13" s="108">
        <v>11391.63</v>
      </c>
      <c r="AF13" s="108">
        <v>7313.02</v>
      </c>
      <c r="AG13" s="243">
        <f t="shared" si="16"/>
        <v>0.64196431941697552</v>
      </c>
      <c r="AH13" s="108">
        <v>10808.11</v>
      </c>
      <c r="AI13" s="108">
        <v>5879.15</v>
      </c>
      <c r="AJ13" s="243">
        <f t="shared" si="17"/>
        <v>0.54395726912475906</v>
      </c>
      <c r="AK13" s="108">
        <v>14434.09</v>
      </c>
      <c r="AL13" s="108">
        <v>8833.68</v>
      </c>
      <c r="AM13" s="243">
        <f t="shared" si="18"/>
        <v>0.61200117222492034</v>
      </c>
      <c r="AN13" s="108">
        <v>17050.16</v>
      </c>
      <c r="AO13" s="108">
        <v>11879.86</v>
      </c>
      <c r="AP13" s="253">
        <f t="shared" si="19"/>
        <v>0.69675944389964672</v>
      </c>
      <c r="AQ13" s="108">
        <v>22192.81</v>
      </c>
      <c r="AR13" s="108">
        <v>14207.49</v>
      </c>
      <c r="AS13" s="253">
        <f t="shared" si="20"/>
        <v>0.64018436601764261</v>
      </c>
      <c r="AT13" s="108">
        <v>8545.44</v>
      </c>
      <c r="AU13" s="108">
        <v>8695.84</v>
      </c>
      <c r="AV13" s="253">
        <f t="shared" si="21"/>
        <v>1.0176000299574977</v>
      </c>
      <c r="AW13" s="108">
        <v>10405.209999999999</v>
      </c>
      <c r="AX13" s="108">
        <v>10920.82</v>
      </c>
      <c r="AY13" s="253">
        <f t="shared" si="22"/>
        <v>1.0495530604379921</v>
      </c>
      <c r="AZ13" s="108">
        <v>9867.35</v>
      </c>
      <c r="BA13" s="108">
        <v>8795.64</v>
      </c>
      <c r="BB13" s="253">
        <f t="shared" si="23"/>
        <v>0.89138826533973148</v>
      </c>
      <c r="BC13" s="108">
        <v>8282.0400000000009</v>
      </c>
      <c r="BD13" s="108">
        <v>7413.21</v>
      </c>
      <c r="BE13" s="253">
        <f t="shared" si="24"/>
        <v>0.89509468681629156</v>
      </c>
      <c r="BF13" s="108">
        <v>8841.19</v>
      </c>
      <c r="BG13" s="108">
        <v>6070.05</v>
      </c>
      <c r="BH13" s="253">
        <f t="shared" si="25"/>
        <v>0.6865648176320156</v>
      </c>
      <c r="BI13" s="108">
        <v>13995.16</v>
      </c>
      <c r="BJ13" s="108">
        <v>7536.55</v>
      </c>
      <c r="BK13" s="253">
        <f t="shared" si="26"/>
        <v>0.53851117100483314</v>
      </c>
      <c r="BL13" s="108">
        <v>19620.71</v>
      </c>
      <c r="BM13" s="108">
        <v>11890.73</v>
      </c>
      <c r="BN13" s="253">
        <f t="shared" si="27"/>
        <v>0.606029547350733</v>
      </c>
      <c r="BO13" s="108">
        <v>11229.26</v>
      </c>
      <c r="BP13" s="108">
        <v>6465.91</v>
      </c>
      <c r="BQ13" s="253">
        <f t="shared" si="28"/>
        <v>0.5758090916053239</v>
      </c>
      <c r="BR13" s="108">
        <v>13274.11</v>
      </c>
      <c r="BS13" s="108">
        <v>6610.69</v>
      </c>
      <c r="BT13" s="253">
        <f t="shared" si="29"/>
        <v>0.49801380280862517</v>
      </c>
      <c r="BU13" s="108">
        <v>9186.93</v>
      </c>
      <c r="BV13" s="108">
        <v>7289.25</v>
      </c>
      <c r="BW13" s="253">
        <f t="shared" si="30"/>
        <v>0.79343698058001966</v>
      </c>
      <c r="BX13" s="108">
        <v>12145.38</v>
      </c>
      <c r="BY13" s="108">
        <v>6837.68</v>
      </c>
      <c r="BZ13" s="253">
        <f t="shared" si="31"/>
        <v>0.56298609018408652</v>
      </c>
      <c r="CA13" s="88">
        <v>9580.27</v>
      </c>
      <c r="CB13" s="108">
        <v>9623.4599999999991</v>
      </c>
      <c r="CC13" s="253">
        <f t="shared" si="32"/>
        <v>1.0045082236721927</v>
      </c>
      <c r="CD13" s="108">
        <v>14910.32</v>
      </c>
      <c r="CE13" s="108">
        <v>10544.15</v>
      </c>
      <c r="CF13" s="253">
        <f t="shared" si="33"/>
        <v>0.7071712746607719</v>
      </c>
      <c r="CG13" s="108">
        <v>22134.560000000001</v>
      </c>
      <c r="CH13" s="108">
        <v>14681.65</v>
      </c>
      <c r="CI13" s="253">
        <f t="shared" si="34"/>
        <v>0.66329079954604919</v>
      </c>
      <c r="CJ13" s="108">
        <v>10640.84</v>
      </c>
      <c r="CK13" s="108">
        <v>9575.16</v>
      </c>
      <c r="CL13" s="253">
        <f t="shared" si="35"/>
        <v>0.89985001184117042</v>
      </c>
      <c r="CM13" s="108">
        <v>15912.54</v>
      </c>
      <c r="CN13" s="108">
        <v>11478.9</v>
      </c>
      <c r="CO13" s="253">
        <f t="shared" si="36"/>
        <v>0.72137446315924414</v>
      </c>
      <c r="CP13" s="108">
        <v>8196.33</v>
      </c>
      <c r="CQ13" s="108">
        <v>8442.64</v>
      </c>
      <c r="CR13" s="253">
        <f t="shared" si="37"/>
        <v>1.0300512546468967</v>
      </c>
      <c r="CS13" s="108">
        <v>9263.1</v>
      </c>
      <c r="CT13" s="108">
        <v>7640.29</v>
      </c>
      <c r="CU13" s="253">
        <f t="shared" si="38"/>
        <v>0.82480918914834123</v>
      </c>
      <c r="CV13" s="108">
        <v>6860.07</v>
      </c>
      <c r="CW13" s="108">
        <v>6580.33</v>
      </c>
      <c r="CX13" s="253">
        <f t="shared" si="39"/>
        <v>0.95922199044616163</v>
      </c>
      <c r="CY13" s="108">
        <v>10963.68</v>
      </c>
      <c r="CZ13" s="108">
        <v>10614.39</v>
      </c>
      <c r="DA13" s="253">
        <f t="shared" si="40"/>
        <v>0.96814117157742652</v>
      </c>
      <c r="DB13" s="108">
        <v>22933.29</v>
      </c>
      <c r="DC13" s="108">
        <v>15886.94</v>
      </c>
      <c r="DD13" s="253">
        <f t="shared" si="41"/>
        <v>0.69274578571151368</v>
      </c>
      <c r="DE13" s="108">
        <v>9176.34</v>
      </c>
      <c r="DF13" s="108">
        <v>9909.19</v>
      </c>
      <c r="DG13" s="253">
        <f t="shared" si="42"/>
        <v>1.0798629954862178</v>
      </c>
      <c r="DH13" s="108">
        <v>12075.79</v>
      </c>
      <c r="DI13" s="108">
        <v>7185.5</v>
      </c>
      <c r="DJ13" s="253">
        <f t="shared" si="43"/>
        <v>0.59503353403793868</v>
      </c>
      <c r="DK13" s="108">
        <v>11691.92</v>
      </c>
      <c r="DL13" s="108">
        <v>8046.64</v>
      </c>
      <c r="DM13" s="253">
        <f t="shared" si="0"/>
        <v>0.68822229368658017</v>
      </c>
      <c r="DN13" s="108">
        <v>11791.87</v>
      </c>
      <c r="DO13" s="108">
        <v>7172.48</v>
      </c>
      <c r="DP13" s="253">
        <f t="shared" si="1"/>
        <v>0.60825636646265602</v>
      </c>
      <c r="DQ13" s="108">
        <v>27164.26</v>
      </c>
      <c r="DR13" s="108">
        <v>8591.08</v>
      </c>
      <c r="DS13" s="253">
        <f t="shared" si="2"/>
        <v>0.31626409112561876</v>
      </c>
      <c r="DT13" s="108">
        <v>29872.84</v>
      </c>
      <c r="DU13" s="108">
        <v>17540.740000000002</v>
      </c>
      <c r="DV13" s="253">
        <f t="shared" si="3"/>
        <v>0.58718019445087921</v>
      </c>
      <c r="DW13" s="108">
        <v>18999.25</v>
      </c>
      <c r="DX13" s="108">
        <v>24667.29</v>
      </c>
      <c r="DY13" s="253">
        <f t="shared" si="4"/>
        <v>1.2983296709080623</v>
      </c>
      <c r="DZ13" s="108">
        <v>8812.9699999999993</v>
      </c>
      <c r="EA13" s="108">
        <v>11371.01</v>
      </c>
      <c r="EB13" s="253">
        <f t="shared" si="44"/>
        <v>1.2902585620965465</v>
      </c>
      <c r="EC13" s="108">
        <v>9828.1299999999992</v>
      </c>
      <c r="ED13" s="108">
        <v>5310.56</v>
      </c>
      <c r="EE13" s="253">
        <f t="shared" si="45"/>
        <v>0.54034287295752104</v>
      </c>
      <c r="EF13" s="108">
        <v>9538.59</v>
      </c>
      <c r="EG13" s="108">
        <v>6459.64</v>
      </c>
      <c r="EH13" s="253">
        <f t="shared" si="46"/>
        <v>0.67721120207493979</v>
      </c>
      <c r="EI13" s="108">
        <v>8992.73</v>
      </c>
      <c r="EJ13" s="108">
        <v>4016.45</v>
      </c>
      <c r="EK13" s="253">
        <f t="shared" si="47"/>
        <v>0.44663300243641252</v>
      </c>
      <c r="EL13" s="108">
        <v>12038.97</v>
      </c>
      <c r="EM13" s="108">
        <v>6029.42</v>
      </c>
      <c r="EN13" s="253">
        <f t="shared" si="48"/>
        <v>0.50082523671044954</v>
      </c>
      <c r="EO13" s="108">
        <v>9979.27</v>
      </c>
      <c r="EP13" s="108">
        <v>8795.64</v>
      </c>
      <c r="EQ13" s="253">
        <f t="shared" si="49"/>
        <v>0.88139112379963658</v>
      </c>
      <c r="ER13" s="108">
        <v>20874.89</v>
      </c>
      <c r="ES13" s="108">
        <v>7413.21</v>
      </c>
      <c r="ET13" s="253">
        <f t="shared" si="50"/>
        <v>0.3551257036564025</v>
      </c>
      <c r="EU13" s="108">
        <v>7478.06</v>
      </c>
      <c r="EV13" s="108">
        <v>5642.09</v>
      </c>
      <c r="EW13" s="253">
        <f t="shared" si="51"/>
        <v>0.75448578909503261</v>
      </c>
      <c r="EX13" s="108">
        <v>10603.92</v>
      </c>
      <c r="EY13" s="108">
        <v>6255.83</v>
      </c>
      <c r="EZ13" s="253">
        <f t="shared" si="52"/>
        <v>0.58995446966782095</v>
      </c>
      <c r="FA13" s="108">
        <v>6754.32</v>
      </c>
      <c r="FB13" s="108">
        <v>6403.36</v>
      </c>
      <c r="FC13" s="253">
        <f t="shared" si="53"/>
        <v>0.9480391808501818</v>
      </c>
      <c r="FD13" s="108">
        <v>7760.64</v>
      </c>
      <c r="FE13" s="108">
        <v>4937.7700000000004</v>
      </c>
      <c r="FF13" s="253">
        <f t="shared" si="54"/>
        <v>0.63625809211611417</v>
      </c>
      <c r="FG13" s="108">
        <v>10685.19</v>
      </c>
      <c r="FH13" s="108">
        <v>5727.97</v>
      </c>
      <c r="FI13" s="253">
        <f t="shared" si="55"/>
        <v>0.53606627490947756</v>
      </c>
      <c r="FJ13" s="108">
        <v>13475.83</v>
      </c>
      <c r="FK13" s="108">
        <v>10543.44</v>
      </c>
      <c r="FL13" s="253">
        <f t="shared" si="56"/>
        <v>0.7823963347712164</v>
      </c>
      <c r="FM13" s="108">
        <v>22107.33</v>
      </c>
      <c r="FN13" s="108">
        <v>15376.38</v>
      </c>
      <c r="FO13" s="253">
        <f t="shared" si="57"/>
        <v>0.69553311051130995</v>
      </c>
      <c r="FP13" s="108">
        <v>7972.11</v>
      </c>
      <c r="FQ13" s="108">
        <v>6383.79</v>
      </c>
      <c r="FR13" s="253">
        <f t="shared" si="58"/>
        <v>0.80076541844003657</v>
      </c>
      <c r="FS13" s="108">
        <v>9495.7800000000007</v>
      </c>
      <c r="FT13" s="108">
        <v>5084.74</v>
      </c>
      <c r="FU13" s="253">
        <f t="shared" si="59"/>
        <v>0.53547365250669243</v>
      </c>
      <c r="FV13" s="108">
        <v>7525.42</v>
      </c>
      <c r="FW13" s="108">
        <v>6478.6</v>
      </c>
      <c r="FX13" s="253">
        <f t="shared" si="60"/>
        <v>0.86089547161487334</v>
      </c>
      <c r="FY13" s="108">
        <v>4817.68</v>
      </c>
      <c r="FZ13" s="108">
        <v>7915.94</v>
      </c>
      <c r="GA13" s="253">
        <f t="shared" si="61"/>
        <v>1.6431020740273325</v>
      </c>
      <c r="GB13" s="108">
        <v>7945.61</v>
      </c>
      <c r="GC13" s="108">
        <v>6184.46</v>
      </c>
      <c r="GD13" s="253">
        <f t="shared" si="62"/>
        <v>0.77834930231914234</v>
      </c>
      <c r="GE13" s="108">
        <v>11545.13</v>
      </c>
      <c r="GF13" s="108">
        <v>11434.57</v>
      </c>
      <c r="GG13" s="253">
        <f t="shared" si="63"/>
        <v>0.9904236678149142</v>
      </c>
      <c r="GH13" s="108">
        <v>19256.900000000001</v>
      </c>
      <c r="GI13" s="108">
        <v>14538.63</v>
      </c>
      <c r="GJ13" s="253">
        <f t="shared" si="64"/>
        <v>0.75498288925008683</v>
      </c>
      <c r="GK13" s="108">
        <v>7171.62</v>
      </c>
      <c r="GL13" s="108">
        <v>7333.11</v>
      </c>
      <c r="GM13" s="253">
        <f t="shared" si="65"/>
        <v>1.0225179248203335</v>
      </c>
      <c r="GN13" s="108">
        <v>8351.98</v>
      </c>
      <c r="GO13" s="108">
        <v>5410.44</v>
      </c>
      <c r="GP13" s="253">
        <f t="shared" si="66"/>
        <v>0.64780327539098514</v>
      </c>
      <c r="GQ13" s="108">
        <v>8379.14</v>
      </c>
      <c r="GR13" s="108">
        <v>7976.19</v>
      </c>
      <c r="GS13" s="253">
        <f t="shared" si="67"/>
        <v>0.9519103392472259</v>
      </c>
      <c r="GT13" s="108">
        <v>7408.41</v>
      </c>
      <c r="GU13" s="108">
        <v>5470.07</v>
      </c>
      <c r="GV13" s="253">
        <f t="shared" si="68"/>
        <v>0.73835951303990999</v>
      </c>
      <c r="GW13" s="108">
        <v>7473.89</v>
      </c>
      <c r="GX13" s="108">
        <v>8088.79</v>
      </c>
      <c r="GY13" s="253">
        <f t="shared" si="69"/>
        <v>1.0822730867058519</v>
      </c>
      <c r="GZ13" s="108">
        <v>7473.89</v>
      </c>
      <c r="HA13" s="108">
        <v>9449.76</v>
      </c>
      <c r="HB13" s="253">
        <f t="shared" si="70"/>
        <v>1.2643696923556542</v>
      </c>
      <c r="HC13" s="108">
        <v>21166.799999999999</v>
      </c>
      <c r="HD13" s="108">
        <v>15410.1</v>
      </c>
      <c r="HE13" s="253">
        <f t="shared" si="71"/>
        <v>0.72803163444639718</v>
      </c>
      <c r="HF13" s="108">
        <v>7248.77</v>
      </c>
      <c r="HG13" s="108">
        <v>8978.3799999999992</v>
      </c>
      <c r="HH13" s="253">
        <f t="shared" si="72"/>
        <v>1.2386073775274975</v>
      </c>
      <c r="HI13" s="108">
        <v>11583.93</v>
      </c>
      <c r="HJ13" s="108">
        <v>14473.28</v>
      </c>
      <c r="HK13" s="253">
        <f t="shared" si="73"/>
        <v>1.2494274395649836</v>
      </c>
      <c r="HL13" s="108">
        <v>11019.41</v>
      </c>
      <c r="HM13" s="108">
        <v>7443.25</v>
      </c>
      <c r="HN13" s="253">
        <f t="shared" si="74"/>
        <v>0.67546719833457514</v>
      </c>
      <c r="HO13" s="108">
        <v>6791.76</v>
      </c>
      <c r="HP13" s="108">
        <v>9793.75</v>
      </c>
      <c r="HQ13" s="253">
        <f t="shared" si="75"/>
        <v>1.4420047233706728</v>
      </c>
      <c r="HR13" s="108">
        <v>6374.07</v>
      </c>
      <c r="HS13" s="108">
        <v>8037.72</v>
      </c>
      <c r="HT13" s="253">
        <f t="shared" si="76"/>
        <v>1.2610027815822544</v>
      </c>
      <c r="HU13" s="108">
        <v>6788.1</v>
      </c>
      <c r="HV13" s="108">
        <v>12089.61</v>
      </c>
      <c r="HW13" s="253">
        <f t="shared" si="77"/>
        <v>1.7810005745348478</v>
      </c>
      <c r="HX13" s="108">
        <v>12000.17</v>
      </c>
      <c r="HY13" s="108">
        <v>15888.61</v>
      </c>
      <c r="HZ13" s="253">
        <f t="shared" si="78"/>
        <v>1.3240320762122537</v>
      </c>
      <c r="IA13" s="108">
        <v>5749.94</v>
      </c>
      <c r="IB13" s="108">
        <v>7446.66</v>
      </c>
      <c r="IC13" s="253">
        <f t="shared" si="79"/>
        <v>1.2950848182763648</v>
      </c>
      <c r="ID13" s="353"/>
      <c r="IE13" s="353"/>
      <c r="IF13" s="353"/>
      <c r="IG13" s="353"/>
      <c r="IH13" s="353"/>
      <c r="II13" s="353"/>
      <c r="IJ13" s="353"/>
      <c r="IK13" s="353"/>
      <c r="IL13" s="353"/>
      <c r="IM13" s="353"/>
      <c r="IN13" s="353"/>
      <c r="IO13" s="353"/>
      <c r="IP13" s="353"/>
      <c r="IQ13" s="311">
        <f t="shared" si="80"/>
        <v>197790.57</v>
      </c>
      <c r="IR13" s="311">
        <f t="shared" si="81"/>
        <v>193863.78999999998</v>
      </c>
      <c r="IS13" s="310">
        <f t="shared" si="5"/>
        <v>-3926.7800000000279</v>
      </c>
      <c r="IT13" s="313">
        <f t="shared" si="6"/>
        <v>0.98014677848392862</v>
      </c>
      <c r="IU13" s="317">
        <f t="shared" si="82"/>
        <v>61806.21</v>
      </c>
      <c r="IV13" s="317">
        <f t="shared" si="83"/>
        <v>76704.600000000006</v>
      </c>
      <c r="IW13" s="316">
        <f t="shared" si="84"/>
        <v>14898.390000000007</v>
      </c>
      <c r="IX13" s="320">
        <f t="shared" si="85"/>
        <v>1.2410500498250905</v>
      </c>
      <c r="IZ13" s="244"/>
      <c r="JA13" s="396"/>
      <c r="JB13" s="742"/>
    </row>
    <row r="14" spans="3:262">
      <c r="C14" s="257" t="s">
        <v>19</v>
      </c>
      <c r="D14" s="108">
        <v>27991.9</v>
      </c>
      <c r="E14" s="108">
        <v>12633.9</v>
      </c>
      <c r="F14" s="243">
        <f t="shared" si="7"/>
        <v>0.45134128087053749</v>
      </c>
      <c r="G14" s="108">
        <v>21485.7</v>
      </c>
      <c r="H14" s="108">
        <v>9242.64</v>
      </c>
      <c r="I14" s="243">
        <f t="shared" si="8"/>
        <v>0.43017634985129638</v>
      </c>
      <c r="J14" s="108">
        <v>15812.88</v>
      </c>
      <c r="K14" s="108">
        <v>10315.950000000001</v>
      </c>
      <c r="L14" s="243">
        <f t="shared" si="9"/>
        <v>0.65237641719914408</v>
      </c>
      <c r="M14" s="108">
        <v>11994.8</v>
      </c>
      <c r="N14" s="108">
        <v>7721.45</v>
      </c>
      <c r="O14" s="243">
        <f t="shared" si="10"/>
        <v>0.64373311768432995</v>
      </c>
      <c r="P14" s="108">
        <v>12814.03</v>
      </c>
      <c r="Q14" s="108">
        <v>7310.78</v>
      </c>
      <c r="R14" s="243">
        <f t="shared" si="11"/>
        <v>0.57052933386296112</v>
      </c>
      <c r="S14" s="108">
        <v>13669.13</v>
      </c>
      <c r="T14" s="108">
        <v>9252.25</v>
      </c>
      <c r="U14" s="243">
        <f t="shared" si="12"/>
        <v>0.6768719004062439</v>
      </c>
      <c r="V14" s="108">
        <v>25272.57</v>
      </c>
      <c r="W14" s="108">
        <v>12846.14</v>
      </c>
      <c r="X14" s="243">
        <f t="shared" si="13"/>
        <v>0.50830366678181127</v>
      </c>
      <c r="Y14" s="108">
        <v>25855.03</v>
      </c>
      <c r="Z14" s="108">
        <v>6452.16</v>
      </c>
      <c r="AA14" s="243">
        <f t="shared" si="14"/>
        <v>0.24955144124760251</v>
      </c>
      <c r="AB14" s="108">
        <v>12311.21</v>
      </c>
      <c r="AC14" s="108">
        <v>4684.07</v>
      </c>
      <c r="AD14" s="243">
        <f t="shared" si="15"/>
        <v>0.38047194386254479</v>
      </c>
      <c r="AE14" s="108">
        <v>15159.24</v>
      </c>
      <c r="AF14" s="108">
        <v>3493.94</v>
      </c>
      <c r="AG14" s="243">
        <f t="shared" si="16"/>
        <v>0.23048253078650383</v>
      </c>
      <c r="AH14" s="108">
        <v>11601.37</v>
      </c>
      <c r="AI14" s="108">
        <v>6712.06</v>
      </c>
      <c r="AJ14" s="243">
        <f t="shared" si="17"/>
        <v>0.57855753242935959</v>
      </c>
      <c r="AK14" s="108">
        <v>14975.66</v>
      </c>
      <c r="AL14" s="108">
        <v>6367.87</v>
      </c>
      <c r="AM14" s="243">
        <f t="shared" si="18"/>
        <v>0.42521464830264577</v>
      </c>
      <c r="AN14" s="108">
        <v>19297.310000000001</v>
      </c>
      <c r="AO14" s="108">
        <v>6979.98</v>
      </c>
      <c r="AP14" s="253">
        <f t="shared" si="19"/>
        <v>0.36170740896010889</v>
      </c>
      <c r="AQ14" s="108">
        <v>28482.080000000002</v>
      </c>
      <c r="AR14" s="108">
        <v>11887.55</v>
      </c>
      <c r="AS14" s="253">
        <f t="shared" si="20"/>
        <v>0.417369447736963</v>
      </c>
      <c r="AT14" s="108">
        <v>23216.69</v>
      </c>
      <c r="AU14" s="108">
        <v>9587.76</v>
      </c>
      <c r="AV14" s="253">
        <f t="shared" si="21"/>
        <v>0.41296842917745813</v>
      </c>
      <c r="AW14" s="108">
        <v>12451.22</v>
      </c>
      <c r="AX14" s="108">
        <v>4725.24</v>
      </c>
      <c r="AY14" s="253">
        <f t="shared" si="22"/>
        <v>0.37950016142996429</v>
      </c>
      <c r="AZ14" s="108">
        <v>9796.17</v>
      </c>
      <c r="BA14" s="108">
        <v>3945.88</v>
      </c>
      <c r="BB14" s="253">
        <f t="shared" si="23"/>
        <v>0.40279823645363444</v>
      </c>
      <c r="BC14" s="108">
        <v>8905.9599999999991</v>
      </c>
      <c r="BD14" s="108">
        <v>3638.39</v>
      </c>
      <c r="BE14" s="253">
        <f t="shared" si="24"/>
        <v>0.40853428490583837</v>
      </c>
      <c r="BF14" s="108">
        <v>12487.61</v>
      </c>
      <c r="BG14" s="108">
        <v>6624.87</v>
      </c>
      <c r="BH14" s="253">
        <f t="shared" si="25"/>
        <v>0.53051544691097818</v>
      </c>
      <c r="BI14" s="108">
        <v>17191</v>
      </c>
      <c r="BJ14" s="108">
        <v>10408.780000000001</v>
      </c>
      <c r="BK14" s="253">
        <f t="shared" si="26"/>
        <v>0.60547844802512951</v>
      </c>
      <c r="BL14" s="108">
        <v>25907.39</v>
      </c>
      <c r="BM14" s="108">
        <v>15883.05</v>
      </c>
      <c r="BN14" s="253">
        <f t="shared" si="27"/>
        <v>0.61307024752396899</v>
      </c>
      <c r="BO14" s="108">
        <v>21464.35</v>
      </c>
      <c r="BP14" s="108">
        <v>9307.9500000000007</v>
      </c>
      <c r="BQ14" s="253">
        <f t="shared" si="28"/>
        <v>0.43364695413557836</v>
      </c>
      <c r="BR14" s="108">
        <v>11484.74</v>
      </c>
      <c r="BS14" s="108">
        <v>7296.37</v>
      </c>
      <c r="BT14" s="253">
        <f t="shared" si="29"/>
        <v>0.6353099852499926</v>
      </c>
      <c r="BU14" s="108">
        <v>9906.4</v>
      </c>
      <c r="BV14" s="108">
        <v>6917.59</v>
      </c>
      <c r="BW14" s="253">
        <f t="shared" si="30"/>
        <v>0.69829504158927569</v>
      </c>
      <c r="BX14" s="108">
        <v>9576.93</v>
      </c>
      <c r="BY14" s="108">
        <v>6868.82</v>
      </c>
      <c r="BZ14" s="253">
        <f t="shared" si="31"/>
        <v>0.71722566626257056</v>
      </c>
      <c r="CA14" s="88">
        <v>8879.27</v>
      </c>
      <c r="CB14" s="108">
        <v>9131.7000000000007</v>
      </c>
      <c r="CC14" s="253">
        <f t="shared" si="32"/>
        <v>1.0284291388819127</v>
      </c>
      <c r="CD14" s="108">
        <v>24981.41</v>
      </c>
      <c r="CE14" s="108">
        <v>8465.9599999999991</v>
      </c>
      <c r="CF14" s="253">
        <f t="shared" si="33"/>
        <v>0.33889039890062245</v>
      </c>
      <c r="CG14" s="108">
        <v>26706.21</v>
      </c>
      <c r="CH14" s="108">
        <v>14336.71</v>
      </c>
      <c r="CI14" s="253">
        <f t="shared" si="34"/>
        <v>0.5368305723650042</v>
      </c>
      <c r="CJ14" s="108">
        <v>23331.49</v>
      </c>
      <c r="CK14" s="108">
        <v>14252.06</v>
      </c>
      <c r="CL14" s="253">
        <f t="shared" si="35"/>
        <v>0.61085082864403428</v>
      </c>
      <c r="CM14" s="108">
        <v>19234.310000000001</v>
      </c>
      <c r="CN14" s="108">
        <v>14509.9</v>
      </c>
      <c r="CO14" s="253">
        <f t="shared" si="36"/>
        <v>0.75437590430849866</v>
      </c>
      <c r="CP14" s="108">
        <v>10744.53</v>
      </c>
      <c r="CQ14" s="108">
        <v>10356.14</v>
      </c>
      <c r="CR14" s="253">
        <f t="shared" si="37"/>
        <v>0.96385230438185743</v>
      </c>
      <c r="CS14" s="108">
        <v>9750.19</v>
      </c>
      <c r="CT14" s="108">
        <v>8241.98</v>
      </c>
      <c r="CU14" s="253">
        <f t="shared" si="38"/>
        <v>0.8453148092498709</v>
      </c>
      <c r="CV14" s="108">
        <v>13633.94</v>
      </c>
      <c r="CW14" s="108">
        <v>9873.73</v>
      </c>
      <c r="CX14" s="253">
        <f t="shared" si="39"/>
        <v>0.72420224821291568</v>
      </c>
      <c r="CY14" s="108">
        <v>20684.03</v>
      </c>
      <c r="CZ14" s="108">
        <v>19241.55</v>
      </c>
      <c r="DA14" s="253">
        <f t="shared" si="40"/>
        <v>0.93026117250845219</v>
      </c>
      <c r="DB14" s="108">
        <v>35028.269999999997</v>
      </c>
      <c r="DC14" s="108">
        <v>23233.68</v>
      </c>
      <c r="DD14" s="253">
        <f t="shared" si="41"/>
        <v>0.66328368486368305</v>
      </c>
      <c r="DE14" s="108">
        <v>24189.3</v>
      </c>
      <c r="DF14" s="108">
        <v>14892.87</v>
      </c>
      <c r="DG14" s="253">
        <f t="shared" si="42"/>
        <v>0.61568007342089281</v>
      </c>
      <c r="DH14" s="108">
        <v>11261.78</v>
      </c>
      <c r="DI14" s="108">
        <v>9553.06</v>
      </c>
      <c r="DJ14" s="253">
        <f t="shared" si="43"/>
        <v>0.84827265316850431</v>
      </c>
      <c r="DK14" s="108">
        <v>14829.12</v>
      </c>
      <c r="DL14" s="108">
        <v>11145.92</v>
      </c>
      <c r="DM14" s="253">
        <f t="shared" si="0"/>
        <v>0.75162383202779393</v>
      </c>
      <c r="DN14" s="108">
        <v>18513.34</v>
      </c>
      <c r="DO14" s="108">
        <v>8923.69</v>
      </c>
      <c r="DP14" s="253">
        <f t="shared" si="1"/>
        <v>0.48201405040905643</v>
      </c>
      <c r="DQ14" s="108">
        <v>40709.24</v>
      </c>
      <c r="DR14" s="108">
        <v>17065.830000000002</v>
      </c>
      <c r="DS14" s="253">
        <f t="shared" si="2"/>
        <v>0.41921268979720583</v>
      </c>
      <c r="DT14" s="108">
        <v>37570.959999999999</v>
      </c>
      <c r="DU14" s="108">
        <v>23932.6</v>
      </c>
      <c r="DV14" s="253">
        <f t="shared" si="3"/>
        <v>0.63699729791306903</v>
      </c>
      <c r="DW14" s="108">
        <v>31372.18</v>
      </c>
      <c r="DX14" s="108">
        <v>28597.86</v>
      </c>
      <c r="DY14" s="253">
        <f t="shared" si="4"/>
        <v>0.91156750981283419</v>
      </c>
      <c r="DZ14" s="108">
        <v>22953.91</v>
      </c>
      <c r="EA14" s="108">
        <v>11088.27</v>
      </c>
      <c r="EB14" s="253">
        <f t="shared" si="44"/>
        <v>0.48306671935195356</v>
      </c>
      <c r="EC14" s="108">
        <v>11773.62</v>
      </c>
      <c r="ED14" s="108">
        <v>8026.56</v>
      </c>
      <c r="EE14" s="253">
        <f t="shared" si="45"/>
        <v>0.68174104481034714</v>
      </c>
      <c r="EF14" s="108">
        <v>10028.280000000001</v>
      </c>
      <c r="EG14" s="108">
        <v>8527.6200000000008</v>
      </c>
      <c r="EH14" s="253">
        <f t="shared" si="46"/>
        <v>0.850357189867056</v>
      </c>
      <c r="EI14" s="108">
        <v>8509.49</v>
      </c>
      <c r="EJ14" s="108">
        <v>7220.86</v>
      </c>
      <c r="EK14" s="253">
        <f t="shared" si="47"/>
        <v>0.84856554270584961</v>
      </c>
      <c r="EL14" s="108">
        <v>11378.74</v>
      </c>
      <c r="EM14" s="108">
        <v>9014.59</v>
      </c>
      <c r="EN14" s="253">
        <f t="shared" si="48"/>
        <v>0.79223094999973642</v>
      </c>
      <c r="EO14" s="108">
        <v>16387.8</v>
      </c>
      <c r="EP14" s="108">
        <v>3945.88</v>
      </c>
      <c r="EQ14" s="253">
        <f t="shared" si="49"/>
        <v>0.24078155701192352</v>
      </c>
      <c r="ER14" s="108">
        <v>30034.76</v>
      </c>
      <c r="ES14" s="108">
        <v>3638.39</v>
      </c>
      <c r="ET14" s="253">
        <f t="shared" si="50"/>
        <v>0.12113930659009761</v>
      </c>
      <c r="EU14" s="108">
        <v>22228.34</v>
      </c>
      <c r="EV14" s="108">
        <v>13080.72</v>
      </c>
      <c r="EW14" s="253">
        <f t="shared" si="51"/>
        <v>0.58847039410050406</v>
      </c>
      <c r="EX14" s="108">
        <v>11538.63</v>
      </c>
      <c r="EY14" s="108">
        <v>9470.1299999999992</v>
      </c>
      <c r="EZ14" s="253">
        <f t="shared" si="52"/>
        <v>0.82073261730378733</v>
      </c>
      <c r="FA14" s="108">
        <v>10802.39</v>
      </c>
      <c r="FB14" s="108">
        <v>7732.77</v>
      </c>
      <c r="FC14" s="253">
        <f t="shared" si="53"/>
        <v>0.71583880974488057</v>
      </c>
      <c r="FD14" s="108">
        <v>8699.83</v>
      </c>
      <c r="FE14" s="108">
        <v>9022.84</v>
      </c>
      <c r="FF14" s="253">
        <f t="shared" si="54"/>
        <v>1.0371283117026424</v>
      </c>
      <c r="FG14" s="108">
        <v>12624.36</v>
      </c>
      <c r="FH14" s="108">
        <v>11996.12</v>
      </c>
      <c r="FI14" s="253">
        <f t="shared" si="55"/>
        <v>0.95023589314626644</v>
      </c>
      <c r="FJ14" s="108">
        <v>17523.12</v>
      </c>
      <c r="FK14" s="108">
        <v>12729.92</v>
      </c>
      <c r="FL14" s="253">
        <f t="shared" si="56"/>
        <v>0.7264642369623675</v>
      </c>
      <c r="FM14" s="108">
        <v>35913.730000000003</v>
      </c>
      <c r="FN14" s="108">
        <v>24132.55</v>
      </c>
      <c r="FO14" s="253">
        <f t="shared" si="57"/>
        <v>0.67195888591911779</v>
      </c>
      <c r="FP14" s="108">
        <v>21187.15</v>
      </c>
      <c r="FQ14" s="108">
        <v>12319.33</v>
      </c>
      <c r="FR14" s="253">
        <f t="shared" si="58"/>
        <v>0.58145290895660806</v>
      </c>
      <c r="FS14" s="108">
        <v>15318.85</v>
      </c>
      <c r="FT14" s="108">
        <v>9009.52</v>
      </c>
      <c r="FU14" s="253">
        <f t="shared" si="59"/>
        <v>0.58813292120492078</v>
      </c>
      <c r="FV14" s="108">
        <v>10481.15</v>
      </c>
      <c r="FW14" s="108">
        <v>12554.71</v>
      </c>
      <c r="FX14" s="253">
        <f t="shared" si="60"/>
        <v>1.1978370694055518</v>
      </c>
      <c r="FY14" s="108">
        <v>5858.2</v>
      </c>
      <c r="FZ14" s="108">
        <v>8539.44</v>
      </c>
      <c r="GA14" s="253">
        <f t="shared" si="61"/>
        <v>1.457690075449797</v>
      </c>
      <c r="GB14" s="108">
        <v>13423.12</v>
      </c>
      <c r="GC14" s="108">
        <v>6898.96</v>
      </c>
      <c r="GD14" s="253">
        <f t="shared" si="62"/>
        <v>0.51396098671545809</v>
      </c>
      <c r="GE14" s="108">
        <v>18049.740000000002</v>
      </c>
      <c r="GF14" s="108">
        <v>13228.8</v>
      </c>
      <c r="GG14" s="253">
        <f t="shared" si="63"/>
        <v>0.73290806404967601</v>
      </c>
      <c r="GH14" s="108">
        <v>24256.19</v>
      </c>
      <c r="GI14" s="108">
        <v>22862.639999999999</v>
      </c>
      <c r="GJ14" s="253">
        <f t="shared" si="64"/>
        <v>0.9425486855107913</v>
      </c>
      <c r="GK14" s="108">
        <v>25657.49</v>
      </c>
      <c r="GL14" s="108">
        <v>15695.7</v>
      </c>
      <c r="GM14" s="253">
        <f t="shared" si="65"/>
        <v>0.61173949595225408</v>
      </c>
      <c r="GN14" s="108">
        <v>14698.8</v>
      </c>
      <c r="GO14" s="108">
        <v>6331.27</v>
      </c>
      <c r="GP14" s="253">
        <f t="shared" si="66"/>
        <v>0.43073380139875367</v>
      </c>
      <c r="GQ14" s="108">
        <v>10227.68</v>
      </c>
      <c r="GR14" s="108">
        <v>7158.39</v>
      </c>
      <c r="GS14" s="253">
        <f t="shared" si="67"/>
        <v>0.6999035949501744</v>
      </c>
      <c r="GT14" s="108">
        <v>13974.5</v>
      </c>
      <c r="GU14" s="108">
        <v>7532.22</v>
      </c>
      <c r="GV14" s="253">
        <f t="shared" si="68"/>
        <v>0.53899745965866397</v>
      </c>
      <c r="GW14" s="108">
        <v>10724.12</v>
      </c>
      <c r="GX14" s="108">
        <v>9476.74</v>
      </c>
      <c r="GY14" s="253">
        <f t="shared" si="69"/>
        <v>0.88368462866883246</v>
      </c>
      <c r="GZ14" s="108">
        <v>10724.12</v>
      </c>
      <c r="HA14" s="108">
        <v>11381.98</v>
      </c>
      <c r="HB14" s="253">
        <f t="shared" si="70"/>
        <v>1.0613439610895812</v>
      </c>
      <c r="HC14" s="108">
        <v>27010.63</v>
      </c>
      <c r="HD14" s="108">
        <v>14218.89</v>
      </c>
      <c r="HE14" s="253">
        <f t="shared" si="71"/>
        <v>0.52641830272007717</v>
      </c>
      <c r="HF14" s="108">
        <v>21436.32</v>
      </c>
      <c r="HG14" s="108">
        <v>18700.45</v>
      </c>
      <c r="HH14" s="253">
        <f t="shared" si="72"/>
        <v>0.87237221687304545</v>
      </c>
      <c r="HI14" s="108">
        <v>15120.66</v>
      </c>
      <c r="HJ14" s="108">
        <v>12504.23</v>
      </c>
      <c r="HK14" s="253">
        <f t="shared" si="73"/>
        <v>0.82696324102254792</v>
      </c>
      <c r="HL14" s="108">
        <v>8445.4699999999993</v>
      </c>
      <c r="HM14" s="108">
        <v>7437.38</v>
      </c>
      <c r="HN14" s="253">
        <f t="shared" si="74"/>
        <v>0.88063541756705077</v>
      </c>
      <c r="HO14" s="108">
        <v>5055.45</v>
      </c>
      <c r="HP14" s="108">
        <v>7311.62</v>
      </c>
      <c r="HQ14" s="253">
        <f t="shared" si="75"/>
        <v>1.4462847026476378</v>
      </c>
      <c r="HR14" s="108">
        <v>6589.36</v>
      </c>
      <c r="HS14" s="108">
        <v>11042.71</v>
      </c>
      <c r="HT14" s="253">
        <f t="shared" si="76"/>
        <v>1.6758395352507678</v>
      </c>
      <c r="HU14" s="108">
        <v>10021.69</v>
      </c>
      <c r="HV14" s="108">
        <v>15127.3</v>
      </c>
      <c r="HW14" s="253">
        <f t="shared" si="77"/>
        <v>1.5094559899577815</v>
      </c>
      <c r="HX14" s="108">
        <v>9496.82</v>
      </c>
      <c r="HY14" s="108">
        <v>21147.24</v>
      </c>
      <c r="HZ14" s="253">
        <f t="shared" si="78"/>
        <v>2.2267706453318059</v>
      </c>
      <c r="IA14" s="108">
        <v>5351.73</v>
      </c>
      <c r="IB14" s="108">
        <v>11249.9</v>
      </c>
      <c r="IC14" s="253">
        <f t="shared" si="79"/>
        <v>2.1021053005289878</v>
      </c>
      <c r="ID14" s="353"/>
      <c r="IE14" s="353"/>
      <c r="IF14" s="353"/>
      <c r="IG14" s="353"/>
      <c r="IH14" s="353"/>
      <c r="II14" s="353"/>
      <c r="IJ14" s="353"/>
      <c r="IK14" s="353"/>
      <c r="IL14" s="353"/>
      <c r="IM14" s="353"/>
      <c r="IN14" s="353"/>
      <c r="IO14" s="353"/>
      <c r="IP14" s="353"/>
      <c r="IQ14" s="311">
        <f t="shared" si="80"/>
        <v>297757.51</v>
      </c>
      <c r="IR14" s="311">
        <f t="shared" si="81"/>
        <v>250479.52000000002</v>
      </c>
      <c r="IS14" s="310">
        <f t="shared" si="5"/>
        <v>-47277.989999999991</v>
      </c>
      <c r="IT14" s="313">
        <f t="shared" si="6"/>
        <v>0.84121982347313429</v>
      </c>
      <c r="IU14" s="317">
        <f t="shared" si="82"/>
        <v>76165.76999999999</v>
      </c>
      <c r="IV14" s="317">
        <f t="shared" si="83"/>
        <v>93270.930000000008</v>
      </c>
      <c r="IW14" s="316">
        <f t="shared" si="84"/>
        <v>17105.160000000018</v>
      </c>
      <c r="IX14" s="320">
        <f t="shared" si="85"/>
        <v>1.2245780486431113</v>
      </c>
      <c r="IZ14" s="244"/>
      <c r="JA14" s="396"/>
      <c r="JB14" s="742"/>
    </row>
    <row r="15" spans="3:262">
      <c r="C15" s="257" t="s">
        <v>20</v>
      </c>
      <c r="D15" s="108">
        <v>8661.0300000000007</v>
      </c>
      <c r="E15" s="108">
        <v>2758.15</v>
      </c>
      <c r="F15" s="243">
        <f t="shared" si="7"/>
        <v>0.31845519528277816</v>
      </c>
      <c r="G15" s="108">
        <v>22112.98</v>
      </c>
      <c r="H15" s="108">
        <v>6785.08</v>
      </c>
      <c r="I15" s="243">
        <f t="shared" si="8"/>
        <v>0.30683697990953729</v>
      </c>
      <c r="J15" s="108">
        <v>11463</v>
      </c>
      <c r="K15" s="108">
        <v>10501.56</v>
      </c>
      <c r="L15" s="243">
        <f t="shared" si="9"/>
        <v>0.91612666841141055</v>
      </c>
      <c r="M15" s="108">
        <v>5911.14</v>
      </c>
      <c r="N15" s="108">
        <v>7629.22</v>
      </c>
      <c r="O15" s="243">
        <f t="shared" si="10"/>
        <v>1.2906512111031037</v>
      </c>
      <c r="P15" s="108">
        <v>9088.8700000000008</v>
      </c>
      <c r="Q15" s="108">
        <v>6287.58</v>
      </c>
      <c r="R15" s="243">
        <f t="shared" si="11"/>
        <v>0.69178896826558189</v>
      </c>
      <c r="S15" s="108">
        <v>7205.06</v>
      </c>
      <c r="T15" s="108">
        <v>6352.13</v>
      </c>
      <c r="U15" s="243">
        <f t="shared" si="12"/>
        <v>0.88162069434536283</v>
      </c>
      <c r="V15" s="108">
        <v>13389.87</v>
      </c>
      <c r="W15" s="108">
        <v>5807.24</v>
      </c>
      <c r="X15" s="243">
        <f t="shared" si="13"/>
        <v>0.43370398667052029</v>
      </c>
      <c r="Y15" s="108">
        <v>5807.39</v>
      </c>
      <c r="Z15" s="108">
        <v>2326.3200000000002</v>
      </c>
      <c r="AA15" s="243">
        <f t="shared" si="14"/>
        <v>0.40057926194038973</v>
      </c>
      <c r="AB15" s="108">
        <v>10163.17</v>
      </c>
      <c r="AC15" s="108">
        <v>5030.6899999999996</v>
      </c>
      <c r="AD15" s="243">
        <f t="shared" si="15"/>
        <v>0.49499221207556299</v>
      </c>
      <c r="AE15" s="108">
        <v>7934.73</v>
      </c>
      <c r="AF15" s="108">
        <v>4876.5600000000004</v>
      </c>
      <c r="AG15" s="243">
        <f t="shared" si="16"/>
        <v>0.61458423916125704</v>
      </c>
      <c r="AH15" s="108">
        <v>9282.68</v>
      </c>
      <c r="AI15" s="108">
        <v>3793.77</v>
      </c>
      <c r="AJ15" s="243">
        <f t="shared" si="17"/>
        <v>0.40869339458001352</v>
      </c>
      <c r="AK15" s="108">
        <v>10115.049999999999</v>
      </c>
      <c r="AL15" s="108">
        <v>6695.08</v>
      </c>
      <c r="AM15" s="243">
        <f t="shared" si="18"/>
        <v>0.66189292193315907</v>
      </c>
      <c r="AN15" s="108">
        <v>10827.54</v>
      </c>
      <c r="AO15" s="108">
        <v>5478.3</v>
      </c>
      <c r="AP15" s="253">
        <f t="shared" si="19"/>
        <v>0.50595980250361572</v>
      </c>
      <c r="AQ15" s="108">
        <v>19193.5</v>
      </c>
      <c r="AR15" s="108">
        <v>11005.24</v>
      </c>
      <c r="AS15" s="253">
        <f t="shared" si="20"/>
        <v>0.57338369760596031</v>
      </c>
      <c r="AT15" s="108">
        <v>6568.74</v>
      </c>
      <c r="AU15" s="108">
        <v>4039.68</v>
      </c>
      <c r="AV15" s="253">
        <f t="shared" si="21"/>
        <v>0.61498552233761727</v>
      </c>
      <c r="AW15" s="108">
        <v>10944.17</v>
      </c>
      <c r="AX15" s="108">
        <v>5255.02</v>
      </c>
      <c r="AY15" s="253">
        <f t="shared" si="22"/>
        <v>0.48016615238981125</v>
      </c>
      <c r="AZ15" s="108">
        <v>8503.56</v>
      </c>
      <c r="BA15" s="108">
        <v>7008.19</v>
      </c>
      <c r="BB15" s="253">
        <f t="shared" si="23"/>
        <v>0.82414776869922712</v>
      </c>
      <c r="BC15" s="108">
        <v>5530.37</v>
      </c>
      <c r="BD15" s="108">
        <v>5140.63</v>
      </c>
      <c r="BE15" s="253">
        <f t="shared" si="24"/>
        <v>0.92952731914862841</v>
      </c>
      <c r="BF15" s="108">
        <v>3615.99</v>
      </c>
      <c r="BG15" s="108">
        <v>7558.05</v>
      </c>
      <c r="BH15" s="253">
        <f t="shared" si="25"/>
        <v>2.0901744750400306</v>
      </c>
      <c r="BI15" s="108">
        <v>8291.65</v>
      </c>
      <c r="BJ15" s="108">
        <v>11856.57</v>
      </c>
      <c r="BK15" s="253">
        <f t="shared" si="26"/>
        <v>1.4299409647054566</v>
      </c>
      <c r="BL15" s="108">
        <v>15857.57</v>
      </c>
      <c r="BM15" s="108">
        <v>8781.81</v>
      </c>
      <c r="BN15" s="253">
        <f t="shared" si="27"/>
        <v>0.5537929203528662</v>
      </c>
      <c r="BO15" s="108">
        <v>6171.64</v>
      </c>
      <c r="BP15" s="108">
        <v>3707.9</v>
      </c>
      <c r="BQ15" s="253">
        <f t="shared" si="28"/>
        <v>0.60079654678497119</v>
      </c>
      <c r="BR15" s="108">
        <v>9071.7000000000007</v>
      </c>
      <c r="BS15" s="108">
        <v>5601.35</v>
      </c>
      <c r="BT15" s="253">
        <f t="shared" si="29"/>
        <v>0.61745317856631066</v>
      </c>
      <c r="BU15" s="108">
        <v>6330.87</v>
      </c>
      <c r="BV15" s="108">
        <v>7436.46</v>
      </c>
      <c r="BW15" s="253">
        <f t="shared" si="30"/>
        <v>1.1746347658378706</v>
      </c>
      <c r="BX15" s="108">
        <v>6255.18</v>
      </c>
      <c r="BY15" s="108">
        <v>8828.85</v>
      </c>
      <c r="BZ15" s="253">
        <f t="shared" si="31"/>
        <v>1.4114461933949143</v>
      </c>
      <c r="CA15" s="88">
        <v>6561.87</v>
      </c>
      <c r="CB15" s="108">
        <v>3273.22</v>
      </c>
      <c r="CC15" s="253">
        <f t="shared" si="32"/>
        <v>0.49882426808211683</v>
      </c>
      <c r="CD15" s="108">
        <v>11913.3</v>
      </c>
      <c r="CE15" s="108">
        <v>11445.01</v>
      </c>
      <c r="CF15" s="253">
        <f t="shared" si="33"/>
        <v>0.96069183181822004</v>
      </c>
      <c r="CG15" s="108">
        <v>14308.07</v>
      </c>
      <c r="CH15" s="108">
        <v>15451.72</v>
      </c>
      <c r="CI15" s="253">
        <f t="shared" si="34"/>
        <v>1.0799304168906079</v>
      </c>
      <c r="CJ15" s="108">
        <v>8135.16</v>
      </c>
      <c r="CK15" s="108">
        <v>3999.38</v>
      </c>
      <c r="CL15" s="253">
        <f t="shared" si="35"/>
        <v>0.49161663691924928</v>
      </c>
      <c r="CM15" s="108">
        <v>11763.19</v>
      </c>
      <c r="CN15" s="108">
        <v>5800.57</v>
      </c>
      <c r="CO15" s="253">
        <f t="shared" si="36"/>
        <v>0.49311198747958668</v>
      </c>
      <c r="CP15" s="108">
        <v>9947.5</v>
      </c>
      <c r="CQ15" s="108">
        <v>6466.09</v>
      </c>
      <c r="CR15" s="253">
        <f t="shared" si="37"/>
        <v>0.65002161347072129</v>
      </c>
      <c r="CS15" s="108">
        <v>6194.67</v>
      </c>
      <c r="CT15" s="108">
        <v>7034.1</v>
      </c>
      <c r="CU15" s="253">
        <f t="shared" si="38"/>
        <v>1.135508429020432</v>
      </c>
      <c r="CV15" s="108">
        <v>7123.47</v>
      </c>
      <c r="CW15" s="108">
        <v>7547.83</v>
      </c>
      <c r="CX15" s="253">
        <f t="shared" si="39"/>
        <v>1.0595720905682202</v>
      </c>
      <c r="CY15" s="108">
        <v>8958.65</v>
      </c>
      <c r="CZ15" s="108">
        <v>7498.91</v>
      </c>
      <c r="DA15" s="253">
        <f t="shared" si="40"/>
        <v>0.83705803887862573</v>
      </c>
      <c r="DB15" s="108">
        <v>16286.48</v>
      </c>
      <c r="DC15" s="108">
        <v>12315.96</v>
      </c>
      <c r="DD15" s="253">
        <f t="shared" si="41"/>
        <v>0.75620760287060185</v>
      </c>
      <c r="DE15" s="108">
        <v>8392.58</v>
      </c>
      <c r="DF15" s="108">
        <v>4717.1899999999996</v>
      </c>
      <c r="DG15" s="253">
        <f t="shared" si="42"/>
        <v>0.56206673037373489</v>
      </c>
      <c r="DH15" s="108">
        <v>9738.64</v>
      </c>
      <c r="DI15" s="108">
        <v>5342.68</v>
      </c>
      <c r="DJ15" s="253">
        <f t="shared" si="43"/>
        <v>0.54860637624966124</v>
      </c>
      <c r="DK15" s="108">
        <v>8172.98</v>
      </c>
      <c r="DL15" s="108">
        <v>8480.2900000000009</v>
      </c>
      <c r="DM15" s="253">
        <f t="shared" si="0"/>
        <v>1.0376007282533424</v>
      </c>
      <c r="DN15" s="108">
        <v>13402.04</v>
      </c>
      <c r="DO15" s="108">
        <v>7349.05</v>
      </c>
      <c r="DP15" s="253">
        <f t="shared" si="1"/>
        <v>0.54835308654503345</v>
      </c>
      <c r="DQ15" s="108">
        <v>23752.73</v>
      </c>
      <c r="DR15" s="108">
        <v>8759.23</v>
      </c>
      <c r="DS15" s="253">
        <f t="shared" si="2"/>
        <v>0.36876729538036257</v>
      </c>
      <c r="DT15" s="108">
        <v>23543.11</v>
      </c>
      <c r="DU15" s="108">
        <v>11991.79</v>
      </c>
      <c r="DV15" s="253">
        <f t="shared" si="3"/>
        <v>0.50935454151979076</v>
      </c>
      <c r="DW15" s="108">
        <v>25782.16</v>
      </c>
      <c r="DX15" s="108">
        <v>16910.95</v>
      </c>
      <c r="DY15" s="253">
        <f t="shared" si="4"/>
        <v>0.65591672691504521</v>
      </c>
      <c r="DZ15" s="108">
        <v>5723.17</v>
      </c>
      <c r="EA15" s="108">
        <v>8998.94</v>
      </c>
      <c r="EB15" s="253">
        <f t="shared" si="44"/>
        <v>1.5723698579633316</v>
      </c>
      <c r="EC15" s="108">
        <v>9234.84</v>
      </c>
      <c r="ED15" s="108">
        <v>7363.69</v>
      </c>
      <c r="EE15" s="253">
        <f t="shared" si="45"/>
        <v>0.79738143811912277</v>
      </c>
      <c r="EF15" s="108">
        <v>7437.63</v>
      </c>
      <c r="EG15" s="108">
        <v>5000.55</v>
      </c>
      <c r="EH15" s="253">
        <f t="shared" si="46"/>
        <v>0.67233110547311448</v>
      </c>
      <c r="EI15" s="108">
        <v>6367.49</v>
      </c>
      <c r="EJ15" s="108">
        <v>4812.3500000000004</v>
      </c>
      <c r="EK15" s="253">
        <f t="shared" si="47"/>
        <v>0.75576875660582121</v>
      </c>
      <c r="EL15" s="108">
        <v>6882.41</v>
      </c>
      <c r="EM15" s="108">
        <v>3170.46</v>
      </c>
      <c r="EN15" s="253">
        <f t="shared" si="48"/>
        <v>0.46066130904726688</v>
      </c>
      <c r="EO15" s="108">
        <v>11568.56</v>
      </c>
      <c r="EP15" s="108">
        <v>7008.19</v>
      </c>
      <c r="EQ15" s="253">
        <f t="shared" si="49"/>
        <v>0.60579622701528968</v>
      </c>
      <c r="ER15" s="108">
        <v>12714.7</v>
      </c>
      <c r="ES15" s="108">
        <v>5140.63</v>
      </c>
      <c r="ET15" s="253">
        <f t="shared" si="50"/>
        <v>0.40430603946612975</v>
      </c>
      <c r="EU15" s="108">
        <v>6008.43</v>
      </c>
      <c r="EV15" s="108">
        <v>1605.91</v>
      </c>
      <c r="EW15" s="253">
        <f t="shared" si="51"/>
        <v>0.26727614368478952</v>
      </c>
      <c r="EX15" s="108">
        <v>12596.82</v>
      </c>
      <c r="EY15" s="108">
        <v>4231.5</v>
      </c>
      <c r="EZ15" s="253">
        <f t="shared" si="52"/>
        <v>0.33591811266653016</v>
      </c>
      <c r="FA15" s="108">
        <v>5369.08</v>
      </c>
      <c r="FB15" s="108">
        <v>3911.29</v>
      </c>
      <c r="FC15" s="253">
        <f t="shared" si="53"/>
        <v>0.72848420958525484</v>
      </c>
      <c r="FD15" s="108">
        <v>3325.11</v>
      </c>
      <c r="FE15" s="108">
        <v>4663.8100000000004</v>
      </c>
      <c r="FF15" s="253">
        <f t="shared" si="54"/>
        <v>1.4026032221490417</v>
      </c>
      <c r="FG15" s="108">
        <v>6906.09</v>
      </c>
      <c r="FH15" s="108">
        <v>4164.16</v>
      </c>
      <c r="FI15" s="253">
        <f t="shared" si="55"/>
        <v>0.60296926336030954</v>
      </c>
      <c r="FJ15" s="108">
        <v>7885.02</v>
      </c>
      <c r="FK15" s="108">
        <v>9399.09</v>
      </c>
      <c r="FL15" s="253">
        <f t="shared" si="56"/>
        <v>1.192018536414619</v>
      </c>
      <c r="FM15" s="108">
        <v>14179.83</v>
      </c>
      <c r="FN15" s="108">
        <v>9869.67</v>
      </c>
      <c r="FO15" s="253">
        <f t="shared" si="57"/>
        <v>0.69603584810255126</v>
      </c>
      <c r="FP15" s="108">
        <v>5804.17</v>
      </c>
      <c r="FQ15" s="108">
        <v>3034.53</v>
      </c>
      <c r="FR15" s="253">
        <f t="shared" si="58"/>
        <v>0.52281893879745078</v>
      </c>
      <c r="FS15" s="108">
        <v>7054.26</v>
      </c>
      <c r="FT15" s="108">
        <v>6324.59</v>
      </c>
      <c r="FU15" s="253">
        <f t="shared" si="59"/>
        <v>0.89656321144953544</v>
      </c>
      <c r="FV15" s="108">
        <v>7897.43</v>
      </c>
      <c r="FW15" s="108">
        <v>5042.4799999999996</v>
      </c>
      <c r="FX15" s="253">
        <f t="shared" si="60"/>
        <v>0.63849632095504483</v>
      </c>
      <c r="FY15" s="108">
        <v>12333.89</v>
      </c>
      <c r="FZ15" s="108">
        <v>6486.29</v>
      </c>
      <c r="GA15" s="253">
        <f t="shared" si="61"/>
        <v>0.525891669213849</v>
      </c>
      <c r="GB15" s="108">
        <v>8660.2199999999993</v>
      </c>
      <c r="GC15" s="108">
        <v>4974.6899999999996</v>
      </c>
      <c r="GD15" s="253">
        <f t="shared" si="62"/>
        <v>0.57442997983884936</v>
      </c>
      <c r="GE15" s="108">
        <v>7659.03</v>
      </c>
      <c r="GF15" s="108">
        <v>5617.61</v>
      </c>
      <c r="GG15" s="253">
        <f t="shared" si="63"/>
        <v>0.73346233139183414</v>
      </c>
      <c r="GH15" s="108">
        <v>17181.150000000001</v>
      </c>
      <c r="GI15" s="108">
        <v>9140.2999999999993</v>
      </c>
      <c r="GJ15" s="253">
        <f t="shared" si="64"/>
        <v>0.53199582100150444</v>
      </c>
      <c r="GK15" s="108">
        <v>2165.96</v>
      </c>
      <c r="GL15" s="108">
        <v>5596.74</v>
      </c>
      <c r="GM15" s="253">
        <f t="shared" si="65"/>
        <v>2.5839535356146928</v>
      </c>
      <c r="GN15" s="108">
        <v>7761.38</v>
      </c>
      <c r="GO15" s="108">
        <v>5524.64</v>
      </c>
      <c r="GP15" s="253">
        <f t="shared" si="66"/>
        <v>0.7118115592845603</v>
      </c>
      <c r="GQ15" s="108">
        <v>7787.41</v>
      </c>
      <c r="GR15" s="108">
        <v>3591.87</v>
      </c>
      <c r="GS15" s="253">
        <f t="shared" si="67"/>
        <v>0.46124064355157879</v>
      </c>
      <c r="GT15" s="108">
        <v>6456.27</v>
      </c>
      <c r="GU15" s="108">
        <v>6508.98</v>
      </c>
      <c r="GV15" s="253">
        <f t="shared" si="68"/>
        <v>1.0081641567034834</v>
      </c>
      <c r="GW15" s="108">
        <v>4303.82</v>
      </c>
      <c r="GX15" s="108">
        <v>5515.55</v>
      </c>
      <c r="GY15" s="253">
        <f t="shared" si="69"/>
        <v>1.281547555427504</v>
      </c>
      <c r="GZ15" s="108">
        <v>4303.82</v>
      </c>
      <c r="HA15" s="108">
        <v>10997.49</v>
      </c>
      <c r="HB15" s="253">
        <f t="shared" si="70"/>
        <v>2.5552857693862663</v>
      </c>
      <c r="HC15" s="108">
        <v>16426.32</v>
      </c>
      <c r="HD15" s="108">
        <v>12033.95</v>
      </c>
      <c r="HE15" s="253">
        <f t="shared" si="71"/>
        <v>0.73260170263333491</v>
      </c>
      <c r="HF15" s="108">
        <v>7079.42</v>
      </c>
      <c r="HG15" s="108">
        <v>6891.12</v>
      </c>
      <c r="HH15" s="253">
        <f t="shared" si="72"/>
        <v>0.97340177585169407</v>
      </c>
      <c r="HI15" s="108">
        <v>7898.3</v>
      </c>
      <c r="HJ15" s="108">
        <v>8350.74</v>
      </c>
      <c r="HK15" s="253">
        <f t="shared" si="73"/>
        <v>1.0572832128432701</v>
      </c>
      <c r="HL15" s="108">
        <v>6248.14</v>
      </c>
      <c r="HM15" s="108">
        <v>7452.09</v>
      </c>
      <c r="HN15" s="253">
        <f t="shared" si="74"/>
        <v>1.1926893443488782</v>
      </c>
      <c r="HO15" s="108">
        <v>4575.5600000000004</v>
      </c>
      <c r="HP15" s="108">
        <v>4952.34</v>
      </c>
      <c r="HQ15" s="253">
        <f t="shared" si="75"/>
        <v>1.0823462046175769</v>
      </c>
      <c r="HR15" s="108">
        <v>4194.09</v>
      </c>
      <c r="HS15" s="108">
        <v>8569.9599999999991</v>
      </c>
      <c r="HT15" s="253">
        <f t="shared" si="76"/>
        <v>2.0433419406831992</v>
      </c>
      <c r="HU15" s="108">
        <v>7943.52</v>
      </c>
      <c r="HV15" s="108">
        <v>6871.97</v>
      </c>
      <c r="HW15" s="253">
        <f t="shared" si="77"/>
        <v>0.86510388341692346</v>
      </c>
      <c r="HX15" s="108">
        <v>9043.6200000000008</v>
      </c>
      <c r="HY15" s="108">
        <v>11059.89</v>
      </c>
      <c r="HZ15" s="253">
        <f t="shared" si="78"/>
        <v>1.2229494383886097</v>
      </c>
      <c r="IA15" s="108">
        <v>3215.58</v>
      </c>
      <c r="IB15" s="108">
        <v>6610.23</v>
      </c>
      <c r="IC15" s="253">
        <f t="shared" si="79"/>
        <v>2.0556882428675385</v>
      </c>
      <c r="ID15" s="353"/>
      <c r="IE15" s="353"/>
      <c r="IF15" s="353"/>
      <c r="IG15" s="353"/>
      <c r="IH15" s="353"/>
      <c r="II15" s="353"/>
      <c r="IJ15" s="353"/>
      <c r="IK15" s="353"/>
      <c r="IL15" s="353"/>
      <c r="IM15" s="353"/>
      <c r="IN15" s="353"/>
      <c r="IO15" s="353"/>
      <c r="IP15" s="353"/>
      <c r="IQ15" s="311">
        <f t="shared" si="80"/>
        <v>162777.78000000003</v>
      </c>
      <c r="IR15" s="311">
        <f t="shared" si="81"/>
        <v>144537.82</v>
      </c>
      <c r="IS15" s="310">
        <f t="shared" si="5"/>
        <v>-18239.960000000021</v>
      </c>
      <c r="IT15" s="313">
        <f t="shared" si="6"/>
        <v>0.88794563975500818</v>
      </c>
      <c r="IU15" s="317">
        <f t="shared" si="82"/>
        <v>46982.65</v>
      </c>
      <c r="IV15" s="317">
        <f t="shared" si="83"/>
        <v>54148.11</v>
      </c>
      <c r="IW15" s="316">
        <f t="shared" si="84"/>
        <v>7165.4599999999991</v>
      </c>
      <c r="IX15" s="320">
        <f t="shared" si="85"/>
        <v>1.1525128957178874</v>
      </c>
      <c r="IZ15" s="244"/>
      <c r="JA15" s="396"/>
      <c r="JB15" s="742"/>
    </row>
    <row r="16" spans="3:262">
      <c r="C16" s="257" t="s">
        <v>21</v>
      </c>
      <c r="D16" s="108">
        <v>8476.98</v>
      </c>
      <c r="E16" s="108">
        <v>4631.3500000000004</v>
      </c>
      <c r="F16" s="243">
        <f t="shared" si="7"/>
        <v>0.54634433489285106</v>
      </c>
      <c r="G16" s="108">
        <v>11464.78</v>
      </c>
      <c r="H16" s="108">
        <v>4299.17</v>
      </c>
      <c r="I16" s="243">
        <f t="shared" si="8"/>
        <v>0.37498931510242672</v>
      </c>
      <c r="J16" s="108">
        <v>9469.19</v>
      </c>
      <c r="K16" s="108">
        <v>6770.6</v>
      </c>
      <c r="L16" s="243">
        <f t="shared" si="9"/>
        <v>0.71501363897017589</v>
      </c>
      <c r="M16" s="108">
        <v>7511</v>
      </c>
      <c r="N16" s="108">
        <v>5469.79</v>
      </c>
      <c r="O16" s="243">
        <f t="shared" si="10"/>
        <v>0.7282372520303555</v>
      </c>
      <c r="P16" s="108">
        <v>6892.33</v>
      </c>
      <c r="Q16" s="108">
        <v>5299.39</v>
      </c>
      <c r="R16" s="243">
        <f t="shared" si="11"/>
        <v>0.76888222125173933</v>
      </c>
      <c r="S16" s="108">
        <v>12301.76</v>
      </c>
      <c r="T16" s="108">
        <v>4940.76</v>
      </c>
      <c r="U16" s="243">
        <f t="shared" si="12"/>
        <v>0.40163033582186614</v>
      </c>
      <c r="V16" s="108">
        <v>17737.46</v>
      </c>
      <c r="W16" s="108">
        <v>7795.88</v>
      </c>
      <c r="X16" s="243">
        <f t="shared" si="13"/>
        <v>0.43951501511490376</v>
      </c>
      <c r="Y16" s="108">
        <v>4705.99</v>
      </c>
      <c r="Z16" s="108">
        <v>4358.53</v>
      </c>
      <c r="AA16" s="243">
        <f t="shared" si="14"/>
        <v>0.92616643894270922</v>
      </c>
      <c r="AB16" s="108">
        <v>10514.25</v>
      </c>
      <c r="AC16" s="108">
        <v>5344.59</v>
      </c>
      <c r="AD16" s="243">
        <f t="shared" si="15"/>
        <v>0.50831871032170628</v>
      </c>
      <c r="AE16" s="108">
        <v>4789.4799999999996</v>
      </c>
      <c r="AF16" s="108">
        <v>5039.6400000000003</v>
      </c>
      <c r="AG16" s="243">
        <f t="shared" si="16"/>
        <v>1.0522311399149804</v>
      </c>
      <c r="AH16" s="108">
        <v>6821.84</v>
      </c>
      <c r="AI16" s="108">
        <v>4784.3999999999996</v>
      </c>
      <c r="AJ16" s="243">
        <f t="shared" si="17"/>
        <v>0.70133571001372053</v>
      </c>
      <c r="AK16" s="108">
        <v>6986.74</v>
      </c>
      <c r="AL16" s="108">
        <v>4208.42</v>
      </c>
      <c r="AM16" s="243">
        <f t="shared" si="18"/>
        <v>0.60234386852809751</v>
      </c>
      <c r="AN16" s="108">
        <v>10136.209999999999</v>
      </c>
      <c r="AO16" s="108">
        <v>8168.55</v>
      </c>
      <c r="AP16" s="253">
        <f t="shared" si="19"/>
        <v>0.80587813393763552</v>
      </c>
      <c r="AQ16" s="108">
        <v>16006.07</v>
      </c>
      <c r="AR16" s="108">
        <v>7611.59</v>
      </c>
      <c r="AS16" s="253">
        <f t="shared" si="20"/>
        <v>0.47554396550808536</v>
      </c>
      <c r="AT16" s="108">
        <v>5276.06</v>
      </c>
      <c r="AU16" s="108">
        <v>5199.6400000000003</v>
      </c>
      <c r="AV16" s="253">
        <f t="shared" si="21"/>
        <v>0.98551570679635936</v>
      </c>
      <c r="AW16" s="108">
        <v>8087.51</v>
      </c>
      <c r="AX16" s="108">
        <v>3304.77</v>
      </c>
      <c r="AY16" s="253">
        <f t="shared" si="22"/>
        <v>0.4086263880972017</v>
      </c>
      <c r="AZ16" s="108">
        <v>6344.52</v>
      </c>
      <c r="BA16" s="108">
        <v>4526.6099999999997</v>
      </c>
      <c r="BB16" s="253">
        <f t="shared" si="23"/>
        <v>0.71346768549866646</v>
      </c>
      <c r="BC16" s="108">
        <v>9466.07</v>
      </c>
      <c r="BD16" s="108">
        <v>4348.21</v>
      </c>
      <c r="BE16" s="253">
        <f t="shared" si="24"/>
        <v>0.45934690954112956</v>
      </c>
      <c r="BF16" s="108">
        <v>6774.16</v>
      </c>
      <c r="BG16" s="108">
        <v>2636.75</v>
      </c>
      <c r="BH16" s="253">
        <f t="shared" si="25"/>
        <v>0.38923645145671198</v>
      </c>
      <c r="BI16" s="108">
        <v>10732.59</v>
      </c>
      <c r="BJ16" s="108">
        <v>7347.85</v>
      </c>
      <c r="BK16" s="253">
        <f t="shared" si="26"/>
        <v>0.68462971193346622</v>
      </c>
      <c r="BL16" s="108">
        <v>17371.82</v>
      </c>
      <c r="BM16" s="108">
        <v>7082.55</v>
      </c>
      <c r="BN16" s="253">
        <f t="shared" si="27"/>
        <v>0.40770339549914747</v>
      </c>
      <c r="BO16" s="108">
        <v>6971.42</v>
      </c>
      <c r="BP16" s="108">
        <v>2099.1999999999998</v>
      </c>
      <c r="BQ16" s="253">
        <f t="shared" si="28"/>
        <v>0.30111512432187415</v>
      </c>
      <c r="BR16" s="108">
        <v>6018.97</v>
      </c>
      <c r="BS16" s="108">
        <v>3845.7</v>
      </c>
      <c r="BT16" s="253">
        <f t="shared" si="29"/>
        <v>0.63892991658041154</v>
      </c>
      <c r="BU16" s="108">
        <v>6691.21</v>
      </c>
      <c r="BV16" s="108">
        <v>2347.16</v>
      </c>
      <c r="BW16" s="253">
        <f t="shared" si="30"/>
        <v>0.35078259388062843</v>
      </c>
      <c r="BX16" s="108">
        <v>5267.39</v>
      </c>
      <c r="BY16" s="108">
        <v>4507.09</v>
      </c>
      <c r="BZ16" s="253">
        <f t="shared" si="31"/>
        <v>0.85565906454619833</v>
      </c>
      <c r="CA16" s="88">
        <v>6337.11</v>
      </c>
      <c r="CB16" s="108">
        <v>4637.7299999999996</v>
      </c>
      <c r="CC16" s="253">
        <f t="shared" si="32"/>
        <v>0.73183675208415189</v>
      </c>
      <c r="CD16" s="108">
        <v>12910.91</v>
      </c>
      <c r="CE16" s="108">
        <v>7136.89</v>
      </c>
      <c r="CF16" s="253">
        <f t="shared" si="33"/>
        <v>0.55277978082102663</v>
      </c>
      <c r="CG16" s="108">
        <v>15970.82</v>
      </c>
      <c r="CH16" s="108">
        <v>11245.01</v>
      </c>
      <c r="CI16" s="253">
        <f t="shared" si="34"/>
        <v>0.70409722230918637</v>
      </c>
      <c r="CJ16" s="108">
        <v>5215.82</v>
      </c>
      <c r="CK16" s="108">
        <v>3578.04</v>
      </c>
      <c r="CL16" s="253">
        <f t="shared" si="35"/>
        <v>0.68599759961041606</v>
      </c>
      <c r="CM16" s="108">
        <v>7142.97</v>
      </c>
      <c r="CN16" s="108">
        <v>5593.23</v>
      </c>
      <c r="CO16" s="253">
        <f t="shared" si="36"/>
        <v>0.78303982797071803</v>
      </c>
      <c r="CP16" s="108">
        <v>6841.15</v>
      </c>
      <c r="CQ16" s="108">
        <v>5084.22</v>
      </c>
      <c r="CR16" s="253">
        <f t="shared" si="37"/>
        <v>0.74318206734247905</v>
      </c>
      <c r="CS16" s="108">
        <v>4735.6000000000004</v>
      </c>
      <c r="CT16" s="108">
        <v>6036.68</v>
      </c>
      <c r="CU16" s="253">
        <f t="shared" si="38"/>
        <v>1.2747444885547765</v>
      </c>
      <c r="CV16" s="108">
        <v>7297.01</v>
      </c>
      <c r="CW16" s="108">
        <v>4484.43</v>
      </c>
      <c r="CX16" s="253">
        <f t="shared" si="39"/>
        <v>0.61455719534439446</v>
      </c>
      <c r="CY16" s="108">
        <v>8779.25</v>
      </c>
      <c r="CZ16" s="108">
        <v>5572.06</v>
      </c>
      <c r="DA16" s="253">
        <f t="shared" si="40"/>
        <v>0.63468519520460176</v>
      </c>
      <c r="DB16" s="108">
        <v>12753.43</v>
      </c>
      <c r="DC16" s="108">
        <v>11836.23</v>
      </c>
      <c r="DD16" s="253">
        <f t="shared" si="41"/>
        <v>0.92808209242533179</v>
      </c>
      <c r="DE16" s="108">
        <v>4763.62</v>
      </c>
      <c r="DF16" s="108">
        <v>4628.37</v>
      </c>
      <c r="DG16" s="253">
        <f t="shared" si="42"/>
        <v>0.97160772689677177</v>
      </c>
      <c r="DH16" s="108">
        <v>5949.71</v>
      </c>
      <c r="DI16" s="108">
        <v>6879.1</v>
      </c>
      <c r="DJ16" s="253">
        <f t="shared" si="43"/>
        <v>1.156207613480321</v>
      </c>
      <c r="DK16" s="108">
        <v>8714.9500000000007</v>
      </c>
      <c r="DL16" s="108">
        <v>4152.71</v>
      </c>
      <c r="DM16" s="253">
        <f t="shared" si="0"/>
        <v>0.47650416812488883</v>
      </c>
      <c r="DN16" s="108">
        <v>8951.48</v>
      </c>
      <c r="DO16" s="108">
        <v>5384.23</v>
      </c>
      <c r="DP16" s="253">
        <f t="shared" si="1"/>
        <v>0.60149047978658277</v>
      </c>
      <c r="DQ16" s="108">
        <v>21736.85</v>
      </c>
      <c r="DR16" s="108">
        <v>5249.35</v>
      </c>
      <c r="DS16" s="253">
        <f t="shared" si="2"/>
        <v>0.24149543287090819</v>
      </c>
      <c r="DT16" s="108">
        <v>22104.5</v>
      </c>
      <c r="DU16" s="108">
        <v>10321.6</v>
      </c>
      <c r="DV16" s="253">
        <f t="shared" si="3"/>
        <v>0.46694564455201432</v>
      </c>
      <c r="DW16" s="108">
        <v>14983.48</v>
      </c>
      <c r="DX16" s="108">
        <v>13752.25</v>
      </c>
      <c r="DY16" s="253">
        <f t="shared" si="4"/>
        <v>0.9178275006874238</v>
      </c>
      <c r="DZ16" s="108">
        <v>6038.1</v>
      </c>
      <c r="EA16" s="108">
        <v>6042.77</v>
      </c>
      <c r="EB16" s="253">
        <f t="shared" si="44"/>
        <v>1.0007734221029794</v>
      </c>
      <c r="EC16" s="108">
        <v>8808.8700000000008</v>
      </c>
      <c r="ED16" s="108">
        <v>1914.25</v>
      </c>
      <c r="EE16" s="253">
        <f t="shared" si="45"/>
        <v>0.21730937112251625</v>
      </c>
      <c r="EF16" s="108">
        <v>7524.04</v>
      </c>
      <c r="EG16" s="108">
        <v>5214.2700000000004</v>
      </c>
      <c r="EH16" s="253">
        <f t="shared" si="46"/>
        <v>0.69301465701936726</v>
      </c>
      <c r="EI16" s="108">
        <v>6987.8</v>
      </c>
      <c r="EJ16" s="108">
        <v>2863.28</v>
      </c>
      <c r="EK16" s="253">
        <f t="shared" si="47"/>
        <v>0.40975414293482931</v>
      </c>
      <c r="EL16" s="108">
        <v>6914.22</v>
      </c>
      <c r="EM16" s="108">
        <v>4399.43</v>
      </c>
      <c r="EN16" s="253">
        <f t="shared" si="48"/>
        <v>0.63628724570522777</v>
      </c>
      <c r="EO16" s="108">
        <v>6325.98</v>
      </c>
      <c r="EP16" s="108">
        <v>4526.6099999999997</v>
      </c>
      <c r="EQ16" s="253">
        <f t="shared" si="49"/>
        <v>0.71555869604393307</v>
      </c>
      <c r="ER16" s="108">
        <v>15710.25</v>
      </c>
      <c r="ES16" s="108">
        <v>4348.21</v>
      </c>
      <c r="ET16" s="253">
        <f t="shared" si="50"/>
        <v>0.27677535367037442</v>
      </c>
      <c r="EU16" s="108">
        <v>7616.93</v>
      </c>
      <c r="EV16" s="108">
        <v>3862.53</v>
      </c>
      <c r="EW16" s="253">
        <f t="shared" si="51"/>
        <v>0.50709800405150107</v>
      </c>
      <c r="EX16" s="108">
        <v>5987.43</v>
      </c>
      <c r="EY16" s="108">
        <v>5964.46</v>
      </c>
      <c r="EZ16" s="253">
        <f t="shared" si="52"/>
        <v>0.99616362947040715</v>
      </c>
      <c r="FA16" s="108">
        <v>5714.14</v>
      </c>
      <c r="FB16" s="108">
        <v>5102.42</v>
      </c>
      <c r="FC16" s="253">
        <f t="shared" si="53"/>
        <v>0.89294627012988825</v>
      </c>
      <c r="FD16" s="108">
        <v>6110.76</v>
      </c>
      <c r="FE16" s="108">
        <v>3760.81</v>
      </c>
      <c r="FF16" s="253">
        <f t="shared" si="54"/>
        <v>0.61544063258907233</v>
      </c>
      <c r="FG16" s="108">
        <v>6488.45</v>
      </c>
      <c r="FH16" s="108">
        <v>5593.5</v>
      </c>
      <c r="FI16" s="253">
        <f t="shared" si="55"/>
        <v>0.86207029413804537</v>
      </c>
      <c r="FJ16" s="108">
        <v>9655.02</v>
      </c>
      <c r="FK16" s="108">
        <v>5478.61</v>
      </c>
      <c r="FL16" s="253">
        <f t="shared" si="56"/>
        <v>0.56743642167494213</v>
      </c>
      <c r="FM16" s="108">
        <v>14789.9</v>
      </c>
      <c r="FN16" s="108">
        <v>11179.53</v>
      </c>
      <c r="FO16" s="253">
        <f t="shared" si="57"/>
        <v>0.75588949215342904</v>
      </c>
      <c r="FP16" s="108">
        <v>5386.99</v>
      </c>
      <c r="FQ16" s="108">
        <v>4021.42</v>
      </c>
      <c r="FR16" s="253">
        <f t="shared" si="58"/>
        <v>0.74650593374036345</v>
      </c>
      <c r="FS16" s="108">
        <v>6929.63</v>
      </c>
      <c r="FT16" s="108">
        <v>4572.32</v>
      </c>
      <c r="FU16" s="253">
        <f t="shared" si="59"/>
        <v>0.65982166436014611</v>
      </c>
      <c r="FV16" s="108">
        <v>8664.41</v>
      </c>
      <c r="FW16" s="108">
        <v>5819.94</v>
      </c>
      <c r="FX16" s="253">
        <f t="shared" si="60"/>
        <v>0.67170644048469541</v>
      </c>
      <c r="FY16" s="108">
        <v>9168.43</v>
      </c>
      <c r="FZ16" s="108">
        <v>4186.68</v>
      </c>
      <c r="GA16" s="253">
        <f t="shared" si="61"/>
        <v>0.45664088617135107</v>
      </c>
      <c r="GB16" s="108">
        <v>7374.95</v>
      </c>
      <c r="GC16" s="108">
        <v>4994.43</v>
      </c>
      <c r="GD16" s="253">
        <f t="shared" si="62"/>
        <v>0.67721543874873735</v>
      </c>
      <c r="GE16" s="108">
        <v>8434.8799999999992</v>
      </c>
      <c r="GF16" s="108">
        <v>7858.1</v>
      </c>
      <c r="GG16" s="253">
        <f t="shared" si="63"/>
        <v>0.93161965552562709</v>
      </c>
      <c r="GH16" s="108">
        <v>21070.16</v>
      </c>
      <c r="GI16" s="108">
        <v>10652.44</v>
      </c>
      <c r="GJ16" s="253">
        <f t="shared" si="64"/>
        <v>0.50556996244926478</v>
      </c>
      <c r="GK16" s="108">
        <v>7336.17</v>
      </c>
      <c r="GL16" s="108">
        <v>8149.73</v>
      </c>
      <c r="GM16" s="253">
        <f t="shared" si="65"/>
        <v>1.1108971029842547</v>
      </c>
      <c r="GN16" s="108">
        <v>6037.3</v>
      </c>
      <c r="GO16" s="108">
        <v>5657.08</v>
      </c>
      <c r="GP16" s="253">
        <f t="shared" si="66"/>
        <v>0.93702151624070362</v>
      </c>
      <c r="GQ16" s="108">
        <v>6834.6</v>
      </c>
      <c r="GR16" s="108">
        <v>5497.09</v>
      </c>
      <c r="GS16" s="253">
        <f t="shared" si="67"/>
        <v>0.80430310479033151</v>
      </c>
      <c r="GT16" s="108">
        <v>8437.84</v>
      </c>
      <c r="GU16" s="108">
        <v>2339.4</v>
      </c>
      <c r="GV16" s="253">
        <f t="shared" si="68"/>
        <v>0.2772510500317617</v>
      </c>
      <c r="GW16" s="108">
        <v>7585.91</v>
      </c>
      <c r="GX16" s="108">
        <v>5733.93</v>
      </c>
      <c r="GY16" s="253">
        <f t="shared" si="69"/>
        <v>0.75586580911189305</v>
      </c>
      <c r="GZ16" s="108">
        <v>7585.91</v>
      </c>
      <c r="HA16" s="108">
        <v>5370.1</v>
      </c>
      <c r="HB16" s="253">
        <f t="shared" si="70"/>
        <v>0.70790452299064988</v>
      </c>
      <c r="HC16" s="108">
        <v>22907.32</v>
      </c>
      <c r="HD16" s="108">
        <v>7817.36</v>
      </c>
      <c r="HE16" s="253">
        <f t="shared" si="71"/>
        <v>0.34126034822056878</v>
      </c>
      <c r="HF16" s="108">
        <v>5725.9</v>
      </c>
      <c r="HG16" s="108">
        <v>4345.1899999999996</v>
      </c>
      <c r="HH16" s="253">
        <f t="shared" si="72"/>
        <v>0.75886585514940885</v>
      </c>
      <c r="HI16" s="108">
        <v>7410.8</v>
      </c>
      <c r="HJ16" s="108">
        <v>5655.02</v>
      </c>
      <c r="HK16" s="253">
        <f t="shared" si="73"/>
        <v>0.76307821017973776</v>
      </c>
      <c r="HL16" s="108">
        <v>7300.15</v>
      </c>
      <c r="HM16" s="108">
        <v>6280.26</v>
      </c>
      <c r="HN16" s="253">
        <f t="shared" si="74"/>
        <v>0.8602919118100314</v>
      </c>
      <c r="HO16" s="108">
        <v>4619.6099999999997</v>
      </c>
      <c r="HP16" s="108">
        <v>5452.27</v>
      </c>
      <c r="HQ16" s="253">
        <f t="shared" si="75"/>
        <v>1.1802446526871317</v>
      </c>
      <c r="HR16" s="108">
        <v>5191.8100000000004</v>
      </c>
      <c r="HS16" s="108">
        <v>19247.07</v>
      </c>
      <c r="HT16" s="253">
        <f t="shared" si="76"/>
        <v>3.707198452948008</v>
      </c>
      <c r="HU16" s="108">
        <v>7482.03</v>
      </c>
      <c r="HV16" s="108">
        <v>8522.83</v>
      </c>
      <c r="HW16" s="253">
        <f t="shared" si="77"/>
        <v>1.1391066328255834</v>
      </c>
      <c r="HX16" s="108">
        <v>11343.17</v>
      </c>
      <c r="HY16" s="108">
        <v>13946.67</v>
      </c>
      <c r="HZ16" s="253">
        <f t="shared" si="78"/>
        <v>1.2295213771811584</v>
      </c>
      <c r="IA16" s="108">
        <v>5554.53</v>
      </c>
      <c r="IB16" s="108">
        <v>4518.5600000000004</v>
      </c>
      <c r="IC16" s="253">
        <f t="shared" si="79"/>
        <v>0.81349097043314211</v>
      </c>
      <c r="ID16" s="353"/>
      <c r="IE16" s="353"/>
      <c r="IF16" s="353"/>
      <c r="IG16" s="353"/>
      <c r="IH16" s="353"/>
      <c r="II16" s="353"/>
      <c r="IJ16" s="353"/>
      <c r="IK16" s="353"/>
      <c r="IL16" s="353"/>
      <c r="IM16" s="353"/>
      <c r="IN16" s="353"/>
      <c r="IO16" s="353"/>
      <c r="IP16" s="353"/>
      <c r="IQ16" s="311">
        <f t="shared" si="80"/>
        <v>182827.96999999997</v>
      </c>
      <c r="IR16" s="311">
        <f t="shared" si="81"/>
        <v>146119.33000000002</v>
      </c>
      <c r="IS16" s="310">
        <f t="shared" si="5"/>
        <v>-36708.639999999956</v>
      </c>
      <c r="IT16" s="313">
        <f t="shared" si="6"/>
        <v>0.79921759236291934</v>
      </c>
      <c r="IU16" s="317">
        <f t="shared" si="82"/>
        <v>49073.47</v>
      </c>
      <c r="IV16" s="317">
        <f t="shared" si="83"/>
        <v>63449.31</v>
      </c>
      <c r="IW16" s="316">
        <f t="shared" si="84"/>
        <v>14375.839999999997</v>
      </c>
      <c r="IX16" s="320">
        <f t="shared" si="85"/>
        <v>1.292945251273244</v>
      </c>
      <c r="IZ16" s="244"/>
      <c r="JA16" s="396"/>
      <c r="JB16" s="742"/>
    </row>
    <row r="17" spans="3:262">
      <c r="C17" s="257" t="s">
        <v>22</v>
      </c>
      <c r="D17" s="108">
        <v>9745.0300000000007</v>
      </c>
      <c r="E17" s="108">
        <v>4846.6899999999996</v>
      </c>
      <c r="F17" s="243">
        <f t="shared" si="7"/>
        <v>0.49734993119569659</v>
      </c>
      <c r="G17" s="108">
        <v>11522.44</v>
      </c>
      <c r="H17" s="108">
        <v>8897.9699999999993</v>
      </c>
      <c r="I17" s="243">
        <f t="shared" si="8"/>
        <v>0.77222966663310888</v>
      </c>
      <c r="J17" s="108">
        <v>11065.18</v>
      </c>
      <c r="K17" s="108">
        <v>13423.39</v>
      </c>
      <c r="L17" s="243">
        <f t="shared" si="9"/>
        <v>1.2131198950220421</v>
      </c>
      <c r="M17" s="108">
        <v>12071.71</v>
      </c>
      <c r="N17" s="108">
        <v>19080.8</v>
      </c>
      <c r="O17" s="243">
        <f t="shared" si="10"/>
        <v>1.580621138181749</v>
      </c>
      <c r="P17" s="108">
        <v>8873.2900000000009</v>
      </c>
      <c r="Q17" s="108">
        <v>11320.88</v>
      </c>
      <c r="R17" s="243">
        <f t="shared" si="11"/>
        <v>1.27583793609811</v>
      </c>
      <c r="S17" s="108">
        <v>11265.17</v>
      </c>
      <c r="T17" s="108">
        <v>9311.26</v>
      </c>
      <c r="U17" s="243">
        <f t="shared" si="12"/>
        <v>0.82655299476173016</v>
      </c>
      <c r="V17" s="108">
        <v>12796.65</v>
      </c>
      <c r="W17" s="108">
        <v>9468.0300000000007</v>
      </c>
      <c r="X17" s="243">
        <f t="shared" si="13"/>
        <v>0.73988348513087421</v>
      </c>
      <c r="Y17" s="108">
        <v>10681.78</v>
      </c>
      <c r="Z17" s="108">
        <v>3734.05</v>
      </c>
      <c r="AA17" s="243">
        <f t="shared" si="14"/>
        <v>0.34957188783142884</v>
      </c>
      <c r="AB17" s="108">
        <v>7528.38</v>
      </c>
      <c r="AC17" s="108">
        <v>8701.83</v>
      </c>
      <c r="AD17" s="243">
        <f t="shared" si="15"/>
        <v>1.1558701872115913</v>
      </c>
      <c r="AE17" s="108">
        <v>11422.35</v>
      </c>
      <c r="AF17" s="108">
        <v>8013.36</v>
      </c>
      <c r="AG17" s="243">
        <f t="shared" si="16"/>
        <v>0.70155090677487553</v>
      </c>
      <c r="AH17" s="108">
        <v>10274.39</v>
      </c>
      <c r="AI17" s="108">
        <v>8002.74</v>
      </c>
      <c r="AJ17" s="243">
        <f t="shared" si="17"/>
        <v>0.77890171581962531</v>
      </c>
      <c r="AK17" s="108">
        <v>12590.72</v>
      </c>
      <c r="AL17" s="108">
        <v>10148.49</v>
      </c>
      <c r="AM17" s="243">
        <f t="shared" si="18"/>
        <v>0.80602936130737557</v>
      </c>
      <c r="AN17" s="108">
        <v>13527.86</v>
      </c>
      <c r="AO17" s="108">
        <v>8820.11</v>
      </c>
      <c r="AP17" s="253">
        <f t="shared" si="19"/>
        <v>0.65199595501431862</v>
      </c>
      <c r="AQ17" s="108">
        <v>18484.8</v>
      </c>
      <c r="AR17" s="108">
        <v>14667.46</v>
      </c>
      <c r="AS17" s="253">
        <f t="shared" si="20"/>
        <v>0.79348762226261571</v>
      </c>
      <c r="AT17" s="108">
        <v>6108.86</v>
      </c>
      <c r="AU17" s="108">
        <v>5343.54</v>
      </c>
      <c r="AV17" s="253">
        <f t="shared" si="21"/>
        <v>0.87471966946369706</v>
      </c>
      <c r="AW17" s="108">
        <v>10789.35</v>
      </c>
      <c r="AX17" s="108">
        <v>8108.15</v>
      </c>
      <c r="AY17" s="253">
        <f t="shared" si="22"/>
        <v>0.75149568787739751</v>
      </c>
      <c r="AZ17" s="108">
        <v>8607.34</v>
      </c>
      <c r="BA17" s="108">
        <v>6590.04</v>
      </c>
      <c r="BB17" s="253">
        <f t="shared" si="23"/>
        <v>0.76563026440224269</v>
      </c>
      <c r="BC17" s="108">
        <v>9036.73</v>
      </c>
      <c r="BD17" s="108">
        <v>7731.57</v>
      </c>
      <c r="BE17" s="253">
        <f t="shared" si="24"/>
        <v>0.85557165036467842</v>
      </c>
      <c r="BF17" s="108">
        <v>8860.98</v>
      </c>
      <c r="BG17" s="108">
        <v>8686.35</v>
      </c>
      <c r="BH17" s="253">
        <f t="shared" si="25"/>
        <v>0.98029224758435307</v>
      </c>
      <c r="BI17" s="108">
        <v>11455.69</v>
      </c>
      <c r="BJ17" s="108">
        <v>9795.9</v>
      </c>
      <c r="BK17" s="253">
        <f t="shared" si="26"/>
        <v>0.8551121756960951</v>
      </c>
      <c r="BL17" s="108">
        <v>14202.76</v>
      </c>
      <c r="BM17" s="108">
        <v>12831.61</v>
      </c>
      <c r="BN17" s="253">
        <f t="shared" si="27"/>
        <v>0.90345890517054439</v>
      </c>
      <c r="BO17" s="108">
        <v>10126.19</v>
      </c>
      <c r="BP17" s="108">
        <v>3691.59</v>
      </c>
      <c r="BQ17" s="253">
        <f t="shared" si="28"/>
        <v>0.36455863459010746</v>
      </c>
      <c r="BR17" s="108">
        <v>12004.43</v>
      </c>
      <c r="BS17" s="108">
        <v>8584.9599999999991</v>
      </c>
      <c r="BT17" s="253">
        <f t="shared" si="29"/>
        <v>0.71514932404120801</v>
      </c>
      <c r="BU17" s="108">
        <v>8328.0499999999993</v>
      </c>
      <c r="BV17" s="108">
        <v>5539.94</v>
      </c>
      <c r="BW17" s="253">
        <f t="shared" si="30"/>
        <v>0.66521454602217811</v>
      </c>
      <c r="BX17" s="108">
        <v>8358.4699999999993</v>
      </c>
      <c r="BY17" s="108">
        <v>8213.14</v>
      </c>
      <c r="BZ17" s="253">
        <f t="shared" si="31"/>
        <v>0.98261284660948711</v>
      </c>
      <c r="CA17" s="88">
        <v>10815.78</v>
      </c>
      <c r="CB17" s="108">
        <v>6000.94</v>
      </c>
      <c r="CC17" s="253">
        <f t="shared" si="32"/>
        <v>0.55483192150727911</v>
      </c>
      <c r="CD17" s="108">
        <v>10170.94</v>
      </c>
      <c r="CE17" s="108">
        <v>9593.3700000000008</v>
      </c>
      <c r="CF17" s="253">
        <f t="shared" si="33"/>
        <v>0.94321370492796142</v>
      </c>
      <c r="CG17" s="108">
        <v>22727.34</v>
      </c>
      <c r="CH17" s="108">
        <v>17212.580000000002</v>
      </c>
      <c r="CI17" s="253">
        <f t="shared" si="34"/>
        <v>0.75735127824021653</v>
      </c>
      <c r="CJ17" s="108">
        <v>7417.83</v>
      </c>
      <c r="CK17" s="108">
        <v>5088.18</v>
      </c>
      <c r="CL17" s="253">
        <f t="shared" si="35"/>
        <v>0.68593914931994937</v>
      </c>
      <c r="CM17" s="108">
        <v>15367.14</v>
      </c>
      <c r="CN17" s="108">
        <v>10561.41</v>
      </c>
      <c r="CO17" s="253">
        <f t="shared" si="36"/>
        <v>0.68727232263127691</v>
      </c>
      <c r="CP17" s="108">
        <v>12638.27</v>
      </c>
      <c r="CQ17" s="108">
        <v>8928.6299999999992</v>
      </c>
      <c r="CR17" s="253">
        <f t="shared" si="37"/>
        <v>0.70647564896144799</v>
      </c>
      <c r="CS17" s="108">
        <v>6203.83</v>
      </c>
      <c r="CT17" s="108">
        <v>10833.21</v>
      </c>
      <c r="CU17" s="253">
        <f t="shared" si="38"/>
        <v>1.7462132263456605</v>
      </c>
      <c r="CV17" s="108">
        <v>11173.96</v>
      </c>
      <c r="CW17" s="108">
        <v>7621.88</v>
      </c>
      <c r="CX17" s="253">
        <f t="shared" si="39"/>
        <v>0.68211090786077633</v>
      </c>
      <c r="CY17" s="108">
        <v>14963.99</v>
      </c>
      <c r="CZ17" s="108">
        <v>11348.13</v>
      </c>
      <c r="DA17" s="253">
        <f t="shared" si="40"/>
        <v>0.75836257575686694</v>
      </c>
      <c r="DB17" s="108">
        <v>24046.32</v>
      </c>
      <c r="DC17" s="108">
        <v>14512.87</v>
      </c>
      <c r="DD17" s="253">
        <f t="shared" si="41"/>
        <v>0.60353808815652465</v>
      </c>
      <c r="DE17" s="108">
        <v>8829.7000000000007</v>
      </c>
      <c r="DF17" s="108">
        <v>6182.44</v>
      </c>
      <c r="DG17" s="253">
        <f t="shared" si="42"/>
        <v>0.70018686931605822</v>
      </c>
      <c r="DH17" s="108">
        <v>13524.11</v>
      </c>
      <c r="DI17" s="108">
        <v>9293.7800000000007</v>
      </c>
      <c r="DJ17" s="253">
        <f t="shared" si="43"/>
        <v>0.68720085831895783</v>
      </c>
      <c r="DK17" s="108">
        <v>15649.61</v>
      </c>
      <c r="DL17" s="108">
        <v>7554.98</v>
      </c>
      <c r="DM17" s="253">
        <f t="shared" si="0"/>
        <v>0.48275835627852703</v>
      </c>
      <c r="DN17" s="108">
        <v>19891.349999999999</v>
      </c>
      <c r="DO17" s="108">
        <v>9346.2099999999991</v>
      </c>
      <c r="DP17" s="253">
        <f t="shared" si="1"/>
        <v>0.46986303091544818</v>
      </c>
      <c r="DQ17" s="108">
        <v>28531.26</v>
      </c>
      <c r="DR17" s="108">
        <v>10768.82</v>
      </c>
      <c r="DS17" s="253">
        <f t="shared" si="2"/>
        <v>0.37743934197087686</v>
      </c>
      <c r="DT17" s="108">
        <v>27887.119999999999</v>
      </c>
      <c r="DU17" s="108">
        <v>11884.52</v>
      </c>
      <c r="DV17" s="253">
        <f t="shared" si="3"/>
        <v>0.42616519741013059</v>
      </c>
      <c r="DW17" s="108">
        <v>29459.06</v>
      </c>
      <c r="DX17" s="108">
        <v>18484.27</v>
      </c>
      <c r="DY17" s="253">
        <f t="shared" si="4"/>
        <v>0.62745620532359148</v>
      </c>
      <c r="DZ17" s="108">
        <v>4508.42</v>
      </c>
      <c r="EA17" s="108">
        <v>7267.41</v>
      </c>
      <c r="EB17" s="253">
        <f t="shared" si="44"/>
        <v>1.6119638365547131</v>
      </c>
      <c r="EC17" s="108">
        <v>8133.8</v>
      </c>
      <c r="ED17" s="108">
        <v>2371.89</v>
      </c>
      <c r="EE17" s="253">
        <f t="shared" si="45"/>
        <v>0.29160908800314733</v>
      </c>
      <c r="EF17" s="108">
        <v>8006.49</v>
      </c>
      <c r="EG17" s="108">
        <v>8632.8700000000008</v>
      </c>
      <c r="EH17" s="253">
        <f t="shared" si="46"/>
        <v>1.07823403264102</v>
      </c>
      <c r="EI17" s="108">
        <v>8816.2900000000009</v>
      </c>
      <c r="EJ17" s="108">
        <v>8978.58</v>
      </c>
      <c r="EK17" s="253">
        <f t="shared" si="47"/>
        <v>1.0184079697922821</v>
      </c>
      <c r="EL17" s="108">
        <v>7957.79</v>
      </c>
      <c r="EM17" s="108">
        <v>7084.3</v>
      </c>
      <c r="EN17" s="253">
        <f t="shared" si="48"/>
        <v>0.8902346003098851</v>
      </c>
      <c r="EO17" s="108">
        <v>12941.51</v>
      </c>
      <c r="EP17" s="108">
        <v>6590.04</v>
      </c>
      <c r="EQ17" s="253">
        <f t="shared" si="49"/>
        <v>0.50921723971932176</v>
      </c>
      <c r="ER17" s="108">
        <v>20028.939999999999</v>
      </c>
      <c r="ES17" s="108">
        <v>7731.57</v>
      </c>
      <c r="ET17" s="253">
        <f t="shared" si="50"/>
        <v>0.38601992916250188</v>
      </c>
      <c r="EU17" s="108">
        <v>6807.48</v>
      </c>
      <c r="EV17" s="108">
        <v>7023.92</v>
      </c>
      <c r="EW17" s="253">
        <f t="shared" si="51"/>
        <v>1.0317944378830346</v>
      </c>
      <c r="EX17" s="108">
        <v>13036.3</v>
      </c>
      <c r="EY17" s="108">
        <v>8119.08</v>
      </c>
      <c r="EZ17" s="253">
        <f t="shared" si="52"/>
        <v>0.62280555065471033</v>
      </c>
      <c r="FA17" s="108">
        <v>7824.24</v>
      </c>
      <c r="FB17" s="108">
        <v>7814.42</v>
      </c>
      <c r="FC17" s="253">
        <f t="shared" si="53"/>
        <v>0.99874492602476406</v>
      </c>
      <c r="FD17" s="108">
        <v>12217.84</v>
      </c>
      <c r="FE17" s="108">
        <v>6484.79</v>
      </c>
      <c r="FF17" s="253">
        <f t="shared" si="54"/>
        <v>0.53076403030322872</v>
      </c>
      <c r="FG17" s="108">
        <v>6932.45</v>
      </c>
      <c r="FH17" s="108">
        <v>5669.6</v>
      </c>
      <c r="FI17" s="253">
        <f t="shared" si="55"/>
        <v>0.8178349645507722</v>
      </c>
      <c r="FJ17" s="108">
        <v>15294.38</v>
      </c>
      <c r="FK17" s="108">
        <v>11059.41</v>
      </c>
      <c r="FL17" s="253">
        <f t="shared" si="56"/>
        <v>0.72310286523546563</v>
      </c>
      <c r="FM17" s="108">
        <v>23557.83</v>
      </c>
      <c r="FN17" s="108">
        <v>11785.35</v>
      </c>
      <c r="FO17" s="253">
        <f t="shared" si="57"/>
        <v>0.50027315758709523</v>
      </c>
      <c r="FP17" s="108">
        <v>10706.19</v>
      </c>
      <c r="FQ17" s="108">
        <v>4825.4399999999996</v>
      </c>
      <c r="FR17" s="253">
        <f t="shared" si="58"/>
        <v>0.45071496022394514</v>
      </c>
      <c r="FS17" s="108">
        <v>12320.15</v>
      </c>
      <c r="FT17" s="108">
        <v>8471.17</v>
      </c>
      <c r="FU17" s="253">
        <f t="shared" si="59"/>
        <v>0.68758659594241955</v>
      </c>
      <c r="FV17" s="108">
        <v>9688.7900000000009</v>
      </c>
      <c r="FW17" s="108">
        <v>11846.89</v>
      </c>
      <c r="FX17" s="253">
        <f t="shared" si="60"/>
        <v>1.2227419522974488</v>
      </c>
      <c r="FY17" s="108">
        <v>13598.89</v>
      </c>
      <c r="FZ17" s="108">
        <v>8512.4599999999991</v>
      </c>
      <c r="GA17" s="253">
        <f t="shared" si="61"/>
        <v>0.62596726644601142</v>
      </c>
      <c r="GB17" s="108">
        <v>8019.3</v>
      </c>
      <c r="GC17" s="108">
        <v>8378.2999999999993</v>
      </c>
      <c r="GD17" s="253">
        <f t="shared" si="62"/>
        <v>1.0447669996134326</v>
      </c>
      <c r="GE17" s="108">
        <v>13386.03</v>
      </c>
      <c r="GF17" s="108">
        <v>5521.6</v>
      </c>
      <c r="GG17" s="253">
        <f t="shared" si="63"/>
        <v>0.41248973743522166</v>
      </c>
      <c r="GH17" s="108">
        <v>26037.040000000001</v>
      </c>
      <c r="GI17" s="108">
        <v>17919.22</v>
      </c>
      <c r="GJ17" s="253">
        <f t="shared" si="64"/>
        <v>0.68822031997492805</v>
      </c>
      <c r="GK17" s="108">
        <v>6234.88</v>
      </c>
      <c r="GL17" s="108">
        <v>4393.5</v>
      </c>
      <c r="GM17" s="253">
        <f t="shared" si="65"/>
        <v>0.70466472490248411</v>
      </c>
      <c r="GN17" s="108">
        <v>10437.91</v>
      </c>
      <c r="GO17" s="108">
        <v>10206.030000000001</v>
      </c>
      <c r="GP17" s="253">
        <f t="shared" si="66"/>
        <v>0.97778482473981865</v>
      </c>
      <c r="GQ17" s="108">
        <v>11409.9</v>
      </c>
      <c r="GR17" s="108">
        <v>8551.6299999999992</v>
      </c>
      <c r="GS17" s="253">
        <f t="shared" si="67"/>
        <v>0.7494921077310055</v>
      </c>
      <c r="GT17" s="108">
        <v>13365.77</v>
      </c>
      <c r="GU17" s="108">
        <v>6885.21</v>
      </c>
      <c r="GV17" s="253">
        <f t="shared" si="68"/>
        <v>0.51513754912736043</v>
      </c>
      <c r="GW17" s="108">
        <v>12707.48</v>
      </c>
      <c r="GX17" s="108">
        <v>8784.83</v>
      </c>
      <c r="GY17" s="253">
        <f t="shared" si="69"/>
        <v>0.69131173135822366</v>
      </c>
      <c r="GZ17" s="108">
        <v>12707.48</v>
      </c>
      <c r="HA17" s="108">
        <v>10609.68</v>
      </c>
      <c r="HB17" s="253">
        <f t="shared" si="70"/>
        <v>0.83491612813870264</v>
      </c>
      <c r="HC17" s="108">
        <v>24004.63</v>
      </c>
      <c r="HD17" s="108">
        <v>15852.38</v>
      </c>
      <c r="HE17" s="253">
        <f t="shared" si="71"/>
        <v>0.66038843339805686</v>
      </c>
      <c r="HF17" s="108">
        <v>8459.59</v>
      </c>
      <c r="HG17" s="108">
        <v>4941.1000000000004</v>
      </c>
      <c r="HH17" s="253">
        <f t="shared" si="72"/>
        <v>0.58408268012988818</v>
      </c>
      <c r="HI17" s="108">
        <v>12898.12</v>
      </c>
      <c r="HJ17" s="108">
        <v>9901.59</v>
      </c>
      <c r="HK17" s="253">
        <f t="shared" si="73"/>
        <v>0.76767699478683715</v>
      </c>
      <c r="HL17" s="108">
        <v>10329.280000000001</v>
      </c>
      <c r="HM17" s="108">
        <v>7746.68</v>
      </c>
      <c r="HN17" s="253">
        <f t="shared" si="74"/>
        <v>0.74997289259270727</v>
      </c>
      <c r="HO17" s="108">
        <v>8183.34</v>
      </c>
      <c r="HP17" s="108">
        <v>13700.99</v>
      </c>
      <c r="HQ17" s="253">
        <f t="shared" si="75"/>
        <v>1.6742540331942704</v>
      </c>
      <c r="HR17" s="108">
        <v>12505.46</v>
      </c>
      <c r="HS17" s="108">
        <v>13986.66</v>
      </c>
      <c r="HT17" s="253">
        <f t="shared" si="76"/>
        <v>1.1184442635456833</v>
      </c>
      <c r="HU17" s="108">
        <v>8987.81</v>
      </c>
      <c r="HV17" s="108">
        <v>13042.62</v>
      </c>
      <c r="HW17" s="253">
        <f t="shared" si="77"/>
        <v>1.4511454959550771</v>
      </c>
      <c r="HX17" s="108">
        <v>22183.62</v>
      </c>
      <c r="HY17" s="108">
        <v>20058.509999999998</v>
      </c>
      <c r="HZ17" s="253">
        <f t="shared" si="78"/>
        <v>0.90420364214677318</v>
      </c>
      <c r="IA17" s="108">
        <v>7181.07</v>
      </c>
      <c r="IB17" s="108">
        <v>4370.7700000000004</v>
      </c>
      <c r="IC17" s="253">
        <f t="shared" si="79"/>
        <v>0.60865163548050649</v>
      </c>
      <c r="ID17" s="353"/>
      <c r="IE17" s="353"/>
      <c r="IF17" s="353"/>
      <c r="IG17" s="353"/>
      <c r="IH17" s="353"/>
      <c r="II17" s="353"/>
      <c r="IJ17" s="353"/>
      <c r="IK17" s="353"/>
      <c r="IL17" s="353"/>
      <c r="IM17" s="353"/>
      <c r="IN17" s="353"/>
      <c r="IO17" s="353"/>
      <c r="IP17" s="353"/>
      <c r="IQ17" s="311">
        <f t="shared" si="80"/>
        <v>268171.66000000003</v>
      </c>
      <c r="IR17" s="311">
        <f t="shared" si="81"/>
        <v>214136.49</v>
      </c>
      <c r="IS17" s="310">
        <f t="shared" si="5"/>
        <v>-54035.170000000042</v>
      </c>
      <c r="IT17" s="313">
        <f t="shared" si="6"/>
        <v>0.79850529321405539</v>
      </c>
      <c r="IU17" s="317">
        <f t="shared" si="82"/>
        <v>83547.22</v>
      </c>
      <c r="IV17" s="317">
        <f t="shared" si="83"/>
        <v>83378.150000000009</v>
      </c>
      <c r="IW17" s="316">
        <f t="shared" si="84"/>
        <v>-169.06999999999243</v>
      </c>
      <c r="IX17" s="320">
        <f t="shared" si="85"/>
        <v>0.99797635397084439</v>
      </c>
      <c r="IZ17" s="244"/>
      <c r="JA17" s="396"/>
      <c r="JB17" s="742"/>
    </row>
    <row r="18" spans="3:262">
      <c r="C18" s="257" t="s">
        <v>23</v>
      </c>
      <c r="D18" s="108">
        <v>14547.13</v>
      </c>
      <c r="E18" s="108">
        <v>5616.04</v>
      </c>
      <c r="F18" s="243">
        <f t="shared" si="7"/>
        <v>0.38605828091176747</v>
      </c>
      <c r="G18" s="108">
        <v>12752.34</v>
      </c>
      <c r="H18" s="108">
        <v>7422.62</v>
      </c>
      <c r="I18" s="243">
        <f t="shared" si="8"/>
        <v>0.58205944948142851</v>
      </c>
      <c r="J18" s="108">
        <v>9979.14</v>
      </c>
      <c r="K18" s="108">
        <v>5894.18</v>
      </c>
      <c r="L18" s="243">
        <f t="shared" si="9"/>
        <v>0.59065009610046559</v>
      </c>
      <c r="M18" s="108">
        <v>7773.06</v>
      </c>
      <c r="N18" s="108">
        <v>6981.25</v>
      </c>
      <c r="O18" s="243">
        <f t="shared" si="10"/>
        <v>0.89813406817906971</v>
      </c>
      <c r="P18" s="108">
        <v>9529.44</v>
      </c>
      <c r="Q18" s="108">
        <v>4581.66</v>
      </c>
      <c r="R18" s="243">
        <f t="shared" si="11"/>
        <v>0.48079005691834981</v>
      </c>
      <c r="S18" s="108">
        <v>7204.39</v>
      </c>
      <c r="T18" s="108">
        <v>5171.8</v>
      </c>
      <c r="U18" s="243">
        <f t="shared" si="12"/>
        <v>0.71786785557139465</v>
      </c>
      <c r="V18" s="108">
        <v>17123.78</v>
      </c>
      <c r="W18" s="108">
        <v>10110.129999999999</v>
      </c>
      <c r="X18" s="243">
        <f t="shared" si="13"/>
        <v>0.59041461639894932</v>
      </c>
      <c r="Y18" s="108">
        <v>10673.99</v>
      </c>
      <c r="Z18" s="108">
        <v>3617.4</v>
      </c>
      <c r="AA18" s="243">
        <f t="shared" si="14"/>
        <v>0.33889857494713788</v>
      </c>
      <c r="AB18" s="108">
        <v>8916.66</v>
      </c>
      <c r="AC18" s="108">
        <v>3643.03</v>
      </c>
      <c r="AD18" s="243">
        <f t="shared" si="15"/>
        <v>0.40856441761825618</v>
      </c>
      <c r="AE18" s="108">
        <v>6553.37</v>
      </c>
      <c r="AF18" s="108">
        <v>2603.87</v>
      </c>
      <c r="AG18" s="243">
        <f t="shared" si="16"/>
        <v>0.39733297524784955</v>
      </c>
      <c r="AH18" s="108">
        <v>7012.51</v>
      </c>
      <c r="AI18" s="108">
        <v>2113.2399999999998</v>
      </c>
      <c r="AJ18" s="243">
        <f t="shared" si="17"/>
        <v>0.3013528679459993</v>
      </c>
      <c r="AK18" s="108">
        <v>7790.17</v>
      </c>
      <c r="AL18" s="108">
        <v>4097.42</v>
      </c>
      <c r="AM18" s="243">
        <f t="shared" si="18"/>
        <v>0.52597311740308617</v>
      </c>
      <c r="AN18" s="108">
        <v>7729.51</v>
      </c>
      <c r="AO18" s="108">
        <v>4896.1499999999996</v>
      </c>
      <c r="AP18" s="253">
        <f t="shared" si="19"/>
        <v>0.63343601340835309</v>
      </c>
      <c r="AQ18" s="108">
        <v>14847.51</v>
      </c>
      <c r="AR18" s="108">
        <v>8512.42</v>
      </c>
      <c r="AS18" s="253">
        <f t="shared" si="20"/>
        <v>0.57332306898597807</v>
      </c>
      <c r="AT18" s="108">
        <v>11928.74</v>
      </c>
      <c r="AU18" s="108">
        <v>4317.6099999999997</v>
      </c>
      <c r="AV18" s="253">
        <f t="shared" si="21"/>
        <v>0.36195021435625219</v>
      </c>
      <c r="AW18" s="108">
        <v>7041.16</v>
      </c>
      <c r="AX18" s="108">
        <v>4638.5</v>
      </c>
      <c r="AY18" s="253">
        <f t="shared" si="22"/>
        <v>0.65876929369592507</v>
      </c>
      <c r="AZ18" s="108">
        <v>9109.51</v>
      </c>
      <c r="BA18" s="108">
        <v>5420</v>
      </c>
      <c r="BB18" s="253">
        <f t="shared" si="23"/>
        <v>0.5949826060896799</v>
      </c>
      <c r="BC18" s="108">
        <v>8183.58</v>
      </c>
      <c r="BD18" s="108">
        <v>3890.88</v>
      </c>
      <c r="BE18" s="253">
        <f t="shared" si="24"/>
        <v>0.47544961984852596</v>
      </c>
      <c r="BF18" s="108">
        <v>5963.45</v>
      </c>
      <c r="BG18" s="108">
        <v>4570.91</v>
      </c>
      <c r="BH18" s="253">
        <f t="shared" si="25"/>
        <v>0.76648751980816476</v>
      </c>
      <c r="BI18" s="108">
        <v>8019.64</v>
      </c>
      <c r="BJ18" s="108">
        <v>5308.13</v>
      </c>
      <c r="BK18" s="253">
        <f t="shared" si="26"/>
        <v>0.66189130684170361</v>
      </c>
      <c r="BL18" s="108">
        <v>18416.52</v>
      </c>
      <c r="BM18" s="108">
        <v>13035.3</v>
      </c>
      <c r="BN18" s="253">
        <f t="shared" si="27"/>
        <v>0.70780473183858839</v>
      </c>
      <c r="BO18" s="108">
        <v>11368.14</v>
      </c>
      <c r="BP18" s="108">
        <v>5966.34</v>
      </c>
      <c r="BQ18" s="253">
        <f t="shared" si="28"/>
        <v>0.52482991940634094</v>
      </c>
      <c r="BR18" s="108">
        <v>7374.77</v>
      </c>
      <c r="BS18" s="108">
        <v>6086.73</v>
      </c>
      <c r="BT18" s="253">
        <f t="shared" si="29"/>
        <v>0.82534506160870091</v>
      </c>
      <c r="BU18" s="108">
        <v>7639.53</v>
      </c>
      <c r="BV18" s="108">
        <v>5370.31</v>
      </c>
      <c r="BW18" s="253">
        <f t="shared" si="30"/>
        <v>0.70296340219882647</v>
      </c>
      <c r="BX18" s="108">
        <v>5903.22</v>
      </c>
      <c r="BY18" s="108">
        <v>4367.09</v>
      </c>
      <c r="BZ18" s="253">
        <f t="shared" si="31"/>
        <v>0.73978100087748722</v>
      </c>
      <c r="CA18" s="88">
        <v>5690.49</v>
      </c>
      <c r="CB18" s="108">
        <v>5445.3</v>
      </c>
      <c r="CC18" s="253">
        <f t="shared" si="32"/>
        <v>0.95691232213746102</v>
      </c>
      <c r="CD18" s="108">
        <v>11809.29</v>
      </c>
      <c r="CE18" s="108">
        <v>6686.22</v>
      </c>
      <c r="CF18" s="253">
        <f t="shared" si="33"/>
        <v>0.56618306435018528</v>
      </c>
      <c r="CG18" s="108">
        <v>19453.34</v>
      </c>
      <c r="CH18" s="108">
        <v>12779.78</v>
      </c>
      <c r="CI18" s="253">
        <f t="shared" si="34"/>
        <v>0.65694528548825037</v>
      </c>
      <c r="CJ18" s="108">
        <v>9005.94</v>
      </c>
      <c r="CK18" s="108">
        <v>7401.56</v>
      </c>
      <c r="CL18" s="253">
        <f t="shared" si="35"/>
        <v>0.82185313248811342</v>
      </c>
      <c r="CM18" s="108">
        <v>12199.79</v>
      </c>
      <c r="CN18" s="108">
        <v>7996.67</v>
      </c>
      <c r="CO18" s="253">
        <f t="shared" si="36"/>
        <v>0.65547603688260203</v>
      </c>
      <c r="CP18" s="108">
        <v>7128.49</v>
      </c>
      <c r="CQ18" s="108">
        <v>6168.57</v>
      </c>
      <c r="CR18" s="253">
        <f t="shared" si="37"/>
        <v>0.86534034557108164</v>
      </c>
      <c r="CS18" s="108">
        <v>6426.14</v>
      </c>
      <c r="CT18" s="108">
        <v>4765.03</v>
      </c>
      <c r="CU18" s="253">
        <f t="shared" si="38"/>
        <v>0.74150734344412039</v>
      </c>
      <c r="CV18" s="108">
        <v>8587.6200000000008</v>
      </c>
      <c r="CW18" s="108">
        <v>6182.74</v>
      </c>
      <c r="CX18" s="253">
        <f t="shared" si="39"/>
        <v>0.71995966286351742</v>
      </c>
      <c r="CY18" s="108">
        <v>9063.7800000000007</v>
      </c>
      <c r="CZ18" s="108">
        <v>7292.02</v>
      </c>
      <c r="DA18" s="253">
        <f t="shared" si="40"/>
        <v>0.8045230577088146</v>
      </c>
      <c r="DB18" s="108">
        <v>17689.89</v>
      </c>
      <c r="DC18" s="108">
        <v>11838.97</v>
      </c>
      <c r="DD18" s="253">
        <f t="shared" si="41"/>
        <v>0.66925062846631611</v>
      </c>
      <c r="DE18" s="108">
        <v>15664.95</v>
      </c>
      <c r="DF18" s="108">
        <v>5858.74</v>
      </c>
      <c r="DG18" s="253">
        <f t="shared" si="42"/>
        <v>0.37400310885128901</v>
      </c>
      <c r="DH18" s="108">
        <v>7556.43</v>
      </c>
      <c r="DI18" s="108">
        <v>5978.85</v>
      </c>
      <c r="DJ18" s="253">
        <f t="shared" si="43"/>
        <v>0.79122680948543167</v>
      </c>
      <c r="DK18" s="108">
        <v>7688.29</v>
      </c>
      <c r="DL18" s="108">
        <v>5697.27</v>
      </c>
      <c r="DM18" s="253">
        <f t="shared" si="0"/>
        <v>0.74103214108728999</v>
      </c>
      <c r="DN18" s="108">
        <v>9932.5400000000009</v>
      </c>
      <c r="DO18" s="108">
        <v>3580.2</v>
      </c>
      <c r="DP18" s="253">
        <f t="shared" si="1"/>
        <v>0.36045160653770331</v>
      </c>
      <c r="DQ18" s="108">
        <v>21933.03</v>
      </c>
      <c r="DR18" s="108">
        <v>6605.1</v>
      </c>
      <c r="DS18" s="253">
        <f t="shared" si="2"/>
        <v>0.30114854171995392</v>
      </c>
      <c r="DT18" s="108">
        <v>23583.67</v>
      </c>
      <c r="DU18" s="108">
        <v>8628.61</v>
      </c>
      <c r="DV18" s="253">
        <f t="shared" si="3"/>
        <v>0.36587223277801978</v>
      </c>
      <c r="DW18" s="108">
        <v>19268.21</v>
      </c>
      <c r="DX18" s="108">
        <v>17995.54</v>
      </c>
      <c r="DY18" s="253">
        <f t="shared" si="4"/>
        <v>0.93394975454388351</v>
      </c>
      <c r="DZ18" s="108">
        <v>13924.46</v>
      </c>
      <c r="EA18" s="108">
        <v>7741.88</v>
      </c>
      <c r="EB18" s="253">
        <f t="shared" si="44"/>
        <v>0.55599139930740582</v>
      </c>
      <c r="EC18" s="108">
        <v>7826.35</v>
      </c>
      <c r="ED18" s="108">
        <v>5569</v>
      </c>
      <c r="EE18" s="253">
        <f t="shared" si="45"/>
        <v>0.71157052776837215</v>
      </c>
      <c r="EF18" s="108">
        <v>7111.13</v>
      </c>
      <c r="EG18" s="108">
        <v>4865.2299999999996</v>
      </c>
      <c r="EH18" s="253">
        <f t="shared" si="46"/>
        <v>0.68417115142037899</v>
      </c>
      <c r="EI18" s="108">
        <v>6062.27</v>
      </c>
      <c r="EJ18" s="108">
        <v>4874.26</v>
      </c>
      <c r="EK18" s="253">
        <f t="shared" si="47"/>
        <v>0.80403215297240138</v>
      </c>
      <c r="EL18" s="108">
        <v>8377.92</v>
      </c>
      <c r="EM18" s="108">
        <v>5208.45</v>
      </c>
      <c r="EN18" s="253">
        <f t="shared" si="48"/>
        <v>0.62168772201214617</v>
      </c>
      <c r="EO18" s="108">
        <v>6959.48</v>
      </c>
      <c r="EP18" s="108">
        <v>5420</v>
      </c>
      <c r="EQ18" s="253">
        <f t="shared" si="49"/>
        <v>0.77879381792892577</v>
      </c>
      <c r="ER18" s="108">
        <v>16089.04</v>
      </c>
      <c r="ES18" s="108">
        <v>3890.88</v>
      </c>
      <c r="ET18" s="253">
        <f t="shared" si="50"/>
        <v>0.24183419271752696</v>
      </c>
      <c r="EU18" s="108">
        <v>12454.05</v>
      </c>
      <c r="EV18" s="108">
        <v>8297.9599999999991</v>
      </c>
      <c r="EW18" s="253">
        <f t="shared" si="51"/>
        <v>0.66628606758444042</v>
      </c>
      <c r="EX18" s="108">
        <v>6340.15</v>
      </c>
      <c r="EY18" s="108">
        <v>4584.59</v>
      </c>
      <c r="EZ18" s="253">
        <f t="shared" si="52"/>
        <v>0.72310434295718562</v>
      </c>
      <c r="FA18" s="108">
        <v>5286.45</v>
      </c>
      <c r="FB18" s="108">
        <v>5474.6</v>
      </c>
      <c r="FC18" s="253">
        <f t="shared" si="53"/>
        <v>1.0355909920646182</v>
      </c>
      <c r="FD18" s="108">
        <v>6104.7</v>
      </c>
      <c r="FE18" s="108">
        <v>5243.04</v>
      </c>
      <c r="FF18" s="253">
        <f t="shared" si="54"/>
        <v>0.85885301489016663</v>
      </c>
      <c r="FG18" s="108">
        <v>7243.3</v>
      </c>
      <c r="FH18" s="108">
        <v>6754.64</v>
      </c>
      <c r="FI18" s="253">
        <f t="shared" si="55"/>
        <v>0.9325362749023236</v>
      </c>
      <c r="FJ18" s="108">
        <v>10228.36</v>
      </c>
      <c r="FK18" s="108">
        <v>9567.9</v>
      </c>
      <c r="FL18" s="253">
        <f t="shared" si="56"/>
        <v>0.93542855355110688</v>
      </c>
      <c r="FM18" s="108">
        <v>18499.8</v>
      </c>
      <c r="FN18" s="108">
        <v>15247.25</v>
      </c>
      <c r="FO18" s="253">
        <f t="shared" si="57"/>
        <v>0.82418458577930576</v>
      </c>
      <c r="FP18" s="108">
        <v>14000.11</v>
      </c>
      <c r="FQ18" s="108">
        <v>5510.95</v>
      </c>
      <c r="FR18" s="253">
        <f t="shared" si="58"/>
        <v>0.39363619285848467</v>
      </c>
      <c r="FS18" s="108">
        <v>7463.82</v>
      </c>
      <c r="FT18" s="108">
        <v>6484.77</v>
      </c>
      <c r="FU18" s="253">
        <f t="shared" si="59"/>
        <v>0.86882722252144351</v>
      </c>
      <c r="FV18" s="108">
        <v>6815.47</v>
      </c>
      <c r="FW18" s="108">
        <v>6086.57</v>
      </c>
      <c r="FX18" s="253">
        <f t="shared" si="60"/>
        <v>0.89305212993381222</v>
      </c>
      <c r="FY18" s="108">
        <v>5853.44</v>
      </c>
      <c r="FZ18" s="108">
        <v>5306.82</v>
      </c>
      <c r="GA18" s="253">
        <f t="shared" si="61"/>
        <v>0.90661559698228733</v>
      </c>
      <c r="GB18" s="108">
        <v>7882.53</v>
      </c>
      <c r="GC18" s="108">
        <v>5818.56</v>
      </c>
      <c r="GD18" s="253">
        <f t="shared" si="62"/>
        <v>0.73815894135512339</v>
      </c>
      <c r="GE18" s="108">
        <v>8490.23</v>
      </c>
      <c r="GF18" s="108">
        <v>9750.25</v>
      </c>
      <c r="GG18" s="253">
        <f t="shared" si="63"/>
        <v>1.1484082292234723</v>
      </c>
      <c r="GH18" s="108">
        <v>16974.060000000001</v>
      </c>
      <c r="GI18" s="108">
        <v>15080.8</v>
      </c>
      <c r="GJ18" s="253">
        <f t="shared" si="64"/>
        <v>0.88846157018415151</v>
      </c>
      <c r="GK18" s="108">
        <v>9712.3799999999992</v>
      </c>
      <c r="GL18" s="108">
        <v>4541.6000000000004</v>
      </c>
      <c r="GM18" s="253">
        <f t="shared" si="65"/>
        <v>0.46760938101680544</v>
      </c>
      <c r="GN18" s="108">
        <v>6186.13</v>
      </c>
      <c r="GO18" s="108">
        <v>3736.43</v>
      </c>
      <c r="GP18" s="253">
        <f t="shared" si="66"/>
        <v>0.60400120915661326</v>
      </c>
      <c r="GQ18" s="108">
        <v>7237.36</v>
      </c>
      <c r="GR18" s="108">
        <v>5794.79</v>
      </c>
      <c r="GS18" s="253">
        <f t="shared" si="67"/>
        <v>0.80067731880133086</v>
      </c>
      <c r="GT18" s="108">
        <v>7979.2</v>
      </c>
      <c r="GU18" s="108">
        <v>4951.42</v>
      </c>
      <c r="GV18" s="253">
        <f t="shared" si="68"/>
        <v>0.62054090635652703</v>
      </c>
      <c r="GW18" s="108">
        <v>6961.16</v>
      </c>
      <c r="GX18" s="108">
        <v>6479.81</v>
      </c>
      <c r="GY18" s="253">
        <f t="shared" si="69"/>
        <v>0.93085204190106252</v>
      </c>
      <c r="GZ18" s="108">
        <v>6961.16</v>
      </c>
      <c r="HA18" s="108">
        <v>7464.26</v>
      </c>
      <c r="HB18" s="253">
        <f t="shared" si="70"/>
        <v>1.0722724373523953</v>
      </c>
      <c r="HC18" s="108">
        <v>20880.150000000001</v>
      </c>
      <c r="HD18" s="108">
        <v>12475.93</v>
      </c>
      <c r="HE18" s="253">
        <f t="shared" si="71"/>
        <v>0.59750193365469118</v>
      </c>
      <c r="HF18" s="108">
        <v>10314.39</v>
      </c>
      <c r="HG18" s="108">
        <v>8358.2099999999991</v>
      </c>
      <c r="HH18" s="253">
        <f t="shared" si="72"/>
        <v>0.81034457684846117</v>
      </c>
      <c r="HI18" s="108">
        <v>8715.2000000000007</v>
      </c>
      <c r="HJ18" s="108">
        <v>7975.39</v>
      </c>
      <c r="HK18" s="253">
        <f t="shared" si="73"/>
        <v>0.91511267670277208</v>
      </c>
      <c r="HL18" s="108">
        <v>5367.33</v>
      </c>
      <c r="HM18" s="108">
        <v>3877.97</v>
      </c>
      <c r="HN18" s="253">
        <f t="shared" si="74"/>
        <v>0.72251380108918206</v>
      </c>
      <c r="HO18" s="108">
        <v>5921.88</v>
      </c>
      <c r="HP18" s="108">
        <v>3787.34</v>
      </c>
      <c r="HQ18" s="253">
        <f t="shared" si="75"/>
        <v>0.63955027795227193</v>
      </c>
      <c r="HR18" s="108">
        <v>6844.87</v>
      </c>
      <c r="HS18" s="108">
        <v>6702.27</v>
      </c>
      <c r="HT18" s="253">
        <f t="shared" si="76"/>
        <v>0.97916687972160177</v>
      </c>
      <c r="HU18" s="108">
        <v>6130.92</v>
      </c>
      <c r="HV18" s="108">
        <v>9370.61</v>
      </c>
      <c r="HW18" s="253">
        <f t="shared" si="77"/>
        <v>1.5284182471798686</v>
      </c>
      <c r="HX18" s="108">
        <v>11326.73</v>
      </c>
      <c r="HY18" s="108">
        <v>14734.12</v>
      </c>
      <c r="HZ18" s="253">
        <f t="shared" si="78"/>
        <v>1.3008273349854726</v>
      </c>
      <c r="IA18" s="108">
        <v>7141.69</v>
      </c>
      <c r="IB18" s="108">
        <v>5459.2</v>
      </c>
      <c r="IC18" s="253">
        <f t="shared" si="79"/>
        <v>0.7644129050686882</v>
      </c>
      <c r="ID18" s="353"/>
      <c r="IE18" s="353"/>
      <c r="IF18" s="353"/>
      <c r="IG18" s="353"/>
      <c r="IH18" s="353"/>
      <c r="II18" s="353"/>
      <c r="IJ18" s="353"/>
      <c r="IK18" s="353"/>
      <c r="IL18" s="353"/>
      <c r="IM18" s="353"/>
      <c r="IN18" s="353"/>
      <c r="IO18" s="353"/>
      <c r="IP18" s="353"/>
      <c r="IQ18" s="311">
        <f t="shared" si="80"/>
        <v>188018.52000000005</v>
      </c>
      <c r="IR18" s="311">
        <f t="shared" si="81"/>
        <v>154288.87</v>
      </c>
      <c r="IS18" s="310">
        <f t="shared" si="5"/>
        <v>-33729.650000000052</v>
      </c>
      <c r="IT18" s="313">
        <f t="shared" si="6"/>
        <v>0.8206046404364844</v>
      </c>
      <c r="IU18" s="317">
        <f t="shared" si="82"/>
        <v>54621.319999999992</v>
      </c>
      <c r="IV18" s="317">
        <f t="shared" si="83"/>
        <v>54805.91</v>
      </c>
      <c r="IW18" s="316">
        <f t="shared" si="84"/>
        <v>184.59000000001106</v>
      </c>
      <c r="IX18" s="320">
        <f t="shared" si="85"/>
        <v>1.0033794496361497</v>
      </c>
      <c r="IZ18" s="244"/>
      <c r="JA18" s="396"/>
      <c r="JB18" s="742"/>
    </row>
    <row r="19" spans="3:262">
      <c r="C19" s="257" t="s">
        <v>24</v>
      </c>
      <c r="D19" s="108">
        <v>19413.18</v>
      </c>
      <c r="E19" s="108">
        <v>8543.7000000000007</v>
      </c>
      <c r="F19" s="243">
        <f t="shared" si="7"/>
        <v>0.44009791286126232</v>
      </c>
      <c r="G19" s="108">
        <v>17113.41</v>
      </c>
      <c r="H19" s="108">
        <v>10880.7</v>
      </c>
      <c r="I19" s="243">
        <f t="shared" si="8"/>
        <v>0.63579964483992379</v>
      </c>
      <c r="J19" s="108">
        <v>12216.07</v>
      </c>
      <c r="K19" s="108">
        <v>14819.53</v>
      </c>
      <c r="L19" s="243">
        <f t="shared" si="9"/>
        <v>1.2131176393062582</v>
      </c>
      <c r="M19" s="108">
        <v>10607.18</v>
      </c>
      <c r="N19" s="108">
        <v>12196.41</v>
      </c>
      <c r="O19" s="243">
        <f t="shared" si="10"/>
        <v>1.1498258726636108</v>
      </c>
      <c r="P19" s="108">
        <v>10536.54</v>
      </c>
      <c r="Q19" s="108">
        <v>9705.14</v>
      </c>
      <c r="R19" s="243">
        <f t="shared" si="11"/>
        <v>0.92109364174577224</v>
      </c>
      <c r="S19" s="108">
        <v>12825.99</v>
      </c>
      <c r="T19" s="108">
        <v>9139.9699999999993</v>
      </c>
      <c r="U19" s="243">
        <f t="shared" si="12"/>
        <v>0.71261321738127037</v>
      </c>
      <c r="V19" s="108">
        <v>21055.14</v>
      </c>
      <c r="W19" s="108">
        <v>12455.76</v>
      </c>
      <c r="X19" s="243">
        <f t="shared" si="13"/>
        <v>0.59157811346778033</v>
      </c>
      <c r="Y19" s="108">
        <v>15912.09</v>
      </c>
      <c r="Z19" s="108">
        <v>6752.98</v>
      </c>
      <c r="AA19" s="243">
        <f t="shared" si="14"/>
        <v>0.42439302442356719</v>
      </c>
      <c r="AB19" s="108">
        <v>10753.13</v>
      </c>
      <c r="AC19" s="108">
        <v>4906.04</v>
      </c>
      <c r="AD19" s="243">
        <f t="shared" si="15"/>
        <v>0.45624297297624045</v>
      </c>
      <c r="AE19" s="108">
        <v>8765.56</v>
      </c>
      <c r="AF19" s="108">
        <v>6158.71</v>
      </c>
      <c r="AG19" s="243">
        <f t="shared" si="16"/>
        <v>0.70260314229781107</v>
      </c>
      <c r="AH19" s="108">
        <v>10378.67</v>
      </c>
      <c r="AI19" s="108">
        <v>8326.5400000000009</v>
      </c>
      <c r="AJ19" s="243">
        <f t="shared" si="17"/>
        <v>0.80227427984510546</v>
      </c>
      <c r="AK19" s="108">
        <v>16191.67</v>
      </c>
      <c r="AL19" s="108">
        <v>8995.7800000000007</v>
      </c>
      <c r="AM19" s="243">
        <f t="shared" si="18"/>
        <v>0.55558073997308499</v>
      </c>
      <c r="AN19" s="108">
        <v>18123.689999999999</v>
      </c>
      <c r="AO19" s="108">
        <v>11866.02</v>
      </c>
      <c r="AP19" s="253">
        <f t="shared" si="19"/>
        <v>0.65472428627944979</v>
      </c>
      <c r="AQ19" s="108">
        <v>18677.04</v>
      </c>
      <c r="AR19" s="108">
        <v>13512.77</v>
      </c>
      <c r="AS19" s="253">
        <f t="shared" si="20"/>
        <v>0.7234963356077837</v>
      </c>
      <c r="AT19" s="108">
        <v>14610.76</v>
      </c>
      <c r="AU19" s="108">
        <v>7434.53</v>
      </c>
      <c r="AV19" s="253">
        <f t="shared" si="21"/>
        <v>0.50883937591199913</v>
      </c>
      <c r="AW19" s="108">
        <v>10174.950000000001</v>
      </c>
      <c r="AX19" s="108">
        <v>6673.2</v>
      </c>
      <c r="AY19" s="253">
        <f t="shared" si="22"/>
        <v>0.65584597467309413</v>
      </c>
      <c r="AZ19" s="108">
        <v>11003.44</v>
      </c>
      <c r="BA19" s="108">
        <v>6754.42</v>
      </c>
      <c r="BB19" s="253">
        <f t="shared" si="23"/>
        <v>0.61384621536537665</v>
      </c>
      <c r="BC19" s="108">
        <v>8857.7900000000009</v>
      </c>
      <c r="BD19" s="108">
        <v>6014</v>
      </c>
      <c r="BE19" s="253">
        <f t="shared" si="24"/>
        <v>0.67895039281807301</v>
      </c>
      <c r="BF19" s="108">
        <v>13063.78</v>
      </c>
      <c r="BG19" s="108">
        <v>6617.88</v>
      </c>
      <c r="BH19" s="253">
        <f t="shared" si="25"/>
        <v>0.50658232150265847</v>
      </c>
      <c r="BI19" s="108">
        <v>14798.42</v>
      </c>
      <c r="BJ19" s="108">
        <v>12876.86</v>
      </c>
      <c r="BK19" s="253">
        <f t="shared" si="26"/>
        <v>0.87015100260703515</v>
      </c>
      <c r="BL19" s="108">
        <v>17389.330000000002</v>
      </c>
      <c r="BM19" s="108">
        <v>16191.15</v>
      </c>
      <c r="BN19" s="253">
        <f t="shared" si="27"/>
        <v>0.93109682776737213</v>
      </c>
      <c r="BO19" s="108">
        <v>12818.67</v>
      </c>
      <c r="BP19" s="108">
        <v>8692.16</v>
      </c>
      <c r="BQ19" s="253">
        <f t="shared" si="28"/>
        <v>0.67808594807417621</v>
      </c>
      <c r="BR19" s="108">
        <v>7507.64</v>
      </c>
      <c r="BS19" s="108">
        <v>4761.2299999999996</v>
      </c>
      <c r="BT19" s="253">
        <f t="shared" si="29"/>
        <v>0.63418464390940421</v>
      </c>
      <c r="BU19" s="108">
        <v>8065.79</v>
      </c>
      <c r="BV19" s="108">
        <v>7507.77</v>
      </c>
      <c r="BW19" s="253">
        <f t="shared" si="30"/>
        <v>0.93081644823383702</v>
      </c>
      <c r="BX19" s="108">
        <v>7950.71</v>
      </c>
      <c r="BY19" s="108">
        <v>7668.59</v>
      </c>
      <c r="BZ19" s="253">
        <f t="shared" si="31"/>
        <v>0.96451637652486388</v>
      </c>
      <c r="CA19" s="88">
        <v>12386.88</v>
      </c>
      <c r="CB19" s="108">
        <v>8553.3799999999992</v>
      </c>
      <c r="CC19" s="253">
        <f t="shared" si="32"/>
        <v>0.6905193236714976</v>
      </c>
      <c r="CD19" s="108">
        <v>16230.29</v>
      </c>
      <c r="CE19" s="108">
        <v>7500.91</v>
      </c>
      <c r="CF19" s="253">
        <f t="shared" si="33"/>
        <v>0.46215502002736852</v>
      </c>
      <c r="CG19" s="108">
        <v>24985.05</v>
      </c>
      <c r="CH19" s="108">
        <v>14878.85</v>
      </c>
      <c r="CI19" s="253">
        <f t="shared" si="34"/>
        <v>0.59551011504879925</v>
      </c>
      <c r="CJ19" s="108">
        <v>10965.74</v>
      </c>
      <c r="CK19" s="108">
        <v>10378.49</v>
      </c>
      <c r="CL19" s="253">
        <f t="shared" si="35"/>
        <v>0.94644684262074419</v>
      </c>
      <c r="CM19" s="108">
        <v>13210.48</v>
      </c>
      <c r="CN19" s="108">
        <v>9114.36</v>
      </c>
      <c r="CO19" s="253">
        <f t="shared" si="36"/>
        <v>0.68993405235843064</v>
      </c>
      <c r="CP19" s="108">
        <v>11009.58</v>
      </c>
      <c r="CQ19" s="108">
        <v>8489.34</v>
      </c>
      <c r="CR19" s="253">
        <f t="shared" si="37"/>
        <v>0.77108663545748346</v>
      </c>
      <c r="CS19" s="108">
        <v>6103.57</v>
      </c>
      <c r="CT19" s="108">
        <v>7354.13</v>
      </c>
      <c r="CU19" s="253">
        <f t="shared" si="38"/>
        <v>1.2048899250766356</v>
      </c>
      <c r="CV19" s="108">
        <v>11765.49</v>
      </c>
      <c r="CW19" s="108">
        <v>8132.28</v>
      </c>
      <c r="CX19" s="253">
        <f t="shared" si="39"/>
        <v>0.69119773167118415</v>
      </c>
      <c r="CY19" s="108">
        <v>11270.59</v>
      </c>
      <c r="CZ19" s="108">
        <v>10720.98</v>
      </c>
      <c r="DA19" s="253">
        <f t="shared" si="40"/>
        <v>0.95123502851226061</v>
      </c>
      <c r="DB19" s="108">
        <v>22186.85</v>
      </c>
      <c r="DC19" s="108">
        <v>14965.62</v>
      </c>
      <c r="DD19" s="253">
        <f t="shared" si="41"/>
        <v>0.67452657768002222</v>
      </c>
      <c r="DE19" s="108">
        <v>16728.86</v>
      </c>
      <c r="DF19" s="108">
        <v>7554.44</v>
      </c>
      <c r="DG19" s="253">
        <f t="shared" si="42"/>
        <v>0.45158127929817088</v>
      </c>
      <c r="DH19" s="108">
        <v>7797.98</v>
      </c>
      <c r="DI19" s="108">
        <v>7502.33</v>
      </c>
      <c r="DJ19" s="253">
        <f t="shared" si="43"/>
        <v>0.96208633517911057</v>
      </c>
      <c r="DK19" s="108">
        <v>11220.21</v>
      </c>
      <c r="DL19" s="108">
        <v>6765.01</v>
      </c>
      <c r="DM19" s="253">
        <f t="shared" si="0"/>
        <v>0.60293078293543534</v>
      </c>
      <c r="DN19" s="108">
        <v>13435.23</v>
      </c>
      <c r="DO19" s="108">
        <v>7042.46</v>
      </c>
      <c r="DP19" s="253">
        <f t="shared" si="1"/>
        <v>0.52417859612377316</v>
      </c>
      <c r="DQ19" s="108">
        <v>27621.13</v>
      </c>
      <c r="DR19" s="108">
        <v>10473.66</v>
      </c>
      <c r="DS19" s="253">
        <f t="shared" si="2"/>
        <v>0.37919013450934119</v>
      </c>
      <c r="DT19" s="108">
        <v>36311.4</v>
      </c>
      <c r="DU19" s="108">
        <v>16401.59</v>
      </c>
      <c r="DV19" s="253">
        <f t="shared" si="3"/>
        <v>0.45169258139317126</v>
      </c>
      <c r="DW19" s="108">
        <v>23795.73</v>
      </c>
      <c r="DX19" s="108">
        <v>21728.12</v>
      </c>
      <c r="DY19" s="253">
        <f t="shared" si="4"/>
        <v>0.91311004117125216</v>
      </c>
      <c r="DZ19" s="108">
        <v>14882.63</v>
      </c>
      <c r="EA19" s="108">
        <v>10906.8</v>
      </c>
      <c r="EB19" s="253">
        <f t="shared" si="44"/>
        <v>0.7328543409330206</v>
      </c>
      <c r="EC19" s="108">
        <v>11666.62</v>
      </c>
      <c r="ED19" s="108">
        <v>4660.59</v>
      </c>
      <c r="EE19" s="253">
        <f t="shared" si="45"/>
        <v>0.39948074078010598</v>
      </c>
      <c r="EF19" s="108">
        <v>9421.2199999999993</v>
      </c>
      <c r="EG19" s="108">
        <v>6521.03</v>
      </c>
      <c r="EH19" s="253">
        <f t="shared" si="46"/>
        <v>0.69216407216899722</v>
      </c>
      <c r="EI19" s="108">
        <v>7264.79</v>
      </c>
      <c r="EJ19" s="108">
        <v>6652.06</v>
      </c>
      <c r="EK19" s="253">
        <f t="shared" si="47"/>
        <v>0.91565757578677431</v>
      </c>
      <c r="EL19" s="108">
        <v>12016.24</v>
      </c>
      <c r="EM19" s="108">
        <v>8146.51</v>
      </c>
      <c r="EN19" s="253">
        <f t="shared" si="48"/>
        <v>0.67795832972710268</v>
      </c>
      <c r="EO19" s="108">
        <v>11535.9</v>
      </c>
      <c r="EP19" s="108">
        <v>6754.42</v>
      </c>
      <c r="EQ19" s="253">
        <f t="shared" si="49"/>
        <v>0.58551305056389191</v>
      </c>
      <c r="ER19" s="108">
        <v>24842.31</v>
      </c>
      <c r="ES19" s="108">
        <v>6014</v>
      </c>
      <c r="ET19" s="253">
        <f t="shared" si="50"/>
        <v>0.24208698788478203</v>
      </c>
      <c r="EU19" s="108">
        <v>12258.86</v>
      </c>
      <c r="EV19" s="108">
        <v>8270.67</v>
      </c>
      <c r="EW19" s="253">
        <f t="shared" si="51"/>
        <v>0.67466877017928251</v>
      </c>
      <c r="EX19" s="108">
        <v>10817.92</v>
      </c>
      <c r="EY19" s="108">
        <v>7724.27</v>
      </c>
      <c r="EZ19" s="253">
        <f t="shared" si="52"/>
        <v>0.71402543187599843</v>
      </c>
      <c r="FA19" s="108">
        <v>8396.2099999999991</v>
      </c>
      <c r="FB19" s="108">
        <v>9032.76</v>
      </c>
      <c r="FC19" s="253">
        <f t="shared" si="53"/>
        <v>1.0758139684452868</v>
      </c>
      <c r="FD19" s="108">
        <v>9022.1200000000008</v>
      </c>
      <c r="FE19" s="108">
        <v>7033.41</v>
      </c>
      <c r="FF19" s="253">
        <f t="shared" si="54"/>
        <v>0.77957398039485171</v>
      </c>
      <c r="FG19" s="108">
        <v>15114.47</v>
      </c>
      <c r="FH19" s="108">
        <v>7944.54</v>
      </c>
      <c r="FI19" s="253">
        <f t="shared" si="55"/>
        <v>0.52562478207968921</v>
      </c>
      <c r="FJ19" s="108">
        <v>16147.18</v>
      </c>
      <c r="FK19" s="108">
        <v>13873.52</v>
      </c>
      <c r="FL19" s="253">
        <f t="shared" si="56"/>
        <v>0.85919151207827005</v>
      </c>
      <c r="FM19" s="108">
        <v>16834.36</v>
      </c>
      <c r="FN19" s="108">
        <v>16101.37</v>
      </c>
      <c r="FO19" s="253">
        <f t="shared" si="57"/>
        <v>0.95645869519245164</v>
      </c>
      <c r="FP19" s="108">
        <v>13056.29</v>
      </c>
      <c r="FQ19" s="108">
        <v>7762.03</v>
      </c>
      <c r="FR19" s="253">
        <f t="shared" si="58"/>
        <v>0.59450502401524474</v>
      </c>
      <c r="FS19" s="108">
        <v>11668.26</v>
      </c>
      <c r="FT19" s="108">
        <v>6504.35</v>
      </c>
      <c r="FU19" s="253">
        <f t="shared" si="59"/>
        <v>0.55743958396538984</v>
      </c>
      <c r="FV19" s="108">
        <v>10282.32</v>
      </c>
      <c r="FW19" s="108">
        <v>5176.42</v>
      </c>
      <c r="FX19" s="253">
        <f t="shared" si="60"/>
        <v>0.50342918718732743</v>
      </c>
      <c r="FY19" s="108">
        <v>7588.04</v>
      </c>
      <c r="FZ19" s="108">
        <v>7610.75</v>
      </c>
      <c r="GA19" s="253">
        <f t="shared" si="61"/>
        <v>1.0029928677234174</v>
      </c>
      <c r="GB19" s="108">
        <v>12383.55</v>
      </c>
      <c r="GC19" s="108">
        <v>7537.82</v>
      </c>
      <c r="GD19" s="253">
        <f t="shared" si="62"/>
        <v>0.60869621392896223</v>
      </c>
      <c r="GE19" s="108">
        <v>13156.75</v>
      </c>
      <c r="GF19" s="108">
        <v>11935.65</v>
      </c>
      <c r="GG19" s="253">
        <f t="shared" si="63"/>
        <v>0.90718832538430838</v>
      </c>
      <c r="GH19" s="108">
        <v>24184.47</v>
      </c>
      <c r="GI19" s="108">
        <v>12352.68</v>
      </c>
      <c r="GJ19" s="253">
        <f t="shared" si="64"/>
        <v>0.51076910099745831</v>
      </c>
      <c r="GK19" s="108">
        <v>14784.97</v>
      </c>
      <c r="GL19" s="108">
        <v>7075.9</v>
      </c>
      <c r="GM19" s="253">
        <f t="shared" si="65"/>
        <v>0.47858737623410802</v>
      </c>
      <c r="GN19" s="108">
        <v>9150.4699999999993</v>
      </c>
      <c r="GO19" s="108">
        <v>7182.34</v>
      </c>
      <c r="GP19" s="253">
        <f t="shared" si="66"/>
        <v>0.78491487322509124</v>
      </c>
      <c r="GQ19" s="108">
        <v>8534.48</v>
      </c>
      <c r="GR19" s="108">
        <v>6908.45</v>
      </c>
      <c r="GS19" s="253">
        <f t="shared" si="67"/>
        <v>0.80947521114350263</v>
      </c>
      <c r="GT19" s="108">
        <v>13697.76</v>
      </c>
      <c r="GU19" s="108">
        <v>6038.75</v>
      </c>
      <c r="GV19" s="253">
        <f t="shared" si="68"/>
        <v>0.44085675322096457</v>
      </c>
      <c r="GW19" s="108">
        <v>10637.57</v>
      </c>
      <c r="GX19" s="108">
        <v>7398.06</v>
      </c>
      <c r="GY19" s="253">
        <f t="shared" si="69"/>
        <v>0.69546522373060771</v>
      </c>
      <c r="GZ19" s="108">
        <v>10637.57</v>
      </c>
      <c r="HA19" s="108">
        <v>11384.73</v>
      </c>
      <c r="HB19" s="253">
        <f t="shared" si="70"/>
        <v>1.070237845673401</v>
      </c>
      <c r="HC19" s="108">
        <v>26455.71</v>
      </c>
      <c r="HD19" s="108">
        <v>14905.69</v>
      </c>
      <c r="HE19" s="253">
        <f t="shared" si="71"/>
        <v>0.56342052434049217</v>
      </c>
      <c r="HF19" s="108">
        <v>10125.35</v>
      </c>
      <c r="HG19" s="108">
        <v>9397.34</v>
      </c>
      <c r="HH19" s="253">
        <f t="shared" si="72"/>
        <v>0.92810026320077821</v>
      </c>
      <c r="HI19" s="108">
        <v>10850.29</v>
      </c>
      <c r="HJ19" s="108">
        <v>10652.12</v>
      </c>
      <c r="HK19" s="253">
        <f t="shared" si="73"/>
        <v>0.98173597203392715</v>
      </c>
      <c r="HL19" s="108">
        <v>6647.43</v>
      </c>
      <c r="HM19" s="108">
        <v>7495.16</v>
      </c>
      <c r="HN19" s="253">
        <f t="shared" si="74"/>
        <v>1.1275274805451128</v>
      </c>
      <c r="HO19" s="108">
        <v>6091.33</v>
      </c>
      <c r="HP19" s="108">
        <v>7233.14</v>
      </c>
      <c r="HQ19" s="253">
        <f t="shared" si="75"/>
        <v>1.1874483897605286</v>
      </c>
      <c r="HR19" s="108">
        <v>7347.25</v>
      </c>
      <c r="HS19" s="108">
        <v>10642.41</v>
      </c>
      <c r="HT19" s="253">
        <f t="shared" si="76"/>
        <v>1.4484888904011706</v>
      </c>
      <c r="HU19" s="108">
        <v>8510.73</v>
      </c>
      <c r="HV19" s="108">
        <v>9945.16</v>
      </c>
      <c r="HW19" s="253">
        <f t="shared" si="77"/>
        <v>1.1685437089415363</v>
      </c>
      <c r="HX19" s="108">
        <v>13455.44</v>
      </c>
      <c r="HY19" s="108">
        <v>18902.59</v>
      </c>
      <c r="HZ19" s="253">
        <f t="shared" si="78"/>
        <v>1.4048288275968679</v>
      </c>
      <c r="IA19" s="108">
        <v>10027.69</v>
      </c>
      <c r="IB19" s="108">
        <v>9435.7900000000009</v>
      </c>
      <c r="IC19" s="253">
        <f t="shared" si="79"/>
        <v>0.94097344453209064</v>
      </c>
      <c r="ID19" s="353"/>
      <c r="IE19" s="353"/>
      <c r="IF19" s="353"/>
      <c r="IG19" s="353"/>
      <c r="IH19" s="353"/>
      <c r="II19" s="353"/>
      <c r="IJ19" s="353"/>
      <c r="IK19" s="353"/>
      <c r="IL19" s="353"/>
      <c r="IM19" s="353"/>
      <c r="IN19" s="353"/>
      <c r="IO19" s="353"/>
      <c r="IP19" s="353"/>
      <c r="IQ19" s="311">
        <f t="shared" si="80"/>
        <v>249246.03000000003</v>
      </c>
      <c r="IR19" s="311">
        <f t="shared" si="81"/>
        <v>194041.54</v>
      </c>
      <c r="IS19" s="310">
        <f t="shared" si="5"/>
        <v>-55204.49000000002</v>
      </c>
      <c r="IT19" s="313">
        <f t="shared" si="6"/>
        <v>0.77851406499834719</v>
      </c>
      <c r="IU19" s="317">
        <f t="shared" si="82"/>
        <v>63027.820000000007</v>
      </c>
      <c r="IV19" s="317">
        <f t="shared" si="83"/>
        <v>74267.92</v>
      </c>
      <c r="IW19" s="316">
        <f t="shared" si="84"/>
        <v>11240.099999999991</v>
      </c>
      <c r="IX19" s="320">
        <f t="shared" si="85"/>
        <v>1.1783355350066049</v>
      </c>
      <c r="IZ19" s="244"/>
      <c r="JA19" s="396"/>
      <c r="JB19" s="742"/>
    </row>
    <row r="20" spans="3:262">
      <c r="C20" s="257" t="s">
        <v>25</v>
      </c>
      <c r="D20" s="108">
        <v>7695.99</v>
      </c>
      <c r="E20" s="108">
        <v>4820.79</v>
      </c>
      <c r="F20" s="243">
        <f t="shared" si="7"/>
        <v>0.6264028409600324</v>
      </c>
      <c r="G20" s="108">
        <v>16879.73</v>
      </c>
      <c r="H20" s="108">
        <v>11062.88</v>
      </c>
      <c r="I20" s="243">
        <f t="shared" si="8"/>
        <v>0.65539436945970109</v>
      </c>
      <c r="J20" s="108">
        <v>13468.82</v>
      </c>
      <c r="K20" s="108">
        <v>12811.06</v>
      </c>
      <c r="L20" s="243">
        <f t="shared" si="9"/>
        <v>0.95116424452921633</v>
      </c>
      <c r="M20" s="108">
        <v>9739.18</v>
      </c>
      <c r="N20" s="108">
        <v>9040.61</v>
      </c>
      <c r="O20" s="243">
        <f t="shared" si="10"/>
        <v>0.92827219540043415</v>
      </c>
      <c r="P20" s="108">
        <v>9527.17</v>
      </c>
      <c r="Q20" s="108">
        <v>8345.39</v>
      </c>
      <c r="R20" s="243">
        <f t="shared" si="11"/>
        <v>0.87595686861890776</v>
      </c>
      <c r="S20" s="108">
        <v>7648.49</v>
      </c>
      <c r="T20" s="108">
        <v>9561.99</v>
      </c>
      <c r="U20" s="243">
        <f t="shared" si="12"/>
        <v>1.2501801009088069</v>
      </c>
      <c r="V20" s="108">
        <v>16581.810000000001</v>
      </c>
      <c r="W20" s="108">
        <v>13256.19</v>
      </c>
      <c r="X20" s="243">
        <f t="shared" si="13"/>
        <v>0.79944167735609073</v>
      </c>
      <c r="Y20" s="108">
        <v>8650.92</v>
      </c>
      <c r="Z20" s="108">
        <v>2703.25</v>
      </c>
      <c r="AA20" s="243">
        <f t="shared" si="14"/>
        <v>0.31248121587068195</v>
      </c>
      <c r="AB20" s="108">
        <v>14882.34</v>
      </c>
      <c r="AC20" s="108">
        <v>4990.6099999999997</v>
      </c>
      <c r="AD20" s="243">
        <f t="shared" si="15"/>
        <v>0.33533772242805898</v>
      </c>
      <c r="AE20" s="108">
        <v>13456.34</v>
      </c>
      <c r="AF20" s="108">
        <v>5423.66</v>
      </c>
      <c r="AG20" s="243">
        <f t="shared" si="16"/>
        <v>0.40305610589506508</v>
      </c>
      <c r="AH20" s="108">
        <v>9673.92</v>
      </c>
      <c r="AI20" s="108">
        <v>6399.17</v>
      </c>
      <c r="AJ20" s="243">
        <f t="shared" si="17"/>
        <v>0.66148676027918363</v>
      </c>
      <c r="AK20" s="108">
        <v>12379.17</v>
      </c>
      <c r="AL20" s="108">
        <v>4649.68</v>
      </c>
      <c r="AM20" s="243">
        <f t="shared" si="18"/>
        <v>0.37560514961827007</v>
      </c>
      <c r="AN20" s="108">
        <v>11895.81</v>
      </c>
      <c r="AO20" s="108">
        <v>4774.6000000000004</v>
      </c>
      <c r="AP20" s="253">
        <f t="shared" si="19"/>
        <v>0.40136821284132823</v>
      </c>
      <c r="AQ20" s="108">
        <v>24391.9</v>
      </c>
      <c r="AR20" s="108">
        <v>12500.9</v>
      </c>
      <c r="AS20" s="253">
        <f t="shared" si="20"/>
        <v>0.51250210110733474</v>
      </c>
      <c r="AT20" s="108">
        <v>11099.63</v>
      </c>
      <c r="AU20" s="108">
        <v>3551.03</v>
      </c>
      <c r="AV20" s="253">
        <f t="shared" si="21"/>
        <v>0.31992327672183674</v>
      </c>
      <c r="AW20" s="108">
        <v>11427.05</v>
      </c>
      <c r="AX20" s="108">
        <v>8149.16</v>
      </c>
      <c r="AY20" s="253">
        <f t="shared" si="22"/>
        <v>0.71314643761950813</v>
      </c>
      <c r="AZ20" s="108">
        <v>9347.61</v>
      </c>
      <c r="BA20" s="108">
        <v>8187.34</v>
      </c>
      <c r="BB20" s="253">
        <f t="shared" si="23"/>
        <v>0.87587522372028781</v>
      </c>
      <c r="BC20" s="108">
        <v>9486.7999999999993</v>
      </c>
      <c r="BD20" s="108">
        <v>6780.75</v>
      </c>
      <c r="BE20" s="253">
        <f t="shared" si="24"/>
        <v>0.71475629295442089</v>
      </c>
      <c r="BF20" s="108">
        <v>11104.77</v>
      </c>
      <c r="BG20" s="108">
        <v>9348.08</v>
      </c>
      <c r="BH20" s="253">
        <f t="shared" si="25"/>
        <v>0.84180761960851058</v>
      </c>
      <c r="BI20" s="108">
        <v>12873.93</v>
      </c>
      <c r="BJ20" s="108">
        <v>9976.0300000000007</v>
      </c>
      <c r="BK20" s="253">
        <f t="shared" si="26"/>
        <v>0.7749016811494237</v>
      </c>
      <c r="BL20" s="108">
        <v>22543.23</v>
      </c>
      <c r="BM20" s="108">
        <v>7608.7</v>
      </c>
      <c r="BN20" s="253">
        <f t="shared" si="27"/>
        <v>0.33751596377271581</v>
      </c>
      <c r="BO20" s="108">
        <v>8510.8799999999992</v>
      </c>
      <c r="BP20" s="108">
        <v>3904.81</v>
      </c>
      <c r="BQ20" s="253">
        <f t="shared" si="28"/>
        <v>0.45880214501908151</v>
      </c>
      <c r="BR20" s="108">
        <v>11415.85</v>
      </c>
      <c r="BS20" s="108">
        <v>5779.66</v>
      </c>
      <c r="BT20" s="253">
        <f t="shared" si="29"/>
        <v>0.50628380716284815</v>
      </c>
      <c r="BU20" s="108">
        <v>7468.66</v>
      </c>
      <c r="BV20" s="108">
        <v>8805.59</v>
      </c>
      <c r="BW20" s="253">
        <f t="shared" si="30"/>
        <v>1.1790053369680773</v>
      </c>
      <c r="BX20" s="108">
        <v>7536.86</v>
      </c>
      <c r="BY20" s="108">
        <v>7386.95</v>
      </c>
      <c r="BZ20" s="253">
        <f t="shared" si="31"/>
        <v>0.98010975392935518</v>
      </c>
      <c r="CA20" s="88">
        <v>10346.030000000001</v>
      </c>
      <c r="CB20" s="108">
        <v>8185.61</v>
      </c>
      <c r="CC20" s="253">
        <f t="shared" si="32"/>
        <v>0.79118367141792545</v>
      </c>
      <c r="CD20" s="108">
        <v>13476.09</v>
      </c>
      <c r="CE20" s="108">
        <v>8444.27</v>
      </c>
      <c r="CF20" s="253">
        <f t="shared" si="33"/>
        <v>0.62661127968127261</v>
      </c>
      <c r="CG20" s="108">
        <v>26690.639999999999</v>
      </c>
      <c r="CH20" s="108">
        <v>13109.47</v>
      </c>
      <c r="CI20" s="253">
        <f t="shared" si="34"/>
        <v>0.49116356895151259</v>
      </c>
      <c r="CJ20" s="108">
        <v>8896.99</v>
      </c>
      <c r="CK20" s="108">
        <v>6611.79</v>
      </c>
      <c r="CL20" s="253">
        <f t="shared" si="35"/>
        <v>0.74314908750037934</v>
      </c>
      <c r="CM20" s="108">
        <v>13860.09</v>
      </c>
      <c r="CN20" s="108">
        <v>11590.99</v>
      </c>
      <c r="CO20" s="253">
        <f t="shared" si="36"/>
        <v>0.83628533436651564</v>
      </c>
      <c r="CP20" s="108">
        <v>11289.08</v>
      </c>
      <c r="CQ20" s="108">
        <v>9872.09</v>
      </c>
      <c r="CR20" s="253">
        <f t="shared" si="37"/>
        <v>0.87448135720537012</v>
      </c>
      <c r="CS20" s="108">
        <v>6765.4</v>
      </c>
      <c r="CT20" s="108">
        <v>6672.47</v>
      </c>
      <c r="CU20" s="253">
        <f t="shared" si="38"/>
        <v>0.98626393117923561</v>
      </c>
      <c r="CV20" s="108">
        <v>5940.41</v>
      </c>
      <c r="CW20" s="108">
        <v>7927.5</v>
      </c>
      <c r="CX20" s="253">
        <f t="shared" si="39"/>
        <v>1.3345038473775379</v>
      </c>
      <c r="CY20" s="108">
        <v>10878.76</v>
      </c>
      <c r="CZ20" s="108">
        <v>13086.43</v>
      </c>
      <c r="DA20" s="253">
        <f t="shared" si="40"/>
        <v>1.2029339740926355</v>
      </c>
      <c r="DB20" s="108">
        <v>22629.97</v>
      </c>
      <c r="DC20" s="108">
        <v>14444.08</v>
      </c>
      <c r="DD20" s="253">
        <f t="shared" si="41"/>
        <v>0.63827216739571457</v>
      </c>
      <c r="DE20" s="108">
        <v>8177.51</v>
      </c>
      <c r="DF20" s="108">
        <v>8707.66</v>
      </c>
      <c r="DG20" s="253">
        <f t="shared" si="42"/>
        <v>1.0648302478382783</v>
      </c>
      <c r="DH20" s="108">
        <v>11191.11</v>
      </c>
      <c r="DI20" s="108">
        <v>8429.2000000000007</v>
      </c>
      <c r="DJ20" s="253">
        <f t="shared" si="43"/>
        <v>0.75320499932535734</v>
      </c>
      <c r="DK20" s="108">
        <v>13317.99</v>
      </c>
      <c r="DL20" s="108">
        <v>9585.02</v>
      </c>
      <c r="DM20" s="253">
        <f t="shared" si="0"/>
        <v>0.71970470018373645</v>
      </c>
      <c r="DN20" s="108">
        <v>15335.41</v>
      </c>
      <c r="DO20" s="108">
        <v>8182.87</v>
      </c>
      <c r="DP20" s="253">
        <f t="shared" si="1"/>
        <v>0.53359316770793863</v>
      </c>
      <c r="DQ20" s="108">
        <v>32952.11</v>
      </c>
      <c r="DR20" s="108">
        <v>9649.2800000000007</v>
      </c>
      <c r="DS20" s="253">
        <f t="shared" si="2"/>
        <v>0.29282737888408361</v>
      </c>
      <c r="DT20" s="108">
        <v>29500.7</v>
      </c>
      <c r="DU20" s="108">
        <v>12214.84</v>
      </c>
      <c r="DV20" s="253">
        <f t="shared" si="3"/>
        <v>0.41405254790564289</v>
      </c>
      <c r="DW20" s="108">
        <v>29186.18</v>
      </c>
      <c r="DX20" s="108">
        <v>21989.98</v>
      </c>
      <c r="DY20" s="253">
        <f t="shared" si="4"/>
        <v>0.7534380998129937</v>
      </c>
      <c r="DZ20" s="108">
        <v>10290.99</v>
      </c>
      <c r="EA20" s="108">
        <v>5859.69</v>
      </c>
      <c r="EB20" s="253">
        <f t="shared" si="44"/>
        <v>0.56940002856867999</v>
      </c>
      <c r="EC20" s="108">
        <v>12644.46</v>
      </c>
      <c r="ED20" s="108">
        <v>2016.91</v>
      </c>
      <c r="EE20" s="253">
        <f t="shared" si="45"/>
        <v>0.15950938197439829</v>
      </c>
      <c r="EF20" s="108">
        <v>8950.2999999999993</v>
      </c>
      <c r="EG20" s="108">
        <v>3688.43</v>
      </c>
      <c r="EH20" s="253">
        <f t="shared" si="46"/>
        <v>0.41210127034847993</v>
      </c>
      <c r="EI20" s="108">
        <v>10853.84</v>
      </c>
      <c r="EJ20" s="108">
        <v>4690.46</v>
      </c>
      <c r="EK20" s="253">
        <f t="shared" si="47"/>
        <v>0.43214751645500576</v>
      </c>
      <c r="EL20" s="108">
        <v>11794.39</v>
      </c>
      <c r="EM20" s="108">
        <v>4230.34</v>
      </c>
      <c r="EN20" s="253">
        <f t="shared" si="48"/>
        <v>0.35867391191914128</v>
      </c>
      <c r="EO20" s="108">
        <v>10621.79</v>
      </c>
      <c r="EP20" s="108">
        <v>8187.34</v>
      </c>
      <c r="EQ20" s="253">
        <f t="shared" si="49"/>
        <v>0.77080605058092844</v>
      </c>
      <c r="ER20" s="108">
        <v>15884.87</v>
      </c>
      <c r="ES20" s="108">
        <v>6780.75</v>
      </c>
      <c r="ET20" s="253">
        <f t="shared" si="50"/>
        <v>0.42686846036511472</v>
      </c>
      <c r="EU20" s="108">
        <v>7463.07</v>
      </c>
      <c r="EV20" s="108">
        <v>5756.69</v>
      </c>
      <c r="EW20" s="253">
        <f t="shared" si="51"/>
        <v>0.77135682768619351</v>
      </c>
      <c r="EX20" s="108">
        <v>10201.57</v>
      </c>
      <c r="EY20" s="108">
        <v>5677.83</v>
      </c>
      <c r="EZ20" s="253">
        <f t="shared" si="52"/>
        <v>0.55656433274486183</v>
      </c>
      <c r="FA20" s="108">
        <v>8769.84</v>
      </c>
      <c r="FB20" s="108">
        <v>9281.76</v>
      </c>
      <c r="FC20" s="253">
        <f t="shared" si="53"/>
        <v>1.0583727867327113</v>
      </c>
      <c r="FD20" s="108">
        <v>8073.33</v>
      </c>
      <c r="FE20" s="108">
        <v>6749.42</v>
      </c>
      <c r="FF20" s="253">
        <f t="shared" si="54"/>
        <v>0.83601438316035637</v>
      </c>
      <c r="FG20" s="108">
        <v>9232.08</v>
      </c>
      <c r="FH20" s="108">
        <v>9006.49</v>
      </c>
      <c r="FI20" s="253">
        <f t="shared" si="55"/>
        <v>0.97556455316678359</v>
      </c>
      <c r="FJ20" s="108">
        <v>16908.759999999998</v>
      </c>
      <c r="FK20" s="108">
        <v>12086.77</v>
      </c>
      <c r="FL20" s="253">
        <f t="shared" si="56"/>
        <v>0.71482296750323515</v>
      </c>
      <c r="FM20" s="108">
        <v>22790.31</v>
      </c>
      <c r="FN20" s="108">
        <v>15892.17</v>
      </c>
      <c r="FO20" s="253">
        <f t="shared" si="57"/>
        <v>0.69732136157867086</v>
      </c>
      <c r="FP20" s="108">
        <v>8738.1</v>
      </c>
      <c r="FQ20" s="108">
        <v>6394.48</v>
      </c>
      <c r="FR20" s="253">
        <f t="shared" si="58"/>
        <v>0.73179295270138811</v>
      </c>
      <c r="FS20" s="108">
        <v>11038.06</v>
      </c>
      <c r="FT20" s="108">
        <v>8198.59</v>
      </c>
      <c r="FU20" s="253">
        <f t="shared" si="59"/>
        <v>0.74275642640101613</v>
      </c>
      <c r="FV20" s="108">
        <v>5858.58</v>
      </c>
      <c r="FW20" s="108">
        <v>7457.68</v>
      </c>
      <c r="FX20" s="253">
        <f t="shared" si="60"/>
        <v>1.2729501005363075</v>
      </c>
      <c r="FY20" s="108">
        <v>6337.8</v>
      </c>
      <c r="FZ20" s="108">
        <v>8194.58</v>
      </c>
      <c r="GA20" s="253">
        <f t="shared" si="61"/>
        <v>1.2929691691123102</v>
      </c>
      <c r="GB20" s="108">
        <v>7383.05</v>
      </c>
      <c r="GC20" s="108">
        <v>6848.37</v>
      </c>
      <c r="GD20" s="253">
        <f t="shared" si="62"/>
        <v>0.92758006514922686</v>
      </c>
      <c r="GE20" s="108">
        <v>12585.51</v>
      </c>
      <c r="GF20" s="108">
        <v>10104.799999999999</v>
      </c>
      <c r="GG20" s="253">
        <f t="shared" si="63"/>
        <v>0.802891579284431</v>
      </c>
      <c r="GH20" s="108">
        <v>16321.05</v>
      </c>
      <c r="GI20" s="108">
        <v>12216.11</v>
      </c>
      <c r="GJ20" s="253">
        <f t="shared" si="64"/>
        <v>0.74848799556401091</v>
      </c>
      <c r="GK20" s="108">
        <v>6700.12</v>
      </c>
      <c r="GL20" s="108">
        <v>5183.29</v>
      </c>
      <c r="GM20" s="253">
        <f t="shared" si="65"/>
        <v>0.77361151740565837</v>
      </c>
      <c r="GN20" s="108">
        <v>9263.33</v>
      </c>
      <c r="GO20" s="108">
        <v>7126.8</v>
      </c>
      <c r="GP20" s="253">
        <f t="shared" si="66"/>
        <v>0.76935616025770437</v>
      </c>
      <c r="GQ20" s="108">
        <v>7032.81</v>
      </c>
      <c r="GR20" s="108">
        <v>6410.68</v>
      </c>
      <c r="GS20" s="253">
        <f t="shared" si="67"/>
        <v>0.91153891545484667</v>
      </c>
      <c r="GT20" s="108">
        <v>9128.56</v>
      </c>
      <c r="GU20" s="108">
        <v>5659.4</v>
      </c>
      <c r="GV20" s="253">
        <f t="shared" si="68"/>
        <v>0.61996634737570877</v>
      </c>
      <c r="GW20" s="108">
        <v>11068.68</v>
      </c>
      <c r="GX20" s="108">
        <v>4362.3900000000003</v>
      </c>
      <c r="GY20" s="253">
        <f t="shared" si="69"/>
        <v>0.39412016609026551</v>
      </c>
      <c r="GZ20" s="108">
        <v>11068.68</v>
      </c>
      <c r="HA20" s="108">
        <v>9498.5300000000007</v>
      </c>
      <c r="HB20" s="253">
        <f t="shared" si="70"/>
        <v>0.85814478329846022</v>
      </c>
      <c r="HC20" s="108">
        <v>23885.03</v>
      </c>
      <c r="HD20" s="108">
        <v>12318.73</v>
      </c>
      <c r="HE20" s="253">
        <f t="shared" si="71"/>
        <v>0.51575107923247321</v>
      </c>
      <c r="HF20" s="108">
        <v>8011.73</v>
      </c>
      <c r="HG20" s="108">
        <v>7254.12</v>
      </c>
      <c r="HH20" s="253">
        <f t="shared" si="72"/>
        <v>0.90543740240871828</v>
      </c>
      <c r="HI20" s="108">
        <v>14992.11</v>
      </c>
      <c r="HJ20" s="108">
        <v>10157.950000000001</v>
      </c>
      <c r="HK20" s="253">
        <f t="shared" si="73"/>
        <v>0.67755305957600365</v>
      </c>
      <c r="HL20" s="108">
        <v>8224.19</v>
      </c>
      <c r="HM20" s="108">
        <v>6222.98</v>
      </c>
      <c r="HN20" s="253">
        <f t="shared" si="74"/>
        <v>0.7566678299017896</v>
      </c>
      <c r="HO20" s="108">
        <v>8623.4599999999991</v>
      </c>
      <c r="HP20" s="108">
        <v>9855.92</v>
      </c>
      <c r="HQ20" s="253">
        <f t="shared" si="75"/>
        <v>1.1429194314115216</v>
      </c>
      <c r="HR20" s="108">
        <v>8395.2999999999993</v>
      </c>
      <c r="HS20" s="108">
        <v>7761.6</v>
      </c>
      <c r="HT20" s="253">
        <f t="shared" si="76"/>
        <v>0.92451728943575584</v>
      </c>
      <c r="HU20" s="108">
        <v>7502.39</v>
      </c>
      <c r="HV20" s="108">
        <v>11713.55</v>
      </c>
      <c r="HW20" s="253">
        <f t="shared" si="77"/>
        <v>1.5613091294907355</v>
      </c>
      <c r="HX20" s="108">
        <v>9897.94</v>
      </c>
      <c r="HY20" s="108">
        <v>15784.07</v>
      </c>
      <c r="HZ20" s="253">
        <f t="shared" si="78"/>
        <v>1.5946823278379136</v>
      </c>
      <c r="IA20" s="108">
        <v>5702.95</v>
      </c>
      <c r="IB20" s="108">
        <v>6590.53</v>
      </c>
      <c r="IC20" s="253">
        <f t="shared" si="79"/>
        <v>1.1556352414101474</v>
      </c>
      <c r="ID20" s="353"/>
      <c r="IE20" s="353"/>
      <c r="IF20" s="353"/>
      <c r="IG20" s="353"/>
      <c r="IH20" s="353"/>
      <c r="II20" s="353"/>
      <c r="IJ20" s="353"/>
      <c r="IK20" s="353"/>
      <c r="IL20" s="353"/>
      <c r="IM20" s="353"/>
      <c r="IN20" s="353"/>
      <c r="IO20" s="353"/>
      <c r="IP20" s="353"/>
      <c r="IQ20" s="311">
        <f t="shared" si="80"/>
        <v>212056.48</v>
      </c>
      <c r="IR20" s="311">
        <f t="shared" si="81"/>
        <v>178724.62</v>
      </c>
      <c r="IS20" s="310">
        <f t="shared" si="5"/>
        <v>-33331.860000000015</v>
      </c>
      <c r="IT20" s="313">
        <f t="shared" si="6"/>
        <v>0.84281612144085383</v>
      </c>
      <c r="IU20" s="317">
        <f t="shared" si="82"/>
        <v>65647.12</v>
      </c>
      <c r="IV20" s="317">
        <f t="shared" si="83"/>
        <v>68750.19</v>
      </c>
      <c r="IW20" s="316">
        <f t="shared" si="84"/>
        <v>3103.070000000007</v>
      </c>
      <c r="IX20" s="320">
        <f t="shared" si="85"/>
        <v>1.0472689434052858</v>
      </c>
      <c r="IZ20" s="244"/>
      <c r="JA20" s="396"/>
      <c r="JB20" s="742"/>
    </row>
    <row r="21" spans="3:262">
      <c r="C21" s="257" t="s">
        <v>26</v>
      </c>
      <c r="D21" s="108">
        <v>9104.3799999999992</v>
      </c>
      <c r="E21" s="108">
        <v>1466.07</v>
      </c>
      <c r="F21" s="243">
        <f t="shared" si="7"/>
        <v>0.16102908709873709</v>
      </c>
      <c r="G21" s="108">
        <v>7084.84</v>
      </c>
      <c r="H21" s="108">
        <v>8191.98</v>
      </c>
      <c r="I21" s="243">
        <f t="shared" si="8"/>
        <v>1.1562688783374078</v>
      </c>
      <c r="J21" s="108">
        <v>6273.74</v>
      </c>
      <c r="K21" s="108">
        <v>5860.74</v>
      </c>
      <c r="L21" s="243">
        <f t="shared" si="9"/>
        <v>0.93417004848782381</v>
      </c>
      <c r="M21" s="108">
        <v>8224.17</v>
      </c>
      <c r="N21" s="108">
        <v>7794.77</v>
      </c>
      <c r="O21" s="243">
        <f t="shared" si="10"/>
        <v>0.94778804426464924</v>
      </c>
      <c r="P21" s="108">
        <v>8136.97</v>
      </c>
      <c r="Q21" s="108">
        <v>3741.84</v>
      </c>
      <c r="R21" s="243">
        <f t="shared" si="11"/>
        <v>0.45985667883745424</v>
      </c>
      <c r="S21" s="108">
        <v>6618.61</v>
      </c>
      <c r="T21" s="108">
        <v>4195.8</v>
      </c>
      <c r="U21" s="243">
        <f t="shared" si="12"/>
        <v>0.633939754721913</v>
      </c>
      <c r="V21" s="108">
        <v>14144.17</v>
      </c>
      <c r="W21" s="108">
        <v>7131.62</v>
      </c>
      <c r="X21" s="243">
        <f t="shared" si="13"/>
        <v>0.50420915472594008</v>
      </c>
      <c r="Y21" s="108">
        <v>9800.15</v>
      </c>
      <c r="Z21" s="108">
        <v>4939.8900000000003</v>
      </c>
      <c r="AA21" s="243">
        <f t="shared" si="14"/>
        <v>0.50406269291796557</v>
      </c>
      <c r="AB21" s="108">
        <v>6265.11</v>
      </c>
      <c r="AC21" s="108">
        <v>2616.39</v>
      </c>
      <c r="AD21" s="243">
        <f t="shared" si="15"/>
        <v>0.41761277934465635</v>
      </c>
      <c r="AE21" s="108">
        <v>6607.51</v>
      </c>
      <c r="AF21" s="108">
        <v>2454.09</v>
      </c>
      <c r="AG21" s="243">
        <f t="shared" si="16"/>
        <v>0.37140919953204765</v>
      </c>
      <c r="AH21" s="108">
        <v>9968.31</v>
      </c>
      <c r="AI21" s="108">
        <v>4609.6400000000003</v>
      </c>
      <c r="AJ21" s="243">
        <f t="shared" si="17"/>
        <v>0.46242943889184834</v>
      </c>
      <c r="AK21" s="108">
        <v>7417.01</v>
      </c>
      <c r="AL21" s="108">
        <v>6066.05</v>
      </c>
      <c r="AM21" s="243">
        <f t="shared" si="18"/>
        <v>0.81785652169809664</v>
      </c>
      <c r="AN21" s="108">
        <v>7227.66</v>
      </c>
      <c r="AO21" s="108">
        <v>6810.06</v>
      </c>
      <c r="AP21" s="253">
        <f t="shared" si="19"/>
        <v>0.94222196395513913</v>
      </c>
      <c r="AQ21" s="108">
        <v>12034.19</v>
      </c>
      <c r="AR21" s="108">
        <v>8380.7000000000007</v>
      </c>
      <c r="AS21" s="253">
        <f t="shared" si="20"/>
        <v>0.69640748567207267</v>
      </c>
      <c r="AT21" s="108">
        <v>8176.5</v>
      </c>
      <c r="AU21" s="108">
        <v>6097.46</v>
      </c>
      <c r="AV21" s="253">
        <f t="shared" si="21"/>
        <v>0.74572983550418881</v>
      </c>
      <c r="AW21" s="108">
        <v>4635.03</v>
      </c>
      <c r="AX21" s="108">
        <v>3049.83</v>
      </c>
      <c r="AY21" s="253">
        <f t="shared" si="22"/>
        <v>0.65799574112788917</v>
      </c>
      <c r="AZ21" s="108">
        <v>5239.83</v>
      </c>
      <c r="BA21" s="108">
        <v>5388.99</v>
      </c>
      <c r="BB21" s="253">
        <f t="shared" si="23"/>
        <v>1.0284665723887989</v>
      </c>
      <c r="BC21" s="108">
        <v>6259.33</v>
      </c>
      <c r="BD21" s="108">
        <v>4926.43</v>
      </c>
      <c r="BE21" s="253">
        <f t="shared" si="24"/>
        <v>0.78705388595904036</v>
      </c>
      <c r="BF21" s="108">
        <v>8469.99</v>
      </c>
      <c r="BG21" s="108">
        <v>8799.84</v>
      </c>
      <c r="BH21" s="253">
        <f t="shared" si="25"/>
        <v>1.0389433753758859</v>
      </c>
      <c r="BI21" s="108">
        <v>8523.61</v>
      </c>
      <c r="BJ21" s="108">
        <v>6035.09</v>
      </c>
      <c r="BK21" s="253">
        <f t="shared" si="26"/>
        <v>0.70804389220060515</v>
      </c>
      <c r="BL21" s="108">
        <v>13816.75</v>
      </c>
      <c r="BM21" s="108">
        <v>9150.77</v>
      </c>
      <c r="BN21" s="253">
        <f t="shared" si="27"/>
        <v>0.66229540231964823</v>
      </c>
      <c r="BO21" s="108">
        <v>8950.92</v>
      </c>
      <c r="BP21" s="108">
        <v>5725.84</v>
      </c>
      <c r="BQ21" s="253">
        <f t="shared" si="28"/>
        <v>0.639692903075885</v>
      </c>
      <c r="BR21" s="108">
        <v>5528.3</v>
      </c>
      <c r="BS21" s="108">
        <v>4043.27</v>
      </c>
      <c r="BT21" s="253">
        <f t="shared" si="29"/>
        <v>0.7313767342582711</v>
      </c>
      <c r="BU21" s="108">
        <v>6973.51</v>
      </c>
      <c r="BV21" s="108">
        <v>5044.8500000000004</v>
      </c>
      <c r="BW21" s="253">
        <f t="shared" si="30"/>
        <v>0.72343052494367976</v>
      </c>
      <c r="BX21" s="108">
        <v>5525.29</v>
      </c>
      <c r="BY21" s="108">
        <v>3940.86</v>
      </c>
      <c r="BZ21" s="253">
        <f t="shared" si="31"/>
        <v>0.71324039100210124</v>
      </c>
      <c r="CA21" s="88">
        <v>5746.06</v>
      </c>
      <c r="CB21" s="108">
        <v>8164.88</v>
      </c>
      <c r="CC21" s="253">
        <f t="shared" si="32"/>
        <v>1.4209527920000835</v>
      </c>
      <c r="CD21" s="108">
        <v>7942.09</v>
      </c>
      <c r="CE21" s="108">
        <v>4913.8599999999997</v>
      </c>
      <c r="CF21" s="253">
        <f t="shared" si="33"/>
        <v>0.6187111956676391</v>
      </c>
      <c r="CG21" s="108">
        <v>14764.25</v>
      </c>
      <c r="CH21" s="108">
        <v>13965.72</v>
      </c>
      <c r="CI21" s="253">
        <f t="shared" si="34"/>
        <v>0.94591462485395461</v>
      </c>
      <c r="CJ21" s="108">
        <v>6330.05</v>
      </c>
      <c r="CK21" s="108">
        <v>6146.59</v>
      </c>
      <c r="CL21" s="253">
        <f t="shared" si="35"/>
        <v>0.97101760649599922</v>
      </c>
      <c r="CM21" s="108">
        <v>8013.98</v>
      </c>
      <c r="CN21" s="108">
        <v>6061.19</v>
      </c>
      <c r="CO21" s="253">
        <f t="shared" si="36"/>
        <v>0.75632706844788733</v>
      </c>
      <c r="CP21" s="108">
        <v>3104.36</v>
      </c>
      <c r="CQ21" s="108">
        <v>5658.19</v>
      </c>
      <c r="CR21" s="253">
        <f t="shared" si="37"/>
        <v>1.8226590988158589</v>
      </c>
      <c r="CS21" s="108">
        <v>6337.4</v>
      </c>
      <c r="CT21" s="108">
        <v>6562.71</v>
      </c>
      <c r="CU21" s="253">
        <f t="shared" si="38"/>
        <v>1.0355524347524221</v>
      </c>
      <c r="CV21" s="108">
        <v>5352.34</v>
      </c>
      <c r="CW21" s="108">
        <v>3473.21</v>
      </c>
      <c r="CX21" s="253">
        <f t="shared" si="39"/>
        <v>0.64891430663971272</v>
      </c>
      <c r="CY21" s="108">
        <v>7585.02</v>
      </c>
      <c r="CZ21" s="108">
        <v>5800.66</v>
      </c>
      <c r="DA21" s="253">
        <f t="shared" si="40"/>
        <v>0.76475210348819112</v>
      </c>
      <c r="DB21" s="108">
        <v>18546.75</v>
      </c>
      <c r="DC21" s="108">
        <v>10677.15</v>
      </c>
      <c r="DD21" s="253">
        <f t="shared" si="41"/>
        <v>0.5756884629382506</v>
      </c>
      <c r="DE21" s="108">
        <v>12864.17</v>
      </c>
      <c r="DF21" s="108">
        <v>4690.96</v>
      </c>
      <c r="DG21" s="253">
        <f t="shared" si="42"/>
        <v>0.36465314124424664</v>
      </c>
      <c r="DH21" s="108">
        <v>5151.6499999999996</v>
      </c>
      <c r="DI21" s="108">
        <v>7248.98</v>
      </c>
      <c r="DJ21" s="253">
        <f t="shared" si="43"/>
        <v>1.4071181077907078</v>
      </c>
      <c r="DK21" s="108">
        <v>9411.09</v>
      </c>
      <c r="DL21" s="108">
        <v>6437.28</v>
      </c>
      <c r="DM21" s="253">
        <f t="shared" si="0"/>
        <v>0.68401003496938184</v>
      </c>
      <c r="DN21" s="108">
        <v>8615.7800000000007</v>
      </c>
      <c r="DO21" s="108">
        <v>5221.34</v>
      </c>
      <c r="DP21" s="253">
        <f t="shared" si="1"/>
        <v>0.6060205808412007</v>
      </c>
      <c r="DQ21" s="108">
        <v>19281.95</v>
      </c>
      <c r="DR21" s="108">
        <v>7282.16</v>
      </c>
      <c r="DS21" s="253">
        <f t="shared" si="2"/>
        <v>0.37766719652317321</v>
      </c>
      <c r="DT21" s="108">
        <v>21466.59</v>
      </c>
      <c r="DU21" s="108">
        <v>13894.13</v>
      </c>
      <c r="DV21" s="253">
        <f t="shared" si="3"/>
        <v>0.64724439233245701</v>
      </c>
      <c r="DW21" s="108">
        <v>15049.36</v>
      </c>
      <c r="DX21" s="108">
        <v>14287.07</v>
      </c>
      <c r="DY21" s="253">
        <f t="shared" si="4"/>
        <v>0.9493473476612958</v>
      </c>
      <c r="DZ21" s="108">
        <v>9928.77</v>
      </c>
      <c r="EA21" s="108">
        <v>9451.7199999999993</v>
      </c>
      <c r="EB21" s="253">
        <f t="shared" si="44"/>
        <v>0.95195275950596081</v>
      </c>
      <c r="EC21" s="108">
        <v>5673.85</v>
      </c>
      <c r="ED21" s="108">
        <v>7080.29</v>
      </c>
      <c r="EE21" s="253">
        <f t="shared" si="45"/>
        <v>1.2478810684103385</v>
      </c>
      <c r="EF21" s="108">
        <v>5114.18</v>
      </c>
      <c r="EG21" s="108">
        <v>5811.11</v>
      </c>
      <c r="EH21" s="253">
        <f t="shared" si="46"/>
        <v>1.1362740458880993</v>
      </c>
      <c r="EI21" s="108">
        <v>4853.6099999999997</v>
      </c>
      <c r="EJ21" s="108">
        <v>3640.55</v>
      </c>
      <c r="EK21" s="253">
        <f t="shared" si="47"/>
        <v>0.75007056603229361</v>
      </c>
      <c r="EL21" s="108">
        <v>3909.04</v>
      </c>
      <c r="EM21" s="108">
        <v>5701.38</v>
      </c>
      <c r="EN21" s="253">
        <f t="shared" si="48"/>
        <v>1.4585115527085935</v>
      </c>
      <c r="EO21" s="108">
        <v>10404.76</v>
      </c>
      <c r="EP21" s="108">
        <v>5388.99</v>
      </c>
      <c r="EQ21" s="253">
        <f t="shared" si="49"/>
        <v>0.51793506049154425</v>
      </c>
      <c r="ER21" s="108">
        <v>12161.86</v>
      </c>
      <c r="ES21" s="108">
        <v>4926.43</v>
      </c>
      <c r="ET21" s="253">
        <f t="shared" si="50"/>
        <v>0.40507208601315919</v>
      </c>
      <c r="EU21" s="108">
        <v>9162.48</v>
      </c>
      <c r="EV21" s="108">
        <v>4179.45</v>
      </c>
      <c r="EW21" s="253">
        <f t="shared" si="51"/>
        <v>0.45614833538517957</v>
      </c>
      <c r="EX21" s="108">
        <v>7244.9</v>
      </c>
      <c r="EY21" s="108">
        <v>5876.43</v>
      </c>
      <c r="EZ21" s="253">
        <f t="shared" si="52"/>
        <v>0.81111264475700151</v>
      </c>
      <c r="FA21" s="108">
        <v>4704.6400000000003</v>
      </c>
      <c r="FB21" s="108">
        <v>3356.04</v>
      </c>
      <c r="FC21" s="253">
        <f t="shared" si="53"/>
        <v>0.71334682356142021</v>
      </c>
      <c r="FD21" s="108">
        <v>4707.72</v>
      </c>
      <c r="FE21" s="108">
        <v>7176.69</v>
      </c>
      <c r="FF21" s="253">
        <f t="shared" si="54"/>
        <v>1.5244513267569013</v>
      </c>
      <c r="FG21" s="108">
        <v>7711.73</v>
      </c>
      <c r="FH21" s="108">
        <v>7859.24</v>
      </c>
      <c r="FI21" s="253">
        <f t="shared" si="55"/>
        <v>1.0191280037034491</v>
      </c>
      <c r="FJ21" s="108">
        <v>7060.9</v>
      </c>
      <c r="FK21" s="108">
        <v>7166.53</v>
      </c>
      <c r="FL21" s="253">
        <f t="shared" si="56"/>
        <v>1.0149598493109944</v>
      </c>
      <c r="FM21" s="108">
        <v>13160.58</v>
      </c>
      <c r="FN21" s="108">
        <v>10067.76</v>
      </c>
      <c r="FO21" s="253">
        <f t="shared" si="57"/>
        <v>0.76499364009792881</v>
      </c>
      <c r="FP21" s="108">
        <v>8325.67</v>
      </c>
      <c r="FQ21" s="108">
        <v>6327.66</v>
      </c>
      <c r="FR21" s="253">
        <f t="shared" si="58"/>
        <v>0.76001811265639885</v>
      </c>
      <c r="FS21" s="108">
        <v>5641.72</v>
      </c>
      <c r="FT21" s="108">
        <v>5696.61</v>
      </c>
      <c r="FU21" s="253">
        <f t="shared" si="59"/>
        <v>1.0097293024113212</v>
      </c>
      <c r="FV21" s="108">
        <v>6404.84</v>
      </c>
      <c r="FW21" s="108">
        <v>5451.15</v>
      </c>
      <c r="FX21" s="253">
        <f t="shared" si="60"/>
        <v>0.85109854422592901</v>
      </c>
      <c r="FY21" s="108">
        <v>5776.16</v>
      </c>
      <c r="FZ21" s="108">
        <v>7668.82</v>
      </c>
      <c r="GA21" s="253">
        <f t="shared" si="61"/>
        <v>1.3276675161352871</v>
      </c>
      <c r="GB21" s="108">
        <v>7368.03</v>
      </c>
      <c r="GC21" s="108">
        <v>9265.66</v>
      </c>
      <c r="GD21" s="253">
        <f t="shared" si="62"/>
        <v>1.2575491685022999</v>
      </c>
      <c r="GE21" s="108">
        <v>7185.57</v>
      </c>
      <c r="GF21" s="108">
        <v>7951.14</v>
      </c>
      <c r="GG21" s="253">
        <f t="shared" si="63"/>
        <v>1.1065426959865399</v>
      </c>
      <c r="GH21" s="108">
        <v>13111.97</v>
      </c>
      <c r="GI21" s="108">
        <v>9448.98</v>
      </c>
      <c r="GJ21" s="253">
        <f t="shared" si="64"/>
        <v>0.72063770737730481</v>
      </c>
      <c r="GK21" s="108">
        <v>7287.48</v>
      </c>
      <c r="GL21" s="108">
        <v>8070.47</v>
      </c>
      <c r="GM21" s="253">
        <f t="shared" si="65"/>
        <v>1.1074431765164365</v>
      </c>
      <c r="GN21" s="108">
        <v>4284.5</v>
      </c>
      <c r="GO21" s="108">
        <v>5715.96</v>
      </c>
      <c r="GP21" s="253">
        <f t="shared" si="66"/>
        <v>1.3341019955654103</v>
      </c>
      <c r="GQ21" s="108">
        <v>6033.09</v>
      </c>
      <c r="GR21" s="108">
        <v>4759.49</v>
      </c>
      <c r="GS21" s="253">
        <f t="shared" si="67"/>
        <v>0.78889756327188876</v>
      </c>
      <c r="GT21" s="108">
        <v>5782.52</v>
      </c>
      <c r="GU21" s="108">
        <v>6390.88</v>
      </c>
      <c r="GV21" s="253">
        <f t="shared" si="68"/>
        <v>1.1052067264791128</v>
      </c>
      <c r="GW21" s="108">
        <v>6511.43</v>
      </c>
      <c r="GX21" s="108">
        <v>6503.13</v>
      </c>
      <c r="GY21" s="253">
        <f t="shared" si="69"/>
        <v>0.99872531840164136</v>
      </c>
      <c r="GZ21" s="108">
        <v>6511.43</v>
      </c>
      <c r="HA21" s="108">
        <v>10248.99</v>
      </c>
      <c r="HB21" s="253">
        <f t="shared" si="70"/>
        <v>1.5739998740676011</v>
      </c>
      <c r="HC21" s="108">
        <v>13892.66</v>
      </c>
      <c r="HD21" s="108">
        <v>13135.61</v>
      </c>
      <c r="HE21" s="253">
        <f t="shared" si="71"/>
        <v>0.94550719588617305</v>
      </c>
      <c r="HF21" s="108">
        <v>7323.64</v>
      </c>
      <c r="HG21" s="108">
        <v>8953.16</v>
      </c>
      <c r="HH21" s="253">
        <f t="shared" si="72"/>
        <v>1.2225013790956409</v>
      </c>
      <c r="HI21" s="108">
        <v>7186.84</v>
      </c>
      <c r="HJ21" s="108">
        <v>9060.73</v>
      </c>
      <c r="HK21" s="253">
        <f t="shared" si="73"/>
        <v>1.2607390730835804</v>
      </c>
      <c r="HL21" s="108">
        <v>3847.29</v>
      </c>
      <c r="HM21" s="108">
        <v>4032.51</v>
      </c>
      <c r="HN21" s="253">
        <f t="shared" si="74"/>
        <v>1.0481429785641323</v>
      </c>
      <c r="HO21" s="108">
        <v>4117.17</v>
      </c>
      <c r="HP21" s="108">
        <v>5649.62</v>
      </c>
      <c r="HQ21" s="253">
        <f t="shared" si="75"/>
        <v>1.3722095517066333</v>
      </c>
      <c r="HR21" s="108">
        <v>4217.9399999999996</v>
      </c>
      <c r="HS21" s="108">
        <v>6371.63</v>
      </c>
      <c r="HT21" s="253">
        <f t="shared" si="76"/>
        <v>1.5106023319440298</v>
      </c>
      <c r="HU21" s="108">
        <v>5060.16</v>
      </c>
      <c r="HV21" s="108">
        <v>6770.37</v>
      </c>
      <c r="HW21" s="253">
        <f t="shared" si="77"/>
        <v>1.3379754790362359</v>
      </c>
      <c r="HX21" s="108">
        <v>6211.53</v>
      </c>
      <c r="HY21" s="108">
        <v>10457.799999999999</v>
      </c>
      <c r="HZ21" s="253">
        <f t="shared" si="78"/>
        <v>1.6836109621944995</v>
      </c>
      <c r="IA21" s="108">
        <v>4735.84</v>
      </c>
      <c r="IB21" s="108">
        <v>7184.9</v>
      </c>
      <c r="IC21" s="253">
        <f t="shared" si="79"/>
        <v>1.5171331801750059</v>
      </c>
      <c r="ID21" s="353"/>
      <c r="IE21" s="353"/>
      <c r="IF21" s="353"/>
      <c r="IG21" s="353"/>
      <c r="IH21" s="353"/>
      <c r="II21" s="353"/>
      <c r="IJ21" s="353"/>
      <c r="IK21" s="353"/>
      <c r="IL21" s="353"/>
      <c r="IM21" s="353"/>
      <c r="IN21" s="353"/>
      <c r="IO21" s="353"/>
      <c r="IP21" s="353"/>
      <c r="IQ21" s="311">
        <f t="shared" si="80"/>
        <v>142081.63999999998</v>
      </c>
      <c r="IR21" s="311">
        <f t="shared" si="81"/>
        <v>157930.37</v>
      </c>
      <c r="IS21" s="310">
        <f t="shared" si="5"/>
        <v>15848.73000000001</v>
      </c>
      <c r="IT21" s="313">
        <f t="shared" si="6"/>
        <v>1.1115466431834544</v>
      </c>
      <c r="IU21" s="317">
        <f t="shared" si="82"/>
        <v>37964.57</v>
      </c>
      <c r="IV21" s="317">
        <f t="shared" si="83"/>
        <v>51295.820000000007</v>
      </c>
      <c r="IW21" s="316">
        <f t="shared" si="84"/>
        <v>13331.250000000007</v>
      </c>
      <c r="IX21" s="320">
        <f t="shared" si="85"/>
        <v>1.35114976937708</v>
      </c>
      <c r="IZ21" s="244"/>
      <c r="JA21" s="396"/>
      <c r="JB21" s="742"/>
    </row>
    <row r="22" spans="3:262">
      <c r="C22" s="257" t="s">
        <v>27</v>
      </c>
      <c r="D22" s="108">
        <v>4009.26</v>
      </c>
      <c r="E22" s="108">
        <v>10684.99</v>
      </c>
      <c r="F22" s="243">
        <f t="shared" si="7"/>
        <v>2.6650778447893124</v>
      </c>
      <c r="G22" s="108">
        <v>7378.83</v>
      </c>
      <c r="H22" s="108">
        <v>14706.59</v>
      </c>
      <c r="I22" s="243">
        <f t="shared" si="8"/>
        <v>1.9930788485437394</v>
      </c>
      <c r="J22" s="108">
        <v>7299.88</v>
      </c>
      <c r="K22" s="108">
        <v>11328.29</v>
      </c>
      <c r="L22" s="243">
        <f t="shared" si="9"/>
        <v>1.551846057743415</v>
      </c>
      <c r="M22" s="108">
        <v>3015.62</v>
      </c>
      <c r="N22" s="108">
        <v>9900.01</v>
      </c>
      <c r="O22" s="243">
        <f t="shared" si="10"/>
        <v>3.282910313633681</v>
      </c>
      <c r="P22" s="108">
        <v>3597.75</v>
      </c>
      <c r="Q22" s="108">
        <v>8518.57</v>
      </c>
      <c r="R22" s="243">
        <f t="shared" si="11"/>
        <v>2.3677492877492878</v>
      </c>
      <c r="S22" s="108">
        <v>8738.41</v>
      </c>
      <c r="T22" s="108">
        <v>9944.2199999999993</v>
      </c>
      <c r="U22" s="243">
        <f t="shared" si="12"/>
        <v>1.1379896342698499</v>
      </c>
      <c r="V22" s="108">
        <v>7521.82</v>
      </c>
      <c r="W22" s="108">
        <v>15094.89</v>
      </c>
      <c r="X22" s="243">
        <f t="shared" si="13"/>
        <v>2.0068135105599443</v>
      </c>
      <c r="Y22" s="108">
        <v>2868.66</v>
      </c>
      <c r="Z22" s="108">
        <v>9204.41</v>
      </c>
      <c r="AA22" s="243">
        <f t="shared" si="14"/>
        <v>3.208609594723669</v>
      </c>
      <c r="AB22" s="108">
        <v>3800.55</v>
      </c>
      <c r="AC22" s="108">
        <v>5603.32</v>
      </c>
      <c r="AD22" s="243">
        <f t="shared" si="15"/>
        <v>1.4743445027693358</v>
      </c>
      <c r="AE22" s="108">
        <v>4522.13</v>
      </c>
      <c r="AF22" s="108">
        <v>5443.62</v>
      </c>
      <c r="AG22" s="243">
        <f t="shared" si="16"/>
        <v>1.2037734430456444</v>
      </c>
      <c r="AH22" s="108">
        <v>4868.62</v>
      </c>
      <c r="AI22" s="108">
        <v>4684.53</v>
      </c>
      <c r="AJ22" s="243">
        <f t="shared" si="17"/>
        <v>0.96218846408222447</v>
      </c>
      <c r="AK22" s="108">
        <v>4846.83</v>
      </c>
      <c r="AL22" s="108">
        <v>10094.08</v>
      </c>
      <c r="AM22" s="243">
        <f t="shared" si="18"/>
        <v>2.0826148224715948</v>
      </c>
      <c r="AN22" s="108">
        <v>7301.85</v>
      </c>
      <c r="AO22" s="108">
        <v>7646.44</v>
      </c>
      <c r="AP22" s="253">
        <f t="shared" si="19"/>
        <v>1.0471921499346055</v>
      </c>
      <c r="AQ22" s="108">
        <v>10700.01</v>
      </c>
      <c r="AR22" s="108">
        <v>12020.81</v>
      </c>
      <c r="AS22" s="253">
        <f t="shared" si="20"/>
        <v>1.1234391369727692</v>
      </c>
      <c r="AT22" s="108">
        <v>3989.25</v>
      </c>
      <c r="AU22" s="108">
        <v>11006.3</v>
      </c>
      <c r="AV22" s="253">
        <f t="shared" si="21"/>
        <v>2.7589897850473144</v>
      </c>
      <c r="AW22" s="108">
        <v>5573</v>
      </c>
      <c r="AX22" s="108">
        <v>7645.08</v>
      </c>
      <c r="AY22" s="253">
        <f t="shared" si="22"/>
        <v>1.37180692625157</v>
      </c>
      <c r="AZ22" s="108">
        <v>4255.75</v>
      </c>
      <c r="BA22" s="108">
        <v>8305.58</v>
      </c>
      <c r="BB22" s="253">
        <f t="shared" si="23"/>
        <v>1.9516136991129649</v>
      </c>
      <c r="BC22" s="108">
        <v>4308.74</v>
      </c>
      <c r="BD22" s="108">
        <v>5010.5</v>
      </c>
      <c r="BE22" s="253">
        <f t="shared" si="24"/>
        <v>1.1628689593709531</v>
      </c>
      <c r="BF22" s="108">
        <v>5623.86</v>
      </c>
      <c r="BG22" s="108">
        <v>6273.79</v>
      </c>
      <c r="BH22" s="253">
        <f t="shared" si="25"/>
        <v>1.1155665325950503</v>
      </c>
      <c r="BI22" s="108">
        <v>6215.63</v>
      </c>
      <c r="BJ22" s="108">
        <v>13857.41</v>
      </c>
      <c r="BK22" s="253">
        <f t="shared" si="26"/>
        <v>2.2294457681683113</v>
      </c>
      <c r="BL22" s="108">
        <v>7059.71</v>
      </c>
      <c r="BM22" s="108">
        <v>21285.58</v>
      </c>
      <c r="BN22" s="253">
        <f t="shared" si="27"/>
        <v>3.0150785230554797</v>
      </c>
      <c r="BO22" s="108">
        <v>2932.71</v>
      </c>
      <c r="BP22" s="108">
        <v>10013.700000000001</v>
      </c>
      <c r="BQ22" s="253">
        <f t="shared" si="28"/>
        <v>3.4144869421115627</v>
      </c>
      <c r="BR22" s="108">
        <v>3801.46</v>
      </c>
      <c r="BS22" s="108">
        <v>7925.56</v>
      </c>
      <c r="BT22" s="253">
        <f t="shared" si="29"/>
        <v>2.0848726541907583</v>
      </c>
      <c r="BU22" s="108">
        <v>3579.72</v>
      </c>
      <c r="BV22" s="108">
        <v>9758.49</v>
      </c>
      <c r="BW22" s="253">
        <f t="shared" si="30"/>
        <v>2.7260484060205825</v>
      </c>
      <c r="BX22" s="108">
        <v>2457.54</v>
      </c>
      <c r="BY22" s="108">
        <v>6919.02</v>
      </c>
      <c r="BZ22" s="253">
        <f t="shared" si="31"/>
        <v>2.8154251812788402</v>
      </c>
      <c r="CA22" s="88">
        <v>3324.92</v>
      </c>
      <c r="CB22" s="108">
        <v>11716.12</v>
      </c>
      <c r="CC22" s="253">
        <f t="shared" si="32"/>
        <v>3.523729894253095</v>
      </c>
      <c r="CD22" s="108">
        <v>6089.87</v>
      </c>
      <c r="CE22" s="108">
        <v>11461.15</v>
      </c>
      <c r="CF22" s="253">
        <f t="shared" si="33"/>
        <v>1.8820024072763457</v>
      </c>
      <c r="CG22" s="108">
        <v>8700.75</v>
      </c>
      <c r="CH22" s="108">
        <v>18770.46</v>
      </c>
      <c r="CI22" s="253">
        <f t="shared" si="34"/>
        <v>2.157338160503405</v>
      </c>
      <c r="CJ22" s="108">
        <v>3304.33</v>
      </c>
      <c r="CK22" s="108">
        <v>17522.240000000002</v>
      </c>
      <c r="CL22" s="253">
        <f t="shared" si="35"/>
        <v>5.3028117651687339</v>
      </c>
      <c r="CM22" s="108">
        <v>5515.46</v>
      </c>
      <c r="CN22" s="108">
        <v>12979.01</v>
      </c>
      <c r="CO22" s="253">
        <f t="shared" si="36"/>
        <v>2.3532053536785691</v>
      </c>
      <c r="CP22" s="108">
        <v>3527.59</v>
      </c>
      <c r="CQ22" s="108">
        <v>6253.92</v>
      </c>
      <c r="CR22" s="253">
        <f t="shared" si="37"/>
        <v>1.7728590907673509</v>
      </c>
      <c r="CS22" s="108">
        <v>2881.85</v>
      </c>
      <c r="CT22" s="108">
        <v>12473.98</v>
      </c>
      <c r="CU22" s="253">
        <f t="shared" si="38"/>
        <v>4.3284626194978921</v>
      </c>
      <c r="CV22" s="108">
        <v>2716.64</v>
      </c>
      <c r="CW22" s="108">
        <v>11023.25</v>
      </c>
      <c r="CX22" s="253">
        <f t="shared" si="39"/>
        <v>4.0576778667766069</v>
      </c>
      <c r="CY22" s="108">
        <v>6286.5</v>
      </c>
      <c r="CZ22" s="108">
        <v>11274.9</v>
      </c>
      <c r="DA22" s="253">
        <f t="shared" si="40"/>
        <v>1.7935099021713194</v>
      </c>
      <c r="DB22" s="108">
        <v>7424.66</v>
      </c>
      <c r="DC22" s="108">
        <v>17570.509999999998</v>
      </c>
      <c r="DD22" s="253">
        <f t="shared" si="41"/>
        <v>2.3665070185032042</v>
      </c>
      <c r="DE22" s="108">
        <v>2961.14</v>
      </c>
      <c r="DF22" s="108">
        <v>11761.51</v>
      </c>
      <c r="DG22" s="253">
        <f t="shared" si="42"/>
        <v>3.9719533693104685</v>
      </c>
      <c r="DH22" s="108">
        <v>6061.68</v>
      </c>
      <c r="DI22" s="108">
        <v>8865.0400000000009</v>
      </c>
      <c r="DJ22" s="253">
        <f t="shared" si="43"/>
        <v>1.4624724498818811</v>
      </c>
      <c r="DK22" s="108">
        <v>4919.01</v>
      </c>
      <c r="DL22" s="108">
        <v>8862.69</v>
      </c>
      <c r="DM22" s="253">
        <f t="shared" si="0"/>
        <v>1.8017222977794312</v>
      </c>
      <c r="DN22" s="108">
        <v>7003.46</v>
      </c>
      <c r="DO22" s="108">
        <v>8872.49</v>
      </c>
      <c r="DP22" s="253">
        <f t="shared" si="1"/>
        <v>1.2668723745120269</v>
      </c>
      <c r="DQ22" s="108">
        <v>15372.07</v>
      </c>
      <c r="DR22" s="108">
        <v>14880.28</v>
      </c>
      <c r="DS22" s="253">
        <f t="shared" si="2"/>
        <v>0.96800756176624236</v>
      </c>
      <c r="DT22" s="108">
        <v>9629.02</v>
      </c>
      <c r="DU22" s="108">
        <v>19164.88</v>
      </c>
      <c r="DV22" s="253">
        <f t="shared" si="3"/>
        <v>1.9903250798108219</v>
      </c>
      <c r="DW22" s="108">
        <v>10724.31</v>
      </c>
      <c r="DX22" s="108">
        <v>35101.980000000003</v>
      </c>
      <c r="DY22" s="253">
        <f t="shared" si="4"/>
        <v>3.2731224666202308</v>
      </c>
      <c r="DZ22" s="108">
        <v>3627.19</v>
      </c>
      <c r="EA22" s="108">
        <v>11558.48</v>
      </c>
      <c r="EB22" s="253">
        <f t="shared" si="44"/>
        <v>3.1866210482494712</v>
      </c>
      <c r="EC22" s="108">
        <v>3488.81</v>
      </c>
      <c r="ED22" s="108">
        <v>6908.69</v>
      </c>
      <c r="EE22" s="253">
        <f t="shared" si="45"/>
        <v>1.9802425468856142</v>
      </c>
      <c r="EF22" s="108">
        <v>2758.16</v>
      </c>
      <c r="EG22" s="108">
        <v>6699.62</v>
      </c>
      <c r="EH22" s="253">
        <f t="shared" si="46"/>
        <v>2.4290178959886304</v>
      </c>
      <c r="EI22" s="108">
        <v>5260.53</v>
      </c>
      <c r="EJ22" s="108">
        <v>6379.82</v>
      </c>
      <c r="EK22" s="253">
        <f t="shared" si="47"/>
        <v>1.2127713367284285</v>
      </c>
      <c r="EL22" s="108">
        <v>3391.65</v>
      </c>
      <c r="EM22" s="108">
        <v>9060.11</v>
      </c>
      <c r="EN22" s="253">
        <f t="shared" si="48"/>
        <v>2.6712986304601007</v>
      </c>
      <c r="EO22" s="108">
        <v>3592.74</v>
      </c>
      <c r="EP22" s="108">
        <v>8305.58</v>
      </c>
      <c r="EQ22" s="253">
        <f t="shared" si="49"/>
        <v>2.3117676202564059</v>
      </c>
      <c r="ER22" s="108">
        <v>7285.58</v>
      </c>
      <c r="ES22" s="108">
        <v>5010.5</v>
      </c>
      <c r="ET22" s="253">
        <f t="shared" si="50"/>
        <v>0.68772836205216337</v>
      </c>
      <c r="EU22" s="108">
        <v>3501.06</v>
      </c>
      <c r="EV22" s="108">
        <v>9938.9500000000007</v>
      </c>
      <c r="EW22" s="253">
        <f t="shared" si="51"/>
        <v>2.8388402369568078</v>
      </c>
      <c r="EX22" s="108">
        <v>3045.54</v>
      </c>
      <c r="EY22" s="108">
        <v>6673.32</v>
      </c>
      <c r="EZ22" s="253">
        <f t="shared" si="52"/>
        <v>2.1911779191867451</v>
      </c>
      <c r="FA22" s="108">
        <v>2954.87</v>
      </c>
      <c r="FB22" s="108">
        <v>10069.86</v>
      </c>
      <c r="FC22" s="253">
        <f t="shared" si="53"/>
        <v>3.4078859645263586</v>
      </c>
      <c r="FD22" s="108">
        <v>2354.88</v>
      </c>
      <c r="FE22" s="108">
        <v>8434.7199999999993</v>
      </c>
      <c r="FF22" s="253">
        <f t="shared" si="54"/>
        <v>3.581804593015355</v>
      </c>
      <c r="FG22" s="108">
        <v>3458.43</v>
      </c>
      <c r="FH22" s="108">
        <v>11062.11</v>
      </c>
      <c r="FI22" s="253">
        <f t="shared" si="55"/>
        <v>3.1985930031835257</v>
      </c>
      <c r="FJ22" s="108">
        <v>5797.33</v>
      </c>
      <c r="FK22" s="108">
        <v>14877.83</v>
      </c>
      <c r="FL22" s="253">
        <f t="shared" si="56"/>
        <v>2.5663244976566797</v>
      </c>
      <c r="FM22" s="108">
        <v>9618.82</v>
      </c>
      <c r="FN22" s="108">
        <v>22593.48</v>
      </c>
      <c r="FO22" s="253">
        <f t="shared" si="57"/>
        <v>2.348882711184948</v>
      </c>
      <c r="FP22" s="108">
        <v>3104.39</v>
      </c>
      <c r="FQ22" s="108">
        <v>11700.64</v>
      </c>
      <c r="FR22" s="253">
        <f t="shared" si="58"/>
        <v>3.7690625211394186</v>
      </c>
      <c r="FS22" s="108">
        <v>5672.59</v>
      </c>
      <c r="FT22" s="108">
        <v>7830.27</v>
      </c>
      <c r="FU22" s="253">
        <f t="shared" si="59"/>
        <v>1.3803694608635562</v>
      </c>
      <c r="FV22" s="108">
        <v>3054.52</v>
      </c>
      <c r="FW22" s="108">
        <v>5999.24</v>
      </c>
      <c r="FX22" s="253">
        <f t="shared" si="60"/>
        <v>1.9640532718725037</v>
      </c>
      <c r="FY22" s="108">
        <v>7037.01</v>
      </c>
      <c r="FZ22" s="108">
        <v>9362.5300000000007</v>
      </c>
      <c r="GA22" s="253">
        <f t="shared" si="61"/>
        <v>1.3304699012790944</v>
      </c>
      <c r="GB22" s="108">
        <v>5325.04</v>
      </c>
      <c r="GC22" s="108">
        <v>9660.93</v>
      </c>
      <c r="GD22" s="253">
        <f t="shared" si="62"/>
        <v>1.8142455267941651</v>
      </c>
      <c r="GE22" s="108">
        <v>5667.34</v>
      </c>
      <c r="GF22" s="108">
        <v>11791.06</v>
      </c>
      <c r="GG22" s="253">
        <f t="shared" si="63"/>
        <v>2.080528078428328</v>
      </c>
      <c r="GH22" s="108">
        <v>6999.13</v>
      </c>
      <c r="GI22" s="108">
        <v>18493.62</v>
      </c>
      <c r="GJ22" s="253">
        <f t="shared" si="64"/>
        <v>2.6422741112109644</v>
      </c>
      <c r="GK22" s="108">
        <v>4596.4399999999996</v>
      </c>
      <c r="GL22" s="108">
        <v>11527.99</v>
      </c>
      <c r="GM22" s="253">
        <f t="shared" si="65"/>
        <v>2.5080257764704861</v>
      </c>
      <c r="GN22" s="108">
        <v>3474.54</v>
      </c>
      <c r="GO22" s="108">
        <v>7306.19</v>
      </c>
      <c r="GP22" s="253">
        <f t="shared" si="66"/>
        <v>2.1027790729132487</v>
      </c>
      <c r="GQ22" s="108">
        <v>5276.09</v>
      </c>
      <c r="GR22" s="108">
        <v>9462.92</v>
      </c>
      <c r="GS22" s="253">
        <f t="shared" si="67"/>
        <v>1.7935478735199741</v>
      </c>
      <c r="GT22" s="108">
        <v>4371.58</v>
      </c>
      <c r="GU22" s="108">
        <v>8025.41</v>
      </c>
      <c r="GV22" s="253">
        <f t="shared" si="68"/>
        <v>1.8358145110005992</v>
      </c>
      <c r="GW22" s="108">
        <v>3098.55</v>
      </c>
      <c r="GX22" s="108">
        <v>7204.92</v>
      </c>
      <c r="GY22" s="253">
        <f t="shared" si="69"/>
        <v>2.3252553613787095</v>
      </c>
      <c r="GZ22" s="108">
        <v>3098.55</v>
      </c>
      <c r="HA22" s="108">
        <v>12720.33</v>
      </c>
      <c r="HB22" s="253">
        <f t="shared" si="70"/>
        <v>4.1052524567943065</v>
      </c>
      <c r="HC22" s="108">
        <v>10183.93</v>
      </c>
      <c r="HD22" s="108">
        <v>16506.669999999998</v>
      </c>
      <c r="HE22" s="253">
        <f t="shared" si="71"/>
        <v>1.6208546209567425</v>
      </c>
      <c r="HF22" s="108">
        <v>4817.63</v>
      </c>
      <c r="HG22" s="108">
        <v>15992.55</v>
      </c>
      <c r="HH22" s="253">
        <f t="shared" si="72"/>
        <v>3.3195886774202252</v>
      </c>
      <c r="HI22" s="108">
        <v>4348.4399999999996</v>
      </c>
      <c r="HJ22" s="108">
        <v>13577.33</v>
      </c>
      <c r="HK22" s="253">
        <f t="shared" si="73"/>
        <v>3.1223450248824869</v>
      </c>
      <c r="HL22" s="108">
        <v>2569.33</v>
      </c>
      <c r="HM22" s="108">
        <v>8395.09</v>
      </c>
      <c r="HN22" s="253">
        <f t="shared" si="74"/>
        <v>3.267423803092635</v>
      </c>
      <c r="HP22" s="108">
        <v>10131.719999999999</v>
      </c>
      <c r="HQ22" s="253" t="e">
        <f t="shared" si="75"/>
        <v>#DIV/0!</v>
      </c>
      <c r="HS22" s="108">
        <v>9043.18</v>
      </c>
      <c r="HT22" s="253" t="e">
        <f t="shared" si="76"/>
        <v>#DIV/0!</v>
      </c>
      <c r="HV22" s="108">
        <v>13557.37</v>
      </c>
      <c r="HW22" s="253" t="e">
        <f t="shared" si="77"/>
        <v>#DIV/0!</v>
      </c>
      <c r="HY22" s="108">
        <v>25468.41</v>
      </c>
      <c r="HZ22" s="253" t="e">
        <f t="shared" si="78"/>
        <v>#DIV/0!</v>
      </c>
      <c r="IB22" s="108">
        <v>13738.3</v>
      </c>
      <c r="IC22" s="253" t="e">
        <f t="shared" si="79"/>
        <v>#DIV/0!</v>
      </c>
      <c r="ID22" s="353"/>
      <c r="IE22" s="353"/>
      <c r="IF22" s="353"/>
      <c r="IG22" s="353"/>
      <c r="IH22" s="353"/>
      <c r="II22" s="353"/>
      <c r="IJ22" s="353"/>
      <c r="IK22" s="353"/>
      <c r="IL22" s="353"/>
      <c r="IM22" s="353"/>
      <c r="IN22" s="353"/>
      <c r="IO22" s="353"/>
      <c r="IP22" s="353"/>
      <c r="IQ22" s="311">
        <f t="shared" si="80"/>
        <v>82695.10000000002</v>
      </c>
      <c r="IR22" s="311">
        <f t="shared" si="81"/>
        <v>243758.36999999994</v>
      </c>
      <c r="IS22" s="310">
        <f t="shared" si="5"/>
        <v>161063.2699999999</v>
      </c>
      <c r="IT22" s="313">
        <f t="shared" si="6"/>
        <v>2.9476761017279123</v>
      </c>
      <c r="IU22" s="317">
        <f t="shared" si="82"/>
        <v>11735.4</v>
      </c>
      <c r="IV22" s="317">
        <f t="shared" si="83"/>
        <v>96165.650000000009</v>
      </c>
      <c r="IW22" s="316">
        <f t="shared" si="84"/>
        <v>84430.250000000015</v>
      </c>
      <c r="IX22" s="320">
        <f t="shared" si="85"/>
        <v>8.194492731393904</v>
      </c>
      <c r="IZ22" s="244"/>
      <c r="JA22" s="396"/>
      <c r="JB22" s="742"/>
    </row>
    <row r="23" spans="3:262">
      <c r="C23" s="340" t="s">
        <v>28</v>
      </c>
      <c r="D23" s="108">
        <v>9847.44</v>
      </c>
      <c r="E23" s="108">
        <v>11643.41</v>
      </c>
      <c r="F23" s="243">
        <f t="shared" si="7"/>
        <v>1.1823793798185112</v>
      </c>
      <c r="G23" s="108">
        <v>19777.509999999998</v>
      </c>
      <c r="H23" s="108">
        <v>20825.900000000001</v>
      </c>
      <c r="I23" s="243">
        <f t="shared" si="8"/>
        <v>1.0530092008549106</v>
      </c>
      <c r="J23" s="108">
        <v>15390.37</v>
      </c>
      <c r="K23" s="108">
        <v>17751.580000000002</v>
      </c>
      <c r="L23" s="243">
        <f t="shared" si="9"/>
        <v>1.1534212627766585</v>
      </c>
      <c r="M23" s="108">
        <v>15039.36</v>
      </c>
      <c r="N23" s="108">
        <v>15145.83</v>
      </c>
      <c r="O23" s="243">
        <f t="shared" si="10"/>
        <v>1.0070794235924934</v>
      </c>
      <c r="P23" s="108">
        <v>16511.349999999999</v>
      </c>
      <c r="Q23" s="108">
        <v>17374.88</v>
      </c>
      <c r="R23" s="243">
        <f t="shared" si="11"/>
        <v>1.0522991760213432</v>
      </c>
      <c r="S23" s="108">
        <v>15975.29</v>
      </c>
      <c r="T23" s="108">
        <v>18464.37</v>
      </c>
      <c r="U23" s="243">
        <f t="shared" si="12"/>
        <v>1.1558081261748612</v>
      </c>
      <c r="V23" s="108">
        <v>26343.32</v>
      </c>
      <c r="W23" s="108">
        <v>26794.95</v>
      </c>
      <c r="X23" s="243">
        <f t="shared" si="13"/>
        <v>1.0171440046281184</v>
      </c>
      <c r="Y23" s="108">
        <v>9203.25</v>
      </c>
      <c r="Z23" s="108">
        <v>10328.450000000001</v>
      </c>
      <c r="AA23" s="243">
        <f t="shared" si="14"/>
        <v>1.1222611577431887</v>
      </c>
      <c r="AB23" s="108">
        <v>11899.94</v>
      </c>
      <c r="AC23" s="108">
        <v>12229.96</v>
      </c>
      <c r="AD23" s="243">
        <f t="shared" si="15"/>
        <v>1.0277329129390567</v>
      </c>
      <c r="AE23" s="108">
        <v>12527.48</v>
      </c>
      <c r="AF23" s="108">
        <v>8634.7199999999993</v>
      </c>
      <c r="AG23" s="243">
        <f t="shared" si="16"/>
        <v>0.68926232570317414</v>
      </c>
      <c r="AH23" s="108">
        <v>14215.27</v>
      </c>
      <c r="AI23" s="108">
        <v>17424.740000000002</v>
      </c>
      <c r="AJ23" s="243">
        <f t="shared" si="17"/>
        <v>1.2257762251438067</v>
      </c>
      <c r="AK23" s="108">
        <v>17110.38</v>
      </c>
      <c r="AL23" s="108">
        <v>11974.82</v>
      </c>
      <c r="AM23" s="243">
        <f t="shared" si="18"/>
        <v>0.69985704584001052</v>
      </c>
      <c r="AN23" s="108">
        <v>21965.63</v>
      </c>
      <c r="AO23" s="108">
        <v>18255.810000000001</v>
      </c>
      <c r="AP23" s="253">
        <f t="shared" si="19"/>
        <v>0.83110796275818177</v>
      </c>
      <c r="AQ23" s="108">
        <v>32561.1</v>
      </c>
      <c r="AR23" s="108">
        <v>31893.19</v>
      </c>
      <c r="AS23" s="253">
        <f t="shared" si="20"/>
        <v>0.97948748660211116</v>
      </c>
      <c r="AT23" s="108">
        <v>8977.31</v>
      </c>
      <c r="AU23" s="108">
        <v>14640.64</v>
      </c>
      <c r="AV23" s="253">
        <f t="shared" si="21"/>
        <v>1.6308493301445532</v>
      </c>
      <c r="AW23" s="108">
        <v>11354.6</v>
      </c>
      <c r="AX23" s="108">
        <v>16259.02</v>
      </c>
      <c r="AY23" s="253">
        <f t="shared" si="22"/>
        <v>1.4319324326704594</v>
      </c>
      <c r="AZ23" s="108">
        <v>13804.97</v>
      </c>
      <c r="BA23" s="108">
        <v>11886.27</v>
      </c>
      <c r="BB23" s="253">
        <f t="shared" si="23"/>
        <v>0.86101382328248455</v>
      </c>
      <c r="BC23" s="108">
        <v>13391.58</v>
      </c>
      <c r="BD23" s="108">
        <v>8662.7999999999993</v>
      </c>
      <c r="BE23" s="253">
        <f t="shared" si="24"/>
        <v>0.64688408686652354</v>
      </c>
      <c r="BF23" s="108">
        <v>11806.12</v>
      </c>
      <c r="BG23" s="108">
        <v>16426.79</v>
      </c>
      <c r="BH23" s="253">
        <f t="shared" si="25"/>
        <v>1.3913792168807364</v>
      </c>
      <c r="BI23" s="108">
        <v>17775.37</v>
      </c>
      <c r="BJ23" s="108">
        <v>16573.060000000001</v>
      </c>
      <c r="BK23" s="253">
        <f t="shared" si="26"/>
        <v>0.9323609016296146</v>
      </c>
      <c r="BL23" s="108">
        <v>34725.279999999999</v>
      </c>
      <c r="BM23" s="108">
        <v>22540.99</v>
      </c>
      <c r="BN23" s="253">
        <f t="shared" si="27"/>
        <v>0.64912334760151691</v>
      </c>
      <c r="BO23" s="108">
        <v>14662.04</v>
      </c>
      <c r="BP23" s="108">
        <v>8553.4599999999991</v>
      </c>
      <c r="BQ23" s="253">
        <f t="shared" si="28"/>
        <v>0.5833744826777173</v>
      </c>
      <c r="BR23" s="108">
        <v>15409.46</v>
      </c>
      <c r="BS23" s="108">
        <v>11369.52</v>
      </c>
      <c r="BT23" s="253">
        <f t="shared" si="29"/>
        <v>0.73782728272113374</v>
      </c>
      <c r="BU23" s="108">
        <v>15855.43</v>
      </c>
      <c r="BV23" s="108">
        <v>11979.99</v>
      </c>
      <c r="BW23" s="253">
        <f t="shared" si="30"/>
        <v>0.75557648073877526</v>
      </c>
      <c r="BX23" s="108">
        <v>10674.29</v>
      </c>
      <c r="BY23" s="108">
        <v>12068.4</v>
      </c>
      <c r="BZ23" s="253">
        <f t="shared" si="31"/>
        <v>1.1306044711170484</v>
      </c>
      <c r="CA23" s="88">
        <v>13638.86</v>
      </c>
      <c r="CB23" s="108">
        <v>14962.51</v>
      </c>
      <c r="CC23" s="253">
        <f t="shared" si="32"/>
        <v>1.0970499000649614</v>
      </c>
      <c r="CD23" s="108">
        <v>24167.759999999998</v>
      </c>
      <c r="CE23" s="108">
        <v>17079.689999999999</v>
      </c>
      <c r="CF23" s="253">
        <f t="shared" si="33"/>
        <v>0.70671382039543584</v>
      </c>
      <c r="CG23" s="108">
        <v>31639.919999999998</v>
      </c>
      <c r="CH23" s="108">
        <v>33377.51</v>
      </c>
      <c r="CI23" s="253">
        <f t="shared" si="34"/>
        <v>1.0549176483379226</v>
      </c>
      <c r="CJ23" s="108">
        <v>10290.450000000001</v>
      </c>
      <c r="CK23" s="108">
        <v>12271.55</v>
      </c>
      <c r="CL23" s="253">
        <f t="shared" si="35"/>
        <v>1.1925183058078119</v>
      </c>
      <c r="CM23" s="108">
        <v>11811.56</v>
      </c>
      <c r="CN23" s="108">
        <v>17417.22</v>
      </c>
      <c r="CO23" s="253">
        <f t="shared" si="36"/>
        <v>1.4745909939076636</v>
      </c>
      <c r="CP23" s="108">
        <v>14467.46</v>
      </c>
      <c r="CQ23" s="108">
        <v>12208.26</v>
      </c>
      <c r="CR23" s="253">
        <f t="shared" si="37"/>
        <v>0.84384266484925485</v>
      </c>
      <c r="CS23" s="108">
        <v>9458.3700000000008</v>
      </c>
      <c r="CT23" s="108">
        <v>12124.05</v>
      </c>
      <c r="CU23" s="253">
        <f t="shared" si="38"/>
        <v>1.2818329162424391</v>
      </c>
      <c r="CV23" s="108">
        <v>15636.22</v>
      </c>
      <c r="CW23" s="108">
        <v>15023.1</v>
      </c>
      <c r="CX23" s="253">
        <f t="shared" si="39"/>
        <v>0.96078847701042847</v>
      </c>
      <c r="CY23" s="108">
        <v>17007.63</v>
      </c>
      <c r="CZ23" s="108">
        <v>22339.63</v>
      </c>
      <c r="DA23" s="253">
        <f t="shared" si="40"/>
        <v>1.3135063497971204</v>
      </c>
      <c r="DB23" s="108">
        <v>33988.67</v>
      </c>
      <c r="DC23" s="108">
        <v>22631.61</v>
      </c>
      <c r="DD23" s="253">
        <f t="shared" si="41"/>
        <v>0.66585747544696516</v>
      </c>
      <c r="DE23" s="108">
        <v>9063.33</v>
      </c>
      <c r="DF23" s="108">
        <v>10210.07</v>
      </c>
      <c r="DG23" s="253">
        <f t="shared" si="42"/>
        <v>1.1265252396194334</v>
      </c>
      <c r="DH23" s="108">
        <v>12064.81</v>
      </c>
      <c r="DI23" s="108">
        <v>12627.21</v>
      </c>
      <c r="DJ23" s="253">
        <f t="shared" si="43"/>
        <v>1.0466149073213751</v>
      </c>
      <c r="DK23" s="108">
        <v>11257.87</v>
      </c>
      <c r="DL23" s="108">
        <v>18001.060000000001</v>
      </c>
      <c r="DM23" s="253">
        <f t="shared" si="0"/>
        <v>1.5989756499231205</v>
      </c>
      <c r="DN23" s="108">
        <v>17242.689999999999</v>
      </c>
      <c r="DO23" s="108">
        <v>13951.77</v>
      </c>
      <c r="DP23" s="253">
        <f t="shared" si="1"/>
        <v>0.80914114908984625</v>
      </c>
      <c r="DQ23" s="108">
        <v>40289.879999999997</v>
      </c>
      <c r="DR23" s="108">
        <v>16453.09</v>
      </c>
      <c r="DS23" s="253">
        <f t="shared" si="2"/>
        <v>0.40836780849185955</v>
      </c>
      <c r="DT23" s="108">
        <v>33083.07</v>
      </c>
      <c r="DU23" s="108">
        <v>28682.7</v>
      </c>
      <c r="DV23" s="253">
        <f t="shared" si="3"/>
        <v>0.86699027629539827</v>
      </c>
      <c r="DW23" s="108">
        <v>38847.800000000003</v>
      </c>
      <c r="DX23" s="108">
        <v>44229.91</v>
      </c>
      <c r="DY23" s="253">
        <f t="shared" si="4"/>
        <v>1.1385434953845521</v>
      </c>
      <c r="DZ23" s="108">
        <v>15075.2</v>
      </c>
      <c r="EA23" s="108">
        <v>18611.759999999998</v>
      </c>
      <c r="EB23" s="253">
        <f t="shared" si="44"/>
        <v>1.2345945659095732</v>
      </c>
      <c r="EC23" s="108">
        <v>13610.76</v>
      </c>
      <c r="ED23" s="108">
        <v>5395.26</v>
      </c>
      <c r="EE23" s="253">
        <f t="shared" si="45"/>
        <v>0.39639667439584564</v>
      </c>
      <c r="EF23" s="108">
        <v>13584.2</v>
      </c>
      <c r="EG23" s="108">
        <v>12350.9</v>
      </c>
      <c r="EH23" s="253">
        <f t="shared" si="46"/>
        <v>0.9092107006669512</v>
      </c>
      <c r="EI23" s="108">
        <v>9647.4500000000007</v>
      </c>
      <c r="EJ23" s="108">
        <v>12885.89</v>
      </c>
      <c r="EK23" s="253">
        <f t="shared" si="47"/>
        <v>1.3356783398721941</v>
      </c>
      <c r="EL23" s="108">
        <v>13591.75</v>
      </c>
      <c r="EM23" s="108">
        <v>11812.63</v>
      </c>
      <c r="EN23" s="253">
        <f t="shared" si="48"/>
        <v>0.86910294847977632</v>
      </c>
      <c r="EO23" s="108">
        <v>16852.05</v>
      </c>
      <c r="EP23" s="108">
        <v>11886.27</v>
      </c>
      <c r="EQ23" s="253">
        <f t="shared" si="49"/>
        <v>0.70533080545096893</v>
      </c>
      <c r="ER23" s="108">
        <v>31861.93</v>
      </c>
      <c r="ES23" s="108">
        <v>8662.7999999999993</v>
      </c>
      <c r="ET23" s="253">
        <f t="shared" si="50"/>
        <v>0.27188560140581564</v>
      </c>
      <c r="EU23" s="108">
        <v>15298.33</v>
      </c>
      <c r="EV23" s="108">
        <v>10991.34</v>
      </c>
      <c r="EW23" s="253">
        <f t="shared" si="51"/>
        <v>0.71846665616443106</v>
      </c>
      <c r="EX23" s="108">
        <v>12375.02</v>
      </c>
      <c r="EY23" s="108">
        <v>11038.4</v>
      </c>
      <c r="EZ23" s="253">
        <f t="shared" si="52"/>
        <v>0.89199047759114725</v>
      </c>
      <c r="FA23" s="108">
        <v>9337.42</v>
      </c>
      <c r="FB23" s="108">
        <v>8975.7900000000009</v>
      </c>
      <c r="FC23" s="253">
        <f t="shared" si="53"/>
        <v>0.9612708863904591</v>
      </c>
      <c r="FD23" s="108">
        <v>10260.370000000001</v>
      </c>
      <c r="FE23" s="108">
        <v>10774.61</v>
      </c>
      <c r="FF23" s="253">
        <f t="shared" si="54"/>
        <v>1.0501190502876601</v>
      </c>
      <c r="FG23" s="108">
        <v>11654.03</v>
      </c>
      <c r="FH23" s="108">
        <v>10628.36</v>
      </c>
      <c r="FI23" s="253">
        <f t="shared" si="55"/>
        <v>0.91199010127827029</v>
      </c>
      <c r="FJ23" s="108">
        <v>17414.78</v>
      </c>
      <c r="FK23" s="108">
        <v>21578.86</v>
      </c>
      <c r="FL23" s="253">
        <f t="shared" si="56"/>
        <v>1.2391118348896744</v>
      </c>
      <c r="FM23" s="108">
        <v>36005.279999999999</v>
      </c>
      <c r="FN23" s="108">
        <v>30234.240000000002</v>
      </c>
      <c r="FO23" s="253">
        <f t="shared" si="57"/>
        <v>0.839716841529909</v>
      </c>
      <c r="FP23" s="108">
        <v>9748.83</v>
      </c>
      <c r="FQ23" s="108">
        <v>11769.14</v>
      </c>
      <c r="FR23" s="253">
        <f t="shared" si="58"/>
        <v>1.2072361503893287</v>
      </c>
      <c r="FS23" s="108">
        <v>13431.62</v>
      </c>
      <c r="FT23" s="108">
        <v>8408.23</v>
      </c>
      <c r="FU23" s="253">
        <f t="shared" si="59"/>
        <v>0.62600267130844967</v>
      </c>
      <c r="FV23" s="108">
        <v>12177.06</v>
      </c>
      <c r="FW23" s="108">
        <v>12533.21</v>
      </c>
      <c r="FX23" s="253">
        <f t="shared" si="60"/>
        <v>1.0292476180621595</v>
      </c>
      <c r="FY23" s="108">
        <v>16335.71</v>
      </c>
      <c r="FZ23" s="108">
        <v>15689.7</v>
      </c>
      <c r="GA23" s="253">
        <f t="shared" si="61"/>
        <v>0.96045412167576438</v>
      </c>
      <c r="GB23" s="108">
        <v>16334.04</v>
      </c>
      <c r="GC23" s="108">
        <v>11785.56</v>
      </c>
      <c r="GD23" s="253">
        <f t="shared" si="62"/>
        <v>0.72153368058361544</v>
      </c>
      <c r="GE23" s="108">
        <v>22638.39</v>
      </c>
      <c r="GF23" s="108">
        <v>22187.1</v>
      </c>
      <c r="GG23" s="253">
        <f t="shared" si="63"/>
        <v>0.98006527849374447</v>
      </c>
      <c r="GH23" s="108">
        <v>42320.33</v>
      </c>
      <c r="GI23" s="108">
        <v>37764.15</v>
      </c>
      <c r="GJ23" s="253">
        <f t="shared" si="64"/>
        <v>0.89234063155934751</v>
      </c>
      <c r="GK23" s="108">
        <v>22400.47</v>
      </c>
      <c r="GL23" s="108">
        <v>14018.38</v>
      </c>
      <c r="GM23" s="253">
        <f t="shared" si="65"/>
        <v>0.62580740493391429</v>
      </c>
      <c r="GN23" s="108">
        <v>20598.96</v>
      </c>
      <c r="GO23" s="108">
        <v>12707.27</v>
      </c>
      <c r="GP23" s="253">
        <f t="shared" si="66"/>
        <v>0.61688891089647246</v>
      </c>
      <c r="GQ23" s="108">
        <v>16051.19</v>
      </c>
      <c r="GR23" s="108">
        <v>11539.22</v>
      </c>
      <c r="GS23" s="253">
        <f t="shared" si="67"/>
        <v>0.71890121542390306</v>
      </c>
      <c r="GT23" s="108">
        <v>13256.86</v>
      </c>
      <c r="GU23" s="108">
        <v>12409.8</v>
      </c>
      <c r="GV23" s="253">
        <f t="shared" si="68"/>
        <v>0.93610402463328413</v>
      </c>
      <c r="GW23" s="108">
        <v>20078.07</v>
      </c>
      <c r="GX23" s="108">
        <v>17273.39</v>
      </c>
      <c r="GY23" s="253">
        <f t="shared" si="69"/>
        <v>0.86031127493827841</v>
      </c>
      <c r="GZ23" s="108">
        <v>20078.07</v>
      </c>
      <c r="HA23" s="108">
        <v>26632.84</v>
      </c>
      <c r="HB23" s="253">
        <f t="shared" si="70"/>
        <v>1.3264641472013994</v>
      </c>
      <c r="HC23" s="108">
        <v>45752.24</v>
      </c>
      <c r="HD23" s="108">
        <v>31106.23</v>
      </c>
      <c r="HE23" s="253">
        <f t="shared" si="71"/>
        <v>0.67988430730386096</v>
      </c>
      <c r="HF23" s="108">
        <v>16112.26</v>
      </c>
      <c r="HG23" s="108">
        <v>11985.73</v>
      </c>
      <c r="HH23" s="253">
        <f t="shared" si="72"/>
        <v>0.74388881510104721</v>
      </c>
      <c r="HI23" s="108">
        <v>20240.86</v>
      </c>
      <c r="HJ23" s="108">
        <v>19478.73</v>
      </c>
      <c r="HK23" s="253">
        <f t="shared" si="73"/>
        <v>0.962346955613546</v>
      </c>
      <c r="HL23" s="108">
        <v>11144.24</v>
      </c>
      <c r="HM23" s="108">
        <v>12627.5</v>
      </c>
      <c r="HN23" s="253">
        <f t="shared" si="74"/>
        <v>1.1330965592987947</v>
      </c>
      <c r="HO23" s="108">
        <v>10092.32</v>
      </c>
      <c r="HP23" s="108">
        <v>11724.28</v>
      </c>
      <c r="HQ23" s="253">
        <f t="shared" si="75"/>
        <v>1.1617031564595655</v>
      </c>
      <c r="HR23" s="108">
        <v>12414.38</v>
      </c>
      <c r="HS23" s="108">
        <v>12124.08</v>
      </c>
      <c r="HT23" s="253">
        <f t="shared" si="76"/>
        <v>0.97661582777392031</v>
      </c>
      <c r="HU23" s="108">
        <v>18541.32</v>
      </c>
      <c r="HV23" s="108">
        <v>18489.439999999999</v>
      </c>
      <c r="HW23" s="253">
        <f t="shared" si="77"/>
        <v>0.99720192521352302</v>
      </c>
      <c r="HX23" s="108">
        <v>28358.49</v>
      </c>
      <c r="HY23" s="108">
        <v>31837.11</v>
      </c>
      <c r="HZ23" s="253">
        <f t="shared" si="78"/>
        <v>1.122665910632054</v>
      </c>
      <c r="IA23" s="108">
        <v>12157.44</v>
      </c>
      <c r="IB23" s="108">
        <v>10983.14</v>
      </c>
      <c r="IC23" s="253">
        <f t="shared" si="79"/>
        <v>0.90340894135607486</v>
      </c>
      <c r="ID23" s="353"/>
      <c r="IE23" s="353"/>
      <c r="IF23" s="353"/>
      <c r="IG23" s="353"/>
      <c r="IH23" s="353"/>
      <c r="II23" s="353"/>
      <c r="IJ23" s="353"/>
      <c r="IK23" s="353"/>
      <c r="IL23" s="353"/>
      <c r="IM23" s="353"/>
      <c r="IN23" s="353"/>
      <c r="IO23" s="353"/>
      <c r="IP23" s="353"/>
      <c r="IQ23" s="311">
        <f t="shared" si="80"/>
        <v>408105.71</v>
      </c>
      <c r="IR23" s="311">
        <f t="shared" si="81"/>
        <v>364091.09</v>
      </c>
      <c r="IS23" s="310">
        <f t="shared" si="5"/>
        <v>-44014.619999999995</v>
      </c>
      <c r="IT23" s="313">
        <f t="shared" si="6"/>
        <v>0.89214897287273931</v>
      </c>
      <c r="IU23" s="317">
        <f t="shared" si="82"/>
        <v>116903.87000000001</v>
      </c>
      <c r="IV23" s="317">
        <f t="shared" si="83"/>
        <v>118266.87</v>
      </c>
      <c r="IW23" s="316">
        <f t="shared" si="84"/>
        <v>1362.9999999999854</v>
      </c>
      <c r="IX23" s="320">
        <f t="shared" si="85"/>
        <v>1.0116591520879503</v>
      </c>
      <c r="IZ23" s="342"/>
      <c r="JA23" s="396"/>
      <c r="JB23" s="342"/>
    </row>
    <row r="24" spans="3:262">
      <c r="C24" s="340" t="s">
        <v>29</v>
      </c>
      <c r="D24" s="108">
        <v>31697.58</v>
      </c>
      <c r="F24" s="243">
        <f t="shared" si="7"/>
        <v>0</v>
      </c>
      <c r="G24" s="108">
        <v>22733.1</v>
      </c>
      <c r="I24" s="243">
        <f t="shared" si="8"/>
        <v>0</v>
      </c>
      <c r="J24" s="108">
        <v>17308.64</v>
      </c>
      <c r="L24" s="243">
        <f t="shared" si="9"/>
        <v>0</v>
      </c>
      <c r="M24" s="108">
        <v>10987.51</v>
      </c>
      <c r="O24" s="243">
        <f t="shared" si="10"/>
        <v>0</v>
      </c>
      <c r="P24" s="108">
        <v>16970.36</v>
      </c>
      <c r="R24" s="243">
        <f t="shared" si="11"/>
        <v>0</v>
      </c>
      <c r="S24" s="108">
        <v>13723.37</v>
      </c>
      <c r="U24" s="243">
        <f t="shared" si="12"/>
        <v>0</v>
      </c>
      <c r="V24" s="108">
        <v>30933.73</v>
      </c>
      <c r="X24" s="243">
        <f t="shared" si="13"/>
        <v>0</v>
      </c>
      <c r="Y24" s="108">
        <v>27050.83</v>
      </c>
      <c r="AA24" s="243">
        <f t="shared" si="14"/>
        <v>0</v>
      </c>
      <c r="AB24" s="108">
        <v>10066.4</v>
      </c>
      <c r="AD24" s="243">
        <f t="shared" si="15"/>
        <v>0</v>
      </c>
      <c r="AE24" s="108">
        <v>11021.93</v>
      </c>
      <c r="AG24" s="243">
        <f t="shared" si="16"/>
        <v>0</v>
      </c>
      <c r="AH24" s="108">
        <v>13559.03</v>
      </c>
      <c r="AJ24" s="243">
        <f t="shared" si="17"/>
        <v>0</v>
      </c>
      <c r="AK24" s="108">
        <v>18009.05</v>
      </c>
      <c r="AM24" s="243">
        <f t="shared" si="18"/>
        <v>0</v>
      </c>
      <c r="AN24" s="108">
        <v>18402.900000000001</v>
      </c>
      <c r="AP24" s="253">
        <f t="shared" si="19"/>
        <v>0</v>
      </c>
      <c r="AQ24" s="108">
        <v>32115.91</v>
      </c>
      <c r="AS24" s="253">
        <f t="shared" si="20"/>
        <v>0</v>
      </c>
      <c r="AT24" s="108">
        <v>31304.34</v>
      </c>
      <c r="AV24" s="253">
        <f t="shared" si="21"/>
        <v>0</v>
      </c>
      <c r="AW24" s="108">
        <v>9774.0300000000007</v>
      </c>
      <c r="AY24" s="253">
        <f t="shared" si="22"/>
        <v>0</v>
      </c>
      <c r="AZ24" s="108">
        <v>10554.05</v>
      </c>
      <c r="BB24" s="253">
        <f t="shared" si="23"/>
        <v>0</v>
      </c>
      <c r="BC24" s="108">
        <v>11311.2</v>
      </c>
      <c r="BE24" s="253">
        <f t="shared" si="24"/>
        <v>0</v>
      </c>
      <c r="BF24" s="108">
        <v>13290.52</v>
      </c>
      <c r="BH24" s="253">
        <f t="shared" si="25"/>
        <v>0</v>
      </c>
      <c r="BI24" s="108">
        <v>13793.91</v>
      </c>
      <c r="BK24" s="253">
        <f t="shared" si="26"/>
        <v>0</v>
      </c>
      <c r="BL24" s="108">
        <v>27926.06</v>
      </c>
      <c r="BN24" s="253">
        <f t="shared" si="27"/>
        <v>0</v>
      </c>
      <c r="BO24" s="108">
        <v>27735.31</v>
      </c>
      <c r="BQ24" s="253">
        <f t="shared" si="28"/>
        <v>0</v>
      </c>
      <c r="BR24" s="108">
        <v>6129.13</v>
      </c>
      <c r="BT24" s="253">
        <f t="shared" si="29"/>
        <v>0</v>
      </c>
      <c r="BU24" s="108">
        <v>9696.75</v>
      </c>
      <c r="BW24" s="253">
        <f t="shared" si="30"/>
        <v>0</v>
      </c>
      <c r="BX24" s="108">
        <v>11963.14</v>
      </c>
      <c r="BZ24" s="253">
        <f t="shared" si="31"/>
        <v>0</v>
      </c>
      <c r="CA24" s="88">
        <v>11110.38</v>
      </c>
      <c r="CC24" s="253">
        <f t="shared" si="32"/>
        <v>0</v>
      </c>
      <c r="CD24" s="108">
        <v>17128.830000000002</v>
      </c>
      <c r="CF24" s="253">
        <f t="shared" si="33"/>
        <v>0</v>
      </c>
      <c r="CG24" s="108">
        <v>30149.81</v>
      </c>
      <c r="CI24" s="253">
        <f t="shared" si="34"/>
        <v>0</v>
      </c>
      <c r="CJ24" s="108">
        <v>24246.26</v>
      </c>
      <c r="CL24" s="253">
        <f t="shared" si="35"/>
        <v>0</v>
      </c>
      <c r="CM24" s="108">
        <v>29605.58</v>
      </c>
      <c r="CO24" s="253">
        <f t="shared" si="36"/>
        <v>0</v>
      </c>
      <c r="CP24" s="108">
        <v>8257.93</v>
      </c>
      <c r="CR24" s="253">
        <f t="shared" si="37"/>
        <v>0</v>
      </c>
      <c r="CS24" s="108">
        <v>9077.42</v>
      </c>
      <c r="CU24" s="253">
        <f t="shared" si="38"/>
        <v>0</v>
      </c>
      <c r="CV24" s="108">
        <v>10481.01</v>
      </c>
      <c r="CX24" s="253">
        <f t="shared" si="39"/>
        <v>0</v>
      </c>
      <c r="CY24" s="108">
        <v>15839.98</v>
      </c>
      <c r="DA24" s="253">
        <f t="shared" si="40"/>
        <v>0</v>
      </c>
      <c r="DB24" s="108">
        <v>31014.65</v>
      </c>
      <c r="DD24" s="253">
        <f t="shared" si="41"/>
        <v>0</v>
      </c>
      <c r="DE24" s="108">
        <v>33439.83</v>
      </c>
      <c r="DG24" s="253">
        <f t="shared" si="42"/>
        <v>0</v>
      </c>
      <c r="DH24" s="108">
        <v>9365.76</v>
      </c>
      <c r="DJ24" s="253">
        <f t="shared" si="43"/>
        <v>0</v>
      </c>
      <c r="DK24" s="108">
        <v>7896.16</v>
      </c>
      <c r="DM24" s="253">
        <f t="shared" si="0"/>
        <v>0</v>
      </c>
      <c r="DN24" s="108">
        <v>16982.78</v>
      </c>
      <c r="DP24" s="253">
        <f t="shared" si="1"/>
        <v>0</v>
      </c>
      <c r="DQ24" s="108">
        <v>21826.1</v>
      </c>
      <c r="DS24" s="253">
        <f t="shared" si="2"/>
        <v>0</v>
      </c>
      <c r="DT24" s="108">
        <v>32238.42</v>
      </c>
      <c r="DV24" s="253">
        <f t="shared" si="3"/>
        <v>0</v>
      </c>
      <c r="DW24" s="108">
        <v>34482.83</v>
      </c>
      <c r="DX24" s="108"/>
      <c r="DY24" s="253">
        <f t="shared" si="4"/>
        <v>0</v>
      </c>
      <c r="DZ24" s="108">
        <v>30930.799999999999</v>
      </c>
      <c r="EB24" s="253">
        <f t="shared" si="44"/>
        <v>0</v>
      </c>
      <c r="EC24" s="108">
        <v>9103.98</v>
      </c>
      <c r="EE24" s="253">
        <f t="shared" si="45"/>
        <v>0</v>
      </c>
      <c r="EF24" s="108">
        <v>8573.32</v>
      </c>
      <c r="EH24" s="253">
        <f t="shared" si="46"/>
        <v>0</v>
      </c>
      <c r="EI24" s="108">
        <v>10189.76</v>
      </c>
      <c r="EK24" s="253">
        <f t="shared" si="47"/>
        <v>0</v>
      </c>
      <c r="EL24" s="108">
        <v>12039.04</v>
      </c>
      <c r="EN24" s="253">
        <f t="shared" si="48"/>
        <v>0</v>
      </c>
      <c r="EO24" s="108">
        <v>18913.23</v>
      </c>
      <c r="EQ24" s="253">
        <f t="shared" si="49"/>
        <v>0</v>
      </c>
      <c r="ER24" s="108">
        <v>27396.06</v>
      </c>
      <c r="ET24" s="253">
        <f t="shared" si="50"/>
        <v>0</v>
      </c>
      <c r="EU24" s="108">
        <v>29755.17</v>
      </c>
      <c r="EW24" s="253">
        <f t="shared" si="51"/>
        <v>0</v>
      </c>
      <c r="EX24" s="108">
        <v>8293.23</v>
      </c>
      <c r="EZ24" s="253">
        <f t="shared" si="52"/>
        <v>0</v>
      </c>
      <c r="FA24" s="108">
        <v>8494.24</v>
      </c>
      <c r="FC24" s="253">
        <f t="shared" si="53"/>
        <v>0</v>
      </c>
      <c r="FD24" s="108">
        <v>9714.86</v>
      </c>
      <c r="FE24" s="108">
        <v>17432.86</v>
      </c>
      <c r="FF24" s="253">
        <f t="shared" si="54"/>
        <v>1.7944530338059426</v>
      </c>
      <c r="FG24" s="108">
        <v>12085.05</v>
      </c>
      <c r="FH24" s="108">
        <v>23657.25</v>
      </c>
      <c r="FI24" s="253">
        <f t="shared" si="55"/>
        <v>1.9575632703215957</v>
      </c>
      <c r="FJ24" s="108">
        <v>21137.9</v>
      </c>
      <c r="FK24" s="108">
        <v>32125.97</v>
      </c>
      <c r="FL24" s="253">
        <f t="shared" si="56"/>
        <v>1.5198278920801025</v>
      </c>
      <c r="FM24" s="108">
        <v>38027.68</v>
      </c>
      <c r="FN24" s="108">
        <v>41859.050000000003</v>
      </c>
      <c r="FO24" s="253">
        <f t="shared" si="57"/>
        <v>1.1007521363385828</v>
      </c>
      <c r="FP24" s="108">
        <v>28130.7</v>
      </c>
      <c r="FQ24" s="108">
        <v>48020.81</v>
      </c>
      <c r="FR24" s="253">
        <f t="shared" si="58"/>
        <v>1.707060613493443</v>
      </c>
      <c r="FS24" s="108">
        <v>8404.23</v>
      </c>
      <c r="FT24" s="108">
        <v>19407.169999999998</v>
      </c>
      <c r="FU24" s="253">
        <f t="shared" si="59"/>
        <v>2.3092145264943964</v>
      </c>
      <c r="FV24" s="108">
        <v>10660.56</v>
      </c>
      <c r="FW24" s="108">
        <v>28355.24</v>
      </c>
      <c r="FX24" s="253">
        <f t="shared" si="60"/>
        <v>2.6598265006716346</v>
      </c>
      <c r="FY24" s="108">
        <v>12857.38</v>
      </c>
      <c r="FZ24" s="108">
        <v>27182.32</v>
      </c>
      <c r="GA24" s="253">
        <f t="shared" si="61"/>
        <v>2.114141450279917</v>
      </c>
      <c r="GB24" s="108">
        <v>14946.61</v>
      </c>
      <c r="GC24" s="108">
        <v>25317.01</v>
      </c>
      <c r="GD24" s="253">
        <f t="shared" si="62"/>
        <v>1.6938295707187112</v>
      </c>
      <c r="GE24" s="108">
        <v>16998.25</v>
      </c>
      <c r="GF24" s="108">
        <v>37999</v>
      </c>
      <c r="GG24" s="253">
        <f t="shared" si="63"/>
        <v>2.235465415557484</v>
      </c>
      <c r="GH24" s="108">
        <v>30380.86</v>
      </c>
      <c r="GI24" s="108">
        <v>52546.58</v>
      </c>
      <c r="GJ24" s="253">
        <f t="shared" si="64"/>
        <v>1.7295948830941585</v>
      </c>
      <c r="GK24" s="108">
        <v>37163.33</v>
      </c>
      <c r="GL24" s="108">
        <v>40117.800000000003</v>
      </c>
      <c r="GM24" s="253">
        <f t="shared" si="65"/>
        <v>1.0794996035070055</v>
      </c>
      <c r="GN24" s="108">
        <v>9671.86</v>
      </c>
      <c r="GO24" s="108">
        <v>20104.78</v>
      </c>
      <c r="GP24" s="253">
        <f t="shared" si="66"/>
        <v>2.0786880703401414</v>
      </c>
      <c r="GQ24" s="108">
        <v>12192.7</v>
      </c>
      <c r="GR24" s="108">
        <v>20283.88</v>
      </c>
      <c r="GS24" s="253">
        <f t="shared" si="67"/>
        <v>1.663608552658558</v>
      </c>
      <c r="GT24" s="108">
        <v>7755.97</v>
      </c>
      <c r="GU24" s="108">
        <v>22618.29</v>
      </c>
      <c r="GV24" s="253">
        <f t="shared" si="68"/>
        <v>2.9162425847443969</v>
      </c>
      <c r="GW24" s="108">
        <v>10371.48</v>
      </c>
      <c r="GX24" s="108">
        <v>18418.02</v>
      </c>
      <c r="GY24" s="253">
        <f t="shared" si="69"/>
        <v>1.7758333429751589</v>
      </c>
      <c r="GZ24" s="108">
        <v>10371.48</v>
      </c>
      <c r="HA24" s="108">
        <v>33593.83</v>
      </c>
      <c r="HB24" s="253">
        <f t="shared" si="70"/>
        <v>3.2390584564594449</v>
      </c>
      <c r="HC24" s="108">
        <v>37440.67</v>
      </c>
      <c r="HD24" s="108">
        <v>48162.92</v>
      </c>
      <c r="HE24" s="253">
        <f t="shared" si="71"/>
        <v>1.2863797576272007</v>
      </c>
      <c r="HF24" s="108">
        <v>27023.67</v>
      </c>
      <c r="HG24" s="108">
        <v>39474.379999999997</v>
      </c>
      <c r="HH24" s="253">
        <f t="shared" si="72"/>
        <v>1.4607334977077502</v>
      </c>
      <c r="HI24" s="108">
        <v>19506.740000000002</v>
      </c>
      <c r="HJ24" s="108">
        <v>36142.43</v>
      </c>
      <c r="HK24" s="253">
        <f t="shared" si="73"/>
        <v>1.8528175389634556</v>
      </c>
      <c r="HL24" s="108">
        <v>5287.43</v>
      </c>
      <c r="HM24" s="108">
        <v>19714.66</v>
      </c>
      <c r="HN24" s="253">
        <f t="shared" si="74"/>
        <v>3.7285902602965901</v>
      </c>
      <c r="HO24" s="108">
        <v>7054.07</v>
      </c>
      <c r="HP24" s="108">
        <v>24335.15</v>
      </c>
      <c r="HQ24" s="253">
        <f t="shared" si="75"/>
        <v>3.449802737993811</v>
      </c>
      <c r="HR24" s="108">
        <v>3703.11</v>
      </c>
      <c r="HS24" s="108">
        <v>22277.94</v>
      </c>
      <c r="HT24" s="253">
        <f t="shared" si="76"/>
        <v>6.0160081661090263</v>
      </c>
      <c r="HU24" s="108">
        <v>6193.5</v>
      </c>
      <c r="HV24" s="108">
        <v>30337.16</v>
      </c>
      <c r="HW24" s="253">
        <f t="shared" si="77"/>
        <v>4.8982255590538468</v>
      </c>
      <c r="HX24" s="108">
        <v>5242.57</v>
      </c>
      <c r="HY24" s="108">
        <v>42429.63</v>
      </c>
      <c r="HZ24" s="253">
        <f t="shared" si="78"/>
        <v>8.0932882155126205</v>
      </c>
      <c r="IA24" s="108">
        <v>7442.01</v>
      </c>
      <c r="IB24" s="108">
        <v>37039.29</v>
      </c>
      <c r="IC24" s="253">
        <f t="shared" si="79"/>
        <v>4.9770545860594115</v>
      </c>
      <c r="ID24" s="353"/>
      <c r="IE24" s="353"/>
      <c r="IF24" s="353"/>
      <c r="IG24" s="353"/>
      <c r="IH24" s="353"/>
      <c r="II24" s="353"/>
      <c r="IJ24" s="353"/>
      <c r="IK24" s="353"/>
      <c r="IL24" s="353"/>
      <c r="IM24" s="353"/>
      <c r="IN24" s="353"/>
      <c r="IO24" s="353"/>
      <c r="IP24" s="353"/>
      <c r="IQ24" s="311">
        <f t="shared" si="80"/>
        <v>321357.17</v>
      </c>
      <c r="IR24" s="311">
        <f t="shared" si="81"/>
        <v>656839</v>
      </c>
      <c r="IS24" s="310">
        <f t="shared" si="5"/>
        <v>335481.83</v>
      </c>
      <c r="IT24" s="313">
        <f t="shared" si="6"/>
        <v>2.0439531503218058</v>
      </c>
      <c r="IU24" s="317">
        <f t="shared" si="82"/>
        <v>74011.09</v>
      </c>
      <c r="IV24" s="317">
        <f t="shared" si="83"/>
        <v>214711.35</v>
      </c>
      <c r="IW24" s="316">
        <f t="shared" si="84"/>
        <v>140700.26</v>
      </c>
      <c r="IX24" s="320">
        <f t="shared" si="85"/>
        <v>2.9010699612720203</v>
      </c>
      <c r="IZ24" s="342"/>
      <c r="JA24" s="396"/>
      <c r="JB24" s="342"/>
    </row>
    <row r="25" spans="3:262">
      <c r="C25" s="340" t="s">
        <v>30</v>
      </c>
      <c r="D25" s="108">
        <v>7402.62</v>
      </c>
      <c r="E25" s="108">
        <v>5519.71</v>
      </c>
      <c r="F25" s="243">
        <f t="shared" si="7"/>
        <v>0.7456427589150868</v>
      </c>
      <c r="G25" s="108">
        <v>20088.91</v>
      </c>
      <c r="H25" s="108">
        <v>18489.689999999999</v>
      </c>
      <c r="I25" s="243">
        <f t="shared" si="8"/>
        <v>0.92039289339242392</v>
      </c>
      <c r="J25" s="108">
        <v>16537.330000000002</v>
      </c>
      <c r="K25" s="108">
        <v>13916.16</v>
      </c>
      <c r="L25" s="243">
        <f t="shared" si="9"/>
        <v>0.841499806800735</v>
      </c>
      <c r="M25" s="108">
        <v>12631.33</v>
      </c>
      <c r="N25" s="108">
        <v>18573.13</v>
      </c>
      <c r="O25" s="243">
        <f t="shared" si="10"/>
        <v>1.4704017708349002</v>
      </c>
      <c r="P25" s="108">
        <v>11480.43</v>
      </c>
      <c r="Q25" s="108">
        <v>15180.84</v>
      </c>
      <c r="R25" s="243">
        <f t="shared" si="11"/>
        <v>1.3223232927686506</v>
      </c>
      <c r="S25" s="108">
        <v>10467.19</v>
      </c>
      <c r="T25" s="108">
        <v>13127.08</v>
      </c>
      <c r="U25" s="243">
        <f t="shared" si="12"/>
        <v>1.2541169119887954</v>
      </c>
      <c r="V25" s="108">
        <v>23831.34</v>
      </c>
      <c r="W25" s="108">
        <v>12237.13</v>
      </c>
      <c r="X25" s="243">
        <f t="shared" si="13"/>
        <v>0.51348896033542379</v>
      </c>
      <c r="Y25" s="108">
        <v>8314.67</v>
      </c>
      <c r="Z25" s="108">
        <v>4584.33</v>
      </c>
      <c r="AA25" s="243">
        <f t="shared" si="14"/>
        <v>0.55135441334412549</v>
      </c>
      <c r="AB25" s="108">
        <v>14189.79</v>
      </c>
      <c r="AC25" s="108">
        <v>9789.82</v>
      </c>
      <c r="AD25" s="243">
        <f t="shared" si="15"/>
        <v>0.68992000586337077</v>
      </c>
      <c r="AE25" s="108">
        <v>15471.91</v>
      </c>
      <c r="AF25" s="108">
        <v>11165.64</v>
      </c>
      <c r="AG25" s="243">
        <f t="shared" si="16"/>
        <v>0.72167172637379606</v>
      </c>
      <c r="AH25" s="108">
        <v>15222.99</v>
      </c>
      <c r="AI25" s="108">
        <v>11376.7</v>
      </c>
      <c r="AJ25" s="243">
        <f t="shared" si="17"/>
        <v>0.74733675841605363</v>
      </c>
      <c r="AK25" s="108">
        <v>21068.45</v>
      </c>
      <c r="AL25" s="108">
        <v>12120.18</v>
      </c>
      <c r="AM25" s="243">
        <f t="shared" si="18"/>
        <v>0.57527630176875855</v>
      </c>
      <c r="AN25" s="108">
        <v>17632.330000000002</v>
      </c>
      <c r="AO25" s="108">
        <v>15034.83</v>
      </c>
      <c r="AP25" s="253">
        <f t="shared" si="19"/>
        <v>0.85268537964069402</v>
      </c>
      <c r="AQ25" s="108">
        <v>27701.96</v>
      </c>
      <c r="AR25" s="108">
        <v>16940.740000000002</v>
      </c>
      <c r="AS25" s="253">
        <f t="shared" si="20"/>
        <v>0.61153579024733273</v>
      </c>
      <c r="AT25" s="108">
        <v>10508.98</v>
      </c>
      <c r="AU25" s="108">
        <v>7454.58</v>
      </c>
      <c r="AV25" s="253">
        <f t="shared" si="21"/>
        <v>0.70935333400577416</v>
      </c>
      <c r="AW25" s="108">
        <v>11872.7</v>
      </c>
      <c r="AX25" s="108">
        <v>12711.65</v>
      </c>
      <c r="AY25" s="253">
        <f t="shared" si="22"/>
        <v>1.0706621071870761</v>
      </c>
      <c r="AZ25" s="108">
        <v>11629.99</v>
      </c>
      <c r="BA25" s="108">
        <v>9714.89</v>
      </c>
      <c r="BB25" s="253">
        <f t="shared" si="23"/>
        <v>0.83533089882278488</v>
      </c>
      <c r="BC25" s="108">
        <v>9764.77</v>
      </c>
      <c r="BD25" s="108">
        <v>11640.38</v>
      </c>
      <c r="BE25" s="253">
        <f t="shared" si="24"/>
        <v>1.1920792809252034</v>
      </c>
      <c r="BF25" s="108">
        <v>8911.02</v>
      </c>
      <c r="BG25" s="108">
        <v>10265.719999999999</v>
      </c>
      <c r="BH25" s="253">
        <f t="shared" si="25"/>
        <v>1.1520252451458979</v>
      </c>
      <c r="BI25" s="108">
        <v>9561.43</v>
      </c>
      <c r="BJ25" s="108">
        <v>13665.26</v>
      </c>
      <c r="BK25" s="253">
        <f t="shared" si="26"/>
        <v>1.4292067190786315</v>
      </c>
      <c r="BL25" s="108">
        <v>18370.150000000001</v>
      </c>
      <c r="BM25" s="108">
        <v>13548.08</v>
      </c>
      <c r="BN25" s="253">
        <f t="shared" si="27"/>
        <v>0.73750513741041845</v>
      </c>
      <c r="BO25" s="108">
        <v>6278.95</v>
      </c>
      <c r="BP25" s="108">
        <v>3785.24</v>
      </c>
      <c r="BQ25" s="253">
        <f t="shared" si="28"/>
        <v>0.60284601724810671</v>
      </c>
      <c r="BR25" s="108">
        <v>11739.25</v>
      </c>
      <c r="BS25" s="108">
        <v>8779.4599999999991</v>
      </c>
      <c r="BT25" s="253">
        <f t="shared" si="29"/>
        <v>0.74787230870796684</v>
      </c>
      <c r="BU25" s="108">
        <v>10161.08</v>
      </c>
      <c r="BV25" s="108">
        <v>8189.16</v>
      </c>
      <c r="BW25" s="253">
        <f t="shared" si="30"/>
        <v>0.80593401488818117</v>
      </c>
      <c r="BX25" s="108">
        <v>9468.51</v>
      </c>
      <c r="BY25" s="108">
        <v>8655.76</v>
      </c>
      <c r="BZ25" s="253">
        <f t="shared" si="31"/>
        <v>0.91416284082712063</v>
      </c>
      <c r="CA25" s="88">
        <v>7661.84</v>
      </c>
      <c r="CB25" s="108">
        <v>10442.879999999999</v>
      </c>
      <c r="CC25" s="253">
        <f t="shared" si="32"/>
        <v>1.3629728629154354</v>
      </c>
      <c r="CD25" s="108">
        <v>16727.45</v>
      </c>
      <c r="CE25" s="108">
        <v>18858.82</v>
      </c>
      <c r="CF25" s="253">
        <f t="shared" si="33"/>
        <v>1.1274175083470581</v>
      </c>
      <c r="CG25" s="108">
        <v>31289.52</v>
      </c>
      <c r="CH25" s="108">
        <v>24639.82</v>
      </c>
      <c r="CI25" s="253">
        <f t="shared" si="34"/>
        <v>0.78747836336255717</v>
      </c>
      <c r="CJ25" s="108">
        <v>8905.2199999999993</v>
      </c>
      <c r="CK25" s="108">
        <v>8671.74</v>
      </c>
      <c r="CL25" s="253">
        <f t="shared" si="35"/>
        <v>0.97378166962747692</v>
      </c>
      <c r="CM25" s="108">
        <v>17814.61</v>
      </c>
      <c r="CN25" s="108">
        <v>11665.33</v>
      </c>
      <c r="CO25" s="253">
        <f t="shared" si="36"/>
        <v>0.65481815206731997</v>
      </c>
      <c r="CP25" s="108">
        <v>12344.67</v>
      </c>
      <c r="CQ25" s="108">
        <v>10891.29</v>
      </c>
      <c r="CR25" s="253">
        <f t="shared" si="37"/>
        <v>0.88226659764902593</v>
      </c>
      <c r="CS25" s="108">
        <v>10091.33</v>
      </c>
      <c r="CT25" s="108">
        <v>12786.34</v>
      </c>
      <c r="CU25" s="253">
        <f t="shared" si="38"/>
        <v>1.2670619234531029</v>
      </c>
      <c r="CV25" s="108">
        <v>8406.48</v>
      </c>
      <c r="CW25" s="108">
        <v>10637.82</v>
      </c>
      <c r="CX25" s="253">
        <f t="shared" si="39"/>
        <v>1.2654309532646244</v>
      </c>
      <c r="CY25" s="108">
        <v>12675.91</v>
      </c>
      <c r="CZ25" s="108">
        <v>15428.06</v>
      </c>
      <c r="DA25" s="253">
        <f t="shared" si="40"/>
        <v>1.2171165620456441</v>
      </c>
      <c r="DB25" s="108">
        <v>22162.06</v>
      </c>
      <c r="DC25" s="108">
        <v>17285.13</v>
      </c>
      <c r="DD25" s="253">
        <f t="shared" si="41"/>
        <v>0.7799423880271058</v>
      </c>
      <c r="DE25" s="108">
        <v>6127.71</v>
      </c>
      <c r="DF25" s="108">
        <v>3791.02</v>
      </c>
      <c r="DG25" s="253">
        <f t="shared" si="42"/>
        <v>0.61866831165312974</v>
      </c>
      <c r="DH25" s="108">
        <v>10001.89</v>
      </c>
      <c r="DI25" s="108">
        <v>7998.28</v>
      </c>
      <c r="DJ25" s="253">
        <f t="shared" si="43"/>
        <v>0.79967686107325719</v>
      </c>
      <c r="DK25" s="108">
        <v>13314.17</v>
      </c>
      <c r="DL25" s="108">
        <v>7920.29</v>
      </c>
      <c r="DM25" s="253">
        <f t="shared" si="0"/>
        <v>0.59487673658966345</v>
      </c>
      <c r="DN25" s="108">
        <v>13563.26</v>
      </c>
      <c r="DO25" s="108">
        <v>11167.2</v>
      </c>
      <c r="DP25" s="253">
        <f t="shared" si="1"/>
        <v>0.82334188093422966</v>
      </c>
      <c r="DQ25" s="108">
        <v>29992.65</v>
      </c>
      <c r="DR25" s="108">
        <v>12263.34</v>
      </c>
      <c r="DS25" s="253">
        <f t="shared" si="2"/>
        <v>0.40887817515291247</v>
      </c>
      <c r="DT25" s="108">
        <v>28769.93</v>
      </c>
      <c r="DU25" s="108">
        <v>20149.8</v>
      </c>
      <c r="DV25" s="253">
        <f t="shared" si="3"/>
        <v>0.70037709511284874</v>
      </c>
      <c r="DW25" s="108">
        <v>26549.18</v>
      </c>
      <c r="DX25" s="108">
        <v>29291.85</v>
      </c>
      <c r="DY25" s="253">
        <f t="shared" si="4"/>
        <v>1.1033052621587558</v>
      </c>
      <c r="DZ25" s="108">
        <v>9895.56</v>
      </c>
      <c r="EA25" s="108">
        <v>11702.29</v>
      </c>
      <c r="EB25" s="253">
        <f t="shared" si="44"/>
        <v>1.1825798641006675</v>
      </c>
      <c r="EC25" s="108">
        <v>7987.39</v>
      </c>
      <c r="ED25" s="108">
        <v>9326.84</v>
      </c>
      <c r="EE25" s="253">
        <f t="shared" si="45"/>
        <v>1.1676955801582243</v>
      </c>
      <c r="EF25" s="108">
        <v>8857.6299999999992</v>
      </c>
      <c r="EG25" s="108">
        <v>7999.56</v>
      </c>
      <c r="EH25" s="253">
        <f t="shared" si="46"/>
        <v>0.90312645707711892</v>
      </c>
      <c r="EI25" s="108">
        <v>9964.2800000000007</v>
      </c>
      <c r="EJ25" s="108">
        <v>7204.81</v>
      </c>
      <c r="EK25" s="253">
        <f t="shared" si="47"/>
        <v>0.72306378383586167</v>
      </c>
      <c r="EL25" s="108">
        <v>14397.26</v>
      </c>
      <c r="EM25" s="108">
        <v>9752.66</v>
      </c>
      <c r="EN25" s="253">
        <f t="shared" si="48"/>
        <v>0.67739694914171167</v>
      </c>
      <c r="EO25" s="108">
        <v>14388.91</v>
      </c>
      <c r="EP25" s="108">
        <v>9714.89</v>
      </c>
      <c r="EQ25" s="253">
        <f t="shared" si="49"/>
        <v>0.67516510979636402</v>
      </c>
      <c r="ER25" s="108">
        <v>21830.5</v>
      </c>
      <c r="ES25" s="108">
        <v>11640.38</v>
      </c>
      <c r="ET25" s="253">
        <f t="shared" si="50"/>
        <v>0.5332163715902063</v>
      </c>
      <c r="EU25" s="108">
        <v>5259.41</v>
      </c>
      <c r="EV25" s="108">
        <v>3459.64</v>
      </c>
      <c r="EW25" s="253">
        <f t="shared" si="51"/>
        <v>0.65780001939381028</v>
      </c>
      <c r="EX25" s="108">
        <v>12793.69</v>
      </c>
      <c r="EY25" s="108">
        <v>9859.7000000000007</v>
      </c>
      <c r="EZ25" s="253">
        <f t="shared" si="52"/>
        <v>0.77066897822285829</v>
      </c>
      <c r="FA25" s="108">
        <v>8877.6200000000008</v>
      </c>
      <c r="FB25" s="108">
        <v>7095.56</v>
      </c>
      <c r="FC25" s="253">
        <f t="shared" si="53"/>
        <v>0.79926376664015808</v>
      </c>
      <c r="FD25" s="108">
        <v>9460.8799999999992</v>
      </c>
      <c r="FE25" s="108">
        <v>11551.8</v>
      </c>
      <c r="FF25" s="253">
        <f t="shared" si="54"/>
        <v>1.2210069253600089</v>
      </c>
      <c r="FG25" s="108">
        <v>12188.54</v>
      </c>
      <c r="FH25" s="108">
        <v>10357.370000000001</v>
      </c>
      <c r="FI25" s="253">
        <f t="shared" si="55"/>
        <v>0.84976297407236634</v>
      </c>
      <c r="FJ25" s="108">
        <v>17459.349999999999</v>
      </c>
      <c r="FK25" s="108">
        <v>11722.74</v>
      </c>
      <c r="FL25" s="253">
        <f t="shared" si="56"/>
        <v>0.67143049426238666</v>
      </c>
      <c r="FM25" s="108">
        <v>30988.29</v>
      </c>
      <c r="FN25" s="108">
        <v>17455.439999999999</v>
      </c>
      <c r="FO25" s="253">
        <f t="shared" si="57"/>
        <v>0.56329148849452482</v>
      </c>
      <c r="FP25" s="108">
        <v>8977.18</v>
      </c>
      <c r="FQ25" s="108">
        <v>8557.68</v>
      </c>
      <c r="FR25" s="253">
        <f t="shared" si="58"/>
        <v>0.95327040340062252</v>
      </c>
      <c r="FS25" s="108">
        <v>11873.51</v>
      </c>
      <c r="FT25" s="108">
        <v>13904.09</v>
      </c>
      <c r="FU25" s="253">
        <f t="shared" si="59"/>
        <v>1.1710176687432781</v>
      </c>
      <c r="FV25" s="108">
        <v>14467.57</v>
      </c>
      <c r="FW25" s="108">
        <v>11338.68</v>
      </c>
      <c r="FX25" s="253">
        <f t="shared" si="60"/>
        <v>0.78373078547399466</v>
      </c>
      <c r="FY25" s="108">
        <v>10547.29</v>
      </c>
      <c r="FZ25" s="108">
        <v>7885.7</v>
      </c>
      <c r="GA25" s="253">
        <f t="shared" si="61"/>
        <v>0.7476517664727147</v>
      </c>
      <c r="GB25" s="108">
        <v>12834.42</v>
      </c>
      <c r="GC25" s="108">
        <v>10468.540000000001</v>
      </c>
      <c r="GD25" s="253">
        <f t="shared" si="62"/>
        <v>0.81566132322302065</v>
      </c>
      <c r="GE25" s="108">
        <v>14554.99</v>
      </c>
      <c r="GF25" s="108">
        <v>18083.25</v>
      </c>
      <c r="GG25" s="253">
        <f t="shared" si="63"/>
        <v>1.2424089607756514</v>
      </c>
      <c r="GH25" s="108">
        <v>24922.85</v>
      </c>
      <c r="GI25" s="108">
        <v>25046.36</v>
      </c>
      <c r="GJ25" s="253">
        <f t="shared" si="64"/>
        <v>1.0049556932694295</v>
      </c>
      <c r="GK25" s="108">
        <v>12898.36</v>
      </c>
      <c r="GL25" s="108">
        <v>8984.18</v>
      </c>
      <c r="GM25" s="253">
        <f t="shared" si="65"/>
        <v>0.69653661395712319</v>
      </c>
      <c r="GN25" s="108">
        <v>9358.06</v>
      </c>
      <c r="GO25" s="108">
        <v>12700.59</v>
      </c>
      <c r="GP25" s="253">
        <f t="shared" si="66"/>
        <v>1.3571819372818725</v>
      </c>
      <c r="GQ25" s="108">
        <v>11279.25</v>
      </c>
      <c r="GR25" s="108">
        <v>11803.58</v>
      </c>
      <c r="GS25" s="253">
        <f t="shared" si="67"/>
        <v>1.0464862468692511</v>
      </c>
      <c r="GT25" s="108">
        <v>11399.6</v>
      </c>
      <c r="GU25" s="108">
        <v>13489.6</v>
      </c>
      <c r="GV25" s="253">
        <f t="shared" si="68"/>
        <v>1.1833397663075897</v>
      </c>
      <c r="GW25" s="108">
        <v>9185.76</v>
      </c>
      <c r="GX25" s="108">
        <v>13881.25</v>
      </c>
      <c r="GY25" s="253">
        <f t="shared" si="69"/>
        <v>1.5111705509397153</v>
      </c>
      <c r="GZ25" s="108">
        <v>9185.76</v>
      </c>
      <c r="HA25" s="108">
        <v>18473.98</v>
      </c>
      <c r="HB25" s="253">
        <f t="shared" si="70"/>
        <v>2.0111542213164721</v>
      </c>
      <c r="HC25" s="108">
        <v>25766.560000000001</v>
      </c>
      <c r="HD25" s="108">
        <v>21708.52</v>
      </c>
      <c r="HE25" s="253">
        <f t="shared" si="71"/>
        <v>0.84250749809054837</v>
      </c>
      <c r="HF25" s="108">
        <v>11015.17</v>
      </c>
      <c r="HG25" s="108">
        <v>12241.94</v>
      </c>
      <c r="HH25" s="253">
        <f t="shared" si="72"/>
        <v>1.1113709547832671</v>
      </c>
      <c r="HI25" s="108">
        <v>15527.41</v>
      </c>
      <c r="HJ25" s="108">
        <v>18006.080000000002</v>
      </c>
      <c r="HK25" s="253">
        <f t="shared" si="73"/>
        <v>1.1596319025516812</v>
      </c>
      <c r="HL25" s="108">
        <v>10680.71</v>
      </c>
      <c r="HM25" s="108">
        <v>10417.1</v>
      </c>
      <c r="HN25" s="253">
        <f t="shared" si="74"/>
        <v>0.97531905650467066</v>
      </c>
      <c r="HO25" s="108">
        <v>9053.89</v>
      </c>
      <c r="HP25" s="108">
        <v>17118.189999999999</v>
      </c>
      <c r="HQ25" s="253">
        <f t="shared" si="75"/>
        <v>1.890700019549608</v>
      </c>
      <c r="HR25" s="108">
        <v>5445.86</v>
      </c>
      <c r="HS25" s="108">
        <v>13607.56</v>
      </c>
      <c r="HT25" s="253">
        <f t="shared" si="76"/>
        <v>2.4986980935977057</v>
      </c>
      <c r="HU25" s="108">
        <v>8835.91</v>
      </c>
      <c r="HV25" s="108">
        <v>19506.439999999999</v>
      </c>
      <c r="HW25" s="253">
        <f t="shared" si="77"/>
        <v>2.2076322642489568</v>
      </c>
      <c r="HX25" s="108">
        <v>17194.38</v>
      </c>
      <c r="HY25" s="108">
        <v>21057.69</v>
      </c>
      <c r="HZ25" s="253">
        <f t="shared" si="78"/>
        <v>1.2246844608529064</v>
      </c>
      <c r="IA25" s="108">
        <v>3814.1</v>
      </c>
      <c r="IB25" s="108">
        <v>8495.17</v>
      </c>
      <c r="IC25" s="253">
        <f t="shared" si="79"/>
        <v>2.227306572979209</v>
      </c>
      <c r="ID25" s="353"/>
      <c r="IE25" s="353"/>
      <c r="IF25" s="353"/>
      <c r="IG25" s="353"/>
      <c r="IH25" s="353"/>
      <c r="II25" s="353"/>
      <c r="IJ25" s="353"/>
      <c r="IK25" s="353"/>
      <c r="IL25" s="353"/>
      <c r="IM25" s="353"/>
      <c r="IN25" s="353"/>
      <c r="IO25" s="353"/>
      <c r="IP25" s="353"/>
      <c r="IQ25" s="311">
        <f t="shared" si="80"/>
        <v>265004.49</v>
      </c>
      <c r="IR25" s="311">
        <f t="shared" si="81"/>
        <v>308281.00000000006</v>
      </c>
      <c r="IS25" s="310">
        <f t="shared" si="5"/>
        <v>43276.510000000068</v>
      </c>
      <c r="IT25" s="313">
        <f t="shared" si="6"/>
        <v>1.1633048179674241</v>
      </c>
      <c r="IU25" s="317">
        <f t="shared" si="82"/>
        <v>77753.33</v>
      </c>
      <c r="IV25" s="317">
        <f t="shared" si="83"/>
        <v>111955</v>
      </c>
      <c r="IW25" s="316">
        <f t="shared" si="84"/>
        <v>34201.67</v>
      </c>
      <c r="IX25" s="320">
        <f t="shared" si="85"/>
        <v>1.4398740221158373</v>
      </c>
      <c r="IZ25" s="244"/>
      <c r="JA25" s="396"/>
      <c r="JB25" s="342"/>
    </row>
    <row r="26" spans="3:262">
      <c r="C26" s="340" t="s">
        <v>31</v>
      </c>
      <c r="D26" s="108">
        <v>25001.67</v>
      </c>
      <c r="E26" s="108">
        <v>25687</v>
      </c>
      <c r="F26" s="243">
        <f t="shared" si="7"/>
        <v>1.0274113689205562</v>
      </c>
      <c r="G26" s="108">
        <v>15981.19</v>
      </c>
      <c r="H26" s="108">
        <v>16256.07</v>
      </c>
      <c r="I26" s="243">
        <f t="shared" si="8"/>
        <v>1.0172002210098245</v>
      </c>
      <c r="J26" s="108">
        <v>15324.42</v>
      </c>
      <c r="K26" s="108">
        <v>17411.52</v>
      </c>
      <c r="L26" s="243">
        <f t="shared" si="9"/>
        <v>1.136194387781071</v>
      </c>
      <c r="M26" s="108">
        <v>13035.31</v>
      </c>
      <c r="N26" s="108">
        <v>15969.46</v>
      </c>
      <c r="O26" s="243">
        <f t="shared" si="10"/>
        <v>1.2250924604017857</v>
      </c>
      <c r="P26" s="108">
        <v>17838.330000000002</v>
      </c>
      <c r="Q26" s="108">
        <v>11563.56</v>
      </c>
      <c r="R26" s="243">
        <f t="shared" si="11"/>
        <v>0.64824229622391771</v>
      </c>
      <c r="S26" s="108">
        <v>18317.53</v>
      </c>
      <c r="T26" s="108">
        <v>18531.79</v>
      </c>
      <c r="U26" s="243">
        <f t="shared" si="12"/>
        <v>1.0116969918979253</v>
      </c>
      <c r="V26" s="108">
        <v>24517.29</v>
      </c>
      <c r="W26" s="108">
        <v>19670.18</v>
      </c>
      <c r="X26" s="243">
        <f t="shared" si="13"/>
        <v>0.80229829642672579</v>
      </c>
      <c r="Y26" s="108">
        <v>31724.240000000002</v>
      </c>
      <c r="Z26" s="108">
        <v>20277.29</v>
      </c>
      <c r="AA26" s="243">
        <f t="shared" si="14"/>
        <v>0.63917338918126954</v>
      </c>
      <c r="AB26" s="108">
        <v>14080.49</v>
      </c>
      <c r="AC26" s="108">
        <v>11416.61</v>
      </c>
      <c r="AD26" s="243">
        <f t="shared" si="15"/>
        <v>0.81081056128018281</v>
      </c>
      <c r="AE26" s="108">
        <v>13468.96</v>
      </c>
      <c r="AF26" s="108">
        <v>12590.95</v>
      </c>
      <c r="AG26" s="243">
        <f t="shared" si="16"/>
        <v>0.93481233888882298</v>
      </c>
      <c r="AH26" s="108">
        <v>12604.24</v>
      </c>
      <c r="AI26" s="108">
        <v>15132.51</v>
      </c>
      <c r="AJ26" s="243">
        <f t="shared" si="17"/>
        <v>1.2005888494665287</v>
      </c>
      <c r="AK26" s="108">
        <v>15852.33</v>
      </c>
      <c r="AL26" s="108">
        <v>15368.63</v>
      </c>
      <c r="AM26" s="243">
        <f t="shared" si="18"/>
        <v>0.96948713532963293</v>
      </c>
      <c r="AN26" s="108">
        <v>22423.86</v>
      </c>
      <c r="AO26" s="108">
        <v>18679.689999999999</v>
      </c>
      <c r="AP26" s="253">
        <f t="shared" si="19"/>
        <v>0.83302740919716756</v>
      </c>
      <c r="AQ26" s="108">
        <v>28636.69</v>
      </c>
      <c r="AR26" s="108">
        <v>32902.21</v>
      </c>
      <c r="AS26" s="253">
        <f t="shared" si="20"/>
        <v>1.1489529690756859</v>
      </c>
      <c r="AT26" s="108">
        <v>30355.48</v>
      </c>
      <c r="AU26" s="108">
        <v>22883.48</v>
      </c>
      <c r="AV26" s="253">
        <f t="shared" si="21"/>
        <v>0.75385004618605933</v>
      </c>
      <c r="AW26" s="108">
        <v>9671.18</v>
      </c>
      <c r="AX26" s="108">
        <v>13859.4</v>
      </c>
      <c r="AY26" s="253">
        <f t="shared" si="22"/>
        <v>1.4330619428032567</v>
      </c>
      <c r="AZ26" s="108">
        <v>10521.49</v>
      </c>
      <c r="BA26" s="108">
        <v>14498.27</v>
      </c>
      <c r="BB26" s="253">
        <f t="shared" si="23"/>
        <v>1.3779673791449691</v>
      </c>
      <c r="BC26" s="108">
        <v>10938.09</v>
      </c>
      <c r="BD26" s="108">
        <v>11794.58</v>
      </c>
      <c r="BE26" s="253">
        <f t="shared" si="24"/>
        <v>1.0783034332319446</v>
      </c>
      <c r="BF26" s="108">
        <v>5950.53</v>
      </c>
      <c r="BG26" s="108">
        <v>14738.49</v>
      </c>
      <c r="BH26" s="253">
        <f t="shared" si="25"/>
        <v>2.4768365170833522</v>
      </c>
      <c r="BI26" s="108">
        <v>25869.98</v>
      </c>
      <c r="BJ26" s="108">
        <v>18887.490000000002</v>
      </c>
      <c r="BK26" s="253">
        <f t="shared" si="26"/>
        <v>0.73009294943405456</v>
      </c>
      <c r="BL26" s="108">
        <v>28389.3</v>
      </c>
      <c r="BM26" s="108">
        <v>31509.64</v>
      </c>
      <c r="BN26" s="253">
        <f t="shared" si="27"/>
        <v>1.1099125374701031</v>
      </c>
      <c r="BO26" s="108">
        <v>30494.07</v>
      </c>
      <c r="BP26" s="108">
        <v>20609.759999999998</v>
      </c>
      <c r="BQ26" s="253">
        <f t="shared" si="28"/>
        <v>0.67586124121837454</v>
      </c>
      <c r="BR26" s="108">
        <v>10902.38</v>
      </c>
      <c r="BS26" s="108">
        <v>11928.77</v>
      </c>
      <c r="BT26" s="253">
        <f t="shared" si="29"/>
        <v>1.0941436640439979</v>
      </c>
      <c r="BU26" s="108">
        <v>10244.26</v>
      </c>
      <c r="BV26" s="108">
        <v>10715.5</v>
      </c>
      <c r="BW26" s="253">
        <f t="shared" si="30"/>
        <v>1.0460003943671872</v>
      </c>
      <c r="BX26" s="108">
        <v>13303.73</v>
      </c>
      <c r="BY26" s="108">
        <v>9858.33</v>
      </c>
      <c r="BZ26" s="253">
        <f t="shared" si="31"/>
        <v>0.74101999965423238</v>
      </c>
      <c r="CA26" s="88">
        <v>14993.09</v>
      </c>
      <c r="CB26" s="108">
        <v>14052.55</v>
      </c>
      <c r="CC26" s="253">
        <f t="shared" si="32"/>
        <v>0.93726843499238643</v>
      </c>
      <c r="CD26" s="108">
        <v>24361.88</v>
      </c>
      <c r="CE26" s="108">
        <v>20559.32</v>
      </c>
      <c r="CF26" s="253">
        <f t="shared" si="33"/>
        <v>0.84391352391523144</v>
      </c>
      <c r="CG26" s="108">
        <v>35912.120000000003</v>
      </c>
      <c r="CH26" s="108">
        <v>32083.39</v>
      </c>
      <c r="CI26" s="253">
        <f t="shared" si="34"/>
        <v>0.89338613259256194</v>
      </c>
      <c r="CJ26" s="108">
        <v>23201.75</v>
      </c>
      <c r="CK26" s="108">
        <v>23549.040000000001</v>
      </c>
      <c r="CL26" s="253">
        <f t="shared" si="35"/>
        <v>1.0149682674798237</v>
      </c>
      <c r="CM26" s="108">
        <v>25495.14</v>
      </c>
      <c r="CN26" s="108">
        <v>20685.59</v>
      </c>
      <c r="CO26" s="253">
        <f t="shared" si="36"/>
        <v>0.81135424241639786</v>
      </c>
      <c r="CP26" s="108">
        <v>11850.29</v>
      </c>
      <c r="CQ26" s="108">
        <v>11062.35</v>
      </c>
      <c r="CR26" s="253">
        <f t="shared" si="37"/>
        <v>0.93350880020657723</v>
      </c>
      <c r="CS26" s="108">
        <v>8895.2000000000007</v>
      </c>
      <c r="CT26" s="108">
        <v>10245.36</v>
      </c>
      <c r="CU26" s="253">
        <f t="shared" si="38"/>
        <v>1.1517852324849356</v>
      </c>
      <c r="CV26" s="108">
        <v>14083.63</v>
      </c>
      <c r="CW26" s="108">
        <v>12789.99</v>
      </c>
      <c r="CX26" s="253">
        <f t="shared" si="39"/>
        <v>0.90814584024147182</v>
      </c>
      <c r="CY26" s="108">
        <v>25017.13</v>
      </c>
      <c r="CZ26" s="108">
        <v>23687.06</v>
      </c>
      <c r="DA26" s="253">
        <f t="shared" si="40"/>
        <v>0.94683362959700013</v>
      </c>
      <c r="DB26" s="108">
        <v>33947.03</v>
      </c>
      <c r="DC26" s="108">
        <v>28285.97</v>
      </c>
      <c r="DD26" s="253">
        <f t="shared" si="41"/>
        <v>0.83323843057846303</v>
      </c>
      <c r="DE26" s="108">
        <v>27597.63</v>
      </c>
      <c r="DF26" s="108">
        <v>19354.419999999998</v>
      </c>
      <c r="DG26" s="253">
        <f t="shared" si="42"/>
        <v>0.70130732240413385</v>
      </c>
      <c r="DH26" s="108">
        <v>14638.61</v>
      </c>
      <c r="DI26" s="108">
        <v>11211.02</v>
      </c>
      <c r="DJ26" s="253">
        <f t="shared" si="43"/>
        <v>0.76585276880796738</v>
      </c>
      <c r="DK26" s="108">
        <v>12432.84</v>
      </c>
      <c r="DL26" s="108">
        <v>14487.02</v>
      </c>
      <c r="DM26" s="253">
        <f t="shared" si="0"/>
        <v>1.1652221053275036</v>
      </c>
      <c r="DN26" s="108">
        <v>20276.77</v>
      </c>
      <c r="DO26" s="108">
        <v>13957.64</v>
      </c>
      <c r="DP26" s="253">
        <f t="shared" si="1"/>
        <v>0.68835618296207923</v>
      </c>
      <c r="DQ26" s="108">
        <v>42957.29</v>
      </c>
      <c r="DR26" s="108">
        <v>21117.39</v>
      </c>
      <c r="DS26" s="253">
        <f t="shared" si="2"/>
        <v>0.49159036801436962</v>
      </c>
      <c r="DT26" s="108">
        <v>45825.75</v>
      </c>
      <c r="DU26" s="108">
        <v>30364.68</v>
      </c>
      <c r="DV26" s="253">
        <f t="shared" si="3"/>
        <v>0.6626117412153647</v>
      </c>
      <c r="DW26" s="108">
        <v>39183.089999999997</v>
      </c>
      <c r="DX26" s="108">
        <v>42625.89</v>
      </c>
      <c r="DY26" s="253">
        <f t="shared" si="4"/>
        <v>1.0878644333563281</v>
      </c>
      <c r="DZ26" s="108">
        <v>32443.87</v>
      </c>
      <c r="EA26" s="108">
        <v>29361.73</v>
      </c>
      <c r="EB26" s="253">
        <f t="shared" si="44"/>
        <v>0.9050008522411167</v>
      </c>
      <c r="EC26" s="108">
        <v>12682.22</v>
      </c>
      <c r="EE26" s="253">
        <f t="shared" si="45"/>
        <v>0</v>
      </c>
      <c r="EF26" s="108">
        <v>8084.38</v>
      </c>
      <c r="EG26" s="108">
        <v>5386.65</v>
      </c>
      <c r="EH26" s="253">
        <f t="shared" si="46"/>
        <v>0.66630341473310251</v>
      </c>
      <c r="EI26" s="108">
        <v>9984.15</v>
      </c>
      <c r="EJ26" s="108">
        <v>13087.28</v>
      </c>
      <c r="EK26" s="253">
        <f t="shared" si="47"/>
        <v>1.3108056269186661</v>
      </c>
      <c r="EL26" s="108">
        <v>11710.76</v>
      </c>
      <c r="EM26" s="108">
        <v>14120.25</v>
      </c>
      <c r="EN26" s="253">
        <f t="shared" si="48"/>
        <v>1.2057500964924566</v>
      </c>
      <c r="EO26" s="108">
        <v>22399.35</v>
      </c>
      <c r="EP26" s="108">
        <v>14498.27</v>
      </c>
      <c r="EQ26" s="253">
        <f t="shared" si="49"/>
        <v>0.6472629786132188</v>
      </c>
      <c r="ER26" s="108">
        <v>33846.94</v>
      </c>
      <c r="ES26" s="108">
        <v>11794.58</v>
      </c>
      <c r="ET26" s="253">
        <f t="shared" si="50"/>
        <v>0.34846813330835813</v>
      </c>
      <c r="EU26" s="108">
        <v>33053.33</v>
      </c>
      <c r="EV26" s="108">
        <v>20195.990000000002</v>
      </c>
      <c r="EW26" s="253">
        <f t="shared" si="51"/>
        <v>0.611012264119833</v>
      </c>
      <c r="EX26" s="108">
        <v>12701.14</v>
      </c>
      <c r="EY26" s="108">
        <v>15914.23</v>
      </c>
      <c r="EZ26" s="253">
        <f t="shared" si="52"/>
        <v>1.2529765044712522</v>
      </c>
      <c r="FA26" s="108">
        <v>10858.29</v>
      </c>
      <c r="FB26" s="108">
        <v>11972.73</v>
      </c>
      <c r="FC26" s="253">
        <f t="shared" si="53"/>
        <v>1.1026349452814392</v>
      </c>
      <c r="FD26" s="108">
        <v>10076.24</v>
      </c>
      <c r="FE26" s="108">
        <v>12546.99</v>
      </c>
      <c r="FF26" s="253">
        <f t="shared" si="54"/>
        <v>1.2452055528649575</v>
      </c>
      <c r="FG26" s="108">
        <v>14599.02</v>
      </c>
      <c r="FH26" s="108">
        <v>14221.28</v>
      </c>
      <c r="FI26" s="253">
        <f t="shared" si="55"/>
        <v>0.97412566048953975</v>
      </c>
      <c r="FJ26" s="108">
        <v>23743.59</v>
      </c>
      <c r="FK26" s="108">
        <v>24876.74</v>
      </c>
      <c r="FL26" s="253">
        <f t="shared" si="56"/>
        <v>1.0477244595278137</v>
      </c>
      <c r="FM26" s="108">
        <v>41179.06</v>
      </c>
      <c r="FN26" s="108">
        <v>26343.01</v>
      </c>
      <c r="FO26" s="253">
        <f t="shared" si="57"/>
        <v>0.6397185851255468</v>
      </c>
      <c r="FP26" s="108">
        <v>40561.919999999998</v>
      </c>
      <c r="FQ26" s="108">
        <v>20578.96</v>
      </c>
      <c r="FR26" s="253">
        <f t="shared" si="58"/>
        <v>0.50734679226229917</v>
      </c>
      <c r="FS26" s="108">
        <v>12032.13</v>
      </c>
      <c r="FT26" s="108">
        <v>11650.98</v>
      </c>
      <c r="FU26" s="253">
        <f t="shared" si="59"/>
        <v>0.9683223169962426</v>
      </c>
      <c r="FV26" s="108">
        <v>13381.59</v>
      </c>
      <c r="FW26" s="108">
        <v>13468.99</v>
      </c>
      <c r="FX26" s="253">
        <f t="shared" si="60"/>
        <v>1.0065313613703604</v>
      </c>
      <c r="FY26" s="108">
        <v>12776.22</v>
      </c>
      <c r="FZ26" s="108">
        <v>13604.72</v>
      </c>
      <c r="GA26" s="253">
        <f t="shared" si="61"/>
        <v>1.0648470361343183</v>
      </c>
      <c r="GB26" s="108">
        <v>17614.2</v>
      </c>
      <c r="GC26" s="108">
        <v>14378.79</v>
      </c>
      <c r="GD26" s="253">
        <f t="shared" si="62"/>
        <v>0.81631808427291619</v>
      </c>
      <c r="GE26" s="108">
        <v>25125.08</v>
      </c>
      <c r="GF26" s="108">
        <v>24440.66</v>
      </c>
      <c r="GG26" s="253">
        <f t="shared" si="63"/>
        <v>0.97275948972102766</v>
      </c>
      <c r="GH26" s="108">
        <v>40524.559999999998</v>
      </c>
      <c r="GI26" s="108">
        <v>27411.37</v>
      </c>
      <c r="GJ26" s="253">
        <f t="shared" si="64"/>
        <v>0.6764137599519896</v>
      </c>
      <c r="GK26" s="108">
        <v>51906.720000000001</v>
      </c>
      <c r="GL26" s="108">
        <v>28704.3</v>
      </c>
      <c r="GM26" s="253">
        <f t="shared" si="65"/>
        <v>0.55299776213946861</v>
      </c>
      <c r="GN26" s="108">
        <v>16943.21</v>
      </c>
      <c r="GO26" s="108">
        <v>14865.47</v>
      </c>
      <c r="GP26" s="253">
        <f t="shared" si="66"/>
        <v>0.87737034481659615</v>
      </c>
      <c r="GQ26" s="108">
        <v>11112.09</v>
      </c>
      <c r="GR26" s="108">
        <v>12724.12</v>
      </c>
      <c r="GS26" s="253">
        <f t="shared" si="67"/>
        <v>1.1450699193401062</v>
      </c>
      <c r="GT26" s="108">
        <v>12540.63</v>
      </c>
      <c r="GU26" s="108">
        <v>16322.1</v>
      </c>
      <c r="GV26" s="253">
        <f t="shared" si="68"/>
        <v>1.3015374825666655</v>
      </c>
      <c r="GW26" s="108">
        <v>14620.9</v>
      </c>
      <c r="GX26" s="108">
        <v>17324.150000000001</v>
      </c>
      <c r="GY26" s="253">
        <f t="shared" si="69"/>
        <v>1.1848894390906171</v>
      </c>
      <c r="GZ26" s="108">
        <v>14620.9</v>
      </c>
      <c r="HA26" s="108">
        <v>24093.37</v>
      </c>
      <c r="HB26" s="253">
        <f t="shared" si="70"/>
        <v>1.6478718820318858</v>
      </c>
      <c r="HC26" s="108">
        <v>44951</v>
      </c>
      <c r="HD26" s="108">
        <v>39032.120000000003</v>
      </c>
      <c r="HE26" s="253">
        <f t="shared" si="71"/>
        <v>0.86832595492870024</v>
      </c>
      <c r="HF26" s="108">
        <v>30982.02</v>
      </c>
      <c r="HG26" s="108">
        <v>23803.18</v>
      </c>
      <c r="HH26" s="253">
        <f t="shared" si="72"/>
        <v>0.76829012440118494</v>
      </c>
      <c r="HI26" s="108">
        <v>21664.04</v>
      </c>
      <c r="HJ26" s="108">
        <v>21503.15</v>
      </c>
      <c r="HK26" s="253">
        <f t="shared" si="73"/>
        <v>0.99257340736076927</v>
      </c>
      <c r="HL26" s="108">
        <v>5209.76</v>
      </c>
      <c r="HM26" s="108">
        <v>12633.53</v>
      </c>
      <c r="HN26" s="253">
        <f t="shared" si="74"/>
        <v>2.4249735112557969</v>
      </c>
      <c r="HO26" s="108">
        <v>8052.95</v>
      </c>
      <c r="HP26" s="108">
        <v>12055.68</v>
      </c>
      <c r="HQ26" s="253">
        <f t="shared" si="75"/>
        <v>1.4970513911051231</v>
      </c>
      <c r="HR26" s="108">
        <v>8208.02</v>
      </c>
      <c r="HS26" s="108">
        <v>14240.15</v>
      </c>
      <c r="HT26" s="253">
        <f t="shared" si="76"/>
        <v>1.7349068350223318</v>
      </c>
      <c r="HU26" s="108">
        <v>11918.41</v>
      </c>
      <c r="HV26" s="108">
        <v>23086.54</v>
      </c>
      <c r="HW26" s="253">
        <f t="shared" si="77"/>
        <v>1.9370486499457562</v>
      </c>
      <c r="HX26" s="108">
        <v>18694.009999999998</v>
      </c>
      <c r="HY26" s="108">
        <v>33444.67</v>
      </c>
      <c r="HZ26" s="253">
        <f t="shared" si="78"/>
        <v>1.7890580993590997</v>
      </c>
      <c r="IA26" s="108">
        <v>14821.47</v>
      </c>
      <c r="IB26" s="108">
        <v>21286.31</v>
      </c>
      <c r="IC26" s="253">
        <f t="shared" si="79"/>
        <v>1.4361807566995717</v>
      </c>
      <c r="ID26" s="353"/>
      <c r="IE26" s="353"/>
      <c r="IF26" s="353"/>
      <c r="IG26" s="353"/>
      <c r="IH26" s="353"/>
      <c r="II26" s="353"/>
      <c r="IJ26" s="353"/>
      <c r="IK26" s="353"/>
      <c r="IL26" s="353"/>
      <c r="IM26" s="353"/>
      <c r="IN26" s="353"/>
      <c r="IO26" s="353"/>
      <c r="IP26" s="353"/>
      <c r="IQ26" s="311">
        <f t="shared" si="80"/>
        <v>433440.36000000004</v>
      </c>
      <c r="IR26" s="311">
        <f t="shared" si="81"/>
        <v>419367</v>
      </c>
      <c r="IS26" s="310">
        <f t="shared" si="5"/>
        <v>-14073.360000000044</v>
      </c>
      <c r="IT26" s="313">
        <f t="shared" si="6"/>
        <v>0.96753103471951707</v>
      </c>
      <c r="IU26" s="317">
        <f t="shared" si="82"/>
        <v>104729.21</v>
      </c>
      <c r="IV26" s="317">
        <f t="shared" si="83"/>
        <v>140766.90000000002</v>
      </c>
      <c r="IW26" s="316">
        <f t="shared" si="84"/>
        <v>36037.690000000017</v>
      </c>
      <c r="IX26" s="320">
        <f t="shared" si="85"/>
        <v>1.3441035218350259</v>
      </c>
      <c r="IZ26" s="244"/>
      <c r="JA26" s="396"/>
      <c r="JB26" s="342"/>
    </row>
    <row r="27" spans="3:262">
      <c r="C27" s="340" t="s">
        <v>32</v>
      </c>
      <c r="D27" s="108">
        <v>39377.25</v>
      </c>
      <c r="E27" s="108">
        <v>24442.83</v>
      </c>
      <c r="F27" s="243">
        <f t="shared" si="7"/>
        <v>0.62073481515341988</v>
      </c>
      <c r="G27" s="108">
        <v>39308.239999999998</v>
      </c>
      <c r="H27" s="108">
        <v>25080.03</v>
      </c>
      <c r="I27" s="243">
        <f t="shared" si="8"/>
        <v>0.63803492601042433</v>
      </c>
      <c r="J27" s="108">
        <v>23756.48</v>
      </c>
      <c r="K27" s="108">
        <v>23882.91</v>
      </c>
      <c r="L27" s="243">
        <f t="shared" si="9"/>
        <v>1.0053219163781839</v>
      </c>
      <c r="M27" s="108">
        <v>19516.46</v>
      </c>
      <c r="N27" s="108">
        <v>22912.28</v>
      </c>
      <c r="O27" s="243">
        <f t="shared" si="10"/>
        <v>1.1739977434432269</v>
      </c>
      <c r="P27" s="108">
        <v>23101.52</v>
      </c>
      <c r="Q27" s="108">
        <v>21036.65</v>
      </c>
      <c r="R27" s="243">
        <f t="shared" si="11"/>
        <v>0.91061756975298602</v>
      </c>
      <c r="S27" s="108">
        <v>25820.560000000001</v>
      </c>
      <c r="T27" s="108">
        <v>19399.810000000001</v>
      </c>
      <c r="U27" s="243">
        <f t="shared" si="12"/>
        <v>0.75133188435882103</v>
      </c>
      <c r="V27" s="108">
        <v>46784.160000000003</v>
      </c>
      <c r="W27" s="108">
        <v>31856.45</v>
      </c>
      <c r="X27" s="243">
        <f t="shared" si="13"/>
        <v>0.6809238425997175</v>
      </c>
      <c r="Y27" s="108">
        <v>31837.21</v>
      </c>
      <c r="Z27" s="108">
        <v>18695.34</v>
      </c>
      <c r="AA27" s="243">
        <f t="shared" si="14"/>
        <v>0.58721665623338226</v>
      </c>
      <c r="AB27" s="108">
        <v>18955.14</v>
      </c>
      <c r="AC27" s="108">
        <v>10222.17</v>
      </c>
      <c r="AD27" s="243">
        <f t="shared" si="15"/>
        <v>0.53928222107565549</v>
      </c>
      <c r="AE27" s="108">
        <v>20399.34</v>
      </c>
      <c r="AF27" s="108">
        <v>18154.32</v>
      </c>
      <c r="AG27" s="243">
        <f t="shared" si="16"/>
        <v>0.88994643944362906</v>
      </c>
      <c r="AH27" s="108">
        <v>24740.28</v>
      </c>
      <c r="AI27" s="108">
        <v>15608.34</v>
      </c>
      <c r="AJ27" s="243">
        <f t="shared" si="17"/>
        <v>0.63088776683206504</v>
      </c>
      <c r="AK27" s="108">
        <v>24838.68</v>
      </c>
      <c r="AL27" s="108">
        <v>17612.07</v>
      </c>
      <c r="AM27" s="243">
        <f t="shared" si="18"/>
        <v>0.7090582108227973</v>
      </c>
      <c r="AN27" s="108">
        <v>32310.78</v>
      </c>
      <c r="AO27" s="108">
        <v>27706.560000000001</v>
      </c>
      <c r="AP27" s="253">
        <f t="shared" si="19"/>
        <v>0.85750204730433632</v>
      </c>
      <c r="AQ27" s="108">
        <v>50797.67</v>
      </c>
      <c r="AR27" s="108">
        <v>44378.85</v>
      </c>
      <c r="AS27" s="253">
        <f t="shared" si="20"/>
        <v>0.87363947992102786</v>
      </c>
      <c r="AT27" s="108">
        <v>34334.32</v>
      </c>
      <c r="AU27" s="108">
        <v>19730.54</v>
      </c>
      <c r="AV27" s="253">
        <f t="shared" si="21"/>
        <v>0.57465940784614344</v>
      </c>
      <c r="AW27" s="108">
        <v>23044.94</v>
      </c>
      <c r="AX27" s="108">
        <v>21081.33</v>
      </c>
      <c r="AY27" s="253">
        <f t="shared" si="22"/>
        <v>0.91479214092117411</v>
      </c>
      <c r="AZ27" s="108">
        <v>18265.95</v>
      </c>
      <c r="BA27" s="108">
        <v>19122.43</v>
      </c>
      <c r="BB27" s="253">
        <f t="shared" si="23"/>
        <v>1.046889430880956</v>
      </c>
      <c r="BC27" s="108">
        <v>21544.48</v>
      </c>
      <c r="BD27" s="108">
        <v>12296.25</v>
      </c>
      <c r="BE27" s="253">
        <f t="shared" si="24"/>
        <v>0.57073784096900926</v>
      </c>
      <c r="BF27" s="108">
        <v>23707.11</v>
      </c>
      <c r="BG27" s="108">
        <v>20537.18</v>
      </c>
      <c r="BH27" s="253">
        <f t="shared" si="25"/>
        <v>0.86628779298699843</v>
      </c>
      <c r="BI27" s="108">
        <v>28584.81</v>
      </c>
      <c r="BJ27" s="108">
        <v>23594.36</v>
      </c>
      <c r="BK27" s="253">
        <f t="shared" si="26"/>
        <v>0.82541601640871498</v>
      </c>
      <c r="BL27" s="108">
        <v>48866.65</v>
      </c>
      <c r="BM27" s="108">
        <v>35726.800000000003</v>
      </c>
      <c r="BN27" s="253">
        <f t="shared" si="27"/>
        <v>0.73110802561665267</v>
      </c>
      <c r="BO27" s="108">
        <v>32757.91</v>
      </c>
      <c r="BP27" s="108">
        <v>13511.54</v>
      </c>
      <c r="BQ27" s="253">
        <f t="shared" si="28"/>
        <v>0.41246648519395779</v>
      </c>
      <c r="BR27" s="108">
        <v>23727.919999999998</v>
      </c>
      <c r="BS27" s="108">
        <v>16353.58</v>
      </c>
      <c r="BT27" s="253">
        <f t="shared" si="29"/>
        <v>0.68921253948934424</v>
      </c>
      <c r="BU27" s="108">
        <v>22379.759999999998</v>
      </c>
      <c r="BV27" s="108">
        <v>14798.93</v>
      </c>
      <c r="BW27" s="253">
        <f t="shared" si="30"/>
        <v>0.66126401712976379</v>
      </c>
      <c r="BX27" s="108">
        <v>22034.36</v>
      </c>
      <c r="BY27" s="108">
        <v>13616.19</v>
      </c>
      <c r="BZ27" s="253">
        <f t="shared" si="31"/>
        <v>0.61795259767018418</v>
      </c>
      <c r="CA27" s="88">
        <v>19517.75</v>
      </c>
      <c r="CB27" s="108">
        <v>19591.63</v>
      </c>
      <c r="CC27" s="253">
        <f t="shared" si="32"/>
        <v>1.0037852723802694</v>
      </c>
      <c r="CD27" s="108">
        <v>33565.980000000003</v>
      </c>
      <c r="CE27" s="108">
        <v>26306.65</v>
      </c>
      <c r="CF27" s="253">
        <f t="shared" si="33"/>
        <v>0.7837295380620497</v>
      </c>
      <c r="CG27" s="108">
        <v>48806.5</v>
      </c>
      <c r="CH27" s="108">
        <v>36305.15</v>
      </c>
      <c r="CI27" s="253">
        <f t="shared" si="34"/>
        <v>0.74385891223505074</v>
      </c>
      <c r="CJ27" s="108">
        <v>28634.639999999999</v>
      </c>
      <c r="CK27" s="108">
        <v>19401.29</v>
      </c>
      <c r="CL27" s="253">
        <f t="shared" si="35"/>
        <v>0.67754614690458836</v>
      </c>
      <c r="CM27" s="108">
        <v>28706.79</v>
      </c>
      <c r="CN27" s="108">
        <v>22845.79</v>
      </c>
      <c r="CO27" s="253">
        <f t="shared" si="36"/>
        <v>0.79583227522129785</v>
      </c>
      <c r="CP27" s="108">
        <v>19311.29</v>
      </c>
      <c r="CQ27" s="108">
        <v>16598.07</v>
      </c>
      <c r="CR27" s="253">
        <f t="shared" si="37"/>
        <v>0.85950084121775394</v>
      </c>
      <c r="CS27" s="108">
        <v>13858.11</v>
      </c>
      <c r="CT27" s="108">
        <v>22107.38</v>
      </c>
      <c r="CU27" s="253">
        <f t="shared" si="38"/>
        <v>1.5952665984033898</v>
      </c>
      <c r="CV27" s="108">
        <v>20051.419999999998</v>
      </c>
      <c r="CW27" s="108">
        <v>17163.169999999998</v>
      </c>
      <c r="CX27" s="253">
        <f t="shared" si="39"/>
        <v>0.85595783241286649</v>
      </c>
      <c r="CY27" s="108">
        <v>33741.589999999997</v>
      </c>
      <c r="CZ27" s="108">
        <v>23026.36</v>
      </c>
      <c r="DA27" s="253">
        <f t="shared" si="40"/>
        <v>0.68243257060500118</v>
      </c>
      <c r="DB27" s="108">
        <v>52618.19</v>
      </c>
      <c r="DC27" s="108">
        <v>34285.01</v>
      </c>
      <c r="DD27" s="253">
        <f t="shared" si="41"/>
        <v>0.65158094567677072</v>
      </c>
      <c r="DE27" s="108">
        <v>33769.71</v>
      </c>
      <c r="DF27" s="108">
        <v>20811.5</v>
      </c>
      <c r="DG27" s="253">
        <f t="shared" si="42"/>
        <v>0.61627713119242067</v>
      </c>
      <c r="DH27" s="108">
        <v>21491.77</v>
      </c>
      <c r="DI27" s="108">
        <v>16089.23</v>
      </c>
      <c r="DJ27" s="253">
        <f t="shared" si="43"/>
        <v>0.7486228449308735</v>
      </c>
      <c r="DK27" s="108">
        <v>18580.25</v>
      </c>
      <c r="DL27" s="108">
        <v>25119.46</v>
      </c>
      <c r="DM27" s="253">
        <f t="shared" si="0"/>
        <v>1.351944134228549</v>
      </c>
      <c r="DN27" s="108">
        <v>26615.86</v>
      </c>
      <c r="DO27" s="108">
        <v>21211.439999999999</v>
      </c>
      <c r="DP27" s="253">
        <f t="shared" si="1"/>
        <v>0.79694738400337239</v>
      </c>
      <c r="DQ27" s="108">
        <v>52073.63</v>
      </c>
      <c r="DR27" s="108">
        <v>25271.48</v>
      </c>
      <c r="DS27" s="253">
        <f t="shared" si="2"/>
        <v>0.48530282985841394</v>
      </c>
      <c r="DT27" s="108">
        <v>51694.69</v>
      </c>
      <c r="DU27" s="108">
        <v>39393.800000000003</v>
      </c>
      <c r="DV27" s="253">
        <f t="shared" si="3"/>
        <v>0.7620473205275049</v>
      </c>
      <c r="DW27" s="108">
        <v>58539.76</v>
      </c>
      <c r="DX27" s="108">
        <v>61603.25</v>
      </c>
      <c r="DY27" s="253">
        <f t="shared" si="4"/>
        <v>1.0523317827063179</v>
      </c>
      <c r="DZ27" s="108">
        <v>33861.18</v>
      </c>
      <c r="EA27" s="108">
        <v>20836.12</v>
      </c>
      <c r="EB27" s="253">
        <f t="shared" si="44"/>
        <v>0.6153394536162059</v>
      </c>
      <c r="EC27" s="108">
        <v>21618.73</v>
      </c>
      <c r="ED27" s="108">
        <v>8336.59</v>
      </c>
      <c r="EE27" s="253">
        <f t="shared" si="45"/>
        <v>0.38561885920218258</v>
      </c>
      <c r="EF27" s="108">
        <v>22109.19</v>
      </c>
      <c r="EG27" s="108">
        <v>9935.42</v>
      </c>
      <c r="EH27" s="253">
        <f t="shared" si="46"/>
        <v>0.44937964710602246</v>
      </c>
      <c r="EI27" s="108">
        <v>20381.73</v>
      </c>
      <c r="EJ27" s="108">
        <v>12752.91</v>
      </c>
      <c r="EK27" s="253">
        <f t="shared" si="47"/>
        <v>0.62570301932171613</v>
      </c>
      <c r="EL27" s="108">
        <v>16931.54</v>
      </c>
      <c r="EM27" s="108">
        <v>14501.23</v>
      </c>
      <c r="EN27" s="253">
        <f t="shared" si="48"/>
        <v>0.85646255449888187</v>
      </c>
      <c r="EO27" s="108">
        <v>26373.7</v>
      </c>
      <c r="EP27" s="108">
        <v>19122.43</v>
      </c>
      <c r="EQ27" s="253">
        <f t="shared" si="49"/>
        <v>0.72505678004982232</v>
      </c>
      <c r="ER27" s="108">
        <v>44788.36</v>
      </c>
      <c r="ES27" s="108">
        <v>12296.25</v>
      </c>
      <c r="ET27" s="253">
        <f t="shared" si="50"/>
        <v>0.27454119775763169</v>
      </c>
      <c r="EU27" s="108">
        <v>22707.73</v>
      </c>
      <c r="EV27" s="108">
        <v>17167.310000000001</v>
      </c>
      <c r="EW27" s="253">
        <f t="shared" si="51"/>
        <v>0.75601171935724099</v>
      </c>
      <c r="EX27" s="108">
        <v>15876.17</v>
      </c>
      <c r="EY27" s="108">
        <v>16193.73</v>
      </c>
      <c r="EZ27" s="253">
        <f t="shared" si="52"/>
        <v>1.0200023053419054</v>
      </c>
      <c r="FA27" s="108">
        <v>18500.89</v>
      </c>
      <c r="FB27" s="108">
        <v>16460.16</v>
      </c>
      <c r="FC27" s="253">
        <f t="shared" si="53"/>
        <v>0.88969557680738609</v>
      </c>
      <c r="FD27" s="108">
        <v>16741.91</v>
      </c>
      <c r="FE27" s="108">
        <v>16453.78</v>
      </c>
      <c r="FF27" s="253">
        <f t="shared" si="54"/>
        <v>0.98278989673221273</v>
      </c>
      <c r="FG27" s="108">
        <v>21115.53</v>
      </c>
      <c r="FH27" s="108">
        <v>17525.13</v>
      </c>
      <c r="FI27" s="253">
        <f t="shared" si="55"/>
        <v>0.82996401226964234</v>
      </c>
      <c r="FJ27" s="108">
        <v>45953.88</v>
      </c>
      <c r="FK27" s="108">
        <v>27213.43</v>
      </c>
      <c r="FL27" s="253">
        <f t="shared" si="56"/>
        <v>0.5921900392306374</v>
      </c>
      <c r="FM27" s="108">
        <v>61533.19</v>
      </c>
      <c r="FN27" s="108">
        <v>35382.29</v>
      </c>
      <c r="FO27" s="253">
        <f t="shared" si="57"/>
        <v>0.57501146941999914</v>
      </c>
      <c r="FP27" s="108">
        <v>31658</v>
      </c>
      <c r="FQ27" s="108">
        <v>16949.77</v>
      </c>
      <c r="FR27" s="253">
        <f t="shared" si="58"/>
        <v>0.53540242592709586</v>
      </c>
      <c r="FS27" s="108">
        <v>21752.76</v>
      </c>
      <c r="FT27" s="108">
        <v>16081.8</v>
      </c>
      <c r="FU27" s="253">
        <f t="shared" si="59"/>
        <v>0.73929928891782015</v>
      </c>
      <c r="FV27" s="108">
        <v>20620.48</v>
      </c>
      <c r="FW27" s="108">
        <v>13744.2</v>
      </c>
      <c r="FX27" s="253">
        <f t="shared" si="60"/>
        <v>0.66653152593926046</v>
      </c>
      <c r="FY27" s="108">
        <v>13457.29</v>
      </c>
      <c r="FZ27" s="108">
        <v>15699</v>
      </c>
      <c r="GA27" s="253">
        <f t="shared" si="61"/>
        <v>1.1665796010935336</v>
      </c>
      <c r="GB27" s="108">
        <v>24296.43</v>
      </c>
      <c r="GC27" s="108">
        <v>19443.16</v>
      </c>
      <c r="GD27" s="253">
        <f t="shared" si="62"/>
        <v>0.80024760839349651</v>
      </c>
      <c r="GE27" s="108">
        <v>28903.71</v>
      </c>
      <c r="GF27" s="108">
        <v>24202.19</v>
      </c>
      <c r="GG27" s="253">
        <f t="shared" si="63"/>
        <v>0.83733852851415957</v>
      </c>
      <c r="GH27" s="108">
        <v>48582.12</v>
      </c>
      <c r="GI27" s="108">
        <v>44578.18</v>
      </c>
      <c r="GJ27" s="253">
        <f t="shared" si="64"/>
        <v>0.91758408237433853</v>
      </c>
      <c r="GK27" s="108">
        <v>42751.360000000001</v>
      </c>
      <c r="GL27" s="108">
        <v>22968.07</v>
      </c>
      <c r="GM27" s="253">
        <f t="shared" si="65"/>
        <v>0.53724770393269361</v>
      </c>
      <c r="GN27" s="108">
        <v>18595.75</v>
      </c>
      <c r="GO27" s="108">
        <v>17383.400000000001</v>
      </c>
      <c r="GP27" s="253">
        <f t="shared" si="66"/>
        <v>0.93480499576516152</v>
      </c>
      <c r="GQ27" s="108">
        <v>21221.67</v>
      </c>
      <c r="GR27" s="108">
        <v>17697.73</v>
      </c>
      <c r="GS27" s="253">
        <f t="shared" si="67"/>
        <v>0.83394615032652952</v>
      </c>
      <c r="GT27" s="108">
        <v>20631.86</v>
      </c>
      <c r="GU27" s="108">
        <v>14087.14</v>
      </c>
      <c r="GV27" s="253">
        <f t="shared" si="68"/>
        <v>0.68278574980636741</v>
      </c>
      <c r="GW27" s="108">
        <v>25265.15</v>
      </c>
      <c r="GX27" s="108">
        <v>18198.38</v>
      </c>
      <c r="GY27" s="253">
        <f t="shared" si="69"/>
        <v>0.7202957433460716</v>
      </c>
      <c r="GZ27" s="108">
        <v>25265.15</v>
      </c>
      <c r="HA27" s="108">
        <v>28820.21</v>
      </c>
      <c r="HB27" s="253">
        <f t="shared" si="70"/>
        <v>1.1407100294278878</v>
      </c>
      <c r="HC27" s="108">
        <v>57913.81</v>
      </c>
      <c r="HD27" s="108">
        <v>30496.84</v>
      </c>
      <c r="HE27" s="253">
        <f t="shared" si="71"/>
        <v>0.52659011727945371</v>
      </c>
      <c r="HF27" s="108">
        <v>31070.42</v>
      </c>
      <c r="HG27" s="108">
        <v>28652.720000000001</v>
      </c>
      <c r="HH27" s="253">
        <f t="shared" si="72"/>
        <v>0.92218643970696257</v>
      </c>
      <c r="HI27" s="108">
        <v>26192.75</v>
      </c>
      <c r="HJ27" s="108">
        <v>25824.09</v>
      </c>
      <c r="HK27" s="253">
        <f t="shared" si="73"/>
        <v>0.98592511286520124</v>
      </c>
      <c r="HL27" s="108">
        <v>14230.56</v>
      </c>
      <c r="HM27" s="108">
        <v>19631.75</v>
      </c>
      <c r="HN27" s="253">
        <f t="shared" si="74"/>
        <v>1.3795486614722119</v>
      </c>
      <c r="HO27" s="108">
        <v>11132.83</v>
      </c>
      <c r="HP27" s="108">
        <v>13488.03</v>
      </c>
      <c r="HQ27" s="253">
        <f t="shared" si="75"/>
        <v>1.2115544744687561</v>
      </c>
      <c r="HR27" s="108">
        <v>15581.31</v>
      </c>
      <c r="HS27" s="108">
        <v>17846.25</v>
      </c>
      <c r="HT27" s="253">
        <f t="shared" si="76"/>
        <v>1.1453626171355298</v>
      </c>
      <c r="HU27" s="108">
        <v>17231.830000000002</v>
      </c>
      <c r="HV27" s="108">
        <v>24324.2</v>
      </c>
      <c r="HW27" s="253">
        <f t="shared" si="77"/>
        <v>1.4115854207011094</v>
      </c>
      <c r="HX27" s="108">
        <v>24537.68</v>
      </c>
      <c r="HY27" s="108">
        <v>38648.01</v>
      </c>
      <c r="HZ27" s="253">
        <f t="shared" si="78"/>
        <v>1.5750474372475312</v>
      </c>
      <c r="IA27" s="108">
        <v>10246.719999999999</v>
      </c>
      <c r="IB27" s="108">
        <v>20826.810000000001</v>
      </c>
      <c r="IC27" s="253">
        <f t="shared" si="79"/>
        <v>2.032534313419319</v>
      </c>
      <c r="ID27" s="353"/>
      <c r="IE27" s="353"/>
      <c r="IF27" s="353"/>
      <c r="IG27" s="353"/>
      <c r="IH27" s="353"/>
      <c r="II27" s="353"/>
      <c r="IJ27" s="353"/>
      <c r="IK27" s="353"/>
      <c r="IL27" s="353"/>
      <c r="IM27" s="353"/>
      <c r="IN27" s="353"/>
      <c r="IO27" s="353"/>
      <c r="IP27" s="353"/>
      <c r="IQ27" s="311">
        <f t="shared" si="80"/>
        <v>540892.92000000004</v>
      </c>
      <c r="IR27" s="311">
        <f t="shared" si="81"/>
        <v>468765.12000000011</v>
      </c>
      <c r="IS27" s="310">
        <f t="shared" si="5"/>
        <v>-72127.79999999993</v>
      </c>
      <c r="IT27" s="313">
        <f t="shared" si="6"/>
        <v>0.86665050080522421</v>
      </c>
      <c r="IU27" s="317">
        <f t="shared" si="82"/>
        <v>139977.38</v>
      </c>
      <c r="IV27" s="317">
        <f t="shared" si="83"/>
        <v>168415.05</v>
      </c>
      <c r="IW27" s="316">
        <f t="shared" si="84"/>
        <v>28437.669999999984</v>
      </c>
      <c r="IX27" s="320">
        <f t="shared" si="85"/>
        <v>1.2031590389818696</v>
      </c>
      <c r="IZ27" s="244"/>
      <c r="JA27" s="396"/>
      <c r="JB27" s="342"/>
    </row>
    <row r="28" spans="3:262">
      <c r="C28" s="340" t="s">
        <v>33</v>
      </c>
      <c r="D28" s="108">
        <v>12647.64</v>
      </c>
      <c r="E28" s="108">
        <v>1848.6</v>
      </c>
      <c r="F28" s="243">
        <f t="shared" si="7"/>
        <v>0.14616165545508886</v>
      </c>
      <c r="G28" s="108">
        <v>11499.81</v>
      </c>
      <c r="H28" s="108">
        <v>11986.58</v>
      </c>
      <c r="I28" s="243">
        <f t="shared" si="8"/>
        <v>1.0423285254278114</v>
      </c>
      <c r="J28" s="108">
        <v>13828.5</v>
      </c>
      <c r="K28" s="108">
        <v>7809.31</v>
      </c>
      <c r="L28" s="243">
        <f t="shared" si="9"/>
        <v>0.56472574755034899</v>
      </c>
      <c r="M28" s="108">
        <v>11164.03</v>
      </c>
      <c r="N28" s="108">
        <v>10073.77</v>
      </c>
      <c r="O28" s="243">
        <f t="shared" si="10"/>
        <v>0.90234171710394906</v>
      </c>
      <c r="P28" s="108">
        <v>11198.45</v>
      </c>
      <c r="Q28" s="108">
        <v>7347.11</v>
      </c>
      <c r="R28" s="243">
        <f t="shared" si="11"/>
        <v>0.6560827614535939</v>
      </c>
      <c r="S28" s="108">
        <v>11099.08</v>
      </c>
      <c r="T28" s="108">
        <v>11843.83</v>
      </c>
      <c r="U28" s="243">
        <f t="shared" si="12"/>
        <v>1.0671001560489699</v>
      </c>
      <c r="V28" s="108">
        <v>15781.43</v>
      </c>
      <c r="W28" s="108">
        <v>7051.16</v>
      </c>
      <c r="X28" s="243">
        <f t="shared" si="13"/>
        <v>0.44680108203122276</v>
      </c>
      <c r="Y28" s="108">
        <v>12488.07</v>
      </c>
      <c r="Z28" s="108">
        <v>1874.21</v>
      </c>
      <c r="AA28" s="243">
        <f t="shared" si="14"/>
        <v>0.15008003638672751</v>
      </c>
      <c r="AB28" s="108">
        <v>11647.56</v>
      </c>
      <c r="AC28" s="108">
        <v>7719.24</v>
      </c>
      <c r="AD28" s="243">
        <f t="shared" si="15"/>
        <v>0.66273451263612293</v>
      </c>
      <c r="AE28" s="108">
        <v>9650.6299999999992</v>
      </c>
      <c r="AF28" s="108">
        <v>6977.17</v>
      </c>
      <c r="AG28" s="243">
        <f t="shared" si="16"/>
        <v>0.72297559848424409</v>
      </c>
      <c r="AH28" s="108">
        <v>15399.2</v>
      </c>
      <c r="AI28" s="108">
        <v>6419.02</v>
      </c>
      <c r="AJ28" s="243">
        <f t="shared" si="17"/>
        <v>0.41684113460439504</v>
      </c>
      <c r="AK28" s="108">
        <v>18228.78</v>
      </c>
      <c r="AL28" s="108">
        <v>6106.71</v>
      </c>
      <c r="AM28" s="243">
        <f t="shared" si="18"/>
        <v>0.33500376876565519</v>
      </c>
      <c r="AN28" s="108">
        <v>12345.01</v>
      </c>
      <c r="AO28" s="108">
        <v>10668.29</v>
      </c>
      <c r="AP28" s="253">
        <f t="shared" si="19"/>
        <v>0.8641783198231513</v>
      </c>
      <c r="AQ28" s="108">
        <v>19752.310000000001</v>
      </c>
      <c r="AR28" s="108">
        <v>10220.280000000001</v>
      </c>
      <c r="AS28" s="253">
        <f t="shared" si="20"/>
        <v>0.51742201291899526</v>
      </c>
      <c r="AT28" s="108">
        <v>11538.45</v>
      </c>
      <c r="AU28" s="108">
        <v>3072.74</v>
      </c>
      <c r="AV28" s="253">
        <f t="shared" si="21"/>
        <v>0.26630439963773295</v>
      </c>
      <c r="AW28" s="108">
        <v>6978.23</v>
      </c>
      <c r="AX28" s="108">
        <v>10338.23</v>
      </c>
      <c r="AY28" s="253">
        <f t="shared" si="22"/>
        <v>1.4814974570915547</v>
      </c>
      <c r="AZ28" s="108">
        <v>6835.86</v>
      </c>
      <c r="BA28" s="108">
        <v>7606.7</v>
      </c>
      <c r="BB28" s="253">
        <f t="shared" si="23"/>
        <v>1.1127641584233732</v>
      </c>
      <c r="BC28" s="108">
        <v>8170.27</v>
      </c>
      <c r="BD28" s="108">
        <v>9487.19</v>
      </c>
      <c r="BE28" s="253">
        <f t="shared" si="24"/>
        <v>1.1611843917030893</v>
      </c>
      <c r="BF28" s="108">
        <v>7557.76</v>
      </c>
      <c r="BG28" s="108">
        <v>7888.56</v>
      </c>
      <c r="BH28" s="253">
        <f t="shared" si="25"/>
        <v>1.0437695825218054</v>
      </c>
      <c r="BI28" s="108">
        <v>7929.85</v>
      </c>
      <c r="BJ28" s="108">
        <v>7406.55</v>
      </c>
      <c r="BK28" s="253">
        <f t="shared" si="26"/>
        <v>0.93400884001588935</v>
      </c>
      <c r="BL28" s="108">
        <v>17234.189999999999</v>
      </c>
      <c r="BM28" s="108">
        <v>7737.13</v>
      </c>
      <c r="BN28" s="253">
        <f t="shared" si="27"/>
        <v>0.44894073930947731</v>
      </c>
      <c r="BO28" s="108">
        <v>10148.540000000001</v>
      </c>
      <c r="BP28" s="108">
        <v>2392.1999999999998</v>
      </c>
      <c r="BQ28" s="253">
        <f t="shared" si="28"/>
        <v>0.23571863538991811</v>
      </c>
      <c r="BR28" s="108">
        <v>6640.48</v>
      </c>
      <c r="BS28" s="108">
        <v>6724.06</v>
      </c>
      <c r="BT28" s="253">
        <f t="shared" si="29"/>
        <v>1.0125864395344917</v>
      </c>
      <c r="BU28" s="108">
        <v>7336.28</v>
      </c>
      <c r="BV28" s="108">
        <v>7990.94</v>
      </c>
      <c r="BW28" s="253">
        <f t="shared" si="30"/>
        <v>1.0892359615499954</v>
      </c>
      <c r="BX28" s="108">
        <v>7020.31</v>
      </c>
      <c r="BY28" s="108">
        <v>8596.34</v>
      </c>
      <c r="BZ28" s="253">
        <f t="shared" si="31"/>
        <v>1.2244957843741942</v>
      </c>
      <c r="CA28" s="88">
        <v>5592.87</v>
      </c>
      <c r="CB28" s="108">
        <v>6666.17</v>
      </c>
      <c r="CC28" s="253">
        <f t="shared" si="32"/>
        <v>1.1919050505375595</v>
      </c>
      <c r="CD28" s="108">
        <v>15157.85</v>
      </c>
      <c r="CE28" s="108">
        <v>11423.63</v>
      </c>
      <c r="CF28" s="253">
        <f t="shared" si="33"/>
        <v>0.75364448124239247</v>
      </c>
      <c r="CG28" s="108">
        <v>14152.46</v>
      </c>
      <c r="CH28" s="108">
        <v>11514.97</v>
      </c>
      <c r="CI28" s="253">
        <f t="shared" si="34"/>
        <v>0.8136373464401242</v>
      </c>
      <c r="CJ28" s="108">
        <v>9719.2000000000007</v>
      </c>
      <c r="CK28" s="108">
        <v>1935.91</v>
      </c>
      <c r="CL28" s="253">
        <f t="shared" si="35"/>
        <v>0.19918408922545064</v>
      </c>
      <c r="CM28" s="108">
        <v>11716.03</v>
      </c>
      <c r="CN28" s="108">
        <v>7866.7</v>
      </c>
      <c r="CO28" s="253">
        <f t="shared" si="36"/>
        <v>0.67144758079315259</v>
      </c>
      <c r="CP28" s="108">
        <v>11080.66</v>
      </c>
      <c r="CQ28" s="108">
        <v>9406.56</v>
      </c>
      <c r="CR28" s="253">
        <f t="shared" si="37"/>
        <v>0.8489169417706165</v>
      </c>
      <c r="CS28" s="108">
        <v>6398.09</v>
      </c>
      <c r="CT28" s="108">
        <v>4923.42</v>
      </c>
      <c r="CU28" s="253">
        <f t="shared" si="38"/>
        <v>0.76951402684238579</v>
      </c>
      <c r="CV28" s="108">
        <v>8919.56</v>
      </c>
      <c r="CW28" s="108">
        <v>6483.37</v>
      </c>
      <c r="CX28" s="253">
        <f t="shared" si="39"/>
        <v>0.72687105641982341</v>
      </c>
      <c r="CY28" s="108">
        <v>9480.56</v>
      </c>
      <c r="CZ28" s="108">
        <v>9550.6</v>
      </c>
      <c r="DA28" s="253">
        <f t="shared" si="40"/>
        <v>1.0073877492468801</v>
      </c>
      <c r="DB28" s="108">
        <v>28646.77</v>
      </c>
      <c r="DC28" s="108">
        <v>6111.41</v>
      </c>
      <c r="DD28" s="253">
        <f t="shared" si="41"/>
        <v>0.21333679154752874</v>
      </c>
      <c r="DE28" s="108">
        <v>27027.63</v>
      </c>
      <c r="DF28" s="108">
        <v>3759.97</v>
      </c>
      <c r="DG28" s="253">
        <f t="shared" si="42"/>
        <v>0.13911578632680704</v>
      </c>
      <c r="DH28" s="108">
        <v>12831.41</v>
      </c>
      <c r="DI28" s="108">
        <v>9338.76</v>
      </c>
      <c r="DJ28" s="253">
        <f t="shared" si="43"/>
        <v>0.72780466059458782</v>
      </c>
      <c r="DK28" s="108">
        <v>14102.53</v>
      </c>
      <c r="DL28" s="108">
        <v>8374.17</v>
      </c>
      <c r="DM28" s="253">
        <f t="shared" si="0"/>
        <v>0.59380621774958109</v>
      </c>
      <c r="DN28" s="108">
        <v>23571.88</v>
      </c>
      <c r="DO28" s="108">
        <v>6450.06</v>
      </c>
      <c r="DP28" s="253">
        <f t="shared" si="1"/>
        <v>0.27363366859155908</v>
      </c>
      <c r="DQ28" s="108">
        <v>35273.879999999997</v>
      </c>
      <c r="DR28" s="108">
        <v>7584.48</v>
      </c>
      <c r="DS28" s="253">
        <f t="shared" si="2"/>
        <v>0.21501689068511884</v>
      </c>
      <c r="DT28" s="108">
        <v>30560.02</v>
      </c>
      <c r="DU28" s="108">
        <v>11401.13</v>
      </c>
      <c r="DV28" s="253">
        <f t="shared" si="3"/>
        <v>0.37307338149647806</v>
      </c>
      <c r="DW28" s="108">
        <v>21379.74</v>
      </c>
      <c r="DX28" s="108">
        <v>22256.59</v>
      </c>
      <c r="DY28" s="253">
        <f t="shared" si="4"/>
        <v>1.0410131273813432</v>
      </c>
      <c r="DZ28" s="108">
        <v>24919.279999999999</v>
      </c>
      <c r="EA28" s="108">
        <v>9834.02</v>
      </c>
      <c r="EB28" s="253">
        <f t="shared" si="44"/>
        <v>0.39463499747986303</v>
      </c>
      <c r="EC28" s="108">
        <v>14413.31</v>
      </c>
      <c r="ED28" s="108">
        <v>7645.55</v>
      </c>
      <c r="EE28" s="253">
        <f t="shared" si="45"/>
        <v>0.53045067371755694</v>
      </c>
      <c r="EF28" s="108">
        <v>6122.39</v>
      </c>
      <c r="EG28" s="108">
        <v>7122.21</v>
      </c>
      <c r="EH28" s="253">
        <f t="shared" si="46"/>
        <v>1.1633055065097127</v>
      </c>
      <c r="EI28" s="108">
        <v>8746.57</v>
      </c>
      <c r="EJ28" s="108">
        <v>6036.77</v>
      </c>
      <c r="EK28" s="253">
        <f t="shared" si="47"/>
        <v>0.69018712478148581</v>
      </c>
      <c r="EL28" s="108">
        <v>8483.67</v>
      </c>
      <c r="EM28" s="108">
        <v>7377.07</v>
      </c>
      <c r="EN28" s="253">
        <f t="shared" si="48"/>
        <v>0.86956116869232303</v>
      </c>
      <c r="EO28" s="108">
        <v>17902.11</v>
      </c>
      <c r="EP28" s="108">
        <v>7606.7</v>
      </c>
      <c r="EQ28" s="253">
        <f t="shared" si="49"/>
        <v>0.4249052206695188</v>
      </c>
      <c r="ER28" s="108">
        <v>16894.93</v>
      </c>
      <c r="ES28" s="108">
        <v>9487.19</v>
      </c>
      <c r="ET28" s="253">
        <f t="shared" si="50"/>
        <v>0.56154065154457578</v>
      </c>
      <c r="EU28" s="108">
        <v>15815.03</v>
      </c>
      <c r="EV28" s="108">
        <v>7850.8</v>
      </c>
      <c r="EW28" s="253">
        <f t="shared" si="51"/>
        <v>0.49641385441570457</v>
      </c>
      <c r="EX28" s="108">
        <v>7576.93</v>
      </c>
      <c r="EY28" s="108">
        <v>6625.69</v>
      </c>
      <c r="EZ28" s="253">
        <f t="shared" si="52"/>
        <v>0.87445574922824931</v>
      </c>
      <c r="FA28" s="108">
        <v>12858.53</v>
      </c>
      <c r="FB28" s="108">
        <v>4409.03</v>
      </c>
      <c r="FC28" s="253">
        <f t="shared" si="53"/>
        <v>0.34288756179749935</v>
      </c>
      <c r="FD28" s="108">
        <v>10872.66</v>
      </c>
      <c r="FE28" s="108">
        <v>4657.1899999999996</v>
      </c>
      <c r="FF28" s="253">
        <f t="shared" si="54"/>
        <v>0.42833952317096274</v>
      </c>
      <c r="FG28" s="108">
        <v>14732.79</v>
      </c>
      <c r="FH28" s="108">
        <v>5950.23</v>
      </c>
      <c r="FI28" s="253">
        <f t="shared" si="55"/>
        <v>0.40387665879986068</v>
      </c>
      <c r="FJ28" s="108">
        <v>20899.53</v>
      </c>
      <c r="FK28" s="108">
        <v>7461.46</v>
      </c>
      <c r="FL28" s="253">
        <f t="shared" si="56"/>
        <v>0.35701568408476175</v>
      </c>
      <c r="FM28" s="108">
        <v>21514.53</v>
      </c>
      <c r="FN28" s="108">
        <v>12306.07</v>
      </c>
      <c r="FO28" s="253">
        <f t="shared" si="57"/>
        <v>0.57198879083112675</v>
      </c>
      <c r="FP28" s="108">
        <v>17202.55</v>
      </c>
      <c r="FQ28" s="108">
        <v>8485.75</v>
      </c>
      <c r="FR28" s="253">
        <f t="shared" si="58"/>
        <v>0.49328442585546911</v>
      </c>
      <c r="FS28" s="108">
        <v>10849.61</v>
      </c>
      <c r="FT28" s="108">
        <v>12382.74</v>
      </c>
      <c r="FU28" s="253">
        <f t="shared" si="59"/>
        <v>1.1413073833990346</v>
      </c>
      <c r="FV28" s="108">
        <v>14018.15</v>
      </c>
      <c r="FW28" s="108">
        <v>6801</v>
      </c>
      <c r="FX28" s="253">
        <f t="shared" si="60"/>
        <v>0.48515674322217983</v>
      </c>
      <c r="FY28" s="108">
        <v>10860.54</v>
      </c>
      <c r="FZ28" s="108">
        <v>7084.75</v>
      </c>
      <c r="GA28" s="253">
        <f t="shared" si="61"/>
        <v>0.65233864982772494</v>
      </c>
      <c r="GB28" s="108">
        <v>15638.68</v>
      </c>
      <c r="GC28" s="108">
        <v>9874.58</v>
      </c>
      <c r="GD28" s="253">
        <f t="shared" si="62"/>
        <v>0.63142029889990714</v>
      </c>
      <c r="GE28" s="108">
        <v>15329.86</v>
      </c>
      <c r="GF28" s="108">
        <v>9265.02</v>
      </c>
      <c r="GG28" s="253">
        <f t="shared" si="63"/>
        <v>0.60437733938861804</v>
      </c>
      <c r="GH28" s="108">
        <v>22315.09</v>
      </c>
      <c r="GI28" s="108">
        <v>12866.01</v>
      </c>
      <c r="GJ28" s="253">
        <f t="shared" si="64"/>
        <v>0.57656097286634289</v>
      </c>
      <c r="GK28" s="108">
        <v>26722.28</v>
      </c>
      <c r="GL28" s="108">
        <v>8468.91</v>
      </c>
      <c r="GM28" s="253">
        <f t="shared" si="65"/>
        <v>0.31692318170455513</v>
      </c>
      <c r="GN28" s="108">
        <v>8452.59</v>
      </c>
      <c r="GO28" s="108">
        <v>8935.5300000000007</v>
      </c>
      <c r="GP28" s="253">
        <f t="shared" si="66"/>
        <v>1.0571351502912125</v>
      </c>
      <c r="GQ28" s="108">
        <v>13637.42</v>
      </c>
      <c r="GR28" s="108">
        <v>4141.04</v>
      </c>
      <c r="GS28" s="253">
        <f t="shared" si="67"/>
        <v>0.30365274370078799</v>
      </c>
      <c r="GT28" s="108">
        <v>13395.24</v>
      </c>
      <c r="GU28" s="108">
        <v>11266.41</v>
      </c>
      <c r="GV28" s="253">
        <f t="shared" si="68"/>
        <v>0.84107563582287437</v>
      </c>
      <c r="GW28" s="108">
        <v>11669.3</v>
      </c>
      <c r="GX28" s="108">
        <v>4702.22</v>
      </c>
      <c r="GY28" s="253">
        <f t="shared" si="69"/>
        <v>0.40295647553837854</v>
      </c>
      <c r="GZ28" s="108">
        <v>11669.3</v>
      </c>
      <c r="HA28" s="108">
        <v>11887.53</v>
      </c>
      <c r="HB28" s="253">
        <f t="shared" si="70"/>
        <v>1.018701207441749</v>
      </c>
      <c r="HC28" s="108">
        <v>26245.78</v>
      </c>
      <c r="HD28" s="108">
        <v>16777.349999999999</v>
      </c>
      <c r="HE28" s="253">
        <f t="shared" si="71"/>
        <v>0.63923990828239818</v>
      </c>
      <c r="HF28" s="108">
        <v>20394.689999999999</v>
      </c>
      <c r="HG28" s="108">
        <v>10022.64</v>
      </c>
      <c r="HH28" s="253">
        <f t="shared" si="72"/>
        <v>0.49143379968021089</v>
      </c>
      <c r="HI28" s="108">
        <v>10710.11</v>
      </c>
      <c r="HJ28" s="108">
        <v>7800.82</v>
      </c>
      <c r="HK28" s="253">
        <f t="shared" si="73"/>
        <v>0.72836039965976063</v>
      </c>
      <c r="HL28" s="108">
        <v>8235.0300000000007</v>
      </c>
      <c r="HM28" s="108">
        <v>7008.97</v>
      </c>
      <c r="HN28" s="253">
        <f t="shared" si="74"/>
        <v>0.85111651080809658</v>
      </c>
      <c r="HO28" s="108">
        <v>5078.13</v>
      </c>
      <c r="HP28" s="108">
        <v>9283.57</v>
      </c>
      <c r="HQ28" s="253">
        <f t="shared" si="75"/>
        <v>1.828147369208744</v>
      </c>
      <c r="HR28" s="108">
        <v>3682.26</v>
      </c>
      <c r="HS28" s="108">
        <v>5346.92</v>
      </c>
      <c r="HT28" s="253">
        <f t="shared" si="76"/>
        <v>1.4520756274679136</v>
      </c>
      <c r="HU28" s="108">
        <v>5627</v>
      </c>
      <c r="HV28" s="108">
        <v>10508.49</v>
      </c>
      <c r="HW28" s="253">
        <f t="shared" si="77"/>
        <v>1.8675119957348498</v>
      </c>
      <c r="HX28" s="108">
        <v>5023.54</v>
      </c>
      <c r="HY28" s="108">
        <v>17454.79</v>
      </c>
      <c r="HZ28" s="253">
        <f t="shared" si="78"/>
        <v>3.4745995851530993</v>
      </c>
      <c r="IA28" s="108">
        <v>5697.8</v>
      </c>
      <c r="IB28" s="108">
        <v>9265.1200000000008</v>
      </c>
      <c r="IC28" s="253">
        <f t="shared" si="79"/>
        <v>1.6260872617501492</v>
      </c>
      <c r="ID28" s="353"/>
      <c r="IE28" s="353"/>
      <c r="IF28" s="353"/>
      <c r="IG28" s="353"/>
      <c r="IH28" s="353"/>
      <c r="II28" s="353"/>
      <c r="IJ28" s="353"/>
      <c r="IK28" s="353"/>
      <c r="IL28" s="353"/>
      <c r="IM28" s="353"/>
      <c r="IN28" s="353"/>
      <c r="IO28" s="353"/>
      <c r="IP28" s="353"/>
      <c r="IQ28" s="311">
        <f t="shared" si="80"/>
        <v>276757.14999999997</v>
      </c>
      <c r="IR28" s="311">
        <f t="shared" si="81"/>
        <v>200365.04</v>
      </c>
      <c r="IS28" s="310">
        <f t="shared" si="5"/>
        <v>-76392.109999999957</v>
      </c>
      <c r="IT28" s="313">
        <f t="shared" si="6"/>
        <v>0.72397421349367141</v>
      </c>
      <c r="IU28" s="317">
        <f t="shared" si="82"/>
        <v>58750.76</v>
      </c>
      <c r="IV28" s="317">
        <f t="shared" si="83"/>
        <v>67426.2</v>
      </c>
      <c r="IW28" s="316">
        <f t="shared" si="84"/>
        <v>8675.4399999999951</v>
      </c>
      <c r="IX28" s="320">
        <f t="shared" si="85"/>
        <v>1.1476651536082256</v>
      </c>
      <c r="IZ28" s="244"/>
      <c r="JA28" s="396"/>
      <c r="JB28" s="342"/>
    </row>
    <row r="29" spans="3:262">
      <c r="C29" s="340" t="s">
        <v>34</v>
      </c>
      <c r="D29" s="108">
        <v>4953.5600000000004</v>
      </c>
      <c r="E29" s="108">
        <v>2220.6999999999998</v>
      </c>
      <c r="F29" s="243">
        <f t="shared" si="7"/>
        <v>0.4483038461227884</v>
      </c>
      <c r="G29" s="108">
        <v>1779.55</v>
      </c>
      <c r="H29" s="108">
        <v>1279.6400000000001</v>
      </c>
      <c r="I29" s="243">
        <f t="shared" si="8"/>
        <v>0.71908066646062219</v>
      </c>
      <c r="J29" s="108">
        <v>2751.81</v>
      </c>
      <c r="K29" s="108">
        <v>1390.74</v>
      </c>
      <c r="L29" s="243">
        <f t="shared" si="9"/>
        <v>0.50539099719820779</v>
      </c>
      <c r="M29" s="108">
        <v>1799.6</v>
      </c>
      <c r="N29">
        <v>583.85</v>
      </c>
      <c r="O29" s="243">
        <f t="shared" si="10"/>
        <v>0.32443320737941767</v>
      </c>
      <c r="P29" s="108">
        <v>1774.58</v>
      </c>
      <c r="Q29">
        <v>651.92999999999995</v>
      </c>
      <c r="R29" s="243">
        <f t="shared" si="11"/>
        <v>0.36737143436756864</v>
      </c>
      <c r="S29" s="108">
        <v>6876.97</v>
      </c>
      <c r="T29" s="108">
        <v>1217.28</v>
      </c>
      <c r="U29" s="243">
        <f t="shared" si="12"/>
        <v>0.17700818819916328</v>
      </c>
      <c r="V29" s="108">
        <v>2829.43</v>
      </c>
      <c r="W29" s="108">
        <v>2862.66</v>
      </c>
      <c r="X29" s="243">
        <f t="shared" si="13"/>
        <v>1.011744414952835</v>
      </c>
      <c r="Y29" s="108">
        <v>9974.36</v>
      </c>
      <c r="Z29" s="108">
        <v>3278.3</v>
      </c>
      <c r="AA29" s="243">
        <f t="shared" si="14"/>
        <v>0.32867271684599314</v>
      </c>
      <c r="AB29" s="108">
        <v>2069.9699999999998</v>
      </c>
      <c r="AC29" s="108">
        <v>1830.53</v>
      </c>
      <c r="AD29" s="243">
        <f t="shared" si="15"/>
        <v>0.88432682599264734</v>
      </c>
      <c r="AE29">
        <v>820.3</v>
      </c>
      <c r="AF29" s="108">
        <v>1774.19</v>
      </c>
      <c r="AG29" s="243">
        <f t="shared" si="16"/>
        <v>2.1628550530293795</v>
      </c>
      <c r="AH29" s="108">
        <v>1393.73</v>
      </c>
      <c r="AI29">
        <v>379.19</v>
      </c>
      <c r="AJ29" s="243">
        <f t="shared" si="17"/>
        <v>0.27206847811269042</v>
      </c>
      <c r="AK29" s="108">
        <v>2980.09</v>
      </c>
      <c r="AL29" s="108">
        <v>2390.08</v>
      </c>
      <c r="AM29" s="243">
        <f t="shared" si="18"/>
        <v>0.80201604649524005</v>
      </c>
      <c r="AN29" s="108">
        <v>3812.62</v>
      </c>
      <c r="AO29" s="108">
        <v>1636.97</v>
      </c>
      <c r="AP29" s="253">
        <f t="shared" si="19"/>
        <v>0.42935566618231036</v>
      </c>
      <c r="AQ29" s="108">
        <v>6021.77</v>
      </c>
      <c r="AR29" s="108">
        <v>2143.6999999999998</v>
      </c>
      <c r="AS29" s="253">
        <f t="shared" si="20"/>
        <v>0.35599167686577199</v>
      </c>
      <c r="AT29" s="108">
        <v>5272.77</v>
      </c>
      <c r="AU29" s="108">
        <v>1669.75</v>
      </c>
      <c r="AV29" s="253">
        <f t="shared" si="21"/>
        <v>0.31667415798527149</v>
      </c>
      <c r="AW29" s="108">
        <v>2685.4</v>
      </c>
      <c r="AX29">
        <v>926.85</v>
      </c>
      <c r="AY29" s="253">
        <f t="shared" si="22"/>
        <v>0.3451441126089223</v>
      </c>
      <c r="AZ29" s="108">
        <v>1981.64</v>
      </c>
      <c r="BA29" s="108">
        <v>1092.7</v>
      </c>
      <c r="BB29" s="253">
        <f t="shared" si="23"/>
        <v>0.55141196180941043</v>
      </c>
      <c r="BC29" s="108">
        <v>6371.11</v>
      </c>
      <c r="BD29" s="108">
        <v>3172.23</v>
      </c>
      <c r="BE29" s="253">
        <f t="shared" si="24"/>
        <v>0.49790852771338123</v>
      </c>
      <c r="BF29">
        <v>137.12</v>
      </c>
      <c r="BG29" s="108">
        <v>1409.8</v>
      </c>
      <c r="BH29" s="253">
        <f t="shared" si="25"/>
        <v>10.281505250875146</v>
      </c>
      <c r="BI29" s="108">
        <v>1589.24</v>
      </c>
      <c r="BJ29" s="108">
        <v>1095.79</v>
      </c>
      <c r="BK29" s="253">
        <f t="shared" si="26"/>
        <v>0.68950567566887311</v>
      </c>
      <c r="BL29" s="108">
        <v>1961.65</v>
      </c>
      <c r="BM29" s="108">
        <v>3246.06</v>
      </c>
      <c r="BN29" s="253">
        <f t="shared" si="27"/>
        <v>1.6547600234496469</v>
      </c>
      <c r="BO29" s="108">
        <v>5970.61</v>
      </c>
      <c r="BP29">
        <v>570.13</v>
      </c>
      <c r="BQ29" s="253">
        <f t="shared" si="28"/>
        <v>9.5489405605122424E-2</v>
      </c>
      <c r="BR29" s="108">
        <v>1897.08</v>
      </c>
      <c r="BS29">
        <v>655.15</v>
      </c>
      <c r="BT29" s="253">
        <f t="shared" si="29"/>
        <v>0.34534653256583803</v>
      </c>
      <c r="BU29" s="108">
        <v>2456.12</v>
      </c>
      <c r="BV29" s="108">
        <v>1292.74</v>
      </c>
      <c r="BW29" s="253">
        <f t="shared" si="30"/>
        <v>0.5263342181978079</v>
      </c>
      <c r="BX29" s="108">
        <v>2628.01</v>
      </c>
      <c r="BY29" s="108">
        <v>1563.15</v>
      </c>
      <c r="BZ29" s="253">
        <f t="shared" si="31"/>
        <v>0.59480367274097135</v>
      </c>
      <c r="CA29" s="88">
        <v>5617.52</v>
      </c>
      <c r="CB29">
        <v>702.63</v>
      </c>
      <c r="CC29" s="253">
        <f t="shared" si="32"/>
        <v>0.12507832637890029</v>
      </c>
      <c r="CD29" s="108">
        <v>2012.8</v>
      </c>
      <c r="CE29" s="108">
        <v>2272.0300000000002</v>
      </c>
      <c r="CF29" s="253">
        <f t="shared" si="33"/>
        <v>1.1287907392686807</v>
      </c>
      <c r="CG29" s="108">
        <v>4527</v>
      </c>
      <c r="CH29" s="108">
        <v>2562.83</v>
      </c>
      <c r="CI29" s="253">
        <f t="shared" si="34"/>
        <v>0.56612105146896397</v>
      </c>
      <c r="CJ29" s="108">
        <v>4282.42</v>
      </c>
      <c r="CK29" s="108">
        <v>3697.11</v>
      </c>
      <c r="CL29" s="253">
        <f t="shared" si="35"/>
        <v>0.86332260731081956</v>
      </c>
      <c r="CM29" s="108">
        <v>4225.3900000000003</v>
      </c>
      <c r="CN29" s="108">
        <v>2865.34</v>
      </c>
      <c r="CO29" s="253">
        <f t="shared" si="36"/>
        <v>0.67812438615133752</v>
      </c>
      <c r="CP29" s="108">
        <v>2490.64</v>
      </c>
      <c r="CQ29" s="108">
        <v>995.8</v>
      </c>
      <c r="CR29" s="253">
        <f t="shared" si="37"/>
        <v>0.39981691452799278</v>
      </c>
      <c r="CS29" s="108">
        <v>1695.32</v>
      </c>
      <c r="CT29">
        <v>517.88</v>
      </c>
      <c r="CU29" s="253">
        <f t="shared" si="38"/>
        <v>0.3054762522709577</v>
      </c>
      <c r="CV29">
        <v>598.39</v>
      </c>
      <c r="CW29" s="108">
        <v>2052.62</v>
      </c>
      <c r="CX29" s="253">
        <f t="shared" si="39"/>
        <v>3.4302378047761493</v>
      </c>
      <c r="CY29" s="108">
        <v>2332.87</v>
      </c>
      <c r="CZ29" s="108">
        <v>2716.41</v>
      </c>
      <c r="DA29" s="253">
        <f t="shared" si="40"/>
        <v>1.1644069322336863</v>
      </c>
      <c r="DB29" s="108">
        <v>16469.41</v>
      </c>
      <c r="DC29" s="108">
        <v>1683.67</v>
      </c>
      <c r="DD29" s="253">
        <f t="shared" si="41"/>
        <v>0.10223013453426687</v>
      </c>
      <c r="DE29" s="108">
        <v>15867.41</v>
      </c>
      <c r="DF29" s="108">
        <v>3329.19</v>
      </c>
      <c r="DG29" s="253">
        <f t="shared" si="42"/>
        <v>0.20981306968181954</v>
      </c>
      <c r="DH29" s="108">
        <v>5900.68</v>
      </c>
      <c r="DI29" s="108">
        <v>2589.65</v>
      </c>
      <c r="DJ29" s="253">
        <f t="shared" si="43"/>
        <v>0.43887314682375589</v>
      </c>
      <c r="DK29" s="108">
        <v>7943.47</v>
      </c>
      <c r="DL29" s="108">
        <v>1006.31</v>
      </c>
      <c r="DM29" s="253">
        <f t="shared" si="0"/>
        <v>0.12668393032264236</v>
      </c>
      <c r="DN29" s="108">
        <v>9535.84</v>
      </c>
      <c r="DO29" s="108">
        <v>1611.32</v>
      </c>
      <c r="DP29" s="253">
        <f t="shared" si="1"/>
        <v>0.168975150589775</v>
      </c>
      <c r="DQ29" s="108">
        <v>24626.76</v>
      </c>
      <c r="DR29" s="108">
        <v>1900.22</v>
      </c>
      <c r="DS29" s="253">
        <f t="shared" si="2"/>
        <v>7.7160779574739033E-2</v>
      </c>
      <c r="DT29" s="108">
        <v>11086.15</v>
      </c>
      <c r="DU29" s="108">
        <v>1898.19</v>
      </c>
      <c r="DV29" s="253">
        <f t="shared" si="3"/>
        <v>0.17122174966061257</v>
      </c>
      <c r="DW29" s="108">
        <v>16737.439999999999</v>
      </c>
      <c r="DX29" s="108">
        <v>6665.84</v>
      </c>
      <c r="DY29" s="253">
        <f t="shared" si="4"/>
        <v>0.39825923199724694</v>
      </c>
      <c r="DZ29" s="108">
        <v>21035.96</v>
      </c>
      <c r="EA29" s="108">
        <v>2686.79</v>
      </c>
      <c r="EB29" s="253">
        <f t="shared" si="44"/>
        <v>0.1277236693737771</v>
      </c>
      <c r="EC29" s="108">
        <v>10777.94</v>
      </c>
      <c r="ED29">
        <v>776.27</v>
      </c>
      <c r="EE29" s="253">
        <f t="shared" si="45"/>
        <v>7.2023967474303993E-2</v>
      </c>
      <c r="EF29" s="108">
        <v>1482.47</v>
      </c>
      <c r="EG29" s="108">
        <v>1059.81</v>
      </c>
      <c r="EH29" s="253">
        <f t="shared" si="46"/>
        <v>0.71489473648707891</v>
      </c>
      <c r="EI29" s="108">
        <v>26771.3</v>
      </c>
      <c r="EJ29">
        <v>551.73</v>
      </c>
      <c r="EK29" s="253">
        <f t="shared" si="47"/>
        <v>2.060901039546081E-2</v>
      </c>
      <c r="EL29" s="108">
        <v>4930.54</v>
      </c>
      <c r="EM29">
        <v>689.27</v>
      </c>
      <c r="EN29" s="253">
        <f t="shared" si="48"/>
        <v>0.13979604668048529</v>
      </c>
      <c r="EO29" s="108">
        <v>5003.46</v>
      </c>
      <c r="EP29" s="108">
        <v>1092.7</v>
      </c>
      <c r="EQ29" s="253">
        <f t="shared" si="49"/>
        <v>0.2183888748985702</v>
      </c>
      <c r="ER29" s="108">
        <v>5296.48</v>
      </c>
      <c r="ES29" s="108">
        <v>3172.23</v>
      </c>
      <c r="ET29" s="253">
        <f t="shared" si="50"/>
        <v>0.59893174334652455</v>
      </c>
      <c r="EU29" s="108">
        <v>8013.62</v>
      </c>
      <c r="EV29" s="108">
        <v>2172.75</v>
      </c>
      <c r="EW29" s="253">
        <f t="shared" si="51"/>
        <v>0.27113214751884918</v>
      </c>
      <c r="EX29" s="108">
        <v>1357.61</v>
      </c>
      <c r="EY29" s="108">
        <v>1482.72</v>
      </c>
      <c r="EZ29" s="253">
        <f t="shared" si="52"/>
        <v>1.0921545952077549</v>
      </c>
      <c r="FA29" s="108">
        <v>2489.37</v>
      </c>
      <c r="FB29" s="108">
        <v>1107.6300000000001</v>
      </c>
      <c r="FC29" s="253">
        <f t="shared" si="53"/>
        <v>0.44494390146904644</v>
      </c>
      <c r="FD29" s="108">
        <v>1520.71</v>
      </c>
      <c r="FE29" s="108">
        <v>2418.69</v>
      </c>
      <c r="FF29" s="253">
        <f t="shared" si="54"/>
        <v>1.5905004899027428</v>
      </c>
      <c r="FG29" s="108">
        <v>2703.35</v>
      </c>
      <c r="FH29">
        <v>864.7</v>
      </c>
      <c r="FI29" s="253">
        <f t="shared" si="55"/>
        <v>0.31986239295688684</v>
      </c>
      <c r="FJ29" s="108">
        <v>5246.22</v>
      </c>
      <c r="FL29" s="253">
        <f t="shared" si="56"/>
        <v>0</v>
      </c>
      <c r="FM29" s="108">
        <v>6402.81</v>
      </c>
      <c r="FO29" s="253">
        <f t="shared" si="57"/>
        <v>0</v>
      </c>
      <c r="FP29" s="108">
        <v>5964.75</v>
      </c>
      <c r="FR29" s="253">
        <f t="shared" si="58"/>
        <v>0</v>
      </c>
      <c r="FS29" s="108">
        <v>1610.64</v>
      </c>
      <c r="FU29" s="253">
        <f t="shared" si="59"/>
        <v>0</v>
      </c>
      <c r="FV29" s="108">
        <v>2896.32</v>
      </c>
      <c r="FX29" s="253">
        <f t="shared" si="60"/>
        <v>0</v>
      </c>
      <c r="FY29" s="108">
        <v>14304.11</v>
      </c>
      <c r="GA29" s="253">
        <f t="shared" si="61"/>
        <v>0</v>
      </c>
      <c r="GB29" s="108">
        <v>7371.34</v>
      </c>
      <c r="GD29" s="253">
        <f t="shared" si="62"/>
        <v>0</v>
      </c>
      <c r="GE29" s="108">
        <v>7200.41</v>
      </c>
      <c r="GG29" s="253">
        <f t="shared" si="63"/>
        <v>0</v>
      </c>
      <c r="GH29" s="108">
        <v>10174.99</v>
      </c>
      <c r="GJ29" s="253">
        <f t="shared" si="64"/>
        <v>0</v>
      </c>
      <c r="GK29" s="108">
        <v>15241.57</v>
      </c>
      <c r="GM29" s="253">
        <f t="shared" si="65"/>
        <v>0</v>
      </c>
      <c r="GN29" s="108">
        <v>4469.57</v>
      </c>
      <c r="GP29" s="253">
        <f t="shared" si="66"/>
        <v>0</v>
      </c>
      <c r="GQ29" s="108">
        <v>3452.31</v>
      </c>
      <c r="GS29" s="253">
        <f t="shared" si="67"/>
        <v>0</v>
      </c>
      <c r="GT29" s="108">
        <v>2608.9</v>
      </c>
      <c r="GV29" s="253">
        <f t="shared" si="68"/>
        <v>0</v>
      </c>
      <c r="GW29" s="108">
        <v>5704.9</v>
      </c>
      <c r="GY29" s="253">
        <f t="shared" si="69"/>
        <v>0</v>
      </c>
      <c r="GZ29" s="108">
        <v>5704.9</v>
      </c>
      <c r="HB29" s="253">
        <f t="shared" si="70"/>
        <v>0</v>
      </c>
      <c r="HC29" s="108">
        <v>8935.75</v>
      </c>
      <c r="HE29" s="253">
        <f t="shared" si="71"/>
        <v>0</v>
      </c>
      <c r="HF29" s="108">
        <v>9151.14</v>
      </c>
      <c r="HH29" s="253">
        <f t="shared" si="72"/>
        <v>0</v>
      </c>
      <c r="HI29" s="108">
        <v>5610.42</v>
      </c>
      <c r="HK29" s="253">
        <f t="shared" si="73"/>
        <v>0</v>
      </c>
      <c r="HL29">
        <v>527.86</v>
      </c>
      <c r="HN29" s="253">
        <f t="shared" si="74"/>
        <v>0</v>
      </c>
      <c r="HO29" s="108">
        <v>1386.43</v>
      </c>
      <c r="HQ29" s="253">
        <f t="shared" si="75"/>
        <v>0</v>
      </c>
      <c r="HR29">
        <v>964.68</v>
      </c>
      <c r="HT29" s="253">
        <f t="shared" si="76"/>
        <v>0</v>
      </c>
      <c r="HU29" s="108">
        <v>1389.18</v>
      </c>
      <c r="HV29" s="108">
        <v>2445.64</v>
      </c>
      <c r="HW29" s="253">
        <f t="shared" si="77"/>
        <v>1.7604918009185273</v>
      </c>
      <c r="HX29" s="108">
        <v>1119.8900000000001</v>
      </c>
      <c r="HY29" s="108">
        <v>5949.02</v>
      </c>
      <c r="HZ29" s="253">
        <f t="shared" si="78"/>
        <v>5.3121467286965682</v>
      </c>
      <c r="IA29" s="108">
        <v>1278.6500000000001</v>
      </c>
      <c r="IB29" s="108">
        <v>3486.41</v>
      </c>
      <c r="IC29" s="253">
        <f t="shared" si="79"/>
        <v>2.7266335588315798</v>
      </c>
      <c r="ID29" s="353"/>
      <c r="IE29" s="353"/>
      <c r="IF29" s="353"/>
      <c r="IG29" s="353"/>
      <c r="IH29" s="353"/>
      <c r="II29" s="353"/>
      <c r="IJ29" s="353"/>
      <c r="IK29" s="353"/>
      <c r="IL29" s="353"/>
      <c r="IM29" s="353"/>
      <c r="IN29" s="353"/>
      <c r="IO29" s="353"/>
      <c r="IP29" s="353"/>
      <c r="IQ29" s="311">
        <f t="shared" si="80"/>
        <v>115790.05999999995</v>
      </c>
      <c r="IR29" s="311">
        <f t="shared" si="81"/>
        <v>8394.66</v>
      </c>
      <c r="IS29" s="310">
        <f t="shared" si="5"/>
        <v>-107395.39999999995</v>
      </c>
      <c r="IT29" s="313">
        <f t="shared" si="6"/>
        <v>7.2498969255219342E-2</v>
      </c>
      <c r="IU29" s="317">
        <f t="shared" si="82"/>
        <v>20149.599999999999</v>
      </c>
      <c r="IV29" s="317">
        <f t="shared" si="83"/>
        <v>8394.66</v>
      </c>
      <c r="IW29" s="316">
        <f t="shared" si="84"/>
        <v>-11754.939999999999</v>
      </c>
      <c r="IX29" s="320">
        <f t="shared" si="85"/>
        <v>0.41661670703140513</v>
      </c>
      <c r="IZ29" s="244"/>
      <c r="JA29" s="396"/>
      <c r="JB29" s="342"/>
    </row>
    <row r="30" spans="3:262">
      <c r="C30" s="340" t="s">
        <v>35</v>
      </c>
      <c r="D30" s="108">
        <v>6991.03</v>
      </c>
      <c r="E30" s="108">
        <v>2850.29</v>
      </c>
      <c r="F30" s="243">
        <f t="shared" si="7"/>
        <v>0.40770673277042152</v>
      </c>
      <c r="G30" s="108">
        <v>4565.17</v>
      </c>
      <c r="H30" s="108">
        <v>2266.56</v>
      </c>
      <c r="I30" s="243">
        <f t="shared" si="8"/>
        <v>0.4964897254647691</v>
      </c>
      <c r="J30" s="108">
        <v>5098.41</v>
      </c>
      <c r="K30" s="108">
        <v>2270.63</v>
      </c>
      <c r="L30" s="243">
        <f t="shared" si="9"/>
        <v>0.44536041628664624</v>
      </c>
      <c r="M30" s="108">
        <v>5676.16</v>
      </c>
      <c r="N30" s="108">
        <v>4579</v>
      </c>
      <c r="O30" s="243">
        <f t="shared" si="10"/>
        <v>0.80670735144886685</v>
      </c>
      <c r="P30" s="108">
        <v>4263.17</v>
      </c>
      <c r="Q30" s="108">
        <v>6232.2</v>
      </c>
      <c r="R30" s="243">
        <f t="shared" si="11"/>
        <v>1.4618699230854035</v>
      </c>
      <c r="S30" s="108">
        <v>3429.85</v>
      </c>
      <c r="T30" s="108">
        <v>2597.12</v>
      </c>
      <c r="U30" s="243">
        <f t="shared" si="12"/>
        <v>0.75721095674737959</v>
      </c>
      <c r="V30" s="108">
        <v>6301.42</v>
      </c>
      <c r="W30" s="108">
        <v>3281.9</v>
      </c>
      <c r="X30" s="243">
        <f t="shared" si="13"/>
        <v>0.52081911696093897</v>
      </c>
      <c r="Y30" s="108">
        <v>8004.65</v>
      </c>
      <c r="Z30" s="108">
        <v>3489.73</v>
      </c>
      <c r="AA30" s="243">
        <f t="shared" si="14"/>
        <v>0.43596284659541645</v>
      </c>
      <c r="AB30" s="108">
        <v>3819.77</v>
      </c>
      <c r="AC30" s="108">
        <v>2111.12</v>
      </c>
      <c r="AD30" s="243">
        <f t="shared" si="15"/>
        <v>0.55268249135419145</v>
      </c>
      <c r="AE30" s="108">
        <v>5938.81</v>
      </c>
      <c r="AF30" s="108">
        <v>1888.7</v>
      </c>
      <c r="AG30" s="243">
        <f t="shared" si="16"/>
        <v>0.31802667537772716</v>
      </c>
      <c r="AH30" s="108">
        <v>5683.68</v>
      </c>
      <c r="AI30" s="108">
        <v>2275.66</v>
      </c>
      <c r="AJ30" s="243">
        <f t="shared" si="17"/>
        <v>0.40038496185569905</v>
      </c>
      <c r="AK30" s="108">
        <v>3824.45</v>
      </c>
      <c r="AL30" s="108">
        <v>2464.37</v>
      </c>
      <c r="AM30" s="243">
        <f t="shared" si="18"/>
        <v>0.6443723934160468</v>
      </c>
      <c r="AN30" s="108">
        <v>4371.76</v>
      </c>
      <c r="AO30" s="108">
        <v>3773.18</v>
      </c>
      <c r="AP30" s="253">
        <f t="shared" si="19"/>
        <v>0.86308031547934916</v>
      </c>
      <c r="AQ30" s="108">
        <v>7941.9</v>
      </c>
      <c r="AR30" s="108">
        <v>4837.0200000000004</v>
      </c>
      <c r="AS30" s="253">
        <f t="shared" si="20"/>
        <v>0.60905073093340389</v>
      </c>
      <c r="AT30" s="108">
        <v>8551.7099999999991</v>
      </c>
      <c r="AU30" s="108">
        <v>3762.67</v>
      </c>
      <c r="AV30" s="253">
        <f t="shared" si="21"/>
        <v>0.4399903645001994</v>
      </c>
      <c r="AW30" s="108">
        <v>4279.07</v>
      </c>
      <c r="AX30" s="108">
        <v>1188.94</v>
      </c>
      <c r="AY30" s="253">
        <f t="shared" si="22"/>
        <v>0.27785009359510365</v>
      </c>
      <c r="AZ30" s="108">
        <v>3544.92</v>
      </c>
      <c r="BA30" s="108">
        <v>2067.59</v>
      </c>
      <c r="BB30" s="253">
        <f t="shared" si="23"/>
        <v>0.58325434706566015</v>
      </c>
      <c r="BC30" s="108">
        <v>2657.54</v>
      </c>
      <c r="BD30" s="108">
        <v>1348.63</v>
      </c>
      <c r="BE30" s="253">
        <f t="shared" si="24"/>
        <v>0.50747307660467955</v>
      </c>
      <c r="BF30" s="108">
        <v>4794.54</v>
      </c>
      <c r="BG30">
        <v>754.06</v>
      </c>
      <c r="BH30" s="253">
        <f t="shared" si="25"/>
        <v>0.15727473334251044</v>
      </c>
      <c r="BI30" s="108">
        <v>3882.73</v>
      </c>
      <c r="BJ30" s="108">
        <v>3640.81</v>
      </c>
      <c r="BK30" s="253">
        <f t="shared" si="26"/>
        <v>0.93769332402716643</v>
      </c>
      <c r="BL30" s="108">
        <v>7904.53</v>
      </c>
      <c r="BM30" s="108">
        <v>1839.69</v>
      </c>
      <c r="BN30" s="253">
        <f t="shared" si="27"/>
        <v>0.23273869540630501</v>
      </c>
      <c r="BO30" s="108">
        <v>6796.36</v>
      </c>
      <c r="BP30" s="108">
        <v>3687.84</v>
      </c>
      <c r="BQ30" s="253">
        <f t="shared" si="28"/>
        <v>0.54261987299083636</v>
      </c>
      <c r="BR30" s="108">
        <v>3910.53</v>
      </c>
      <c r="BS30" s="108">
        <v>2054.5100000000002</v>
      </c>
      <c r="BT30" s="253">
        <f t="shared" si="29"/>
        <v>0.52537891283278737</v>
      </c>
      <c r="BU30" s="108">
        <v>3715.93</v>
      </c>
      <c r="BV30" s="108">
        <v>3079.66</v>
      </c>
      <c r="BW30" s="253">
        <f t="shared" si="30"/>
        <v>0.82877233962964858</v>
      </c>
      <c r="BX30" s="108">
        <v>4245.04</v>
      </c>
      <c r="BY30" s="108">
        <v>1347.74</v>
      </c>
      <c r="BZ30" s="253">
        <f t="shared" si="31"/>
        <v>0.31748581874375742</v>
      </c>
      <c r="CA30" s="88">
        <v>8721.4</v>
      </c>
      <c r="CB30" s="108">
        <v>4158.16</v>
      </c>
      <c r="CC30" s="253">
        <f t="shared" si="32"/>
        <v>0.47677666429701654</v>
      </c>
      <c r="CD30" s="108">
        <v>4939.76</v>
      </c>
      <c r="CE30" s="108">
        <v>6205.26</v>
      </c>
      <c r="CF30" s="253">
        <f t="shared" si="33"/>
        <v>1.2561865353782369</v>
      </c>
      <c r="CG30" s="108">
        <v>7981.11</v>
      </c>
      <c r="CH30" s="108">
        <v>3745.47</v>
      </c>
      <c r="CI30" s="253">
        <f t="shared" si="34"/>
        <v>0.4692918654172164</v>
      </c>
      <c r="CJ30" s="108">
        <v>6323.18</v>
      </c>
      <c r="CK30" s="108">
        <v>3032.15</v>
      </c>
      <c r="CL30" s="253">
        <f t="shared" si="35"/>
        <v>0.47952928747876861</v>
      </c>
      <c r="CM30" s="108">
        <v>10423.200000000001</v>
      </c>
      <c r="CN30" s="108">
        <v>3397.19</v>
      </c>
      <c r="CO30" s="253">
        <f t="shared" si="36"/>
        <v>0.32592581932611864</v>
      </c>
      <c r="CP30" s="108">
        <v>3805.95</v>
      </c>
      <c r="CQ30" s="108">
        <v>1630.75</v>
      </c>
      <c r="CR30" s="253">
        <f t="shared" si="37"/>
        <v>0.42847383701835284</v>
      </c>
      <c r="CS30" s="108">
        <v>3788.12</v>
      </c>
      <c r="CT30" s="108">
        <v>1793.6</v>
      </c>
      <c r="CU30" s="253">
        <f t="shared" si="38"/>
        <v>0.4734802487777578</v>
      </c>
      <c r="CV30" s="108">
        <v>3310.23</v>
      </c>
      <c r="CW30" s="108">
        <v>1302.19</v>
      </c>
      <c r="CX30" s="253">
        <f t="shared" si="39"/>
        <v>0.39338354132492304</v>
      </c>
      <c r="CY30" s="108">
        <v>5005.68</v>
      </c>
      <c r="CZ30" s="108">
        <v>3020.63</v>
      </c>
      <c r="DA30" s="253">
        <f t="shared" si="40"/>
        <v>0.60344049160154067</v>
      </c>
      <c r="DB30" s="108">
        <v>19800.75</v>
      </c>
      <c r="DC30" s="108">
        <v>5340.54</v>
      </c>
      <c r="DD30" s="253">
        <f t="shared" si="41"/>
        <v>0.26971402598386424</v>
      </c>
      <c r="DE30" s="108">
        <v>18256.68</v>
      </c>
      <c r="DF30" s="108">
        <v>3747.78</v>
      </c>
      <c r="DG30" s="253">
        <f t="shared" si="42"/>
        <v>0.20528266913809085</v>
      </c>
      <c r="DH30" s="108">
        <v>16444.47</v>
      </c>
      <c r="DI30" s="108">
        <v>2843.45</v>
      </c>
      <c r="DJ30" s="253">
        <f t="shared" si="43"/>
        <v>0.17291223128504596</v>
      </c>
      <c r="DK30" s="108">
        <v>15195.2</v>
      </c>
      <c r="DL30" s="108">
        <v>2730.66</v>
      </c>
      <c r="DM30" s="253">
        <f t="shared" si="0"/>
        <v>0.17970543329472463</v>
      </c>
      <c r="DN30" s="108">
        <v>20780.89</v>
      </c>
      <c r="DO30" s="108">
        <v>4257.03</v>
      </c>
      <c r="DP30" s="253">
        <f t="shared" si="1"/>
        <v>0.20485311264339495</v>
      </c>
      <c r="DQ30" s="108">
        <v>23275.62</v>
      </c>
      <c r="DR30" s="108">
        <v>2605.39</v>
      </c>
      <c r="DS30" s="253">
        <f t="shared" si="2"/>
        <v>0.11193643821303149</v>
      </c>
      <c r="DT30" s="108">
        <v>24805.98</v>
      </c>
      <c r="DU30" s="108">
        <v>4444.2700000000004</v>
      </c>
      <c r="DV30" s="253">
        <f t="shared" si="3"/>
        <v>0.17916123450877572</v>
      </c>
      <c r="DW30" s="108">
        <v>21367.86</v>
      </c>
      <c r="DX30" s="108">
        <v>7263.89</v>
      </c>
      <c r="DY30" s="253">
        <f t="shared" si="4"/>
        <v>0.3399446645569561</v>
      </c>
      <c r="DZ30" s="108">
        <v>25133.31</v>
      </c>
      <c r="EA30" s="108">
        <v>7794.98</v>
      </c>
      <c r="EB30" s="253">
        <f t="shared" si="44"/>
        <v>0.31014538077157361</v>
      </c>
      <c r="EC30" s="108">
        <v>13741.15</v>
      </c>
      <c r="ED30" s="108">
        <v>2047.08</v>
      </c>
      <c r="EE30" s="253">
        <f t="shared" si="45"/>
        <v>0.14897443081547032</v>
      </c>
      <c r="EF30" s="108">
        <v>3043.82</v>
      </c>
      <c r="EG30" s="108">
        <v>3084.52</v>
      </c>
      <c r="EH30" s="253">
        <f t="shared" si="46"/>
        <v>1.0133713557306279</v>
      </c>
      <c r="EI30" s="108">
        <v>8155.2</v>
      </c>
      <c r="EJ30">
        <v>666.89</v>
      </c>
      <c r="EK30" s="253">
        <f t="shared" si="47"/>
        <v>8.1774818520698456E-2</v>
      </c>
      <c r="EL30" s="108">
        <v>6899.44</v>
      </c>
      <c r="EM30" s="108">
        <v>1094.78</v>
      </c>
      <c r="EN30" s="253">
        <f t="shared" si="48"/>
        <v>0.15867664622056282</v>
      </c>
      <c r="EO30" s="108">
        <v>7072.21</v>
      </c>
      <c r="EP30" s="108">
        <v>2067.59</v>
      </c>
      <c r="EQ30" s="253">
        <f t="shared" si="49"/>
        <v>0.29235415803546561</v>
      </c>
      <c r="ER30" s="108">
        <v>7854.09</v>
      </c>
      <c r="ES30" s="108">
        <v>1348.63</v>
      </c>
      <c r="ET30" s="253">
        <f t="shared" si="50"/>
        <v>0.1717105355298959</v>
      </c>
      <c r="EU30" s="108">
        <v>8620.0499999999993</v>
      </c>
      <c r="EV30" s="108">
        <v>2038.33</v>
      </c>
      <c r="EW30" s="253">
        <f t="shared" si="51"/>
        <v>0.23646382561586071</v>
      </c>
      <c r="EX30" s="108">
        <v>5302.2</v>
      </c>
      <c r="EZ30" s="253">
        <f t="shared" si="52"/>
        <v>0</v>
      </c>
      <c r="FA30" s="108">
        <v>5561.62</v>
      </c>
      <c r="FC30" s="253">
        <f t="shared" si="53"/>
        <v>0</v>
      </c>
      <c r="FD30" s="108">
        <v>4570.2299999999996</v>
      </c>
      <c r="FF30" s="253">
        <f t="shared" si="54"/>
        <v>0</v>
      </c>
      <c r="FG30" s="108">
        <v>6550.43</v>
      </c>
      <c r="FI30" s="253">
        <f t="shared" si="55"/>
        <v>0</v>
      </c>
      <c r="FJ30" s="108">
        <v>8246.0300000000007</v>
      </c>
      <c r="FL30" s="253">
        <f t="shared" si="56"/>
        <v>0</v>
      </c>
      <c r="FM30" s="108">
        <v>7080.12</v>
      </c>
      <c r="FO30" s="253">
        <f t="shared" si="57"/>
        <v>0</v>
      </c>
      <c r="FP30" s="108">
        <v>12538.77</v>
      </c>
      <c r="FR30" s="253">
        <f t="shared" si="58"/>
        <v>0</v>
      </c>
      <c r="FS30" s="108">
        <v>4919.96</v>
      </c>
      <c r="FU30" s="253">
        <f t="shared" si="59"/>
        <v>0</v>
      </c>
      <c r="FV30" s="108">
        <v>8216.11</v>
      </c>
      <c r="FX30" s="253">
        <f t="shared" si="60"/>
        <v>0</v>
      </c>
      <c r="FY30" s="108">
        <v>6027.06</v>
      </c>
      <c r="GA30" s="253">
        <f t="shared" si="61"/>
        <v>0</v>
      </c>
      <c r="GB30" s="108">
        <v>10552.94</v>
      </c>
      <c r="GD30" s="253">
        <f t="shared" si="62"/>
        <v>0</v>
      </c>
      <c r="GE30" s="108">
        <v>11636.85</v>
      </c>
      <c r="GG30" s="253">
        <f t="shared" si="63"/>
        <v>0</v>
      </c>
      <c r="GH30" s="108">
        <v>14028.05</v>
      </c>
      <c r="GJ30" s="253">
        <f t="shared" si="64"/>
        <v>0</v>
      </c>
      <c r="GK30" s="108">
        <v>13427.69</v>
      </c>
      <c r="GM30" s="253">
        <f t="shared" si="65"/>
        <v>0</v>
      </c>
      <c r="GN30" s="108">
        <v>10231.049999999999</v>
      </c>
      <c r="GP30" s="253">
        <f t="shared" si="66"/>
        <v>0</v>
      </c>
      <c r="GQ30" s="108">
        <v>9833.56</v>
      </c>
      <c r="GS30" s="253">
        <f t="shared" si="67"/>
        <v>0</v>
      </c>
      <c r="GT30" s="108">
        <v>9722.43</v>
      </c>
      <c r="GV30" s="253">
        <f t="shared" si="68"/>
        <v>0</v>
      </c>
      <c r="GW30" s="108">
        <v>6844.36</v>
      </c>
      <c r="GY30" s="253">
        <f t="shared" si="69"/>
        <v>0</v>
      </c>
      <c r="GZ30" s="108">
        <v>6844.36</v>
      </c>
      <c r="HB30" s="253">
        <f t="shared" si="70"/>
        <v>0</v>
      </c>
      <c r="HC30" s="108">
        <v>17635.86</v>
      </c>
      <c r="HE30" s="253">
        <f t="shared" si="71"/>
        <v>0</v>
      </c>
      <c r="HF30" s="108">
        <v>14317.43</v>
      </c>
      <c r="HH30" s="253">
        <f t="shared" si="72"/>
        <v>0</v>
      </c>
      <c r="HI30" s="108">
        <v>11683.64</v>
      </c>
      <c r="HK30" s="253">
        <f t="shared" si="73"/>
        <v>0</v>
      </c>
      <c r="HL30" s="108">
        <v>10342</v>
      </c>
      <c r="HN30" s="253">
        <f t="shared" si="74"/>
        <v>0</v>
      </c>
      <c r="HO30" s="108">
        <v>1867.99</v>
      </c>
      <c r="HQ30" s="253">
        <f t="shared" si="75"/>
        <v>0</v>
      </c>
      <c r="HR30" s="108">
        <v>1137.03</v>
      </c>
      <c r="HS30" s="108">
        <v>2734.92</v>
      </c>
      <c r="HT30" s="253">
        <f t="shared" si="76"/>
        <v>2.4053191208675235</v>
      </c>
      <c r="HU30" s="108">
        <v>2415.4299999999998</v>
      </c>
      <c r="HV30" s="108">
        <v>4637.21</v>
      </c>
      <c r="HW30" s="253">
        <f t="shared" si="77"/>
        <v>1.9198279395387159</v>
      </c>
      <c r="HX30" s="108">
        <v>3990.88</v>
      </c>
      <c r="HY30" s="108">
        <v>5163.0600000000004</v>
      </c>
      <c r="HZ30" s="253">
        <f t="shared" si="78"/>
        <v>1.2937146694463377</v>
      </c>
      <c r="IA30" s="108">
        <v>5700.12</v>
      </c>
      <c r="IB30" s="108">
        <v>3678.17</v>
      </c>
      <c r="IC30" s="253">
        <f t="shared" si="79"/>
        <v>0.64527939762671671</v>
      </c>
      <c r="ID30" s="353"/>
      <c r="IE30" s="353"/>
      <c r="IF30" s="353"/>
      <c r="IG30" s="353"/>
      <c r="IH30" s="353"/>
      <c r="II30" s="353"/>
      <c r="IJ30" s="353"/>
      <c r="IK30" s="353"/>
      <c r="IL30" s="353"/>
      <c r="IM30" s="353"/>
      <c r="IN30" s="353"/>
      <c r="IO30" s="353"/>
      <c r="IP30" s="353"/>
      <c r="IQ30" s="311">
        <f t="shared" si="80"/>
        <v>188213.44999999998</v>
      </c>
      <c r="IR30" s="311">
        <f t="shared" si="81"/>
        <v>12535.19</v>
      </c>
      <c r="IS30" s="310">
        <f t="shared" si="5"/>
        <v>-175678.25999999998</v>
      </c>
      <c r="IT30" s="313">
        <f t="shared" si="6"/>
        <v>6.6600925704300096E-2</v>
      </c>
      <c r="IU30" s="317">
        <f t="shared" si="82"/>
        <v>45754.399999999994</v>
      </c>
      <c r="IV30" s="317">
        <f t="shared" si="83"/>
        <v>12535.19</v>
      </c>
      <c r="IW30" s="316">
        <f t="shared" si="84"/>
        <v>-33219.209999999992</v>
      </c>
      <c r="IX30" s="320">
        <f t="shared" si="85"/>
        <v>0.27396687531690944</v>
      </c>
      <c r="IZ30" s="244"/>
      <c r="JA30" s="396"/>
      <c r="JB30" s="342"/>
    </row>
    <row r="31" spans="3:262">
      <c r="C31" s="340" t="s">
        <v>36</v>
      </c>
      <c r="D31" s="108">
        <v>7888.15</v>
      </c>
      <c r="E31" s="108">
        <v>6590.8</v>
      </c>
      <c r="F31" s="243">
        <f t="shared" si="7"/>
        <v>0.83553177868067929</v>
      </c>
      <c r="G31" s="108">
        <v>6470.11</v>
      </c>
      <c r="H31" s="108">
        <v>2925.44</v>
      </c>
      <c r="I31" s="243">
        <f t="shared" si="8"/>
        <v>0.45214687230974437</v>
      </c>
      <c r="J31" s="108">
        <v>3107.8</v>
      </c>
      <c r="K31" s="108">
        <v>3570.23</v>
      </c>
      <c r="L31" s="243">
        <f t="shared" si="9"/>
        <v>1.1487965763562649</v>
      </c>
      <c r="M31" s="108">
        <v>3418.54</v>
      </c>
      <c r="N31" s="108">
        <v>2703.7</v>
      </c>
      <c r="O31" s="243">
        <f t="shared" si="10"/>
        <v>0.79089318832015998</v>
      </c>
      <c r="P31" s="108">
        <v>4310.2700000000004</v>
      </c>
      <c r="Q31" s="108">
        <v>2775.42</v>
      </c>
      <c r="R31" s="243">
        <f t="shared" si="11"/>
        <v>0.64390861825361279</v>
      </c>
      <c r="S31" s="108">
        <v>5535.31</v>
      </c>
      <c r="T31">
        <v>708.41</v>
      </c>
      <c r="U31" s="243">
        <f t="shared" si="12"/>
        <v>0.12798018539160408</v>
      </c>
      <c r="V31" s="108">
        <v>9005.65</v>
      </c>
      <c r="X31" s="243">
        <f t="shared" si="13"/>
        <v>0</v>
      </c>
      <c r="Y31" s="108">
        <v>5236.46</v>
      </c>
      <c r="AA31" s="243">
        <f t="shared" si="14"/>
        <v>0</v>
      </c>
      <c r="AB31" s="108">
        <v>2074.44</v>
      </c>
      <c r="AD31" s="243">
        <f t="shared" si="15"/>
        <v>0</v>
      </c>
      <c r="AE31" s="108">
        <v>5460.14</v>
      </c>
      <c r="AF31" s="108">
        <v>2371.6</v>
      </c>
      <c r="AG31" s="243">
        <f t="shared" si="16"/>
        <v>0.43434783723494264</v>
      </c>
      <c r="AH31" s="108">
        <v>2509.52</v>
      </c>
      <c r="AI31" s="108">
        <v>3548.24</v>
      </c>
      <c r="AJ31" s="243">
        <f t="shared" si="17"/>
        <v>1.4139118237750645</v>
      </c>
      <c r="AK31" s="108">
        <v>3497.09</v>
      </c>
      <c r="AL31" s="108">
        <v>2896.64</v>
      </c>
      <c r="AM31" s="243">
        <f t="shared" si="18"/>
        <v>0.8283001009410681</v>
      </c>
      <c r="AN31" s="108">
        <v>9121.5</v>
      </c>
      <c r="AO31" s="108">
        <v>3202.9</v>
      </c>
      <c r="AP31" s="253">
        <f t="shared" si="19"/>
        <v>0.3511374225730417</v>
      </c>
      <c r="AQ31" s="108">
        <v>9494.2199999999993</v>
      </c>
      <c r="AR31" s="108">
        <v>9620.92</v>
      </c>
      <c r="AS31" s="253">
        <f t="shared" si="20"/>
        <v>1.0133449614607626</v>
      </c>
      <c r="AT31" s="108">
        <v>5215.25</v>
      </c>
      <c r="AU31" s="108">
        <v>5402.8</v>
      </c>
      <c r="AV31" s="253">
        <f t="shared" si="21"/>
        <v>1.0359618426729305</v>
      </c>
      <c r="AW31" s="108">
        <v>2420.1999999999998</v>
      </c>
      <c r="AX31" s="108">
        <v>5426.57</v>
      </c>
      <c r="AY31" s="253">
        <f t="shared" si="22"/>
        <v>2.2421989918188578</v>
      </c>
      <c r="AZ31" s="108">
        <v>2034.97</v>
      </c>
      <c r="BA31" s="108">
        <v>2680.02</v>
      </c>
      <c r="BB31" s="253">
        <f t="shared" si="23"/>
        <v>1.3169825599394585</v>
      </c>
      <c r="BC31" s="108">
        <v>1291.7</v>
      </c>
      <c r="BD31" s="108">
        <v>1628.56</v>
      </c>
      <c r="BE31" s="253">
        <f t="shared" si="24"/>
        <v>1.2607881086939692</v>
      </c>
      <c r="BF31" s="108">
        <v>1453.29</v>
      </c>
      <c r="BG31" s="108">
        <v>1537.8</v>
      </c>
      <c r="BH31" s="253">
        <f t="shared" si="25"/>
        <v>1.0581508164234255</v>
      </c>
      <c r="BI31" s="108">
        <v>4313.1000000000004</v>
      </c>
      <c r="BJ31" s="108">
        <v>4808.6400000000003</v>
      </c>
      <c r="BK31" s="253">
        <f t="shared" si="26"/>
        <v>1.1148918411351465</v>
      </c>
      <c r="BL31" s="108">
        <v>11163.51</v>
      </c>
      <c r="BM31" s="108">
        <v>5091.3599999999997</v>
      </c>
      <c r="BN31" s="253">
        <f t="shared" si="27"/>
        <v>0.4560716118855091</v>
      </c>
      <c r="BO31" s="108">
        <v>7645.88</v>
      </c>
      <c r="BP31" s="108">
        <v>4420.5600000000004</v>
      </c>
      <c r="BQ31" s="253">
        <f t="shared" si="28"/>
        <v>0.57816235672022065</v>
      </c>
      <c r="BR31" s="108">
        <v>1800.62</v>
      </c>
      <c r="BS31" s="108">
        <v>1828.72</v>
      </c>
      <c r="BT31" s="253">
        <f t="shared" si="29"/>
        <v>1.0156057358021127</v>
      </c>
      <c r="BU31" s="108">
        <v>2725.54</v>
      </c>
      <c r="BV31" s="108">
        <v>1905.73</v>
      </c>
      <c r="BW31" s="253">
        <f t="shared" si="30"/>
        <v>0.69921189929335104</v>
      </c>
      <c r="BX31" s="108">
        <v>2505.6</v>
      </c>
      <c r="BY31" s="108">
        <v>2024.56</v>
      </c>
      <c r="BZ31" s="253">
        <f t="shared" si="31"/>
        <v>0.80801404853128989</v>
      </c>
      <c r="CA31" s="88">
        <v>3777.39</v>
      </c>
      <c r="CB31" s="108">
        <v>2510.2800000000002</v>
      </c>
      <c r="CC31" s="253">
        <f t="shared" si="32"/>
        <v>0.66455409687641476</v>
      </c>
      <c r="CD31" s="108">
        <v>8741.01</v>
      </c>
      <c r="CE31" s="108">
        <v>2701.23</v>
      </c>
      <c r="CF31" s="253">
        <f t="shared" si="33"/>
        <v>0.30902950574361543</v>
      </c>
      <c r="CG31" s="108">
        <v>9740.66</v>
      </c>
      <c r="CH31" s="108">
        <v>7397.89</v>
      </c>
      <c r="CI31" s="253">
        <f t="shared" si="34"/>
        <v>0.75948549687598177</v>
      </c>
      <c r="CJ31" s="108">
        <v>7428.71</v>
      </c>
      <c r="CK31" s="108">
        <v>3795.28</v>
      </c>
      <c r="CL31" s="253">
        <f t="shared" si="35"/>
        <v>0.51089354679345411</v>
      </c>
      <c r="CM31" s="108">
        <v>9544.5400000000009</v>
      </c>
      <c r="CN31" s="108">
        <v>3736.27</v>
      </c>
      <c r="CO31" s="253">
        <f t="shared" si="36"/>
        <v>0.39145626714330911</v>
      </c>
      <c r="CP31" s="108">
        <v>3422.76</v>
      </c>
      <c r="CQ31" s="108">
        <v>1836.57</v>
      </c>
      <c r="CR31" s="253">
        <f t="shared" si="37"/>
        <v>0.53657574588928225</v>
      </c>
      <c r="CS31" s="108">
        <v>2556.34</v>
      </c>
      <c r="CT31" s="108">
        <v>2764.48</v>
      </c>
      <c r="CU31" s="253">
        <f t="shared" si="38"/>
        <v>1.0814210942206435</v>
      </c>
      <c r="CV31" s="108">
        <v>3959.32</v>
      </c>
      <c r="CW31" s="108">
        <v>2178.4299999999998</v>
      </c>
      <c r="CX31" s="253">
        <f t="shared" si="39"/>
        <v>0.55020306517280737</v>
      </c>
      <c r="CY31" s="108">
        <v>6206.84</v>
      </c>
      <c r="CZ31" s="108">
        <v>3772.04</v>
      </c>
      <c r="DA31" s="253">
        <f t="shared" si="40"/>
        <v>0.60772309258817692</v>
      </c>
      <c r="DB31" s="108">
        <v>25617.19</v>
      </c>
      <c r="DC31" s="108">
        <v>4415.4799999999996</v>
      </c>
      <c r="DD31" s="253">
        <f t="shared" si="41"/>
        <v>0.17236394780223746</v>
      </c>
      <c r="DE31" s="108">
        <v>17112.13</v>
      </c>
      <c r="DF31" s="108">
        <v>6758.26</v>
      </c>
      <c r="DG31" s="253">
        <f t="shared" si="42"/>
        <v>0.39493972988751253</v>
      </c>
      <c r="DH31" s="108">
        <v>7272.19</v>
      </c>
      <c r="DI31" s="108">
        <v>4858.1000000000004</v>
      </c>
      <c r="DJ31" s="253">
        <f t="shared" si="43"/>
        <v>0.66803810131473473</v>
      </c>
      <c r="DK31" s="108">
        <v>11277.94</v>
      </c>
      <c r="DL31" s="108">
        <v>2782.13</v>
      </c>
      <c r="DM31" s="253">
        <f t="shared" si="0"/>
        <v>0.24668778163387994</v>
      </c>
      <c r="DN31" s="108">
        <v>10009.370000000001</v>
      </c>
      <c r="DO31" s="108">
        <v>4165.57</v>
      </c>
      <c r="DP31" s="253">
        <f t="shared" si="1"/>
        <v>0.41616705147276994</v>
      </c>
      <c r="DQ31" s="108">
        <v>24400.54</v>
      </c>
      <c r="DR31" s="108">
        <v>5607.54</v>
      </c>
      <c r="DS31" s="253">
        <f t="shared" si="2"/>
        <v>0.22981212710866233</v>
      </c>
      <c r="DT31" s="108">
        <v>18688.28</v>
      </c>
      <c r="DU31" s="108">
        <v>6830.28</v>
      </c>
      <c r="DV31" s="253">
        <f t="shared" si="3"/>
        <v>0.36548467809771684</v>
      </c>
      <c r="DW31" s="108">
        <v>16155.97</v>
      </c>
      <c r="DX31" s="108">
        <v>11147.6</v>
      </c>
      <c r="DY31" s="253">
        <f t="shared" si="4"/>
        <v>0.68999880539515734</v>
      </c>
      <c r="DZ31" s="108">
        <v>22901.78</v>
      </c>
      <c r="EA31" s="108">
        <v>8940.34</v>
      </c>
      <c r="EB31" s="253">
        <f t="shared" si="44"/>
        <v>0.39037751650745056</v>
      </c>
      <c r="EC31" s="108">
        <v>12165</v>
      </c>
      <c r="ED31" s="108">
        <v>1857.53</v>
      </c>
      <c r="EE31" s="253">
        <f t="shared" si="45"/>
        <v>0.15269461570078094</v>
      </c>
      <c r="EF31" s="108">
        <v>1739.58</v>
      </c>
      <c r="EG31" s="108">
        <v>3070.3</v>
      </c>
      <c r="EH31" s="253">
        <f t="shared" si="46"/>
        <v>1.7649662562227666</v>
      </c>
      <c r="EI31" s="108">
        <v>5935.68</v>
      </c>
      <c r="EJ31" s="108">
        <v>2008.53</v>
      </c>
      <c r="EK31" s="253">
        <f t="shared" si="47"/>
        <v>0.33838245997088789</v>
      </c>
      <c r="EL31" s="108">
        <v>2797.73</v>
      </c>
      <c r="EM31" s="108">
        <v>2152.14</v>
      </c>
      <c r="EN31" s="253">
        <f t="shared" si="48"/>
        <v>0.7692450665360846</v>
      </c>
      <c r="EO31" s="108">
        <v>5530.28</v>
      </c>
      <c r="EP31" s="108">
        <v>2680.02</v>
      </c>
      <c r="EQ31" s="253">
        <f t="shared" si="49"/>
        <v>0.48460837425953118</v>
      </c>
      <c r="ER31" s="108">
        <v>6483.62</v>
      </c>
      <c r="ES31" s="108">
        <v>1628.56</v>
      </c>
      <c r="ET31" s="253">
        <f t="shared" si="50"/>
        <v>0.25118066759001917</v>
      </c>
      <c r="EU31" s="108">
        <v>5615.49</v>
      </c>
      <c r="EV31" s="108">
        <v>4816.8900000000003</v>
      </c>
      <c r="EW31" s="253">
        <f t="shared" si="51"/>
        <v>0.85778623058717951</v>
      </c>
      <c r="EX31">
        <v>856.81</v>
      </c>
      <c r="EY31" s="108">
        <v>1618.2</v>
      </c>
      <c r="EZ31" s="253">
        <f t="shared" si="52"/>
        <v>1.888633419311166</v>
      </c>
      <c r="FA31" s="108">
        <v>4124.53</v>
      </c>
      <c r="FB31" s="108">
        <v>1399.32</v>
      </c>
      <c r="FC31" s="253">
        <f t="shared" si="53"/>
        <v>0.33926774687055256</v>
      </c>
      <c r="FD31" s="108">
        <v>2428.4699999999998</v>
      </c>
      <c r="FE31">
        <v>806.81</v>
      </c>
      <c r="FF31" s="253">
        <f t="shared" si="54"/>
        <v>0.33222975783106234</v>
      </c>
      <c r="FG31" s="108">
        <v>4024.44</v>
      </c>
      <c r="FH31" s="108">
        <v>3319.94</v>
      </c>
      <c r="FI31" s="253">
        <f t="shared" si="55"/>
        <v>0.82494458856387476</v>
      </c>
      <c r="FJ31" s="108">
        <v>6718.5</v>
      </c>
      <c r="FK31" s="108">
        <v>2356.27</v>
      </c>
      <c r="FL31" s="253">
        <f t="shared" si="56"/>
        <v>0.35071370097492</v>
      </c>
      <c r="FM31" s="108">
        <v>14038.1</v>
      </c>
      <c r="FN31" s="108">
        <v>5126.78</v>
      </c>
      <c r="FO31" s="253">
        <f t="shared" si="57"/>
        <v>0.36520469294277713</v>
      </c>
      <c r="FP31" s="108">
        <v>15569.35</v>
      </c>
      <c r="FQ31" s="108">
        <v>2982.26</v>
      </c>
      <c r="FR31" s="253">
        <f t="shared" si="58"/>
        <v>0.19154685327261575</v>
      </c>
      <c r="FS31" s="108">
        <v>5713.05</v>
      </c>
      <c r="FT31" s="108">
        <v>1683.46</v>
      </c>
      <c r="FU31" s="253">
        <f t="shared" si="59"/>
        <v>0.29466922221930492</v>
      </c>
      <c r="FV31" s="108">
        <v>10073.94</v>
      </c>
      <c r="FW31" s="108">
        <v>2790.46</v>
      </c>
      <c r="FX31" s="253">
        <f t="shared" si="60"/>
        <v>0.2769978776923428</v>
      </c>
      <c r="FY31" s="108">
        <v>7114.52</v>
      </c>
      <c r="FZ31" s="108">
        <v>2693.3</v>
      </c>
      <c r="GA31" s="253">
        <f t="shared" si="61"/>
        <v>0.3785638384599383</v>
      </c>
      <c r="GB31" s="108">
        <v>9411.19</v>
      </c>
      <c r="GC31" s="108">
        <v>2298.41</v>
      </c>
      <c r="GD31" s="253">
        <f t="shared" si="62"/>
        <v>0.24422097524330078</v>
      </c>
      <c r="GE31" s="108">
        <v>13370.4</v>
      </c>
      <c r="GF31" s="108">
        <v>4559.8999999999996</v>
      </c>
      <c r="GG31" s="253">
        <f t="shared" si="63"/>
        <v>0.34104439657751451</v>
      </c>
      <c r="GH31" s="108">
        <v>23037.29</v>
      </c>
      <c r="GI31" s="108">
        <v>5474.53</v>
      </c>
      <c r="GJ31" s="253">
        <f t="shared" si="64"/>
        <v>0.23763776034420714</v>
      </c>
      <c r="GK31" s="108">
        <v>15641.21</v>
      </c>
      <c r="GL31" s="108">
        <v>3739.06</v>
      </c>
      <c r="GM31" s="253">
        <f t="shared" si="65"/>
        <v>0.23905183806112187</v>
      </c>
      <c r="GN31" s="108">
        <v>8594.5</v>
      </c>
      <c r="GO31" s="108">
        <v>1155.68</v>
      </c>
      <c r="GP31" s="253">
        <f t="shared" si="66"/>
        <v>0.13446739193670371</v>
      </c>
      <c r="GQ31" s="108">
        <v>6314.53</v>
      </c>
      <c r="GR31" s="108">
        <v>2305.5500000000002</v>
      </c>
      <c r="GS31" s="253">
        <f t="shared" si="67"/>
        <v>0.3651182273264994</v>
      </c>
      <c r="GT31" s="108">
        <v>5931.16</v>
      </c>
      <c r="GV31" s="253">
        <f t="shared" si="68"/>
        <v>0</v>
      </c>
      <c r="GW31" s="108">
        <v>6998.98</v>
      </c>
      <c r="GY31" s="253">
        <f t="shared" si="69"/>
        <v>0</v>
      </c>
      <c r="GZ31" s="108">
        <v>6998.98</v>
      </c>
      <c r="HB31" s="253">
        <f t="shared" si="70"/>
        <v>0</v>
      </c>
      <c r="HC31" s="108">
        <v>16946.5</v>
      </c>
      <c r="HE31" s="253">
        <f t="shared" si="71"/>
        <v>0</v>
      </c>
      <c r="HF31" s="108">
        <v>20483.990000000002</v>
      </c>
      <c r="HH31" s="253">
        <f t="shared" si="72"/>
        <v>0</v>
      </c>
      <c r="HI31" s="108">
        <v>15102.38</v>
      </c>
      <c r="HK31" s="253">
        <f t="shared" si="73"/>
        <v>0</v>
      </c>
      <c r="HL31" s="108">
        <v>5685.2</v>
      </c>
      <c r="HN31" s="253">
        <f t="shared" si="74"/>
        <v>0</v>
      </c>
      <c r="HO31" s="108">
        <v>3067.84</v>
      </c>
      <c r="HQ31" s="253">
        <f t="shared" si="75"/>
        <v>0</v>
      </c>
      <c r="HR31">
        <v>815.69</v>
      </c>
      <c r="HT31" s="253">
        <f t="shared" si="76"/>
        <v>0</v>
      </c>
      <c r="HU31" s="108">
        <v>2377.61</v>
      </c>
      <c r="HV31" s="108">
        <v>5249.1</v>
      </c>
      <c r="HW31" s="253">
        <f t="shared" si="77"/>
        <v>2.2077211990191832</v>
      </c>
      <c r="HX31" s="108">
        <v>3074.91</v>
      </c>
      <c r="HY31" s="108">
        <v>6323.96</v>
      </c>
      <c r="HZ31" s="253">
        <f t="shared" si="78"/>
        <v>2.0566325518470459</v>
      </c>
      <c r="IA31" s="108">
        <v>3182.44</v>
      </c>
      <c r="IB31" s="108">
        <v>7244.03</v>
      </c>
      <c r="IC31" s="253">
        <f t="shared" si="79"/>
        <v>2.2762502985130904</v>
      </c>
      <c r="ID31" s="353"/>
      <c r="IE31" s="353"/>
      <c r="IF31" s="353"/>
      <c r="IG31" s="353"/>
      <c r="IH31" s="353"/>
      <c r="II31" s="353"/>
      <c r="IJ31" s="353"/>
      <c r="IK31" s="353"/>
      <c r="IL31" s="353"/>
      <c r="IM31" s="353"/>
      <c r="IN31" s="353"/>
      <c r="IO31" s="353"/>
      <c r="IP31" s="353"/>
      <c r="IQ31" s="311">
        <f t="shared" si="80"/>
        <v>202323.22</v>
      </c>
      <c r="IR31" s="311">
        <f t="shared" si="81"/>
        <v>41255.67</v>
      </c>
      <c r="IS31" s="310">
        <f t="shared" si="5"/>
        <v>-161067.54999999999</v>
      </c>
      <c r="IT31" s="313">
        <f t="shared" si="6"/>
        <v>0.20390971436694216</v>
      </c>
      <c r="IU31" s="317">
        <f t="shared" si="82"/>
        <v>50607.62000000001</v>
      </c>
      <c r="IV31" s="317">
        <f t="shared" si="83"/>
        <v>11573.060000000001</v>
      </c>
      <c r="IW31" s="316">
        <f t="shared" si="84"/>
        <v>-39034.560000000012</v>
      </c>
      <c r="IX31" s="320">
        <f t="shared" si="85"/>
        <v>0.22868216288377125</v>
      </c>
      <c r="IZ31" s="244"/>
      <c r="JA31" s="396"/>
      <c r="JB31" s="342"/>
    </row>
    <row r="32" spans="3:262">
      <c r="C32" s="341" t="s">
        <v>37</v>
      </c>
      <c r="D32" s="108">
        <v>10832.17</v>
      </c>
      <c r="E32" s="108"/>
      <c r="F32" s="243">
        <f t="shared" si="7"/>
        <v>0</v>
      </c>
      <c r="G32" s="108">
        <v>5454.18</v>
      </c>
      <c r="H32" s="108">
        <v>4662.03</v>
      </c>
      <c r="I32" s="243">
        <f t="shared" si="8"/>
        <v>0.85476276910552995</v>
      </c>
      <c r="J32" s="108">
        <v>7243.96</v>
      </c>
      <c r="K32" s="108">
        <v>4752.07</v>
      </c>
      <c r="L32" s="243">
        <f t="shared" si="9"/>
        <v>0.65600445060436552</v>
      </c>
      <c r="M32" s="108">
        <v>4137.8</v>
      </c>
      <c r="N32" s="108">
        <v>2078.37</v>
      </c>
      <c r="O32" s="243">
        <f t="shared" si="10"/>
        <v>0.50228865580743387</v>
      </c>
      <c r="P32" s="108">
        <v>6986.64</v>
      </c>
      <c r="Q32" s="108">
        <v>3812.61</v>
      </c>
      <c r="R32" s="243">
        <f t="shared" si="11"/>
        <v>0.54570007900793516</v>
      </c>
      <c r="S32" s="108">
        <v>7797.01</v>
      </c>
      <c r="T32" s="108">
        <v>5943.62</v>
      </c>
      <c r="U32" s="243">
        <f t="shared" si="12"/>
        <v>0.76229477710045257</v>
      </c>
      <c r="V32" s="108">
        <v>14762.17</v>
      </c>
      <c r="W32" s="108">
        <v>6801.77</v>
      </c>
      <c r="X32" s="243">
        <f t="shared" si="13"/>
        <v>0.46075678575710755</v>
      </c>
      <c r="Y32" s="108">
        <v>11344.84</v>
      </c>
      <c r="AA32" s="243">
        <f t="shared" si="14"/>
        <v>0</v>
      </c>
      <c r="AB32" s="108">
        <v>2923.2</v>
      </c>
      <c r="AC32" s="108">
        <v>3212.25</v>
      </c>
      <c r="AD32" s="243">
        <f t="shared" si="15"/>
        <v>1.0988813628899836</v>
      </c>
      <c r="AE32" s="108">
        <v>7001.66</v>
      </c>
      <c r="AF32" s="108">
        <v>3138.63</v>
      </c>
      <c r="AG32" s="243">
        <f t="shared" si="16"/>
        <v>0.44826941039696305</v>
      </c>
      <c r="AH32" s="108">
        <v>6547.97</v>
      </c>
      <c r="AI32" s="108">
        <v>3258.99</v>
      </c>
      <c r="AJ32" s="243">
        <f t="shared" si="17"/>
        <v>0.49770997729067173</v>
      </c>
      <c r="AK32" s="108">
        <v>5939.15</v>
      </c>
      <c r="AL32" s="108">
        <v>3779.66</v>
      </c>
      <c r="AM32" s="243">
        <f t="shared" si="18"/>
        <v>0.63639746428360966</v>
      </c>
      <c r="AN32" s="108">
        <v>8771.4699999999993</v>
      </c>
      <c r="AO32" s="108">
        <v>9231.7000000000007</v>
      </c>
      <c r="AP32" s="253">
        <f t="shared" si="19"/>
        <v>1.0524689704234298</v>
      </c>
      <c r="AQ32" s="108">
        <v>12195.27</v>
      </c>
      <c r="AR32" s="108">
        <v>8783.36</v>
      </c>
      <c r="AS32" s="253">
        <f t="shared" si="20"/>
        <v>0.720226776446934</v>
      </c>
      <c r="AT32" s="108">
        <v>13003.23</v>
      </c>
      <c r="AV32" s="253">
        <f t="shared" si="21"/>
        <v>0</v>
      </c>
      <c r="AW32" s="108">
        <v>5618.39</v>
      </c>
      <c r="AX32" s="108">
        <v>3118.27</v>
      </c>
      <c r="AY32" s="253">
        <f t="shared" si="22"/>
        <v>0.55501131106954127</v>
      </c>
      <c r="AZ32" s="108">
        <v>5676.38</v>
      </c>
      <c r="BA32" s="108">
        <v>3528.56</v>
      </c>
      <c r="BB32" s="253">
        <f t="shared" si="23"/>
        <v>0.62162152639534352</v>
      </c>
      <c r="BC32" s="108">
        <v>2348.5</v>
      </c>
      <c r="BD32" s="108">
        <v>3273.32</v>
      </c>
      <c r="BE32" s="253">
        <f t="shared" si="24"/>
        <v>1.3937917819885033</v>
      </c>
      <c r="BF32" s="108">
        <v>2606.75</v>
      </c>
      <c r="BG32" s="108">
        <v>3521.43</v>
      </c>
      <c r="BH32" s="253">
        <f t="shared" si="25"/>
        <v>1.3508890380742302</v>
      </c>
      <c r="BI32" s="108">
        <v>6843.34</v>
      </c>
      <c r="BJ32" s="108">
        <v>6345.71</v>
      </c>
      <c r="BK32" s="253">
        <f t="shared" si="26"/>
        <v>0.92728258423518339</v>
      </c>
      <c r="BL32" s="108">
        <v>15072.88</v>
      </c>
      <c r="BM32" s="108">
        <v>13060.93</v>
      </c>
      <c r="BN32" s="253">
        <f t="shared" si="27"/>
        <v>0.86651854191103495</v>
      </c>
      <c r="BO32" s="108">
        <v>11785.27</v>
      </c>
      <c r="BQ32" s="253">
        <f t="shared" si="28"/>
        <v>0</v>
      </c>
      <c r="BR32" s="108">
        <v>3104.28</v>
      </c>
      <c r="BS32" s="108">
        <v>6535.3</v>
      </c>
      <c r="BT32" s="253">
        <f t="shared" si="29"/>
        <v>2.105254680634479</v>
      </c>
      <c r="BU32" s="108">
        <v>3864.85</v>
      </c>
      <c r="BV32" s="108">
        <v>5087.91</v>
      </c>
      <c r="BW32" s="253">
        <f t="shared" si="30"/>
        <v>1.3164573010595495</v>
      </c>
      <c r="BX32" s="108">
        <v>6084</v>
      </c>
      <c r="BY32" s="108">
        <v>2154.79</v>
      </c>
      <c r="BZ32" s="253">
        <f t="shared" si="31"/>
        <v>0.35417324128862587</v>
      </c>
      <c r="CA32" s="88">
        <v>4877.75</v>
      </c>
      <c r="CB32" s="108">
        <v>5526.33</v>
      </c>
      <c r="CC32" s="253">
        <f t="shared" si="32"/>
        <v>1.1329670442314592</v>
      </c>
      <c r="CD32" s="108">
        <v>8062.99</v>
      </c>
      <c r="CE32" s="108">
        <v>4985.82</v>
      </c>
      <c r="CF32" s="253">
        <f t="shared" si="33"/>
        <v>0.61835869820004741</v>
      </c>
      <c r="CG32" s="108">
        <v>17825.66</v>
      </c>
      <c r="CH32" s="108">
        <v>10333.51</v>
      </c>
      <c r="CI32" s="253">
        <f t="shared" si="34"/>
        <v>0.57969859180529648</v>
      </c>
      <c r="CJ32" s="108">
        <v>14780.72</v>
      </c>
      <c r="CL32" s="253">
        <f t="shared" si="35"/>
        <v>0</v>
      </c>
      <c r="CM32" s="108">
        <v>12528.74</v>
      </c>
      <c r="CN32" s="108">
        <v>11048.34</v>
      </c>
      <c r="CO32" s="253">
        <f t="shared" si="36"/>
        <v>0.88183967422103104</v>
      </c>
      <c r="CP32" s="108">
        <v>3824.9</v>
      </c>
      <c r="CQ32" s="108">
        <v>3309.53</v>
      </c>
      <c r="CR32" s="253">
        <f t="shared" si="37"/>
        <v>0.86525922246333242</v>
      </c>
      <c r="CS32" s="108">
        <v>3617.71</v>
      </c>
      <c r="CT32" s="108">
        <v>2733.47</v>
      </c>
      <c r="CU32" s="253">
        <f t="shared" si="38"/>
        <v>0.75558018746665701</v>
      </c>
      <c r="CV32" s="108">
        <v>1137.69</v>
      </c>
      <c r="CW32" s="108">
        <v>3665.69</v>
      </c>
      <c r="CX32" s="253">
        <f t="shared" si="39"/>
        <v>3.2220464274099272</v>
      </c>
      <c r="CY32" s="108">
        <v>7900.81</v>
      </c>
      <c r="CZ32" s="108">
        <v>6937.79</v>
      </c>
      <c r="DA32" s="253">
        <f t="shared" si="40"/>
        <v>0.87811123163321225</v>
      </c>
      <c r="DB32" s="108">
        <v>31026.43</v>
      </c>
      <c r="DC32" s="108">
        <v>8033.04</v>
      </c>
      <c r="DD32" s="253">
        <f t="shared" si="41"/>
        <v>0.25890958128279662</v>
      </c>
      <c r="DE32" s="108">
        <v>36302.879999999997</v>
      </c>
      <c r="DF32" s="105"/>
      <c r="DG32" s="253">
        <f t="shared" si="42"/>
        <v>0</v>
      </c>
      <c r="DH32" s="108">
        <v>19037.93</v>
      </c>
      <c r="DI32" s="108">
        <v>6466.44</v>
      </c>
      <c r="DJ32" s="253">
        <f t="shared" si="43"/>
        <v>0.33966087699660624</v>
      </c>
      <c r="DK32" s="108">
        <v>14010.4</v>
      </c>
      <c r="DL32" s="108">
        <v>5026.92</v>
      </c>
      <c r="DM32" s="253">
        <f t="shared" si="0"/>
        <v>0.35879917775366871</v>
      </c>
      <c r="DN32" s="108">
        <v>15904.55</v>
      </c>
      <c r="DO32" s="108">
        <v>3714.68</v>
      </c>
      <c r="DP32" s="253">
        <f t="shared" si="1"/>
        <v>0.23356083636443659</v>
      </c>
      <c r="DQ32" s="108">
        <v>24521.99</v>
      </c>
      <c r="DR32" s="108">
        <v>4337.68</v>
      </c>
      <c r="DS32" s="253">
        <f t="shared" si="2"/>
        <v>0.17688939600742029</v>
      </c>
      <c r="DT32" s="108">
        <v>33153.120000000003</v>
      </c>
      <c r="DU32" s="108">
        <v>8837</v>
      </c>
      <c r="DV32" s="253">
        <f t="shared" si="3"/>
        <v>0.26655108176847303</v>
      </c>
      <c r="DW32" s="108">
        <v>34990.53</v>
      </c>
      <c r="DX32" s="108">
        <v>17143.05</v>
      </c>
      <c r="DY32" s="253">
        <f t="shared" si="4"/>
        <v>0.48993399071120097</v>
      </c>
      <c r="DZ32" s="108">
        <v>35033.49</v>
      </c>
      <c r="EB32" s="253">
        <f t="shared" si="44"/>
        <v>0</v>
      </c>
      <c r="EC32" s="108">
        <v>14890.2</v>
      </c>
      <c r="ED32" s="108">
        <v>1447.23</v>
      </c>
      <c r="EE32" s="253">
        <f t="shared" si="45"/>
        <v>9.719345609864205E-2</v>
      </c>
      <c r="EF32" s="108">
        <v>3140.5</v>
      </c>
      <c r="EG32" s="108">
        <v>1193.8699999999999</v>
      </c>
      <c r="EH32" s="253">
        <f t="shared" si="46"/>
        <v>0.38015284190415538</v>
      </c>
      <c r="EI32" s="108">
        <v>7953.12</v>
      </c>
      <c r="EJ32" s="108">
        <v>2863.33</v>
      </c>
      <c r="EK32" s="253">
        <f t="shared" si="47"/>
        <v>0.36002600237391114</v>
      </c>
      <c r="EL32" s="108">
        <v>7538.56</v>
      </c>
      <c r="EM32" s="108">
        <v>2405.6799999999998</v>
      </c>
      <c r="EN32" s="253">
        <f t="shared" si="48"/>
        <v>0.31911664827234903</v>
      </c>
      <c r="EO32" s="108">
        <v>22253.88</v>
      </c>
      <c r="EP32" s="108">
        <v>3528.56</v>
      </c>
      <c r="EQ32" s="253">
        <f t="shared" si="49"/>
        <v>0.15855931639785961</v>
      </c>
      <c r="ER32" s="108">
        <v>13487.84</v>
      </c>
      <c r="ES32" s="108">
        <v>3273.32</v>
      </c>
      <c r="ET32" s="253">
        <f t="shared" si="50"/>
        <v>0.2426867459874969</v>
      </c>
      <c r="EU32" s="108">
        <v>11420.83</v>
      </c>
      <c r="EV32" s="105"/>
      <c r="EW32" s="253">
        <f t="shared" si="51"/>
        <v>0</v>
      </c>
      <c r="EX32" s="108">
        <v>3510.38</v>
      </c>
      <c r="EY32" s="108">
        <v>5131.8900000000003</v>
      </c>
      <c r="EZ32" s="253">
        <f t="shared" si="52"/>
        <v>1.461918652681476</v>
      </c>
      <c r="FA32" s="108">
        <v>4797.1099999999997</v>
      </c>
      <c r="FB32" s="108">
        <v>3510.87</v>
      </c>
      <c r="FC32" s="253">
        <f t="shared" si="53"/>
        <v>0.7318718978718437</v>
      </c>
      <c r="FD32" s="108">
        <v>6472.84</v>
      </c>
      <c r="FE32" s="108">
        <v>2493.73</v>
      </c>
      <c r="FF32" s="253">
        <f t="shared" si="54"/>
        <v>0.38526056568677736</v>
      </c>
      <c r="FG32" s="108">
        <v>5380.1</v>
      </c>
      <c r="FH32" s="108">
        <v>4438.2700000000004</v>
      </c>
      <c r="FI32" s="253">
        <f t="shared" si="55"/>
        <v>0.82494191557777741</v>
      </c>
      <c r="FJ32" s="108">
        <v>8647.2199999999993</v>
      </c>
      <c r="FK32" s="108">
        <v>6173.81</v>
      </c>
      <c r="FL32" s="253">
        <f t="shared" si="56"/>
        <v>0.71396471929706895</v>
      </c>
      <c r="FM32" s="108">
        <v>17011.759999999998</v>
      </c>
      <c r="FN32" s="108">
        <v>11022.19</v>
      </c>
      <c r="FO32" s="253">
        <f t="shared" si="57"/>
        <v>0.64791591228655954</v>
      </c>
      <c r="FP32" s="108">
        <v>15612.56</v>
      </c>
      <c r="FQ32" s="108">
        <v>3994.63</v>
      </c>
      <c r="FR32" s="253">
        <f t="shared" si="58"/>
        <v>0.25586002551791637</v>
      </c>
      <c r="FS32" s="108">
        <v>5241.79</v>
      </c>
      <c r="FT32" s="108">
        <v>2716.85</v>
      </c>
      <c r="FU32" s="253">
        <f t="shared" si="59"/>
        <v>0.51830576959397456</v>
      </c>
      <c r="FV32" s="108">
        <v>7083.51</v>
      </c>
      <c r="FW32" s="108">
        <v>5141.5600000000004</v>
      </c>
      <c r="FX32" s="253">
        <f t="shared" si="60"/>
        <v>0.72584919058489372</v>
      </c>
      <c r="FY32" s="108">
        <v>7476.18</v>
      </c>
      <c r="FZ32" s="108">
        <v>5108.74</v>
      </c>
      <c r="GA32" s="253">
        <f t="shared" si="61"/>
        <v>0.68333560722186992</v>
      </c>
      <c r="GB32" s="108">
        <v>13116.32</v>
      </c>
      <c r="GC32" s="108">
        <v>4193.16</v>
      </c>
      <c r="GD32" s="253">
        <f t="shared" si="62"/>
        <v>0.31969027898068969</v>
      </c>
      <c r="GE32" s="108">
        <v>11070.9</v>
      </c>
      <c r="GF32" s="108">
        <v>6795.3</v>
      </c>
      <c r="GG32" s="253">
        <f t="shared" si="63"/>
        <v>0.61379833617863055</v>
      </c>
      <c r="GH32" s="108">
        <v>28339.75</v>
      </c>
      <c r="GI32" s="108">
        <v>12406.33</v>
      </c>
      <c r="GJ32" s="253">
        <f t="shared" si="64"/>
        <v>0.43777132825801213</v>
      </c>
      <c r="GK32" s="108">
        <v>24201.45</v>
      </c>
      <c r="GL32" s="108">
        <v>4448.97</v>
      </c>
      <c r="GM32" s="253">
        <f t="shared" si="65"/>
        <v>0.18383072088655847</v>
      </c>
      <c r="GN32" s="108">
        <v>13598.03</v>
      </c>
      <c r="GO32" s="108">
        <v>4548.2700000000004</v>
      </c>
      <c r="GP32" s="253">
        <f t="shared" si="66"/>
        <v>0.33448006806868347</v>
      </c>
      <c r="GQ32" s="108">
        <v>9904.7000000000007</v>
      </c>
      <c r="GR32" s="108">
        <v>4909.9399999999996</v>
      </c>
      <c r="GS32" s="253">
        <f t="shared" si="67"/>
        <v>0.49571819439256104</v>
      </c>
      <c r="GT32" s="108">
        <v>6987.34</v>
      </c>
      <c r="GU32" s="108">
        <v>6453.31</v>
      </c>
      <c r="GV32" s="253">
        <f t="shared" si="68"/>
        <v>0.92357177409429059</v>
      </c>
      <c r="GW32" s="108">
        <v>11775.3</v>
      </c>
      <c r="GX32" s="108">
        <v>3449.09</v>
      </c>
      <c r="GY32" s="253">
        <f t="shared" si="69"/>
        <v>0.29290888554856354</v>
      </c>
      <c r="GZ32" s="108">
        <v>11775.3</v>
      </c>
      <c r="HA32" s="108">
        <v>7727.59</v>
      </c>
      <c r="HB32" s="253">
        <f t="shared" si="70"/>
        <v>0.65625419309911426</v>
      </c>
      <c r="HC32" s="108">
        <v>26160.67</v>
      </c>
      <c r="HD32" s="108">
        <v>12266.58</v>
      </c>
      <c r="HE32" s="253">
        <f t="shared" si="71"/>
        <v>0.46889395416860502</v>
      </c>
      <c r="HF32" s="108">
        <v>22750.48</v>
      </c>
      <c r="HG32" s="108">
        <v>6452.81</v>
      </c>
      <c r="HH32" s="253">
        <f t="shared" si="72"/>
        <v>0.2836340156339559</v>
      </c>
      <c r="HI32" s="108">
        <v>11514.94</v>
      </c>
      <c r="HJ32" s="108">
        <v>6649.51</v>
      </c>
      <c r="HK32" s="253">
        <f t="shared" si="73"/>
        <v>0.57746805454479133</v>
      </c>
      <c r="HL32" s="108">
        <v>9324.3799999999992</v>
      </c>
      <c r="HM32" s="108">
        <v>4123.1899999999996</v>
      </c>
      <c r="HN32" s="253">
        <f t="shared" si="74"/>
        <v>0.44219454805574204</v>
      </c>
      <c r="HO32" s="108">
        <v>1738.53</v>
      </c>
      <c r="HP32" s="108">
        <v>4058.99</v>
      </c>
      <c r="HQ32" s="253">
        <f t="shared" si="75"/>
        <v>2.3347253139146291</v>
      </c>
      <c r="HR32" s="108">
        <v>1880.53</v>
      </c>
      <c r="HS32" s="108">
        <v>2756.44</v>
      </c>
      <c r="HT32" s="253">
        <f t="shared" si="76"/>
        <v>1.4657782646381605</v>
      </c>
      <c r="HU32" s="108">
        <v>3174.19</v>
      </c>
      <c r="HV32" s="108">
        <v>4864.57</v>
      </c>
      <c r="HW32" s="253">
        <f t="shared" si="77"/>
        <v>1.5325390099521452</v>
      </c>
      <c r="HX32" s="108">
        <v>4539.41</v>
      </c>
      <c r="HY32" s="108">
        <v>12285.71</v>
      </c>
      <c r="HZ32" s="253">
        <f t="shared" si="78"/>
        <v>2.7064552441837155</v>
      </c>
      <c r="IA32" s="108">
        <v>4478.51</v>
      </c>
      <c r="IB32" s="108">
        <v>7085.4</v>
      </c>
      <c r="IC32" s="253">
        <f t="shared" si="79"/>
        <v>1.5820886857459286</v>
      </c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311">
        <f t="shared" si="80"/>
        <v>247266.26</v>
      </c>
      <c r="IR32" s="311">
        <f t="shared" si="81"/>
        <v>125351.53999999998</v>
      </c>
      <c r="IS32" s="310">
        <f t="shared" si="5"/>
        <v>-121914.72000000003</v>
      </c>
      <c r="IT32" s="314">
        <f t="shared" si="6"/>
        <v>0.50694963396947068</v>
      </c>
      <c r="IU32" s="317">
        <f t="shared" si="82"/>
        <v>54922.459999999992</v>
      </c>
      <c r="IV32" s="317">
        <f t="shared" si="83"/>
        <v>41191.22</v>
      </c>
      <c r="IW32" s="321">
        <f t="shared" si="84"/>
        <v>-13731.239999999991</v>
      </c>
      <c r="IX32" s="322">
        <f t="shared" si="85"/>
        <v>0.74998862032035718</v>
      </c>
      <c r="IZ32" s="244"/>
    </row>
    <row r="33" spans="3:262">
      <c r="C33" s="244"/>
      <c r="D33" s="245"/>
      <c r="E33" s="245"/>
      <c r="F33" s="245"/>
      <c r="G33" s="245"/>
      <c r="H33" s="245"/>
      <c r="I33" s="243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6"/>
      <c r="IR33" s="246"/>
      <c r="IS33" s="246"/>
      <c r="IT33" s="247"/>
      <c r="IU33" s="248"/>
      <c r="IV33" s="255"/>
      <c r="IW33" s="246"/>
      <c r="IX33" s="247"/>
      <c r="IZ33" s="244"/>
    </row>
    <row r="34" spans="3:262">
      <c r="C34" s="261" t="s">
        <v>38</v>
      </c>
      <c r="D34" s="262"/>
      <c r="E34" s="262"/>
      <c r="F34" s="262"/>
      <c r="G34" s="262"/>
      <c r="H34" s="262"/>
      <c r="I34" s="263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4">
        <f>SUM(AK4:AK32)</f>
        <v>324633.74000000017</v>
      </c>
      <c r="AL34" s="264">
        <f>SUM(AL4:AL32)</f>
        <v>206213.17</v>
      </c>
      <c r="AM34" s="265">
        <f t="shared" ref="AM34:AM42" si="86">AL34/AK34</f>
        <v>0.63521792281972878</v>
      </c>
      <c r="AN34" s="262"/>
      <c r="AO34" s="262"/>
      <c r="AP34" s="262"/>
      <c r="AQ34" s="262"/>
      <c r="AR34" s="262"/>
      <c r="AS34" s="262"/>
      <c r="AT34" s="264">
        <f>SUM(AT4:AT32)</f>
        <v>341911.63000000006</v>
      </c>
      <c r="AU34" s="264">
        <f>SUM(AU4:AU32)</f>
        <v>205424.96999999997</v>
      </c>
      <c r="AV34" s="265">
        <f t="shared" ref="AV34:AV42" si="87">AU34/AT34</f>
        <v>0.60081305219129266</v>
      </c>
      <c r="AW34" s="264">
        <f>SUM(AW4:AW32)</f>
        <v>367432.43000000011</v>
      </c>
      <c r="AX34" s="264">
        <f>SUM(AX4:AX32)</f>
        <v>201506.30000000002</v>
      </c>
      <c r="AY34" s="265">
        <f t="shared" ref="AY34:AY42" si="88">AX34/AW34</f>
        <v>0.5484172967530383</v>
      </c>
      <c r="AZ34" s="264">
        <f>SUM(AZ4:AZ32)</f>
        <v>228687.99</v>
      </c>
      <c r="BA34" s="264">
        <f>SUM(BA4:BA32)</f>
        <v>203095.86999999997</v>
      </c>
      <c r="BB34" s="265">
        <f t="shared" ref="BB34:BB42" si="89">BA34/AZ34</f>
        <v>0.88809154341686236</v>
      </c>
      <c r="BC34" s="264">
        <f>SUM(BC4:BC32)</f>
        <v>227493.44999999998</v>
      </c>
      <c r="BD34" s="264">
        <f>SUM(BD4:BD32)</f>
        <v>160687.40000000002</v>
      </c>
      <c r="BE34" s="265">
        <f t="shared" ref="BE34:BE42" si="90">BD34/BC34</f>
        <v>0.70633857809972123</v>
      </c>
      <c r="BF34" s="264">
        <f>SUM(BF4:BF32)</f>
        <v>236628.97999999998</v>
      </c>
      <c r="BG34" s="264">
        <f>SUM(BG4:BG32)</f>
        <v>198165.74999999997</v>
      </c>
      <c r="BH34" s="265">
        <f t="shared" ref="BH34:BH42" si="91">BG34/BF34</f>
        <v>0.83745342603429207</v>
      </c>
      <c r="BI34" s="264">
        <f>SUM(BI4:BI32)</f>
        <v>316358.07999999996</v>
      </c>
      <c r="BJ34" s="264">
        <f>SUM(BJ4:BJ32)</f>
        <v>263378.97000000003</v>
      </c>
      <c r="BK34" s="265">
        <f t="shared" ref="BK34:BK42" si="92">BJ34/BI34</f>
        <v>0.8325343547413111</v>
      </c>
      <c r="BL34" s="264">
        <f>SUM(BL4:BL32)</f>
        <v>530231.54</v>
      </c>
      <c r="BM34" s="264">
        <f>SUM(BM4:BM32)</f>
        <v>349184.30999999994</v>
      </c>
      <c r="BN34" s="265">
        <f t="shared" ref="BN34:BN42" si="93">BM34/BL34</f>
        <v>0.65855062111167495</v>
      </c>
      <c r="BO34" s="264">
        <f>SUM(BO4:BO32)</f>
        <v>339298.07</v>
      </c>
      <c r="BP34" s="264">
        <f>SUM(BP4:BP32)</f>
        <v>170660.09</v>
      </c>
      <c r="BQ34" s="265">
        <f t="shared" ref="BQ34:BQ42" si="94">BP34/BO34</f>
        <v>0.50297984306247301</v>
      </c>
      <c r="BR34" s="264">
        <f>SUM(BR4:BR32)</f>
        <v>236494.81</v>
      </c>
      <c r="BS34" s="264">
        <f>SUM(BS4:BS32)</f>
        <v>173663.51999999996</v>
      </c>
      <c r="BT34" s="265">
        <f t="shared" ref="BT34:BT37" si="95">BS34/BR34</f>
        <v>0.73432275321390761</v>
      </c>
      <c r="BU34" s="264">
        <f>SUM(BU4:BU32)</f>
        <v>222824.8</v>
      </c>
      <c r="BV34" s="264">
        <f>SUM(BV4:BV32)</f>
        <v>182004.62000000002</v>
      </c>
      <c r="BW34" s="265">
        <f t="shared" ref="BW34:BW37" si="96">BV34/BU34</f>
        <v>0.81680593901576504</v>
      </c>
      <c r="BX34" s="264">
        <f>SUM(BX4:BX32)</f>
        <v>231515.60000000009</v>
      </c>
      <c r="BY34" s="264">
        <f>SUM(BY4:BY32)</f>
        <v>178100.80999999997</v>
      </c>
      <c r="BZ34" s="265">
        <f t="shared" ref="BZ34:BZ37" si="97">BY34/BX34</f>
        <v>0.76928211317077511</v>
      </c>
      <c r="CA34" s="264">
        <f>SUM(CA4:CA32)</f>
        <v>244866</v>
      </c>
      <c r="CB34" s="264">
        <f>SUM(CB4:CB32)</f>
        <v>213843.21000000002</v>
      </c>
      <c r="CC34" s="265">
        <f t="shared" ref="CC34:CC37" si="98">CB34/CA34</f>
        <v>0.87330707407316666</v>
      </c>
      <c r="CD34" s="264">
        <f>SUM(CD4:CD32)</f>
        <v>388914.4</v>
      </c>
      <c r="CE34" s="264">
        <f>SUM(CE4:CE32)</f>
        <v>274885.06999999995</v>
      </c>
      <c r="CF34" s="265">
        <f t="shared" ref="CF34:CF37" si="99">CE34/CD34</f>
        <v>0.70680095671438226</v>
      </c>
      <c r="CG34" s="264">
        <f>SUM(CG4:CG32)</f>
        <v>589783.32999999996</v>
      </c>
      <c r="CH34" s="264">
        <f>SUM(CH4:CH32)</f>
        <v>429700.81000000006</v>
      </c>
      <c r="CI34" s="265">
        <f t="shared" ref="CI34:CI37" si="100">CH34/CG34</f>
        <v>0.72857401717339165</v>
      </c>
      <c r="CJ34" s="264">
        <f>SUM(CJ4:CJ32)</f>
        <v>316464.38999999996</v>
      </c>
      <c r="CK34" s="264">
        <f>SUM(CK4:CK32)</f>
        <v>229197.35999999996</v>
      </c>
      <c r="CL34" s="265">
        <f t="shared" ref="CL34:CL37" si="101">CK34/CJ34</f>
        <v>0.72424376088570341</v>
      </c>
      <c r="CM34" s="264">
        <f>SUM(CM4:CM32)</f>
        <v>383607.41000000003</v>
      </c>
      <c r="CN34" s="264">
        <f>SUM(CN4:CN32)</f>
        <v>272538.37</v>
      </c>
      <c r="CO34" s="265">
        <f t="shared" ref="CO34:CO37" si="102">CN34/CM34</f>
        <v>0.71046169311484353</v>
      </c>
      <c r="CP34" s="264">
        <f>SUM(CP4:CP32)</f>
        <v>253633.04</v>
      </c>
      <c r="CQ34" s="264">
        <f>SUM(CQ4:CQ32)</f>
        <v>208317.58000000002</v>
      </c>
      <c r="CR34" s="265">
        <f t="shared" ref="CR34:CR37" si="103">CQ34/CP34</f>
        <v>0.82133455483560036</v>
      </c>
      <c r="CS34" s="264">
        <f>SUM(CS4:CS32)</f>
        <v>192645.4</v>
      </c>
      <c r="CT34" s="264">
        <f>SUM(CT4:CT32)</f>
        <v>202540.87000000005</v>
      </c>
      <c r="CU34" s="265">
        <f t="shared" ref="CU34:CU37" si="104">CT34/CS34</f>
        <v>1.0513662407719055</v>
      </c>
      <c r="CV34" s="264">
        <f>SUM(CV4:CV32)</f>
        <v>255965.35000000006</v>
      </c>
      <c r="CW34" s="264">
        <f>SUM(CW4:CW32)</f>
        <v>206016.39</v>
      </c>
      <c r="CX34" s="265">
        <f t="shared" ref="CX34:CX37" si="105">CW34/CV34</f>
        <v>0.80486046255870169</v>
      </c>
      <c r="CY34" s="264">
        <f>SUM(CY4:CY32)</f>
        <v>336859.1</v>
      </c>
      <c r="CZ34" s="264">
        <f>SUM(CZ4:CZ32)</f>
        <v>293976.6399999999</v>
      </c>
      <c r="DA34" s="265">
        <f t="shared" ref="DA34:DA37" si="106">CZ34/CY34</f>
        <v>0.87269911960223112</v>
      </c>
      <c r="DB34" s="264">
        <f>SUM(DB4:DB32)</f>
        <v>649595.76</v>
      </c>
      <c r="DC34" s="264">
        <f>SUM(DC4:DC32)</f>
        <v>388832.59999999986</v>
      </c>
      <c r="DD34" s="265">
        <f t="shared" ref="DD34:DD37" si="107">DC34/DB34</f>
        <v>0.59857625918001656</v>
      </c>
      <c r="DE34" s="264">
        <f>SUM(DE4:DE32)</f>
        <v>416821.82</v>
      </c>
      <c r="DF34" s="264">
        <f>SUM(DF4:DF32)</f>
        <v>209895.65000000002</v>
      </c>
      <c r="DG34" s="265">
        <f t="shared" ref="DG34:DG37" si="108">DF34/DE34</f>
        <v>0.50356204960671214</v>
      </c>
      <c r="DH34" s="264">
        <f>SUM(DH4:DH32)</f>
        <v>303875.56999999995</v>
      </c>
      <c r="DI34" s="264">
        <f>SUM(DI4:DI32)</f>
        <v>214654.05000000005</v>
      </c>
      <c r="DJ34" s="265">
        <f t="shared" ref="DJ34:DJ37" si="109">DI34/DH34</f>
        <v>0.70638797979054413</v>
      </c>
      <c r="DK34" s="264">
        <f>SUM(DK4:DK32)</f>
        <v>323916.98000000004</v>
      </c>
      <c r="DL34" s="264">
        <f>SUM(DL4:DL32)</f>
        <v>224774.06000000003</v>
      </c>
      <c r="DM34" s="265">
        <f t="shared" ref="DM34:DM37" si="110">DL34/DK34</f>
        <v>0.69392490631395731</v>
      </c>
      <c r="DN34" s="264">
        <f>SUM(DN4:DN32)</f>
        <v>421347.41000000003</v>
      </c>
      <c r="DO34" s="264">
        <f>SUM(DO4:DO32)</f>
        <v>213023.88999999998</v>
      </c>
      <c r="DP34" s="265">
        <f t="shared" ref="DP34:DP37" si="111">DO34/DN34</f>
        <v>0.50557778437513112</v>
      </c>
      <c r="DQ34" s="264">
        <f>SUM(DQ4:DQ32)</f>
        <v>802094.8600000001</v>
      </c>
      <c r="DR34" s="264">
        <f>SUM(DR4:DR32)</f>
        <v>266363.00000000006</v>
      </c>
      <c r="DS34" s="265">
        <f t="shared" ref="DS34:DS37" si="112">DR34/DQ34</f>
        <v>0.33208416271362223</v>
      </c>
      <c r="DT34" s="264">
        <f>SUM(DT4:DT32)</f>
        <v>791449.78</v>
      </c>
      <c r="DU34" s="264">
        <f>SUM(DU4:DU32)</f>
        <v>407414.17000000004</v>
      </c>
      <c r="DV34" s="265">
        <f t="shared" ref="DV34:DV37" si="113">DU34/DT34</f>
        <v>0.51476945258611362</v>
      </c>
      <c r="DW34" s="264">
        <f>SUM(DW4:DW32)</f>
        <v>687960.83</v>
      </c>
      <c r="DX34" s="264">
        <f>SUM(DX4:DX32)</f>
        <v>618994.14999999991</v>
      </c>
      <c r="DY34" s="265">
        <f t="shared" ref="DY34:DY44" si="114">DX34/DW34</f>
        <v>0.8997520251261979</v>
      </c>
      <c r="DZ34" s="264">
        <f>SUM(DZ4:DZ32)</f>
        <v>441508.92000000004</v>
      </c>
      <c r="EA34" s="264">
        <f>SUM(EA4:EA32)</f>
        <v>297074.87000000005</v>
      </c>
      <c r="EB34" s="265">
        <f t="shared" ref="EB34:EB44" si="115">EA34/DZ34</f>
        <v>0.67286266832389263</v>
      </c>
      <c r="EC34" s="264">
        <f>SUM(EC4:EC32)</f>
        <v>298238.95000000007</v>
      </c>
      <c r="ED34" s="264">
        <f>SUM(ED4:ED32)</f>
        <v>106931.60999999999</v>
      </c>
      <c r="EE34" s="265">
        <f t="shared" ref="EE34:EE44" si="116">ED34/EC34</f>
        <v>0.358543409571419</v>
      </c>
      <c r="EF34" s="264">
        <f>SUM(EF4:EF32)</f>
        <v>227432.2</v>
      </c>
      <c r="EG34" s="264">
        <f>SUM(EG4:EG32)</f>
        <v>172570.79999999993</v>
      </c>
      <c r="EH34" s="265">
        <f t="shared" ref="EH34:EH44" si="117">EG34/EF34</f>
        <v>0.75877909988119496</v>
      </c>
      <c r="EI34" s="264">
        <f>SUM(EI4:EI32)</f>
        <v>249406.32000000004</v>
      </c>
      <c r="EJ34" s="264">
        <f>SUM(EJ4:EJ32)</f>
        <v>169519.22000000003</v>
      </c>
      <c r="EK34" s="265">
        <f t="shared" ref="EK34:EK44" si="118">EJ34/EI34</f>
        <v>0.67969095570633498</v>
      </c>
      <c r="EL34" s="264">
        <f>SUM(EL4:EL32)</f>
        <v>255511.15000000005</v>
      </c>
      <c r="EM34" s="264">
        <f>SUM(EM4:EM32)</f>
        <v>179422.79000000004</v>
      </c>
      <c r="EN34" s="265">
        <f t="shared" ref="EN34:EN44" si="119">EM34/EL34</f>
        <v>0.70221119508874663</v>
      </c>
      <c r="EO34" s="264">
        <f>SUM(EO4:EO32)</f>
        <v>340270.74000000011</v>
      </c>
      <c r="EP34" s="264">
        <f>SUM(EP4:EP32)</f>
        <v>203095.86999999997</v>
      </c>
      <c r="EQ34" s="265">
        <f t="shared" ref="EQ34:EQ44" si="120">EP34/EO34</f>
        <v>0.59686551362012463</v>
      </c>
      <c r="ER34" s="264">
        <f>SUM(ER4:ER32)</f>
        <v>530020.62</v>
      </c>
      <c r="ES34" s="264">
        <f>SUM(ES4:ES32)</f>
        <v>160687.40000000002</v>
      </c>
      <c r="ET34" s="265">
        <f t="shared" ref="ET34:ET44" si="121">ES34/ER34</f>
        <v>0.30317197847887506</v>
      </c>
      <c r="EU34" s="264">
        <f>SUM(EU4:EU32)</f>
        <v>329363.94999999995</v>
      </c>
      <c r="EV34" s="264">
        <f>SUM(EV4:EV32)</f>
        <v>202533.03</v>
      </c>
      <c r="EW34" s="265">
        <f t="shared" ref="EW34:EW44" si="122">EV34/EU34</f>
        <v>0.61492166947839932</v>
      </c>
      <c r="EX34" s="264">
        <f>SUM(EX4:EX32)</f>
        <v>238345.98</v>
      </c>
      <c r="EY34" s="264">
        <f>SUM(EY4:EY32)</f>
        <v>184472.02000000008</v>
      </c>
      <c r="EZ34" s="265">
        <f t="shared" ref="EZ34:EZ44" si="123">EY34/EX34</f>
        <v>0.77396740654069374</v>
      </c>
      <c r="FA34" s="264">
        <f>SUM(FA4:FA32)</f>
        <v>226762.89</v>
      </c>
      <c r="FB34" s="264">
        <f>SUM(FB4:FB32)</f>
        <v>181095.19</v>
      </c>
      <c r="FC34" s="265">
        <f t="shared" ref="FC34:FC44" si="124">FB34/FA34</f>
        <v>0.79861034581099222</v>
      </c>
      <c r="FD34" s="264">
        <f>SUM(FD4:FD32)</f>
        <v>205801.33000000002</v>
      </c>
      <c r="FE34" s="264">
        <f>SUM(FE4:FE32)</f>
        <v>193271.74</v>
      </c>
      <c r="FF34" s="265">
        <f t="shared" ref="FF34:FF44" si="125">FE34/FD34</f>
        <v>0.93911803193886056</v>
      </c>
      <c r="FG34" s="264">
        <f>SUM(FG4:FG32)</f>
        <v>258784.00999999998</v>
      </c>
      <c r="FH34" s="264">
        <f>SUM(FH4:FH32)</f>
        <v>240484.49999999997</v>
      </c>
      <c r="FI34" s="265">
        <f t="shared" ref="FI34:FI44" si="126">FH34/FG34</f>
        <v>0.92928655058710929</v>
      </c>
      <c r="FJ34" s="264">
        <f>SUM(FJ4:FJ32)</f>
        <v>393433.37999999989</v>
      </c>
      <c r="FK34" s="264">
        <f>SUM(FK4:FK32)</f>
        <v>315254.69</v>
      </c>
      <c r="FL34" s="265">
        <f t="shared" ref="FL34:FL44" si="127">FK34/FJ34</f>
        <v>0.80129116141594314</v>
      </c>
      <c r="FM34" s="264">
        <f>SUM(FM4:FM32)</f>
        <v>623612.58000000007</v>
      </c>
      <c r="FN34" s="264">
        <f>SUM(FN4:FN32)</f>
        <v>453824.73000000004</v>
      </c>
      <c r="FO34" s="265">
        <f t="shared" ref="FO34:FO44" si="128">FN34/FM34</f>
        <v>0.72773504665348476</v>
      </c>
      <c r="FP34" s="264">
        <f>SUM(FP4:FP32)</f>
        <v>364922.54</v>
      </c>
      <c r="FQ34" s="264">
        <f>SUM(FQ4:FQ32)</f>
        <v>252549.37</v>
      </c>
      <c r="FR34" s="265">
        <f t="shared" ref="FR34:FR44" si="129">FQ34/FP34</f>
        <v>0.69206295122247041</v>
      </c>
      <c r="FS34" s="264">
        <f>SUM(FS4:FS32)</f>
        <v>265800.46000000002</v>
      </c>
      <c r="FT34" s="264">
        <f>SUM(FT4:FT32)</f>
        <v>206498.24999999997</v>
      </c>
      <c r="FU34" s="265">
        <f t="shared" ref="FU34:FU44" si="130">FT34/FS34</f>
        <v>0.77689199634944184</v>
      </c>
      <c r="FV34" s="264">
        <f>SUM(FV4:FV32)</f>
        <v>259594.47000000003</v>
      </c>
      <c r="FW34" s="264">
        <f>SUM(FW4:FW32)</f>
        <v>216977.09</v>
      </c>
      <c r="FX34" s="265">
        <f t="shared" ref="FX34:FX44" si="131">FW34/FV34</f>
        <v>0.83583094046648976</v>
      </c>
      <c r="FY34" s="264">
        <f>SUM(FY4:FY32)</f>
        <v>257569.71</v>
      </c>
      <c r="FZ34" s="264">
        <f>SUM(FZ4:FZ32)</f>
        <v>221285.47</v>
      </c>
      <c r="GA34" s="265">
        <f t="shared" ref="GA34:GA44" si="132">FZ34/FY34</f>
        <v>0.85912846661977449</v>
      </c>
      <c r="GB34" s="264">
        <f>SUM(GB4:GB32)</f>
        <v>305268.66000000009</v>
      </c>
      <c r="GC34" s="264">
        <f>SUM(GC4:GC32)</f>
        <v>225449.87000000002</v>
      </c>
      <c r="GD34" s="265">
        <f t="shared" ref="GD34:GD44" si="133">GC34/GB34</f>
        <v>0.7385293662310437</v>
      </c>
      <c r="GE34" s="264">
        <f>SUM(GE4:GE32)</f>
        <v>362789.59</v>
      </c>
      <c r="GF34" s="264">
        <f>SUM(GF4:GF32)</f>
        <v>313418.31000000006</v>
      </c>
      <c r="GG34" s="265">
        <f t="shared" ref="GG34:GG44" si="134">GF34/GE34</f>
        <v>0.86391208193156821</v>
      </c>
      <c r="GH34" s="264">
        <f>SUM(GH4:GH32)</f>
        <v>609733.45000000007</v>
      </c>
      <c r="GI34" s="264">
        <f>SUM(GI4:GI32)</f>
        <v>486880.8000000001</v>
      </c>
      <c r="GJ34" s="265">
        <f t="shared" ref="GJ34:GJ44" si="135">GI34/GH34</f>
        <v>0.79851417041331763</v>
      </c>
      <c r="GK34" s="264">
        <f>SUM(GK4:GK32)</f>
        <v>434854.29000000004</v>
      </c>
      <c r="GL34" s="264">
        <f>SUM(GL4:GL32)</f>
        <v>281150.08999999991</v>
      </c>
      <c r="GM34" s="265">
        <f t="shared" ref="GM34:GM44" si="136">GL34/GK34</f>
        <v>0.64653861411830593</v>
      </c>
      <c r="GN34" s="264">
        <f>SUM(GN4:GN32)</f>
        <v>274349.94</v>
      </c>
      <c r="GO34" s="264">
        <f>SUM(GO4:GO32)</f>
        <v>216951.21999999997</v>
      </c>
      <c r="GP34" s="265">
        <f t="shared" ref="GP34:GP44" si="137">GO34/GN34</f>
        <v>0.79078282284297186</v>
      </c>
      <c r="GQ34" s="264">
        <f>SUM(GQ4:GQ32)</f>
        <v>266459.62</v>
      </c>
      <c r="GR34" s="264">
        <f>SUM(GR4:GR32)</f>
        <v>207266.25</v>
      </c>
      <c r="GS34" s="265">
        <f t="shared" ref="GS34:GS44" si="138">GR34/GQ34</f>
        <v>0.77785238153533354</v>
      </c>
      <c r="GT34" s="264">
        <f>SUM(GT4:GT32)</f>
        <v>258045.04999999996</v>
      </c>
      <c r="GU34" s="264">
        <f>SUM(GU4:GU32)</f>
        <v>207518.82000000004</v>
      </c>
      <c r="GV34" s="265">
        <f t="shared" ref="GV34:GV44" si="139">GU34/GT34</f>
        <v>0.80419608901623985</v>
      </c>
      <c r="GW34" s="264">
        <f>SUM(GW4:GW32)</f>
        <v>275258.57999999996</v>
      </c>
      <c r="GX34" s="264">
        <f>SUM(GX4:GX32)</f>
        <v>222989.28999999998</v>
      </c>
      <c r="GY34" s="265">
        <f t="shared" ref="GY34:GY44" si="140">GX34/GW34</f>
        <v>0.81010840788323479</v>
      </c>
      <c r="GZ34" s="264">
        <f>SUM(GZ4:GZ32)</f>
        <v>275258.57999999996</v>
      </c>
      <c r="HA34" s="264">
        <f>SUM(HA4:HA32)</f>
        <v>331407.93000000011</v>
      </c>
      <c r="HB34" s="265">
        <f t="shared" ref="HB34:HB44" si="141">HA34/GZ34</f>
        <v>1.2039876468155877</v>
      </c>
      <c r="HC34" s="264">
        <f>SUM(HC4:HC32)</f>
        <v>686042.28</v>
      </c>
      <c r="HD34" s="264">
        <f>SUM(HD4:HD32)</f>
        <v>463634.48</v>
      </c>
      <c r="HE34" s="265">
        <f t="shared" ref="HE34:HE44" si="142">HD34/HC34</f>
        <v>0.67581035967637437</v>
      </c>
      <c r="HF34" s="264">
        <f>SUM(HF4:HF32)</f>
        <v>376374.48</v>
      </c>
      <c r="HG34" s="264">
        <f>SUM(HG4:HG32)</f>
        <v>300378.92</v>
      </c>
      <c r="HH34" s="265">
        <f t="shared" ref="HH34:HH44" si="143">HG34/HF34</f>
        <v>0.79808524743760523</v>
      </c>
      <c r="HI34" s="264">
        <f>SUM(HI4:HI32)</f>
        <v>353409.86000000004</v>
      </c>
      <c r="HJ34" s="264">
        <f>SUM(HJ4:HJ32)</f>
        <v>319030.51000000013</v>
      </c>
      <c r="HK34" s="265">
        <f t="shared" ref="HK34:HK44" si="144">HJ34/HI34</f>
        <v>0.90272102198846427</v>
      </c>
      <c r="HL34" s="264">
        <f>SUM(HL4:HL32)</f>
        <v>215863.65</v>
      </c>
      <c r="HM34" s="264">
        <f>SUM(HM4:HM32)</f>
        <v>205531.51</v>
      </c>
      <c r="HN34" s="265">
        <f t="shared" ref="HN34:HN44" si="145">HM34/HL34</f>
        <v>0.95213580424494826</v>
      </c>
      <c r="HO34" s="264">
        <f>SUM(HO4:HO32)</f>
        <v>172022.68999999997</v>
      </c>
      <c r="HP34" s="264">
        <f>SUM(HP4:HP32)</f>
        <v>229866.68999999997</v>
      </c>
      <c r="HQ34" s="265">
        <f t="shared" ref="HQ34:HQ44" si="146">HP34/HO34</f>
        <v>1.3362579668995991</v>
      </c>
      <c r="HR34" s="264">
        <f>SUM(HR4:HR32)</f>
        <v>178785.69999999995</v>
      </c>
      <c r="HS34" s="264">
        <f>SUM(HS4:HS32)</f>
        <v>263505.87</v>
      </c>
      <c r="HT34" s="265">
        <f t="shared" ref="HT34:HT44" si="147">HS34/HR34</f>
        <v>1.4738643526859254</v>
      </c>
      <c r="HU34" s="264">
        <f>SUM(HU4:HU32)</f>
        <v>210578.01</v>
      </c>
      <c r="HV34" s="264">
        <f>SUM(HV4:HV32)</f>
        <v>336800.41</v>
      </c>
      <c r="HW34" s="265">
        <f t="shared" ref="HW34:HW44" si="148">HV34/HU34</f>
        <v>1.5994092165653953</v>
      </c>
      <c r="HX34" s="264">
        <f>SUM(HX4:HX32)</f>
        <v>327985.78999999998</v>
      </c>
      <c r="HY34" s="264">
        <f>SUM(HY4:HY32)</f>
        <v>507472.11</v>
      </c>
      <c r="HZ34" s="265">
        <f t="shared" ref="HZ34:HZ44" si="149">HY34/HX34</f>
        <v>1.5472380983334675</v>
      </c>
      <c r="IA34" s="264">
        <f>SUM(IA4:IA32)</f>
        <v>186410.45</v>
      </c>
      <c r="IB34" s="264">
        <f>SUM(IB4:IB32)</f>
        <v>270748.88000000006</v>
      </c>
      <c r="IC34" s="265">
        <f t="shared" ref="IC34:IC44" si="150">IB34/IA34</f>
        <v>1.4524340239509108</v>
      </c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24">
        <f>SUM(IQ4:IQ32)</f>
        <v>6730967.4000000004</v>
      </c>
      <c r="IR34" s="325">
        <f>SUM(IR4:IR32)</f>
        <v>6016563.2600000007</v>
      </c>
      <c r="IS34" s="325">
        <f>SUM(IS4:IS32)</f>
        <v>-714404.1399999999</v>
      </c>
      <c r="IT34" s="326">
        <f t="shared" ref="IT34:IT44" si="151">IR34/IQ34</f>
        <v>0.89386308125634373</v>
      </c>
      <c r="IU34" s="325">
        <f>SUM(IU4:IU32)</f>
        <v>1835020.18</v>
      </c>
      <c r="IV34" s="327">
        <f>SUM(IV4:IV32)</f>
        <v>2162586.0200000005</v>
      </c>
      <c r="IW34" s="327">
        <f>SUM(IW4:IW32)</f>
        <v>327565.84000000003</v>
      </c>
      <c r="IX34" s="328">
        <f t="shared" ref="IX34:IX44" si="152">IV34/IU34</f>
        <v>1.1785080314484611</v>
      </c>
      <c r="IZ34" s="244"/>
      <c r="JA34" s="396"/>
      <c r="JB34" s="342"/>
    </row>
    <row r="35" spans="3:262">
      <c r="C35" s="266" t="s">
        <v>39</v>
      </c>
      <c r="D35" s="267"/>
      <c r="E35" s="267"/>
      <c r="F35" s="267"/>
      <c r="G35" s="267"/>
      <c r="H35" s="267"/>
      <c r="I35" s="263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8">
        <f>SUM(AK4:AK23,AK25:AK32)</f>
        <v>306624.69000000012</v>
      </c>
      <c r="AL35" s="268">
        <f>SUM(AL4:AL23,AL25:AL32)</f>
        <v>206213.17</v>
      </c>
      <c r="AM35" s="269">
        <f t="shared" si="86"/>
        <v>0.67252630569312577</v>
      </c>
      <c r="AN35" s="267"/>
      <c r="AO35" s="267"/>
      <c r="AP35" s="267"/>
      <c r="AQ35" s="267"/>
      <c r="AR35" s="267"/>
      <c r="AS35" s="267"/>
      <c r="AT35" s="268">
        <f>SUM(AT4:AT23,AT25:AT32)</f>
        <v>310607.29000000004</v>
      </c>
      <c r="AU35" s="268">
        <f>SUM(AU4:AU23,AU25:AU32)</f>
        <v>205424.96999999997</v>
      </c>
      <c r="AV35" s="269">
        <f t="shared" si="87"/>
        <v>0.66136557838033982</v>
      </c>
      <c r="AW35" s="268">
        <f>SUM(AW4:AW23,AW25:AW32)</f>
        <v>357658.40000000008</v>
      </c>
      <c r="AX35" s="268">
        <f>SUM(AX4:AX23,AX25:AX32)</f>
        <v>201506.30000000002</v>
      </c>
      <c r="AY35" s="269">
        <f t="shared" si="88"/>
        <v>0.56340435454612547</v>
      </c>
      <c r="AZ35" s="268">
        <f>SUM(AZ4:AZ23,AZ25:AZ32)</f>
        <v>218133.94</v>
      </c>
      <c r="BA35" s="268">
        <f>SUM(BA4:BA23,BA25:BA32)</f>
        <v>203095.86999999997</v>
      </c>
      <c r="BB35" s="269">
        <f t="shared" si="89"/>
        <v>0.93106038427582594</v>
      </c>
      <c r="BC35" s="268">
        <f>SUM(BC4:BC23,BC25:BC32)</f>
        <v>216182.24999999997</v>
      </c>
      <c r="BD35" s="268">
        <f>SUM(BD4:BD23,BD25:BD32)</f>
        <v>160687.40000000002</v>
      </c>
      <c r="BE35" s="269">
        <f t="shared" si="90"/>
        <v>0.74329599215476783</v>
      </c>
      <c r="BF35" s="268">
        <f>SUM(BF4:BF23,BF25:BF32)</f>
        <v>223338.45999999996</v>
      </c>
      <c r="BG35" s="268">
        <f>SUM(BG4:BG23,BG25:BG32)</f>
        <v>198165.74999999997</v>
      </c>
      <c r="BH35" s="269">
        <f t="shared" si="91"/>
        <v>0.88728896044147521</v>
      </c>
      <c r="BI35" s="268">
        <f>SUM(BI4:BI23,BI25:BI32)</f>
        <v>302564.17</v>
      </c>
      <c r="BJ35" s="268">
        <f>SUM(BJ4:BJ23,BJ25:BJ32)</f>
        <v>263378.97000000003</v>
      </c>
      <c r="BK35" s="269">
        <f t="shared" si="92"/>
        <v>0.87048962208578773</v>
      </c>
      <c r="BL35" s="268">
        <f>SUM(BL4:BL23,BL25:BL32)</f>
        <v>502305.4800000001</v>
      </c>
      <c r="BM35" s="268">
        <f>SUM(BM4:BM23,BM25:BM32)</f>
        <v>349184.30999999994</v>
      </c>
      <c r="BN35" s="269">
        <f t="shared" si="93"/>
        <v>0.69516325006050073</v>
      </c>
      <c r="BO35" s="268">
        <f>SUM(BO4:BO23,BO25:BO32)</f>
        <v>311562.76</v>
      </c>
      <c r="BP35" s="268">
        <f>SUM(BP4:BP23,BP25:BP32)</f>
        <v>170660.09</v>
      </c>
      <c r="BQ35" s="269">
        <f t="shared" si="94"/>
        <v>0.54775509756044016</v>
      </c>
      <c r="BR35" s="268">
        <f>SUM(BR4:BR23,BR25:BR32)</f>
        <v>230365.68</v>
      </c>
      <c r="BS35" s="268">
        <f>SUM(BS4:BS23,BS25:BS32)</f>
        <v>173663.51999999996</v>
      </c>
      <c r="BT35" s="269">
        <f t="shared" si="95"/>
        <v>0.7538602104271781</v>
      </c>
      <c r="BU35" s="268">
        <f>SUM(BU4:BU23,BU25:BU32)</f>
        <v>213128.05</v>
      </c>
      <c r="BV35" s="268">
        <f>SUM(BV4:BV23,BV25:BV32)</f>
        <v>182004.62000000002</v>
      </c>
      <c r="BW35" s="269">
        <f t="shared" si="96"/>
        <v>0.85396840068681734</v>
      </c>
      <c r="BX35" s="270">
        <f>SUM(BX4:BX23,BX25:BX32)</f>
        <v>219552.46000000008</v>
      </c>
      <c r="BY35" s="270">
        <f>SUM(BY4:BY23,BY25:BY32)</f>
        <v>178100.80999999997</v>
      </c>
      <c r="BZ35" s="269">
        <f t="shared" si="97"/>
        <v>0.81119933705138125</v>
      </c>
      <c r="CA35" s="270">
        <f>SUM(CA4:CA23,CA25:CA32)</f>
        <v>233755.62</v>
      </c>
      <c r="CB35" s="270">
        <f>SUM(CB4:CB23,CB25:CB32)</f>
        <v>213843.21000000002</v>
      </c>
      <c r="CC35" s="269">
        <f t="shared" si="98"/>
        <v>0.91481526732918772</v>
      </c>
      <c r="CD35" s="270">
        <f>SUM(CD4:CD23,CD25:CD32)</f>
        <v>371785.57</v>
      </c>
      <c r="CE35" s="270">
        <f>SUM(CE4:CE23,CE25:CE32)</f>
        <v>274885.06999999995</v>
      </c>
      <c r="CF35" s="269">
        <f t="shared" si="99"/>
        <v>0.73936454822601083</v>
      </c>
      <c r="CG35" s="270">
        <f>SUM(CG4:CG23,CG25:CG32)</f>
        <v>559633.52000000014</v>
      </c>
      <c r="CH35" s="270">
        <f>SUM(CH4:CH23,CH25:CH32)</f>
        <v>429700.81000000006</v>
      </c>
      <c r="CI35" s="269">
        <f t="shared" si="100"/>
        <v>0.7678253618546651</v>
      </c>
      <c r="CJ35" s="270">
        <f>SUM(CJ4:CJ23,CJ25:CJ32)</f>
        <v>292218.12999999995</v>
      </c>
      <c r="CK35" s="270">
        <f>SUM(CK4:CK23,CK25:CK32)</f>
        <v>229197.35999999996</v>
      </c>
      <c r="CL35" s="269">
        <f t="shared" si="101"/>
        <v>0.78433655023389548</v>
      </c>
      <c r="CM35" s="270">
        <f>SUM(CM4:CM23,CM25:CM32)</f>
        <v>354001.83000000007</v>
      </c>
      <c r="CN35" s="270">
        <f>SUM(CN4:CN23,CN25:CN32)</f>
        <v>272538.37</v>
      </c>
      <c r="CO35" s="269">
        <f t="shared" si="102"/>
        <v>0.76987842124996908</v>
      </c>
      <c r="CP35" s="270">
        <f>SUM(CP4:CP23,CP25:CP32)</f>
        <v>245375.11000000002</v>
      </c>
      <c r="CQ35" s="270">
        <f>SUM(CQ4:CQ23,CQ25:CQ32)</f>
        <v>208317.58000000002</v>
      </c>
      <c r="CR35" s="269">
        <f t="shared" si="103"/>
        <v>0.84897600249674876</v>
      </c>
      <c r="CS35" s="270">
        <f>SUM(CS4:CS23,CS25:CS32)</f>
        <v>183567.98</v>
      </c>
      <c r="CT35" s="270">
        <f>SUM(CT4:CT23,CT25:CT32)</f>
        <v>202540.87000000005</v>
      </c>
      <c r="CU35" s="269">
        <f t="shared" si="104"/>
        <v>1.1033562062403259</v>
      </c>
      <c r="CV35" s="270">
        <f>SUM(CV4:CV23,CV25:CV32)</f>
        <v>245484.34000000005</v>
      </c>
      <c r="CW35" s="270">
        <f>SUM(CW4:CW23,CW25:CW32)</f>
        <v>206016.39</v>
      </c>
      <c r="CX35" s="269">
        <f t="shared" si="105"/>
        <v>0.83922416395277988</v>
      </c>
      <c r="CY35" s="270">
        <f>SUM(CY4:CY23,CY25:CY32)</f>
        <v>321019.12</v>
      </c>
      <c r="CZ35" s="270">
        <f>SUM(CZ4:CZ23,CZ25:CZ32)</f>
        <v>293976.6399999999</v>
      </c>
      <c r="DA35" s="269">
        <f t="shared" si="106"/>
        <v>0.91576053164683746</v>
      </c>
      <c r="DB35" s="270">
        <f>SUM(DB4:DB23,DB25:DB32)</f>
        <v>618581.10999999987</v>
      </c>
      <c r="DC35" s="270">
        <f>SUM(DC4:DC23,DC25:DC32)</f>
        <v>388832.59999999986</v>
      </c>
      <c r="DD35" s="269">
        <f t="shared" si="107"/>
        <v>0.62858789852150498</v>
      </c>
      <c r="DE35" s="270">
        <f>SUM(DE4:DE23,DE25:DE32)</f>
        <v>383381.99</v>
      </c>
      <c r="DF35" s="270">
        <f>SUM(DF4:DF23,DF25:DF32)</f>
        <v>209895.65000000002</v>
      </c>
      <c r="DG35" s="269">
        <f t="shared" si="108"/>
        <v>0.54748437713519105</v>
      </c>
      <c r="DH35" s="270">
        <f>SUM(DH4:DH23,DH25:DH32)</f>
        <v>294509.80999999994</v>
      </c>
      <c r="DI35" s="270">
        <f>SUM(DI4:DI23,DI25:DI32)</f>
        <v>214654.05000000005</v>
      </c>
      <c r="DJ35" s="269">
        <f t="shared" si="109"/>
        <v>0.72885195233394806</v>
      </c>
      <c r="DK35" s="270">
        <f>SUM(DK4:DK23,DK25:DK32)</f>
        <v>316020.82</v>
      </c>
      <c r="DL35" s="270">
        <f>SUM(DL4:DL23,DL25:DL32)</f>
        <v>224774.06000000003</v>
      </c>
      <c r="DM35" s="269">
        <f t="shared" si="110"/>
        <v>0.71126345409773961</v>
      </c>
      <c r="DN35" s="270">
        <f>SUM(DN4:DN23,DN25:DN32)</f>
        <v>404364.63000000006</v>
      </c>
      <c r="DO35" s="270">
        <f>SUM(DO4:DO23,DO25:DO32)</f>
        <v>213023.88999999998</v>
      </c>
      <c r="DP35" s="269">
        <f t="shared" si="111"/>
        <v>0.52681138308263997</v>
      </c>
      <c r="DQ35" s="270">
        <f>SUM(DQ4:DQ23,DQ25:DQ32)</f>
        <v>780268.76000000013</v>
      </c>
      <c r="DR35" s="270">
        <f>SUM(DR4:DR23,DR25:DR32)</f>
        <v>266363.00000000006</v>
      </c>
      <c r="DS35" s="269">
        <f t="shared" si="112"/>
        <v>0.34137340062160121</v>
      </c>
      <c r="DT35" s="270">
        <f>SUM(DT4:DT23,DT25:DT32)</f>
        <v>759211.3600000001</v>
      </c>
      <c r="DU35" s="270">
        <f>SUM(DU4:DU23,DU25:DU32)</f>
        <v>407414.17000000004</v>
      </c>
      <c r="DV35" s="269">
        <f t="shared" si="113"/>
        <v>0.53662812684994599</v>
      </c>
      <c r="DW35" s="270">
        <f>SUM(DW4:DW23,DW25:DW32)</f>
        <v>653477.99999999988</v>
      </c>
      <c r="DX35" s="270">
        <f>SUM(DX4:DX23,DX25:DX32)</f>
        <v>618994.14999999991</v>
      </c>
      <c r="DY35" s="269">
        <f t="shared" si="114"/>
        <v>0.94723028166212175</v>
      </c>
      <c r="DZ35" s="270">
        <f>SUM(DZ4:DZ23,DZ25:DZ32)</f>
        <v>410578.12</v>
      </c>
      <c r="EA35" s="270">
        <f>SUM(EA4:EA23,EA25:EA32)</f>
        <v>297074.87000000005</v>
      </c>
      <c r="EB35" s="269">
        <f t="shared" si="115"/>
        <v>0.72355260918433761</v>
      </c>
      <c r="EC35" s="270">
        <f>SUM(EC4:EC23,EC25:EC32)</f>
        <v>289134.97000000003</v>
      </c>
      <c r="ED35" s="270">
        <f>SUM(ED4:ED23,ED25:ED32)</f>
        <v>106931.60999999999</v>
      </c>
      <c r="EE35" s="269">
        <f t="shared" si="116"/>
        <v>0.36983285003540034</v>
      </c>
      <c r="EF35" s="270">
        <f>SUM(EF4:EF23,EF25:EF32)</f>
        <v>218858.88</v>
      </c>
      <c r="EG35" s="270">
        <f>SUM(EG4:EG23,EG25:EG32)</f>
        <v>172570.79999999993</v>
      </c>
      <c r="EH35" s="269">
        <f t="shared" si="117"/>
        <v>0.78850261867373139</v>
      </c>
      <c r="EI35" s="270">
        <f>SUM(EI4:EI23,EI25:EI32)</f>
        <v>239216.56000000003</v>
      </c>
      <c r="EJ35" s="270">
        <f>SUM(EJ4:EJ23,EJ25:EJ32)</f>
        <v>169519.22000000003</v>
      </c>
      <c r="EK35" s="269">
        <f t="shared" si="118"/>
        <v>0.70864333138140612</v>
      </c>
      <c r="EL35" s="270">
        <f>SUM(EL4:EL23,EL25:EL32)</f>
        <v>243472.11000000004</v>
      </c>
      <c r="EM35" s="270">
        <f>SUM(EM4:EM23,EM25:EM32)</f>
        <v>179422.79000000004</v>
      </c>
      <c r="EN35" s="269">
        <f t="shared" si="119"/>
        <v>0.73693364714340381</v>
      </c>
      <c r="EO35" s="270">
        <f>SUM(EO4:EO23,EO25:EO32)</f>
        <v>321357.51000000007</v>
      </c>
      <c r="EP35" s="270">
        <f>SUM(EP4:EP23,EP25:EP32)</f>
        <v>203095.86999999997</v>
      </c>
      <c r="EQ35" s="269">
        <f t="shared" si="120"/>
        <v>0.63199353890935961</v>
      </c>
      <c r="ER35" s="270">
        <f>SUM(ER4:ER23,ER25:ER32)</f>
        <v>502624.56000000006</v>
      </c>
      <c r="ES35" s="270">
        <f>SUM(ES4:ES23,ES25:ES32)</f>
        <v>160687.40000000002</v>
      </c>
      <c r="ET35" s="269">
        <f t="shared" si="121"/>
        <v>0.31969667379564581</v>
      </c>
      <c r="EU35" s="270">
        <f>SUM(EU4:EU23,EU25:EU32)</f>
        <v>299608.77999999997</v>
      </c>
      <c r="EV35" s="270">
        <f>SUM(EV4:EV23,EV25:EV32)</f>
        <v>202533.03</v>
      </c>
      <c r="EW35" s="269">
        <f t="shared" si="122"/>
        <v>0.67599163816227292</v>
      </c>
      <c r="EX35" s="270">
        <f>SUM(EX4:EX23,EX25:EX32)</f>
        <v>230052.75000000003</v>
      </c>
      <c r="EY35" s="270">
        <f>SUM(EY4:EY23,EY25:EY32)</f>
        <v>184472.02000000008</v>
      </c>
      <c r="EZ35" s="269">
        <f t="shared" si="123"/>
        <v>0.80186835410574342</v>
      </c>
      <c r="FA35" s="270">
        <f>SUM(FA4:FA23,FA25:FA32)</f>
        <v>218268.65000000002</v>
      </c>
      <c r="FB35" s="270">
        <f>SUM(FB4:FB23,FB25:FB32)</f>
        <v>181095.19</v>
      </c>
      <c r="FC35" s="269">
        <f t="shared" si="124"/>
        <v>0.82968942172868154</v>
      </c>
      <c r="FD35" s="270">
        <f>SUM(FD4:FD23,FD25:FD32)</f>
        <v>196086.47</v>
      </c>
      <c r="FE35" s="270">
        <f>SUM(FE4:FE23,FE25:FE32)</f>
        <v>175838.87999999998</v>
      </c>
      <c r="FF35" s="269">
        <f t="shared" si="125"/>
        <v>0.89674152428772869</v>
      </c>
      <c r="FG35" s="270">
        <f>SUM(FG4:FG23,FG25:FG32)</f>
        <v>246698.96</v>
      </c>
      <c r="FH35" s="270">
        <f>SUM(FH4:FH23,FH25:FH32)</f>
        <v>216827.24999999997</v>
      </c>
      <c r="FI35" s="269">
        <f t="shared" si="126"/>
        <v>0.87891432537859093</v>
      </c>
      <c r="FJ35" s="270">
        <f>SUM(FJ4:FJ23,FJ25:FJ32)</f>
        <v>372295.48</v>
      </c>
      <c r="FK35" s="270">
        <f>SUM(FK4:FK23,FK25:FK32)</f>
        <v>283128.71999999997</v>
      </c>
      <c r="FL35" s="269">
        <f t="shared" si="127"/>
        <v>0.7604946479608079</v>
      </c>
      <c r="FM35" s="270">
        <f>SUM(FM4:FM23,FM25:FM32)</f>
        <v>585584.9</v>
      </c>
      <c r="FN35" s="270">
        <f>SUM(FN4:FN23,FN25:FN32)</f>
        <v>411965.68000000005</v>
      </c>
      <c r="FO35" s="269">
        <f t="shared" si="128"/>
        <v>0.70351144641878582</v>
      </c>
      <c r="FP35" s="270">
        <f>SUM(FP4:FP23,FP25:FP32)</f>
        <v>336791.83999999997</v>
      </c>
      <c r="FQ35" s="270">
        <f>SUM(FQ4:FQ23,FQ25:FQ32)</f>
        <v>204528.56</v>
      </c>
      <c r="FR35" s="269">
        <f t="shared" si="129"/>
        <v>0.60728478457197776</v>
      </c>
      <c r="FS35" s="270">
        <f>SUM(FS4:FS23,FS25:FS32)</f>
        <v>257396.23000000004</v>
      </c>
      <c r="FT35" s="270">
        <f>SUM(FT4:FT23,FT25:FT32)</f>
        <v>187091.08</v>
      </c>
      <c r="FU35" s="269">
        <f t="shared" si="130"/>
        <v>0.72686021858206684</v>
      </c>
      <c r="FV35" s="270">
        <f>SUM(FV4:FV23,FV25:FV32)</f>
        <v>248933.91000000003</v>
      </c>
      <c r="FW35" s="270">
        <f>SUM(FW4:FW23,FW25:FW32)</f>
        <v>188621.85</v>
      </c>
      <c r="FX35" s="269">
        <f t="shared" si="131"/>
        <v>0.75771858482438159</v>
      </c>
      <c r="FY35" s="270">
        <f>SUM(FY4:FY23,FY25:FY32)</f>
        <v>244712.33</v>
      </c>
      <c r="FZ35" s="270">
        <f>SUM(FZ4:FZ23,FZ25:FZ32)</f>
        <v>194103.15</v>
      </c>
      <c r="GA35" s="269">
        <f t="shared" si="132"/>
        <v>0.79318908859230752</v>
      </c>
      <c r="GB35" s="270">
        <f>SUM(GB4:GB23,GB25:GB32)</f>
        <v>290322.05</v>
      </c>
      <c r="GC35" s="270">
        <f>SUM(GC4:GC23,GC25:GC32)</f>
        <v>200132.86000000002</v>
      </c>
      <c r="GD35" s="269">
        <f t="shared" si="133"/>
        <v>0.68934777775232714</v>
      </c>
      <c r="GE35" s="270">
        <f>SUM(GE4:GE23,GE25:GE32)</f>
        <v>345791.34</v>
      </c>
      <c r="GF35" s="270">
        <f>SUM(GF4:GF23,GF25:GF32)</f>
        <v>275419.31000000006</v>
      </c>
      <c r="GG35" s="269">
        <f t="shared" si="134"/>
        <v>0.79648990052787338</v>
      </c>
      <c r="GH35" s="270">
        <f>SUM(GH4:GH23,GH25:GH32)</f>
        <v>579352.59000000008</v>
      </c>
      <c r="GI35" s="270">
        <f>SUM(GI4:GI23,GI25:GI32)</f>
        <v>434334.22000000009</v>
      </c>
      <c r="GJ35" s="269">
        <f t="shared" si="135"/>
        <v>0.74968892432154322</v>
      </c>
      <c r="GK35" s="270">
        <f>SUM(GK4:GK23,GK25:GK32)</f>
        <v>397690.96000000008</v>
      </c>
      <c r="GL35" s="270">
        <f>SUM(GL4:GL23,GL25:GL32)</f>
        <v>241032.28999999998</v>
      </c>
      <c r="GM35" s="269">
        <f t="shared" si="136"/>
        <v>0.60607937882218876</v>
      </c>
      <c r="GN35" s="270">
        <f>SUM(GN4:GN23,GN25:GN32)</f>
        <v>264678.08</v>
      </c>
      <c r="GO35" s="270">
        <f>SUM(GO4:GO23,GO25:GO32)</f>
        <v>196846.43999999997</v>
      </c>
      <c r="GP35" s="269">
        <f t="shared" si="137"/>
        <v>0.74372022042777386</v>
      </c>
      <c r="GQ35" s="270">
        <f>SUM(GQ4:GQ23,GQ25:GQ32)</f>
        <v>254266.91999999998</v>
      </c>
      <c r="GR35" s="270">
        <f>SUM(GR4:GR23,GR25:GR32)</f>
        <v>186982.37</v>
      </c>
      <c r="GS35" s="269">
        <f t="shared" si="138"/>
        <v>0.73537827885750928</v>
      </c>
      <c r="GT35" s="270">
        <f>SUM(GT4:GT23,GT24:GT32)</f>
        <v>258045.04999999996</v>
      </c>
      <c r="GU35" s="270">
        <f>SUM(GU4:GU23,GU24:GU32)</f>
        <v>207518.82000000004</v>
      </c>
      <c r="GV35" s="269">
        <f t="shared" si="139"/>
        <v>0.80419608901623985</v>
      </c>
      <c r="GW35" s="270">
        <f>SUM(GW4:GW23,GW24:GW32)</f>
        <v>275258.57999999996</v>
      </c>
      <c r="GX35" s="270">
        <f>SUM(GX4:GX23,GX24:GX32)</f>
        <v>222989.28999999998</v>
      </c>
      <c r="GY35" s="269">
        <f t="shared" si="140"/>
        <v>0.81010840788323479</v>
      </c>
      <c r="GZ35" s="270">
        <f>SUM(GZ4:GZ23,GZ24:GZ32)</f>
        <v>275258.57999999996</v>
      </c>
      <c r="HA35" s="270">
        <f>SUM(HA4:HA23,HA24:HA32)</f>
        <v>331407.93000000011</v>
      </c>
      <c r="HB35" s="269">
        <f t="shared" si="141"/>
        <v>1.2039876468155877</v>
      </c>
      <c r="HC35" s="270">
        <f>SUM(HC4:HC23,HC24:HC32)</f>
        <v>686042.28</v>
      </c>
      <c r="HD35" s="270">
        <f>SUM(HD4:HD23,HD24:HD32)</f>
        <v>463634.48</v>
      </c>
      <c r="HE35" s="269">
        <f t="shared" si="142"/>
        <v>0.67581035967637437</v>
      </c>
      <c r="HF35" s="270">
        <f>SUM(HF4:HF23,HF24:HF32)</f>
        <v>376374.48</v>
      </c>
      <c r="HG35" s="270">
        <f>SUM(HG4:HG23,HG24:HG32)</f>
        <v>300378.92</v>
      </c>
      <c r="HH35" s="269">
        <f t="shared" si="143"/>
        <v>0.79808524743760523</v>
      </c>
      <c r="HI35" s="270">
        <f>SUM(HI4:HI23,HI24:HI32)</f>
        <v>353409.86000000004</v>
      </c>
      <c r="HJ35" s="270">
        <f>SUM(HJ4:HJ23,HJ24:HJ32)</f>
        <v>319030.51000000013</v>
      </c>
      <c r="HK35" s="269">
        <f t="shared" si="144"/>
        <v>0.90272102198846427</v>
      </c>
      <c r="HL35" s="270">
        <f>SUM(HL4:HL23,HL24:HL32)</f>
        <v>215863.65</v>
      </c>
      <c r="HM35" s="270">
        <f>SUM(HM4:HM23,HM24:HM32)</f>
        <v>205531.51</v>
      </c>
      <c r="HN35" s="269">
        <f t="shared" si="145"/>
        <v>0.95213580424494826</v>
      </c>
      <c r="HO35" s="270">
        <f>SUM(HO4:HO23,HO24:HO32)</f>
        <v>172022.68999999997</v>
      </c>
      <c r="HP35" s="270">
        <f>SUM(HP4:HP23,HP24:HP32)</f>
        <v>229866.68999999997</v>
      </c>
      <c r="HQ35" s="269">
        <f t="shared" si="146"/>
        <v>1.3362579668995991</v>
      </c>
      <c r="HR35" s="270">
        <f>SUM(HR4:HR23,HR24:HR32)</f>
        <v>178785.69999999995</v>
      </c>
      <c r="HS35" s="270">
        <f>SUM(HS4:HS23,HS24:HS32)</f>
        <v>263505.87</v>
      </c>
      <c r="HT35" s="269">
        <f t="shared" si="147"/>
        <v>1.4738643526859254</v>
      </c>
      <c r="HU35" s="270">
        <f>SUM(HU4:HU23,HU24:HU32)</f>
        <v>210578.01</v>
      </c>
      <c r="HV35" s="270">
        <f>SUM(HV4:HV23,HV24:HV32)</f>
        <v>336800.41</v>
      </c>
      <c r="HW35" s="269">
        <f t="shared" si="148"/>
        <v>1.5994092165653953</v>
      </c>
      <c r="HX35" s="270">
        <f>SUM(HX4:HX23,HX24:HX32)</f>
        <v>327985.78999999998</v>
      </c>
      <c r="HY35" s="270">
        <f>SUM(HY4:HY23,HY24:HY32)</f>
        <v>507472.11</v>
      </c>
      <c r="HZ35" s="269">
        <f t="shared" si="149"/>
        <v>1.5472380983334675</v>
      </c>
      <c r="IA35" s="270">
        <f>SUM(IA4:IA23,IA24:IA32)</f>
        <v>186410.45</v>
      </c>
      <c r="IB35" s="270">
        <f>SUM(IB4:IB23,IB24:IB32)</f>
        <v>270748.88000000006</v>
      </c>
      <c r="IC35" s="269">
        <f t="shared" si="150"/>
        <v>1.4524340239509108</v>
      </c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29">
        <f>SUM(IQ4:IQ23,IQ24:IQ32)</f>
        <v>6730967.4000000004</v>
      </c>
      <c r="IR35" s="329">
        <f>SUM(IR4:IR23,IR24:IR32)</f>
        <v>6016563.2600000007</v>
      </c>
      <c r="IS35" s="270">
        <f>SUM(IS4:IS23,IS25:IS32)</f>
        <v>-1049885.97</v>
      </c>
      <c r="IT35" s="404">
        <f t="shared" si="151"/>
        <v>0.89386308125634373</v>
      </c>
      <c r="IU35" s="270">
        <f>SUM(IU4:IU23,IU24:IU32)</f>
        <v>1835020.18</v>
      </c>
      <c r="IV35" s="270">
        <f>SUM(IV4:IV23,IV24:IV32)</f>
        <v>2162586.0200000005</v>
      </c>
      <c r="IW35" s="271">
        <f>SUM(IW4:IW23,IW25:IW32)</f>
        <v>186865.58000000002</v>
      </c>
      <c r="IX35" s="405">
        <f t="shared" si="152"/>
        <v>1.1785080314484611</v>
      </c>
      <c r="IZ35" s="339"/>
    </row>
    <row r="36" spans="3:262">
      <c r="C36" s="259" t="s">
        <v>40</v>
      </c>
      <c r="D36" s="250"/>
      <c r="E36" s="250"/>
      <c r="F36" s="250"/>
      <c r="G36" s="250"/>
      <c r="H36" s="250"/>
      <c r="I36" s="243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49">
        <f>SUM(AK4:AK22)</f>
        <v>193285.29000000004</v>
      </c>
      <c r="AL36" s="249">
        <f>SUM(AL4:AL22)</f>
        <v>131500.01</v>
      </c>
      <c r="AM36" s="253">
        <f t="shared" si="86"/>
        <v>0.68034153038754264</v>
      </c>
      <c r="AN36" s="250"/>
      <c r="AO36" s="250"/>
      <c r="AP36" s="250"/>
      <c r="AQ36" s="250"/>
      <c r="AR36" s="250"/>
      <c r="AS36" s="250"/>
      <c r="AT36" s="249">
        <f>SUM(AT4:AT22)</f>
        <v>182849.79</v>
      </c>
      <c r="AU36" s="249">
        <f>SUM(AU4:AU22)</f>
        <v>126807.76999999999</v>
      </c>
      <c r="AV36" s="253">
        <f t="shared" si="87"/>
        <v>0.69350787878946962</v>
      </c>
      <c r="AW36" s="249">
        <f>SUM(AW4:AW22)</f>
        <v>279733.69000000006</v>
      </c>
      <c r="AX36" s="249">
        <f>SUM(AX4:AX22)</f>
        <v>116596.04</v>
      </c>
      <c r="AY36" s="253">
        <f t="shared" si="88"/>
        <v>0.4168108603579353</v>
      </c>
      <c r="AZ36" s="249">
        <f>SUM(AZ4:AZ22)</f>
        <v>143837.76999999999</v>
      </c>
      <c r="BA36" s="249">
        <f>SUM(BA4:BA22)</f>
        <v>130898.44</v>
      </c>
      <c r="BB36" s="253">
        <f t="shared" si="89"/>
        <v>0.91004219545394793</v>
      </c>
      <c r="BC36" s="249">
        <f>SUM(BC4:BC22)</f>
        <v>139704.21</v>
      </c>
      <c r="BD36" s="249">
        <f>SUM(BD4:BD22)</f>
        <v>97383.459999999992</v>
      </c>
      <c r="BE36" s="253">
        <f t="shared" si="90"/>
        <v>0.69706890007108591</v>
      </c>
      <c r="BF36" s="249">
        <f>SUM(BF4:BF22)</f>
        <v>156414.21999999997</v>
      </c>
      <c r="BG36" s="249">
        <f>SUM(BG4:BG22)</f>
        <v>121085.92000000001</v>
      </c>
      <c r="BH36" s="253">
        <f t="shared" si="91"/>
        <v>0.77413626459282303</v>
      </c>
      <c r="BI36" s="249">
        <f>SUM(BI4:BI22)</f>
        <v>196214.32</v>
      </c>
      <c r="BJ36" s="249">
        <f>SUM(BJ4:BJ22)</f>
        <v>167361.30000000002</v>
      </c>
      <c r="BK36" s="253">
        <f t="shared" si="92"/>
        <v>0.85295150731098535</v>
      </c>
      <c r="BL36" s="249">
        <f>SUM(BL4:BL22)</f>
        <v>318617.33999999997</v>
      </c>
      <c r="BM36" s="249">
        <f>SUM(BM4:BM22)</f>
        <v>214883.63</v>
      </c>
      <c r="BN36" s="253">
        <f t="shared" si="93"/>
        <v>0.67442540948964058</v>
      </c>
      <c r="BO36" s="249">
        <f>SUM(BO4:BO22)</f>
        <v>185023.13000000003</v>
      </c>
      <c r="BP36" s="249">
        <f>SUM(BP4:BP22)</f>
        <v>113129.35999999997</v>
      </c>
      <c r="BQ36" s="253">
        <f t="shared" si="94"/>
        <v>0.61143360832778015</v>
      </c>
      <c r="BR36" s="249">
        <f>SUM(BR4:BR22)</f>
        <v>151233.68</v>
      </c>
      <c r="BS36" s="249">
        <f>SUM(BS4:BS22)</f>
        <v>107434.45</v>
      </c>
      <c r="BT36" s="253">
        <f t="shared" si="95"/>
        <v>0.71038706457450485</v>
      </c>
      <c r="BU36" s="249">
        <f>SUM(BU4:BU22)</f>
        <v>134388.79999999999</v>
      </c>
      <c r="BV36" s="249">
        <f>SUM(BV4:BV22)</f>
        <v>116964.06000000001</v>
      </c>
      <c r="BW36" s="253">
        <f t="shared" si="96"/>
        <v>0.87034083197409329</v>
      </c>
      <c r="BX36" s="258">
        <f>SUM(BX4:BX22)</f>
        <v>141588.61000000002</v>
      </c>
      <c r="BY36" s="258">
        <f>SUM(BY4:BY22)</f>
        <v>118215.55</v>
      </c>
      <c r="BZ36" s="253">
        <f t="shared" si="97"/>
        <v>0.83492273848863963</v>
      </c>
      <c r="CA36" s="258">
        <f>SUM(CA4:CA22)</f>
        <v>149357.15000000002</v>
      </c>
      <c r="CB36" s="258">
        <f>SUM(CB4:CB22)</f>
        <v>135230.07</v>
      </c>
      <c r="CC36" s="253">
        <f t="shared" si="98"/>
        <v>0.90541410304093228</v>
      </c>
      <c r="CD36" s="258">
        <f>SUM(CD4:CD22)</f>
        <v>234048.09000000003</v>
      </c>
      <c r="CE36" s="258">
        <f>SUM(CE4:CE22)</f>
        <v>164492.61999999997</v>
      </c>
      <c r="CF36" s="253">
        <f t="shared" si="99"/>
        <v>0.70281547693894852</v>
      </c>
      <c r="CG36" s="258">
        <f>SUM(CG4:CG22)</f>
        <v>357758.57</v>
      </c>
      <c r="CH36" s="258">
        <f>SUM(CH4:CH22)</f>
        <v>267740.27</v>
      </c>
      <c r="CI36" s="253">
        <f t="shared" si="100"/>
        <v>0.74838254748167188</v>
      </c>
      <c r="CJ36" s="258">
        <f>SUM(CJ4:CJ22)</f>
        <v>178651.83999999994</v>
      </c>
      <c r="CK36" s="258">
        <f>SUM(CK4:CK22)</f>
        <v>152843.28999999998</v>
      </c>
      <c r="CL36" s="253">
        <f t="shared" si="101"/>
        <v>0.85553717218921466</v>
      </c>
      <c r="CM36" s="258">
        <f>SUM(CM4:CM22)</f>
        <v>221735.83000000005</v>
      </c>
      <c r="CN36" s="258">
        <f>SUM(CN4:CN22)</f>
        <v>171010.59999999998</v>
      </c>
      <c r="CO36" s="253">
        <f t="shared" si="102"/>
        <v>0.77123575382471987</v>
      </c>
      <c r="CP36" s="258">
        <f>SUM(CP4:CP22)</f>
        <v>162776.48999999996</v>
      </c>
      <c r="CQ36" s="258">
        <f>SUM(CQ4:CQ22)</f>
        <v>140378.4</v>
      </c>
      <c r="CR36" s="253">
        <f t="shared" si="103"/>
        <v>0.8623997236947426</v>
      </c>
      <c r="CS36" s="258">
        <f>SUM(CS4:CS22)</f>
        <v>123209.39000000001</v>
      </c>
      <c r="CT36" s="258">
        <f>SUM(CT4:CT22)</f>
        <v>132544.89000000001</v>
      </c>
      <c r="CU36" s="253">
        <f t="shared" si="104"/>
        <v>1.0757693873819194</v>
      </c>
      <c r="CV36" s="258">
        <f>SUM(CV4:CV22)</f>
        <v>169381.4</v>
      </c>
      <c r="CW36" s="258">
        <f>SUM(CW4:CW22)</f>
        <v>134720.01</v>
      </c>
      <c r="CX36" s="253">
        <f t="shared" si="105"/>
        <v>0.79536483935071978</v>
      </c>
      <c r="CY36" s="258">
        <f>SUM(CY4:CY22)</f>
        <v>201650.09999999998</v>
      </c>
      <c r="CZ36" s="258">
        <f>SUM(CZ4:CZ22)</f>
        <v>183498.06</v>
      </c>
      <c r="DA36" s="253">
        <f t="shared" si="106"/>
        <v>0.90998248947062277</v>
      </c>
      <c r="DB36" s="258">
        <f>SUM(DB4:DB22)</f>
        <v>354304.60999999993</v>
      </c>
      <c r="DC36" s="258">
        <f>SUM(DC4:DC22)</f>
        <v>260760.74</v>
      </c>
      <c r="DD36" s="253">
        <f t="shared" si="107"/>
        <v>0.73597896454127432</v>
      </c>
      <c r="DE36" s="258">
        <f>SUM(DE4:DE22)</f>
        <v>192256.88000000003</v>
      </c>
      <c r="DF36" s="258">
        <f>SUM(DF4:DF22)</f>
        <v>138133.44</v>
      </c>
      <c r="DG36" s="253">
        <f t="shared" si="108"/>
        <v>0.71848372864471732</v>
      </c>
      <c r="DH36" s="258">
        <f>SUM(DH4:DH22)</f>
        <v>174826.05000000002</v>
      </c>
      <c r="DI36" s="258">
        <f>SUM(DI4:DI22)</f>
        <v>140631.91000000003</v>
      </c>
      <c r="DJ36" s="253">
        <f t="shared" si="109"/>
        <v>0.8044104983210455</v>
      </c>
      <c r="DK36" s="272">
        <f>SUM(DK4:DK22)</f>
        <v>197906.15</v>
      </c>
      <c r="DL36" s="272">
        <f>SUM(DL4:DL22)</f>
        <v>139326.04</v>
      </c>
      <c r="DM36" s="273">
        <f t="shared" si="110"/>
        <v>0.70400055784016824</v>
      </c>
      <c r="DN36" s="272">
        <f>SUM(DN4:DN22)</f>
        <v>246863.52000000002</v>
      </c>
      <c r="DO36" s="272">
        <f>SUM(DO4:DO22)</f>
        <v>132537.17999999996</v>
      </c>
      <c r="DP36" s="273">
        <f t="shared" si="111"/>
        <v>0.53688442909669254</v>
      </c>
      <c r="DQ36" s="272">
        <f>SUM(DQ4:DQ22)</f>
        <v>482856.52</v>
      </c>
      <c r="DR36" s="272">
        <f>SUM(DR4:DR22)</f>
        <v>169222.39</v>
      </c>
      <c r="DS36" s="273">
        <f t="shared" si="112"/>
        <v>0.35046102307989963</v>
      </c>
      <c r="DT36" s="272">
        <f>SUM(DT4:DT22)</f>
        <v>481544.37</v>
      </c>
      <c r="DU36" s="272">
        <f>SUM(DU4:DU22)</f>
        <v>255412.32</v>
      </c>
      <c r="DV36" s="273">
        <f t="shared" si="113"/>
        <v>0.53040246322472839</v>
      </c>
      <c r="DW36" s="272">
        <f>SUM(DW4:DW22)</f>
        <v>379726.63</v>
      </c>
      <c r="DX36" s="272">
        <f>SUM(DX4:DX22)</f>
        <v>376766.27999999997</v>
      </c>
      <c r="DY36" s="273">
        <f t="shared" si="114"/>
        <v>0.99220399685953009</v>
      </c>
      <c r="DZ36" s="272">
        <f>SUM(DZ4:DZ22)</f>
        <v>190278.49</v>
      </c>
      <c r="EA36" s="272">
        <f>SUM(EA4:EA22)</f>
        <v>187306.84000000003</v>
      </c>
      <c r="EB36" s="273">
        <f t="shared" si="115"/>
        <v>0.98438262779991603</v>
      </c>
      <c r="EC36" s="272">
        <f>SUM(EC4:EC22)</f>
        <v>167248.26999999999</v>
      </c>
      <c r="ED36" s="272">
        <f>SUM(ED4:ED22)</f>
        <v>70099.259999999995</v>
      </c>
      <c r="EE36" s="273">
        <f t="shared" si="116"/>
        <v>0.41913294529145206</v>
      </c>
      <c r="EF36" s="272">
        <f>SUM(EF4:EF22)</f>
        <v>150694.71999999997</v>
      </c>
      <c r="EG36" s="272">
        <f>SUM(EG4:EG22)</f>
        <v>121367.55999999997</v>
      </c>
      <c r="EH36" s="273">
        <f t="shared" si="117"/>
        <v>0.80538694388230714</v>
      </c>
      <c r="EI36" s="272">
        <f>SUM(EI4:EI22)</f>
        <v>131677.08000000002</v>
      </c>
      <c r="EJ36" s="272">
        <f>SUM(EJ4:EJ22)</f>
        <v>111461.08000000002</v>
      </c>
      <c r="EK36" s="273">
        <f t="shared" si="118"/>
        <v>0.84647290173810052</v>
      </c>
      <c r="EL36" s="272">
        <f>SUM(EL4:EL22)</f>
        <v>156190.85999999999</v>
      </c>
      <c r="EM36" s="272">
        <f>SUM(EM4:EM22)</f>
        <v>115517.08000000002</v>
      </c>
      <c r="EN36" s="273">
        <f t="shared" si="119"/>
        <v>0.73958924357033462</v>
      </c>
      <c r="EO36" s="272">
        <f>SUM(EO4:EO22)</f>
        <v>183581.56000000003</v>
      </c>
      <c r="EP36" s="272">
        <f>SUM(EP4:EP22)</f>
        <v>130898.44</v>
      </c>
      <c r="EQ36" s="273">
        <f t="shared" si="120"/>
        <v>0.71302607952563424</v>
      </c>
      <c r="ER36" s="272">
        <f>SUM(ER4:ER22)</f>
        <v>320279.87000000005</v>
      </c>
      <c r="ES36" s="272">
        <f>SUM(ES4:ES22)</f>
        <v>97383.459999999992</v>
      </c>
      <c r="ET36" s="273">
        <f t="shared" si="121"/>
        <v>0.3040573858107285</v>
      </c>
      <c r="EU36" s="272">
        <f>SUM(EU4:EU22)</f>
        <v>173804.96</v>
      </c>
      <c r="EV36" s="272">
        <f>SUM(EV4:EV22)</f>
        <v>133839.98000000001</v>
      </c>
      <c r="EW36" s="273">
        <f t="shared" si="122"/>
        <v>0.77005846093230035</v>
      </c>
      <c r="EX36" s="272">
        <f>SUM(EX4:EX22)</f>
        <v>157702.80000000002</v>
      </c>
      <c r="EY36" s="272">
        <f>SUM(EY4:EY22)</f>
        <v>116607.46000000002</v>
      </c>
      <c r="EZ36" s="273">
        <f t="shared" si="123"/>
        <v>0.73941274346428854</v>
      </c>
      <c r="FA36" s="272">
        <f>SUM(FA4:FA22)</f>
        <v>140863.27000000002</v>
      </c>
      <c r="FB36" s="272">
        <f>SUM(FB4:FB22)</f>
        <v>126164.09999999998</v>
      </c>
      <c r="FC36" s="273">
        <f t="shared" si="124"/>
        <v>0.89564937687446811</v>
      </c>
      <c r="FD36" s="272">
        <f>SUM(FD4:FD22)</f>
        <v>123682.15999999999</v>
      </c>
      <c r="FE36" s="272">
        <f>SUM(FE4:FE22)</f>
        <v>114135.27999999998</v>
      </c>
      <c r="FF36" s="273">
        <f t="shared" si="125"/>
        <v>0.92281117988236938</v>
      </c>
      <c r="FG36" s="272">
        <f>SUM(FG4:FG22)</f>
        <v>153750.72999999998</v>
      </c>
      <c r="FH36" s="272">
        <f>SUM(FH4:FH22)</f>
        <v>149521.96999999997</v>
      </c>
      <c r="FI36" s="273">
        <f t="shared" si="126"/>
        <v>0.9724960005067943</v>
      </c>
      <c r="FJ36" s="272">
        <f>SUM(FJ4:FJ22)</f>
        <v>217966.37999999995</v>
      </c>
      <c r="FK36" s="272">
        <f>SUM(FK4:FK22)</f>
        <v>181745.40999999997</v>
      </c>
      <c r="FL36" s="273">
        <f t="shared" si="127"/>
        <v>0.83382313364106897</v>
      </c>
      <c r="FM36" s="272">
        <f>SUM(FM4:FM22)</f>
        <v>349831.76</v>
      </c>
      <c r="FN36" s="272">
        <f>SUM(FN4:FN22)</f>
        <v>274095.66000000003</v>
      </c>
      <c r="FO36" s="273">
        <f t="shared" si="128"/>
        <v>0.78350707780219853</v>
      </c>
      <c r="FP36" s="272">
        <f>SUM(FP4:FP22)</f>
        <v>178957.93000000002</v>
      </c>
      <c r="FQ36" s="272">
        <f>SUM(FQ4:FQ22)</f>
        <v>131210.37</v>
      </c>
      <c r="FR36" s="273">
        <f t="shared" si="129"/>
        <v>0.73319114721543766</v>
      </c>
      <c r="FS36" s="272">
        <f>SUM(FS4:FS22)</f>
        <v>169971.16</v>
      </c>
      <c r="FT36" s="272">
        <f>SUM(FT4:FT22)</f>
        <v>120262.93</v>
      </c>
      <c r="FU36" s="273">
        <f t="shared" si="130"/>
        <v>0.70754903361252575</v>
      </c>
      <c r="FV36" s="272">
        <f>SUM(FV4:FV22)</f>
        <v>145999.18</v>
      </c>
      <c r="FW36" s="272">
        <f>SUM(FW4:FW22)</f>
        <v>122803.75000000001</v>
      </c>
      <c r="FX36" s="273">
        <f t="shared" si="131"/>
        <v>0.84112629947647666</v>
      </c>
      <c r="FY36" s="272">
        <f>SUM(FY4:FY22)</f>
        <v>145813.41</v>
      </c>
      <c r="FZ36" s="272">
        <f>SUM(FZ4:FZ22)</f>
        <v>126337.23999999999</v>
      </c>
      <c r="GA36" s="273">
        <f t="shared" si="132"/>
        <v>0.86643087216738146</v>
      </c>
      <c r="GB36" s="272">
        <f>SUM(GB4:GB22)</f>
        <v>163152.49</v>
      </c>
      <c r="GC36" s="272">
        <f>SUM(GC4:GC22)</f>
        <v>127690.66</v>
      </c>
      <c r="GD36" s="273">
        <f t="shared" si="133"/>
        <v>0.78264609997677637</v>
      </c>
      <c r="GE36" s="272">
        <f>SUM(GE4:GE22)</f>
        <v>195960.75000000003</v>
      </c>
      <c r="GF36" s="272">
        <f>SUM(GF4:GF22)</f>
        <v>165885.89000000001</v>
      </c>
      <c r="GG36" s="273">
        <f t="shared" si="134"/>
        <v>0.84652610280375018</v>
      </c>
      <c r="GH36" s="272">
        <f>SUM(GH4:GH22)</f>
        <v>325107.56</v>
      </c>
      <c r="GI36" s="272">
        <f>SUM(GI4:GI22)</f>
        <v>268787.29000000004</v>
      </c>
      <c r="GJ36" s="273">
        <f t="shared" si="135"/>
        <v>0.82676419459455219</v>
      </c>
      <c r="GK36" s="272">
        <f>SUM(GK4:GK22)</f>
        <v>172499.85</v>
      </c>
      <c r="GL36" s="272">
        <f>SUM(GL4:GL22)</f>
        <v>149700.41999999998</v>
      </c>
      <c r="GM36" s="273">
        <f t="shared" si="136"/>
        <v>0.86782927637328366</v>
      </c>
      <c r="GN36" s="272">
        <f>SUM(GN4:GN22)</f>
        <v>153836.36000000002</v>
      </c>
      <c r="GO36" s="272">
        <f>SUM(GO4:GO22)</f>
        <v>124550.23</v>
      </c>
      <c r="GP36" s="273">
        <f t="shared" si="137"/>
        <v>0.8096280359207666</v>
      </c>
      <c r="GQ36" s="272">
        <f>SUM(GQ4:GQ22)</f>
        <v>151460.19999999998</v>
      </c>
      <c r="GR36" s="272">
        <f>SUM(GR4:GR22)</f>
        <v>121861.19</v>
      </c>
      <c r="GS36" s="273">
        <f t="shared" si="138"/>
        <v>0.80457565749946203</v>
      </c>
      <c r="GT36" s="272">
        <f>SUM(GT4:GT22)</f>
        <v>153815.05999999997</v>
      </c>
      <c r="GU36" s="272">
        <f>SUM(GU4:GU22)</f>
        <v>110872.17</v>
      </c>
      <c r="GV36" s="273">
        <f t="shared" si="139"/>
        <v>0.72081478887698003</v>
      </c>
      <c r="GW36" s="272">
        <f>SUM(GW4:GW22)</f>
        <v>152744.37999999998</v>
      </c>
      <c r="GX36" s="272">
        <f>SUM(GX4:GX22)</f>
        <v>129742.79</v>
      </c>
      <c r="GY36" s="273">
        <f t="shared" si="140"/>
        <v>0.84941121892668003</v>
      </c>
      <c r="GZ36" s="272">
        <f>SUM(GZ4:GZ22)</f>
        <v>152744.37999999998</v>
      </c>
      <c r="HA36" s="272">
        <f>SUM(HA4:HA22)</f>
        <v>180178.58</v>
      </c>
      <c r="HB36" s="273">
        <f t="shared" si="141"/>
        <v>1.1796085721779093</v>
      </c>
      <c r="HC36" s="272">
        <f>SUM(HC4:HC22)</f>
        <v>378293.44000000006</v>
      </c>
      <c r="HD36" s="272">
        <f>SUM(HD4:HD22)</f>
        <v>264083.92</v>
      </c>
      <c r="HE36" s="273">
        <f t="shared" si="142"/>
        <v>0.69809278215345194</v>
      </c>
      <c r="HF36" s="272">
        <f>SUM(HF4:HF22)</f>
        <v>173073.21000000002</v>
      </c>
      <c r="HG36" s="272">
        <f>SUM(HG4:HG22)</f>
        <v>167745.51999999999</v>
      </c>
      <c r="HH36" s="273">
        <f t="shared" si="143"/>
        <v>0.96921713071595528</v>
      </c>
      <c r="HI36" s="272">
        <f>SUM(HI4:HI22)</f>
        <v>195656.57000000004</v>
      </c>
      <c r="HJ36" s="272">
        <f>SUM(HJ4:HJ22)</f>
        <v>183625.70000000004</v>
      </c>
      <c r="HK36" s="273">
        <f t="shared" si="144"/>
        <v>0.93851026827261674</v>
      </c>
      <c r="HL36" s="272">
        <f>SUM(HL4:HL22)</f>
        <v>135196.48000000001</v>
      </c>
      <c r="HM36" s="272">
        <f>SUM(HM4:HM22)</f>
        <v>119374.81</v>
      </c>
      <c r="HN36" s="273">
        <f t="shared" si="145"/>
        <v>0.88297276674658975</v>
      </c>
      <c r="HO36" s="272">
        <f>SUM(HO4:HO22)</f>
        <v>113497.70999999998</v>
      </c>
      <c r="HP36" s="272">
        <f>SUM(HP4:HP22)</f>
        <v>137802.79999999999</v>
      </c>
      <c r="HQ36" s="273">
        <f t="shared" si="146"/>
        <v>1.2141460827711856</v>
      </c>
      <c r="HR36" s="272">
        <f>SUM(HR4:HR22)</f>
        <v>124952.83</v>
      </c>
      <c r="HS36" s="272">
        <f>SUM(HS4:HS22)</f>
        <v>172571.61</v>
      </c>
      <c r="HT36" s="273">
        <f t="shared" si="147"/>
        <v>1.3810940496505759</v>
      </c>
      <c r="HU36" s="272">
        <f>SUM(HU4:HU22)</f>
        <v>132873.63</v>
      </c>
      <c r="HV36" s="272">
        <f>SUM(HV4:HV22)</f>
        <v>193351.61999999997</v>
      </c>
      <c r="HW36" s="273">
        <f t="shared" si="148"/>
        <v>1.4551541942520871</v>
      </c>
      <c r="HX36" s="272">
        <f>SUM(HX4:HX22)</f>
        <v>216210.03000000003</v>
      </c>
      <c r="HY36" s="272">
        <f>SUM(HY4:HY22)</f>
        <v>292878.45999999996</v>
      </c>
      <c r="HZ36" s="273">
        <f t="shared" si="149"/>
        <v>1.3546016343460103</v>
      </c>
      <c r="IA36" s="272">
        <f>SUM(IA4:IA22)</f>
        <v>117591.19000000002</v>
      </c>
      <c r="IB36" s="272">
        <f>SUM(IB4:IB22)</f>
        <v>141359.02999999997</v>
      </c>
      <c r="IC36" s="273">
        <f t="shared" si="150"/>
        <v>1.2021226250027741</v>
      </c>
      <c r="ID36" s="275"/>
      <c r="IE36" s="275"/>
      <c r="IF36" s="275"/>
      <c r="IG36" s="275"/>
      <c r="IH36" s="275"/>
      <c r="II36" s="275"/>
      <c r="IJ36" s="275"/>
      <c r="IK36" s="275"/>
      <c r="IL36" s="275"/>
      <c r="IM36" s="275"/>
      <c r="IN36" s="275"/>
      <c r="IO36" s="275"/>
      <c r="IP36" s="275"/>
      <c r="IQ36" s="330">
        <f>SUM(IQ4:IQ22)</f>
        <v>3731816.61</v>
      </c>
      <c r="IR36" s="272">
        <f>SUM(IR4:IR22)</f>
        <v>3411317.95</v>
      </c>
      <c r="IS36" s="272">
        <f>SUM(IS4:IS22)</f>
        <v>-320498.66000000015</v>
      </c>
      <c r="IT36" s="273">
        <f t="shared" si="151"/>
        <v>0.91411725347350348</v>
      </c>
      <c r="IU36" s="272">
        <f>SUM(IU4:IU22)</f>
        <v>1091460.4599999997</v>
      </c>
      <c r="IV36" s="274">
        <f>SUM(IV4:IV22)</f>
        <v>1267350.52</v>
      </c>
      <c r="IW36" s="274">
        <f>SUM(IW4:IW22)</f>
        <v>175890.06000000006</v>
      </c>
      <c r="IX36" s="331">
        <f t="shared" si="152"/>
        <v>1.1611511057395523</v>
      </c>
    </row>
    <row r="37" spans="3:262">
      <c r="C37" s="259" t="s">
        <v>41</v>
      </c>
      <c r="D37" s="250"/>
      <c r="E37" s="250"/>
      <c r="F37" s="250"/>
      <c r="G37" s="250"/>
      <c r="H37" s="250"/>
      <c r="I37" s="243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49">
        <f>SUM(AK4:AK22)</f>
        <v>193285.29000000004</v>
      </c>
      <c r="AL37" s="249">
        <f>SUM(AL4:AL22)</f>
        <v>131500.01</v>
      </c>
      <c r="AM37" s="253">
        <f t="shared" si="86"/>
        <v>0.68034153038754264</v>
      </c>
      <c r="AN37" s="250"/>
      <c r="AO37" s="250"/>
      <c r="AP37" s="250"/>
      <c r="AQ37" s="250"/>
      <c r="AR37" s="250"/>
      <c r="AS37" s="250"/>
      <c r="AT37" s="249">
        <f>SUM(AT4:AT22)</f>
        <v>182849.79</v>
      </c>
      <c r="AU37" s="249">
        <f>SUM(AU4:AU22)</f>
        <v>126807.76999999999</v>
      </c>
      <c r="AV37" s="253">
        <f t="shared" si="87"/>
        <v>0.69350787878946962</v>
      </c>
      <c r="AW37" s="249">
        <f>SUM(AW4:AW22)</f>
        <v>279733.69000000006</v>
      </c>
      <c r="AX37" s="249">
        <f>SUM(AX4:AX22)</f>
        <v>116596.04</v>
      </c>
      <c r="AY37" s="253">
        <f t="shared" si="88"/>
        <v>0.4168108603579353</v>
      </c>
      <c r="AZ37" s="249">
        <f>SUM(AZ4:AZ22)</f>
        <v>143837.76999999999</v>
      </c>
      <c r="BA37" s="249">
        <f>SUM(BA4:BA22)</f>
        <v>130898.44</v>
      </c>
      <c r="BB37" s="253">
        <f t="shared" si="89"/>
        <v>0.91004219545394793</v>
      </c>
      <c r="BC37" s="249">
        <f>SUM(BC4:BC22)</f>
        <v>139704.21</v>
      </c>
      <c r="BD37" s="249">
        <f>SUM(BD4:BD22)</f>
        <v>97383.459999999992</v>
      </c>
      <c r="BE37" s="253">
        <f t="shared" si="90"/>
        <v>0.69706890007108591</v>
      </c>
      <c r="BF37" s="249">
        <f>SUM(BF4:BF22)</f>
        <v>156414.21999999997</v>
      </c>
      <c r="BG37" s="249">
        <f>SUM(BG4:BG22)</f>
        <v>121085.92000000001</v>
      </c>
      <c r="BH37" s="253">
        <f t="shared" si="91"/>
        <v>0.77413626459282303</v>
      </c>
      <c r="BI37" s="249">
        <f>SUM(BI4:BI22)</f>
        <v>196214.32</v>
      </c>
      <c r="BJ37" s="249">
        <f>SUM(BJ4:BJ22)</f>
        <v>167361.30000000002</v>
      </c>
      <c r="BK37" s="253">
        <f t="shared" si="92"/>
        <v>0.85295150731098535</v>
      </c>
      <c r="BL37" s="249">
        <f>SUM(BL4:BL22)</f>
        <v>318617.33999999997</v>
      </c>
      <c r="BM37" s="249">
        <f>SUM(BM4:BM22)</f>
        <v>214883.63</v>
      </c>
      <c r="BN37" s="253">
        <f t="shared" si="93"/>
        <v>0.67442540948964058</v>
      </c>
      <c r="BO37" s="249">
        <f>SUM(BO4:BO22)</f>
        <v>185023.13000000003</v>
      </c>
      <c r="BP37" s="249">
        <f>SUM(BP4:BP22)</f>
        <v>113129.35999999997</v>
      </c>
      <c r="BQ37" s="253">
        <f t="shared" si="94"/>
        <v>0.61143360832778015</v>
      </c>
      <c r="BR37" s="249">
        <f>SUM(BR4:BR22)</f>
        <v>151233.68</v>
      </c>
      <c r="BS37" s="249">
        <f>SUM(BS4:BS22)</f>
        <v>107434.45</v>
      </c>
      <c r="BT37" s="253">
        <f t="shared" si="95"/>
        <v>0.71038706457450485</v>
      </c>
      <c r="BU37" s="249">
        <f>SUM(BU4:BU22)</f>
        <v>134388.79999999999</v>
      </c>
      <c r="BV37" s="249">
        <f>SUM(BV4:BV22)</f>
        <v>116964.06000000001</v>
      </c>
      <c r="BW37" s="253">
        <f t="shared" si="96"/>
        <v>0.87034083197409329</v>
      </c>
      <c r="BX37" s="258">
        <f>SUM(BX4:BX22)</f>
        <v>141588.61000000002</v>
      </c>
      <c r="BY37" s="258">
        <f>SUM(BY4:BY22)</f>
        <v>118215.55</v>
      </c>
      <c r="BZ37" s="253">
        <f t="shared" si="97"/>
        <v>0.83492273848863963</v>
      </c>
      <c r="CA37" s="258">
        <f>SUM(CA4:CA22)</f>
        <v>149357.15000000002</v>
      </c>
      <c r="CB37" s="258">
        <f>SUM(CB4:CB22)</f>
        <v>135230.07</v>
      </c>
      <c r="CC37" s="253">
        <f t="shared" si="98"/>
        <v>0.90541410304093228</v>
      </c>
      <c r="CD37" s="258">
        <f>SUM(CD4:CD22)</f>
        <v>234048.09000000003</v>
      </c>
      <c r="CE37" s="258">
        <f>SUM(CE4:CE22)</f>
        <v>164492.61999999997</v>
      </c>
      <c r="CF37" s="253">
        <f t="shared" si="99"/>
        <v>0.70281547693894852</v>
      </c>
      <c r="CG37" s="258">
        <f>SUM(CG4:CG22)</f>
        <v>357758.57</v>
      </c>
      <c r="CH37" s="258">
        <f>SUM(CH4:CH22)</f>
        <v>267740.27</v>
      </c>
      <c r="CI37" s="253">
        <f t="shared" si="100"/>
        <v>0.74838254748167188</v>
      </c>
      <c r="CJ37" s="258">
        <f>SUM(CJ4:CJ22)</f>
        <v>178651.83999999994</v>
      </c>
      <c r="CK37" s="258">
        <f>SUM(CK4:CK22)</f>
        <v>152843.28999999998</v>
      </c>
      <c r="CL37" s="253">
        <f t="shared" si="101"/>
        <v>0.85553717218921466</v>
      </c>
      <c r="CM37" s="258">
        <f>SUM(CM4:CM22)</f>
        <v>221735.83000000005</v>
      </c>
      <c r="CN37" s="258">
        <f>SUM(CN4:CN22)</f>
        <v>171010.59999999998</v>
      </c>
      <c r="CO37" s="253">
        <f t="shared" si="102"/>
        <v>0.77123575382471987</v>
      </c>
      <c r="CP37" s="258">
        <f>SUM(CP4:CP22)</f>
        <v>162776.48999999996</v>
      </c>
      <c r="CQ37" s="258">
        <f>SUM(CQ4:CQ22)</f>
        <v>140378.4</v>
      </c>
      <c r="CR37" s="253">
        <f t="shared" si="103"/>
        <v>0.8623997236947426</v>
      </c>
      <c r="CS37" s="258">
        <f>SUM(CS4:CS22)</f>
        <v>123209.39000000001</v>
      </c>
      <c r="CT37" s="258">
        <f>SUM(CT4:CT22)</f>
        <v>132544.89000000001</v>
      </c>
      <c r="CU37" s="253">
        <f t="shared" si="104"/>
        <v>1.0757693873819194</v>
      </c>
      <c r="CV37" s="258">
        <f>SUM(CV4:CV22)</f>
        <v>169381.4</v>
      </c>
      <c r="CW37" s="258">
        <f>SUM(CW4:CW22)</f>
        <v>134720.01</v>
      </c>
      <c r="CX37" s="253">
        <f t="shared" si="105"/>
        <v>0.79536483935071978</v>
      </c>
      <c r="CY37" s="258">
        <f>SUM(CY4:CY22)</f>
        <v>201650.09999999998</v>
      </c>
      <c r="CZ37" s="258">
        <f>SUM(CZ4:CZ22)</f>
        <v>183498.06</v>
      </c>
      <c r="DA37" s="253">
        <f t="shared" si="106"/>
        <v>0.90998248947062277</v>
      </c>
      <c r="DB37" s="258">
        <f>SUM(DB4:DB22)</f>
        <v>354304.60999999993</v>
      </c>
      <c r="DC37" s="258">
        <f>SUM(DC4:DC22)</f>
        <v>260760.74</v>
      </c>
      <c r="DD37" s="253">
        <f t="shared" si="107"/>
        <v>0.73597896454127432</v>
      </c>
      <c r="DE37" s="258">
        <f>SUM(DE4:DE22)</f>
        <v>192256.88000000003</v>
      </c>
      <c r="DF37" s="258">
        <f>SUM(DF4:DF22)</f>
        <v>138133.44</v>
      </c>
      <c r="DG37" s="253">
        <f t="shared" si="108"/>
        <v>0.71848372864471732</v>
      </c>
      <c r="DH37" s="258">
        <f>SUM(DH4:DH22)</f>
        <v>174826.05000000002</v>
      </c>
      <c r="DI37" s="258">
        <f>SUM(DI4:DI22)</f>
        <v>140631.91000000003</v>
      </c>
      <c r="DJ37" s="253">
        <f t="shared" si="109"/>
        <v>0.8044104983210455</v>
      </c>
      <c r="DK37" s="272">
        <f>SUM(DK4:DK22)</f>
        <v>197906.15</v>
      </c>
      <c r="DL37" s="272">
        <f>SUM(DL4:DL22)</f>
        <v>139326.04</v>
      </c>
      <c r="DM37" s="273">
        <f t="shared" si="110"/>
        <v>0.70400055784016824</v>
      </c>
      <c r="DN37" s="272">
        <f>SUM(DN4:DN22)</f>
        <v>246863.52000000002</v>
      </c>
      <c r="DO37" s="272">
        <f>SUM(DO4:DO22)</f>
        <v>132537.17999999996</v>
      </c>
      <c r="DP37" s="273">
        <f t="shared" si="111"/>
        <v>0.53688442909669254</v>
      </c>
      <c r="DQ37" s="272">
        <f>SUM(DQ4:DQ22)</f>
        <v>482856.52</v>
      </c>
      <c r="DR37" s="272">
        <f>SUM(DR4:DR22)</f>
        <v>169222.39</v>
      </c>
      <c r="DS37" s="273">
        <f t="shared" si="112"/>
        <v>0.35046102307989963</v>
      </c>
      <c r="DT37" s="272">
        <f>SUM(DT4:DT22)</f>
        <v>481544.37</v>
      </c>
      <c r="DU37" s="272">
        <f>SUM(DU4:DU22)</f>
        <v>255412.32</v>
      </c>
      <c r="DV37" s="273">
        <f t="shared" si="113"/>
        <v>0.53040246322472839</v>
      </c>
      <c r="DW37" s="272">
        <f>SUM(DW4:DW22)</f>
        <v>379726.63</v>
      </c>
      <c r="DX37" s="272">
        <f>SUM(DX4:DX22)</f>
        <v>376766.27999999997</v>
      </c>
      <c r="DY37" s="273">
        <f t="shared" si="114"/>
        <v>0.99220399685953009</v>
      </c>
      <c r="DZ37" s="272">
        <f>SUM(DZ4:DZ22)</f>
        <v>190278.49</v>
      </c>
      <c r="EA37" s="272">
        <f>SUM(EA4:EA22)</f>
        <v>187306.84000000003</v>
      </c>
      <c r="EB37" s="273">
        <f t="shared" si="115"/>
        <v>0.98438262779991603</v>
      </c>
      <c r="EC37" s="272">
        <f>SUM(EC4:EC22)</f>
        <v>167248.26999999999</v>
      </c>
      <c r="ED37" s="272">
        <f>SUM(ED4:ED22)</f>
        <v>70099.259999999995</v>
      </c>
      <c r="EE37" s="273">
        <f t="shared" si="116"/>
        <v>0.41913294529145206</v>
      </c>
      <c r="EF37" s="272">
        <f>SUM(EF4:EF22)</f>
        <v>150694.71999999997</v>
      </c>
      <c r="EG37" s="272">
        <f>SUM(EG4:EG22)</f>
        <v>121367.55999999997</v>
      </c>
      <c r="EH37" s="273">
        <f t="shared" si="117"/>
        <v>0.80538694388230714</v>
      </c>
      <c r="EI37" s="272">
        <f>SUM(EI4:EI22)</f>
        <v>131677.08000000002</v>
      </c>
      <c r="EJ37" s="272">
        <f>SUM(EJ4:EJ22)</f>
        <v>111461.08000000002</v>
      </c>
      <c r="EK37" s="273">
        <f t="shared" si="118"/>
        <v>0.84647290173810052</v>
      </c>
      <c r="EL37" s="272">
        <f>SUM(EL4:EL22)</f>
        <v>156190.85999999999</v>
      </c>
      <c r="EM37" s="272">
        <f>SUM(EM4:EM22)</f>
        <v>115517.08000000002</v>
      </c>
      <c r="EN37" s="273">
        <f t="shared" si="119"/>
        <v>0.73958924357033462</v>
      </c>
      <c r="EO37" s="272">
        <f>SUM(EO4:EO22)</f>
        <v>183581.56000000003</v>
      </c>
      <c r="EP37" s="272">
        <f>SUM(EP4:EP22)</f>
        <v>130898.44</v>
      </c>
      <c r="EQ37" s="273">
        <f t="shared" si="120"/>
        <v>0.71302607952563424</v>
      </c>
      <c r="ER37" s="272">
        <f>SUM(ER4:ER22)</f>
        <v>320279.87000000005</v>
      </c>
      <c r="ES37" s="272">
        <f>SUM(ES4:ES22)</f>
        <v>97383.459999999992</v>
      </c>
      <c r="ET37" s="273">
        <f t="shared" si="121"/>
        <v>0.3040573858107285</v>
      </c>
      <c r="EU37" s="272">
        <f>SUM(EU4:EU22)</f>
        <v>173804.96</v>
      </c>
      <c r="EV37" s="272">
        <f>SUM(EV4:EV22)</f>
        <v>133839.98000000001</v>
      </c>
      <c r="EW37" s="273">
        <f t="shared" si="122"/>
        <v>0.77005846093230035</v>
      </c>
      <c r="EX37" s="272">
        <f>SUM(EX4:EX22)</f>
        <v>157702.80000000002</v>
      </c>
      <c r="EY37" s="272">
        <f>SUM(EY4:EY22)</f>
        <v>116607.46000000002</v>
      </c>
      <c r="EZ37" s="273">
        <f t="shared" si="123"/>
        <v>0.73941274346428854</v>
      </c>
      <c r="FA37" s="272">
        <f>SUM(FA4:FA22)</f>
        <v>140863.27000000002</v>
      </c>
      <c r="FB37" s="272">
        <f>SUM(FB4:FB22)</f>
        <v>126164.09999999998</v>
      </c>
      <c r="FC37" s="273">
        <f t="shared" si="124"/>
        <v>0.89564937687446811</v>
      </c>
      <c r="FD37" s="272">
        <f>SUM(FD4:FD22)</f>
        <v>123682.15999999999</v>
      </c>
      <c r="FE37" s="272">
        <f>SUM(FE4:FE22)</f>
        <v>114135.27999999998</v>
      </c>
      <c r="FF37" s="273">
        <f t="shared" si="125"/>
        <v>0.92281117988236938</v>
      </c>
      <c r="FG37" s="272">
        <f>SUM(FG4:FG22)</f>
        <v>153750.72999999998</v>
      </c>
      <c r="FH37" s="272">
        <f>SUM(FH4:FH22)</f>
        <v>149521.96999999997</v>
      </c>
      <c r="FI37" s="273">
        <f t="shared" si="126"/>
        <v>0.9724960005067943</v>
      </c>
      <c r="FJ37" s="272">
        <f>SUM(FJ4:FJ22)</f>
        <v>217966.37999999995</v>
      </c>
      <c r="FK37" s="272">
        <f>SUM(FK4:FK22)</f>
        <v>181745.40999999997</v>
      </c>
      <c r="FL37" s="273">
        <f t="shared" si="127"/>
        <v>0.83382313364106897</v>
      </c>
      <c r="FM37" s="272">
        <f>SUM(FM4:FM22)</f>
        <v>349831.76</v>
      </c>
      <c r="FN37" s="272">
        <f>SUM(FN4:FN22)</f>
        <v>274095.66000000003</v>
      </c>
      <c r="FO37" s="273">
        <f t="shared" si="128"/>
        <v>0.78350707780219853</v>
      </c>
      <c r="FP37" s="272">
        <f>SUM(FP4:FP22)</f>
        <v>178957.93000000002</v>
      </c>
      <c r="FQ37" s="272">
        <f>SUM(FQ4:FQ22)</f>
        <v>131210.37</v>
      </c>
      <c r="FR37" s="273">
        <f t="shared" si="129"/>
        <v>0.73319114721543766</v>
      </c>
      <c r="FS37" s="272">
        <f>SUM(FS4:FS22)</f>
        <v>169971.16</v>
      </c>
      <c r="FT37" s="272">
        <f>SUM(FT4:FT22)</f>
        <v>120262.93</v>
      </c>
      <c r="FU37" s="273">
        <f t="shared" si="130"/>
        <v>0.70754903361252575</v>
      </c>
      <c r="FV37" s="272">
        <f>SUM(FV4:FV22)</f>
        <v>145999.18</v>
      </c>
      <c r="FW37" s="272">
        <f>SUM(FW4:FW22)</f>
        <v>122803.75000000001</v>
      </c>
      <c r="FX37" s="273">
        <f t="shared" si="131"/>
        <v>0.84112629947647666</v>
      </c>
      <c r="FY37" s="272">
        <f>SUM(FY4:FY22)</f>
        <v>145813.41</v>
      </c>
      <c r="FZ37" s="272">
        <f>SUM(FZ4:FZ22)</f>
        <v>126337.23999999999</v>
      </c>
      <c r="GA37" s="273">
        <f t="shared" si="132"/>
        <v>0.86643087216738146</v>
      </c>
      <c r="GB37" s="272">
        <f>SUM(GB4:GB22)</f>
        <v>163152.49</v>
      </c>
      <c r="GC37" s="272">
        <f>SUM(GC4:GC22)</f>
        <v>127690.66</v>
      </c>
      <c r="GD37" s="273">
        <f t="shared" si="133"/>
        <v>0.78264609997677637</v>
      </c>
      <c r="GE37" s="272">
        <f>SUM(GE4:GE22)</f>
        <v>195960.75000000003</v>
      </c>
      <c r="GF37" s="272">
        <f>SUM(GF4:GF22)</f>
        <v>165885.89000000001</v>
      </c>
      <c r="GG37" s="273">
        <f t="shared" si="134"/>
        <v>0.84652610280375018</v>
      </c>
      <c r="GH37" s="272">
        <f>SUM(GH4:GH22)</f>
        <v>325107.56</v>
      </c>
      <c r="GI37" s="272">
        <f>SUM(GI4:GI22)</f>
        <v>268787.29000000004</v>
      </c>
      <c r="GJ37" s="273">
        <f t="shared" si="135"/>
        <v>0.82676419459455219</v>
      </c>
      <c r="GK37" s="272">
        <f>SUM(GK4:GK22)</f>
        <v>172499.85</v>
      </c>
      <c r="GL37" s="272">
        <f>SUM(GL4:GL22)</f>
        <v>149700.41999999998</v>
      </c>
      <c r="GM37" s="273">
        <f t="shared" si="136"/>
        <v>0.86782927637328366</v>
      </c>
      <c r="GN37" s="272">
        <f>SUM(GN4:GN22)</f>
        <v>153836.36000000002</v>
      </c>
      <c r="GO37" s="272">
        <f>SUM(GO4:GO22)</f>
        <v>124550.23</v>
      </c>
      <c r="GP37" s="273">
        <f t="shared" si="137"/>
        <v>0.8096280359207666</v>
      </c>
      <c r="GQ37" s="272">
        <f>SUM(GQ4:GQ22)</f>
        <v>151460.19999999998</v>
      </c>
      <c r="GR37" s="272">
        <f>SUM(GR4:GR22)</f>
        <v>121861.19</v>
      </c>
      <c r="GS37" s="273">
        <f t="shared" si="138"/>
        <v>0.80457565749946203</v>
      </c>
      <c r="GT37" s="272">
        <f>SUM(GT4:GT22)</f>
        <v>153815.05999999997</v>
      </c>
      <c r="GU37" s="272">
        <f>SUM(GU4:GU22)</f>
        <v>110872.17</v>
      </c>
      <c r="GV37" s="273">
        <f t="shared" si="139"/>
        <v>0.72081478887698003</v>
      </c>
      <c r="GW37" s="272">
        <f>SUM(GW4:GW22)</f>
        <v>152744.37999999998</v>
      </c>
      <c r="GX37" s="272">
        <f>SUM(GX4:GX22)</f>
        <v>129742.79</v>
      </c>
      <c r="GY37" s="273">
        <f t="shared" si="140"/>
        <v>0.84941121892668003</v>
      </c>
      <c r="GZ37" s="272">
        <f>SUM(GZ4:GZ22)</f>
        <v>152744.37999999998</v>
      </c>
      <c r="HA37" s="272">
        <f>SUM(HA4:HA22)</f>
        <v>180178.58</v>
      </c>
      <c r="HB37" s="273">
        <f t="shared" si="141"/>
        <v>1.1796085721779093</v>
      </c>
      <c r="HC37" s="272">
        <f>SUM(HC4:HC22)</f>
        <v>378293.44000000006</v>
      </c>
      <c r="HD37" s="272">
        <f>SUM(HD4:HD22)</f>
        <v>264083.92</v>
      </c>
      <c r="HE37" s="273">
        <f t="shared" si="142"/>
        <v>0.69809278215345194</v>
      </c>
      <c r="HF37" s="272">
        <f>SUM(HF4:HF22)</f>
        <v>173073.21000000002</v>
      </c>
      <c r="HG37" s="272">
        <f>SUM(HG4:HG22)</f>
        <v>167745.51999999999</v>
      </c>
      <c r="HH37" s="273">
        <f t="shared" si="143"/>
        <v>0.96921713071595528</v>
      </c>
      <c r="HI37" s="272">
        <f>SUM(HI4:HI22)</f>
        <v>195656.57000000004</v>
      </c>
      <c r="HJ37" s="272">
        <f>SUM(HJ4:HJ22)</f>
        <v>183625.70000000004</v>
      </c>
      <c r="HK37" s="273">
        <f t="shared" si="144"/>
        <v>0.93851026827261674</v>
      </c>
      <c r="HL37" s="272">
        <f>SUM(HL4:HL22)</f>
        <v>135196.48000000001</v>
      </c>
      <c r="HM37" s="272">
        <f>SUM(HM4:HM22)</f>
        <v>119374.81</v>
      </c>
      <c r="HN37" s="273">
        <f t="shared" si="145"/>
        <v>0.88297276674658975</v>
      </c>
      <c r="HO37" s="272">
        <f>SUM(HO4:HO22)</f>
        <v>113497.70999999998</v>
      </c>
      <c r="HP37" s="272">
        <f>SUM(HP4:HP22)</f>
        <v>137802.79999999999</v>
      </c>
      <c r="HQ37" s="273">
        <f t="shared" si="146"/>
        <v>1.2141460827711856</v>
      </c>
      <c r="HR37" s="272">
        <f>SUM(HR4:HR22)</f>
        <v>124952.83</v>
      </c>
      <c r="HS37" s="272">
        <f>SUM(HS4:HS22)</f>
        <v>172571.61</v>
      </c>
      <c r="HT37" s="273">
        <f t="shared" si="147"/>
        <v>1.3810940496505759</v>
      </c>
      <c r="HU37" s="272">
        <f>SUM(HU4:HU22)</f>
        <v>132873.63</v>
      </c>
      <c r="HV37" s="272">
        <f>SUM(HV4:HV22)</f>
        <v>193351.61999999997</v>
      </c>
      <c r="HW37" s="273">
        <f t="shared" si="148"/>
        <v>1.4551541942520871</v>
      </c>
      <c r="HX37" s="272">
        <f>SUM(HX4:HX22)</f>
        <v>216210.03000000003</v>
      </c>
      <c r="HY37" s="272">
        <f>SUM(HY4:HY22)</f>
        <v>292878.45999999996</v>
      </c>
      <c r="HZ37" s="273">
        <f t="shared" si="149"/>
        <v>1.3546016343460103</v>
      </c>
      <c r="IA37" s="272">
        <f>SUM(IA4:IA22)</f>
        <v>117591.19000000002</v>
      </c>
      <c r="IB37" s="272">
        <f>SUM(IB4:IB22)</f>
        <v>141359.02999999997</v>
      </c>
      <c r="IC37" s="273">
        <f t="shared" si="150"/>
        <v>1.2021226250027741</v>
      </c>
      <c r="ID37" s="275"/>
      <c r="IE37" s="275"/>
      <c r="IF37" s="275"/>
      <c r="IG37" s="275"/>
      <c r="IH37" s="275"/>
      <c r="II37" s="275"/>
      <c r="IJ37" s="275"/>
      <c r="IK37" s="275"/>
      <c r="IL37" s="275"/>
      <c r="IM37" s="275"/>
      <c r="IN37" s="275"/>
      <c r="IO37" s="275"/>
      <c r="IP37" s="275"/>
      <c r="IQ37" s="330">
        <f>SUM(IQ4:IQ22)</f>
        <v>3731816.61</v>
      </c>
      <c r="IR37" s="272">
        <f>SUM(IR4:IR22)</f>
        <v>3411317.95</v>
      </c>
      <c r="IS37" s="272">
        <f>SUM(IS4:IS22)</f>
        <v>-320498.66000000015</v>
      </c>
      <c r="IT37" s="307">
        <f t="shared" si="151"/>
        <v>0.91411725347350348</v>
      </c>
      <c r="IU37" s="272">
        <f>SUM(IU4:IU22)</f>
        <v>1091460.4599999997</v>
      </c>
      <c r="IV37" s="274">
        <f>SUM(IV4:IV22)</f>
        <v>1267350.52</v>
      </c>
      <c r="IW37" s="274">
        <f>SUM(IW4:IW22)</f>
        <v>175890.06000000006</v>
      </c>
      <c r="IX37" s="406">
        <f t="shared" si="152"/>
        <v>1.1611511057395523</v>
      </c>
      <c r="IZ37" s="339"/>
    </row>
    <row r="38" spans="3:262">
      <c r="C38" s="259" t="s">
        <v>42</v>
      </c>
      <c r="D38" s="250"/>
      <c r="E38" s="250"/>
      <c r="F38" s="250"/>
      <c r="G38" s="250"/>
      <c r="H38" s="250"/>
      <c r="I38" s="243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49"/>
      <c r="AL38" s="249"/>
      <c r="AM38" s="253"/>
      <c r="AN38" s="250"/>
      <c r="AO38" s="250"/>
      <c r="AP38" s="250"/>
      <c r="AQ38" s="250"/>
      <c r="AR38" s="250"/>
      <c r="AS38" s="250"/>
      <c r="AT38" s="249"/>
      <c r="AU38" s="249"/>
      <c r="AV38" s="253"/>
      <c r="AW38" s="249"/>
      <c r="AX38" s="249"/>
      <c r="AY38" s="253"/>
      <c r="AZ38" s="249"/>
      <c r="BA38" s="249"/>
      <c r="BB38" s="253"/>
      <c r="BC38" s="249"/>
      <c r="BD38" s="249"/>
      <c r="BE38" s="253"/>
      <c r="BF38" s="249"/>
      <c r="BG38" s="249"/>
      <c r="BH38" s="253"/>
      <c r="BI38" s="249"/>
      <c r="BJ38" s="249"/>
      <c r="BK38" s="253"/>
      <c r="BL38" s="249"/>
      <c r="BM38" s="249"/>
      <c r="BN38" s="253"/>
      <c r="BO38" s="272">
        <f>SUM(BO4,BO5,BO11,BO12,BO13,BO7,BO15)</f>
        <v>64793.91</v>
      </c>
      <c r="BP38" s="272">
        <f>SUM(BP4,BP5,BP11,BP12,BP13,BP7,BP15)</f>
        <v>43110.28</v>
      </c>
      <c r="BQ38" s="273">
        <f>BP38/BO38</f>
        <v>0.66534462883934609</v>
      </c>
      <c r="BR38" s="272">
        <f>SUM(BR4,BR5,BR11,BR12,BR13,BR7,BR15)</f>
        <v>62083.67</v>
      </c>
      <c r="BS38" s="272">
        <f>SUM(BS4,BS5,BS11,BS12,BS13,BS7,BS15)</f>
        <v>41378.19</v>
      </c>
      <c r="BT38" s="273">
        <f>BS38/BR38</f>
        <v>0.66649072131206166</v>
      </c>
      <c r="BU38" s="272">
        <f>SUM(BU4,BU5,BU11,BU12,BU13,BU7,BU15)</f>
        <v>49283.020000000004</v>
      </c>
      <c r="BV38" s="272">
        <f>SUM(BV4,BV5,BV11,BV12,BV13,BV7,BV15)</f>
        <v>46249.32</v>
      </c>
      <c r="BW38" s="273">
        <f>BV38/BU38</f>
        <v>0.93844330156715228</v>
      </c>
      <c r="BX38" s="272">
        <f>SUM(BX4,BX5,BX11,BX12,BX13,BX7,BX15)</f>
        <v>58961.81</v>
      </c>
      <c r="BY38" s="272">
        <f>SUM(BY4,BY5,BY11,BY12,BY13,BY7,BY15)</f>
        <v>46363.85</v>
      </c>
      <c r="BZ38" s="273">
        <f>BY38/BX38</f>
        <v>0.78633695268174431</v>
      </c>
      <c r="CA38" s="272">
        <f>SUM(CA4,CA5,CA11,CA12,CA13,CA7,CA15)</f>
        <v>51594.53</v>
      </c>
      <c r="CB38" s="272">
        <f>SUM(CB4,CB5,CB11,CB12,CB13,CB7,CB15)</f>
        <v>49205.579999999994</v>
      </c>
      <c r="CC38" s="273">
        <f>CB38/CA38</f>
        <v>0.95369761096767425</v>
      </c>
      <c r="CD38" s="272">
        <f>SUM(CD4,CD5,CD11,CD12,CD13,CD7,CD15)</f>
        <v>87906.66</v>
      </c>
      <c r="CE38" s="272">
        <f>SUM(CE4,CE5,CE11,CE12,CE13,CE7,CE15)</f>
        <v>62158.55000000001</v>
      </c>
      <c r="CF38" s="273">
        <f>CE38/CD38</f>
        <v>0.70709716419666047</v>
      </c>
      <c r="CG38" s="272">
        <f>SUM(CG4,CG5,CG11,CG12,CG13,CG7,CG15)</f>
        <v>125605.13</v>
      </c>
      <c r="CH38" s="272">
        <f>SUM(CH4,CH5,CH11,CH12,CH13,CH7,CH15)</f>
        <v>101077.20999999999</v>
      </c>
      <c r="CI38" s="273">
        <f>CH38/CG38</f>
        <v>0.80472198866399791</v>
      </c>
      <c r="CJ38" s="272">
        <f>SUM(CJ4,CJ5,CJ11,CJ12,CJ13,CJ7,CJ15)</f>
        <v>61767.41</v>
      </c>
      <c r="CK38" s="272">
        <f>SUM(CK4,CK5,CK11,CK12,CK13,CK7,CK15)</f>
        <v>51321.189999999995</v>
      </c>
      <c r="CL38" s="273">
        <f>CK38/CJ38</f>
        <v>0.83087812812614281</v>
      </c>
      <c r="CM38" s="272">
        <f>SUM(CM4,CM5,CM11,CM12,CM13,CM7,CM15)</f>
        <v>75890.899999999994</v>
      </c>
      <c r="CN38" s="272">
        <f>SUM(CN4,CN5,CN11,CN12,CN13,CN7,CN15)</f>
        <v>63849.72</v>
      </c>
      <c r="CO38" s="273">
        <f>CN38/CM38</f>
        <v>0.84133565420887102</v>
      </c>
      <c r="CP38" s="272">
        <f>SUM(CP4,CP5,CP11,CP12,CP13,CP7,CP15)</f>
        <v>60269.18</v>
      </c>
      <c r="CQ38" s="272">
        <f>SUM(CQ4,CQ5,CQ11,CQ12,CQ13,CQ7,CQ15)</f>
        <v>54878.439999999988</v>
      </c>
      <c r="CR38" s="273">
        <f>CQ38/CP38</f>
        <v>0.91055561067862523</v>
      </c>
      <c r="CS38" s="272">
        <f>SUM(CS4,CS5,CS11,CS12,CS13,CS7,CS15)</f>
        <v>48223.11</v>
      </c>
      <c r="CT38" s="272">
        <f>SUM(CT4,CT5,CT11,CT12,CT13,CT7,CT15)</f>
        <v>43910.170000000006</v>
      </c>
      <c r="CU38" s="273">
        <f>CT38/CS38</f>
        <v>0.91056279862497469</v>
      </c>
      <c r="CV38" s="272">
        <f>SUM(CV4,CV5,CV11,CV12,CV13,CV7,CV15)</f>
        <v>67998.78</v>
      </c>
      <c r="CW38" s="272">
        <f>SUM(CW4,CW5,CW11,CW12,CW13,CW7,CW15)</f>
        <v>49938.380000000005</v>
      </c>
      <c r="CX38" s="273">
        <f>CW38/CV38</f>
        <v>0.73440111719651446</v>
      </c>
      <c r="CY38" s="272">
        <f>SUM(CY4,CY5,CY11,CY12,CY13,CY7,CY15)</f>
        <v>68169.149999999994</v>
      </c>
      <c r="CZ38" s="272">
        <f>SUM(CZ4,CZ5,CZ11,CZ12,CZ13,CZ7,CZ15)</f>
        <v>65423.44</v>
      </c>
      <c r="DA38" s="273">
        <f>CZ38/CY38</f>
        <v>0.95972210303341043</v>
      </c>
      <c r="DB38" s="272">
        <f>SUM(DB4,DB5,DB11,DB12,DB13,DB7,DB15)</f>
        <v>116605.84</v>
      </c>
      <c r="DC38" s="272">
        <f>SUM(DC4,DC5,DC11,DC12,DC13,DC7,DC15)</f>
        <v>91297.63</v>
      </c>
      <c r="DD38" s="273">
        <f>DC38/DB38</f>
        <v>0.78295932690849801</v>
      </c>
      <c r="DE38" s="272">
        <f>SUM(DE4,DE5,DE11,DE12,DE13,DE7,DE15)</f>
        <v>62267.49</v>
      </c>
      <c r="DF38" s="272">
        <f>SUM(DF4,DF5,DF11,DF12,DF13,DF7,DF15)</f>
        <v>52426.12000000001</v>
      </c>
      <c r="DG38" s="273">
        <f>DF38/DE38</f>
        <v>0.84195010911793633</v>
      </c>
      <c r="DH38" s="272">
        <f>SUM(DH4,DH5,DH11,DH12,DH13,DH7,DH15)</f>
        <v>71180.94</v>
      </c>
      <c r="DI38" s="272">
        <f>SUM(DI4,DI5,DI11,DI12,DI13,DI7,DI15)</f>
        <v>48862.909999999996</v>
      </c>
      <c r="DJ38" s="273">
        <f>DI38/DH38</f>
        <v>0.68646058902846741</v>
      </c>
      <c r="DK38" s="272">
        <f>SUM(DK4,DK5,DK11,DK12,DK13,DK7,DK15)</f>
        <v>73887.25</v>
      </c>
      <c r="DL38" s="272">
        <f>SUM(DL4,DL5,DL11,DL12,DL13,DL7,DL15)</f>
        <v>57931.75</v>
      </c>
      <c r="DM38" s="273">
        <f>DL38/DK38</f>
        <v>0.78405611252279661</v>
      </c>
      <c r="DN38" s="272">
        <f>SUM(DN4,DN5,DN11,DN12,DN13,DN7,DN15)</f>
        <v>88030.03</v>
      </c>
      <c r="DO38" s="272">
        <f>SUM(DO4,DO5,DO11,DO12,DO13,DO7,DO15)</f>
        <v>49101.990000000005</v>
      </c>
      <c r="DP38" s="273">
        <f>DO38/DN38</f>
        <v>0.55778681434051547</v>
      </c>
      <c r="DQ38" s="272">
        <f>SUM(DQ4,DQ5,DQ11,DQ12,DQ13,DQ7,DQ15)</f>
        <v>179945.13000000003</v>
      </c>
      <c r="DR38" s="272">
        <f>SUM(DR4,DR5,DR11,DR12,DR13,DR7,DR15)</f>
        <v>61456.67</v>
      </c>
      <c r="DS38" s="273">
        <f>DR38/DQ38</f>
        <v>0.34153005418929638</v>
      </c>
      <c r="DT38" s="272">
        <f>SUM(DT4,DT5,DT11,DT12,DT13,DT7,DT15)</f>
        <v>176321</v>
      </c>
      <c r="DU38" s="272">
        <f>SUM(DU4,DU5,DU11,DU12,DU13,DU7,DU15)</f>
        <v>86515.040000000008</v>
      </c>
      <c r="DV38" s="273">
        <f>DU38/DT38</f>
        <v>0.49066781608543514</v>
      </c>
      <c r="DW38" s="272">
        <f>SUM(DW4,DW5,DW11,DW12,DW13,DW7,DW15)</f>
        <v>129127.15000000001</v>
      </c>
      <c r="DX38" s="272">
        <f>SUM(DX4,DX5,DX11,DX12,DX13,DX7,DX15)</f>
        <v>130690.83</v>
      </c>
      <c r="DY38" s="273">
        <f t="shared" si="114"/>
        <v>1.0121096144381718</v>
      </c>
      <c r="DZ38" s="272">
        <f>SUM(DZ4,DZ5,DZ11,DZ12,DZ13,DZ7,DZ15)</f>
        <v>56386.69</v>
      </c>
      <c r="EA38" s="272">
        <f>SUM(EA4,EA5,EA11,EA12,EA13,EA7,EA15)</f>
        <v>80315.450000000012</v>
      </c>
      <c r="EB38" s="273">
        <f t="shared" si="115"/>
        <v>1.4243689423869359</v>
      </c>
      <c r="EC38" s="272">
        <f>SUM(EC4,EC5,EC11,EC12,EC13,EC7,EC15)</f>
        <v>61585.89</v>
      </c>
      <c r="ED38" s="272">
        <f>SUM(ED4,ED5,ED11,ED12,ED13,ED7,ED15)</f>
        <v>31551.079999999998</v>
      </c>
      <c r="EE38" s="273">
        <f t="shared" si="116"/>
        <v>0.51231020612026545</v>
      </c>
      <c r="EF38" s="272">
        <f>SUM(EF4,EF5,EF11,EF12,EF13,EF7,EF15)</f>
        <v>60249.399999999994</v>
      </c>
      <c r="EG38" s="272">
        <f>SUM(EG4,EG5,EG11,EG12,EG13,EG7,EG15)</f>
        <v>48512.44</v>
      </c>
      <c r="EH38" s="273">
        <f t="shared" si="117"/>
        <v>0.80519374466799676</v>
      </c>
      <c r="EI38" s="272">
        <f>SUM(EI4,EI5,EI11,EI12,EI13,EI7,EI15)</f>
        <v>47176.43</v>
      </c>
      <c r="EJ38" s="272">
        <f>SUM(EJ4,EJ5,EJ11,EJ12,EJ13,EJ7,EJ15)</f>
        <v>47192.6</v>
      </c>
      <c r="EK38" s="273">
        <f t="shared" si="118"/>
        <v>1.0003427559058622</v>
      </c>
      <c r="EL38" s="272">
        <f>SUM(EL4,EL5,EL11,EL12,EL13,EL7,EL15)</f>
        <v>59788.19</v>
      </c>
      <c r="EM38" s="272">
        <f>SUM(EM4,EM5,EM11,EM12,EM13,EM7,EM15)</f>
        <v>37919.85</v>
      </c>
      <c r="EN38" s="273">
        <f t="shared" si="119"/>
        <v>0.63423646041132864</v>
      </c>
      <c r="EO38" s="272">
        <f>SUM(EO4,EO5,EO11,EO12,EO13,EO7,EO15)</f>
        <v>61969.13</v>
      </c>
      <c r="EP38" s="272">
        <f>SUM(EP4,EP5,EP11,EP12,EP13,EP7,EP15)</f>
        <v>63384.55</v>
      </c>
      <c r="EQ38" s="273">
        <f t="shared" si="120"/>
        <v>1.0228407273105173</v>
      </c>
      <c r="ER38" s="272">
        <f>SUM(ER4,ER5,ER11,ER12,ER13,ER7,ER15)</f>
        <v>107440.02</v>
      </c>
      <c r="ES38" s="272">
        <f>SUM(ES4,ES5,ES11,ES12,ES13,ES7,ES15)</f>
        <v>40045.85</v>
      </c>
      <c r="ET38" s="273">
        <f t="shared" si="121"/>
        <v>0.37272749949227485</v>
      </c>
      <c r="EU38" s="272">
        <f>SUM(EU4,EU5,EU11,EU12,EU13,EU7,EU15)</f>
        <v>51449.79</v>
      </c>
      <c r="EV38" s="272">
        <f>SUM(EV4,EV5,EV11,EV12,EV13,EV7,EV15)</f>
        <v>41579.920000000006</v>
      </c>
      <c r="EW38" s="273">
        <f t="shared" si="122"/>
        <v>0.80816500903113508</v>
      </c>
      <c r="EX38" s="272">
        <f>SUM(EX4,EX5,EX11,EX12,EX13,EX7,EX15)</f>
        <v>59497.52</v>
      </c>
      <c r="EY38" s="272">
        <f>SUM(EY4,EY5,EY11,EY12,EY13,EY7,EY15)</f>
        <v>39349.589999999997</v>
      </c>
      <c r="EZ38" s="273">
        <f t="shared" si="123"/>
        <v>0.66136521320552522</v>
      </c>
      <c r="FA38" s="272">
        <f>SUM(FA4,FA5,FA11,FA12,FA13,FA7,FA15)</f>
        <v>57768.77</v>
      </c>
      <c r="FB38" s="272">
        <f>SUM(FB4,FB5,FB11,FB12,FB13,FB7,FB15)</f>
        <v>39882.25</v>
      </c>
      <c r="FC38" s="273">
        <f t="shared" si="124"/>
        <v>0.69037734402169204</v>
      </c>
      <c r="FD38" s="272">
        <f>SUM(FD4,FD5,FD11,FD12,FD13,FD7,FD15)</f>
        <v>45595.12</v>
      </c>
      <c r="FE38" s="272">
        <f>SUM(FE4,FE5,FE11,FE12,FE13,FE7,FE15)</f>
        <v>36301.56</v>
      </c>
      <c r="FF38" s="273">
        <f t="shared" si="125"/>
        <v>0.79617204648216733</v>
      </c>
      <c r="FG38" s="272">
        <f>SUM(FG4,FG5,FG11,FG12,FG13,FG7,FG15)</f>
        <v>55927.39</v>
      </c>
      <c r="FH38" s="272">
        <f>SUM(FH4,FH5,FH11,FH12,FH13,FH7,FH15)</f>
        <v>40469.919999999998</v>
      </c>
      <c r="FI38" s="273">
        <f t="shared" si="126"/>
        <v>0.72361538773756473</v>
      </c>
      <c r="FJ38" s="272">
        <f>SUM(FJ4,FJ5,FJ11,FJ12,FJ13,FJ7,FJ15)</f>
        <v>76369.53</v>
      </c>
      <c r="FK38" s="272">
        <f>SUM(FK4,FK5,FK11,FK12,FK13,FK7,FK15)</f>
        <v>62193.45</v>
      </c>
      <c r="FL38" s="273">
        <f t="shared" si="127"/>
        <v>0.81437518340102388</v>
      </c>
      <c r="FM38" s="272">
        <f>SUM(FM4,FM5,FM11,FM12,FM13,FM7,FM15)</f>
        <v>114772.7</v>
      </c>
      <c r="FN38" s="272">
        <f>SUM(FN4,FN5,FN11,FN12,FN13,FN7,FN15)</f>
        <v>91748.76999999999</v>
      </c>
      <c r="FO38" s="273">
        <f t="shared" si="128"/>
        <v>0.79939541371772205</v>
      </c>
      <c r="FP38" s="272">
        <f>SUM(FP4,FP5,FP11,FP12,FP13,FP7,FP15)</f>
        <v>52815.5</v>
      </c>
      <c r="FQ38" s="272">
        <f>SUM(FQ4,FQ5,FQ11,FQ12,FQ13,FQ7,FQ15)</f>
        <v>40634.36</v>
      </c>
      <c r="FR38" s="273">
        <f t="shared" si="129"/>
        <v>0.76936429646599958</v>
      </c>
      <c r="FS38" s="272">
        <f>SUM(FS4,FS5,FS11,FS12,FS13,FS7,FS15)</f>
        <v>56017.090000000004</v>
      </c>
      <c r="FT38" s="272">
        <f>SUM(FT4,FT5,FT11,FT12,FT13,FT7,FT15)</f>
        <v>41186.520000000004</v>
      </c>
      <c r="FU38" s="273">
        <f t="shared" si="130"/>
        <v>0.73524918913138837</v>
      </c>
      <c r="FV38" s="272">
        <f>SUM(FV4,FV5,FV11,FV12,FV13,FV7,FV15)</f>
        <v>52691.61</v>
      </c>
      <c r="FW38" s="272">
        <f>SUM(FW4,FW5,FW11,FW12,FW13,FW7,FW15)</f>
        <v>39147.869999999995</v>
      </c>
      <c r="FX38" s="273">
        <f t="shared" si="131"/>
        <v>0.74296211484143293</v>
      </c>
      <c r="FY38" s="272">
        <f>SUM(FY4,FY5,FY11,FY12,FY13,FY7,FY15)</f>
        <v>52366.73</v>
      </c>
      <c r="FZ38" s="272">
        <f>SUM(FZ4,FZ5,FZ11,FZ12,FZ13,FZ7,FZ15)</f>
        <v>42829.67</v>
      </c>
      <c r="GA38" s="273">
        <f t="shared" si="132"/>
        <v>0.81787940549276217</v>
      </c>
      <c r="GB38" s="272">
        <f>SUM(GB4,GB5,GB11,GB12,GB13,GB7,GB15)</f>
        <v>55391.57</v>
      </c>
      <c r="GC38" s="272">
        <f>SUM(GC4,GC5,GC11,GC12,GC13,GC7,GC15)</f>
        <v>39215.090000000004</v>
      </c>
      <c r="GD38" s="273">
        <f t="shared" si="133"/>
        <v>0.70796133779923553</v>
      </c>
      <c r="GE38" s="272">
        <f>SUM(GE4,GE5,GE11,GE12,GE13,GE7,GE15)</f>
        <v>67505.319999999992</v>
      </c>
      <c r="GF38" s="272">
        <f>SUM(GF4,GF5,GF11,GF12,GF13,GF7,GF15)</f>
        <v>55061.66</v>
      </c>
      <c r="GG38" s="273">
        <f t="shared" si="134"/>
        <v>0.81566400988840593</v>
      </c>
      <c r="GH38" s="272">
        <f>SUM(GH4,GH5,GH11,GH12,GH13,GH7,GH15)</f>
        <v>108436.41</v>
      </c>
      <c r="GI38" s="272">
        <f>SUM(GI4,GI5,GI11,GI12,GI13,GI7,GI15)</f>
        <v>91455.310000000012</v>
      </c>
      <c r="GJ38" s="273">
        <f t="shared" si="135"/>
        <v>0.84340038553471119</v>
      </c>
      <c r="GK38" s="272">
        <f>SUM(GK4,GK5,GK11,GK12,GK13,GK7,GK15)</f>
        <v>48591.130000000005</v>
      </c>
      <c r="GL38" s="272">
        <f>SUM(GL4,GL5,GL11,GL12,GL13,GL7,GL15)</f>
        <v>50123.649999999994</v>
      </c>
      <c r="GM38" s="273">
        <f t="shared" si="136"/>
        <v>1.0315390895416507</v>
      </c>
      <c r="GN38" s="272">
        <f>SUM(GN4,GN5,GN11,GN12,GN13,GN7,GN15)</f>
        <v>56525.58</v>
      </c>
      <c r="GO38" s="272">
        <f>SUM(GO4,GO5,GO11,GO12,GO13,GO7,GO15)</f>
        <v>47231.040000000001</v>
      </c>
      <c r="GP38" s="273">
        <f t="shared" si="137"/>
        <v>0.83556931215920294</v>
      </c>
      <c r="GQ38" s="272">
        <f>SUM(GQ4,GQ5,GQ11,GQ12,GQ13,GQ7,GQ15)</f>
        <v>60747.7</v>
      </c>
      <c r="GR38" s="272">
        <f>SUM(GR4,GR5,GR11,GR12,GR13,GR7,GR15)</f>
        <v>44168.280000000006</v>
      </c>
      <c r="GS38" s="273">
        <f t="shared" si="138"/>
        <v>0.72707740375355789</v>
      </c>
      <c r="GT38" s="272">
        <f>SUM(GT4,GT5,GT11,GT12,GT13,GT7,GT15)</f>
        <v>48088.229999999996</v>
      </c>
      <c r="GU38" s="272">
        <f>SUM(GU4,GU5,GU11,GU12,GU13,GU7,GU15)</f>
        <v>38735.82</v>
      </c>
      <c r="GV38" s="273">
        <f t="shared" si="139"/>
        <v>0.80551561161639762</v>
      </c>
      <c r="GW38" s="272">
        <f>SUM(GW4,GW5,GW11,GW12,GW13,GW7,GW15)</f>
        <v>50802.729999999996</v>
      </c>
      <c r="GX38" s="272">
        <f>SUM(GX4,GX5,GX11,GX12,GX13,GX7,GX15)</f>
        <v>47204.360000000008</v>
      </c>
      <c r="GY38" s="273">
        <f t="shared" si="140"/>
        <v>0.92916975131060897</v>
      </c>
      <c r="GZ38" s="272">
        <f>SUM(GZ4,GZ5,GZ11,GZ12,GZ13,GZ7,GZ15)</f>
        <v>50802.729999999996</v>
      </c>
      <c r="HA38" s="272">
        <f>SUM(HA4,HA5,HA11,HA12,HA13,HA7,HA15)</f>
        <v>61561.69</v>
      </c>
      <c r="HB38" s="273">
        <f t="shared" si="141"/>
        <v>1.2117791701351484</v>
      </c>
      <c r="HC38" s="272">
        <f>SUM(HC4,HC5,HC11,HC12,HC13,HC7,HC15)</f>
        <v>133721.75</v>
      </c>
      <c r="HD38" s="272">
        <f>SUM(HD4,HD5,HD11,HD12,HD13,HD7,HD15)</f>
        <v>96825.859999999986</v>
      </c>
      <c r="HE38" s="273">
        <f t="shared" si="142"/>
        <v>0.72408460104657613</v>
      </c>
      <c r="HF38" s="272">
        <f>SUM(HF4,HF5,HF11,HF12,HF13,HF7,HF15)</f>
        <v>59192.06</v>
      </c>
      <c r="HG38" s="272">
        <f>SUM(HG4,HG5,HG11,HG12,HG13,HG7,HG15)</f>
        <v>56211.499999999993</v>
      </c>
      <c r="HH38" s="273">
        <f t="shared" si="143"/>
        <v>0.94964594913574552</v>
      </c>
      <c r="HI38" s="272">
        <f>SUM(HI4,HI5,HI11,HI12,HI13,HI7,HI15)</f>
        <v>70954.53</v>
      </c>
      <c r="HJ38" s="272">
        <f>SUM(HJ4,HJ5,HJ11,HJ12,HJ13,HJ7,HJ15)</f>
        <v>69251.040000000008</v>
      </c>
      <c r="HK38" s="273">
        <f t="shared" si="144"/>
        <v>0.97599180771122029</v>
      </c>
      <c r="HL38" s="272">
        <f>SUM(HL4,HL5,HL11,HL12,HL13,HL7,HL15)</f>
        <v>60788.330000000009</v>
      </c>
      <c r="HM38" s="272">
        <f>SUM(HM4,HM5,HM11,HM12,HM13,HM7,HM15)</f>
        <v>51368.66</v>
      </c>
      <c r="HN38" s="273">
        <f t="shared" si="145"/>
        <v>0.84504147424349374</v>
      </c>
      <c r="HO38" s="272">
        <f>SUM(HO4,HO5,HO11,HO12,HO13,HO7,HO15)</f>
        <v>47742.079999999994</v>
      </c>
      <c r="HP38" s="272">
        <f>SUM(HP4,HP5,HP11,HP12,HP13,HP7,HP15)</f>
        <v>49155.259999999995</v>
      </c>
      <c r="HQ38" s="273">
        <f t="shared" si="146"/>
        <v>1.0296003022909768</v>
      </c>
      <c r="HR38" s="272">
        <f>SUM(HR4,HR5,HR11,HR12,HR13,HR7,HR15)</f>
        <v>45320.45</v>
      </c>
      <c r="HS38" s="272">
        <f>SUM(HS4,HS5,HS11,HS12,HS13,HS7,HS15)</f>
        <v>55639.779999999992</v>
      </c>
      <c r="HT38" s="273">
        <f t="shared" si="147"/>
        <v>1.2276969888869151</v>
      </c>
      <c r="HU38" s="272">
        <f>SUM(HU4,HU5,HU11,HU12,HU13,HU7,HU15)</f>
        <v>50549.210000000006</v>
      </c>
      <c r="HV38" s="272">
        <f>SUM(HV4,HV5,HV11,HV12,HV13,HV7,HV15)</f>
        <v>69013.83</v>
      </c>
      <c r="HW38" s="273">
        <f t="shared" si="148"/>
        <v>1.365280090430691</v>
      </c>
      <c r="HX38" s="272">
        <f>SUM(HX4,HX5,HX11,HX12,HX13,HX7,HX15)</f>
        <v>77418.189999999988</v>
      </c>
      <c r="HY38" s="272">
        <f>SUM(HY4,HY5,HY11,HY12,HY13,HY7,HY15)</f>
        <v>93808.84</v>
      </c>
      <c r="HZ38" s="273">
        <f t="shared" si="149"/>
        <v>1.2117157479398577</v>
      </c>
      <c r="IA38" s="272">
        <f>SUM(IA4,IA5,IA11,IA12,IA13,IA7,IA15)</f>
        <v>41351.159999999996</v>
      </c>
      <c r="IB38" s="272">
        <f>SUM(IB4,IB5,IB11,IB12,IB13,IB7,IB15)</f>
        <v>52081.490000000005</v>
      </c>
      <c r="IC38" s="273">
        <f t="shared" si="150"/>
        <v>1.2594928413132791</v>
      </c>
      <c r="ID38" s="275"/>
      <c r="IE38" s="275"/>
      <c r="IF38" s="275"/>
      <c r="IG38" s="275"/>
      <c r="IH38" s="275"/>
      <c r="II38" s="275"/>
      <c r="IJ38" s="275"/>
      <c r="IK38" s="275"/>
      <c r="IL38" s="275"/>
      <c r="IM38" s="275"/>
      <c r="IN38" s="275"/>
      <c r="IO38" s="275"/>
      <c r="IP38" s="275"/>
      <c r="IQ38" s="330">
        <f>SUM(IQ4,IQ5,IQ11,IQ12,IQ13,IQ7,IQ15)</f>
        <v>1306468.9300000002</v>
      </c>
      <c r="IR38" s="272">
        <f>SUM(IR4,IR5,IR11,IR12,IR13,IR7,IR15)</f>
        <v>1179830.0900000001</v>
      </c>
      <c r="IS38" s="272">
        <f>SUM(IS4,IS5,IS11,IS12,IS13,IS7,IS15)</f>
        <v>-126638.84000000007</v>
      </c>
      <c r="IT38" s="273">
        <f t="shared" si="151"/>
        <v>0.90306785175518867</v>
      </c>
      <c r="IU38" s="272">
        <f>SUM(IU4,IU5,IU11,IU12,IU13,IU7,IU15)</f>
        <v>411964.85</v>
      </c>
      <c r="IV38" s="272">
        <f>SUM(IV4,IV5,IV11,IV12,IV13,IV7,IV15)</f>
        <v>444448.90999999992</v>
      </c>
      <c r="IW38" s="272">
        <f>SUM(IW4,IW5,IW11,IW12,IW13,IW7,IW15)</f>
        <v>32484.060000000009</v>
      </c>
      <c r="IX38" s="331">
        <f t="shared" si="152"/>
        <v>1.078851533085893</v>
      </c>
      <c r="IZ38" s="339"/>
    </row>
    <row r="39" spans="3:262">
      <c r="C39" s="259" t="s">
        <v>43</v>
      </c>
      <c r="D39" s="250"/>
      <c r="E39" s="250"/>
      <c r="F39" s="250"/>
      <c r="G39" s="250"/>
      <c r="H39" s="250"/>
      <c r="I39" s="243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49"/>
      <c r="AL39" s="249"/>
      <c r="AM39" s="253"/>
      <c r="AN39" s="250"/>
      <c r="AO39" s="250"/>
      <c r="AP39" s="250"/>
      <c r="AQ39" s="250"/>
      <c r="AR39" s="250"/>
      <c r="AS39" s="250"/>
      <c r="AT39" s="249"/>
      <c r="AU39" s="249"/>
      <c r="AV39" s="253"/>
      <c r="AW39" s="249"/>
      <c r="AX39" s="249"/>
      <c r="AY39" s="253"/>
      <c r="AZ39" s="249"/>
      <c r="BA39" s="249"/>
      <c r="BB39" s="253"/>
      <c r="BC39" s="249"/>
      <c r="BD39" s="249"/>
      <c r="BE39" s="253"/>
      <c r="BF39" s="249"/>
      <c r="BG39" s="249"/>
      <c r="BH39" s="253"/>
      <c r="BI39" s="249"/>
      <c r="BJ39" s="249"/>
      <c r="BK39" s="253"/>
      <c r="BL39" s="249"/>
      <c r="BM39" s="249"/>
      <c r="BN39" s="253"/>
      <c r="BO39" s="272">
        <f>SUM(BO6,BO8,BO10,BO14,BO22,BO18,BO21)</f>
        <v>71445.539999999994</v>
      </c>
      <c r="BP39" s="272">
        <f>SUM(BP6,BP8,BP10,BP14,BP22,BP18,BP21)</f>
        <v>47459.67</v>
      </c>
      <c r="BQ39" s="273">
        <f>BP39/BO39</f>
        <v>0.66427757421946843</v>
      </c>
      <c r="BR39" s="272">
        <f>SUM(BR6,BR8,BR10,BR14,BR22,BR18,BR21)</f>
        <v>44399.360000000001</v>
      </c>
      <c r="BS39" s="272">
        <f>SUM(BS6,BS8,BS10,BS14,BS22,BS18,BS21)</f>
        <v>37559.74</v>
      </c>
      <c r="BT39" s="273">
        <f>BS39/BR39</f>
        <v>0.84595228399688638</v>
      </c>
      <c r="BU39" s="272">
        <f>SUM(BU6,BU8,BU10,BU14,BU22,BU18,BU21)</f>
        <v>44430.87</v>
      </c>
      <c r="BV39" s="272">
        <f>SUM(BV6,BV8,BV10,BV14,BV22,BV18,BV21)</f>
        <v>39450.409999999996</v>
      </c>
      <c r="BW39" s="273">
        <f>BV39/BU39</f>
        <v>0.88790541351092145</v>
      </c>
      <c r="BX39" s="272">
        <f>SUM(BX6,BX8,BX10,BX14,BX22,BX18,BX21)</f>
        <v>40866.33</v>
      </c>
      <c r="BY39" s="272">
        <f>SUM(BY6,BY8,BY10,BY14,BY22,BY18,BY21)</f>
        <v>36650.65</v>
      </c>
      <c r="BZ39" s="273">
        <f>BY39/BX39</f>
        <v>0.89684221705252221</v>
      </c>
      <c r="CA39" s="272">
        <f>SUM(CA6,CA8,CA10,CA14,CA22,CA18,CA21)</f>
        <v>42024.67</v>
      </c>
      <c r="CB39" s="272">
        <f>SUM(CB6,CB8,CB10,CB14,CB22,CB18,CB21)</f>
        <v>47664.670000000006</v>
      </c>
      <c r="CC39" s="273">
        <f>CB39/CA39</f>
        <v>1.1342068837185397</v>
      </c>
      <c r="CD39" s="272">
        <f>SUM(CD6,CD8,CD10,CD14,CD22,CD18,CD21)</f>
        <v>77012.59</v>
      </c>
      <c r="CE39" s="272">
        <f>SUM(CE6,CE8,CE10,CE14,CE22,CE18,CE21)</f>
        <v>51852.28</v>
      </c>
      <c r="CF39" s="273">
        <f>CE39/CD39</f>
        <v>0.67329614547439587</v>
      </c>
      <c r="CG39" s="272">
        <f>SUM(CG6,CG8,CG10,CG14,CG22,CG18,CG21)</f>
        <v>119432.76</v>
      </c>
      <c r="CH39" s="272">
        <f>SUM(CH6,CH8,CH10,CH14,CH22,CH18,CH21)</f>
        <v>93835.01</v>
      </c>
      <c r="CI39" s="273">
        <f>CH39/CG39</f>
        <v>0.78567228957950896</v>
      </c>
      <c r="CJ39" s="272">
        <f>SUM(CJ6,CJ8,CJ10,CJ14,CJ22,CJ18,CJ21)</f>
        <v>74392.960000000006</v>
      </c>
      <c r="CK39" s="272">
        <f>SUM(CK6,CK8,CK10,CK14,CK22,CK18,CK21)</f>
        <v>67210.42</v>
      </c>
      <c r="CL39" s="273">
        <f>CK39/CJ39</f>
        <v>0.90345134808454985</v>
      </c>
      <c r="CM39" s="272">
        <f>SUM(CM6,CM8,CM10,CM14,CM22,CM18,CM21)</f>
        <v>78129.09</v>
      </c>
      <c r="CN39" s="272">
        <f>SUM(CN6,CN8,CN10,CN14,CN22,CN18,CN21)</f>
        <v>62175.950000000004</v>
      </c>
      <c r="CO39" s="273">
        <f>CN39/CM39</f>
        <v>0.79581049772882295</v>
      </c>
      <c r="CP39" s="272">
        <f>SUM(CP6,CP8,CP10,CP14,CP22,CP18,CP21)</f>
        <v>44747.68</v>
      </c>
      <c r="CQ39" s="272">
        <f>SUM(CQ6,CQ8,CQ10,CQ14,CQ22,CQ18,CQ21)</f>
        <v>43573.36</v>
      </c>
      <c r="CR39" s="273">
        <f>CQ39/CP39</f>
        <v>0.97375685175186733</v>
      </c>
      <c r="CS39" s="272">
        <f>SUM(CS6,CS8,CS10,CS14,CS22,CS18,CS21)</f>
        <v>42208.659999999996</v>
      </c>
      <c r="CT39" s="272">
        <f>SUM(CT6,CT8,CT10,CT14,CT22,CT18,CT21)</f>
        <v>48450.159999999996</v>
      </c>
      <c r="CU39" s="273">
        <f>CT39/CS39</f>
        <v>1.1478724982029753</v>
      </c>
      <c r="CV39" s="272">
        <f>SUM(CV6,CV8,CV10,CV14,CV22,CV18,CV21)</f>
        <v>50740.58</v>
      </c>
      <c r="CW39" s="272">
        <f>SUM(CW6,CW8,CW10,CW14,CW22,CW18,CW21)</f>
        <v>44262.319999999992</v>
      </c>
      <c r="CX39" s="273">
        <f>CW39/CV39</f>
        <v>0.87232585831695242</v>
      </c>
      <c r="CY39" s="272">
        <f>SUM(CY6,CY8,CY10,CY14,CY22,CY18,CY21)</f>
        <v>72963.33</v>
      </c>
      <c r="CZ39" s="272">
        <f>SUM(CZ6,CZ8,CZ10,CZ14,CZ22,CZ18,CZ21)</f>
        <v>66521.86</v>
      </c>
      <c r="DA39" s="273">
        <f>CZ39/CY39</f>
        <v>0.91171633750817016</v>
      </c>
      <c r="DB39" s="272">
        <f>SUM(DB6,DB8,DB10,DB14,DB22,DB18,DB21)</f>
        <v>132344.03999999998</v>
      </c>
      <c r="DC39" s="272">
        <f>SUM(DC6,DC8,DC10,DC14,DC22,DC18,DC21)</f>
        <v>98388.239999999991</v>
      </c>
      <c r="DD39" s="273">
        <f>DC39/DB39</f>
        <v>0.74342781133173819</v>
      </c>
      <c r="DE39" s="272">
        <f>SUM(DE6,DE8,DE10,DE14,DE22,DE18,DE21)</f>
        <v>79965.37999999999</v>
      </c>
      <c r="DF39" s="272">
        <f>SUM(DF6,DF8,DF10,DF14,DF22,DF18,DF21)</f>
        <v>53211.81</v>
      </c>
      <c r="DG39" s="273">
        <f>DF39/DE39</f>
        <v>0.66543559225254734</v>
      </c>
      <c r="DH39" s="272">
        <f>SUM(DH6,DH8,DH10,DH14,DH22,DH18,DH21)</f>
        <v>49767.820000000007</v>
      </c>
      <c r="DI39" s="272">
        <f>SUM(DI6,DI8,DI10,DI14,DI22,DI18,DI21)</f>
        <v>47323.509999999995</v>
      </c>
      <c r="DJ39" s="273">
        <f>DI39/DH39</f>
        <v>0.9508857329897108</v>
      </c>
      <c r="DK39" s="272">
        <f>SUM(DK6,DK8,DK10,DK14,DK22,DK18,DK21)</f>
        <v>63836.58</v>
      </c>
      <c r="DL39" s="272">
        <f>SUM(DL6,DL8,DL10,DL14,DL22,DL18,DL21)</f>
        <v>46198.42</v>
      </c>
      <c r="DM39" s="273">
        <f>DL39/DK39</f>
        <v>0.7236982307009554</v>
      </c>
      <c r="DN39" s="272">
        <f>SUM(DN6,DN8,DN10,DN14,DN22,DN18,DN21)</f>
        <v>68548.569999999992</v>
      </c>
      <c r="DO39" s="272">
        <f>SUM(DO6,DO8,DO10,DO14,DO22,DO18,DO21)</f>
        <v>43033.869999999995</v>
      </c>
      <c r="DP39" s="273">
        <f>DO39/DN39</f>
        <v>0.62778654609425111</v>
      </c>
      <c r="DQ39" s="272">
        <f>SUM(DQ6,DQ8,DQ10,DQ14,DQ22,DQ18,DQ21)</f>
        <v>159910.59</v>
      </c>
      <c r="DR39" s="272">
        <f>SUM(DR6,DR8,DR10,DR14,DR22,DR18,DR21)</f>
        <v>64276.62999999999</v>
      </c>
      <c r="DS39" s="273">
        <f>DR39/DQ39</f>
        <v>0.40195355417048984</v>
      </c>
      <c r="DT39" s="272">
        <f>SUM(DT6,DT8,DT10,DT14,DT22,DT18,DT21)</f>
        <v>160016.56</v>
      </c>
      <c r="DU39" s="272">
        <f>SUM(DU6,DU8,DU10,DU14,DU22,DU18,DU21)</f>
        <v>104079.37000000001</v>
      </c>
      <c r="DV39" s="273">
        <f>DU39/DT39</f>
        <v>0.65042874312508658</v>
      </c>
      <c r="DW39" s="272">
        <f>SUM(DW6,DW8,DW10,DW14,DW22,DW18,DW21)</f>
        <v>127459.36999999998</v>
      </c>
      <c r="DX39" s="272">
        <f>SUM(DX6,DX8,DX10,DX14,DX22,DX18,DX21)</f>
        <v>146778.32</v>
      </c>
      <c r="DY39" s="273">
        <f t="shared" si="114"/>
        <v>1.1515694766104683</v>
      </c>
      <c r="DZ39" s="272">
        <f>SUM(DZ6,DZ8,DZ10,DZ14,DZ22,DZ18,DZ21)</f>
        <v>84815.530000000013</v>
      </c>
      <c r="EA39" s="272">
        <f>SUM(EA6,EA8,EA10,EA14,EA22,EA18,EA21)</f>
        <v>72036.859999999986</v>
      </c>
      <c r="EB39" s="273">
        <f t="shared" si="115"/>
        <v>0.8493357289637874</v>
      </c>
      <c r="EC39" s="272">
        <f>SUM(EC6,EC8,EC10,EC14,EC22,EC18,EC21)</f>
        <v>49961.2</v>
      </c>
      <c r="ED39" s="272">
        <f>SUM(ED6,ED8,ED10,ED14,ED22,ED18,ED21)</f>
        <v>27584.54</v>
      </c>
      <c r="EE39" s="273">
        <f t="shared" si="116"/>
        <v>0.55211924453375827</v>
      </c>
      <c r="EF39" s="272">
        <f>SUM(EF6,EF8,EF10,EF14,EF22,EF18,EF21)</f>
        <v>41836.03</v>
      </c>
      <c r="EG39" s="272">
        <f>SUM(EG6,EG8,EG10,EG14,EG22,EG18,EG21)</f>
        <v>43625.770000000004</v>
      </c>
      <c r="EH39" s="273">
        <f t="shared" si="117"/>
        <v>1.0427798717994992</v>
      </c>
      <c r="EI39" s="272">
        <f>SUM(EI6,EI8,EI10,EI14,EI22,EI18,EI21)</f>
        <v>42078.42</v>
      </c>
      <c r="EJ39" s="272">
        <f>SUM(EJ6,EJ8,EJ10,EJ14,EJ22,EJ18,EJ21)</f>
        <v>34314.990000000005</v>
      </c>
      <c r="EK39" s="273">
        <f t="shared" si="118"/>
        <v>0.81550091472065744</v>
      </c>
      <c r="EL39" s="272">
        <f>SUM(EL6,EL8,EL10,EL14,EL22,EL18,EL21)</f>
        <v>48779.33</v>
      </c>
      <c r="EM39" s="272">
        <f>SUM(EM6,EM8,EM10,EM14,EM22,EM18,EM21)</f>
        <v>44567.57</v>
      </c>
      <c r="EN39" s="273">
        <f t="shared" si="119"/>
        <v>0.91365687064582479</v>
      </c>
      <c r="EO39" s="272">
        <f>SUM(EO6,EO8,EO10,EO14,EO22,EO18,EO21)</f>
        <v>67738.489999999991</v>
      </c>
      <c r="EP39" s="272">
        <f>SUM(EP6,EP8,EP10,EP14,EP22,EP18,EP21)</f>
        <v>37241.379999999997</v>
      </c>
      <c r="EQ39" s="273">
        <f t="shared" si="120"/>
        <v>0.54978166770472747</v>
      </c>
      <c r="ER39" s="272">
        <f>SUM(ER6,ER8,ER10,ER14,ER22,ER18,ER21)</f>
        <v>116962.06000000001</v>
      </c>
      <c r="ES39" s="272">
        <f>SUM(ES6,ES8,ES10,ES14,ES22,ES18,ES21)</f>
        <v>26886.06</v>
      </c>
      <c r="ET39" s="273">
        <f t="shared" si="121"/>
        <v>0.22986992534160222</v>
      </c>
      <c r="EU39" s="272">
        <f>SUM(EU6,EU8,EU10,EU14,EU22,EU18,EU21)</f>
        <v>78037.849999999991</v>
      </c>
      <c r="EV39" s="272">
        <f>SUM(EV6,EV8,EV10,EV14,EV22,EV18,EV21)</f>
        <v>61190.029999999992</v>
      </c>
      <c r="EW39" s="273">
        <f t="shared" si="122"/>
        <v>0.78410707111997568</v>
      </c>
      <c r="EX39" s="272">
        <f>SUM(EX6,EX8,EX10,EX14,EX22,EX18,EX21)</f>
        <v>47214.170000000006</v>
      </c>
      <c r="EY39" s="272">
        <f>SUM(EY6,EY8,EY10,EY14,EY22,EY18,EY21)</f>
        <v>41675.670000000006</v>
      </c>
      <c r="EZ39" s="273">
        <f t="shared" si="123"/>
        <v>0.88269411492354943</v>
      </c>
      <c r="FA39" s="272">
        <f>SUM(FA6,FA8,FA10,FA14,FA22,FA18,FA21)</f>
        <v>42614.06</v>
      </c>
      <c r="FB39" s="272">
        <f>SUM(FB6,FB8,FB10,FB14,FB22,FB18,FB21)</f>
        <v>40906.44</v>
      </c>
      <c r="FC39" s="273">
        <f t="shared" si="124"/>
        <v>0.95992824903330043</v>
      </c>
      <c r="FD39" s="272">
        <f>SUM(FD6,FD8,FD10,FD14,FD22,FD18,FD21)</f>
        <v>34885.770000000004</v>
      </c>
      <c r="FE39" s="272">
        <f>SUM(FE6,FE8,FE10,FE14,FE22,FE18,FE21)</f>
        <v>43673.530000000006</v>
      </c>
      <c r="FF39" s="273">
        <f t="shared" si="125"/>
        <v>1.251900990002514</v>
      </c>
      <c r="FG39" s="272">
        <f>SUM(FG6,FG8,FG10,FG14,FG22,FG18,FG21)</f>
        <v>50775.760000000009</v>
      </c>
      <c r="FH39" s="272">
        <f>SUM(FH6,FH8,FH10,FH14,FH22,FH18,FH21)</f>
        <v>58964.17</v>
      </c>
      <c r="FI39" s="273">
        <f t="shared" si="126"/>
        <v>1.1612661238354678</v>
      </c>
      <c r="FJ39" s="272">
        <f>SUM(FJ6,FJ8,FJ10,FJ14,FJ22,FJ18,FJ21)</f>
        <v>69440.789999999994</v>
      </c>
      <c r="FK39" s="272">
        <f>SUM(FK6,FK8,FK10,FK14,FK22,FK18,FK21)</f>
        <v>66198.840000000011</v>
      </c>
      <c r="FL39" s="273">
        <f t="shared" si="127"/>
        <v>0.95331346316768595</v>
      </c>
      <c r="FM39" s="272">
        <f>SUM(FM6,FM8,FM10,FM14,FM22,FM18,FM21)</f>
        <v>129273.69</v>
      </c>
      <c r="FN39" s="272">
        <f>SUM(FN6,FN8,FN10,FN14,FN22,FN18,FN21)</f>
        <v>111632.98999999999</v>
      </c>
      <c r="FO39" s="273">
        <f t="shared" si="128"/>
        <v>0.8635399051423378</v>
      </c>
      <c r="FP39" s="272">
        <f>SUM(FP6,FP8,FP10,FP14,FP22,FP18,FP21)</f>
        <v>75695.400000000009</v>
      </c>
      <c r="FQ39" s="272">
        <f>SUM(FQ6,FQ8,FQ10,FQ14,FQ22,FQ18,FQ21)</f>
        <v>60593.919999999998</v>
      </c>
      <c r="FR39" s="273">
        <f t="shared" si="129"/>
        <v>0.80049672767433677</v>
      </c>
      <c r="FS39" s="272">
        <f>SUM(FS6,FS8,FS10,FS14,FS22,FS18,FS21)</f>
        <v>54915.76</v>
      </c>
      <c r="FT39" s="272">
        <f>SUM(FT6,FT8,FT10,FT14,FT22,FT18,FT21)</f>
        <v>44077.08</v>
      </c>
      <c r="FU39" s="273">
        <f t="shared" si="130"/>
        <v>0.80263079305467133</v>
      </c>
      <c r="FV39" s="272">
        <f>SUM(FV6,FV8,FV10,FV14,FV22,FV18,FV21)</f>
        <v>46255.72</v>
      </c>
      <c r="FW39" s="272">
        <f>SUM(FW6,FW8,FW10,FW14,FW22,FW18,FW21)</f>
        <v>45039.55</v>
      </c>
      <c r="FX39" s="273">
        <f t="shared" si="131"/>
        <v>0.97370768415235998</v>
      </c>
      <c r="FY39" s="272">
        <f>SUM(FY6,FY8,FY10,FY14,FY22,FY18,FY21)</f>
        <v>46312.47</v>
      </c>
      <c r="FZ39" s="272">
        <f>SUM(FZ6,FZ8,FZ10,FZ14,FZ22,FZ18,FZ21)</f>
        <v>47278.09</v>
      </c>
      <c r="GA39" s="273">
        <f t="shared" si="132"/>
        <v>1.0208501079730792</v>
      </c>
      <c r="GB39" s="272">
        <f>SUM(GB6,GB8,GB10,GB14,GB22,GB18,GB21)</f>
        <v>57219.85</v>
      </c>
      <c r="GC39" s="272">
        <f>SUM(GC6,GC8,GC10,GC14,GC22,GC18,GC21)</f>
        <v>50952.490000000005</v>
      </c>
      <c r="GD39" s="273">
        <f t="shared" si="133"/>
        <v>0.89046877962804882</v>
      </c>
      <c r="GE39" s="272">
        <f>SUM(GE6,GE8,GE10,GE14,GE22,GE18,GE21)</f>
        <v>66463.09</v>
      </c>
      <c r="GF39" s="272">
        <f>SUM(GF6,GF8,GF10,GF14,GF22,GF18,GF21)</f>
        <v>64363.72</v>
      </c>
      <c r="GG39" s="273">
        <f t="shared" si="134"/>
        <v>0.96841299434016692</v>
      </c>
      <c r="GH39" s="272">
        <f>SUM(GH6,GH8,GH10,GH14,GH22,GH18,GH21)</f>
        <v>108958.24</v>
      </c>
      <c r="GI39" s="272">
        <f>SUM(GI6,GI8,GI10,GI14,GI22,GI18,GI21)</f>
        <v>106867.15999999999</v>
      </c>
      <c r="GJ39" s="273">
        <f t="shared" si="135"/>
        <v>0.98080842715521088</v>
      </c>
      <c r="GK39" s="272">
        <f>SUM(GK6,GK8,GK10,GK14,GK22,GK18,GK21)</f>
        <v>78598.23</v>
      </c>
      <c r="GL39" s="272">
        <f>SUM(GL6,GL8,GL10,GL14,GL22,GL18,GL21)</f>
        <v>69296.94</v>
      </c>
      <c r="GM39" s="273">
        <f t="shared" si="136"/>
        <v>0.88166031219787022</v>
      </c>
      <c r="GN39" s="272">
        <f>SUM(GN6,GN8,GN10,GN14,GN22,GN18,GN21)</f>
        <v>54026.149999999994</v>
      </c>
      <c r="GO39" s="272">
        <f>SUM(GO6,GO8,GO10,GO14,GO22,GO18,GO21)</f>
        <v>39893.399999999994</v>
      </c>
      <c r="GP39" s="273">
        <f t="shared" si="137"/>
        <v>0.7384090852300228</v>
      </c>
      <c r="GQ39" s="272">
        <f>SUM(GQ6,GQ8,GQ10,GQ14,GQ22,GQ18,GQ21)</f>
        <v>44202.990000000005</v>
      </c>
      <c r="GR39" s="272">
        <f>SUM(GR6,GR8,GR10,GR14,GR22,GR18,GR21)</f>
        <v>37028.589999999997</v>
      </c>
      <c r="GS39" s="273">
        <f t="shared" si="138"/>
        <v>0.83769423742602012</v>
      </c>
      <c r="GT39" s="272">
        <f>SUM(GT6,GT8,GT10,GT14,GT22,GT18,GT21)</f>
        <v>51419.41</v>
      </c>
      <c r="GU39" s="272">
        <f>SUM(GU6,GU8,GU10,GU14,GU22,GU18,GU21)</f>
        <v>41264.449999999997</v>
      </c>
      <c r="GV39" s="273">
        <f t="shared" si="139"/>
        <v>0.80250726330776634</v>
      </c>
      <c r="GW39" s="272">
        <f>SUM(GW6,GW8,GW10,GW14,GW22,GW18,GW21)</f>
        <v>48590.470000000008</v>
      </c>
      <c r="GX39" s="272">
        <f>SUM(GX6,GX8,GX10,GX14,GX22,GX18,GX21)</f>
        <v>47889.789999999994</v>
      </c>
      <c r="GY39" s="273">
        <f t="shared" si="140"/>
        <v>0.98557988840198474</v>
      </c>
      <c r="GZ39" s="272">
        <f>SUM(GZ6,GZ8,GZ10,GZ14,GZ22,GZ18,GZ21)</f>
        <v>48590.470000000008</v>
      </c>
      <c r="HA39" s="272">
        <f>SUM(HA6,HA8,HA10,HA14,HA22,HA18,HA21)</f>
        <v>70819.64</v>
      </c>
      <c r="HB39" s="273">
        <f t="shared" si="141"/>
        <v>1.4574800367232501</v>
      </c>
      <c r="HC39" s="272">
        <f>SUM(HC6,HC8,HC10,HC14,HC22,HC18,HC21)</f>
        <v>121724.57999999999</v>
      </c>
      <c r="HD39" s="272">
        <f>SUM(HD6,HD8,HD10,HD14,HD22,HD18,HD21)</f>
        <v>101202.93999999999</v>
      </c>
      <c r="HE39" s="273">
        <f t="shared" si="142"/>
        <v>0.83140923550526935</v>
      </c>
      <c r="HF39" s="272">
        <f>SUM(HF6,HF8,HF10,HF14,HF22,HF18,HF21)</f>
        <v>72083.509999999995</v>
      </c>
      <c r="HG39" s="272">
        <f>SUM(HG6,HG8,HG10,HG14,HG22,HG18,HG21)</f>
        <v>80737.84</v>
      </c>
      <c r="HH39" s="273">
        <f t="shared" si="143"/>
        <v>1.1200597751136148</v>
      </c>
      <c r="HI39" s="272">
        <f>SUM(HI6,HI8,HI10,HI14,HI22,HI18,HI21)</f>
        <v>63640.17</v>
      </c>
      <c r="HJ39" s="272">
        <f>SUM(HJ6,HJ8,HJ10,HJ14,HJ22,HJ18,HJ21)</f>
        <v>67849.039999999994</v>
      </c>
      <c r="HK39" s="273">
        <f t="shared" si="144"/>
        <v>1.0661354298707875</v>
      </c>
      <c r="HL39" s="272">
        <f>SUM(HL6,HL8,HL10,HL14,HL22,HL18,HL21)</f>
        <v>32439.75</v>
      </c>
      <c r="HM39" s="272">
        <f>SUM(HM6,HM8,HM10,HM14,HM22,HM18,HM21)</f>
        <v>37119.1</v>
      </c>
      <c r="HN39" s="273">
        <f t="shared" si="145"/>
        <v>1.1442474125108855</v>
      </c>
      <c r="HO39" s="272">
        <f>SUM(HO6,HO8,HO10,HO14,HO22,HO18,HO21)</f>
        <v>29702.190000000002</v>
      </c>
      <c r="HP39" s="272">
        <f>SUM(HP6,HP8,HP10,HP14,HP22,HP18,HP21)</f>
        <v>44052.35</v>
      </c>
      <c r="HQ39" s="273">
        <f t="shared" si="146"/>
        <v>1.4831347452830919</v>
      </c>
      <c r="HR39" s="272">
        <f>SUM(HR6,HR8,HR10,HR14,HR22,HR18,HR21)</f>
        <v>34371.480000000003</v>
      </c>
      <c r="HS39" s="272">
        <f>SUM(HS6,HS8,HS10,HS14,HS22,HS18,HS21)</f>
        <v>55582.15</v>
      </c>
      <c r="HT39" s="273">
        <f t="shared" si="147"/>
        <v>1.6171008638557314</v>
      </c>
      <c r="HU39" s="272">
        <f>SUM(HU6,HU8,HU10,HU14,HU22,HU18,HU21)</f>
        <v>37832.350000000006</v>
      </c>
      <c r="HV39" s="272">
        <f>SUM(HV6,HV8,HV10,HV14,HV22,HV18,HV21)</f>
        <v>71204.010000000009</v>
      </c>
      <c r="HW39" s="273">
        <f t="shared" si="148"/>
        <v>1.882093235022408</v>
      </c>
      <c r="HX39" s="272">
        <f>SUM(HX6,HX8,HX10,HX14,HX22,HX18,HX21)</f>
        <v>62389.16</v>
      </c>
      <c r="HY39" s="272">
        <f>SUM(HY6,HY8,HY10,HY14,HY22,HY18,HY21)</f>
        <v>116703.70000000001</v>
      </c>
      <c r="HZ39" s="273">
        <f t="shared" si="149"/>
        <v>1.8705765552862068</v>
      </c>
      <c r="IA39" s="272">
        <f>SUM(IA6,IA8,IA10,IA14,IA22,IA18,IA21)</f>
        <v>36971.42</v>
      </c>
      <c r="IB39" s="272">
        <f>SUM(IB6,IB8,IB10,IB14,IB22,IB18,IB21)</f>
        <v>60124.07</v>
      </c>
      <c r="IC39" s="273">
        <f t="shared" si="150"/>
        <v>1.6262310184461404</v>
      </c>
      <c r="ID39" s="275"/>
      <c r="IE39" s="275"/>
      <c r="IF39" s="275"/>
      <c r="IG39" s="275"/>
      <c r="IH39" s="275"/>
      <c r="II39" s="275"/>
      <c r="IJ39" s="275"/>
      <c r="IK39" s="275"/>
      <c r="IL39" s="275"/>
      <c r="IM39" s="275"/>
      <c r="IN39" s="275"/>
      <c r="IO39" s="275"/>
      <c r="IP39" s="275"/>
      <c r="IQ39" s="330">
        <f>SUM(IQ6,IQ8,IQ10,IQ14,IQ22,IQ18,IQ21)</f>
        <v>1235431.44</v>
      </c>
      <c r="IR39" s="272">
        <f>SUM(IR6,IR8,IR10,IR14,IR22,IR18,IR21)</f>
        <v>1299815.9500000002</v>
      </c>
      <c r="IS39" s="272">
        <f>SUM(IS6,IS8,IS10,IS14,IS22,IS18,IS21)</f>
        <v>64384.509999999922</v>
      </c>
      <c r="IT39" s="273">
        <f t="shared" si="151"/>
        <v>1.0521150004082787</v>
      </c>
      <c r="IU39" s="272">
        <f>SUM(IU6,IU8,IU10,IU14,IU22,IU18,IU21)</f>
        <v>332458.61</v>
      </c>
      <c r="IV39" s="272">
        <f>SUM(IV6,IV8,IV10,IV14,IV22,IV18,IV21)</f>
        <v>473248.19</v>
      </c>
      <c r="IW39" s="272">
        <f>SUM(IW6,IW8,IW10,IW14,IW22,IW18,IW21)</f>
        <v>140789.58000000007</v>
      </c>
      <c r="IX39" s="331">
        <f t="shared" si="152"/>
        <v>1.4234800235734608</v>
      </c>
      <c r="IZ39" s="339"/>
    </row>
    <row r="40" spans="3:262">
      <c r="C40" s="259" t="s">
        <v>44</v>
      </c>
      <c r="D40" s="250"/>
      <c r="E40" s="250"/>
      <c r="F40" s="250"/>
      <c r="G40" s="250"/>
      <c r="H40" s="250"/>
      <c r="I40" s="243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49"/>
      <c r="AL40" s="249"/>
      <c r="AM40" s="253"/>
      <c r="AN40" s="250"/>
      <c r="AO40" s="250"/>
      <c r="AP40" s="250"/>
      <c r="AQ40" s="250"/>
      <c r="AR40" s="250"/>
      <c r="AS40" s="250"/>
      <c r="AT40" s="249"/>
      <c r="AU40" s="249"/>
      <c r="AV40" s="253"/>
      <c r="AW40" s="249"/>
      <c r="AX40" s="249"/>
      <c r="AY40" s="253"/>
      <c r="AZ40" s="249"/>
      <c r="BA40" s="249"/>
      <c r="BB40" s="253"/>
      <c r="BC40" s="249"/>
      <c r="BD40" s="249"/>
      <c r="BE40" s="253"/>
      <c r="BF40" s="249"/>
      <c r="BG40" s="249"/>
      <c r="BH40" s="253"/>
      <c r="BI40" s="249"/>
      <c r="BJ40" s="249"/>
      <c r="BK40" s="253"/>
      <c r="BL40" s="249"/>
      <c r="BM40" s="249"/>
      <c r="BN40" s="253"/>
      <c r="BO40" s="277">
        <f>SUM(BO9,BO20,BO19,BO16,BO17)</f>
        <v>48783.68</v>
      </c>
      <c r="BP40" s="277">
        <f>SUM(BP9,BP20,BP19,BP16,BP17)</f>
        <v>22559.41</v>
      </c>
      <c r="BQ40" s="278">
        <f>BP40/BO40</f>
        <v>0.46243764308063678</v>
      </c>
      <c r="BR40" s="277">
        <f>SUM(BR9,BR20,BR19,BR16,BR17)</f>
        <v>44750.65</v>
      </c>
      <c r="BS40" s="277">
        <f>SUM(BS9,BS20,BS19,BS16,BS17)</f>
        <v>28496.52</v>
      </c>
      <c r="BT40" s="278">
        <f>BS40/BR40</f>
        <v>0.63678449363305334</v>
      </c>
      <c r="BU40" s="277">
        <f>SUM(BU9,BU20,BU19,BU16,BU17)</f>
        <v>40674.910000000003</v>
      </c>
      <c r="BV40" s="277">
        <f>SUM(BV9,BV20,BV19,BV16,BV17)</f>
        <v>31264.329999999998</v>
      </c>
      <c r="BW40" s="278">
        <f>BV40/BU40</f>
        <v>0.76863919305537476</v>
      </c>
      <c r="BX40" s="277">
        <f>SUM(BX9,BX20,BX19,BX16,BX17)</f>
        <v>41760.47</v>
      </c>
      <c r="BY40" s="277">
        <f>SUM(BY9,BY20,BY19,BY16,BY17)</f>
        <v>35201.050000000003</v>
      </c>
      <c r="BZ40" s="278">
        <f>BY40/BX40</f>
        <v>0.84292753410102905</v>
      </c>
      <c r="CA40" s="277">
        <f>SUM(CA9,CA20,CA19,CA16,CA17)</f>
        <v>55737.95</v>
      </c>
      <c r="CB40" s="277">
        <f>SUM(CB9,CB20,CB19,CB16,CB17)</f>
        <v>38359.82</v>
      </c>
      <c r="CC40" s="278">
        <f>CB40/CA40</f>
        <v>0.68821727386816345</v>
      </c>
      <c r="CD40" s="277">
        <f>SUM(CD9,CD20,CD19,CD16,CD17)</f>
        <v>69128.840000000011</v>
      </c>
      <c r="CE40" s="277">
        <f>SUM(CE9,CE20,CE19,CE16,CE17)</f>
        <v>50481.79</v>
      </c>
      <c r="CF40" s="278">
        <f>CE40/CD40</f>
        <v>0.73025657598189109</v>
      </c>
      <c r="CG40" s="277">
        <f>SUM(CG9,CG20,CG19,CG16,CG17)</f>
        <v>112720.68</v>
      </c>
      <c r="CH40" s="277">
        <f>SUM(CH9,CH20,CH19,CH16,CH17)</f>
        <v>72828.05</v>
      </c>
      <c r="CI40" s="278">
        <f>CH40/CG40</f>
        <v>0.6460930682817031</v>
      </c>
      <c r="CJ40" s="277">
        <f>SUM(CJ9,CJ20,CJ19,CJ16,CJ17)</f>
        <v>42491.47</v>
      </c>
      <c r="CK40" s="277">
        <f>SUM(CK9,CK20,CK19,CK16,CK17)</f>
        <v>34311.68</v>
      </c>
      <c r="CL40" s="278">
        <f>CK40/CJ40</f>
        <v>0.80749571619903948</v>
      </c>
      <c r="CM40" s="277">
        <f>SUM(CM9,CM20,CM19,CM16,CM17)</f>
        <v>67715.839999999997</v>
      </c>
      <c r="CN40" s="277">
        <f>SUM(CN9,CN20,CN19,CN16,CN17)</f>
        <v>44984.930000000008</v>
      </c>
      <c r="CO40" s="278">
        <f>CN40/CM40</f>
        <v>0.66431916077538156</v>
      </c>
      <c r="CP40" s="277">
        <f>SUM(CP9,CP20,CP19,CP16,CP17)</f>
        <v>57759.630000000005</v>
      </c>
      <c r="CQ40" s="277">
        <f>SUM(CQ9,CQ20,CQ19,CQ16,CQ17)</f>
        <v>41926.6</v>
      </c>
      <c r="CR40" s="278">
        <f>CQ40/CP40</f>
        <v>0.72588068864014532</v>
      </c>
      <c r="CS40" s="277">
        <f>SUM(CS9,CS20,CS19,CS16,CS17)</f>
        <v>32777.620000000003</v>
      </c>
      <c r="CT40" s="277">
        <f>SUM(CT9,CT20,CT19,CT16,CT17)</f>
        <v>40184.559999999998</v>
      </c>
      <c r="CU40" s="278">
        <f>CT40/CS40</f>
        <v>1.2259755284245772</v>
      </c>
      <c r="CV40" s="277">
        <f>SUM(CV9,CV20,CV19,CV16,CV17)</f>
        <v>50642.04</v>
      </c>
      <c r="CW40" s="277">
        <f>SUM(CW9,CW20,CW19,CW16,CW17)</f>
        <v>40519.31</v>
      </c>
      <c r="CX40" s="278">
        <f>CW40/CV40</f>
        <v>0.80011212028583356</v>
      </c>
      <c r="CY40" s="277">
        <f>SUM(CY9,CY20,CY19,CY16,CY17)</f>
        <v>60517.62</v>
      </c>
      <c r="CZ40" s="277">
        <f>SUM(CZ9,CZ20,CZ19,CZ16,CZ17)</f>
        <v>51552.759999999995</v>
      </c>
      <c r="DA40" s="278">
        <f>CZ40/CY40</f>
        <v>0.85186363905256013</v>
      </c>
      <c r="DB40" s="277">
        <f>SUM(DB9,DB20,DB19,DB16,DB17)</f>
        <v>105354.73000000001</v>
      </c>
      <c r="DC40" s="277">
        <f>SUM(DC9,DC20,DC19,DC16,DC17)</f>
        <v>71074.87</v>
      </c>
      <c r="DD40" s="278">
        <f>DC40/DB40</f>
        <v>0.67462438563508242</v>
      </c>
      <c r="DE40" s="277">
        <f>SUM(DE9,DE20,DE19,DE16,DE17)</f>
        <v>50024.010000000009</v>
      </c>
      <c r="DF40" s="277">
        <f>SUM(DF9,DF20,DF19,DF16,DF17)</f>
        <v>32495.51</v>
      </c>
      <c r="DG40" s="278">
        <f>DF40/DE40</f>
        <v>0.64959826291414846</v>
      </c>
      <c r="DH40" s="277">
        <f>SUM(DH9,DH20,DH19,DH16,DH17)</f>
        <v>53877.29</v>
      </c>
      <c r="DI40" s="277">
        <f>SUM(DI9,DI20,DI19,DI16,DI17)</f>
        <v>44445.49</v>
      </c>
      <c r="DJ40" s="278">
        <f>DI40/DH40</f>
        <v>0.82493922764118233</v>
      </c>
      <c r="DK40" s="277">
        <f>SUM(DK9,DK20,DK19,DK16,DK17)</f>
        <v>60182.319999999992</v>
      </c>
      <c r="DL40" s="277">
        <f>SUM(DL9,DL20,DL19,DL16,DL17)</f>
        <v>35195.869999999995</v>
      </c>
      <c r="DM40" s="278">
        <f>DL40/DK40</f>
        <v>0.58482075799005417</v>
      </c>
      <c r="DN40" s="277">
        <f>SUM(DN9,DN20,DN19,DN16,DN17)</f>
        <v>90284.919999999984</v>
      </c>
      <c r="DO40" s="277">
        <f>SUM(DO9,DO20,DO19,DO16,DO17)</f>
        <v>40401.319999999992</v>
      </c>
      <c r="DP40" s="278">
        <f>DO40/DN40</f>
        <v>0.44748691143548669</v>
      </c>
      <c r="DQ40" s="277">
        <f>SUM(DQ9,DQ20,DQ19,DQ16,DQ17)</f>
        <v>143000.80000000002</v>
      </c>
      <c r="DR40" s="277">
        <f>SUM(DR9,DR20,DR19,DR16,DR17)</f>
        <v>43489.090000000004</v>
      </c>
      <c r="DS40" s="278">
        <f>DR40/DQ40</f>
        <v>0.30411780913113773</v>
      </c>
      <c r="DT40" s="277">
        <f>SUM(DT9,DT20,DT19,DT16,DT17)</f>
        <v>145206.81</v>
      </c>
      <c r="DU40" s="277">
        <f>SUM(DU9,DU20,DU19,DU16,DU17)</f>
        <v>64817.91</v>
      </c>
      <c r="DV40" s="278">
        <f>DU40/DT40</f>
        <v>0.44638340309245828</v>
      </c>
      <c r="DW40" s="277">
        <f>SUM(DW9,DW20,DW19,DW16,DW17)</f>
        <v>123140.10999999999</v>
      </c>
      <c r="DX40" s="277">
        <f>SUM(DX9,DX20,DX19,DX16,DX17)</f>
        <v>99297.13</v>
      </c>
      <c r="DY40" s="278">
        <f t="shared" si="114"/>
        <v>0.80637519326562257</v>
      </c>
      <c r="DZ40" s="277">
        <f>SUM(DZ9,DZ20,DZ19,DZ16,DZ17)</f>
        <v>49076.27</v>
      </c>
      <c r="EA40" s="277">
        <f>SUM(EA9,EA20,EA19,EA16,EA17)</f>
        <v>34954.53</v>
      </c>
      <c r="EB40" s="278">
        <f t="shared" si="115"/>
        <v>0.71224911754703446</v>
      </c>
      <c r="EC40" s="277">
        <f>SUM(EC9,EC20,EC19,EC16,EC17)</f>
        <v>55701.180000000008</v>
      </c>
      <c r="ED40" s="277">
        <f>SUM(ED9,ED20,ED19,ED16,ED17)</f>
        <v>10963.64</v>
      </c>
      <c r="EE40" s="278">
        <f t="shared" si="116"/>
        <v>0.1968295824253633</v>
      </c>
      <c r="EF40" s="277">
        <f>SUM(EF9,EF20,EF19,EF16,EF17)</f>
        <v>48609.29</v>
      </c>
      <c r="EG40" s="277">
        <f>SUM(EG9,EG20,EG19,EG16,EG17)</f>
        <v>29229.35</v>
      </c>
      <c r="EH40" s="278">
        <f t="shared" si="117"/>
        <v>0.60131201258031131</v>
      </c>
      <c r="EI40" s="277">
        <f>SUM(EI9,EI20,EI19,EI16,EI17)</f>
        <v>42422.23</v>
      </c>
      <c r="EJ40" s="277">
        <f>SUM(EJ9,EJ20,EJ19,EJ16,EJ17)</f>
        <v>29953.489999999998</v>
      </c>
      <c r="EK40" s="278">
        <f t="shared" si="118"/>
        <v>0.70608004341120201</v>
      </c>
      <c r="EL40" s="277">
        <f>SUM(EL9,EL20,EL19,EL16,EL17)</f>
        <v>47623.340000000004</v>
      </c>
      <c r="EM40" s="277">
        <f>SUM(EM9,EM20,EM19,EM16,EM17)</f>
        <v>33029.660000000003</v>
      </c>
      <c r="EN40" s="278">
        <f t="shared" si="119"/>
        <v>0.69356034247072973</v>
      </c>
      <c r="EO40" s="277">
        <f>SUM(EO9,EO20,EO19,EO16,EO17)</f>
        <v>53873.94000000001</v>
      </c>
      <c r="EP40" s="277">
        <f>SUM(EP9,EP20,EP19,EP16,EP17)</f>
        <v>30272.510000000002</v>
      </c>
      <c r="EQ40" s="278">
        <f t="shared" si="120"/>
        <v>0.56191379357069482</v>
      </c>
      <c r="ER40" s="277">
        <f>SUM(ER9,ER20,ER19,ER16,ER17)</f>
        <v>95877.790000000008</v>
      </c>
      <c r="ES40" s="277">
        <f>SUM(ES9,ES20,ES19,ES16,ES17)</f>
        <v>30451.55</v>
      </c>
      <c r="ET40" s="278">
        <f t="shared" si="121"/>
        <v>0.31760796739265679</v>
      </c>
      <c r="EU40" s="277">
        <f>SUM(EU9,EU20,EU19,EU16,EU17)</f>
        <v>44317.319999999992</v>
      </c>
      <c r="EV40" s="277">
        <f>SUM(EV9,EV20,EV19,EV16,EV17)</f>
        <v>31070.03</v>
      </c>
      <c r="EW40" s="278">
        <f t="shared" si="122"/>
        <v>0.70108097691827942</v>
      </c>
      <c r="EX40" s="277">
        <f>SUM(EX9,EX20,EX19,EX16,EX17)</f>
        <v>50991.11</v>
      </c>
      <c r="EY40" s="277">
        <f>SUM(EY9,EY20,EY19,EY16,EY17)</f>
        <v>35582.199999999997</v>
      </c>
      <c r="EZ40" s="278">
        <f t="shared" si="123"/>
        <v>0.6978118342589521</v>
      </c>
      <c r="FA40" s="277">
        <f>SUM(FA9,FA20,FA19,FA16,FA17)</f>
        <v>40480.439999999995</v>
      </c>
      <c r="FB40" s="277">
        <f>SUM(FB9,FB20,FB19,FB16,FB17)</f>
        <v>45375.409999999996</v>
      </c>
      <c r="FC40" s="278">
        <f t="shared" si="124"/>
        <v>1.1209218575687419</v>
      </c>
      <c r="FD40" s="277">
        <f>SUM(FD9,FD20,FD19,FD16,FD17)</f>
        <v>43201.270000000004</v>
      </c>
      <c r="FE40" s="277">
        <f>SUM(FE9,FE20,FE19,FE16,FE17)</f>
        <v>34160.19</v>
      </c>
      <c r="FF40" s="278">
        <f t="shared" si="125"/>
        <v>0.79072189312953067</v>
      </c>
      <c r="FG40" s="277">
        <f>SUM(FG9,FG20,FG19,FG16,FG17)</f>
        <v>47047.579999999994</v>
      </c>
      <c r="FH40" s="277">
        <f>SUM(FH9,FH20,FH19,FH16,FH17)</f>
        <v>50087.88</v>
      </c>
      <c r="FI40" s="278">
        <f t="shared" si="126"/>
        <v>1.0646218147670934</v>
      </c>
      <c r="FJ40" s="277">
        <f>SUM(FJ9,FJ20,FJ19,FJ16,FJ17)</f>
        <v>72156.06</v>
      </c>
      <c r="FK40" s="277">
        <f>SUM(FK9,FK20,FK19,FK16,FK17)</f>
        <v>53353.12000000001</v>
      </c>
      <c r="FL40" s="278">
        <f t="shared" si="127"/>
        <v>0.73941287814218248</v>
      </c>
      <c r="FM40" s="277">
        <f>SUM(FM9,FM20,FM19,FM16,FM17)</f>
        <v>105785.37</v>
      </c>
      <c r="FN40" s="277">
        <f>SUM(FN9,FN20,FN19,FN16,FN17)</f>
        <v>70713.900000000009</v>
      </c>
      <c r="FO40" s="278">
        <f t="shared" si="128"/>
        <v>0.66846578123231981</v>
      </c>
      <c r="FP40" s="277">
        <f>SUM(FP9,FP20,FP19,FP16,FP17)</f>
        <v>50447.03</v>
      </c>
      <c r="FQ40" s="277">
        <f>SUM(FQ9,FQ20,FQ19,FQ16,FQ17)</f>
        <v>29982.09</v>
      </c>
      <c r="FR40" s="278">
        <f t="shared" si="129"/>
        <v>0.5943281497443953</v>
      </c>
      <c r="FS40" s="277">
        <f>SUM(FS9,FS20,FS19,FS16,FS17)</f>
        <v>59038.31</v>
      </c>
      <c r="FT40" s="277">
        <f>SUM(FT9,FT20,FT19,FT16,FT17)</f>
        <v>34999.33</v>
      </c>
      <c r="FU40" s="278">
        <f t="shared" si="130"/>
        <v>0.5928240493333905</v>
      </c>
      <c r="FV40" s="277">
        <f>SUM(FV9,FV20,FV19,FV16,FV17)</f>
        <v>47051.85</v>
      </c>
      <c r="FW40" s="277">
        <f>SUM(FW9,FW20,FW19,FW16,FW17)</f>
        <v>38616.33</v>
      </c>
      <c r="FX40" s="278">
        <f t="shared" si="131"/>
        <v>0.82071863274238954</v>
      </c>
      <c r="FY40" s="277">
        <f>SUM(FY9,FY20,FY19,FY16,FY17)</f>
        <v>47134.21</v>
      </c>
      <c r="FZ40" s="277">
        <f>SUM(FZ9,FZ20,FZ19,FZ16,FZ17)</f>
        <v>36229.479999999996</v>
      </c>
      <c r="GA40" s="278">
        <f t="shared" si="132"/>
        <v>0.76864510935899844</v>
      </c>
      <c r="GB40" s="277">
        <f>SUM(GB9,GB20,GB19,GB16,GB17)</f>
        <v>50541.07</v>
      </c>
      <c r="GC40" s="277">
        <f>SUM(GC9,GC20,GC19,GC16,GC17)</f>
        <v>37523.08</v>
      </c>
      <c r="GD40" s="278">
        <f t="shared" si="133"/>
        <v>0.74242749510447648</v>
      </c>
      <c r="GE40" s="277">
        <f>SUM(GE9,GE20,GE19,GE16,GE17)</f>
        <v>61992.34</v>
      </c>
      <c r="GF40" s="277">
        <f>SUM(GF9,GF20,GF19,GF16,GF17)</f>
        <v>46460.509999999995</v>
      </c>
      <c r="GG40" s="278">
        <f t="shared" si="134"/>
        <v>0.74945565855394392</v>
      </c>
      <c r="GH40" s="277">
        <f>SUM(GH9,GH20,GH19,GH16,GH17)</f>
        <v>107712.91</v>
      </c>
      <c r="GI40" s="277">
        <f>SUM(GI9,GI20,GI19,GI16,GI17)</f>
        <v>70464.820000000007</v>
      </c>
      <c r="GJ40" s="278">
        <f t="shared" si="135"/>
        <v>0.65419103429663172</v>
      </c>
      <c r="GK40" s="277">
        <f>SUM(GK9,GK20,GK19,GK16,GK17)</f>
        <v>45310.49</v>
      </c>
      <c r="GL40" s="277">
        <f>SUM(GL9,GL20,GL19,GL16,GL17)</f>
        <v>30279.829999999998</v>
      </c>
      <c r="GM40" s="278">
        <f t="shared" si="136"/>
        <v>0.66827416785825977</v>
      </c>
      <c r="GN40" s="277">
        <f>SUM(GN9,GN20,GN19,GN16,GN17)</f>
        <v>43284.630000000005</v>
      </c>
      <c r="GO40" s="277">
        <f>SUM(GO9,GO20,GO19,GO16,GO17)</f>
        <v>37425.79</v>
      </c>
      <c r="GP40" s="278">
        <f t="shared" si="137"/>
        <v>0.86464387012202704</v>
      </c>
      <c r="GQ40" s="277">
        <f>SUM(GQ9,GQ20,GQ19,GQ16,GQ17)</f>
        <v>46509.51</v>
      </c>
      <c r="GR40" s="277">
        <f>SUM(GR9,GR20,GR19,GR16,GR17)</f>
        <v>40664.32</v>
      </c>
      <c r="GS40" s="278">
        <f t="shared" si="138"/>
        <v>0.87432269228379311</v>
      </c>
      <c r="GT40" s="277">
        <f>SUM(GT9,GT20,GT19,GT16,GT17)</f>
        <v>54307.42</v>
      </c>
      <c r="GU40" s="277">
        <f>SUM(GU9,GU20,GU19,GU16,GU17)</f>
        <v>30871.9</v>
      </c>
      <c r="GV40" s="278">
        <f t="shared" si="139"/>
        <v>0.5684655982552661</v>
      </c>
      <c r="GW40" s="277">
        <f>SUM(GW9,GW20,GW19,GW16,GW17)</f>
        <v>53351.179999999993</v>
      </c>
      <c r="GX40" s="277">
        <f>SUM(GX9,GX20,GX19,GX16,GX17)</f>
        <v>34648.639999999999</v>
      </c>
      <c r="GY40" s="278">
        <f t="shared" si="140"/>
        <v>0.64944467957409757</v>
      </c>
      <c r="GZ40" s="277">
        <f>SUM(GZ9,GZ20,GZ19,GZ16,GZ17)</f>
        <v>53351.179999999993</v>
      </c>
      <c r="HA40" s="277">
        <f>SUM(HA9,HA20,HA19,HA16,HA17)</f>
        <v>47797.25</v>
      </c>
      <c r="HB40" s="278">
        <f t="shared" si="141"/>
        <v>0.89589864741510883</v>
      </c>
      <c r="HC40" s="277">
        <f>SUM(HC9,HC20,HC19,HC16,HC17)</f>
        <v>122847.11000000002</v>
      </c>
      <c r="HD40" s="277">
        <f>SUM(HD9,HD20,HD19,HD16,HD17)</f>
        <v>66055.12</v>
      </c>
      <c r="HE40" s="278">
        <f t="shared" si="142"/>
        <v>0.537701863723127</v>
      </c>
      <c r="HF40" s="277">
        <f>SUM(HF9,HF20,HF19,HF16,HF17)</f>
        <v>41797.64</v>
      </c>
      <c r="HG40" s="277">
        <f>SUM(HG9,HG20,HG19,HG16,HG17)</f>
        <v>30796.18</v>
      </c>
      <c r="HH40" s="278">
        <f t="shared" si="143"/>
        <v>0.73679231650399402</v>
      </c>
      <c r="HI40" s="277">
        <f>SUM(HI9,HI20,HI19,HI16,HI17)</f>
        <v>61061.87</v>
      </c>
      <c r="HJ40" s="277">
        <f>SUM(HJ9,HJ20,HJ19,HJ16,HJ17)</f>
        <v>46525.619999999995</v>
      </c>
      <c r="HK40" s="278">
        <f t="shared" si="144"/>
        <v>0.76194227264903602</v>
      </c>
      <c r="HL40" s="277">
        <f>SUM(HL9,HL20,HL19,HL16,HL17)</f>
        <v>41968.4</v>
      </c>
      <c r="HM40" s="277">
        <f>SUM(HM9,HM20,HM19,HM16,HM17)</f>
        <v>30887.050000000003</v>
      </c>
      <c r="HN40" s="278">
        <f t="shared" si="145"/>
        <v>0.73595967442170784</v>
      </c>
      <c r="HO40" s="277">
        <f>SUM(HO9,HO20,HO19,HO16,HO17)</f>
        <v>36053.440000000002</v>
      </c>
      <c r="HP40" s="277">
        <f>SUM(HP9,HP20,HP19,HP16,HP17)</f>
        <v>44595.19</v>
      </c>
      <c r="HQ40" s="278">
        <f t="shared" si="146"/>
        <v>1.23691914003213</v>
      </c>
      <c r="HR40" s="277">
        <f>SUM(HR9,HR20,HR19,HR16,HR17)</f>
        <v>45260.899999999994</v>
      </c>
      <c r="HS40" s="277">
        <f>SUM(HS9,HS20,HS19,HS16,HS17)</f>
        <v>61349.680000000008</v>
      </c>
      <c r="HT40" s="278">
        <f t="shared" si="147"/>
        <v>1.355467522740379</v>
      </c>
      <c r="HU40" s="277">
        <f>SUM(HU9,HU20,HU19,HU16,HU17)</f>
        <v>44492.07</v>
      </c>
      <c r="HV40" s="277">
        <f>SUM(HV9,HV20,HV19,HV16,HV17)</f>
        <v>53133.78</v>
      </c>
      <c r="HW40" s="278">
        <f t="shared" si="148"/>
        <v>1.1942303426206062</v>
      </c>
      <c r="HX40" s="277">
        <f>SUM(HX9,HX20,HX19,HX16,HX17)</f>
        <v>76402.679999999993</v>
      </c>
      <c r="HY40" s="277">
        <f>SUM(HY9,HY20,HY19,HY16,HY17)</f>
        <v>82365.919999999998</v>
      </c>
      <c r="HZ40" s="278">
        <f t="shared" si="149"/>
        <v>1.0780501416966002</v>
      </c>
      <c r="IA40" s="277">
        <f>SUM(IA9,IA20,IA19,IA16,IA17)</f>
        <v>39268.61</v>
      </c>
      <c r="IB40" s="277">
        <f>SUM(IB9,IB20,IB19,IB16,IB17)</f>
        <v>29153.47</v>
      </c>
      <c r="IC40" s="278">
        <f t="shared" si="150"/>
        <v>0.7424115597674581</v>
      </c>
      <c r="ID40" s="276"/>
      <c r="IE40" s="276"/>
      <c r="IF40" s="276"/>
      <c r="IG40" s="276"/>
      <c r="IH40" s="276"/>
      <c r="II40" s="276"/>
      <c r="IJ40" s="276"/>
      <c r="IK40" s="276"/>
      <c r="IL40" s="276"/>
      <c r="IM40" s="276"/>
      <c r="IN40" s="276"/>
      <c r="IO40" s="276"/>
      <c r="IP40" s="276"/>
      <c r="IQ40" s="332">
        <f>SUM(IQ9,IQ20,IQ19,IQ16,IQ17)</f>
        <v>1189916.24</v>
      </c>
      <c r="IR40" s="277">
        <f>SUM(IR9,IR20,IR19,IR16,IR17)</f>
        <v>931671.90999999992</v>
      </c>
      <c r="IS40" s="277">
        <f>SUM(IS9,IS20,IS19,IS16,IS17)</f>
        <v>-258244.33000000005</v>
      </c>
      <c r="IT40" s="278">
        <f t="shared" si="151"/>
        <v>0.78297268217803295</v>
      </c>
      <c r="IU40" s="277">
        <f>SUM(IU9,IU20,IU19,IU16,IU17)</f>
        <v>347037</v>
      </c>
      <c r="IV40" s="277">
        <f>SUM(IV9,IV20,IV19,IV16,IV17)</f>
        <v>349653.42000000004</v>
      </c>
      <c r="IW40" s="277">
        <f>SUM(IW9,IW20,IW19,IW16,IW17)</f>
        <v>2616.4200000000128</v>
      </c>
      <c r="IX40" s="333">
        <f t="shared" si="152"/>
        <v>1.0075393113702575</v>
      </c>
      <c r="IZ40" s="339"/>
    </row>
    <row r="41" spans="3:262">
      <c r="C41" s="260" t="s">
        <v>45</v>
      </c>
      <c r="D41" s="250"/>
      <c r="E41" s="250"/>
      <c r="F41" s="250"/>
      <c r="G41" s="250"/>
      <c r="H41" s="250"/>
      <c r="I41" s="243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49">
        <f>SUM(AK23:AK32)</f>
        <v>131348.45000000001</v>
      </c>
      <c r="AL41" s="249">
        <f>SUM(AL23:AL32)</f>
        <v>74713.159999999989</v>
      </c>
      <c r="AM41" s="253">
        <f t="shared" si="86"/>
        <v>0.56881645729355756</v>
      </c>
      <c r="AN41" s="250"/>
      <c r="AO41" s="250"/>
      <c r="AP41" s="250"/>
      <c r="AQ41" s="250"/>
      <c r="AR41" s="250"/>
      <c r="AS41" s="250"/>
      <c r="AT41" s="249">
        <f>SUM(AT23:AT32)</f>
        <v>159061.84</v>
      </c>
      <c r="AU41" s="249">
        <f>SUM(AU23:AU32)</f>
        <v>78617.2</v>
      </c>
      <c r="AV41" s="253">
        <f t="shared" si="87"/>
        <v>0.49425556752015443</v>
      </c>
      <c r="AW41" s="249">
        <f>SUM(AW23:AW32)</f>
        <v>87698.739999999991</v>
      </c>
      <c r="AX41" s="249">
        <f>SUM(AX23:AX32)</f>
        <v>84910.260000000024</v>
      </c>
      <c r="AY41" s="253">
        <f t="shared" si="88"/>
        <v>0.96820387613322645</v>
      </c>
      <c r="AZ41" s="249">
        <f>SUM(AZ23:AZ32)</f>
        <v>84850.22</v>
      </c>
      <c r="BA41" s="249">
        <f>SUM(BA23:BA32)</f>
        <v>72197.429999999993</v>
      </c>
      <c r="BB41" s="253">
        <f t="shared" si="89"/>
        <v>0.85088088162882769</v>
      </c>
      <c r="BC41" s="249">
        <f>SUM(BC23:BC32)</f>
        <v>87789.239999999991</v>
      </c>
      <c r="BD41" s="249">
        <f>SUM(BD23:BD32)</f>
        <v>63303.94</v>
      </c>
      <c r="BE41" s="253">
        <f t="shared" si="90"/>
        <v>0.72108996501165756</v>
      </c>
      <c r="BF41" s="249">
        <f>SUM(BF23:BF32)</f>
        <v>80214.75999999998</v>
      </c>
      <c r="BG41" s="249">
        <f>SUM(BG23:BG32)</f>
        <v>77079.83</v>
      </c>
      <c r="BH41" s="253">
        <f t="shared" si="91"/>
        <v>0.96091828985089556</v>
      </c>
      <c r="BI41" s="249">
        <f>SUM(BI23:BI32)</f>
        <v>120143.76000000001</v>
      </c>
      <c r="BJ41" s="249">
        <f>SUM(BJ23:BJ32)</f>
        <v>96017.67</v>
      </c>
      <c r="BK41" s="253">
        <f t="shared" si="92"/>
        <v>0.79918982059492716</v>
      </c>
      <c r="BL41" s="249">
        <f>SUM(BL23:BL32)</f>
        <v>211614.2</v>
      </c>
      <c r="BM41" s="249">
        <f>SUM(BM23:BM32)</f>
        <v>134300.68</v>
      </c>
      <c r="BN41" s="253">
        <f t="shared" si="93"/>
        <v>0.63464871450025562</v>
      </c>
      <c r="BO41" s="249">
        <f>SUM(BO23:BO32)</f>
        <v>154274.94</v>
      </c>
      <c r="BP41" s="249">
        <f>SUM(BP23:BP32)</f>
        <v>57530.729999999996</v>
      </c>
      <c r="BQ41" s="253">
        <f t="shared" si="94"/>
        <v>0.37291040268756542</v>
      </c>
      <c r="BR41" s="249">
        <f>SUM(BR23:BR32)</f>
        <v>85261.129999999976</v>
      </c>
      <c r="BS41" s="249">
        <f>SUM(BS23:BS32)</f>
        <v>66229.070000000007</v>
      </c>
      <c r="BT41" s="253">
        <f t="shared" ref="BT41:BT42" si="153">BS41/BR41</f>
        <v>0.7767791724083416</v>
      </c>
      <c r="BU41" s="249">
        <f>SUM(BU23:BU32)</f>
        <v>88435.999999999985</v>
      </c>
      <c r="BV41" s="249">
        <f>SUM(BV23:BV32)</f>
        <v>65040.56</v>
      </c>
      <c r="BW41" s="253">
        <f t="shared" ref="BW41:BW42" si="154">BV41/BU41</f>
        <v>0.7354534352526122</v>
      </c>
      <c r="BX41" s="258">
        <f>SUM(BX23:BX32)</f>
        <v>89926.989999999991</v>
      </c>
      <c r="BY41" s="258">
        <f>SUM(BY23:BY32)</f>
        <v>59885.26</v>
      </c>
      <c r="BZ41" s="253">
        <f t="shared" ref="BZ41:BZ42" si="155">BY41/BX41</f>
        <v>0.66593199661191826</v>
      </c>
      <c r="CA41" s="258">
        <f>SUM(CA23:CA32)</f>
        <v>95508.849999999991</v>
      </c>
      <c r="CB41" s="258">
        <f>SUM(CB23:CB32)</f>
        <v>78613.140000000014</v>
      </c>
      <c r="CC41" s="253">
        <f t="shared" ref="CC41:CC42" si="156">CB41/CA41</f>
        <v>0.82309796422006987</v>
      </c>
      <c r="CD41" s="258">
        <f>SUM(CD23:CD32)</f>
        <v>154866.31</v>
      </c>
      <c r="CE41" s="258">
        <f>SUM(CE23:CE32)</f>
        <v>110392.44999999998</v>
      </c>
      <c r="CF41" s="253">
        <f t="shared" ref="CF41:CF42" si="157">CE41/CD41</f>
        <v>0.71282417718869895</v>
      </c>
      <c r="CG41" s="258">
        <f>SUM(CG23:CG32)</f>
        <v>232024.75999999998</v>
      </c>
      <c r="CH41" s="258">
        <f>SUM(CH23:CH32)</f>
        <v>161960.54</v>
      </c>
      <c r="CI41" s="253">
        <f t="shared" ref="CI41:CI42" si="158">CH41/CG41</f>
        <v>0.69803127907556084</v>
      </c>
      <c r="CJ41" s="258">
        <f>SUM(CJ23:CJ32)</f>
        <v>137812.54999999999</v>
      </c>
      <c r="CK41" s="258">
        <f>SUM(CK23:CK32)</f>
        <v>76354.069999999992</v>
      </c>
      <c r="CL41" s="253">
        <f t="shared" ref="CL41:CL42" si="159">CK41/CJ41</f>
        <v>0.55404293730868481</v>
      </c>
      <c r="CM41" s="258">
        <f>SUM(CM23:CM32)</f>
        <v>161871.57999999999</v>
      </c>
      <c r="CN41" s="258">
        <f>SUM(CN23:CN32)</f>
        <v>101527.76999999999</v>
      </c>
      <c r="CO41" s="253">
        <f t="shared" ref="CO41:CO42" si="160">CN41/CM41</f>
        <v>0.62721183051404084</v>
      </c>
      <c r="CP41" s="258">
        <f>SUM(CP23:CP32)</f>
        <v>90856.549999999988</v>
      </c>
      <c r="CQ41" s="258">
        <f>SUM(CQ23:CQ32)</f>
        <v>67939.180000000008</v>
      </c>
      <c r="CR41" s="253">
        <f t="shared" ref="CR41:CR42" si="161">CQ41/CP41</f>
        <v>0.74776314971237645</v>
      </c>
      <c r="CS41" s="258">
        <f>SUM(CS23:CS32)</f>
        <v>69436.010000000009</v>
      </c>
      <c r="CT41" s="258">
        <f>SUM(CT23:CT32)</f>
        <v>69995.98</v>
      </c>
      <c r="CU41" s="253">
        <f t="shared" ref="CU41:CU42" si="162">CT41/CS41</f>
        <v>1.0080645474876795</v>
      </c>
      <c r="CV41" s="258">
        <f>SUM(CV23:CV32)</f>
        <v>86583.95</v>
      </c>
      <c r="CW41" s="258">
        <f>SUM(CW23:CW32)</f>
        <v>71296.38</v>
      </c>
      <c r="CX41" s="253">
        <f t="shared" ref="CX41:CX42" si="163">CW41/CV41</f>
        <v>0.82343644520722381</v>
      </c>
      <c r="CY41" s="258">
        <f>SUM(CY23:CY32)</f>
        <v>135209</v>
      </c>
      <c r="CZ41" s="258">
        <f>SUM(CZ23:CZ32)</f>
        <v>110478.58</v>
      </c>
      <c r="DA41" s="253">
        <f t="shared" ref="DA41:DA42" si="164">CZ41/CY41</f>
        <v>0.81709486794518116</v>
      </c>
      <c r="DB41" s="258">
        <f>SUM(DB23:DB32)</f>
        <v>295291.14999999997</v>
      </c>
      <c r="DC41" s="258">
        <f>SUM(DC23:DC32)</f>
        <v>128071.85999999999</v>
      </c>
      <c r="DD41" s="253">
        <f t="shared" ref="DD41:DD42" si="165">DC41/DB41</f>
        <v>0.43371384479351988</v>
      </c>
      <c r="DE41" s="258">
        <f>SUM(DE23:DE32)</f>
        <v>224564.94</v>
      </c>
      <c r="DF41" s="258">
        <f>SUM(DF23:DF32)</f>
        <v>71762.209999999992</v>
      </c>
      <c r="DG41" s="253">
        <f t="shared" ref="DG41:DG42" si="166">DF41/DE41</f>
        <v>0.31956105881888774</v>
      </c>
      <c r="DH41" s="258">
        <f>SUM(DH23:DH32)</f>
        <v>129049.51999999999</v>
      </c>
      <c r="DI41" s="258">
        <f>SUM(DI23:DI32)</f>
        <v>74022.14</v>
      </c>
      <c r="DJ41" s="253">
        <f t="shared" ref="DJ41:DJ42" si="167">DI41/DH41</f>
        <v>0.57359484948103645</v>
      </c>
      <c r="DK41" s="285">
        <f>SUM(DK23:DK32)</f>
        <v>126010.82999999999</v>
      </c>
      <c r="DL41" s="286">
        <f>SUM(DL23:DL32)</f>
        <v>85448.02</v>
      </c>
      <c r="DM41" s="284">
        <f t="shared" ref="DM41:DM42" si="168">DL41/DK41</f>
        <v>0.67810060452740462</v>
      </c>
      <c r="DN41" s="285">
        <f>SUM(DN23:DN32)</f>
        <v>174483.88999999998</v>
      </c>
      <c r="DO41" s="286">
        <f>SUM(DO23:DO32)</f>
        <v>80486.709999999992</v>
      </c>
      <c r="DP41" s="284">
        <f t="shared" ref="DP41:DP42" si="169">DO41/DN41</f>
        <v>0.46128447732337924</v>
      </c>
      <c r="DQ41" s="285">
        <f>SUM(DQ23:DQ32)</f>
        <v>319238.34000000003</v>
      </c>
      <c r="DR41" s="286">
        <f>SUM(DR23:DR32)</f>
        <v>97140.609999999986</v>
      </c>
      <c r="DS41" s="284">
        <f t="shared" ref="DS41:DS42" si="170">DR41/DQ41</f>
        <v>0.30428867033953372</v>
      </c>
      <c r="DT41" s="285">
        <f>SUM(DT23:DT32)</f>
        <v>309905.40999999997</v>
      </c>
      <c r="DU41" s="286">
        <f>SUM(DU23:DU32)</f>
        <v>152001.84999999998</v>
      </c>
      <c r="DV41" s="284">
        <f t="shared" ref="DV41:DV42" si="171">DU41/DT41</f>
        <v>0.49047820752790339</v>
      </c>
      <c r="DW41" s="285">
        <f>SUM(DW23:DW32)</f>
        <v>308234.19999999995</v>
      </c>
      <c r="DX41" s="286">
        <f>SUM(DX23:DX32)</f>
        <v>242227.87000000002</v>
      </c>
      <c r="DY41" s="284">
        <f t="shared" si="114"/>
        <v>0.78585656620842226</v>
      </c>
      <c r="DZ41" s="285">
        <f>SUM(DZ23:DZ32)</f>
        <v>251230.42999999996</v>
      </c>
      <c r="EA41" s="286">
        <f>SUM(EA23:EA32)</f>
        <v>109768.02999999998</v>
      </c>
      <c r="EB41" s="284">
        <f t="shared" si="115"/>
        <v>0.43692171366342841</v>
      </c>
      <c r="EC41" s="285">
        <f>SUM(EC23:EC32)</f>
        <v>130990.68</v>
      </c>
      <c r="ED41" s="286">
        <f>SUM(ED23:ED32)</f>
        <v>36832.350000000006</v>
      </c>
      <c r="EE41" s="284">
        <f t="shared" si="116"/>
        <v>0.28118298187321422</v>
      </c>
      <c r="EF41" s="285">
        <f>SUM(EF23:EF32)</f>
        <v>76737.48000000001</v>
      </c>
      <c r="EG41" s="286">
        <f>SUM(EG23:EG32)</f>
        <v>51203.24</v>
      </c>
      <c r="EH41" s="284">
        <f t="shared" si="117"/>
        <v>0.6672520390296891</v>
      </c>
      <c r="EI41" s="285">
        <f>SUM(EI23:EI32)</f>
        <v>117729.23999999999</v>
      </c>
      <c r="EJ41" s="286">
        <f>SUM(EJ23:EJ32)</f>
        <v>58058.140000000007</v>
      </c>
      <c r="EK41" s="284">
        <f t="shared" si="118"/>
        <v>0.49314970520492624</v>
      </c>
      <c r="EL41" s="285">
        <f>SUM(EL23:EL32)</f>
        <v>99320.29</v>
      </c>
      <c r="EM41" s="286">
        <f>SUM(EM23:EM32)</f>
        <v>63905.71</v>
      </c>
      <c r="EN41" s="284">
        <f t="shared" si="119"/>
        <v>0.6434305618721009</v>
      </c>
      <c r="EO41" s="285">
        <f>SUM(EO23:EO32)</f>
        <v>156689.18000000002</v>
      </c>
      <c r="EP41" s="286">
        <f>SUM(EP23:EP32)</f>
        <v>72197.429999999993</v>
      </c>
      <c r="EQ41" s="284">
        <f t="shared" si="120"/>
        <v>0.46076844616839518</v>
      </c>
      <c r="ER41" s="285">
        <f>SUM(ER23:ER32)</f>
        <v>209740.75</v>
      </c>
      <c r="ES41" s="286">
        <f>SUM(ES23:ES32)</f>
        <v>63303.94</v>
      </c>
      <c r="ET41" s="284">
        <f t="shared" si="121"/>
        <v>0.30181993723203526</v>
      </c>
      <c r="EU41" s="285">
        <f>SUM(EU23:EU32)</f>
        <v>155558.98999999996</v>
      </c>
      <c r="EV41" s="286">
        <f>SUM(EV23:EV32)</f>
        <v>68693.05</v>
      </c>
      <c r="EW41" s="284">
        <f t="shared" si="122"/>
        <v>0.44158842892975853</v>
      </c>
      <c r="EX41" s="285">
        <f>SUM(EX23:EX32)</f>
        <v>80643.179999999993</v>
      </c>
      <c r="EY41" s="286">
        <f>SUM(EY23:EY32)</f>
        <v>67864.56</v>
      </c>
      <c r="EZ41" s="284">
        <f t="shared" si="123"/>
        <v>0.84154121898466805</v>
      </c>
      <c r="FA41" s="285">
        <f>SUM(FA23:FA32)</f>
        <v>85899.62</v>
      </c>
      <c r="FB41" s="286">
        <f>SUM(FB23:FB32)</f>
        <v>54931.090000000004</v>
      </c>
      <c r="FC41" s="284">
        <f t="shared" si="124"/>
        <v>0.63948001166943469</v>
      </c>
      <c r="FD41" s="285">
        <f>SUM(FD23:FD32)</f>
        <v>82119.17</v>
      </c>
      <c r="FE41" s="286">
        <f>SUM(FE23:FE32)</f>
        <v>79136.460000000006</v>
      </c>
      <c r="FF41" s="284">
        <f t="shared" si="125"/>
        <v>0.96367827390364524</v>
      </c>
      <c r="FG41" s="285">
        <f>SUM(FG23:FG32)</f>
        <v>105033.28</v>
      </c>
      <c r="FH41" s="286">
        <f>SUM(FH23:FH32)</f>
        <v>90962.53</v>
      </c>
      <c r="FI41" s="284">
        <f t="shared" si="126"/>
        <v>0.86603531756791752</v>
      </c>
      <c r="FJ41" s="285">
        <f>SUM(FJ23:FJ32)</f>
        <v>175467</v>
      </c>
      <c r="FK41" s="286">
        <f>SUM(FK23:FK32)</f>
        <v>133509.28</v>
      </c>
      <c r="FL41" s="284">
        <f t="shared" si="127"/>
        <v>0.76087970957501982</v>
      </c>
      <c r="FM41" s="285">
        <f>SUM(FM23:FM32)</f>
        <v>273780.82</v>
      </c>
      <c r="FN41" s="286">
        <f>SUM(FN23:FN32)</f>
        <v>179729.07</v>
      </c>
      <c r="FO41" s="284">
        <f t="shared" si="128"/>
        <v>0.65647063954297458</v>
      </c>
      <c r="FP41" s="285">
        <f>SUM(FP23:FP32)</f>
        <v>185964.61</v>
      </c>
      <c r="FQ41" s="286">
        <f>SUM(FQ23:FQ32)</f>
        <v>121339</v>
      </c>
      <c r="FR41" s="284">
        <f t="shared" si="129"/>
        <v>0.6524843624816572</v>
      </c>
      <c r="FS41" s="285">
        <f>SUM(FS23:FS32)</f>
        <v>95829.3</v>
      </c>
      <c r="FT41" s="286">
        <f>SUM(FT23:FT32)</f>
        <v>86235.320000000022</v>
      </c>
      <c r="FU41" s="284">
        <f t="shared" si="130"/>
        <v>0.89988469079916078</v>
      </c>
      <c r="FV41" s="285">
        <f>SUM(FV23:FV32)</f>
        <v>113595.29</v>
      </c>
      <c r="FW41" s="286">
        <f>SUM(FW23:FW32)</f>
        <v>94173.34</v>
      </c>
      <c r="FX41" s="284">
        <f t="shared" si="131"/>
        <v>0.82902504144317957</v>
      </c>
      <c r="FY41" s="285">
        <f>SUM(FY23:FY32)</f>
        <v>111756.29999999999</v>
      </c>
      <c r="FZ41" s="286">
        <f>SUM(FZ23:FZ32)</f>
        <v>94948.23000000001</v>
      </c>
      <c r="GA41" s="284">
        <f t="shared" si="132"/>
        <v>0.84960069365217017</v>
      </c>
      <c r="GB41" s="285">
        <f>SUM(GB23:GB32)</f>
        <v>142116.17000000001</v>
      </c>
      <c r="GC41" s="286">
        <f>SUM(GC23:GC32)</f>
        <v>97759.21</v>
      </c>
      <c r="GD41" s="284">
        <f t="shared" si="133"/>
        <v>0.68788238523455847</v>
      </c>
      <c r="GE41" s="285">
        <f>SUM(GE23:GE32)</f>
        <v>166828.83999999997</v>
      </c>
      <c r="GF41" s="286">
        <f>SUM(GF23:GF32)</f>
        <v>147532.41999999998</v>
      </c>
      <c r="GG41" s="284">
        <f t="shared" si="134"/>
        <v>0.88433402761776692</v>
      </c>
      <c r="GH41" s="285">
        <f>SUM(GH23:GH32)</f>
        <v>284625.89</v>
      </c>
      <c r="GI41" s="286">
        <f>SUM(GI23:GI32)</f>
        <v>218093.51</v>
      </c>
      <c r="GJ41" s="284">
        <f t="shared" si="135"/>
        <v>0.76624621182563535</v>
      </c>
      <c r="GK41" s="285">
        <f>SUM(GK23:GK32)</f>
        <v>262354.44</v>
      </c>
      <c r="GL41" s="286">
        <f>SUM(GL23:GL32)</f>
        <v>131449.67000000001</v>
      </c>
      <c r="GM41" s="284">
        <f t="shared" si="136"/>
        <v>0.50103848061424083</v>
      </c>
      <c r="GN41" s="285">
        <f>SUM(GN23:GN32)</f>
        <v>120513.58</v>
      </c>
      <c r="GO41" s="286">
        <f>SUM(GO23:GO32)</f>
        <v>92400.99</v>
      </c>
      <c r="GP41" s="284">
        <f t="shared" si="137"/>
        <v>0.76672678713884368</v>
      </c>
      <c r="GQ41" s="285">
        <f>SUM(GQ23:GQ32)</f>
        <v>114999.41999999998</v>
      </c>
      <c r="GR41" s="286">
        <f>SUM(GR23:GR32)</f>
        <v>85405.06</v>
      </c>
      <c r="GS41" s="284">
        <f t="shared" si="138"/>
        <v>0.7426564412237906</v>
      </c>
      <c r="GT41" s="285">
        <f>SUM(GT23:GT32)</f>
        <v>104229.98999999999</v>
      </c>
      <c r="GU41" s="286">
        <f>SUM(GU23:GU32)</f>
        <v>96646.65</v>
      </c>
      <c r="GV41" s="284">
        <f t="shared" si="139"/>
        <v>0.92724416456338532</v>
      </c>
      <c r="GW41" s="285">
        <f>SUM(GW23:GW32)</f>
        <v>122514.2</v>
      </c>
      <c r="GX41" s="286">
        <f>SUM(GX23:GX32)</f>
        <v>93246.5</v>
      </c>
      <c r="GY41" s="284">
        <f t="shared" si="140"/>
        <v>0.76110769200631434</v>
      </c>
      <c r="GZ41" s="285">
        <f>SUM(GZ23:GZ32)</f>
        <v>122514.2</v>
      </c>
      <c r="HA41" s="286">
        <f>SUM(HA23:HA32)</f>
        <v>151229.34999999998</v>
      </c>
      <c r="HB41" s="284">
        <f t="shared" si="141"/>
        <v>1.2343822185509923</v>
      </c>
      <c r="HC41" s="285">
        <f>SUM(HC23:HC32)</f>
        <v>307748.83999999997</v>
      </c>
      <c r="HD41" s="286">
        <f>SUM(HD23:HD32)</f>
        <v>199550.56</v>
      </c>
      <c r="HE41" s="284">
        <f t="shared" si="142"/>
        <v>0.64842018575927052</v>
      </c>
      <c r="HF41" s="285">
        <f>SUM(HF23:HF32)</f>
        <v>203301.27</v>
      </c>
      <c r="HG41" s="286">
        <f>SUM(HG23:HG32)</f>
        <v>132633.40000000002</v>
      </c>
      <c r="HH41" s="284">
        <f t="shared" si="143"/>
        <v>0.65239828555916068</v>
      </c>
      <c r="HI41" s="285">
        <f>SUM(HI23:HI32)</f>
        <v>157753.29000000004</v>
      </c>
      <c r="HJ41" s="286">
        <f>SUM(HJ23:HJ32)</f>
        <v>135404.81000000003</v>
      </c>
      <c r="HK41" s="284">
        <f t="shared" si="144"/>
        <v>0.85833271686441526</v>
      </c>
      <c r="HL41" s="285">
        <f>SUM(HL23:HL32)</f>
        <v>80667.17</v>
      </c>
      <c r="HM41" s="286">
        <f>SUM(HM23:HM32)</f>
        <v>86156.700000000012</v>
      </c>
      <c r="HN41" s="284">
        <f t="shared" si="145"/>
        <v>1.0680516001739</v>
      </c>
      <c r="HO41" s="285">
        <f>SUM(HO23:HO32)</f>
        <v>58524.979999999996</v>
      </c>
      <c r="HP41" s="286">
        <f>SUM(HP23:HP32)</f>
        <v>92063.89</v>
      </c>
      <c r="HQ41" s="284">
        <f t="shared" si="146"/>
        <v>1.5730699950687725</v>
      </c>
      <c r="HR41" s="285">
        <f>SUM(HR23:HR32)</f>
        <v>53832.87</v>
      </c>
      <c r="HS41" s="286">
        <f>SUM(HS23:HS32)</f>
        <v>90934.26</v>
      </c>
      <c r="HT41" s="284">
        <f t="shared" si="147"/>
        <v>1.6891958388991706</v>
      </c>
      <c r="HU41" s="285">
        <f>SUM(HU23:HU32)</f>
        <v>77704.37999999999</v>
      </c>
      <c r="HV41" s="286">
        <f>SUM(HV23:HV32)</f>
        <v>143448.79</v>
      </c>
      <c r="HW41" s="284">
        <f t="shared" si="148"/>
        <v>1.8460837085374084</v>
      </c>
      <c r="HX41" s="285">
        <f>SUM(HX23:HX32)</f>
        <v>111775.76000000001</v>
      </c>
      <c r="HY41" s="286">
        <f>SUM(HY23:HY32)</f>
        <v>214593.64999999997</v>
      </c>
      <c r="HZ41" s="284">
        <f t="shared" si="149"/>
        <v>1.9198585632519962</v>
      </c>
      <c r="IA41" s="285">
        <f>SUM(IA23:IA32)</f>
        <v>68819.260000000009</v>
      </c>
      <c r="IB41" s="286">
        <f>SUM(IB23:IB32)</f>
        <v>129389.84999999999</v>
      </c>
      <c r="IC41" s="284">
        <f t="shared" si="150"/>
        <v>1.8801400945026141</v>
      </c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79">
        <f>SUM(IQ23:IQ32)</f>
        <v>2999150.79</v>
      </c>
      <c r="IR41" s="280">
        <f>SUM(IR23:IR32)</f>
        <v>2605245.31</v>
      </c>
      <c r="IS41" s="280">
        <f>SUM(IS23:IS32)</f>
        <v>-393905.47999999981</v>
      </c>
      <c r="IT41" s="281">
        <f t="shared" si="151"/>
        <v>0.86866099520124496</v>
      </c>
      <c r="IU41" s="280">
        <f>SUM(IU23:IU32)</f>
        <v>743559.72</v>
      </c>
      <c r="IV41" s="280">
        <f>SUM(IV23:IV32)</f>
        <v>895235.49999999988</v>
      </c>
      <c r="IW41" s="280">
        <f>SUM(IW23:IW32)</f>
        <v>151675.77999999997</v>
      </c>
      <c r="IX41" s="334">
        <f t="shared" si="152"/>
        <v>1.2039860093551058</v>
      </c>
    </row>
    <row r="42" spans="3:262">
      <c r="C42" s="260" t="s">
        <v>46</v>
      </c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1">
        <f>SUM(AK23,AK25:AK32)</f>
        <v>113339.39999999998</v>
      </c>
      <c r="AL42" s="251">
        <f>SUM(AL23,AL25:AL32)</f>
        <v>74713.159999999989</v>
      </c>
      <c r="AM42" s="254">
        <f t="shared" si="86"/>
        <v>0.65919847819910815</v>
      </c>
      <c r="AN42" s="252"/>
      <c r="AO42" s="252"/>
      <c r="AP42" s="252"/>
      <c r="AQ42" s="252"/>
      <c r="AR42" s="252"/>
      <c r="AS42" s="252"/>
      <c r="AT42" s="251">
        <f>SUM(AT23,AT25:AT32)</f>
        <v>127757.49999999999</v>
      </c>
      <c r="AU42" s="251">
        <f>SUM(AU23,AU25:AU32)</f>
        <v>78617.2</v>
      </c>
      <c r="AV42" s="254">
        <f t="shared" si="87"/>
        <v>0.61536269886308048</v>
      </c>
      <c r="AW42" s="251">
        <f>SUM(AW23,AW25:AW32)</f>
        <v>77924.709999999992</v>
      </c>
      <c r="AX42" s="251">
        <f>SUM(AX23,AX25:AX32)</f>
        <v>84910.260000000024</v>
      </c>
      <c r="AY42" s="254">
        <f t="shared" si="88"/>
        <v>1.0896448636125824</v>
      </c>
      <c r="AZ42" s="251">
        <f>SUM(AZ23,AZ25:AZ32)</f>
        <v>74296.17</v>
      </c>
      <c r="BA42" s="251">
        <f>SUM(BA23,BA25:BA32)</f>
        <v>72197.429999999993</v>
      </c>
      <c r="BB42" s="254">
        <f t="shared" si="89"/>
        <v>0.97175170671651034</v>
      </c>
      <c r="BC42" s="251">
        <f>SUM(BC23,BC25:BC32)</f>
        <v>76478.039999999994</v>
      </c>
      <c r="BD42" s="251">
        <f>SUM(BD23,BD25:BD32)</f>
        <v>63303.94</v>
      </c>
      <c r="BE42" s="254">
        <f t="shared" si="90"/>
        <v>0.82774009375763302</v>
      </c>
      <c r="BF42" s="251">
        <f>SUM(BF23,BF25:BF32)</f>
        <v>66924.240000000005</v>
      </c>
      <c r="BG42" s="251">
        <f>SUM(BG23,BG25:BG32)</f>
        <v>77079.83</v>
      </c>
      <c r="BH42" s="254">
        <f t="shared" si="91"/>
        <v>1.1517475581343919</v>
      </c>
      <c r="BI42" s="251">
        <f>SUM(BI23,BI25:BI32)</f>
        <v>106349.85</v>
      </c>
      <c r="BJ42" s="251">
        <f>SUM(BJ23,BJ25:BJ32)</f>
        <v>96017.67</v>
      </c>
      <c r="BK42" s="254">
        <f t="shared" si="92"/>
        <v>0.90284725366326324</v>
      </c>
      <c r="BL42" s="251">
        <f>SUM(BL23,BL25:BL32)</f>
        <v>183688.14</v>
      </c>
      <c r="BM42" s="251">
        <f>SUM(BM23,BM25:BM32)</f>
        <v>134300.68</v>
      </c>
      <c r="BN42" s="254">
        <f t="shared" si="93"/>
        <v>0.73113419298600324</v>
      </c>
      <c r="BO42" s="251">
        <f>SUM(BO23,BO25:BO32)</f>
        <v>126539.63000000002</v>
      </c>
      <c r="BP42" s="251">
        <f>SUM(BP23,BP25:BP32)</f>
        <v>57530.729999999996</v>
      </c>
      <c r="BQ42" s="254">
        <f t="shared" si="94"/>
        <v>0.45464594767662897</v>
      </c>
      <c r="BR42" s="251">
        <f>SUM(BR23,BR25:BR32)</f>
        <v>79131.999999999985</v>
      </c>
      <c r="BS42" s="251">
        <f>SUM(BS23,BS25:BS32)</f>
        <v>66229.070000000007</v>
      </c>
      <c r="BT42" s="254">
        <f t="shared" si="153"/>
        <v>0.83694421978466382</v>
      </c>
      <c r="BU42" s="251">
        <f>SUM(BU23,BU25:BU32)</f>
        <v>78739.249999999985</v>
      </c>
      <c r="BV42" s="251">
        <f>SUM(BV23,BV25:BV32)</f>
        <v>65040.56</v>
      </c>
      <c r="BW42" s="254">
        <f t="shared" si="154"/>
        <v>0.8260246319338832</v>
      </c>
      <c r="BX42" s="323">
        <f>SUM(BX23,BX25:BX32)</f>
        <v>77963.850000000006</v>
      </c>
      <c r="BY42" s="323">
        <f>SUM(BY23,BY25:BY32)</f>
        <v>59885.26</v>
      </c>
      <c r="BZ42" s="254">
        <f t="shared" si="155"/>
        <v>0.7681157356903231</v>
      </c>
      <c r="CA42" s="323">
        <f>SUM(CA23,CA25:CA32)</f>
        <v>84398.47</v>
      </c>
      <c r="CB42" s="323">
        <f>SUM(CB23,CB25:CB32)</f>
        <v>78613.140000000014</v>
      </c>
      <c r="CC42" s="254">
        <f t="shared" si="156"/>
        <v>0.9314521933869182</v>
      </c>
      <c r="CD42" s="323">
        <f>SUM(CD23,CD25:CD32)</f>
        <v>137737.48000000001</v>
      </c>
      <c r="CE42" s="323">
        <f>SUM(CE23,CE25:CE32)</f>
        <v>110392.44999999998</v>
      </c>
      <c r="CF42" s="254">
        <f t="shared" si="157"/>
        <v>0.80146994122442183</v>
      </c>
      <c r="CG42" s="323">
        <f>SUM(CG23,CG25:CG32)</f>
        <v>201874.94999999998</v>
      </c>
      <c r="CH42" s="323">
        <f>SUM(CH23,CH25:CH32)</f>
        <v>161960.54</v>
      </c>
      <c r="CI42" s="254">
        <f t="shared" si="158"/>
        <v>0.80228151140099369</v>
      </c>
      <c r="CJ42" s="323">
        <f>SUM(CJ23,CJ25:CJ32)</f>
        <v>113566.29</v>
      </c>
      <c r="CK42" s="323">
        <f>SUM(CK23,CK25:CK32)</f>
        <v>76354.069999999992</v>
      </c>
      <c r="CL42" s="254">
        <f t="shared" si="159"/>
        <v>0.67233040720093962</v>
      </c>
      <c r="CM42" s="323">
        <f>SUM(CM23,CM25:CM32)</f>
        <v>132266</v>
      </c>
      <c r="CN42" s="323">
        <f>SUM(CN23,CN25:CN32)</f>
        <v>101527.76999999999</v>
      </c>
      <c r="CO42" s="254">
        <f t="shared" si="160"/>
        <v>0.76760293650673639</v>
      </c>
      <c r="CP42" s="323">
        <f>SUM(CP23,CP25:CP32)</f>
        <v>82598.619999999981</v>
      </c>
      <c r="CQ42" s="323">
        <f>SUM(CQ23,CQ25:CQ32)</f>
        <v>67939.180000000008</v>
      </c>
      <c r="CR42" s="254">
        <f t="shared" si="161"/>
        <v>0.82252197433807028</v>
      </c>
      <c r="CS42" s="323">
        <f>SUM(CS23,CS25:CS32)</f>
        <v>60358.590000000004</v>
      </c>
      <c r="CT42" s="323">
        <f>SUM(CT23,CT25:CT32)</f>
        <v>69995.98</v>
      </c>
      <c r="CU42" s="254">
        <f t="shared" si="162"/>
        <v>1.1596689054532254</v>
      </c>
      <c r="CV42" s="323">
        <f>SUM(CV23,CV25:CV32)</f>
        <v>76102.94</v>
      </c>
      <c r="CW42" s="323">
        <f>SUM(CW23,CW25:CW32)</f>
        <v>71296.38</v>
      </c>
      <c r="CX42" s="254">
        <f t="shared" si="163"/>
        <v>0.93684133622170185</v>
      </c>
      <c r="CY42" s="323">
        <f>SUM(CY23,CY25:CY32)</f>
        <v>119369.01999999999</v>
      </c>
      <c r="CZ42" s="323">
        <f>SUM(CZ23,CZ25:CZ32)</f>
        <v>110478.58</v>
      </c>
      <c r="DA42" s="254">
        <f t="shared" si="164"/>
        <v>0.92552137899766629</v>
      </c>
      <c r="DB42" s="323">
        <f>SUM(DB23,DB25:DB32)</f>
        <v>264276.5</v>
      </c>
      <c r="DC42" s="323">
        <f>SUM(DC23,DC25:DC32)</f>
        <v>128071.85999999999</v>
      </c>
      <c r="DD42" s="254">
        <f t="shared" si="165"/>
        <v>0.48461312299807202</v>
      </c>
      <c r="DE42" s="323">
        <f>SUM(DE23,DE25:DE32)</f>
        <v>191125.11000000002</v>
      </c>
      <c r="DF42" s="323">
        <f>SUM(DF23,DF25:DF32)</f>
        <v>71762.209999999992</v>
      </c>
      <c r="DG42" s="254">
        <f t="shared" si="166"/>
        <v>0.37547243269081693</v>
      </c>
      <c r="DH42" s="323">
        <f>SUM(DH23,DH25:DH32)</f>
        <v>119683.76000000001</v>
      </c>
      <c r="DI42" s="323">
        <f>SUM(DI23,DI25:DI32)</f>
        <v>74022.14</v>
      </c>
      <c r="DJ42" s="254">
        <f t="shared" si="167"/>
        <v>0.61848107044765299</v>
      </c>
      <c r="DK42" s="287">
        <f>SUM(DK23,DK25:DK32)</f>
        <v>118114.67</v>
      </c>
      <c r="DL42" s="288">
        <f>SUM(DL23,DL25:DL32)</f>
        <v>85448.02</v>
      </c>
      <c r="DM42" s="289">
        <f t="shared" si="168"/>
        <v>0.72343274548368974</v>
      </c>
      <c r="DN42" s="287">
        <f>SUM(DN23,DN25:DN32)</f>
        <v>157501.10999999999</v>
      </c>
      <c r="DO42" s="288">
        <f>SUM(DO23,DO25:DO32)</f>
        <v>80486.709999999992</v>
      </c>
      <c r="DP42" s="289">
        <f t="shared" si="169"/>
        <v>0.51102312866239485</v>
      </c>
      <c r="DQ42" s="287">
        <f>SUM(DQ23,DQ25:DQ32)</f>
        <v>297412.24</v>
      </c>
      <c r="DR42" s="288">
        <f>SUM(DR23,DR25:DR32)</f>
        <v>97140.609999999986</v>
      </c>
      <c r="DS42" s="289">
        <f t="shared" si="170"/>
        <v>0.32661940880442575</v>
      </c>
      <c r="DT42" s="287">
        <f>SUM(DT23,DT25:DT32)</f>
        <v>277666.99</v>
      </c>
      <c r="DU42" s="288">
        <f>SUM(DU23,DU25:DU32)</f>
        <v>152001.84999999998</v>
      </c>
      <c r="DV42" s="289">
        <f t="shared" si="171"/>
        <v>0.54742499279442614</v>
      </c>
      <c r="DW42" s="287">
        <f>SUM(DW23,DW25:DW32)</f>
        <v>273751.37</v>
      </c>
      <c r="DX42" s="288">
        <f>SUM(DX23,DX25:DX32)</f>
        <v>242227.87000000002</v>
      </c>
      <c r="DY42" s="289">
        <f t="shared" si="114"/>
        <v>0.88484623839508103</v>
      </c>
      <c r="DZ42" s="287">
        <f>SUM(DZ23,DZ25:DZ32)</f>
        <v>220299.62999999998</v>
      </c>
      <c r="EA42" s="288">
        <f>SUM(EA23,EA25:EA32)</f>
        <v>109768.02999999998</v>
      </c>
      <c r="EB42" s="289">
        <f t="shared" si="115"/>
        <v>0.4982669739390847</v>
      </c>
      <c r="EC42" s="287">
        <f>SUM(EC23,EC25:EC32)</f>
        <v>121886.7</v>
      </c>
      <c r="ED42" s="288">
        <f>SUM(ED23,ED25:ED32)</f>
        <v>36832.350000000006</v>
      </c>
      <c r="EE42" s="289">
        <f t="shared" si="116"/>
        <v>0.30218514407232294</v>
      </c>
      <c r="EF42" s="287">
        <f>SUM(EF23,EF25:EF32)</f>
        <v>68164.160000000003</v>
      </c>
      <c r="EG42" s="288">
        <f>SUM(EG23,EG25:EG32)</f>
        <v>51203.24</v>
      </c>
      <c r="EH42" s="289">
        <f t="shared" si="117"/>
        <v>0.75117539774567743</v>
      </c>
      <c r="EI42" s="287">
        <f>SUM(EI23,EI25:EI32)</f>
        <v>107539.47999999998</v>
      </c>
      <c r="EJ42" s="288">
        <f>SUM(EJ23,EJ25:EJ32)</f>
        <v>58058.140000000007</v>
      </c>
      <c r="EK42" s="289">
        <f t="shared" si="118"/>
        <v>0.53987744779870628</v>
      </c>
      <c r="EL42" s="287">
        <f>SUM(EL23,EL25:EL32)</f>
        <v>87281.25</v>
      </c>
      <c r="EM42" s="288">
        <f>SUM(EM23,EM25:EM32)</f>
        <v>63905.71</v>
      </c>
      <c r="EN42" s="289">
        <f t="shared" si="119"/>
        <v>0.73218142499104899</v>
      </c>
      <c r="EO42" s="287">
        <f>SUM(EO23,EO25:EO32)</f>
        <v>137775.95000000001</v>
      </c>
      <c r="EP42" s="288">
        <f>SUM(EP23,EP25:EP32)</f>
        <v>72197.429999999993</v>
      </c>
      <c r="EQ42" s="289">
        <f t="shared" si="120"/>
        <v>0.52402055656302848</v>
      </c>
      <c r="ER42" s="287">
        <f>SUM(ER23,ER25:ER32)</f>
        <v>182344.68999999997</v>
      </c>
      <c r="ES42" s="288">
        <f>SUM(ES23,ES25:ES32)</f>
        <v>63303.94</v>
      </c>
      <c r="ET42" s="289">
        <f t="shared" si="121"/>
        <v>0.34716634742695285</v>
      </c>
      <c r="EU42" s="287">
        <f>SUM(EU23,EU25:EU32)</f>
        <v>125803.82</v>
      </c>
      <c r="EV42" s="288">
        <f>SUM(EV23,EV25:EV32)</f>
        <v>68693.05</v>
      </c>
      <c r="EW42" s="289">
        <f t="shared" si="122"/>
        <v>0.54603310137959249</v>
      </c>
      <c r="EX42" s="287">
        <f>SUM(EX23,EX25:EX32)</f>
        <v>72349.95</v>
      </c>
      <c r="EY42" s="288">
        <f>SUM(EY23,EY25:EY32)</f>
        <v>67864.56</v>
      </c>
      <c r="EZ42" s="289">
        <f t="shared" si="123"/>
        <v>0.93800424188268272</v>
      </c>
      <c r="FA42" s="287">
        <f>SUM(FA23,FA25:FA32)</f>
        <v>77405.38</v>
      </c>
      <c r="FB42" s="288">
        <f>SUM(FB23,FB25:FB32)</f>
        <v>54931.090000000004</v>
      </c>
      <c r="FC42" s="289">
        <f t="shared" si="124"/>
        <v>0.70965467774978952</v>
      </c>
      <c r="FD42" s="287">
        <f>SUM(FD23:FD32)</f>
        <v>82119.17</v>
      </c>
      <c r="FE42" s="287">
        <f>SUM(FE23:FE32)</f>
        <v>79136.460000000006</v>
      </c>
      <c r="FF42" s="289">
        <f t="shared" si="125"/>
        <v>0.96367827390364524</v>
      </c>
      <c r="FG42" s="287">
        <f>SUM(FG23:FG32)</f>
        <v>105033.28</v>
      </c>
      <c r="FH42" s="287">
        <f>SUM(FH23:FH32)</f>
        <v>90962.53</v>
      </c>
      <c r="FI42" s="289">
        <f t="shared" si="126"/>
        <v>0.86603531756791752</v>
      </c>
      <c r="FJ42" s="287">
        <f>SUM(FJ23:FJ32)</f>
        <v>175467</v>
      </c>
      <c r="FK42" s="287">
        <f>SUM(FK23:FK32)</f>
        <v>133509.28</v>
      </c>
      <c r="FL42" s="289">
        <f t="shared" si="127"/>
        <v>0.76087970957501982</v>
      </c>
      <c r="FM42" s="287">
        <f>SUM(FM23:FM32)</f>
        <v>273780.82</v>
      </c>
      <c r="FN42" s="287">
        <f>SUM(FN23:FN32)</f>
        <v>179729.07</v>
      </c>
      <c r="FO42" s="289">
        <f t="shared" si="128"/>
        <v>0.65647063954297458</v>
      </c>
      <c r="FP42" s="287">
        <f>SUM(FP23:FP32)</f>
        <v>185964.61</v>
      </c>
      <c r="FQ42" s="287">
        <f>SUM(FQ23:FQ32)</f>
        <v>121339</v>
      </c>
      <c r="FR42" s="289">
        <f t="shared" si="129"/>
        <v>0.6524843624816572</v>
      </c>
      <c r="FS42" s="287">
        <f>SUM(FS23:FS32)</f>
        <v>95829.3</v>
      </c>
      <c r="FT42" s="287">
        <f>SUM(FT23:FT32)</f>
        <v>86235.320000000022</v>
      </c>
      <c r="FU42" s="289">
        <f t="shared" si="130"/>
        <v>0.89988469079916078</v>
      </c>
      <c r="FV42" s="287">
        <f>SUM(FV23:FV32)</f>
        <v>113595.29</v>
      </c>
      <c r="FW42" s="287">
        <f>SUM(FW23:FW32)</f>
        <v>94173.34</v>
      </c>
      <c r="FX42" s="289">
        <f t="shared" si="131"/>
        <v>0.82902504144317957</v>
      </c>
      <c r="FY42" s="287">
        <f>SUM(FY23:FY32)</f>
        <v>111756.29999999999</v>
      </c>
      <c r="FZ42" s="287">
        <f>SUM(FZ23:FZ32)</f>
        <v>94948.23000000001</v>
      </c>
      <c r="GA42" s="289">
        <f t="shared" si="132"/>
        <v>0.84960069365217017</v>
      </c>
      <c r="GB42" s="287">
        <f>SUM(GB23:GB32)</f>
        <v>142116.17000000001</v>
      </c>
      <c r="GC42" s="287">
        <f>SUM(GC23:GC32)</f>
        <v>97759.21</v>
      </c>
      <c r="GD42" s="289">
        <f t="shared" si="133"/>
        <v>0.68788238523455847</v>
      </c>
      <c r="GE42" s="287">
        <f>SUM(GE23:GE32)</f>
        <v>166828.83999999997</v>
      </c>
      <c r="GF42" s="287">
        <f>SUM(GF23:GF32)</f>
        <v>147532.41999999998</v>
      </c>
      <c r="GG42" s="289">
        <f t="shared" si="134"/>
        <v>0.88433402761776692</v>
      </c>
      <c r="GH42" s="287">
        <f>SUM(GH23:GH32)</f>
        <v>284625.89</v>
      </c>
      <c r="GI42" s="287">
        <f>SUM(GI23:GI32)</f>
        <v>218093.51</v>
      </c>
      <c r="GJ42" s="289">
        <f t="shared" si="135"/>
        <v>0.76624621182563535</v>
      </c>
      <c r="GK42" s="287">
        <f>SUM(GK23:GK32)</f>
        <v>262354.44</v>
      </c>
      <c r="GL42" s="287">
        <f>SUM(GL23:GL32)</f>
        <v>131449.67000000001</v>
      </c>
      <c r="GM42" s="289">
        <f t="shared" si="136"/>
        <v>0.50103848061424083</v>
      </c>
      <c r="GN42" s="287">
        <f>SUM(GN23:GN32)</f>
        <v>120513.58</v>
      </c>
      <c r="GO42" s="287">
        <f>SUM(GO23:GO32)</f>
        <v>92400.99</v>
      </c>
      <c r="GP42" s="289">
        <f t="shared" si="137"/>
        <v>0.76672678713884368</v>
      </c>
      <c r="GQ42" s="287">
        <f>SUM(GQ23:GQ32)</f>
        <v>114999.41999999998</v>
      </c>
      <c r="GR42" s="287">
        <f>SUM(GR23:GR32)</f>
        <v>85405.06</v>
      </c>
      <c r="GS42" s="289">
        <f t="shared" si="138"/>
        <v>0.7426564412237906</v>
      </c>
      <c r="GT42" s="287">
        <f>SUM(GT23:GT32)</f>
        <v>104229.98999999999</v>
      </c>
      <c r="GU42" s="287">
        <f>SUM(GU23:GU32)</f>
        <v>96646.65</v>
      </c>
      <c r="GV42" s="289">
        <f t="shared" si="139"/>
        <v>0.92724416456338532</v>
      </c>
      <c r="GW42" s="287">
        <f>SUM(GW23:GW32)</f>
        <v>122514.2</v>
      </c>
      <c r="GX42" s="287">
        <f>SUM(GX23:GX32)</f>
        <v>93246.5</v>
      </c>
      <c r="GY42" s="289">
        <f t="shared" si="140"/>
        <v>0.76110769200631434</v>
      </c>
      <c r="GZ42" s="287">
        <f>SUM(GZ23:GZ32)</f>
        <v>122514.2</v>
      </c>
      <c r="HA42" s="287">
        <f>SUM(HA23:HA32)</f>
        <v>151229.34999999998</v>
      </c>
      <c r="HB42" s="289">
        <f t="shared" si="141"/>
        <v>1.2343822185509923</v>
      </c>
      <c r="HC42" s="287">
        <f>SUM(HC23:HC32)</f>
        <v>307748.83999999997</v>
      </c>
      <c r="HD42" s="287">
        <f>SUM(HD23:HD32)</f>
        <v>199550.56</v>
      </c>
      <c r="HE42" s="289">
        <f t="shared" si="142"/>
        <v>0.64842018575927052</v>
      </c>
      <c r="HF42" s="287">
        <f>SUM(HF23:HF32)</f>
        <v>203301.27</v>
      </c>
      <c r="HG42" s="287">
        <f>SUM(HG23:HG32)</f>
        <v>132633.40000000002</v>
      </c>
      <c r="HH42" s="289">
        <f t="shared" si="143"/>
        <v>0.65239828555916068</v>
      </c>
      <c r="HI42" s="287">
        <f>SUM(HI23:HI32)</f>
        <v>157753.29000000004</v>
      </c>
      <c r="HJ42" s="287">
        <f>SUM(HJ23:HJ32)</f>
        <v>135404.81000000003</v>
      </c>
      <c r="HK42" s="289">
        <f t="shared" si="144"/>
        <v>0.85833271686441526</v>
      </c>
      <c r="HL42" s="287">
        <f>SUM(HL23:HL32)</f>
        <v>80667.17</v>
      </c>
      <c r="HM42" s="287">
        <f>SUM(HM23:HM32)</f>
        <v>86156.700000000012</v>
      </c>
      <c r="HN42" s="289">
        <f t="shared" si="145"/>
        <v>1.0680516001739</v>
      </c>
      <c r="HO42" s="287">
        <f>SUM(HO23:HO32)</f>
        <v>58524.979999999996</v>
      </c>
      <c r="HP42" s="287">
        <f>SUM(HP23:HP32)</f>
        <v>92063.89</v>
      </c>
      <c r="HQ42" s="289">
        <f t="shared" si="146"/>
        <v>1.5730699950687725</v>
      </c>
      <c r="HR42" s="287">
        <f>SUM(HR23:HR32)</f>
        <v>53832.87</v>
      </c>
      <c r="HS42" s="287">
        <f>SUM(HS23:HS32)</f>
        <v>90934.26</v>
      </c>
      <c r="HT42" s="289">
        <f t="shared" si="147"/>
        <v>1.6891958388991706</v>
      </c>
      <c r="HU42" s="287">
        <f>SUM(HU23:HU32)</f>
        <v>77704.37999999999</v>
      </c>
      <c r="HV42" s="287">
        <f>SUM(HV23:HV32)</f>
        <v>143448.79</v>
      </c>
      <c r="HW42" s="289">
        <f t="shared" si="148"/>
        <v>1.8460837085374084</v>
      </c>
      <c r="HX42" s="287">
        <f>SUM(HX23:HX32)</f>
        <v>111775.76000000001</v>
      </c>
      <c r="HY42" s="287">
        <f>SUM(HY23:HY32)</f>
        <v>214593.64999999997</v>
      </c>
      <c r="HZ42" s="289">
        <f t="shared" si="149"/>
        <v>1.9198585632519962</v>
      </c>
      <c r="IA42" s="287">
        <f>SUM(IA23:IA32)</f>
        <v>68819.260000000009</v>
      </c>
      <c r="IB42" s="287">
        <f>SUM(IB23:IB32)</f>
        <v>129389.84999999999</v>
      </c>
      <c r="IC42" s="289">
        <f t="shared" si="150"/>
        <v>1.8801400945026141</v>
      </c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82">
        <f>SUM(IQ23,IQ24:IQ32)</f>
        <v>2999150.79</v>
      </c>
      <c r="IR42" s="282">
        <f>SUM(IR23,IR24:IR32)</f>
        <v>2605245.31</v>
      </c>
      <c r="IS42" s="283">
        <f>SUM(IS23,IS25:IS32)</f>
        <v>-729387.30999999982</v>
      </c>
      <c r="IT42" s="308">
        <f t="shared" si="151"/>
        <v>0.86866099520124496</v>
      </c>
      <c r="IU42" s="283">
        <f>SUM(IU23,IU24:IU32)</f>
        <v>743559.72</v>
      </c>
      <c r="IV42" s="283">
        <f>SUM(IV23,IV24:IV32)</f>
        <v>895235.49999999988</v>
      </c>
      <c r="IW42" s="283">
        <f>SUM(IW23,IW25:IW32)</f>
        <v>10975.519999999975</v>
      </c>
      <c r="IX42" s="407">
        <f t="shared" si="152"/>
        <v>1.2039860093551058</v>
      </c>
      <c r="IZ42" s="339"/>
    </row>
    <row r="43" spans="3:262">
      <c r="C43" s="260" t="s">
        <v>42</v>
      </c>
      <c r="BO43" s="285">
        <f>SUM(BO23:BO27)</f>
        <v>111928.28</v>
      </c>
      <c r="BP43" s="286">
        <f>SUM(BP23:BP27)</f>
        <v>46460</v>
      </c>
      <c r="BQ43" s="284">
        <f>BP43/BO43</f>
        <v>0.41508723264576208</v>
      </c>
      <c r="BR43" s="285">
        <f>SUM(BR23:BR27)</f>
        <v>67908.139999999985</v>
      </c>
      <c r="BS43" s="286">
        <f>SUM(BS23:BS27)</f>
        <v>48431.33</v>
      </c>
      <c r="BT43" s="284">
        <f>BS43/BR43</f>
        <v>0.71318887544262022</v>
      </c>
      <c r="BU43" s="285">
        <f>SUM(BU23:BU27)</f>
        <v>68337.279999999999</v>
      </c>
      <c r="BV43" s="286">
        <f>SUM(BV23:BV27)</f>
        <v>45683.58</v>
      </c>
      <c r="BW43" s="284">
        <f>BV43/BU43</f>
        <v>0.66850158507918378</v>
      </c>
      <c r="BX43" s="285">
        <f>SUM(BX23:BX27)</f>
        <v>67444.03</v>
      </c>
      <c r="BY43" s="286">
        <f>SUM(BY23:BY27)</f>
        <v>44198.68</v>
      </c>
      <c r="BZ43" s="284">
        <f>BY43/BX43</f>
        <v>0.65533865636439581</v>
      </c>
      <c r="CA43" s="285">
        <f>SUM(CA23:CA27)</f>
        <v>66921.919999999998</v>
      </c>
      <c r="CB43" s="286">
        <f>SUM(CB23:CB27)</f>
        <v>59049.570000000007</v>
      </c>
      <c r="CC43" s="284">
        <f>CB43/CA43</f>
        <v>0.88236515031248364</v>
      </c>
      <c r="CD43" s="285">
        <f>SUM(CD23:CD27)</f>
        <v>115951.9</v>
      </c>
      <c r="CE43" s="286">
        <f>SUM(CE23:CE27)</f>
        <v>82804.479999999996</v>
      </c>
      <c r="CF43" s="284">
        <f>CE43/CD43</f>
        <v>0.71412784094094184</v>
      </c>
      <c r="CG43" s="285">
        <f>SUM(CG23:CG27)</f>
        <v>177797.87</v>
      </c>
      <c r="CH43" s="286">
        <f>SUM(CH23:CH27)</f>
        <v>126405.87</v>
      </c>
      <c r="CI43" s="284">
        <f>CH43/CG43</f>
        <v>0.71095266776817967</v>
      </c>
      <c r="CJ43" s="285">
        <f>SUM(CJ23:CJ27)</f>
        <v>95278.319999999992</v>
      </c>
      <c r="CK43" s="286">
        <f>SUM(CK23:CK27)</f>
        <v>63893.62</v>
      </c>
      <c r="CL43" s="284">
        <f>CK43/CJ43</f>
        <v>0.67059977547882887</v>
      </c>
      <c r="CM43" s="285">
        <f>SUM(CM23:CM27)</f>
        <v>113433.68</v>
      </c>
      <c r="CN43" s="286">
        <f>SUM(CN23:CN27)</f>
        <v>72613.929999999993</v>
      </c>
      <c r="CO43" s="284">
        <f>CN43/CM43</f>
        <v>0.64014435571516326</v>
      </c>
      <c r="CP43" s="285">
        <f>SUM(CP23:CP27)</f>
        <v>66231.64</v>
      </c>
      <c r="CQ43" s="286">
        <f>SUM(CQ23:CQ27)</f>
        <v>50759.97</v>
      </c>
      <c r="CR43" s="284">
        <f>CQ43/CP43</f>
        <v>0.76640062060972669</v>
      </c>
      <c r="CS43" s="285">
        <f>SUM(CS23:CS27)</f>
        <v>51380.430000000008</v>
      </c>
      <c r="CT43" s="286">
        <f>SUM(CT23:CT27)</f>
        <v>57263.130000000005</v>
      </c>
      <c r="CU43" s="284">
        <f>CT43/CS43</f>
        <v>1.1144930083302145</v>
      </c>
      <c r="CV43" s="285">
        <f>SUM(CV23:CV27)</f>
        <v>68658.759999999995</v>
      </c>
      <c r="CW43" s="286">
        <f>SUM(CW23:CW27)</f>
        <v>55614.079999999994</v>
      </c>
      <c r="CX43" s="284">
        <f>CW43/CV43</f>
        <v>0.81000705518130534</v>
      </c>
      <c r="CY43" s="285">
        <f>SUM(CY23:CY27)</f>
        <v>104282.24000000001</v>
      </c>
      <c r="CZ43" s="286">
        <f>SUM(CZ23:CZ27)</f>
        <v>84481.11</v>
      </c>
      <c r="DA43" s="284">
        <f>CZ43/CY43</f>
        <v>0.81011982481388967</v>
      </c>
      <c r="DB43" s="285">
        <f>SUM(DB23:DB27)</f>
        <v>173730.6</v>
      </c>
      <c r="DC43" s="286">
        <f>SUM(DC23:DC27)</f>
        <v>102487.72</v>
      </c>
      <c r="DD43" s="284">
        <f>DC43/DB43</f>
        <v>0.589923248984347</v>
      </c>
      <c r="DE43" s="285">
        <f>SUM(DE23:DE27)</f>
        <v>109998.20999999999</v>
      </c>
      <c r="DF43" s="286">
        <f>SUM(DF23:DF27)</f>
        <v>54167.009999999995</v>
      </c>
      <c r="DG43" s="284">
        <f>DF43/DE43</f>
        <v>0.49243537690295142</v>
      </c>
      <c r="DH43" s="285">
        <f>SUM(DH23:DH27)</f>
        <v>67562.84</v>
      </c>
      <c r="DI43" s="286">
        <f>SUM(DI23:DI27)</f>
        <v>47925.74</v>
      </c>
      <c r="DJ43" s="284">
        <f>DI43/DH43</f>
        <v>0.70935058384165028</v>
      </c>
      <c r="DK43" s="285">
        <f>SUM(DK23:DK27)</f>
        <v>63481.289999999994</v>
      </c>
      <c r="DL43" s="286">
        <f>SUM(DL23:DL27)</f>
        <v>65527.83</v>
      </c>
      <c r="DM43" s="284">
        <f>DL43/DK43</f>
        <v>1.0322384753050862</v>
      </c>
      <c r="DN43" s="285">
        <f>SUM(DN23:DN27)</f>
        <v>94681.36</v>
      </c>
      <c r="DO43" s="286">
        <f>SUM(DO23:DO27)</f>
        <v>60288.05</v>
      </c>
      <c r="DP43" s="284">
        <f>DO43/DN43</f>
        <v>0.63674676831849486</v>
      </c>
      <c r="DQ43" s="285">
        <f>SUM(DQ23:DQ27)</f>
        <v>187139.55000000002</v>
      </c>
      <c r="DR43" s="286">
        <f>SUM(DR23:DR27)</f>
        <v>75105.3</v>
      </c>
      <c r="DS43" s="284">
        <f>DR43/DQ43</f>
        <v>0.40133312279526157</v>
      </c>
      <c r="DT43" s="285">
        <f>SUM(DT23:DT27)</f>
        <v>191611.86</v>
      </c>
      <c r="DU43" s="286">
        <f>SUM(DU23:DU27)</f>
        <v>118590.98</v>
      </c>
      <c r="DV43" s="284">
        <f>DU43/DT43</f>
        <v>0.61891252451701062</v>
      </c>
      <c r="DW43" s="285">
        <f>SUM(DW23:DW27)</f>
        <v>197602.66</v>
      </c>
      <c r="DX43" s="286">
        <f>SUM(DX23:DX27)</f>
        <v>177750.90000000002</v>
      </c>
      <c r="DY43" s="284">
        <f t="shared" si="114"/>
        <v>0.8995369799171733</v>
      </c>
      <c r="DZ43" s="285">
        <f>SUM(DZ23:DZ27)</f>
        <v>122206.60999999999</v>
      </c>
      <c r="EA43" s="286">
        <f>SUM(EA23:EA27)</f>
        <v>80511.899999999994</v>
      </c>
      <c r="EB43" s="284">
        <f t="shared" si="115"/>
        <v>0.65881788227330751</v>
      </c>
      <c r="EC43" s="285">
        <f>SUM(EC23:EC27)</f>
        <v>65003.08</v>
      </c>
      <c r="ED43" s="286">
        <f>SUM(ED23:ED27)</f>
        <v>23058.690000000002</v>
      </c>
      <c r="EE43" s="284">
        <f t="shared" si="116"/>
        <v>0.3547322680709899</v>
      </c>
      <c r="EF43" s="285">
        <f>SUM(EF23:EF27)</f>
        <v>61208.72</v>
      </c>
      <c r="EG43" s="286">
        <f>SUM(EG23:EG27)</f>
        <v>35672.53</v>
      </c>
      <c r="EH43" s="284">
        <f t="shared" si="117"/>
        <v>0.58280143744224677</v>
      </c>
      <c r="EI43" s="285">
        <f>SUM(EI23:EI27)</f>
        <v>60167.369999999995</v>
      </c>
      <c r="EJ43" s="286">
        <f>SUM(EJ23:EJ27)</f>
        <v>45930.89</v>
      </c>
      <c r="EK43" s="284">
        <f t="shared" si="118"/>
        <v>0.76338536984415317</v>
      </c>
      <c r="EL43" s="285">
        <f>SUM(EL23:EL27)</f>
        <v>68670.350000000006</v>
      </c>
      <c r="EM43" s="286">
        <f>SUM(EM23:EM27)</f>
        <v>50186.770000000004</v>
      </c>
      <c r="EN43" s="284">
        <f t="shared" si="119"/>
        <v>0.73083608864670124</v>
      </c>
      <c r="EO43" s="285">
        <f>SUM(EO23:EO27)</f>
        <v>98927.24</v>
      </c>
      <c r="EP43" s="286">
        <f>SUM(EP23:EP27)</f>
        <v>55221.86</v>
      </c>
      <c r="EQ43" s="284">
        <f t="shared" si="120"/>
        <v>0.55820681947661732</v>
      </c>
      <c r="ER43" s="285">
        <f>SUM(ER23:ER27)</f>
        <v>159723.79</v>
      </c>
      <c r="ES43" s="286">
        <f>SUM(ES23:ES27)</f>
        <v>44394.01</v>
      </c>
      <c r="ET43" s="284">
        <f t="shared" si="121"/>
        <v>0.27794237790125065</v>
      </c>
      <c r="EU43" s="285">
        <f>SUM(EU23:EU27)</f>
        <v>106073.97</v>
      </c>
      <c r="EV43" s="286">
        <f>SUM(EV23:EV27)</f>
        <v>51814.28</v>
      </c>
      <c r="EW43" s="284">
        <f t="shared" si="122"/>
        <v>0.48847309099489722</v>
      </c>
      <c r="EX43" s="285">
        <f>SUM(EX23:EX27)</f>
        <v>62039.25</v>
      </c>
      <c r="EY43" s="286">
        <f>SUM(EY23:EY27)</f>
        <v>53006.06</v>
      </c>
      <c r="EZ43" s="284">
        <f t="shared" si="123"/>
        <v>0.85439556409853434</v>
      </c>
      <c r="FA43" s="285">
        <f>SUM(FA23:FA27)</f>
        <v>56068.46</v>
      </c>
      <c r="FB43" s="286">
        <f>SUM(FB23:FB27)</f>
        <v>44504.240000000005</v>
      </c>
      <c r="FC43" s="284">
        <f t="shared" si="124"/>
        <v>0.79374821423666719</v>
      </c>
      <c r="FD43" s="285">
        <f>SUM(FD23:FD27)</f>
        <v>56254.259999999995</v>
      </c>
      <c r="FE43" s="286">
        <f>SUM(FE23:FE27)</f>
        <v>68760.040000000008</v>
      </c>
      <c r="FF43" s="284">
        <f t="shared" si="125"/>
        <v>1.2223081416411845</v>
      </c>
      <c r="FG43" s="285">
        <f>SUM(FG23:FG27)</f>
        <v>71642.17</v>
      </c>
      <c r="FH43" s="286">
        <f>SUM(FH23:FH27)</f>
        <v>76389.39</v>
      </c>
      <c r="FI43" s="284">
        <f t="shared" si="126"/>
        <v>1.0662629286633836</v>
      </c>
      <c r="FJ43" s="285">
        <f>SUM(FJ23:FJ27)</f>
        <v>125709.5</v>
      </c>
      <c r="FK43" s="286">
        <f>SUM(FK23:FK27)</f>
        <v>117517.73999999999</v>
      </c>
      <c r="FL43" s="284">
        <f t="shared" si="127"/>
        <v>0.93483579204435618</v>
      </c>
      <c r="FM43" s="285">
        <f>SUM(FM23:FM27)</f>
        <v>207733.5</v>
      </c>
      <c r="FN43" s="286">
        <f>SUM(FN23:FN27)</f>
        <v>151274.03</v>
      </c>
      <c r="FO43" s="284">
        <f t="shared" si="128"/>
        <v>0.72821201202502239</v>
      </c>
      <c r="FP43" s="285">
        <f>SUM(FP23:FP27)</f>
        <v>119076.63</v>
      </c>
      <c r="FQ43" s="286">
        <f>SUM(FQ23:FQ27)</f>
        <v>105876.36</v>
      </c>
      <c r="FR43" s="284">
        <f t="shared" si="129"/>
        <v>0.88914474653842657</v>
      </c>
      <c r="FS43" s="285">
        <f>SUM(FS23:FS27)</f>
        <v>67494.25</v>
      </c>
      <c r="FT43" s="286">
        <f>SUM(FT23:FT27)</f>
        <v>69452.27</v>
      </c>
      <c r="FU43" s="284">
        <f t="shared" si="130"/>
        <v>1.0290101749408282</v>
      </c>
      <c r="FV43" s="285">
        <f>SUM(FV23:FV27)</f>
        <v>71307.259999999995</v>
      </c>
      <c r="FW43" s="286">
        <f>SUM(FW23:FW27)</f>
        <v>79440.319999999992</v>
      </c>
      <c r="FX43" s="284">
        <f t="shared" si="131"/>
        <v>1.1140565490806966</v>
      </c>
      <c r="FY43" s="285">
        <f>SUM(FY23:FY27)</f>
        <v>65973.89</v>
      </c>
      <c r="FZ43" s="286">
        <f>SUM(FZ23:FZ27)</f>
        <v>80061.440000000002</v>
      </c>
      <c r="GA43" s="284">
        <f t="shared" si="132"/>
        <v>1.2135322019059358</v>
      </c>
      <c r="GB43" s="285">
        <f>SUM(GB23:GB27)</f>
        <v>86025.700000000012</v>
      </c>
      <c r="GC43" s="286">
        <f>SUM(GC23:GC27)</f>
        <v>81393.06</v>
      </c>
      <c r="GD43" s="284">
        <f t="shared" si="133"/>
        <v>0.94614818594908245</v>
      </c>
      <c r="GE43" s="285">
        <f>SUM(GE23:GE27)</f>
        <v>108220.41999999998</v>
      </c>
      <c r="GF43" s="286">
        <f>SUM(GF23:GF27)</f>
        <v>126912.20000000001</v>
      </c>
      <c r="GG43" s="284">
        <f t="shared" si="134"/>
        <v>1.1727195292718327</v>
      </c>
      <c r="GH43" s="285">
        <f>SUM(GH23:GH27)</f>
        <v>186730.72</v>
      </c>
      <c r="GI43" s="286">
        <f>SUM(GI23:GI27)</f>
        <v>187346.64</v>
      </c>
      <c r="GJ43" s="284">
        <f t="shared" si="135"/>
        <v>1.0032984395925857</v>
      </c>
      <c r="GK43" s="285">
        <f>SUM(GK23:GK27)</f>
        <v>167120.24</v>
      </c>
      <c r="GL43" s="286">
        <f>SUM(GL23:GL27)</f>
        <v>114792.73000000001</v>
      </c>
      <c r="GM43" s="284">
        <f t="shared" si="136"/>
        <v>0.68688705808464623</v>
      </c>
      <c r="GN43" s="285">
        <f>SUM(GN23:GN27)</f>
        <v>75167.839999999997</v>
      </c>
      <c r="GO43" s="286">
        <f>SUM(GO23:GO27)</f>
        <v>77761.510000000009</v>
      </c>
      <c r="GP43" s="284">
        <f t="shared" si="137"/>
        <v>1.0345050489677503</v>
      </c>
      <c r="GQ43" s="285">
        <f>SUM(GQ23:GQ27)</f>
        <v>71856.899999999994</v>
      </c>
      <c r="GR43" s="286">
        <f>SUM(GR23:GR27)</f>
        <v>74048.53</v>
      </c>
      <c r="GS43" s="284">
        <f t="shared" si="138"/>
        <v>1.0304999241548134</v>
      </c>
      <c r="GT43" s="285">
        <f>SUM(GT23:GT27)</f>
        <v>65584.92</v>
      </c>
      <c r="GU43" s="286">
        <f>SUM(GU23:GU27)</f>
        <v>78926.929999999993</v>
      </c>
      <c r="GV43" s="284">
        <f t="shared" si="139"/>
        <v>1.2034310631163383</v>
      </c>
      <c r="GW43" s="285">
        <f>SUM(GW23:GW27)</f>
        <v>79521.36</v>
      </c>
      <c r="GX43" s="286">
        <f>SUM(GX23:GX27)</f>
        <v>85095.19</v>
      </c>
      <c r="GY43" s="284">
        <f t="shared" si="140"/>
        <v>1.0700922368530921</v>
      </c>
      <c r="GZ43" s="285">
        <f>SUM(GZ23:GZ27)</f>
        <v>79521.36</v>
      </c>
      <c r="HA43" s="286">
        <f>SUM(HA23:HA27)</f>
        <v>131614.22999999998</v>
      </c>
      <c r="HB43" s="284">
        <f t="shared" si="141"/>
        <v>1.6550802199559964</v>
      </c>
      <c r="HC43" s="285">
        <f>SUM(HC23:HC27)</f>
        <v>211824.28</v>
      </c>
      <c r="HD43" s="286">
        <f>SUM(HD23:HD27)</f>
        <v>170506.63</v>
      </c>
      <c r="HE43" s="284">
        <f t="shared" si="142"/>
        <v>0.80494374865808582</v>
      </c>
      <c r="HF43" s="285">
        <f>SUM(HF23:HF27)</f>
        <v>116203.54</v>
      </c>
      <c r="HG43" s="286">
        <f>SUM(HG23:HG27)</f>
        <v>116157.95000000001</v>
      </c>
      <c r="HH43" s="284">
        <f t="shared" si="143"/>
        <v>0.99960767116044846</v>
      </c>
      <c r="HI43" s="285">
        <f>SUM(HI23:HI27)</f>
        <v>103131.80000000002</v>
      </c>
      <c r="HJ43" s="286">
        <f>SUM(HJ23:HJ27)</f>
        <v>120954.48000000001</v>
      </c>
      <c r="HK43" s="284">
        <f t="shared" si="144"/>
        <v>1.1728145925892886</v>
      </c>
      <c r="HL43" s="285">
        <f>SUM(HL23:HL27)</f>
        <v>46552.7</v>
      </c>
      <c r="HM43" s="286">
        <f>SUM(HM23:HM27)</f>
        <v>75024.540000000008</v>
      </c>
      <c r="HN43" s="284">
        <f t="shared" si="145"/>
        <v>1.6116044826615861</v>
      </c>
      <c r="HO43" s="285">
        <f>SUM(HO23:HO27)</f>
        <v>45386.06</v>
      </c>
      <c r="HP43" s="286">
        <f>SUM(HP23:HP27)</f>
        <v>78721.33</v>
      </c>
      <c r="HQ43" s="284">
        <f t="shared" si="146"/>
        <v>1.7344825701988673</v>
      </c>
      <c r="HR43" s="285">
        <f>SUM(HR23:HR27)</f>
        <v>45352.68</v>
      </c>
      <c r="HS43" s="286">
        <f>SUM(HS23:HS27)</f>
        <v>80095.98</v>
      </c>
      <c r="HT43" s="284">
        <f t="shared" si="147"/>
        <v>1.766069392150585</v>
      </c>
      <c r="HU43" s="285">
        <f>SUM(HU23:HU27)</f>
        <v>62720.97</v>
      </c>
      <c r="HV43" s="286">
        <f>SUM(HV23:HV27)</f>
        <v>115743.77999999998</v>
      </c>
      <c r="HW43" s="284">
        <f t="shared" si="148"/>
        <v>1.8453761158349429</v>
      </c>
      <c r="HX43" s="285">
        <f>SUM(HX23:HX27)</f>
        <v>94027.13</v>
      </c>
      <c r="HY43" s="286">
        <f>SUM(HY23:HY27)</f>
        <v>167417.10999999999</v>
      </c>
      <c r="HZ43" s="284">
        <f t="shared" si="149"/>
        <v>1.7805191969594305</v>
      </c>
      <c r="IA43" s="285">
        <f>SUM(IA23:IA27)</f>
        <v>48481.74</v>
      </c>
      <c r="IB43" s="286">
        <f>SUM(IB23:IB27)</f>
        <v>98630.720000000001</v>
      </c>
      <c r="IC43" s="284">
        <f t="shared" si="150"/>
        <v>2.0343890297666709</v>
      </c>
      <c r="IQ43" s="285">
        <f>SUM(IQ23:IQ27)</f>
        <v>1968800.65</v>
      </c>
      <c r="IR43" s="285">
        <f>SUM(IR23:IR27)</f>
        <v>2217343.21</v>
      </c>
      <c r="IS43" s="286">
        <f>SUM(IS23:IS27)</f>
        <v>248542.56000000011</v>
      </c>
      <c r="IT43" s="284">
        <f t="shared" si="151"/>
        <v>1.126240592210288</v>
      </c>
      <c r="IU43" s="286">
        <f>SUM(IU23,IU24:IU27)</f>
        <v>513374.88000000006</v>
      </c>
      <c r="IV43" s="286">
        <f>SUM(IV23,IV24:IV27)</f>
        <v>754115.16999999993</v>
      </c>
      <c r="IW43" s="286">
        <f>SUM(IW23,IW25:IW27)</f>
        <v>100040.02999999998</v>
      </c>
      <c r="IX43" s="335">
        <f t="shared" si="152"/>
        <v>1.4689366374918849</v>
      </c>
      <c r="IZ43" s="339"/>
    </row>
    <row r="44" spans="3:262">
      <c r="C44" s="260" t="s">
        <v>43</v>
      </c>
      <c r="BO44" s="287">
        <f>SUM(BO28:BO32)</f>
        <v>42346.66</v>
      </c>
      <c r="BP44" s="288">
        <f>SUM(BP28:BP32)</f>
        <v>11070.73</v>
      </c>
      <c r="BQ44" s="289">
        <f>BP44/BO44</f>
        <v>0.26143100778195966</v>
      </c>
      <c r="BR44" s="287">
        <f>SUM(BR28:BR32)</f>
        <v>17352.989999999998</v>
      </c>
      <c r="BS44" s="288">
        <f>SUM(BS28:BS32)</f>
        <v>17797.740000000002</v>
      </c>
      <c r="BT44" s="289">
        <f>BS44/BR44</f>
        <v>1.0256295889065805</v>
      </c>
      <c r="BU44" s="287">
        <f>SUM(BU28:BU32)</f>
        <v>20098.719999999998</v>
      </c>
      <c r="BV44" s="288">
        <f>SUM(BV28:BV32)</f>
        <v>19356.98</v>
      </c>
      <c r="BW44" s="289">
        <f>BV44/BU44</f>
        <v>0.96309516227899095</v>
      </c>
      <c r="BX44" s="287">
        <f>SUM(BX28:BX32)</f>
        <v>22482.959999999999</v>
      </c>
      <c r="BY44" s="288">
        <f>SUM(BY28:BY32)</f>
        <v>15686.579999999998</v>
      </c>
      <c r="BZ44" s="289">
        <f>BY44/BX44</f>
        <v>0.69770973217049703</v>
      </c>
      <c r="CA44" s="287">
        <f>SUM(CA28:CA32)</f>
        <v>28586.93</v>
      </c>
      <c r="CB44" s="288">
        <f>SUM(CB28:CB32)</f>
        <v>19563.57</v>
      </c>
      <c r="CC44" s="289">
        <f>CB44/CA44</f>
        <v>0.68435365392506298</v>
      </c>
      <c r="CD44" s="287">
        <f>SUM(CD28:CD32)</f>
        <v>38914.410000000003</v>
      </c>
      <c r="CE44" s="288">
        <f>SUM(CE28:CE32)</f>
        <v>27587.969999999998</v>
      </c>
      <c r="CF44" s="289">
        <f>CE44/CD44</f>
        <v>0.70893969611771046</v>
      </c>
      <c r="CG44" s="287">
        <f>SUM(CG28:CG32)</f>
        <v>54226.89</v>
      </c>
      <c r="CH44" s="288">
        <f>SUM(CH28:CH32)</f>
        <v>35554.67</v>
      </c>
      <c r="CI44" s="289">
        <f>CH44/CG44</f>
        <v>0.65566492933671838</v>
      </c>
      <c r="CJ44" s="287">
        <f>SUM(CJ28:CJ32)</f>
        <v>42534.23</v>
      </c>
      <c r="CK44" s="288">
        <f>SUM(CK28:CK32)</f>
        <v>12460.45</v>
      </c>
      <c r="CL44" s="289">
        <f>CK44/CJ44</f>
        <v>0.29295111255099715</v>
      </c>
      <c r="CM44" s="287">
        <f>SUM(CM28:CM32)</f>
        <v>48437.9</v>
      </c>
      <c r="CN44" s="288">
        <f>SUM(CN28:CN32)</f>
        <v>28913.84</v>
      </c>
      <c r="CO44" s="289">
        <f>CN44/CM44</f>
        <v>0.59692596086948446</v>
      </c>
      <c r="CP44" s="287">
        <f>SUM(CP28:CP32)</f>
        <v>24624.910000000003</v>
      </c>
      <c r="CQ44" s="288">
        <f>SUM(CQ28:CQ32)</f>
        <v>17179.21</v>
      </c>
      <c r="CR44" s="289">
        <f>CQ44/CP44</f>
        <v>0.69763544313461434</v>
      </c>
      <c r="CS44" s="287">
        <f>SUM(CS28:CS32)</f>
        <v>18055.579999999998</v>
      </c>
      <c r="CT44" s="288">
        <f>SUM(CT28:CT32)</f>
        <v>12732.849999999999</v>
      </c>
      <c r="CU44" s="289">
        <f>CT44/CS44</f>
        <v>0.70520304526356947</v>
      </c>
      <c r="CV44" s="287">
        <f>SUM(CV28:CV32)</f>
        <v>17925.189999999999</v>
      </c>
      <c r="CW44" s="288">
        <f>SUM(CW28:CW32)</f>
        <v>15682.300000000001</v>
      </c>
      <c r="CX44" s="289">
        <f>CW44/CV44</f>
        <v>0.87487496645781726</v>
      </c>
      <c r="CY44" s="287">
        <f>SUM(CY28:CY32)</f>
        <v>30926.760000000002</v>
      </c>
      <c r="CZ44" s="288">
        <f>SUM(CZ28:CZ32)</f>
        <v>25997.47</v>
      </c>
      <c r="DA44" s="289">
        <f>CZ44/CY44</f>
        <v>0.8406140830788611</v>
      </c>
      <c r="DB44" s="287">
        <f>SUM(DB28:DB32)</f>
        <v>121560.54999999999</v>
      </c>
      <c r="DC44" s="288">
        <f>SUM(DC28:DC32)</f>
        <v>25584.14</v>
      </c>
      <c r="DD44" s="289">
        <f>DC44/DB44</f>
        <v>0.21046416785708852</v>
      </c>
      <c r="DE44" s="287">
        <f>SUM(DE28:DE32)</f>
        <v>114566.73000000001</v>
      </c>
      <c r="DF44" s="288">
        <f>SUM(DF28:DF32)</f>
        <v>17595.2</v>
      </c>
      <c r="DG44" s="289">
        <f>DF44/DE44</f>
        <v>0.15358036316476867</v>
      </c>
      <c r="DH44" s="287">
        <f>SUM(DH28:DH32)</f>
        <v>61486.68</v>
      </c>
      <c r="DI44" s="288">
        <f>SUM(DI28:DI32)</f>
        <v>26096.399999999998</v>
      </c>
      <c r="DJ44" s="289">
        <f>DI44/DH44</f>
        <v>0.42442363126452748</v>
      </c>
      <c r="DK44" s="287">
        <f>SUM(DK28:DK32)</f>
        <v>62529.54</v>
      </c>
      <c r="DL44" s="288">
        <f>SUM(DL28:DL32)</f>
        <v>19920.190000000002</v>
      </c>
      <c r="DM44" s="289">
        <f>DL44/DK44</f>
        <v>0.31857246990782279</v>
      </c>
      <c r="DN44" s="287">
        <f>SUM(DN28:DN32)</f>
        <v>79802.53</v>
      </c>
      <c r="DO44" s="288">
        <f>SUM(DO28:DO32)</f>
        <v>20198.66</v>
      </c>
      <c r="DP44" s="289">
        <f>DO44/DN44</f>
        <v>0.25310801549775425</v>
      </c>
      <c r="DQ44" s="287">
        <f>SUM(DQ28:DQ32)</f>
        <v>132098.78999999998</v>
      </c>
      <c r="DR44" s="288">
        <f>SUM(DR28:DR32)</f>
        <v>22035.309999999998</v>
      </c>
      <c r="DS44" s="289">
        <f>DR44/DQ44</f>
        <v>0.16680932505134985</v>
      </c>
      <c r="DT44" s="287">
        <f>SUM(DT28:DT32)</f>
        <v>118293.54999999999</v>
      </c>
      <c r="DU44" s="288">
        <f>SUM(DU28:DU32)</f>
        <v>33410.869999999995</v>
      </c>
      <c r="DV44" s="289">
        <f>DU44/DT44</f>
        <v>0.28244033592702222</v>
      </c>
      <c r="DW44" s="287">
        <f>SUM(DW28:DW32)</f>
        <v>110631.54</v>
      </c>
      <c r="DX44" s="288">
        <f>SUM(DX28:DX32)</f>
        <v>64476.97</v>
      </c>
      <c r="DY44" s="289">
        <f t="shared" si="114"/>
        <v>0.58280821183543141</v>
      </c>
      <c r="DZ44" s="287">
        <f>SUM(DZ28:DZ32)</f>
        <v>129023.82</v>
      </c>
      <c r="EA44" s="288">
        <f>SUM(EA28:EA32)</f>
        <v>29256.13</v>
      </c>
      <c r="EB44" s="289">
        <f t="shared" si="115"/>
        <v>0.2267498358055125</v>
      </c>
      <c r="EC44" s="287">
        <f>SUM(EC28:EC32)</f>
        <v>65987.600000000006</v>
      </c>
      <c r="ED44" s="288">
        <f>SUM(ED28:ED32)</f>
        <v>13773.66</v>
      </c>
      <c r="EE44" s="289">
        <f t="shared" si="116"/>
        <v>0.20873103431553805</v>
      </c>
      <c r="EF44" s="287">
        <f>SUM(EF28:EF32)</f>
        <v>15528.76</v>
      </c>
      <c r="EG44" s="288">
        <f>SUM(EG28:EG32)</f>
        <v>15530.71</v>
      </c>
      <c r="EH44" s="289">
        <f t="shared" si="117"/>
        <v>1.0001255734520977</v>
      </c>
      <c r="EI44" s="287">
        <f>SUM(EI28:EI32)</f>
        <v>57561.869999999995</v>
      </c>
      <c r="EJ44" s="288">
        <f>SUM(EJ28:EJ32)</f>
        <v>12127.25</v>
      </c>
      <c r="EK44" s="289">
        <f t="shared" si="118"/>
        <v>0.21068200181821753</v>
      </c>
      <c r="EL44" s="287">
        <f>SUM(EL28:EL32)</f>
        <v>30649.94</v>
      </c>
      <c r="EM44" s="288">
        <f>SUM(EM28:EM32)</f>
        <v>13718.94</v>
      </c>
      <c r="EN44" s="289">
        <f t="shared" si="119"/>
        <v>0.44760087621704975</v>
      </c>
      <c r="EO44" s="287">
        <f>SUM(EO28:EO32)</f>
        <v>57761.94</v>
      </c>
      <c r="EP44" s="288">
        <f>SUM(EP28:EP32)</f>
        <v>16975.57</v>
      </c>
      <c r="EQ44" s="289">
        <f t="shared" si="120"/>
        <v>0.29388850166736086</v>
      </c>
      <c r="ER44" s="287">
        <f>SUM(ER28:ER32)</f>
        <v>50016.960000000006</v>
      </c>
      <c r="ES44" s="288">
        <f>SUM(ES28:ES32)</f>
        <v>18909.93</v>
      </c>
      <c r="ET44" s="289">
        <f t="shared" si="121"/>
        <v>0.37807035853438509</v>
      </c>
      <c r="EU44" s="287">
        <f>SUM(EU28:EU32)</f>
        <v>49485.020000000004</v>
      </c>
      <c r="EV44" s="288">
        <f>SUM(EV28:EV32)</f>
        <v>16878.77</v>
      </c>
      <c r="EW44" s="289">
        <f t="shared" si="122"/>
        <v>0.34108847485562294</v>
      </c>
      <c r="EX44" s="287">
        <f>SUM(EX28:EX32)</f>
        <v>18603.93</v>
      </c>
      <c r="EY44" s="288">
        <f>SUM(EY28:EY32)</f>
        <v>14858.5</v>
      </c>
      <c r="EZ44" s="289">
        <f t="shared" si="123"/>
        <v>0.79867533365262067</v>
      </c>
      <c r="FA44" s="287">
        <f>SUM(FA28:FA32)</f>
        <v>29831.16</v>
      </c>
      <c r="FB44" s="288">
        <f>SUM(FB28:FB32)</f>
        <v>10426.849999999999</v>
      </c>
      <c r="FC44" s="289">
        <f t="shared" si="124"/>
        <v>0.34952881483656684</v>
      </c>
      <c r="FD44" s="287">
        <f>SUM(FD28:FD32)</f>
        <v>25864.91</v>
      </c>
      <c r="FE44" s="288">
        <f>SUM(FE28:FE32)</f>
        <v>10376.419999999998</v>
      </c>
      <c r="FF44" s="289">
        <f t="shared" si="125"/>
        <v>0.40117750264740909</v>
      </c>
      <c r="FG44" s="287">
        <f>SUM(FG28:FG32)</f>
        <v>33391.11</v>
      </c>
      <c r="FH44" s="288">
        <f>SUM(FH28:FH32)</f>
        <v>14573.14</v>
      </c>
      <c r="FI44" s="289">
        <f t="shared" si="126"/>
        <v>0.43643772249559837</v>
      </c>
      <c r="FJ44" s="287">
        <f>SUM(FJ28:FJ32)</f>
        <v>49757.5</v>
      </c>
      <c r="FK44" s="288">
        <f>SUM(FK28:FK32)</f>
        <v>15991.54</v>
      </c>
      <c r="FL44" s="289">
        <f t="shared" si="127"/>
        <v>0.3213895392654374</v>
      </c>
      <c r="FM44" s="287">
        <f>SUM(FM28:FM32)</f>
        <v>66047.319999999992</v>
      </c>
      <c r="FN44" s="288">
        <f>SUM(FN28:FN32)</f>
        <v>28455.040000000001</v>
      </c>
      <c r="FO44" s="289">
        <f t="shared" si="128"/>
        <v>0.43082807901970899</v>
      </c>
      <c r="FP44" s="287">
        <f>SUM(FP28:FP32)</f>
        <v>66887.98</v>
      </c>
      <c r="FQ44" s="288">
        <f>SUM(FQ28:FQ32)</f>
        <v>15462.64</v>
      </c>
      <c r="FR44" s="289">
        <f t="shared" si="129"/>
        <v>0.23117217772161755</v>
      </c>
      <c r="FS44" s="287">
        <f>SUM(FS28:FS32)</f>
        <v>28335.05</v>
      </c>
      <c r="FT44" s="288">
        <f>SUM(FT28:FT32)</f>
        <v>16783.05</v>
      </c>
      <c r="FU44" s="289">
        <f t="shared" si="130"/>
        <v>0.59230705433729602</v>
      </c>
      <c r="FV44" s="287">
        <f>SUM(FV28:FV32)</f>
        <v>42288.030000000006</v>
      </c>
      <c r="FW44" s="288">
        <f>SUM(FW28:FW32)</f>
        <v>14733.02</v>
      </c>
      <c r="FX44" s="289">
        <f t="shared" si="131"/>
        <v>0.3483969340733063</v>
      </c>
      <c r="FY44" s="287">
        <f>SUM(FY28:FY32)</f>
        <v>45782.41</v>
      </c>
      <c r="FZ44" s="288">
        <f>SUM(FZ28:FZ32)</f>
        <v>14886.789999999999</v>
      </c>
      <c r="GA44" s="289">
        <f t="shared" si="132"/>
        <v>0.32516396581132356</v>
      </c>
      <c r="GB44" s="287">
        <f>SUM(GB28:GB32)</f>
        <v>56090.47</v>
      </c>
      <c r="GC44" s="288">
        <f>SUM(GC28:GC32)</f>
        <v>16366.15</v>
      </c>
      <c r="GD44" s="289">
        <f t="shared" si="133"/>
        <v>0.29178129546783971</v>
      </c>
      <c r="GE44" s="287">
        <f>SUM(GE28:GE32)</f>
        <v>58608.420000000006</v>
      </c>
      <c r="GF44" s="288">
        <f>SUM(GF28:GF32)</f>
        <v>20620.22</v>
      </c>
      <c r="GG44" s="289">
        <f t="shared" si="134"/>
        <v>0.35183033427620125</v>
      </c>
      <c r="GH44" s="287">
        <f>SUM(GH28:GH32)</f>
        <v>97895.170000000013</v>
      </c>
      <c r="GI44" s="288">
        <f>SUM(GI28:GI32)</f>
        <v>30746.870000000003</v>
      </c>
      <c r="GJ44" s="289">
        <f t="shared" si="135"/>
        <v>0.31407954038999064</v>
      </c>
      <c r="GK44" s="287">
        <f>SUM(GK28:GK32)</f>
        <v>95234.2</v>
      </c>
      <c r="GL44" s="288">
        <f>SUM(GL28:GL32)</f>
        <v>16656.939999999999</v>
      </c>
      <c r="GM44" s="289">
        <f t="shared" si="136"/>
        <v>0.17490502361546587</v>
      </c>
      <c r="GN44" s="287">
        <f>SUM(GN28:GN32)</f>
        <v>45345.74</v>
      </c>
      <c r="GO44" s="288">
        <f>SUM(GO28:GO32)</f>
        <v>14639.480000000001</v>
      </c>
      <c r="GP44" s="289">
        <f t="shared" si="137"/>
        <v>0.32284135180063228</v>
      </c>
      <c r="GQ44" s="287">
        <f>SUM(GQ28:GQ32)</f>
        <v>43142.520000000004</v>
      </c>
      <c r="GR44" s="288">
        <f>SUM(GR28:GR32)</f>
        <v>11356.529999999999</v>
      </c>
      <c r="GS44" s="289">
        <f t="shared" si="138"/>
        <v>0.26323288486625257</v>
      </c>
      <c r="GT44" s="287">
        <f>SUM(GT28:GT32)</f>
        <v>38645.07</v>
      </c>
      <c r="GU44" s="288">
        <f>SUM(GU28:GU32)</f>
        <v>17719.72</v>
      </c>
      <c r="GV44" s="289">
        <f t="shared" si="139"/>
        <v>0.45852472255840138</v>
      </c>
      <c r="GW44" s="287">
        <f>SUM(GW28:GW32)</f>
        <v>42992.84</v>
      </c>
      <c r="GX44" s="288">
        <f>SUM(GX28:GX32)</f>
        <v>8151.31</v>
      </c>
      <c r="GY44" s="289">
        <f t="shared" si="140"/>
        <v>0.18959691892882632</v>
      </c>
      <c r="GZ44" s="287">
        <f>SUM(GZ28:GZ32)</f>
        <v>42992.84</v>
      </c>
      <c r="HA44" s="288">
        <f>SUM(HA28:HA32)</f>
        <v>19615.120000000003</v>
      </c>
      <c r="HB44" s="289">
        <f t="shared" si="141"/>
        <v>0.45624155091871121</v>
      </c>
      <c r="HC44" s="287">
        <f>SUM(HC28:HC32)</f>
        <v>95924.56</v>
      </c>
      <c r="HD44" s="288">
        <f>SUM(HD28:HD32)</f>
        <v>29043.93</v>
      </c>
      <c r="HE44" s="289">
        <f t="shared" si="142"/>
        <v>0.30277887122964131</v>
      </c>
      <c r="HF44" s="287">
        <f>SUM(HF28:HF32)</f>
        <v>87097.73</v>
      </c>
      <c r="HG44" s="288">
        <f>SUM(HG28:HG32)</f>
        <v>16475.45</v>
      </c>
      <c r="HH44" s="289">
        <f t="shared" si="143"/>
        <v>0.18916049821275482</v>
      </c>
      <c r="HI44" s="287">
        <f>SUM(HI28:HI32)</f>
        <v>54621.49</v>
      </c>
      <c r="HJ44" s="288">
        <f>SUM(HJ28:HJ32)</f>
        <v>14450.33</v>
      </c>
      <c r="HK44" s="289">
        <f t="shared" si="144"/>
        <v>0.26455393289344542</v>
      </c>
      <c r="HL44" s="287">
        <f>SUM(HL28:HL32)</f>
        <v>34114.47</v>
      </c>
      <c r="HM44" s="288">
        <f>SUM(HM28:HM32)</f>
        <v>11132.16</v>
      </c>
      <c r="HN44" s="289">
        <f t="shared" si="145"/>
        <v>0.32631783521772428</v>
      </c>
      <c r="HO44" s="287">
        <f>SUM(HO28:HO32)</f>
        <v>13138.920000000002</v>
      </c>
      <c r="HP44" s="288">
        <f>SUM(HP28:HP32)</f>
        <v>13342.56</v>
      </c>
      <c r="HQ44" s="289">
        <f t="shared" si="146"/>
        <v>1.0154989907846306</v>
      </c>
      <c r="HR44" s="287">
        <f>SUM(HR28:HR32)</f>
        <v>8480.19</v>
      </c>
      <c r="HS44" s="288">
        <f>SUM(HS28:HS32)</f>
        <v>10838.28</v>
      </c>
      <c r="HT44" s="289">
        <f t="shared" si="147"/>
        <v>1.2780704205919915</v>
      </c>
      <c r="HU44" s="287">
        <f>SUM(HU28:HU32)</f>
        <v>14983.410000000002</v>
      </c>
      <c r="HV44" s="288">
        <f>SUM(HV28:HV32)</f>
        <v>27705.010000000002</v>
      </c>
      <c r="HW44" s="289">
        <f t="shared" si="148"/>
        <v>1.8490457112232797</v>
      </c>
      <c r="HX44" s="287">
        <f>SUM(HX28:HX32)</f>
        <v>17748.63</v>
      </c>
      <c r="HY44" s="288">
        <f>SUM(HY28:HY32)</f>
        <v>47176.54</v>
      </c>
      <c r="HZ44" s="289">
        <f t="shared" si="149"/>
        <v>2.6580383950761268</v>
      </c>
      <c r="IA44" s="287">
        <f>SUM(IA28:IA32)</f>
        <v>20337.52</v>
      </c>
      <c r="IB44" s="288">
        <f>SUM(IB28:IB32)</f>
        <v>30759.129999999997</v>
      </c>
      <c r="IC44" s="289">
        <f t="shared" si="150"/>
        <v>1.5124326859912121</v>
      </c>
      <c r="IQ44" s="287">
        <f>SUM(IQ28:IQ32)</f>
        <v>1030350.1399999999</v>
      </c>
      <c r="IR44" s="287">
        <f>SUM(IR28:IR32)</f>
        <v>387902.1</v>
      </c>
      <c r="IS44" s="288">
        <f>SUM(IS28:IS32)</f>
        <v>-642448.03999999992</v>
      </c>
      <c r="IT44" s="289">
        <f t="shared" si="151"/>
        <v>0.3764760006729363</v>
      </c>
      <c r="IU44" s="288">
        <f>SUM(IU28:IU32)</f>
        <v>230184.84</v>
      </c>
      <c r="IV44" s="288">
        <f>SUM(IV28:IV32)</f>
        <v>141120.33000000002</v>
      </c>
      <c r="IW44" s="288">
        <f>SUM(IW28:IW32)</f>
        <v>-89064.51</v>
      </c>
      <c r="IX44" s="336">
        <f t="shared" si="152"/>
        <v>0.61307395395804531</v>
      </c>
      <c r="IZ44" s="339"/>
    </row>
  </sheetData>
  <mergeCells count="3">
    <mergeCell ref="C2:C3"/>
    <mergeCell ref="IQ2:IT2"/>
    <mergeCell ref="IU2:IX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5"/>
  <sheetViews>
    <sheetView workbookViewId="0">
      <selection activeCell="Q18" sqref="Q18"/>
    </sheetView>
  </sheetViews>
  <sheetFormatPr defaultColWidth="9.140625" defaultRowHeight="15"/>
  <cols>
    <col min="1" max="1" width="26.85546875" bestFit="1" customWidth="1"/>
    <col min="2" max="6" width="8.7109375" customWidth="1"/>
    <col min="7" max="7" width="7.5703125" bestFit="1" customWidth="1"/>
    <col min="8" max="12" width="8.7109375" customWidth="1"/>
    <col min="13" max="13" width="9.5703125" customWidth="1"/>
    <col min="14" max="15" width="0" hidden="1" customWidth="1"/>
  </cols>
  <sheetData>
    <row r="1" spans="1:27">
      <c r="B1" s="55">
        <v>4</v>
      </c>
      <c r="C1" s="55">
        <v>4</v>
      </c>
      <c r="D1" s="55">
        <v>5</v>
      </c>
      <c r="E1" s="55">
        <v>4</v>
      </c>
      <c r="F1" s="55">
        <v>4</v>
      </c>
      <c r="G1" s="55">
        <v>5</v>
      </c>
      <c r="H1" s="55">
        <v>4</v>
      </c>
      <c r="I1" s="55">
        <v>4</v>
      </c>
      <c r="J1" s="55">
        <v>5</v>
      </c>
      <c r="K1" s="55">
        <v>4</v>
      </c>
      <c r="L1" s="55">
        <v>4</v>
      </c>
      <c r="M1" s="55">
        <v>5</v>
      </c>
      <c r="N1" s="55">
        <v>5.3333333333333304</v>
      </c>
      <c r="O1" s="55">
        <v>5.8333333333333304</v>
      </c>
      <c r="P1" s="55">
        <v>4</v>
      </c>
      <c r="Q1" s="55">
        <v>4</v>
      </c>
      <c r="R1" s="55">
        <v>5</v>
      </c>
      <c r="S1" s="55">
        <v>4</v>
      </c>
      <c r="T1" s="55">
        <v>4</v>
      </c>
      <c r="U1" s="55">
        <v>5</v>
      </c>
      <c r="V1" s="55">
        <v>4</v>
      </c>
      <c r="W1" s="55">
        <v>4</v>
      </c>
      <c r="X1" s="55">
        <v>5</v>
      </c>
      <c r="Y1" s="55">
        <v>4</v>
      </c>
      <c r="Z1" s="55">
        <v>4</v>
      </c>
      <c r="AA1" s="55">
        <v>5</v>
      </c>
    </row>
    <row r="2" spans="1:27">
      <c r="A2" t="s">
        <v>624</v>
      </c>
      <c r="B2" s="461">
        <v>44197</v>
      </c>
      <c r="C2" s="461">
        <v>44228</v>
      </c>
      <c r="D2" s="461">
        <v>44256</v>
      </c>
      <c r="E2" s="461">
        <v>44287</v>
      </c>
      <c r="F2" s="461">
        <v>44317</v>
      </c>
      <c r="G2" s="461">
        <v>44348</v>
      </c>
      <c r="H2" s="461">
        <v>44378</v>
      </c>
      <c r="I2" s="461">
        <v>44409</v>
      </c>
      <c r="J2" s="461">
        <v>44440</v>
      </c>
      <c r="K2" s="461">
        <v>44470</v>
      </c>
      <c r="L2" s="461">
        <v>44501</v>
      </c>
      <c r="M2" s="461">
        <v>44531</v>
      </c>
      <c r="N2" s="462" t="s">
        <v>625</v>
      </c>
      <c r="P2" s="462">
        <v>44562</v>
      </c>
      <c r="Q2" s="462">
        <v>44593</v>
      </c>
      <c r="R2" s="462">
        <v>44621</v>
      </c>
      <c r="S2" s="462">
        <v>44652</v>
      </c>
      <c r="T2" s="462">
        <v>44682</v>
      </c>
      <c r="U2" s="462">
        <v>44713</v>
      </c>
      <c r="V2" s="462">
        <v>44743</v>
      </c>
      <c r="W2" s="462">
        <v>44774</v>
      </c>
      <c r="X2" s="462">
        <v>44805</v>
      </c>
      <c r="Y2" s="462">
        <v>44835</v>
      </c>
      <c r="Z2" s="462">
        <v>44866</v>
      </c>
      <c r="AA2" s="462">
        <v>44896</v>
      </c>
    </row>
    <row r="3" spans="1:27" s="427" customFormat="1">
      <c r="A3" s="466" t="s">
        <v>626</v>
      </c>
      <c r="B3" s="470">
        <f>2129599.42325/1000</f>
        <v>2129.5994232500002</v>
      </c>
      <c r="D3" s="467">
        <f>'Ventas Mensuales'!N48/1000</f>
        <v>3195.9202575625004</v>
      </c>
      <c r="E3" s="467">
        <f>'Ventas Mensuales'!S48/1000</f>
        <v>3254.4948013825006</v>
      </c>
      <c r="F3" s="467" t="e">
        <f>#REF!/1000</f>
        <v>#REF!</v>
      </c>
      <c r="G3" s="467" t="e">
        <f>#REF!/1000</f>
        <v>#REF!</v>
      </c>
      <c r="H3" s="467" t="e">
        <f>#REF!/1000</f>
        <v>#REF!</v>
      </c>
      <c r="I3" s="467" t="e">
        <f>#REF!/1000</f>
        <v>#REF!</v>
      </c>
      <c r="J3" s="467" t="e">
        <f>#REF!/1000</f>
        <v>#REF!</v>
      </c>
      <c r="K3" s="467" t="e">
        <f>#REF!/1000</f>
        <v>#REF!</v>
      </c>
      <c r="L3" s="467" t="e">
        <f>#REF!/1000</f>
        <v>#REF!</v>
      </c>
      <c r="M3" s="467" t="e">
        <f>#REF!/1000</f>
        <v>#REF!</v>
      </c>
      <c r="R3" s="467"/>
      <c r="S3" s="467"/>
      <c r="T3" s="467"/>
      <c r="U3" s="467"/>
      <c r="V3" s="467"/>
      <c r="W3" s="467"/>
      <c r="X3" s="467"/>
      <c r="Y3" s="467"/>
      <c r="Z3" s="467"/>
      <c r="AA3" s="467"/>
    </row>
    <row r="4" spans="1:27" s="427" customFormat="1">
      <c r="A4" s="468" t="s">
        <v>627</v>
      </c>
      <c r="D4" s="469">
        <f t="shared" ref="D4:AA4" si="0">SUM(D5:D11)</f>
        <v>4289</v>
      </c>
      <c r="E4" s="469">
        <f t="shared" si="0"/>
        <v>3669</v>
      </c>
      <c r="F4" s="469">
        <f t="shared" si="0"/>
        <v>3809</v>
      </c>
      <c r="G4" s="469">
        <f t="shared" si="0"/>
        <v>4149</v>
      </c>
      <c r="H4" s="469">
        <f t="shared" si="0"/>
        <v>3809</v>
      </c>
      <c r="I4" s="469">
        <f t="shared" si="0"/>
        <v>3669</v>
      </c>
      <c r="J4" s="469">
        <f t="shared" si="0"/>
        <v>4289</v>
      </c>
      <c r="K4" s="469">
        <f t="shared" si="0"/>
        <v>3669</v>
      </c>
      <c r="L4" s="469">
        <f t="shared" si="0"/>
        <v>3809</v>
      </c>
      <c r="M4" s="469">
        <f t="shared" si="0"/>
        <v>4849</v>
      </c>
      <c r="N4" s="469">
        <f t="shared" si="0"/>
        <v>27419</v>
      </c>
      <c r="O4" s="469">
        <f t="shared" si="0"/>
        <v>1399</v>
      </c>
      <c r="P4" s="469">
        <f t="shared" si="0"/>
        <v>3809</v>
      </c>
      <c r="Q4" s="469">
        <f t="shared" si="0"/>
        <v>3669</v>
      </c>
      <c r="R4" s="469">
        <f t="shared" si="0"/>
        <v>4289</v>
      </c>
      <c r="S4" s="469">
        <f t="shared" si="0"/>
        <v>3669</v>
      </c>
      <c r="T4" s="469">
        <f t="shared" si="0"/>
        <v>3809</v>
      </c>
      <c r="U4" s="469">
        <f t="shared" si="0"/>
        <v>4149</v>
      </c>
      <c r="V4" s="469">
        <f t="shared" si="0"/>
        <v>3809</v>
      </c>
      <c r="W4" s="469">
        <f t="shared" si="0"/>
        <v>3669</v>
      </c>
      <c r="X4" s="469">
        <f t="shared" si="0"/>
        <v>4289</v>
      </c>
      <c r="Y4" s="469">
        <f t="shared" si="0"/>
        <v>3669</v>
      </c>
      <c r="Z4" s="469">
        <f t="shared" si="0"/>
        <v>3809</v>
      </c>
      <c r="AA4" s="469">
        <f t="shared" si="0"/>
        <v>4849</v>
      </c>
    </row>
    <row r="5" spans="1:27">
      <c r="A5" t="s">
        <v>246</v>
      </c>
      <c r="D5" s="386">
        <f>(350000*D1)/1000</f>
        <v>1750</v>
      </c>
      <c r="E5" s="386">
        <f t="shared" ref="E5:L5" si="1">(350000*E1)/1000</f>
        <v>1400</v>
      </c>
      <c r="F5" s="386">
        <f t="shared" si="1"/>
        <v>1400</v>
      </c>
      <c r="G5" s="386">
        <f t="shared" si="1"/>
        <v>1750</v>
      </c>
      <c r="H5" s="386">
        <f t="shared" si="1"/>
        <v>1400</v>
      </c>
      <c r="I5" s="386">
        <f t="shared" si="1"/>
        <v>1400</v>
      </c>
      <c r="J5" s="386">
        <f t="shared" si="1"/>
        <v>1750</v>
      </c>
      <c r="K5" s="386">
        <f t="shared" si="1"/>
        <v>1400</v>
      </c>
      <c r="L5" s="386">
        <f t="shared" si="1"/>
        <v>1400</v>
      </c>
      <c r="M5" s="386">
        <f>(700000+(350000*M1))/1000</f>
        <v>2450</v>
      </c>
      <c r="N5" s="386">
        <f>SUM(D5:M5)</f>
        <v>16100</v>
      </c>
      <c r="P5" s="386">
        <f t="shared" ref="P5:Q5" si="2">(350000*P1)/1000</f>
        <v>1400</v>
      </c>
      <c r="Q5" s="386">
        <f t="shared" si="2"/>
        <v>1400</v>
      </c>
      <c r="R5" s="386">
        <f>(350000*R1)/1000</f>
        <v>1750</v>
      </c>
      <c r="S5" s="386">
        <f t="shared" ref="S5:Z5" si="3">(350000*S1)/1000</f>
        <v>1400</v>
      </c>
      <c r="T5" s="386">
        <f t="shared" si="3"/>
        <v>1400</v>
      </c>
      <c r="U5" s="386">
        <f t="shared" si="3"/>
        <v>1750</v>
      </c>
      <c r="V5" s="386">
        <f t="shared" si="3"/>
        <v>1400</v>
      </c>
      <c r="W5" s="386">
        <f t="shared" si="3"/>
        <v>1400</v>
      </c>
      <c r="X5" s="386">
        <f t="shared" si="3"/>
        <v>1750</v>
      </c>
      <c r="Y5" s="386">
        <f t="shared" si="3"/>
        <v>1400</v>
      </c>
      <c r="Z5" s="386">
        <f t="shared" si="3"/>
        <v>1400</v>
      </c>
      <c r="AA5" s="386">
        <f>(700000+(350000*AA1))/1000</f>
        <v>2450</v>
      </c>
    </row>
    <row r="6" spans="1:27">
      <c r="A6" t="s">
        <v>628</v>
      </c>
      <c r="D6" s="386">
        <v>350</v>
      </c>
      <c r="E6" s="386">
        <v>350</v>
      </c>
      <c r="F6" s="386">
        <v>350</v>
      </c>
      <c r="G6" s="386">
        <v>350</v>
      </c>
      <c r="H6" s="386">
        <v>350</v>
      </c>
      <c r="I6" s="386">
        <v>350</v>
      </c>
      <c r="J6" s="386">
        <v>350</v>
      </c>
      <c r="K6" s="386">
        <v>350</v>
      </c>
      <c r="L6" s="386">
        <v>350</v>
      </c>
      <c r="M6" s="386">
        <v>350</v>
      </c>
      <c r="N6" s="386">
        <f t="shared" ref="N6:N10" si="4">SUM(D6:M6)</f>
        <v>3500</v>
      </c>
      <c r="P6" s="386">
        <v>350</v>
      </c>
      <c r="Q6" s="386">
        <v>350</v>
      </c>
      <c r="R6" s="386">
        <v>350</v>
      </c>
      <c r="S6" s="386">
        <v>350</v>
      </c>
      <c r="T6" s="386">
        <v>350</v>
      </c>
      <c r="U6" s="386">
        <v>350</v>
      </c>
      <c r="V6" s="386">
        <v>350</v>
      </c>
      <c r="W6" s="386">
        <v>350</v>
      </c>
      <c r="X6" s="386">
        <v>350</v>
      </c>
      <c r="Y6" s="386">
        <v>350</v>
      </c>
      <c r="Z6" s="386">
        <v>350</v>
      </c>
      <c r="AA6" s="386">
        <v>350</v>
      </c>
    </row>
    <row r="7" spans="1:27">
      <c r="A7" t="s">
        <v>629</v>
      </c>
      <c r="D7" s="386">
        <v>140</v>
      </c>
      <c r="E7" s="386"/>
      <c r="F7" s="386">
        <v>140</v>
      </c>
      <c r="G7" s="386"/>
      <c r="H7" s="386">
        <v>140</v>
      </c>
      <c r="I7" s="386"/>
      <c r="J7" s="386">
        <v>140</v>
      </c>
      <c r="K7" s="386"/>
      <c r="L7" s="386">
        <v>140</v>
      </c>
      <c r="M7" s="386"/>
      <c r="N7" s="386">
        <f t="shared" si="4"/>
        <v>700</v>
      </c>
      <c r="P7" s="386">
        <v>140</v>
      </c>
      <c r="R7" s="386">
        <v>140</v>
      </c>
      <c r="S7" s="386"/>
      <c r="T7" s="386">
        <v>140</v>
      </c>
      <c r="U7" s="386"/>
      <c r="V7" s="386">
        <v>140</v>
      </c>
      <c r="W7" s="386"/>
      <c r="X7" s="386">
        <v>140</v>
      </c>
      <c r="Y7" s="386"/>
      <c r="Z7" s="386">
        <v>140</v>
      </c>
      <c r="AA7" s="386"/>
    </row>
    <row r="8" spans="1:27">
      <c r="A8" t="s">
        <v>308</v>
      </c>
      <c r="D8" s="386">
        <f>100*D1</f>
        <v>500</v>
      </c>
      <c r="E8" s="386">
        <f t="shared" ref="E8:M8" si="5">100*E1</f>
        <v>400</v>
      </c>
      <c r="F8" s="386">
        <f t="shared" si="5"/>
        <v>400</v>
      </c>
      <c r="G8" s="386">
        <f t="shared" si="5"/>
        <v>500</v>
      </c>
      <c r="H8" s="386">
        <f t="shared" si="5"/>
        <v>400</v>
      </c>
      <c r="I8" s="386">
        <f t="shared" si="5"/>
        <v>400</v>
      </c>
      <c r="J8" s="386">
        <f t="shared" si="5"/>
        <v>500</v>
      </c>
      <c r="K8" s="386">
        <f t="shared" si="5"/>
        <v>400</v>
      </c>
      <c r="L8" s="386">
        <f t="shared" si="5"/>
        <v>400</v>
      </c>
      <c r="M8" s="386">
        <f t="shared" si="5"/>
        <v>500</v>
      </c>
      <c r="N8" s="386">
        <f t="shared" si="4"/>
        <v>4400</v>
      </c>
      <c r="P8" s="386">
        <f t="shared" ref="P8:Q8" si="6">100*P1</f>
        <v>400</v>
      </c>
      <c r="Q8" s="386">
        <f t="shared" si="6"/>
        <v>400</v>
      </c>
      <c r="R8" s="386">
        <f>100*R1</f>
        <v>500</v>
      </c>
      <c r="S8" s="386">
        <f t="shared" ref="S8:AA8" si="7">100*S1</f>
        <v>400</v>
      </c>
      <c r="T8" s="386">
        <f t="shared" si="7"/>
        <v>400</v>
      </c>
      <c r="U8" s="386">
        <f t="shared" si="7"/>
        <v>500</v>
      </c>
      <c r="V8" s="386">
        <f t="shared" si="7"/>
        <v>400</v>
      </c>
      <c r="W8" s="386">
        <f t="shared" si="7"/>
        <v>400</v>
      </c>
      <c r="X8" s="386">
        <f t="shared" si="7"/>
        <v>500</v>
      </c>
      <c r="Y8" s="386">
        <f t="shared" si="7"/>
        <v>400</v>
      </c>
      <c r="Z8" s="386">
        <f t="shared" si="7"/>
        <v>400</v>
      </c>
      <c r="AA8" s="386">
        <f t="shared" si="7"/>
        <v>500</v>
      </c>
    </row>
    <row r="9" spans="1:27">
      <c r="A9" t="s">
        <v>630</v>
      </c>
      <c r="D9" s="386">
        <f>10*D1</f>
        <v>50</v>
      </c>
      <c r="E9" s="386">
        <f t="shared" ref="E9:M9" si="8">10*E1</f>
        <v>40</v>
      </c>
      <c r="F9" s="386">
        <f t="shared" si="8"/>
        <v>40</v>
      </c>
      <c r="G9" s="386">
        <f t="shared" si="8"/>
        <v>50</v>
      </c>
      <c r="H9" s="386">
        <f t="shared" si="8"/>
        <v>40</v>
      </c>
      <c r="I9" s="386">
        <f t="shared" si="8"/>
        <v>40</v>
      </c>
      <c r="J9" s="386">
        <f t="shared" si="8"/>
        <v>50</v>
      </c>
      <c r="K9" s="386">
        <f t="shared" si="8"/>
        <v>40</v>
      </c>
      <c r="L9" s="386">
        <f t="shared" si="8"/>
        <v>40</v>
      </c>
      <c r="M9" s="386">
        <f t="shared" si="8"/>
        <v>50</v>
      </c>
      <c r="N9" s="386">
        <f t="shared" si="4"/>
        <v>440</v>
      </c>
      <c r="P9" s="386">
        <f t="shared" ref="P9:Q9" si="9">10*P1</f>
        <v>40</v>
      </c>
      <c r="Q9" s="386">
        <f t="shared" si="9"/>
        <v>40</v>
      </c>
      <c r="R9" s="386">
        <f>10*R1</f>
        <v>50</v>
      </c>
      <c r="S9" s="386">
        <f t="shared" ref="S9:AA9" si="10">10*S1</f>
        <v>40</v>
      </c>
      <c r="T9" s="386">
        <f t="shared" si="10"/>
        <v>40</v>
      </c>
      <c r="U9" s="386">
        <f t="shared" si="10"/>
        <v>50</v>
      </c>
      <c r="V9" s="386">
        <f t="shared" si="10"/>
        <v>40</v>
      </c>
      <c r="W9" s="386">
        <f t="shared" si="10"/>
        <v>40</v>
      </c>
      <c r="X9" s="386">
        <f t="shared" si="10"/>
        <v>50</v>
      </c>
      <c r="Y9" s="386">
        <f t="shared" si="10"/>
        <v>40</v>
      </c>
      <c r="Z9" s="386">
        <f t="shared" si="10"/>
        <v>40</v>
      </c>
      <c r="AA9" s="386">
        <f t="shared" si="10"/>
        <v>50</v>
      </c>
    </row>
    <row r="10" spans="1:27">
      <c r="A10" t="s">
        <v>631</v>
      </c>
      <c r="D10" s="386">
        <f>20*D1</f>
        <v>100</v>
      </c>
      <c r="E10" s="386">
        <f t="shared" ref="E10:M10" si="11">20*E1</f>
        <v>80</v>
      </c>
      <c r="F10" s="386">
        <f t="shared" si="11"/>
        <v>80</v>
      </c>
      <c r="G10" s="386">
        <f t="shared" si="11"/>
        <v>100</v>
      </c>
      <c r="H10" s="386">
        <f t="shared" si="11"/>
        <v>80</v>
      </c>
      <c r="I10" s="386">
        <f t="shared" si="11"/>
        <v>80</v>
      </c>
      <c r="J10" s="386">
        <f t="shared" si="11"/>
        <v>100</v>
      </c>
      <c r="K10" s="386">
        <f t="shared" si="11"/>
        <v>80</v>
      </c>
      <c r="L10" s="386">
        <f t="shared" si="11"/>
        <v>80</v>
      </c>
      <c r="M10" s="386">
        <f t="shared" si="11"/>
        <v>100</v>
      </c>
      <c r="N10" s="386">
        <f t="shared" si="4"/>
        <v>880</v>
      </c>
      <c r="P10" s="386">
        <f t="shared" ref="P10:Q10" si="12">20*P1</f>
        <v>80</v>
      </c>
      <c r="Q10" s="386">
        <f t="shared" si="12"/>
        <v>80</v>
      </c>
      <c r="R10" s="386">
        <f>20*R1</f>
        <v>100</v>
      </c>
      <c r="S10" s="386">
        <f t="shared" ref="S10:AA10" si="13">20*S1</f>
        <v>80</v>
      </c>
      <c r="T10" s="386">
        <f t="shared" si="13"/>
        <v>80</v>
      </c>
      <c r="U10" s="386">
        <f t="shared" si="13"/>
        <v>100</v>
      </c>
      <c r="V10" s="386">
        <f t="shared" si="13"/>
        <v>80</v>
      </c>
      <c r="W10" s="386">
        <f t="shared" si="13"/>
        <v>80</v>
      </c>
      <c r="X10" s="386">
        <f t="shared" si="13"/>
        <v>100</v>
      </c>
      <c r="Y10" s="386">
        <f t="shared" si="13"/>
        <v>80</v>
      </c>
      <c r="Z10" s="386">
        <f t="shared" si="13"/>
        <v>80</v>
      </c>
      <c r="AA10" s="386">
        <f t="shared" si="13"/>
        <v>100</v>
      </c>
    </row>
    <row r="11" spans="1:27">
      <c r="A11" t="s">
        <v>632</v>
      </c>
      <c r="B11" s="386">
        <v>1399</v>
      </c>
      <c r="C11" s="386">
        <v>1399</v>
      </c>
      <c r="D11" s="386">
        <v>1399</v>
      </c>
      <c r="E11" s="386">
        <v>1399</v>
      </c>
      <c r="F11" s="386">
        <v>1399</v>
      </c>
      <c r="G11" s="386">
        <v>1399</v>
      </c>
      <c r="H11" s="386">
        <v>1399</v>
      </c>
      <c r="I11" s="386">
        <v>1399</v>
      </c>
      <c r="J11" s="386">
        <v>1399</v>
      </c>
      <c r="K11" s="386">
        <v>1399</v>
      </c>
      <c r="L11" s="386">
        <v>1399</v>
      </c>
      <c r="M11" s="386">
        <v>1399</v>
      </c>
      <c r="N11" s="386">
        <v>1399</v>
      </c>
      <c r="O11" s="386">
        <v>1399</v>
      </c>
      <c r="P11" s="386">
        <v>1399</v>
      </c>
      <c r="Q11" s="386">
        <v>1399</v>
      </c>
      <c r="R11" s="386">
        <v>1399</v>
      </c>
      <c r="S11" s="386">
        <v>1399</v>
      </c>
      <c r="T11" s="386">
        <v>1399</v>
      </c>
      <c r="U11" s="386">
        <v>1399</v>
      </c>
      <c r="V11" s="386">
        <v>1399</v>
      </c>
      <c r="W11" s="386">
        <v>1399</v>
      </c>
      <c r="X11" s="386">
        <v>1399</v>
      </c>
      <c r="Y11" s="386">
        <v>1399</v>
      </c>
      <c r="Z11" s="386">
        <v>1399</v>
      </c>
      <c r="AA11" s="386">
        <v>1399</v>
      </c>
    </row>
    <row r="12" spans="1:27" s="463" customFormat="1">
      <c r="D12" s="465">
        <f t="shared" ref="D12:AA12" si="14">D3-D4</f>
        <v>-1093.0797424374996</v>
      </c>
      <c r="E12" s="465">
        <f t="shared" si="14"/>
        <v>-414.50519861749945</v>
      </c>
      <c r="F12" s="465" t="e">
        <f t="shared" si="14"/>
        <v>#REF!</v>
      </c>
      <c r="G12" s="465" t="e">
        <f t="shared" si="14"/>
        <v>#REF!</v>
      </c>
      <c r="H12" s="465" t="e">
        <f t="shared" si="14"/>
        <v>#REF!</v>
      </c>
      <c r="I12" s="465" t="e">
        <f t="shared" si="14"/>
        <v>#REF!</v>
      </c>
      <c r="J12" s="465" t="e">
        <f t="shared" si="14"/>
        <v>#REF!</v>
      </c>
      <c r="K12" s="465" t="e">
        <f t="shared" si="14"/>
        <v>#REF!</v>
      </c>
      <c r="L12" s="465" t="e">
        <f t="shared" si="14"/>
        <v>#REF!</v>
      </c>
      <c r="M12" s="465" t="e">
        <f t="shared" si="14"/>
        <v>#REF!</v>
      </c>
      <c r="N12" s="464">
        <f t="shared" si="14"/>
        <v>-27419</v>
      </c>
      <c r="O12" s="464">
        <f t="shared" si="14"/>
        <v>-1399</v>
      </c>
      <c r="P12" s="465">
        <f t="shared" si="14"/>
        <v>-3809</v>
      </c>
      <c r="Q12" s="465">
        <f t="shared" si="14"/>
        <v>-3669</v>
      </c>
      <c r="R12" s="465">
        <f t="shared" si="14"/>
        <v>-4289</v>
      </c>
      <c r="S12" s="465">
        <f t="shared" si="14"/>
        <v>-3669</v>
      </c>
      <c r="T12" s="465">
        <f t="shared" si="14"/>
        <v>-3809</v>
      </c>
      <c r="U12" s="465">
        <f t="shared" si="14"/>
        <v>-4149</v>
      </c>
      <c r="V12" s="465">
        <f t="shared" si="14"/>
        <v>-3809</v>
      </c>
      <c r="W12" s="465">
        <f t="shared" si="14"/>
        <v>-3669</v>
      </c>
      <c r="X12" s="465">
        <f t="shared" si="14"/>
        <v>-4289</v>
      </c>
      <c r="Y12" s="465">
        <f t="shared" si="14"/>
        <v>-3669</v>
      </c>
      <c r="Z12" s="465">
        <f t="shared" si="14"/>
        <v>-3809</v>
      </c>
      <c r="AA12" s="465">
        <f t="shared" si="14"/>
        <v>-4849</v>
      </c>
    </row>
    <row r="13" spans="1:27" s="463" customFormat="1">
      <c r="A13" s="463" t="s">
        <v>633</v>
      </c>
      <c r="D13" s="465"/>
      <c r="E13" s="465"/>
      <c r="F13" s="465"/>
      <c r="G13" s="465"/>
      <c r="H13" s="465"/>
      <c r="I13" s="465"/>
      <c r="J13" s="465"/>
      <c r="K13" s="465"/>
      <c r="L13" s="465"/>
      <c r="M13" s="465" t="e">
        <f>SUM(B12:M12)</f>
        <v>#REF!</v>
      </c>
      <c r="N13" s="464"/>
      <c r="O13" s="464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</row>
    <row r="15" spans="1:27">
      <c r="A15" t="s">
        <v>634</v>
      </c>
      <c r="B15" s="386">
        <f>991275/1000</f>
        <v>991.27499999999998</v>
      </c>
      <c r="C15" s="386">
        <f>570697/1000</f>
        <v>570.697</v>
      </c>
      <c r="D15" s="386">
        <f>630721.88/1000</f>
        <v>630.72188000000006</v>
      </c>
      <c r="E15" s="386">
        <f>1010500/1000</f>
        <v>1010.5</v>
      </c>
      <c r="F15" s="386">
        <f>815285/1000</f>
        <v>815.28499999999997</v>
      </c>
      <c r="G15" s="386">
        <f>1066178.53/1000</f>
        <v>1066.1785300000001</v>
      </c>
      <c r="H15" s="386">
        <f>1089834/1000</f>
        <v>1089.8340000000001</v>
      </c>
      <c r="I15" s="386">
        <f>898279/1000</f>
        <v>898.279</v>
      </c>
      <c r="J15" s="386">
        <f>1276438/1000</f>
        <v>1276.4380000000001</v>
      </c>
      <c r="K15" s="386">
        <f>1309058/1000</f>
        <v>1309.058</v>
      </c>
      <c r="L15" s="386">
        <f>2378173/1000</f>
        <v>2378.1729999999998</v>
      </c>
      <c r="M15" s="386">
        <f>8382042/1000</f>
        <v>8382.0419999999995</v>
      </c>
    </row>
  </sheetData>
  <pageMargins left="0.7" right="0.7" top="0.75" bottom="0.75" header="0.3" footer="0.3"/>
  <pageSetup paperSize="9" fitToHeight="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K49"/>
  <sheetViews>
    <sheetView workbookViewId="0">
      <selection activeCell="F3" sqref="F3"/>
    </sheetView>
  </sheetViews>
  <sheetFormatPr defaultColWidth="9.140625" defaultRowHeight="15"/>
  <cols>
    <col min="1" max="1" width="1.85546875" style="9" customWidth="1"/>
    <col min="2" max="2" width="5.42578125" style="9" bestFit="1" customWidth="1"/>
    <col min="3" max="3" width="19.5703125" customWidth="1"/>
  </cols>
  <sheetData>
    <row r="1" spans="3:14">
      <c r="D1" s="55">
        <v>5</v>
      </c>
      <c r="E1" s="55">
        <v>4</v>
      </c>
      <c r="F1" s="55">
        <v>4</v>
      </c>
      <c r="G1" s="55">
        <v>5</v>
      </c>
      <c r="H1" s="55">
        <v>4</v>
      </c>
      <c r="I1" s="55">
        <v>4</v>
      </c>
      <c r="J1" s="55">
        <v>5</v>
      </c>
      <c r="K1" s="55">
        <v>4</v>
      </c>
      <c r="L1" s="55">
        <v>4</v>
      </c>
      <c r="M1" s="55">
        <v>5</v>
      </c>
    </row>
    <row r="2" spans="3:14">
      <c r="C2" t="s">
        <v>624</v>
      </c>
      <c r="D2" s="55" t="s">
        <v>321</v>
      </c>
      <c r="E2" s="55" t="s">
        <v>322</v>
      </c>
      <c r="F2" s="55" t="s">
        <v>323</v>
      </c>
      <c r="G2" s="55" t="s">
        <v>324</v>
      </c>
      <c r="H2" s="55" t="s">
        <v>325</v>
      </c>
      <c r="I2" s="55" t="s">
        <v>326</v>
      </c>
      <c r="J2" s="55" t="s">
        <v>327</v>
      </c>
      <c r="K2" s="55" t="s">
        <v>328</v>
      </c>
      <c r="L2" s="55" t="s">
        <v>329</v>
      </c>
      <c r="M2" s="55" t="s">
        <v>330</v>
      </c>
    </row>
    <row r="3" spans="3:14">
      <c r="C3" s="387" t="s">
        <v>635</v>
      </c>
      <c r="D3" s="384">
        <f>'Ventas Mensuales'!N47/1000</f>
        <v>737.52005943749998</v>
      </c>
      <c r="E3" s="384">
        <v>868</v>
      </c>
      <c r="F3" s="384">
        <v>936</v>
      </c>
      <c r="G3" s="384">
        <f>'Ventas Mensuales'!AC47/1000</f>
        <v>1143.6037037399999</v>
      </c>
      <c r="H3" s="384">
        <f>'Ventas Mensuales'!AH47/1000</f>
        <v>915.97526815499987</v>
      </c>
      <c r="I3" s="384">
        <f>'Ventas Mensuales'!AM47/1000</f>
        <v>892.21016493000013</v>
      </c>
      <c r="J3" s="384">
        <f>'Ventas Mensuales'!AR47/1000</f>
        <v>1172.4800783429998</v>
      </c>
      <c r="K3" s="384">
        <f>'Ventas Mensuales'!AW47/1000</f>
        <v>1013.6792501250001</v>
      </c>
      <c r="L3" s="384">
        <f>'Ventas Mensuales'!BB47/1000</f>
        <v>1157.7600784800002</v>
      </c>
      <c r="M3" s="384">
        <f>'Ventas Mensuales'!BG47/1000</f>
        <v>2673.7556212050008</v>
      </c>
      <c r="N3" s="384">
        <f>SUM(D3:M3)</f>
        <v>11510.984224415501</v>
      </c>
    </row>
    <row r="4" spans="3:14">
      <c r="C4" s="388" t="s">
        <v>636</v>
      </c>
      <c r="D4" s="384">
        <f>SUM(D5:D13)</f>
        <v>766.75601783125001</v>
      </c>
      <c r="E4" s="384">
        <f t="shared" ref="E4:M4" si="0">SUM(E5:E13)</f>
        <v>834.9</v>
      </c>
      <c r="F4" s="384">
        <f t="shared" si="0"/>
        <v>925.3</v>
      </c>
      <c r="G4" s="384">
        <f t="shared" si="0"/>
        <v>912.58111112200004</v>
      </c>
      <c r="H4" s="384">
        <f t="shared" si="0"/>
        <v>850.29258044649987</v>
      </c>
      <c r="I4" s="384">
        <f t="shared" si="0"/>
        <v>841.16304947900005</v>
      </c>
      <c r="J4" s="384">
        <f t="shared" si="0"/>
        <v>886.24402350289995</v>
      </c>
      <c r="K4" s="384">
        <f t="shared" si="0"/>
        <v>841.60377503749999</v>
      </c>
      <c r="L4" s="384">
        <f t="shared" si="0"/>
        <v>873.82802354399996</v>
      </c>
      <c r="M4" s="384">
        <f t="shared" si="0"/>
        <v>1804.6266863615001</v>
      </c>
      <c r="N4" s="384">
        <f>SUM(D4:M4)</f>
        <v>9537.2952673246491</v>
      </c>
    </row>
    <row r="5" spans="3:14">
      <c r="C5" t="s">
        <v>637</v>
      </c>
      <c r="D5" s="386">
        <v>274</v>
      </c>
      <c r="E5" s="472">
        <v>267</v>
      </c>
      <c r="F5" s="472">
        <v>271</v>
      </c>
      <c r="G5" s="386">
        <v>263</v>
      </c>
      <c r="H5" s="386">
        <v>267</v>
      </c>
      <c r="I5" s="386">
        <v>266</v>
      </c>
      <c r="J5" s="386">
        <v>258</v>
      </c>
      <c r="K5" s="386">
        <v>262</v>
      </c>
      <c r="L5" s="386">
        <v>255</v>
      </c>
      <c r="M5" s="386">
        <v>729</v>
      </c>
      <c r="N5" s="386"/>
    </row>
    <row r="6" spans="3:14">
      <c r="C6" t="s">
        <v>638</v>
      </c>
      <c r="D6" s="386">
        <v>103</v>
      </c>
      <c r="E6" s="472">
        <v>139</v>
      </c>
      <c r="F6" s="386">
        <v>142</v>
      </c>
      <c r="G6" s="386">
        <v>138</v>
      </c>
      <c r="H6" s="386">
        <v>140</v>
      </c>
      <c r="I6" s="386">
        <v>139</v>
      </c>
      <c r="J6" s="386">
        <v>136</v>
      </c>
      <c r="K6" s="386">
        <v>138</v>
      </c>
      <c r="L6" s="386">
        <v>134</v>
      </c>
      <c r="M6" s="386">
        <v>136</v>
      </c>
    </row>
    <row r="7" spans="3:14">
      <c r="C7" t="s">
        <v>639</v>
      </c>
      <c r="D7" s="386">
        <f>D3*30%</f>
        <v>221.25601783124998</v>
      </c>
      <c r="E7" s="386">
        <f t="shared" ref="E7:M7" si="1">E3*30%</f>
        <v>260.39999999999998</v>
      </c>
      <c r="F7" s="386">
        <f t="shared" si="1"/>
        <v>280.8</v>
      </c>
      <c r="G7" s="386">
        <f t="shared" si="1"/>
        <v>343.08111112199998</v>
      </c>
      <c r="H7" s="386">
        <f t="shared" si="1"/>
        <v>274.79258044649993</v>
      </c>
      <c r="I7" s="386">
        <f t="shared" si="1"/>
        <v>267.66304947900005</v>
      </c>
      <c r="J7" s="386">
        <f t="shared" si="1"/>
        <v>351.74402350289995</v>
      </c>
      <c r="K7" s="386">
        <f t="shared" si="1"/>
        <v>304.10377503749999</v>
      </c>
      <c r="L7" s="386">
        <f t="shared" si="1"/>
        <v>347.32802354400002</v>
      </c>
      <c r="M7" s="386">
        <f t="shared" si="1"/>
        <v>802.12668636150022</v>
      </c>
      <c r="N7" s="386"/>
    </row>
    <row r="8" spans="3:14">
      <c r="C8" t="s">
        <v>640</v>
      </c>
      <c r="D8" s="386">
        <v>41</v>
      </c>
      <c r="E8" s="386">
        <v>41</v>
      </c>
      <c r="F8" s="386">
        <v>41</v>
      </c>
      <c r="G8" s="386">
        <v>41</v>
      </c>
      <c r="H8" s="386">
        <v>41</v>
      </c>
      <c r="I8" s="386">
        <v>41</v>
      </c>
      <c r="J8" s="386">
        <v>41</v>
      </c>
      <c r="K8" s="386">
        <v>41</v>
      </c>
      <c r="L8" s="386">
        <v>41</v>
      </c>
      <c r="M8" s="386">
        <v>41</v>
      </c>
    </row>
    <row r="9" spans="3:14">
      <c r="C9" t="s">
        <v>641</v>
      </c>
      <c r="D9" s="386">
        <v>20</v>
      </c>
      <c r="E9" s="472">
        <v>20</v>
      </c>
      <c r="F9" s="472">
        <v>20</v>
      </c>
      <c r="G9" s="386">
        <v>20</v>
      </c>
      <c r="H9" s="386">
        <v>20</v>
      </c>
      <c r="I9" s="386">
        <v>20</v>
      </c>
      <c r="J9" s="386">
        <v>20</v>
      </c>
      <c r="K9" s="386">
        <v>20</v>
      </c>
      <c r="L9" s="386">
        <v>20</v>
      </c>
      <c r="M9" s="386">
        <v>20</v>
      </c>
    </row>
    <row r="10" spans="3:14">
      <c r="C10" t="s">
        <v>642</v>
      </c>
      <c r="D10" s="386">
        <v>30</v>
      </c>
      <c r="E10" s="386">
        <v>30</v>
      </c>
      <c r="F10" s="386">
        <v>30</v>
      </c>
      <c r="G10" s="386">
        <v>30</v>
      </c>
      <c r="H10" s="386">
        <v>30</v>
      </c>
      <c r="I10" s="386">
        <v>30</v>
      </c>
      <c r="J10" s="386">
        <v>30</v>
      </c>
      <c r="K10" s="386">
        <v>30</v>
      </c>
      <c r="L10" s="386">
        <v>30</v>
      </c>
      <c r="M10" s="386">
        <v>30</v>
      </c>
    </row>
    <row r="11" spans="3:14">
      <c r="C11" t="s">
        <v>643</v>
      </c>
      <c r="D11" s="386">
        <v>30</v>
      </c>
      <c r="E11" s="386">
        <v>30</v>
      </c>
      <c r="F11" s="386">
        <v>30</v>
      </c>
      <c r="G11" s="386">
        <v>30</v>
      </c>
      <c r="H11" s="386">
        <v>30</v>
      </c>
      <c r="I11" s="386">
        <v>30</v>
      </c>
      <c r="J11" s="386">
        <v>30</v>
      </c>
      <c r="K11" s="386">
        <v>30</v>
      </c>
      <c r="L11" s="386">
        <v>30</v>
      </c>
      <c r="M11" s="386">
        <v>30</v>
      </c>
    </row>
    <row r="12" spans="3:14">
      <c r="C12" t="s">
        <v>644</v>
      </c>
      <c r="D12" s="386">
        <v>47</v>
      </c>
      <c r="E12" s="472">
        <v>47</v>
      </c>
      <c r="F12" s="472">
        <v>110</v>
      </c>
      <c r="G12" s="386">
        <v>47</v>
      </c>
      <c r="H12" s="386">
        <v>47</v>
      </c>
      <c r="I12" s="386">
        <v>47</v>
      </c>
      <c r="J12" s="386">
        <v>19</v>
      </c>
      <c r="K12" s="386">
        <v>16</v>
      </c>
      <c r="L12" s="386">
        <v>16</v>
      </c>
      <c r="M12" s="386">
        <v>16</v>
      </c>
    </row>
    <row r="13" spans="3:14">
      <c r="C13" t="s">
        <v>645</v>
      </c>
      <c r="D13" s="385">
        <v>0.5</v>
      </c>
      <c r="E13" s="385">
        <v>0.5</v>
      </c>
      <c r="F13" s="385">
        <v>0.5</v>
      </c>
      <c r="G13" s="385">
        <v>0.5</v>
      </c>
      <c r="H13" s="385">
        <v>0.5</v>
      </c>
      <c r="I13" s="385">
        <v>0.5</v>
      </c>
      <c r="J13" s="385">
        <v>0.5</v>
      </c>
      <c r="K13" s="385">
        <v>0.5</v>
      </c>
      <c r="L13" s="385">
        <v>0.5</v>
      </c>
      <c r="M13" s="385">
        <v>0.5</v>
      </c>
    </row>
    <row r="14" spans="3:14">
      <c r="D14" s="386"/>
      <c r="E14" s="386"/>
      <c r="F14" s="386"/>
      <c r="G14" s="386"/>
      <c r="H14" s="386"/>
      <c r="I14" s="386"/>
      <c r="J14" s="386"/>
      <c r="K14" s="386"/>
      <c r="L14" s="386"/>
      <c r="M14" s="386"/>
    </row>
    <row r="22" spans="1:37">
      <c r="C22" t="s">
        <v>646</v>
      </c>
    </row>
    <row r="23" spans="1:37">
      <c r="C23" t="s">
        <v>647</v>
      </c>
    </row>
    <row r="24" spans="1:37">
      <c r="E24" s="1114" t="s">
        <v>51</v>
      </c>
      <c r="F24" s="1114"/>
      <c r="G24" s="1114"/>
      <c r="H24" s="1114"/>
      <c r="I24" s="1114"/>
      <c r="J24" s="1114"/>
      <c r="K24" s="1114"/>
      <c r="L24" s="1115" t="s">
        <v>52</v>
      </c>
      <c r="M24" s="1115"/>
      <c r="N24" s="1115"/>
      <c r="O24" s="1115"/>
      <c r="P24" s="1115"/>
      <c r="Q24" s="1115"/>
      <c r="R24" s="1115"/>
      <c r="S24" s="1115"/>
      <c r="T24" s="1109" t="s">
        <v>53</v>
      </c>
      <c r="U24" s="1109"/>
      <c r="V24" s="1109"/>
      <c r="W24" s="1109"/>
      <c r="X24" s="1109"/>
      <c r="Y24" s="1109"/>
      <c r="Z24" s="1109"/>
      <c r="AA24" s="1109"/>
      <c r="AB24" s="1109"/>
      <c r="AC24" s="1109"/>
      <c r="AD24" s="1110"/>
      <c r="AE24" s="1110"/>
      <c r="AF24" s="1110"/>
      <c r="AG24" s="1110"/>
      <c r="AH24" s="1110"/>
      <c r="AI24" s="1110"/>
      <c r="AJ24" s="1110"/>
      <c r="AK24" s="1110"/>
    </row>
    <row r="25" spans="1:37">
      <c r="E25" s="395"/>
      <c r="F25" s="458" t="s">
        <v>648</v>
      </c>
      <c r="G25" s="458" t="s">
        <v>279</v>
      </c>
      <c r="H25" s="395" t="s">
        <v>648</v>
      </c>
      <c r="I25" s="395" t="s">
        <v>279</v>
      </c>
      <c r="J25" s="458" t="s">
        <v>648</v>
      </c>
      <c r="K25" s="458" t="s">
        <v>279</v>
      </c>
      <c r="L25" s="395" t="s">
        <v>648</v>
      </c>
      <c r="M25" s="395" t="s">
        <v>279</v>
      </c>
      <c r="N25" s="458" t="s">
        <v>648</v>
      </c>
      <c r="O25" s="458" t="s">
        <v>279</v>
      </c>
      <c r="P25" s="458" t="s">
        <v>648</v>
      </c>
      <c r="Q25" s="458" t="s">
        <v>279</v>
      </c>
      <c r="R25" s="458" t="s">
        <v>648</v>
      </c>
      <c r="S25" s="458" t="s">
        <v>279</v>
      </c>
      <c r="T25" s="458" t="s">
        <v>648</v>
      </c>
      <c r="U25" s="458" t="s">
        <v>279</v>
      </c>
      <c r="V25" s="458" t="s">
        <v>648</v>
      </c>
      <c r="W25" s="458" t="s">
        <v>279</v>
      </c>
      <c r="X25" s="458" t="s">
        <v>648</v>
      </c>
      <c r="Y25" s="458" t="s">
        <v>279</v>
      </c>
      <c r="Z25" s="458" t="s">
        <v>648</v>
      </c>
      <c r="AA25" s="458" t="s">
        <v>279</v>
      </c>
      <c r="AB25" s="458" t="s">
        <v>648</v>
      </c>
      <c r="AC25" s="458" t="s">
        <v>279</v>
      </c>
      <c r="AD25" s="458" t="s">
        <v>648</v>
      </c>
      <c r="AE25" s="458" t="s">
        <v>279</v>
      </c>
      <c r="AF25" s="458" t="s">
        <v>648</v>
      </c>
      <c r="AG25" s="458" t="s">
        <v>279</v>
      </c>
      <c r="AH25" s="458" t="s">
        <v>648</v>
      </c>
      <c r="AI25" s="458" t="s">
        <v>279</v>
      </c>
      <c r="AJ25" s="458" t="s">
        <v>648</v>
      </c>
      <c r="AK25" s="458" t="s">
        <v>279</v>
      </c>
    </row>
    <row r="26" spans="1:37" s="427" customFormat="1">
      <c r="A26" s="9"/>
      <c r="B26" s="9"/>
      <c r="E26" s="447">
        <v>10</v>
      </c>
      <c r="F26" s="1111">
        <v>11</v>
      </c>
      <c r="G26" s="1112"/>
      <c r="H26" s="1113">
        <v>12</v>
      </c>
      <c r="I26" s="1113"/>
      <c r="J26" s="1111">
        <v>13</v>
      </c>
      <c r="K26" s="1112"/>
      <c r="L26" s="448">
        <v>14</v>
      </c>
      <c r="M26" s="448"/>
      <c r="N26" s="455">
        <v>15</v>
      </c>
      <c r="O26" s="456"/>
      <c r="P26" s="455">
        <v>16</v>
      </c>
      <c r="Q26" s="456"/>
      <c r="R26" s="455">
        <v>17</v>
      </c>
      <c r="S26" s="456"/>
      <c r="T26" s="455">
        <v>18</v>
      </c>
      <c r="U26" s="456"/>
      <c r="V26" s="455">
        <v>19</v>
      </c>
      <c r="W26" s="456"/>
      <c r="X26" s="455">
        <v>20</v>
      </c>
      <c r="Y26" s="457"/>
      <c r="Z26" s="456">
        <v>21</v>
      </c>
      <c r="AA26" s="457"/>
      <c r="AB26" s="456">
        <v>22</v>
      </c>
      <c r="AC26" s="457"/>
      <c r="AD26" s="457">
        <v>23</v>
      </c>
      <c r="AE26" s="457"/>
      <c r="AF26" s="456">
        <v>24</v>
      </c>
      <c r="AG26" s="457"/>
      <c r="AH26" s="456">
        <v>25</v>
      </c>
      <c r="AI26" s="457"/>
      <c r="AJ26" s="456">
        <v>26</v>
      </c>
      <c r="AK26" s="457"/>
    </row>
    <row r="27" spans="1:37">
      <c r="C27" s="427" t="s">
        <v>649</v>
      </c>
      <c r="E27" s="349" t="e">
        <f>#REF!/1000</f>
        <v>#REF!</v>
      </c>
      <c r="F27" s="435" t="e">
        <f>#REF!/1000</f>
        <v>#REF!</v>
      </c>
      <c r="G27" s="449">
        <f>162858.9/1000</f>
        <v>162.85890000000001</v>
      </c>
      <c r="H27" s="349" t="e">
        <f>#REF!/1000</f>
        <v>#REF!</v>
      </c>
      <c r="I27" s="349">
        <f>156564.31/1000</f>
        <v>156.56431000000001</v>
      </c>
      <c r="J27" s="435" t="e">
        <f>#REF!/1000</f>
        <v>#REF!</v>
      </c>
      <c r="K27" s="449">
        <f>125661.4/1000</f>
        <v>125.6614</v>
      </c>
      <c r="L27" s="445" t="e">
        <f>#REF!/1000</f>
        <v>#REF!</v>
      </c>
      <c r="M27" s="348">
        <f>176814.92/1000</f>
        <v>176.81492</v>
      </c>
      <c r="N27" s="444" t="e">
        <f>#REF!/1000</f>
        <v>#REF!</v>
      </c>
      <c r="O27" s="349">
        <f>293312.59/1000</f>
        <v>293.31259</v>
      </c>
      <c r="P27" s="444" t="e">
        <f>#REF!/1000</f>
        <v>#REF!</v>
      </c>
      <c r="R27" s="444" t="e">
        <f>#REF!/1000</f>
        <v>#REF!</v>
      </c>
      <c r="T27" s="437"/>
      <c r="V27" s="437"/>
      <c r="X27" s="437"/>
      <c r="Y27" s="436"/>
      <c r="AA27" s="436"/>
      <c r="AC27" s="436"/>
      <c r="AD27" s="436"/>
      <c r="AE27" s="436"/>
      <c r="AG27" s="436"/>
      <c r="AI27" s="436"/>
      <c r="AK27" s="436"/>
    </row>
    <row r="28" spans="1:37">
      <c r="E28" s="349"/>
      <c r="F28" s="435"/>
      <c r="G28" s="436"/>
      <c r="H28" s="349"/>
      <c r="J28" s="435"/>
      <c r="K28" s="436"/>
      <c r="L28" s="445"/>
      <c r="N28" s="444"/>
      <c r="P28" s="444"/>
      <c r="R28" s="444"/>
      <c r="T28" s="437"/>
      <c r="V28" s="437"/>
      <c r="X28" s="437"/>
      <c r="Y28" s="436"/>
      <c r="AA28" s="436"/>
      <c r="AC28" s="436"/>
      <c r="AD28" s="436"/>
      <c r="AE28" s="436"/>
      <c r="AG28" s="436"/>
      <c r="AI28" s="436"/>
      <c r="AK28" s="436"/>
    </row>
    <row r="29" spans="1:37">
      <c r="C29" s="427" t="s">
        <v>650</v>
      </c>
      <c r="F29" s="437"/>
      <c r="G29" s="436"/>
      <c r="J29" s="437"/>
      <c r="K29" s="436"/>
      <c r="N29" s="437"/>
      <c r="P29" s="437"/>
      <c r="R29" s="437"/>
      <c r="T29" s="437"/>
      <c r="V29" s="437"/>
      <c r="X29" s="437"/>
      <c r="Y29" s="436"/>
      <c r="AA29" s="436"/>
      <c r="AC29" s="436"/>
      <c r="AD29" s="436"/>
      <c r="AE29" s="436"/>
      <c r="AG29" s="436"/>
      <c r="AI29" s="436"/>
      <c r="AK29" s="436"/>
    </row>
    <row r="30" spans="1:37">
      <c r="B30" s="9" t="s">
        <v>651</v>
      </c>
      <c r="C30" s="429" t="s">
        <v>637</v>
      </c>
      <c r="D30" s="348"/>
      <c r="F30" s="437">
        <v>89</v>
      </c>
      <c r="G30" s="436"/>
      <c r="H30">
        <v>89</v>
      </c>
      <c r="J30" s="437">
        <v>89</v>
      </c>
      <c r="K30" s="436"/>
      <c r="L30">
        <v>267</v>
      </c>
      <c r="M30" s="349">
        <f>267145.64/1000</f>
        <v>267.14564000000001</v>
      </c>
      <c r="N30" s="437">
        <v>68</v>
      </c>
      <c r="P30" s="437">
        <v>67</v>
      </c>
      <c r="R30" s="437">
        <v>68</v>
      </c>
      <c r="T30" s="437"/>
      <c r="V30" s="437"/>
      <c r="X30" s="437"/>
      <c r="Y30" s="436"/>
      <c r="AA30" s="436"/>
      <c r="AC30" s="436"/>
      <c r="AD30" s="436"/>
      <c r="AE30" s="436"/>
      <c r="AG30" s="436"/>
      <c r="AI30" s="436"/>
      <c r="AK30" s="436"/>
    </row>
    <row r="31" spans="1:37">
      <c r="B31" s="9" t="s">
        <v>651</v>
      </c>
      <c r="C31" s="429" t="s">
        <v>638</v>
      </c>
      <c r="D31" s="348"/>
      <c r="F31" s="437">
        <v>46</v>
      </c>
      <c r="G31" s="449">
        <f>(64004.17+38995.83)/1000</f>
        <v>103</v>
      </c>
      <c r="H31">
        <v>46</v>
      </c>
      <c r="J31" s="437">
        <v>47</v>
      </c>
      <c r="K31" s="436"/>
      <c r="N31" s="437">
        <v>35</v>
      </c>
      <c r="P31" s="437">
        <v>35</v>
      </c>
      <c r="R31" s="437">
        <v>35</v>
      </c>
      <c r="T31" s="437"/>
      <c r="V31" s="437"/>
      <c r="X31" s="437"/>
      <c r="Y31" s="436"/>
      <c r="AA31" s="436"/>
      <c r="AC31" s="436"/>
      <c r="AD31" s="436"/>
      <c r="AE31" s="436"/>
      <c r="AG31" s="436"/>
      <c r="AI31" s="436"/>
      <c r="AK31" s="436"/>
    </row>
    <row r="32" spans="1:37">
      <c r="B32" s="9" t="s">
        <v>652</v>
      </c>
      <c r="C32" t="s">
        <v>639</v>
      </c>
      <c r="D32" s="348"/>
      <c r="F32" s="435">
        <v>20</v>
      </c>
      <c r="G32" s="450"/>
      <c r="H32" s="349">
        <v>29</v>
      </c>
      <c r="J32" s="435"/>
      <c r="K32" s="449">
        <f>10818/1000</f>
        <v>10.818</v>
      </c>
      <c r="L32" s="349"/>
      <c r="N32" s="435" t="e">
        <f t="shared" ref="N32" si="2">N27*0.25</f>
        <v>#REF!</v>
      </c>
      <c r="P32" s="435" t="e">
        <f>P27*0.25</f>
        <v>#REF!</v>
      </c>
      <c r="R32" s="435" t="e">
        <f>R27*0.25</f>
        <v>#REF!</v>
      </c>
      <c r="T32" s="437"/>
      <c r="V32" s="437"/>
      <c r="X32" s="437"/>
      <c r="Y32" s="436"/>
      <c r="AA32" s="436"/>
      <c r="AC32" s="436"/>
      <c r="AD32" s="436"/>
      <c r="AE32" s="436"/>
      <c r="AG32" s="436"/>
      <c r="AI32" s="436"/>
      <c r="AK32" s="436"/>
    </row>
    <row r="33" spans="1:37">
      <c r="B33" s="9" t="s">
        <v>651</v>
      </c>
      <c r="C33" s="429" t="s">
        <v>640</v>
      </c>
      <c r="D33" s="348"/>
      <c r="F33" s="435">
        <v>10</v>
      </c>
      <c r="G33" s="449">
        <v>10.5</v>
      </c>
      <c r="H33" s="349">
        <v>10</v>
      </c>
      <c r="I33" s="349">
        <f>20500/1000</f>
        <v>20.5</v>
      </c>
      <c r="J33" s="435">
        <v>11</v>
      </c>
      <c r="K33" s="436"/>
      <c r="L33" s="349">
        <v>11</v>
      </c>
      <c r="M33">
        <v>10</v>
      </c>
      <c r="N33" s="435">
        <v>10</v>
      </c>
      <c r="O33" s="349">
        <f>10500/1000</f>
        <v>10.5</v>
      </c>
      <c r="P33" s="435">
        <v>10</v>
      </c>
      <c r="R33" s="435">
        <v>10</v>
      </c>
      <c r="T33" s="437"/>
      <c r="V33" s="437"/>
      <c r="X33" s="437"/>
      <c r="Y33" s="436"/>
      <c r="AA33" s="436"/>
      <c r="AC33" s="436"/>
      <c r="AD33" s="436"/>
      <c r="AE33" s="436"/>
      <c r="AG33" s="436"/>
      <c r="AI33" s="436"/>
      <c r="AK33" s="436"/>
    </row>
    <row r="34" spans="1:37">
      <c r="B34" s="9" t="s">
        <v>652</v>
      </c>
      <c r="C34" s="429" t="s">
        <v>641</v>
      </c>
      <c r="D34" s="348"/>
      <c r="F34" s="435"/>
      <c r="G34" s="436"/>
      <c r="H34" s="349"/>
      <c r="J34" s="435">
        <v>20</v>
      </c>
      <c r="K34" s="449">
        <f>20143/1000</f>
        <v>20.143000000000001</v>
      </c>
      <c r="L34" s="349"/>
      <c r="N34" s="435"/>
      <c r="P34" s="435"/>
      <c r="R34" s="435">
        <v>20</v>
      </c>
      <c r="T34" s="437"/>
      <c r="V34" s="437"/>
      <c r="X34" s="437"/>
      <c r="Y34" s="436"/>
      <c r="AA34" s="436"/>
      <c r="AC34" s="436"/>
      <c r="AD34" s="436"/>
      <c r="AE34" s="436"/>
      <c r="AG34" s="436"/>
      <c r="AI34" s="436"/>
      <c r="AK34" s="436"/>
    </row>
    <row r="35" spans="1:37">
      <c r="A35" s="9" t="s">
        <v>653</v>
      </c>
      <c r="B35" s="9" t="s">
        <v>652</v>
      </c>
      <c r="C35" t="s">
        <v>642</v>
      </c>
      <c r="D35" s="348">
        <v>247</v>
      </c>
      <c r="F35" s="435"/>
      <c r="G35" s="436"/>
      <c r="H35" s="349"/>
      <c r="J35" s="435"/>
      <c r="K35" s="436"/>
      <c r="L35" s="349"/>
      <c r="N35" s="435"/>
      <c r="P35" s="435"/>
      <c r="R35" s="435">
        <v>30</v>
      </c>
      <c r="T35" s="437"/>
      <c r="V35" s="437"/>
      <c r="X35" s="437"/>
      <c r="Y35" s="436"/>
      <c r="AA35" s="436"/>
      <c r="AC35" s="436"/>
      <c r="AD35" s="436"/>
      <c r="AE35" s="436"/>
      <c r="AG35" s="436"/>
      <c r="AI35" s="436"/>
      <c r="AK35" s="436"/>
    </row>
    <row r="36" spans="1:37">
      <c r="A36" s="9" t="s">
        <v>653</v>
      </c>
      <c r="B36" s="9" t="s">
        <v>651</v>
      </c>
      <c r="C36" t="s">
        <v>643</v>
      </c>
      <c r="D36" s="348"/>
      <c r="F36" s="435">
        <v>30</v>
      </c>
      <c r="G36" s="436"/>
      <c r="H36" s="349"/>
      <c r="J36" s="435"/>
      <c r="K36" s="436"/>
      <c r="L36" s="349"/>
      <c r="N36" s="435"/>
      <c r="O36">
        <f>30000/1000</f>
        <v>30</v>
      </c>
      <c r="P36" s="435"/>
      <c r="R36" s="435"/>
      <c r="T36" s="437"/>
      <c r="V36" s="437"/>
      <c r="X36" s="437"/>
      <c r="Y36" s="436"/>
      <c r="AA36" s="436"/>
      <c r="AC36" s="436"/>
      <c r="AD36" s="436"/>
      <c r="AE36" s="436"/>
      <c r="AG36" s="436"/>
      <c r="AI36" s="436"/>
      <c r="AK36" s="436"/>
    </row>
    <row r="37" spans="1:37">
      <c r="B37" s="9" t="s">
        <v>654</v>
      </c>
      <c r="C37" s="431" t="s">
        <v>644</v>
      </c>
      <c r="D37" s="348"/>
      <c r="F37" s="435">
        <v>23</v>
      </c>
      <c r="G37" s="449">
        <f>26415/1000</f>
        <v>26.414999999999999</v>
      </c>
      <c r="H37" s="349">
        <v>22</v>
      </c>
      <c r="J37" s="435">
        <v>0</v>
      </c>
      <c r="K37" s="436"/>
      <c r="L37" s="349">
        <v>64</v>
      </c>
      <c r="M37" s="349">
        <f>63699.68/1000</f>
        <v>63.699680000000001</v>
      </c>
      <c r="N37" s="435">
        <v>23</v>
      </c>
      <c r="O37" s="349">
        <f>23141/1000</f>
        <v>23.140999999999998</v>
      </c>
      <c r="P37" s="435">
        <v>23</v>
      </c>
      <c r="R37" s="435"/>
      <c r="T37" s="437"/>
      <c r="V37" s="437"/>
      <c r="X37" s="437"/>
      <c r="Y37" s="436"/>
      <c r="AA37" s="436"/>
      <c r="AC37" s="436"/>
      <c r="AD37" s="436"/>
      <c r="AE37" s="436"/>
      <c r="AG37" s="436"/>
      <c r="AI37" s="436"/>
      <c r="AK37" s="436"/>
    </row>
    <row r="38" spans="1:37">
      <c r="B38" s="9" t="s">
        <v>654</v>
      </c>
      <c r="C38" s="430" t="s">
        <v>645</v>
      </c>
      <c r="D38" s="348"/>
      <c r="F38" s="435">
        <v>2</v>
      </c>
      <c r="G38" s="436"/>
      <c r="H38" s="349"/>
      <c r="J38" s="441"/>
      <c r="K38" s="436"/>
      <c r="L38" s="446"/>
      <c r="N38" s="435"/>
      <c r="P38" s="435"/>
      <c r="R38" s="441"/>
      <c r="T38" s="437"/>
      <c r="V38" s="437"/>
      <c r="X38" s="437"/>
      <c r="Y38" s="436"/>
      <c r="AA38" s="436"/>
      <c r="AC38" s="436"/>
      <c r="AD38" s="436"/>
      <c r="AE38" s="436"/>
      <c r="AG38" s="436"/>
      <c r="AI38" s="436"/>
      <c r="AK38" s="436"/>
    </row>
    <row r="39" spans="1:37">
      <c r="A39" s="9" t="s">
        <v>653</v>
      </c>
      <c r="B39" s="9" t="s">
        <v>651</v>
      </c>
      <c r="C39" t="s">
        <v>655</v>
      </c>
      <c r="D39" s="348">
        <v>223</v>
      </c>
      <c r="F39" s="435"/>
      <c r="G39" s="449">
        <f>(9657+8708)/1000</f>
        <v>18.364999999999998</v>
      </c>
      <c r="H39" s="349">
        <v>10</v>
      </c>
      <c r="J39" s="441"/>
      <c r="K39" s="436"/>
      <c r="L39" s="349"/>
      <c r="M39">
        <f>10000/1000</f>
        <v>10</v>
      </c>
      <c r="N39" s="435"/>
      <c r="P39" s="435">
        <v>10</v>
      </c>
      <c r="R39" s="441"/>
      <c r="T39" s="437"/>
      <c r="V39" s="437"/>
      <c r="X39" s="437"/>
      <c r="Y39" s="436"/>
      <c r="AA39" s="436"/>
      <c r="AC39" s="436"/>
      <c r="AD39" s="436"/>
      <c r="AE39" s="436"/>
      <c r="AG39" s="436"/>
      <c r="AI39" s="436"/>
      <c r="AK39" s="436"/>
    </row>
    <row r="40" spans="1:37">
      <c r="A40" s="9" t="s">
        <v>653</v>
      </c>
      <c r="B40" s="9" t="s">
        <v>652</v>
      </c>
      <c r="C40" s="430" t="s">
        <v>656</v>
      </c>
      <c r="D40" s="348">
        <v>1106</v>
      </c>
      <c r="F40" s="435"/>
      <c r="G40" s="436"/>
      <c r="H40" s="349"/>
      <c r="J40" s="435">
        <v>50</v>
      </c>
      <c r="K40" s="436"/>
      <c r="L40" s="349">
        <v>20</v>
      </c>
      <c r="M40">
        <f>20000/1000</f>
        <v>20</v>
      </c>
      <c r="N40" s="435"/>
      <c r="P40" s="435"/>
      <c r="R40" s="441"/>
      <c r="T40" s="437"/>
      <c r="V40" s="437"/>
      <c r="X40" s="437"/>
      <c r="Y40" s="436"/>
      <c r="AA40" s="436"/>
      <c r="AC40" s="436"/>
      <c r="AD40" s="436"/>
      <c r="AE40" s="436"/>
      <c r="AG40" s="436"/>
      <c r="AI40" s="436"/>
      <c r="AK40" s="436"/>
    </row>
    <row r="41" spans="1:37">
      <c r="B41" s="9" t="s">
        <v>652</v>
      </c>
      <c r="C41" s="431" t="s">
        <v>657</v>
      </c>
      <c r="D41" s="348">
        <v>463</v>
      </c>
      <c r="F41" s="435"/>
      <c r="G41" s="436"/>
      <c r="H41" s="349"/>
      <c r="J41" s="435">
        <v>30</v>
      </c>
      <c r="K41" s="436"/>
      <c r="L41" s="349">
        <v>30</v>
      </c>
      <c r="M41">
        <v>30</v>
      </c>
      <c r="N41" s="435"/>
      <c r="P41" s="435"/>
      <c r="R41" s="441"/>
      <c r="T41" s="437"/>
      <c r="V41" s="437"/>
      <c r="X41" s="437"/>
      <c r="Y41" s="436"/>
      <c r="AA41" s="436"/>
      <c r="AC41" s="436"/>
      <c r="AD41" s="436"/>
      <c r="AE41" s="436"/>
      <c r="AG41" s="436"/>
      <c r="AI41" s="436"/>
      <c r="AK41" s="436"/>
    </row>
    <row r="42" spans="1:37">
      <c r="B42" s="9" t="s">
        <v>652</v>
      </c>
      <c r="C42" t="s">
        <v>658</v>
      </c>
      <c r="D42" s="348"/>
      <c r="F42" s="435"/>
      <c r="G42" s="449">
        <f>2860/1000</f>
        <v>2.86</v>
      </c>
      <c r="H42" s="349"/>
      <c r="J42" s="441"/>
      <c r="K42" s="436"/>
      <c r="L42" s="349"/>
      <c r="N42" s="435"/>
      <c r="P42" s="435"/>
      <c r="R42" s="441"/>
      <c r="T42" s="437"/>
      <c r="V42" s="437"/>
      <c r="X42" s="437"/>
      <c r="Y42" s="436"/>
      <c r="AA42" s="436"/>
      <c r="AC42" s="436"/>
      <c r="AD42" s="436"/>
      <c r="AE42" s="436"/>
      <c r="AG42" s="436"/>
      <c r="AI42" s="436"/>
      <c r="AK42" s="436"/>
    </row>
    <row r="43" spans="1:37" s="477" customFormat="1">
      <c r="A43" s="476"/>
      <c r="B43" s="476"/>
      <c r="C43" s="477" t="s">
        <v>659</v>
      </c>
      <c r="D43" s="478"/>
      <c r="F43" s="479"/>
      <c r="G43" s="480">
        <f>(1270.52+2678.57)/1000</f>
        <v>3.94909</v>
      </c>
      <c r="H43" s="481"/>
      <c r="J43" s="482"/>
      <c r="K43" s="483"/>
      <c r="L43" s="481"/>
      <c r="M43" s="481">
        <f>13392.83/1000</f>
        <v>13.39283</v>
      </c>
      <c r="N43" s="479"/>
      <c r="O43" s="481">
        <f>12115.48/1000</f>
        <v>12.11548</v>
      </c>
      <c r="P43" s="479"/>
      <c r="R43" s="482"/>
      <c r="T43" s="484"/>
      <c r="V43" s="484"/>
      <c r="X43" s="484"/>
      <c r="Y43" s="483"/>
      <c r="AA43" s="483"/>
      <c r="AC43" s="483"/>
      <c r="AD43" s="483"/>
      <c r="AE43" s="483"/>
      <c r="AG43" s="483"/>
      <c r="AI43" s="483"/>
      <c r="AK43" s="483"/>
    </row>
    <row r="44" spans="1:37">
      <c r="C44" t="s">
        <v>660</v>
      </c>
      <c r="D44" s="348"/>
      <c r="F44" s="435"/>
      <c r="G44" s="436"/>
      <c r="H44" s="349"/>
      <c r="J44" s="441"/>
      <c r="K44" s="436"/>
      <c r="L44" s="349"/>
      <c r="N44" s="435"/>
      <c r="P44" s="435"/>
      <c r="R44" s="441"/>
      <c r="T44" s="437"/>
      <c r="V44" s="437"/>
      <c r="X44" s="437"/>
      <c r="Y44" s="436"/>
      <c r="AA44" s="436"/>
      <c r="AC44" s="436"/>
      <c r="AD44" s="436"/>
      <c r="AE44" s="436"/>
      <c r="AG44" s="436"/>
      <c r="AI44" s="436"/>
      <c r="AK44" s="436"/>
    </row>
    <row r="45" spans="1:37">
      <c r="C45" t="s">
        <v>661</v>
      </c>
      <c r="D45" s="348"/>
      <c r="F45" s="435"/>
      <c r="G45" s="449">
        <f>+(4484+8150)/1000</f>
        <v>12.634</v>
      </c>
      <c r="H45" s="349"/>
      <c r="I45" s="348">
        <f>6704.56/1000</f>
        <v>6.7045600000000007</v>
      </c>
      <c r="J45" s="441"/>
      <c r="K45" s="436"/>
      <c r="L45" s="349"/>
      <c r="M45" s="349">
        <f>(3057+2365)/1000</f>
        <v>5.4219999999999997</v>
      </c>
      <c r="N45" s="435"/>
      <c r="O45" s="349">
        <f>13232/1000</f>
        <v>13.231999999999999</v>
      </c>
      <c r="P45" s="435"/>
      <c r="R45" s="441"/>
      <c r="T45" s="437"/>
      <c r="V45" s="437"/>
      <c r="X45" s="437"/>
      <c r="Y45" s="436"/>
      <c r="AA45" s="436"/>
      <c r="AC45" s="436"/>
      <c r="AD45" s="436"/>
      <c r="AE45" s="436"/>
      <c r="AG45" s="436"/>
      <c r="AI45" s="436"/>
      <c r="AK45" s="436"/>
    </row>
    <row r="46" spans="1:37">
      <c r="A46" s="9" t="s">
        <v>653</v>
      </c>
      <c r="B46" s="9" t="s">
        <v>652</v>
      </c>
      <c r="C46" s="430" t="s">
        <v>662</v>
      </c>
      <c r="D46" s="348"/>
      <c r="F46" s="435"/>
      <c r="G46" s="436"/>
      <c r="H46" s="349"/>
      <c r="J46" s="441"/>
      <c r="K46" s="436"/>
      <c r="L46" s="349"/>
      <c r="N46" s="435">
        <v>30</v>
      </c>
      <c r="P46" s="435"/>
      <c r="R46" s="441"/>
      <c r="T46" s="437"/>
      <c r="V46" s="437"/>
      <c r="X46" s="437"/>
      <c r="Y46" s="436"/>
      <c r="AA46" s="436"/>
      <c r="AC46" s="436"/>
      <c r="AD46" s="436"/>
      <c r="AE46" s="436"/>
      <c r="AG46" s="436"/>
      <c r="AI46" s="436"/>
      <c r="AK46" s="436"/>
    </row>
    <row r="47" spans="1:37" s="427" customFormat="1">
      <c r="A47" s="9"/>
      <c r="B47" s="9"/>
      <c r="F47" s="438">
        <f>SUM(F30:F46)</f>
        <v>220</v>
      </c>
      <c r="G47" s="459">
        <f>SUM(G30:G46)</f>
        <v>177.72309000000001</v>
      </c>
      <c r="H47" s="442">
        <f>SUM(H30:H46)</f>
        <v>206</v>
      </c>
      <c r="I47" s="442">
        <f>SUM(I30:I46)</f>
        <v>27.204560000000001</v>
      </c>
      <c r="J47" s="438">
        <f t="shared" ref="J47" si="3">SUM(J30:J46)</f>
        <v>247</v>
      </c>
      <c r="K47" s="475">
        <f t="shared" ref="K47" si="4">SUM(K30:K46)</f>
        <v>30.960999999999999</v>
      </c>
      <c r="L47" s="442">
        <f t="shared" ref="L47" si="5">SUM(L30:L46)</f>
        <v>392</v>
      </c>
      <c r="M47" s="442">
        <f t="shared" ref="M47" si="6">SUM(M30:M46)</f>
        <v>419.66015000000004</v>
      </c>
      <c r="N47" s="438" t="e">
        <f t="shared" ref="N47" si="7">SUM(N30:N46)</f>
        <v>#REF!</v>
      </c>
      <c r="O47" s="442">
        <f>SUM(O30:O46)</f>
        <v>88.988479999999996</v>
      </c>
      <c r="P47" s="438" t="e">
        <f t="shared" ref="P47" si="8">SUM(P30:P46)</f>
        <v>#REF!</v>
      </c>
      <c r="Q47" s="427">
        <f t="shared" ref="Q47" si="9">SUM(Q30:Q46)</f>
        <v>0</v>
      </c>
      <c r="R47" s="438" t="e">
        <f t="shared" ref="R47" si="10">SUM(R30:R46)</f>
        <v>#REF!</v>
      </c>
      <c r="S47" s="427">
        <f t="shared" ref="S47" si="11">SUM(S30:S46)</f>
        <v>0</v>
      </c>
      <c r="T47" s="438">
        <f t="shared" ref="T47" si="12">SUM(T30:T46)</f>
        <v>0</v>
      </c>
      <c r="U47" s="427">
        <f t="shared" ref="U47" si="13">SUM(U30:U46)</f>
        <v>0</v>
      </c>
      <c r="V47" s="438">
        <f t="shared" ref="V47" si="14">SUM(V30:V46)</f>
        <v>0</v>
      </c>
      <c r="W47" s="427">
        <f t="shared" ref="W47" si="15">SUM(W30:W46)</f>
        <v>0</v>
      </c>
      <c r="X47" s="438">
        <f t="shared" ref="X47" si="16">SUM(X30:X46)</f>
        <v>0</v>
      </c>
      <c r="Y47" s="439">
        <f t="shared" ref="Y47" si="17">SUM(Y30:Y46)</f>
        <v>0</v>
      </c>
      <c r="Z47" s="442">
        <f t="shared" ref="Z47" si="18">SUM(Z30:Z46)</f>
        <v>0</v>
      </c>
      <c r="AA47" s="439">
        <f t="shared" ref="AA47" si="19">SUM(AA30:AA46)</f>
        <v>0</v>
      </c>
      <c r="AB47" s="442">
        <f t="shared" ref="AB47" si="20">SUM(AB30:AB46)</f>
        <v>0</v>
      </c>
      <c r="AC47" s="439">
        <f t="shared" ref="AC47" si="21">SUM(AC30:AC46)</f>
        <v>0</v>
      </c>
      <c r="AD47" s="442">
        <f t="shared" ref="AD47" si="22">SUM(AD30:AD46)</f>
        <v>0</v>
      </c>
      <c r="AE47" s="439">
        <f t="shared" ref="AE47" si="23">SUM(AE30:AE46)</f>
        <v>0</v>
      </c>
      <c r="AF47" s="442">
        <f t="shared" ref="AF47" si="24">SUM(AF30:AF46)</f>
        <v>0</v>
      </c>
      <c r="AG47" s="439">
        <f t="shared" ref="AG47" si="25">SUM(AG30:AG46)</f>
        <v>0</v>
      </c>
      <c r="AH47" s="442">
        <f t="shared" ref="AH47" si="26">SUM(AH30:AH46)</f>
        <v>0</v>
      </c>
      <c r="AI47" s="439">
        <f t="shared" ref="AI47" si="27">SUM(AI30:AI46)</f>
        <v>0</v>
      </c>
      <c r="AJ47" s="442">
        <f t="shared" ref="AJ47" si="28">SUM(AJ30:AJ46)</f>
        <v>0</v>
      </c>
      <c r="AK47" s="439">
        <f t="shared" ref="AK47" si="29">SUM(AK30:AK46)</f>
        <v>0</v>
      </c>
    </row>
    <row r="48" spans="1:37" s="428" customFormat="1">
      <c r="A48" s="473"/>
      <c r="B48" s="473"/>
      <c r="C48" s="428" t="s">
        <v>8</v>
      </c>
      <c r="E48" s="451"/>
      <c r="F48" s="440" t="e">
        <f>F27-F47</f>
        <v>#REF!</v>
      </c>
      <c r="G48" s="460">
        <f>(G27-G47)</f>
        <v>-14.864190000000008</v>
      </c>
      <c r="H48" s="443" t="e">
        <f t="shared" ref="H48:AG48" si="30">H27-H47</f>
        <v>#REF!</v>
      </c>
      <c r="I48" s="471">
        <f>I27-I47</f>
        <v>129.35975000000002</v>
      </c>
      <c r="J48" s="440" t="e">
        <f t="shared" si="30"/>
        <v>#REF!</v>
      </c>
      <c r="K48" s="474">
        <f>K27-K47</f>
        <v>94.700400000000002</v>
      </c>
      <c r="L48" s="443" t="e">
        <f t="shared" si="30"/>
        <v>#REF!</v>
      </c>
      <c r="M48" s="443">
        <f t="shared" si="30"/>
        <v>-242.84523000000004</v>
      </c>
      <c r="N48" s="440" t="e">
        <f t="shared" si="30"/>
        <v>#REF!</v>
      </c>
      <c r="O48" s="471">
        <f>O27-O47</f>
        <v>204.32411000000002</v>
      </c>
      <c r="P48" s="440" t="e">
        <f t="shared" si="30"/>
        <v>#REF!</v>
      </c>
      <c r="Q48" s="452">
        <f t="shared" si="30"/>
        <v>0</v>
      </c>
      <c r="R48" s="440" t="e">
        <f t="shared" si="30"/>
        <v>#REF!</v>
      </c>
      <c r="S48" s="452">
        <f t="shared" si="30"/>
        <v>0</v>
      </c>
      <c r="T48" s="440">
        <f t="shared" si="30"/>
        <v>0</v>
      </c>
      <c r="U48" s="452">
        <f t="shared" si="30"/>
        <v>0</v>
      </c>
      <c r="V48" s="440">
        <f t="shared" si="30"/>
        <v>0</v>
      </c>
      <c r="W48" s="452">
        <f t="shared" si="30"/>
        <v>0</v>
      </c>
      <c r="X48" s="440">
        <f t="shared" si="30"/>
        <v>0</v>
      </c>
      <c r="Y48" s="453">
        <f t="shared" si="30"/>
        <v>0</v>
      </c>
      <c r="Z48" s="443">
        <f t="shared" si="30"/>
        <v>0</v>
      </c>
      <c r="AA48" s="453">
        <f t="shared" si="30"/>
        <v>0</v>
      </c>
      <c r="AB48" s="443">
        <f t="shared" si="30"/>
        <v>0</v>
      </c>
      <c r="AC48" s="453">
        <f t="shared" si="30"/>
        <v>0</v>
      </c>
      <c r="AD48" s="443">
        <f t="shared" si="30"/>
        <v>0</v>
      </c>
      <c r="AE48" s="453">
        <f t="shared" si="30"/>
        <v>0</v>
      </c>
      <c r="AF48" s="443">
        <f t="shared" si="30"/>
        <v>0</v>
      </c>
      <c r="AG48" s="453">
        <f t="shared" si="30"/>
        <v>0</v>
      </c>
      <c r="AH48" s="443">
        <f t="shared" ref="AH48:AK48" si="31">AH27-AH47</f>
        <v>0</v>
      </c>
      <c r="AI48" s="453">
        <f t="shared" si="31"/>
        <v>0</v>
      </c>
      <c r="AJ48" s="443">
        <f t="shared" si="31"/>
        <v>0</v>
      </c>
      <c r="AK48" s="453">
        <f t="shared" si="31"/>
        <v>0</v>
      </c>
    </row>
    <row r="49" spans="1:37" s="427" customFormat="1">
      <c r="A49" s="9"/>
      <c r="B49" s="9"/>
      <c r="C49" s="427" t="s">
        <v>663</v>
      </c>
      <c r="E49" s="427">
        <v>53</v>
      </c>
      <c r="G49" s="454">
        <f>E49+G48</f>
        <v>38.135809999999992</v>
      </c>
      <c r="I49" s="454">
        <f t="shared" ref="I49" si="32">G49+I48</f>
        <v>167.49556000000001</v>
      </c>
      <c r="K49" s="454">
        <f>I49+K48</f>
        <v>262.19596000000001</v>
      </c>
      <c r="M49" s="454">
        <f t="shared" ref="M49" si="33">K49+M48</f>
        <v>19.35072999999997</v>
      </c>
      <c r="O49" s="454">
        <f t="shared" ref="O49" si="34">M49+O48</f>
        <v>223.67483999999999</v>
      </c>
      <c r="Q49" s="454">
        <f t="shared" ref="Q49" si="35">O49+Q48</f>
        <v>223.67483999999999</v>
      </c>
      <c r="S49" s="454">
        <f t="shared" ref="S49" si="36">Q49+S48</f>
        <v>223.67483999999999</v>
      </c>
      <c r="U49" s="454">
        <f t="shared" ref="U49" si="37">S49+U48</f>
        <v>223.67483999999999</v>
      </c>
      <c r="W49" s="454">
        <f t="shared" ref="W49" si="38">U49+W48</f>
        <v>223.67483999999999</v>
      </c>
      <c r="Y49" s="454">
        <f t="shared" ref="Y49" si="39">W49+Y48</f>
        <v>223.67483999999999</v>
      </c>
      <c r="AA49" s="454">
        <f t="shared" ref="AA49" si="40">Y49+AA48</f>
        <v>223.67483999999999</v>
      </c>
      <c r="AC49" s="454">
        <f t="shared" ref="AC49" si="41">AA49+AC48</f>
        <v>223.67483999999999</v>
      </c>
      <c r="AE49" s="454">
        <f t="shared" ref="AE49" si="42">AC49+AE48</f>
        <v>223.67483999999999</v>
      </c>
      <c r="AG49" s="454">
        <f t="shared" ref="AG49" si="43">AE49+AG48</f>
        <v>223.67483999999999</v>
      </c>
      <c r="AI49" s="454">
        <f t="shared" ref="AI49" si="44">AG49+AI48</f>
        <v>223.67483999999999</v>
      </c>
      <c r="AK49" s="454">
        <f t="shared" ref="AK49" si="45">AI49+AK48</f>
        <v>223.67483999999999</v>
      </c>
    </row>
  </sheetData>
  <mergeCells count="7">
    <mergeCell ref="T24:AC24"/>
    <mergeCell ref="AD24:AK24"/>
    <mergeCell ref="F26:G26"/>
    <mergeCell ref="H26:I26"/>
    <mergeCell ref="J26:K26"/>
    <mergeCell ref="E24:K24"/>
    <mergeCell ref="L24:S24"/>
  </mergeCells>
  <pageMargins left="0.7" right="0.7" top="0.75" bottom="0.75" header="0.3" footer="0.3"/>
  <pageSetup paperSize="9" fitToHeight="0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2"/>
  <sheetViews>
    <sheetView topLeftCell="A14" workbookViewId="0">
      <selection activeCell="C3" sqref="C3"/>
    </sheetView>
  </sheetViews>
  <sheetFormatPr defaultColWidth="9.140625" defaultRowHeight="15"/>
  <cols>
    <col min="3" max="3" width="12.5703125" customWidth="1"/>
    <col min="5" max="5" width="21" customWidth="1"/>
    <col min="6" max="6" width="23.5703125" customWidth="1"/>
  </cols>
  <sheetData>
    <row r="2" spans="1:6">
      <c r="A2" t="s">
        <v>664</v>
      </c>
      <c r="B2" t="s">
        <v>665</v>
      </c>
      <c r="C2" t="s">
        <v>666</v>
      </c>
    </row>
    <row r="3" spans="1:6">
      <c r="A3" t="s">
        <v>667</v>
      </c>
      <c r="B3" s="389" t="s">
        <v>17</v>
      </c>
      <c r="C3" s="392">
        <v>9886270.4391512405</v>
      </c>
    </row>
    <row r="4" spans="1:6">
      <c r="A4" t="s">
        <v>667</v>
      </c>
      <c r="B4" s="394" t="s">
        <v>27</v>
      </c>
      <c r="C4" s="393">
        <v>8403329.8732785508</v>
      </c>
    </row>
    <row r="5" spans="1:6">
      <c r="A5" t="s">
        <v>667</v>
      </c>
      <c r="B5" s="389" t="s">
        <v>19</v>
      </c>
      <c r="C5" s="392">
        <v>8184276.2513209879</v>
      </c>
    </row>
    <row r="6" spans="1:6">
      <c r="A6" t="s">
        <v>667</v>
      </c>
      <c r="B6" s="389" t="s">
        <v>25</v>
      </c>
      <c r="C6" s="392">
        <v>7514583.0821935683</v>
      </c>
    </row>
    <row r="7" spans="1:6">
      <c r="A7" t="s">
        <v>667</v>
      </c>
      <c r="B7" s="389" t="s">
        <v>14</v>
      </c>
      <c r="C7" s="392">
        <v>7339144.4162517507</v>
      </c>
    </row>
    <row r="8" spans="1:6">
      <c r="A8" t="s">
        <v>667</v>
      </c>
      <c r="B8" s="389" t="s">
        <v>24</v>
      </c>
      <c r="C8" s="392">
        <v>6820795.262242021</v>
      </c>
    </row>
    <row r="9" spans="1:6">
      <c r="A9" t="s">
        <v>667</v>
      </c>
      <c r="B9" s="389" t="s">
        <v>18</v>
      </c>
      <c r="C9" s="392">
        <v>6495962.7483529691</v>
      </c>
    </row>
    <row r="10" spans="1:6">
      <c r="A10" t="s">
        <v>667</v>
      </c>
      <c r="B10" s="389" t="s">
        <v>22</v>
      </c>
      <c r="C10" s="392">
        <v>6088754.3542610398</v>
      </c>
      <c r="F10" s="433"/>
    </row>
    <row r="11" spans="1:6">
      <c r="A11" t="s">
        <v>667</v>
      </c>
      <c r="B11" s="389" t="s">
        <v>15</v>
      </c>
      <c r="C11" s="392">
        <v>5679763.099464152</v>
      </c>
    </row>
    <row r="12" spans="1:6">
      <c r="A12" t="s">
        <v>667</v>
      </c>
      <c r="B12" s="389" t="s">
        <v>10</v>
      </c>
      <c r="C12" s="392">
        <v>5472985.9137357585</v>
      </c>
    </row>
    <row r="13" spans="1:6">
      <c r="A13" t="s">
        <v>667</v>
      </c>
      <c r="B13" s="389" t="s">
        <v>23</v>
      </c>
      <c r="C13" s="392">
        <v>5324817.9887465797</v>
      </c>
    </row>
    <row r="14" spans="1:6">
      <c r="A14" t="s">
        <v>667</v>
      </c>
      <c r="B14" s="389" t="s">
        <v>9</v>
      </c>
      <c r="C14" s="392">
        <v>4890242.0571480934</v>
      </c>
      <c r="F14" s="433"/>
    </row>
    <row r="15" spans="1:6">
      <c r="A15" t="s">
        <v>667</v>
      </c>
      <c r="B15" s="389" t="s">
        <v>21</v>
      </c>
      <c r="C15" s="392">
        <v>4835283.6627090853</v>
      </c>
      <c r="F15" s="433"/>
    </row>
    <row r="16" spans="1:6">
      <c r="A16" t="s">
        <v>667</v>
      </c>
      <c r="B16" s="389" t="s">
        <v>13</v>
      </c>
      <c r="C16" s="392">
        <v>4804617.0667545861</v>
      </c>
    </row>
    <row r="17" spans="1:3">
      <c r="A17" t="s">
        <v>667</v>
      </c>
      <c r="B17" s="389" t="s">
        <v>16</v>
      </c>
      <c r="C17" s="392">
        <v>4680836.5781107713</v>
      </c>
    </row>
    <row r="18" spans="1:3">
      <c r="A18" t="s">
        <v>667</v>
      </c>
      <c r="B18" s="389" t="s">
        <v>20</v>
      </c>
      <c r="C18" s="392">
        <v>4442140.3327092016</v>
      </c>
    </row>
    <row r="19" spans="1:3">
      <c r="A19" t="s">
        <v>667</v>
      </c>
      <c r="B19" s="389" t="s">
        <v>26</v>
      </c>
      <c r="C19" s="392">
        <v>4206925.5487600435</v>
      </c>
    </row>
    <row r="20" spans="1:3">
      <c r="A20" t="s">
        <v>667</v>
      </c>
      <c r="B20" s="389" t="s">
        <v>11</v>
      </c>
      <c r="C20" s="392">
        <v>4071915.6722099045</v>
      </c>
    </row>
    <row r="21" spans="1:3">
      <c r="A21" t="s">
        <v>667</v>
      </c>
      <c r="B21" s="389" t="s">
        <v>12</v>
      </c>
      <c r="C21" s="392">
        <v>3731209.6826297361</v>
      </c>
    </row>
    <row r="22" spans="1:3">
      <c r="A22" t="s">
        <v>668</v>
      </c>
      <c r="B22" s="394" t="s">
        <v>29</v>
      </c>
      <c r="C22" s="393">
        <v>14928536.865733009</v>
      </c>
    </row>
    <row r="23" spans="1:3">
      <c r="A23" t="s">
        <v>668</v>
      </c>
      <c r="B23" s="389" t="s">
        <v>32</v>
      </c>
      <c r="C23" s="392">
        <v>13178972.803015545</v>
      </c>
    </row>
    <row r="24" spans="1:3">
      <c r="A24" t="s">
        <v>668</v>
      </c>
      <c r="B24" s="389" t="s">
        <v>31</v>
      </c>
      <c r="C24" s="392">
        <v>9896243.1092243232</v>
      </c>
    </row>
    <row r="25" spans="1:3">
      <c r="A25" t="s">
        <v>668</v>
      </c>
      <c r="B25" s="389" t="s">
        <v>28</v>
      </c>
      <c r="C25" s="392">
        <v>9459639.3213070352</v>
      </c>
    </row>
    <row r="26" spans="1:3">
      <c r="A26" t="s">
        <v>668</v>
      </c>
      <c r="B26" s="389" t="s">
        <v>30</v>
      </c>
      <c r="C26" s="392">
        <v>7095364.5979362177</v>
      </c>
    </row>
    <row r="27" spans="1:3">
      <c r="A27" t="s">
        <v>668</v>
      </c>
      <c r="B27" s="389" t="s">
        <v>33</v>
      </c>
      <c r="C27" s="392">
        <v>5471186.5375449508</v>
      </c>
    </row>
    <row r="28" spans="1:3">
      <c r="A28" t="s">
        <v>668</v>
      </c>
      <c r="B28" s="389" t="s">
        <v>37</v>
      </c>
      <c r="C28" s="392">
        <v>4833516.402799217</v>
      </c>
    </row>
    <row r="29" spans="1:3">
      <c r="A29" t="s">
        <v>668</v>
      </c>
      <c r="B29" s="389" t="s">
        <v>36</v>
      </c>
      <c r="C29" s="392">
        <v>2873778.2048909431</v>
      </c>
    </row>
    <row r="30" spans="1:3">
      <c r="A30" t="s">
        <v>668</v>
      </c>
      <c r="B30" s="389" t="s">
        <v>35</v>
      </c>
      <c r="C30" s="392">
        <v>2143984.2546809837</v>
      </c>
    </row>
    <row r="31" spans="1:3">
      <c r="A31" t="s">
        <v>668</v>
      </c>
      <c r="B31" s="391" t="s">
        <v>34</v>
      </c>
      <c r="C31" s="392">
        <v>1065638.6674957783</v>
      </c>
    </row>
    <row r="32" spans="1:3">
      <c r="C32" s="425"/>
    </row>
  </sheetData>
  <autoFilter ref="A2:C31" xr:uid="{00000000-0009-0000-0000-000007000000}">
    <sortState xmlns:xlrd2="http://schemas.microsoft.com/office/spreadsheetml/2017/richdata2" ref="A3:C31">
      <sortCondition descending="1" ref="C2:C3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2AA8-347A-4FDC-A4A1-AA508A124FFF}">
  <dimension ref="A1:PZ72"/>
  <sheetViews>
    <sheetView workbookViewId="0">
      <pane xSplit="1" ySplit="1" topLeftCell="MO62" activePane="bottomRight" state="frozen"/>
      <selection pane="bottomRight" activeCell="NM64" sqref="NM64"/>
      <selection pane="bottomLeft"/>
      <selection pane="topRight"/>
    </sheetView>
  </sheetViews>
  <sheetFormatPr defaultRowHeight="15"/>
  <cols>
    <col min="1" max="1" width="4.7109375" bestFit="1" customWidth="1"/>
    <col min="2" max="104" width="11.7109375" bestFit="1" customWidth="1"/>
    <col min="105" max="105" width="11.85546875" bestFit="1" customWidth="1"/>
    <col min="106" max="127" width="11.7109375" bestFit="1" customWidth="1"/>
    <col min="128" max="134" width="11.85546875" bestFit="1" customWidth="1"/>
    <col min="135" max="135" width="14.28515625" customWidth="1"/>
    <col min="136" max="336" width="11.7109375" bestFit="1" customWidth="1"/>
    <col min="337" max="337" width="13.85546875" customWidth="1"/>
    <col min="338" max="342" width="11.7109375" bestFit="1" customWidth="1"/>
    <col min="343" max="344" width="12.7109375" bestFit="1" customWidth="1"/>
    <col min="345" max="345" width="13.7109375" bestFit="1" customWidth="1"/>
    <col min="346" max="346" width="12.7109375" bestFit="1" customWidth="1"/>
    <col min="347" max="347" width="14.5703125" customWidth="1"/>
    <col min="348" max="348" width="14.42578125" customWidth="1"/>
    <col min="349" max="349" width="15.5703125" customWidth="1"/>
    <col min="350" max="350" width="15.7109375" customWidth="1"/>
    <col min="351" max="351" width="12.7109375" bestFit="1" customWidth="1"/>
    <col min="352" max="352" width="14.140625" customWidth="1"/>
    <col min="353" max="393" width="11.7109375" bestFit="1" customWidth="1"/>
    <col min="394" max="397" width="11.42578125" bestFit="1" customWidth="1"/>
    <col min="398" max="398" width="3.28515625" bestFit="1" customWidth="1"/>
    <col min="399" max="404" width="11.42578125" bestFit="1" customWidth="1"/>
    <col min="405" max="405" width="3.28515625" bestFit="1" customWidth="1"/>
    <col min="406" max="442" width="11.42578125" bestFit="1" customWidth="1"/>
  </cols>
  <sheetData>
    <row r="1" spans="1:442" s="427" customFormat="1">
      <c r="A1" s="427" t="s">
        <v>669</v>
      </c>
      <c r="B1" s="811">
        <v>44563</v>
      </c>
      <c r="C1" s="811">
        <v>44564</v>
      </c>
      <c r="D1" s="811">
        <v>44565</v>
      </c>
      <c r="E1" s="811">
        <v>44566</v>
      </c>
      <c r="F1" s="811">
        <v>44567</v>
      </c>
      <c r="G1" s="811">
        <v>44568</v>
      </c>
      <c r="H1" s="811">
        <v>44569</v>
      </c>
      <c r="I1" s="811">
        <v>44570</v>
      </c>
      <c r="J1" s="811">
        <v>44571</v>
      </c>
      <c r="K1" s="811">
        <v>44572</v>
      </c>
      <c r="L1" s="811">
        <v>44573</v>
      </c>
      <c r="M1" s="811">
        <v>44574</v>
      </c>
      <c r="N1" s="811">
        <v>44575</v>
      </c>
      <c r="O1" s="811">
        <v>44576</v>
      </c>
      <c r="P1" s="811">
        <v>44577</v>
      </c>
      <c r="Q1" s="811">
        <v>44578</v>
      </c>
      <c r="R1" s="811">
        <v>44579</v>
      </c>
      <c r="S1" s="811">
        <v>44580</v>
      </c>
      <c r="T1" s="811">
        <v>44581</v>
      </c>
      <c r="U1" s="811">
        <v>44582</v>
      </c>
      <c r="V1" s="811">
        <v>44583</v>
      </c>
      <c r="W1" s="811">
        <v>44584</v>
      </c>
      <c r="X1" s="811">
        <v>44585</v>
      </c>
      <c r="Y1" s="811">
        <v>44586</v>
      </c>
      <c r="Z1" s="811">
        <v>44587</v>
      </c>
      <c r="AA1" s="811">
        <v>44588</v>
      </c>
      <c r="AB1" s="811">
        <v>44589</v>
      </c>
      <c r="AC1" s="811">
        <v>44590</v>
      </c>
      <c r="AD1" s="811">
        <v>44591</v>
      </c>
      <c r="AE1" s="811">
        <v>44592</v>
      </c>
      <c r="AF1" s="811">
        <v>44593</v>
      </c>
      <c r="AG1" s="811">
        <v>44594</v>
      </c>
      <c r="AH1" s="811">
        <v>44595</v>
      </c>
      <c r="AI1" s="811">
        <v>44596</v>
      </c>
      <c r="AJ1" s="811">
        <v>44597</v>
      </c>
      <c r="AK1" s="811">
        <v>44598</v>
      </c>
      <c r="AL1" s="811">
        <v>44599</v>
      </c>
      <c r="AM1" s="811">
        <v>44600</v>
      </c>
      <c r="AN1" s="811">
        <v>44601</v>
      </c>
      <c r="AO1" s="811">
        <v>44602</v>
      </c>
      <c r="AP1" s="811">
        <v>44603</v>
      </c>
      <c r="AQ1" s="811">
        <v>44604</v>
      </c>
      <c r="AR1" s="811">
        <v>44605</v>
      </c>
      <c r="AS1" s="811">
        <v>44606</v>
      </c>
      <c r="AT1" s="811">
        <v>44607</v>
      </c>
      <c r="AU1" s="811">
        <v>44608</v>
      </c>
      <c r="AV1" s="811">
        <v>44609</v>
      </c>
      <c r="AW1" s="811">
        <v>44610</v>
      </c>
      <c r="AX1" s="811">
        <v>44611</v>
      </c>
      <c r="AY1" s="811">
        <v>44612</v>
      </c>
      <c r="AZ1" s="811">
        <v>44613</v>
      </c>
      <c r="BA1" s="811">
        <v>44614</v>
      </c>
      <c r="BB1" s="811">
        <v>44615</v>
      </c>
      <c r="BC1" s="811">
        <v>44616</v>
      </c>
      <c r="BD1" s="811">
        <v>44617</v>
      </c>
      <c r="BE1" s="811">
        <v>44618</v>
      </c>
      <c r="BF1" s="811">
        <v>44619</v>
      </c>
      <c r="BG1" s="811">
        <v>44620</v>
      </c>
      <c r="BH1" s="811">
        <v>44621</v>
      </c>
      <c r="BI1" s="811">
        <v>44622</v>
      </c>
      <c r="BJ1" s="811">
        <v>44623</v>
      </c>
      <c r="BK1" s="811">
        <v>44624</v>
      </c>
      <c r="BL1" s="811">
        <v>44625</v>
      </c>
      <c r="BM1" s="811">
        <v>44626</v>
      </c>
      <c r="BN1" s="811">
        <v>44627</v>
      </c>
      <c r="BO1" s="811">
        <v>44628</v>
      </c>
      <c r="BP1" s="811">
        <v>44629</v>
      </c>
      <c r="BQ1" s="811">
        <v>44630</v>
      </c>
      <c r="BR1" s="811">
        <v>44631</v>
      </c>
      <c r="BS1" s="811">
        <v>44632</v>
      </c>
      <c r="BT1" s="811">
        <v>44633</v>
      </c>
      <c r="BU1" s="811">
        <v>44634</v>
      </c>
      <c r="BV1" s="811">
        <v>44635</v>
      </c>
      <c r="BW1" s="811">
        <v>44636</v>
      </c>
      <c r="BX1" s="811">
        <v>44637</v>
      </c>
      <c r="BY1" s="811">
        <v>44638</v>
      </c>
      <c r="BZ1" s="811">
        <v>44639</v>
      </c>
      <c r="CA1" s="811">
        <v>44640</v>
      </c>
      <c r="CB1" s="811">
        <v>44641</v>
      </c>
      <c r="CC1" s="811">
        <v>44642</v>
      </c>
      <c r="CD1" s="811">
        <v>44643</v>
      </c>
      <c r="CE1" s="811">
        <v>44644</v>
      </c>
      <c r="CF1" s="811">
        <v>44645</v>
      </c>
      <c r="CG1" s="811">
        <v>44646</v>
      </c>
      <c r="CH1" s="811">
        <v>44647</v>
      </c>
      <c r="CI1" s="811">
        <v>44648</v>
      </c>
      <c r="CJ1" s="811">
        <v>44649</v>
      </c>
      <c r="CK1" s="811">
        <v>44650</v>
      </c>
      <c r="CL1" s="811">
        <v>44651</v>
      </c>
      <c r="CM1" s="811">
        <v>44652</v>
      </c>
      <c r="CN1" s="811">
        <v>44653</v>
      </c>
      <c r="CO1" s="811">
        <v>44654</v>
      </c>
      <c r="CP1" s="811">
        <v>44655</v>
      </c>
      <c r="CQ1" s="811">
        <v>44656</v>
      </c>
      <c r="CR1" s="811">
        <v>44657</v>
      </c>
      <c r="CS1" s="811">
        <v>44658</v>
      </c>
      <c r="CT1" s="811">
        <v>44659</v>
      </c>
      <c r="CU1" s="811">
        <v>44660</v>
      </c>
      <c r="CV1" s="811">
        <v>44661</v>
      </c>
      <c r="CW1" s="811">
        <v>44662</v>
      </c>
      <c r="CX1" s="811">
        <v>44663</v>
      </c>
      <c r="CY1" s="811">
        <v>44664</v>
      </c>
      <c r="CZ1" s="811">
        <v>44665</v>
      </c>
      <c r="DA1" s="811">
        <v>44666</v>
      </c>
      <c r="DB1" s="811">
        <v>44667</v>
      </c>
      <c r="DC1" s="811">
        <v>44668</v>
      </c>
      <c r="DD1" s="811">
        <v>44669</v>
      </c>
      <c r="DE1" s="811">
        <v>44670</v>
      </c>
      <c r="DF1" s="811">
        <v>44671</v>
      </c>
      <c r="DG1" s="811">
        <v>44672</v>
      </c>
      <c r="DH1" s="811">
        <v>44673</v>
      </c>
      <c r="DI1" s="811">
        <v>44674</v>
      </c>
      <c r="DJ1" s="885">
        <v>44675</v>
      </c>
      <c r="DK1" s="885">
        <v>44676</v>
      </c>
      <c r="DL1" s="885">
        <v>44677</v>
      </c>
      <c r="DM1" s="885">
        <v>44678</v>
      </c>
      <c r="DN1" s="885">
        <v>44679</v>
      </c>
      <c r="DO1" s="885">
        <v>44680</v>
      </c>
      <c r="DP1" s="885">
        <v>44681</v>
      </c>
      <c r="DQ1" s="811">
        <v>44682</v>
      </c>
      <c r="DR1" s="811">
        <v>44683</v>
      </c>
      <c r="DS1" s="811">
        <v>44684</v>
      </c>
      <c r="DT1" s="811">
        <v>44685</v>
      </c>
      <c r="DU1" s="811">
        <v>44686</v>
      </c>
      <c r="DV1" s="887">
        <v>44687</v>
      </c>
      <c r="DW1" s="811">
        <v>44688</v>
      </c>
      <c r="DX1" s="811">
        <v>44689</v>
      </c>
      <c r="DY1" s="811">
        <v>44690</v>
      </c>
      <c r="DZ1" s="887">
        <v>44691</v>
      </c>
      <c r="EA1" s="811">
        <v>44692</v>
      </c>
      <c r="EB1" s="811">
        <v>44693</v>
      </c>
      <c r="EC1" s="811">
        <v>44694</v>
      </c>
      <c r="ED1" s="811">
        <v>44695</v>
      </c>
      <c r="EE1" s="811">
        <v>44696</v>
      </c>
      <c r="EF1" s="811">
        <v>44697</v>
      </c>
      <c r="EG1" s="811">
        <v>44698</v>
      </c>
      <c r="EH1" s="811">
        <v>44699</v>
      </c>
      <c r="EI1" s="811">
        <v>44700</v>
      </c>
      <c r="EJ1" s="811">
        <v>44701</v>
      </c>
      <c r="EK1" s="811">
        <v>44702</v>
      </c>
      <c r="EL1" s="811">
        <v>44703</v>
      </c>
      <c r="EM1" s="811">
        <v>44704</v>
      </c>
      <c r="EN1" s="811">
        <v>44705</v>
      </c>
      <c r="EO1" s="811">
        <v>44706</v>
      </c>
      <c r="EP1" s="811">
        <v>44707</v>
      </c>
      <c r="EQ1" s="811">
        <v>44708</v>
      </c>
      <c r="ER1" s="811">
        <v>44709</v>
      </c>
      <c r="ES1" s="811">
        <v>44710</v>
      </c>
      <c r="ET1" s="811">
        <v>44711</v>
      </c>
      <c r="EU1" s="811">
        <v>44712</v>
      </c>
      <c r="EV1" s="811">
        <v>44713</v>
      </c>
      <c r="EW1" s="811">
        <v>44714</v>
      </c>
      <c r="EX1" s="811">
        <v>44715</v>
      </c>
      <c r="EY1" s="811">
        <v>44716</v>
      </c>
      <c r="EZ1" s="811">
        <v>44717</v>
      </c>
      <c r="FA1" s="811">
        <v>44718</v>
      </c>
      <c r="FB1" s="811">
        <v>44719</v>
      </c>
      <c r="FC1" s="811">
        <v>44720</v>
      </c>
      <c r="FD1" s="811">
        <v>44721</v>
      </c>
      <c r="FE1" s="811">
        <v>44722</v>
      </c>
      <c r="FF1" s="811">
        <v>44723</v>
      </c>
      <c r="FG1" s="811">
        <v>44724</v>
      </c>
      <c r="FH1" s="811">
        <v>44725</v>
      </c>
      <c r="FI1" s="811">
        <v>44726</v>
      </c>
      <c r="FJ1" s="811">
        <v>44727</v>
      </c>
      <c r="FK1" s="811">
        <v>44728</v>
      </c>
      <c r="FL1" s="811">
        <v>44729</v>
      </c>
      <c r="FM1" s="811">
        <v>44730</v>
      </c>
      <c r="FN1" s="811">
        <v>44731</v>
      </c>
      <c r="FO1" s="811">
        <v>44732</v>
      </c>
      <c r="FP1" s="811">
        <v>44733</v>
      </c>
      <c r="FQ1" s="811">
        <v>44734</v>
      </c>
      <c r="FR1" s="811">
        <v>44735</v>
      </c>
      <c r="FS1" s="811">
        <v>44736</v>
      </c>
      <c r="FT1" s="811">
        <v>44737</v>
      </c>
      <c r="FU1" s="811">
        <v>44738</v>
      </c>
      <c r="FV1" s="811">
        <v>44739</v>
      </c>
      <c r="FW1" s="811">
        <v>44740</v>
      </c>
      <c r="FX1" s="811">
        <v>44741</v>
      </c>
      <c r="FY1" s="811">
        <v>44742</v>
      </c>
      <c r="FZ1" s="811">
        <v>44743</v>
      </c>
      <c r="GA1" s="811">
        <v>44744</v>
      </c>
      <c r="GB1" s="811">
        <v>44745</v>
      </c>
      <c r="GC1" s="811">
        <v>44746</v>
      </c>
      <c r="GD1" s="811">
        <v>44747</v>
      </c>
      <c r="GE1" s="811">
        <v>44748</v>
      </c>
      <c r="GF1" s="811">
        <v>44749</v>
      </c>
      <c r="GG1" s="811">
        <v>44750</v>
      </c>
      <c r="GH1" s="811">
        <v>44751</v>
      </c>
      <c r="GI1" s="811">
        <v>44752</v>
      </c>
      <c r="GJ1" s="811">
        <v>44753</v>
      </c>
      <c r="GK1" s="811">
        <v>44754</v>
      </c>
      <c r="GL1" s="811">
        <v>44755</v>
      </c>
      <c r="GM1" s="811">
        <v>44756</v>
      </c>
      <c r="GN1" s="811">
        <v>44757</v>
      </c>
      <c r="GO1" s="811">
        <v>44758</v>
      </c>
      <c r="GP1" s="811">
        <v>44759</v>
      </c>
      <c r="GQ1" s="811">
        <v>44760</v>
      </c>
      <c r="GR1" s="811">
        <v>44761</v>
      </c>
      <c r="GS1" s="811">
        <v>44762</v>
      </c>
      <c r="GT1" s="811">
        <v>44763</v>
      </c>
      <c r="GU1" s="811">
        <v>44764</v>
      </c>
      <c r="GV1" s="811">
        <v>44765</v>
      </c>
      <c r="GW1" s="811">
        <v>44766</v>
      </c>
      <c r="GX1" s="811">
        <v>44767</v>
      </c>
      <c r="GY1" s="811">
        <v>44768</v>
      </c>
      <c r="GZ1" s="811">
        <v>44769</v>
      </c>
      <c r="HA1" s="811">
        <v>44770</v>
      </c>
      <c r="HB1" s="811">
        <v>44771</v>
      </c>
      <c r="HC1" s="811">
        <v>44772</v>
      </c>
      <c r="HD1" s="811">
        <v>44773</v>
      </c>
      <c r="HE1" s="811">
        <v>44774</v>
      </c>
      <c r="HF1" s="811">
        <v>44775</v>
      </c>
      <c r="HG1" s="811">
        <v>44776</v>
      </c>
      <c r="HH1" s="811">
        <v>44777</v>
      </c>
      <c r="HI1" s="811">
        <v>44778</v>
      </c>
      <c r="HJ1" s="811">
        <v>44779</v>
      </c>
      <c r="HK1" s="811">
        <v>44780</v>
      </c>
      <c r="HL1" s="811">
        <v>44781</v>
      </c>
      <c r="HM1" s="811">
        <v>44782</v>
      </c>
      <c r="HN1" s="811">
        <v>44783</v>
      </c>
      <c r="HO1" s="811">
        <v>44784</v>
      </c>
      <c r="HP1" s="811">
        <v>44785</v>
      </c>
      <c r="HQ1" s="811">
        <v>44786</v>
      </c>
      <c r="HR1" s="811">
        <v>44787</v>
      </c>
      <c r="HS1" s="811">
        <v>44788</v>
      </c>
      <c r="HT1" s="811">
        <v>44789</v>
      </c>
      <c r="HU1" s="811">
        <v>44790</v>
      </c>
      <c r="HV1" s="811">
        <v>44791</v>
      </c>
      <c r="HW1" s="811">
        <v>44792</v>
      </c>
      <c r="HX1" s="811">
        <v>44793</v>
      </c>
      <c r="HY1" s="811">
        <v>44794</v>
      </c>
      <c r="HZ1" s="811">
        <v>44795</v>
      </c>
      <c r="IA1" s="811">
        <v>44796</v>
      </c>
      <c r="IB1" s="811">
        <v>44797</v>
      </c>
      <c r="IC1" s="811">
        <v>44798</v>
      </c>
      <c r="ID1" s="811">
        <v>44799</v>
      </c>
      <c r="IE1" s="811">
        <v>44800</v>
      </c>
      <c r="IF1" s="811">
        <v>44801</v>
      </c>
      <c r="IG1" s="811">
        <v>44802</v>
      </c>
      <c r="IH1" s="811">
        <v>44803</v>
      </c>
      <c r="II1" s="811">
        <v>44804</v>
      </c>
      <c r="IJ1" s="811">
        <v>44805</v>
      </c>
      <c r="IK1" s="811">
        <v>44806</v>
      </c>
      <c r="IL1" s="811">
        <v>44807</v>
      </c>
      <c r="IM1" s="811">
        <v>44808</v>
      </c>
      <c r="IN1" s="811">
        <v>44809</v>
      </c>
      <c r="IO1" s="811">
        <v>44810</v>
      </c>
      <c r="IP1" s="811">
        <v>44811</v>
      </c>
      <c r="IQ1" s="811">
        <v>44812</v>
      </c>
      <c r="IR1" s="811">
        <v>44813</v>
      </c>
      <c r="IS1" s="811">
        <v>44814</v>
      </c>
      <c r="IT1" s="811">
        <v>44815</v>
      </c>
      <c r="IU1" s="811">
        <v>44816</v>
      </c>
      <c r="IV1" s="811">
        <v>44817</v>
      </c>
      <c r="IW1" s="811">
        <v>44818</v>
      </c>
      <c r="IX1" s="811">
        <v>44819</v>
      </c>
      <c r="IY1" s="811">
        <v>44820</v>
      </c>
      <c r="IZ1" s="811">
        <v>44821</v>
      </c>
      <c r="JA1" s="811">
        <v>44822</v>
      </c>
      <c r="JB1" s="811">
        <v>44823</v>
      </c>
      <c r="JC1" s="811">
        <v>44824</v>
      </c>
      <c r="JD1" s="811">
        <v>44825</v>
      </c>
      <c r="JE1" s="811">
        <v>44826</v>
      </c>
      <c r="JF1" s="811">
        <v>44827</v>
      </c>
      <c r="JG1" s="811">
        <v>44828</v>
      </c>
      <c r="JH1" s="811">
        <v>44829</v>
      </c>
      <c r="JI1" s="811">
        <v>44830</v>
      </c>
      <c r="JJ1" s="811">
        <v>44831</v>
      </c>
      <c r="JK1" s="811">
        <v>44832</v>
      </c>
      <c r="JL1" s="811">
        <v>44833</v>
      </c>
      <c r="JM1" s="811">
        <v>44834</v>
      </c>
      <c r="JN1" s="811">
        <v>44835</v>
      </c>
      <c r="JO1" s="811">
        <v>44836</v>
      </c>
      <c r="JP1" s="811">
        <v>44837</v>
      </c>
      <c r="JQ1" s="811">
        <v>44838</v>
      </c>
      <c r="JR1" s="811">
        <v>44839</v>
      </c>
      <c r="JS1" s="811">
        <v>44840</v>
      </c>
      <c r="JT1" s="811">
        <v>44841</v>
      </c>
      <c r="JU1" s="811">
        <v>44842</v>
      </c>
      <c r="JV1" s="811">
        <v>44843</v>
      </c>
      <c r="JW1" s="811">
        <v>44844</v>
      </c>
      <c r="JX1" s="811">
        <v>44845</v>
      </c>
      <c r="JY1" s="811">
        <v>44846</v>
      </c>
      <c r="JZ1" s="811">
        <v>44847</v>
      </c>
      <c r="KA1" s="811">
        <v>44848</v>
      </c>
      <c r="KB1" s="811">
        <v>44849</v>
      </c>
      <c r="KC1" s="811">
        <v>44850</v>
      </c>
      <c r="KD1" s="811">
        <v>44851</v>
      </c>
      <c r="KE1" s="811">
        <v>44852</v>
      </c>
      <c r="KF1" s="811">
        <v>44853</v>
      </c>
      <c r="KG1" s="811">
        <v>44854</v>
      </c>
      <c r="KH1" s="811">
        <v>44855</v>
      </c>
      <c r="KI1" s="811">
        <v>44856</v>
      </c>
      <c r="KJ1" s="811">
        <v>44857</v>
      </c>
      <c r="KK1" s="811">
        <v>44858</v>
      </c>
      <c r="KL1" s="811">
        <v>44859</v>
      </c>
      <c r="KM1" s="811">
        <v>44860</v>
      </c>
      <c r="KN1" s="811">
        <v>44861</v>
      </c>
      <c r="KO1" s="811">
        <v>44862</v>
      </c>
      <c r="KP1" s="811">
        <v>44863</v>
      </c>
      <c r="KQ1" s="811">
        <v>44864</v>
      </c>
      <c r="KR1" s="811">
        <v>44865</v>
      </c>
      <c r="KS1" s="811">
        <v>44866</v>
      </c>
      <c r="KT1" s="811">
        <v>44867</v>
      </c>
      <c r="KU1" s="811">
        <v>44868</v>
      </c>
      <c r="KV1" s="811">
        <v>44869</v>
      </c>
      <c r="KW1" s="811">
        <v>44870</v>
      </c>
      <c r="KX1" s="811">
        <v>44871</v>
      </c>
      <c r="KY1" s="811">
        <v>44872</v>
      </c>
      <c r="KZ1" s="811">
        <v>44873</v>
      </c>
      <c r="LA1" s="811">
        <v>44874</v>
      </c>
      <c r="LB1" s="811">
        <v>44875</v>
      </c>
      <c r="LC1" s="811">
        <v>44876</v>
      </c>
      <c r="LD1" s="811">
        <v>44877</v>
      </c>
      <c r="LE1" s="811">
        <v>44878</v>
      </c>
      <c r="LF1" s="811">
        <v>44879</v>
      </c>
      <c r="LG1" s="811">
        <v>44880</v>
      </c>
      <c r="LH1" s="811">
        <v>44881</v>
      </c>
      <c r="LI1" s="811">
        <v>44882</v>
      </c>
      <c r="LJ1" s="811">
        <v>44883</v>
      </c>
      <c r="LK1" s="811">
        <v>44884</v>
      </c>
      <c r="LL1" s="811">
        <v>44885</v>
      </c>
      <c r="LM1" s="811">
        <v>44886</v>
      </c>
      <c r="LN1" s="811">
        <v>44887</v>
      </c>
      <c r="LO1" s="811">
        <v>44888</v>
      </c>
      <c r="LP1" s="811">
        <v>44889</v>
      </c>
      <c r="LQ1" s="811">
        <v>44890</v>
      </c>
      <c r="LR1" s="811">
        <v>44891</v>
      </c>
      <c r="LS1" s="811">
        <v>44892</v>
      </c>
      <c r="LT1" s="811">
        <v>44893</v>
      </c>
      <c r="LU1" s="811">
        <v>44894</v>
      </c>
      <c r="LV1" s="811">
        <v>44895</v>
      </c>
      <c r="LW1" s="811">
        <v>44896</v>
      </c>
      <c r="LX1" s="811">
        <v>44897</v>
      </c>
      <c r="LY1" s="811">
        <v>44898</v>
      </c>
      <c r="LZ1" s="811">
        <v>44899</v>
      </c>
      <c r="MA1" s="811">
        <v>44900</v>
      </c>
      <c r="MB1" s="811">
        <v>44901</v>
      </c>
      <c r="MC1" s="811">
        <v>44902</v>
      </c>
      <c r="MD1" s="811">
        <v>44903</v>
      </c>
      <c r="ME1" s="811">
        <v>44904</v>
      </c>
      <c r="MF1" s="811">
        <v>44905</v>
      </c>
      <c r="MG1" s="811">
        <v>44906</v>
      </c>
      <c r="MH1" s="811">
        <v>44907</v>
      </c>
      <c r="MI1" s="811">
        <v>44908</v>
      </c>
      <c r="MJ1" s="811">
        <v>44909</v>
      </c>
      <c r="MK1" s="811">
        <v>44910</v>
      </c>
      <c r="ML1" s="811">
        <v>44911</v>
      </c>
      <c r="MM1" s="811">
        <v>44912</v>
      </c>
      <c r="MN1" s="811">
        <v>44913</v>
      </c>
      <c r="MO1" s="811">
        <v>44914</v>
      </c>
      <c r="MP1" s="811">
        <v>44915</v>
      </c>
      <c r="MQ1" s="811">
        <v>44916</v>
      </c>
      <c r="MR1" s="811">
        <v>44917</v>
      </c>
      <c r="MS1" s="811">
        <v>44918</v>
      </c>
      <c r="MT1" s="811">
        <v>44919</v>
      </c>
      <c r="MU1" s="811">
        <v>44920</v>
      </c>
      <c r="MV1" s="811">
        <v>44921</v>
      </c>
      <c r="MW1" s="811">
        <v>44922</v>
      </c>
      <c r="MX1" s="811">
        <v>44923</v>
      </c>
      <c r="MY1" s="811">
        <v>44924</v>
      </c>
      <c r="MZ1" s="811">
        <v>44925</v>
      </c>
      <c r="NA1" s="811">
        <v>44926</v>
      </c>
      <c r="NB1" s="811">
        <v>44927</v>
      </c>
      <c r="NC1" s="811">
        <v>44928</v>
      </c>
      <c r="ND1" s="811">
        <v>44929</v>
      </c>
      <c r="NE1" s="811">
        <v>44930</v>
      </c>
      <c r="NF1" s="811">
        <v>44931</v>
      </c>
      <c r="NG1" s="811">
        <v>44932</v>
      </c>
      <c r="NH1" s="811">
        <v>44933</v>
      </c>
      <c r="NI1" s="811">
        <v>44934</v>
      </c>
      <c r="NJ1" s="811">
        <v>44935</v>
      </c>
      <c r="NK1" s="811">
        <v>44936</v>
      </c>
      <c r="NL1" s="811">
        <v>44937</v>
      </c>
      <c r="NM1" s="811">
        <v>44938</v>
      </c>
      <c r="NN1" s="811">
        <v>44939</v>
      </c>
      <c r="NO1" s="811">
        <v>44940</v>
      </c>
      <c r="NP1" s="811">
        <v>44941</v>
      </c>
      <c r="NQ1" s="811">
        <v>44942</v>
      </c>
      <c r="NR1" s="811">
        <v>44943</v>
      </c>
      <c r="NS1" s="811">
        <v>44944</v>
      </c>
      <c r="NT1" s="811">
        <v>44945</v>
      </c>
      <c r="NU1" s="811">
        <v>44946</v>
      </c>
      <c r="NV1" s="811">
        <v>44947</v>
      </c>
      <c r="NW1" s="811">
        <v>44948</v>
      </c>
      <c r="NX1" s="811">
        <v>44949</v>
      </c>
      <c r="NY1" s="811">
        <v>44950</v>
      </c>
      <c r="NZ1" s="811">
        <v>44951</v>
      </c>
      <c r="OA1" s="811">
        <v>44952</v>
      </c>
      <c r="OB1" s="811">
        <v>44953</v>
      </c>
      <c r="OC1" s="811">
        <v>44954</v>
      </c>
      <c r="OD1" s="811"/>
      <c r="OE1" s="811"/>
      <c r="OF1" s="811"/>
      <c r="OG1" s="811"/>
      <c r="OH1" s="811"/>
      <c r="OI1" s="811"/>
      <c r="OJ1" s="811"/>
      <c r="OK1" s="811"/>
      <c r="OL1" s="811"/>
      <c r="OM1" s="811"/>
      <c r="ON1" s="811"/>
      <c r="OO1" s="811"/>
      <c r="OP1" s="811"/>
      <c r="OQ1" s="811"/>
      <c r="OR1" s="811"/>
      <c r="OS1" s="811"/>
      <c r="OT1" s="811"/>
      <c r="OU1" s="811"/>
      <c r="OV1" s="811"/>
      <c r="OW1" s="811"/>
      <c r="OX1" s="811"/>
      <c r="OY1" s="811"/>
      <c r="OZ1" s="811"/>
      <c r="PA1" s="811"/>
      <c r="PB1" s="811"/>
      <c r="PC1" s="811"/>
      <c r="PD1" s="811"/>
      <c r="PE1" s="811"/>
      <c r="PF1" s="811"/>
      <c r="PG1" s="811"/>
      <c r="PH1" s="811"/>
      <c r="PI1" s="811"/>
      <c r="PJ1" s="811"/>
      <c r="PK1" s="811"/>
      <c r="PL1" s="811"/>
      <c r="PM1" s="811"/>
      <c r="PN1" s="811"/>
      <c r="PO1" s="811"/>
      <c r="PP1" s="811"/>
      <c r="PQ1" s="811"/>
      <c r="PR1" s="811"/>
      <c r="PS1" s="811"/>
      <c r="PT1" s="811"/>
      <c r="PU1" s="811"/>
      <c r="PV1" s="811"/>
      <c r="PW1" s="811"/>
      <c r="PX1" s="811"/>
      <c r="PY1" s="811"/>
      <c r="PZ1" s="811"/>
    </row>
    <row r="2" spans="1:442">
      <c r="A2" s="806" t="s">
        <v>9</v>
      </c>
      <c r="B2" s="803">
        <f>H34*B$32</f>
        <v>8661.9762611999995</v>
      </c>
      <c r="C2" s="803">
        <f>H34*C$32</f>
        <v>8540.4798945000002</v>
      </c>
      <c r="D2" s="803">
        <f>H34*D$32</f>
        <v>8611.948345499999</v>
      </c>
      <c r="E2" s="803">
        <f>H34*E$32</f>
        <v>8897.8221494999998</v>
      </c>
      <c r="F2" s="803">
        <f>H34*F$32</f>
        <v>9826.9120125000009</v>
      </c>
      <c r="G2" s="803">
        <f>H34*G$32</f>
        <v>11099.0504403</v>
      </c>
      <c r="H2" s="803">
        <f>H34*H$32</f>
        <v>15830.2618965</v>
      </c>
      <c r="I2" s="803">
        <f t="shared" ref="I2" si="0">O34*I$32</f>
        <v>7139.6426916</v>
      </c>
      <c r="J2" s="803">
        <f t="shared" ref="J2" si="1">O34*J$32</f>
        <v>7039.4991884999999</v>
      </c>
      <c r="K2" s="803">
        <f t="shared" ref="K2" si="2">O34*K$32</f>
        <v>7098.4071315000001</v>
      </c>
      <c r="L2" s="803">
        <f t="shared" ref="L2" si="3">O34*L$32</f>
        <v>7334.0389034999998</v>
      </c>
      <c r="M2" s="803">
        <f t="shared" ref="M2" si="4">O34*M$32</f>
        <v>8099.842162500001</v>
      </c>
      <c r="N2" s="803">
        <f t="shared" ref="N2:BY2" si="5">O34*N$32</f>
        <v>9148.4035478999995</v>
      </c>
      <c r="O2" s="803">
        <f t="shared" ref="O2:BZ2" si="6">O34*O$32</f>
        <v>13048.1093745</v>
      </c>
      <c r="P2" s="803">
        <f t="shared" ref="P2" si="7">V34*P$32</f>
        <v>5806.6512767999993</v>
      </c>
      <c r="Q2" s="803">
        <f t="shared" ref="Q2" si="8">V34*Q$32</f>
        <v>5725.2048479999994</v>
      </c>
      <c r="R2" s="803">
        <f t="shared" ref="R2" si="9">V34*R$32</f>
        <v>5773.1145119999992</v>
      </c>
      <c r="S2" s="803">
        <f t="shared" ref="S2" si="10">V34*S$32</f>
        <v>5964.7531679999993</v>
      </c>
      <c r="T2" s="803">
        <f t="shared" ref="T2" si="11">V34*T$32</f>
        <v>6587.5788000000002</v>
      </c>
      <c r="U2" s="803">
        <f t="shared" ref="U2:CF2" si="12">V34*U$32</f>
        <v>7440.3708191999995</v>
      </c>
      <c r="V2" s="803">
        <f t="shared" ref="V2:CG2" si="13">V34*V$32</f>
        <v>10611.990576</v>
      </c>
      <c r="W2" s="803">
        <f t="shared" ref="W2" si="14">AC34*W$32</f>
        <v>5453.1691740000006</v>
      </c>
      <c r="X2" s="803">
        <f t="shared" ref="X2" si="15">AC34*X$32</f>
        <v>5376.6808275000003</v>
      </c>
      <c r="Y2" s="803">
        <f t="shared" ref="Y2" si="16">AC34*Y$32</f>
        <v>5421.6739725000007</v>
      </c>
      <c r="Z2" s="803">
        <f t="shared" ref="Z2" si="17">AC34*Z$32</f>
        <v>5601.6465525000003</v>
      </c>
      <c r="AA2" s="803">
        <f t="shared" ref="AA2" si="18">AC34*AA$32</f>
        <v>6186.5574375000015</v>
      </c>
      <c r="AB2" s="803">
        <f t="shared" ref="AB2:CM2" si="19">AC34*AB$32</f>
        <v>6987.4354185000002</v>
      </c>
      <c r="AC2" s="803">
        <f t="shared" ref="AC2:CN2" si="20">AC34*AC$32</f>
        <v>9965.9816175000014</v>
      </c>
      <c r="AD2" s="803">
        <f t="shared" ref="AD2" si="21">AJ34*AD$32</f>
        <v>6481.1063700000004</v>
      </c>
      <c r="AE2" s="803">
        <f t="shared" ref="AE2" si="22">AJ34*AE$32</f>
        <v>6390.1997625000004</v>
      </c>
      <c r="AF2" s="803">
        <f t="shared" ref="AF2" si="23">AJ34*AF$32</f>
        <v>6443.6742375000003</v>
      </c>
      <c r="AG2" s="803">
        <f t="shared" ref="AG2" si="24">AJ34*AG$32</f>
        <v>6657.5721375000003</v>
      </c>
      <c r="AH2" s="803">
        <f t="shared" ref="AH2" si="25">AJ34*AH$32</f>
        <v>7352.740312500001</v>
      </c>
      <c r="AI2" s="803">
        <f t="shared" ref="AI2:CT2" si="26">AJ34*AI$32</f>
        <v>8304.5859675000011</v>
      </c>
      <c r="AJ2" s="803">
        <f t="shared" ref="AJ2:CU2" si="27">AJ34*AJ$32</f>
        <v>11844.596212500001</v>
      </c>
      <c r="AK2" s="803">
        <f t="shared" ref="AK2" si="28">AQ34*AK$32</f>
        <v>8486.5180512000006</v>
      </c>
      <c r="AL2" s="803">
        <f t="shared" ref="AL2" si="29">AQ34*AL$32</f>
        <v>8367.4827319999986</v>
      </c>
      <c r="AM2" s="803">
        <f t="shared" ref="AM2" si="30">AQ34*AM$32</f>
        <v>8437.5035079999998</v>
      </c>
      <c r="AN2" s="803">
        <f t="shared" ref="AN2" si="31">AQ34*AN$32</f>
        <v>8717.5866119999991</v>
      </c>
      <c r="AO2" s="803">
        <f t="shared" ref="AO2" si="32">AQ34*AO$32</f>
        <v>9627.8567000000003</v>
      </c>
      <c r="AP2" s="803">
        <f t="shared" ref="AP2:DA2" si="33">AQ34*AP$32</f>
        <v>10874.2265128</v>
      </c>
      <c r="AQ2" s="803">
        <f t="shared" ref="AQ2:DB2" si="34">AQ34*AQ$32</f>
        <v>15509.601884</v>
      </c>
      <c r="AR2" s="803">
        <f t="shared" ref="AR2" si="35">AX34*AR$32</f>
        <v>5931.4915430399997</v>
      </c>
      <c r="AS2" s="803">
        <f t="shared" ref="AS2" si="36">AX34*AS$32</f>
        <v>5848.2940543999994</v>
      </c>
      <c r="AT2" s="803">
        <f t="shared" ref="AT2" si="37">AX34*AT$32</f>
        <v>5897.2337535999995</v>
      </c>
      <c r="AU2" s="803">
        <f t="shared" ref="AU2" si="38">AX34*AU$32</f>
        <v>6092.9925503999993</v>
      </c>
      <c r="AV2" s="803">
        <f t="shared" ref="AV2" si="39">AX34*AV$32</f>
        <v>6729.2086399999998</v>
      </c>
      <c r="AW2" s="803">
        <f t="shared" ref="AW2:DH2" si="40">AX34*AW$32</f>
        <v>7600.3352857599994</v>
      </c>
      <c r="AX2" s="803">
        <f t="shared" ref="AX2:DI2" si="41">AX34*AX$32</f>
        <v>10840.143372799999</v>
      </c>
      <c r="AY2" s="803">
        <f t="shared" ref="AY2" si="42">BE34*AY$32</f>
        <v>6638.5397766000006</v>
      </c>
      <c r="AZ2" s="803">
        <f t="shared" ref="AZ2" si="43">BE34*AZ$32</f>
        <v>6545.4249447499997</v>
      </c>
      <c r="BA2" s="803">
        <f t="shared" ref="BA2" si="44">BE34*BA$32</f>
        <v>6600.19837525</v>
      </c>
      <c r="BB2" s="803">
        <f t="shared" ref="BB2" si="45">BE34*BB$32</f>
        <v>6819.2920972500006</v>
      </c>
      <c r="BC2" s="803">
        <f t="shared" ref="BC2" si="46">BE34*BC$32</f>
        <v>7531.3466937500007</v>
      </c>
      <c r="BD2" s="803">
        <f t="shared" ref="BD2:DO2" si="47">BE34*BD$32</f>
        <v>8506.3137566500009</v>
      </c>
      <c r="BE2" s="803">
        <f t="shared" ref="BE2:DP2" si="48">BE34*BE$32</f>
        <v>12132.314855750001</v>
      </c>
      <c r="BF2" s="803">
        <f t="shared" ref="BF2" si="49">BL34*BF$32</f>
        <v>5608.5240369599996</v>
      </c>
      <c r="BG2" s="803">
        <f t="shared" ref="BG2" si="50">BL34*BG$32</f>
        <v>5529.8566205999996</v>
      </c>
      <c r="BH2" s="803">
        <f t="shared" ref="BH2" si="51">BL34*BH$32</f>
        <v>5576.1315713999993</v>
      </c>
      <c r="BI2" s="803">
        <f t="shared" ref="BI2" si="52">BL34*BI$32</f>
        <v>5761.2313746</v>
      </c>
      <c r="BJ2" s="803">
        <f t="shared" ref="BJ2" si="53">BL34*BJ$32</f>
        <v>6362.8057349999999</v>
      </c>
      <c r="BK2" s="803">
        <f t="shared" ref="BK2:DV2" si="54">BL34*BK$32</f>
        <v>7186.4998592399998</v>
      </c>
      <c r="BL2" s="803">
        <f t="shared" ref="BL2:DW2" si="55">BL34*BL$32</f>
        <v>10249.9016022</v>
      </c>
      <c r="BM2" s="803">
        <f t="shared" ref="BM2" si="56">BS34*BM$32</f>
        <v>6391.7028021599999</v>
      </c>
      <c r="BN2" s="803">
        <f t="shared" ref="BN2" si="57">BS34*BN$32</f>
        <v>6302.0502050999994</v>
      </c>
      <c r="BO2" s="803">
        <f t="shared" ref="BO2" si="58">BS34*BO$32</f>
        <v>6354.7870268999995</v>
      </c>
      <c r="BP2" s="803">
        <f t="shared" ref="BP2" si="59">BS34*BP$32</f>
        <v>6565.7343141000001</v>
      </c>
      <c r="BQ2" s="803">
        <f t="shared" ref="BQ2" si="60">BS34*BQ$32</f>
        <v>7251.3129975000002</v>
      </c>
      <c r="BR2" s="803">
        <f t="shared" ref="BR2:EC2" si="61">BS34*BR$32</f>
        <v>8190.0284255399993</v>
      </c>
      <c r="BS2" s="803">
        <f t="shared" ref="BS2:ED2" si="62">BS34*BS$32</f>
        <v>11681.2060287</v>
      </c>
      <c r="BT2" s="803">
        <f t="shared" ref="BT2" si="63">BZ34*BT$32</f>
        <v>8103.8139012000001</v>
      </c>
      <c r="BU2" s="803">
        <f t="shared" ref="BU2" si="64">BZ34*BU$32</f>
        <v>7990.1465444999994</v>
      </c>
      <c r="BV2" s="803">
        <f t="shared" ref="BV2" si="65">BZ34*BV$32</f>
        <v>8057.0096954999999</v>
      </c>
      <c r="BW2" s="803">
        <f t="shared" ref="BW2" si="66">BZ34*BW$32</f>
        <v>8324.4622994999991</v>
      </c>
      <c r="BX2" s="803">
        <f t="shared" ref="BX2" si="67">BZ34*BX$32</f>
        <v>9193.6832625000006</v>
      </c>
      <c r="BY2" s="803">
        <f t="shared" ref="BY2:EJ2" si="68">BZ34*BY$32</f>
        <v>10383.847350299999</v>
      </c>
      <c r="BZ2" s="803">
        <f t="shared" ref="BZ2:EK2" si="69">BZ34*BZ$32</f>
        <v>14810.1879465</v>
      </c>
      <c r="CA2" s="803">
        <f t="shared" ref="CA2" si="70">CG34*CA$32</f>
        <v>8743.5931896000002</v>
      </c>
      <c r="CB2" s="803">
        <f t="shared" ref="CB2" si="71">CG34*CB$32</f>
        <v>8620.9520309999989</v>
      </c>
      <c r="CC2" s="803">
        <f t="shared" ref="CC2" si="72">CG34*CC$32</f>
        <v>8693.0938889999998</v>
      </c>
      <c r="CD2" s="803">
        <f t="shared" ref="CD2" si="73">CG34*CD$32</f>
        <v>8981.6613209999996</v>
      </c>
      <c r="CE2" s="803">
        <f t="shared" ref="CE2" si="74">CG34*CE$32</f>
        <v>9919.5054749999999</v>
      </c>
      <c r="CF2" s="803">
        <f t="shared" ref="CF2:EQ2" si="75">CG34*CF$32</f>
        <v>11203.630547399998</v>
      </c>
      <c r="CG2" s="803">
        <f t="shared" ref="CG2:ER2" si="76">CG34*CG$32</f>
        <v>15979.421546999998</v>
      </c>
      <c r="CH2" s="803">
        <f t="shared" ref="CH2" si="77">CN34*CH$32</f>
        <v>9060.7421988000006</v>
      </c>
      <c r="CI2" s="803">
        <f t="shared" ref="CI2" si="78">CN34*CI$32</f>
        <v>8933.6525805000001</v>
      </c>
      <c r="CJ2" s="803">
        <f t="shared" ref="CJ2" si="79">CN34*CJ$32</f>
        <v>9008.4111795000008</v>
      </c>
      <c r="CK2" s="803">
        <f t="shared" ref="CK2" si="80">CN34*CK$32</f>
        <v>9307.4455754999999</v>
      </c>
      <c r="CL2" s="803">
        <f t="shared" ref="CL2" si="81">CN34*CL$32</f>
        <v>10279.307362500002</v>
      </c>
      <c r="CM2" s="803">
        <f t="shared" ref="CM2:EX2" si="82">CN34*CM$32</f>
        <v>11610.0104247</v>
      </c>
      <c r="CN2" s="803">
        <f t="shared" ref="CN2:EY2" si="83">CN34*CN$32</f>
        <v>16559.029678499999</v>
      </c>
      <c r="CO2" s="803">
        <f t="shared" ref="CO2" si="84">CU34*CO$32</f>
        <v>8745.014502</v>
      </c>
      <c r="CP2" s="803">
        <f t="shared" ref="CP2" si="85">CU34*CP$32</f>
        <v>8622.3534074999989</v>
      </c>
      <c r="CQ2" s="803">
        <f t="shared" ref="CQ2" si="86">CU34*CQ$32</f>
        <v>8694.5069924999989</v>
      </c>
      <c r="CR2" s="803">
        <f t="shared" ref="CR2" si="87">CU34*CR$32</f>
        <v>8983.121332499999</v>
      </c>
      <c r="CS2" s="803">
        <f t="shared" ref="CS2" si="88">CU34*CS$32</f>
        <v>9921.1179374999992</v>
      </c>
      <c r="CT2" s="803">
        <f t="shared" ref="CT2:FE2" si="89">CU34*CT$32</f>
        <v>11205.451750499999</v>
      </c>
      <c r="CU2" s="803">
        <f t="shared" ref="CU2:FF2" si="90">CU34*CU$32</f>
        <v>15982.019077499999</v>
      </c>
      <c r="CV2" s="803">
        <f t="shared" ref="CV2" si="91">DB34*CV$32</f>
        <v>9613.9697796</v>
      </c>
      <c r="CW2" s="803">
        <f t="shared" ref="CW2" si="92">DB34*CW$32</f>
        <v>9479.1203685</v>
      </c>
      <c r="CX2" s="803">
        <f t="shared" ref="CX2" si="93">DB34*CX$32</f>
        <v>9558.4435515000005</v>
      </c>
      <c r="CY2" s="803">
        <f t="shared" ref="CY2" si="94">DB34*CY$32</f>
        <v>9875.7362835000004</v>
      </c>
      <c r="CZ2" s="803">
        <f t="shared" ref="CZ2" si="95">DB34*CZ$32</f>
        <v>10906.937662500002</v>
      </c>
      <c r="DA2" s="803">
        <f>DB34*DA$32*$DA$67</f>
        <v>7760.9009015370002</v>
      </c>
      <c r="DB2" s="803">
        <f>DB34*DB$32*$DB$67</f>
        <v>14758.871428979999</v>
      </c>
      <c r="DC2" s="803">
        <f>DI34*DC$32*$DC$67</f>
        <v>7174.6551899999995</v>
      </c>
      <c r="DD2" s="803">
        <f t="shared" ref="DD2" si="96">DI34*DD$32</f>
        <v>8626.854374999999</v>
      </c>
      <c r="DE2" s="803">
        <f t="shared" ref="DE2" si="97">DI34*DE$32</f>
        <v>8699.0456249999988</v>
      </c>
      <c r="DF2" s="803">
        <f t="shared" ref="DF2" si="98">DI34*DF$32</f>
        <v>8987.8106250000001</v>
      </c>
      <c r="DG2" s="803">
        <f t="shared" ref="DG2" si="99">DI34*DG$32</f>
        <v>9926.296875</v>
      </c>
      <c r="DH2" s="803">
        <f t="shared" ref="DH2:FS2" si="100">DI34*DH$32</f>
        <v>11211.301125</v>
      </c>
      <c r="DI2" s="803">
        <f t="shared" ref="DI2:FT2" si="101">DI34*DI$32</f>
        <v>15990.361875000001</v>
      </c>
      <c r="DJ2" s="803">
        <f t="shared" ref="DJ2" si="102">DP34*DJ$32</f>
        <v>12658.551126759998</v>
      </c>
      <c r="DK2" s="803">
        <f t="shared" ref="DK2" si="103">DP34*DK$32</f>
        <v>14947.597427349998</v>
      </c>
      <c r="DL2" s="803">
        <f t="shared" ref="DL2" si="104">DP34*DL$32</f>
        <v>15072.681924649998</v>
      </c>
      <c r="DM2" s="803">
        <f t="shared" ref="DM2" si="105">DP34*DM$32</f>
        <v>15573.019913849999</v>
      </c>
      <c r="DN2" s="803">
        <f t="shared" ref="DN2" si="106">DP34*DN$32</f>
        <v>17199.118378750001</v>
      </c>
      <c r="DO2" s="803">
        <f t="shared" ref="DO2:FZ2" si="107">DP34*DO$32</f>
        <v>19425.622430689997</v>
      </c>
      <c r="DP2" s="803">
        <f t="shared" ref="DP2:GA2" si="108">DP34*DP$32</f>
        <v>30207.906097949995</v>
      </c>
      <c r="DQ2" s="803">
        <f t="shared" ref="DQ2" si="109">DW34*DQ$32</f>
        <v>9815.1096151200018</v>
      </c>
      <c r="DR2" s="803">
        <f t="shared" ref="DR2" si="110">DW34*DR$32</f>
        <v>9677.4389357</v>
      </c>
      <c r="DS2" s="803">
        <f t="shared" ref="DS2" si="111">DW34*DS$32</f>
        <v>9758.4216883000008</v>
      </c>
      <c r="DT2" s="803">
        <f t="shared" ref="DT2" si="112">DW34*DT$32</f>
        <v>10082.3526987</v>
      </c>
      <c r="DU2" s="803">
        <f t="shared" ref="DU2" si="113">DW34*DU$32</f>
        <v>11135.128482500002</v>
      </c>
      <c r="DV2" s="803">
        <f t="shared" ref="DV2:GG2" si="114">DW34*DV$32</f>
        <v>12576.62147878</v>
      </c>
      <c r="DW2" s="803">
        <f t="shared" ref="DW2:GH2" si="115">DW34*DW$32</f>
        <v>17937.6797009</v>
      </c>
      <c r="DX2" s="803">
        <f t="shared" ref="DX2" si="116">ED34*DX$32</f>
        <v>15538.1311510863</v>
      </c>
      <c r="DY2" s="803">
        <f t="shared" ref="DY2" si="117">ED34*DY$32</f>
        <v>18493.625326942602</v>
      </c>
      <c r="DZ2" s="803">
        <f t="shared" ref="DZ2" si="118">ED34*DZ$32</f>
        <v>24744.576987782373</v>
      </c>
      <c r="EA2" s="803">
        <f t="shared" ref="EA2" si="119">ED34*EA$32</f>
        <v>9619.4163605298909</v>
      </c>
      <c r="EB2" s="803">
        <f t="shared" ref="EB2" si="120">ED34*EB$32</f>
        <v>10623.853410223777</v>
      </c>
      <c r="EC2" s="803">
        <f t="shared" ref="EC2:GN2" si="121">ED34*EC$32</f>
        <v>11999.159524420018</v>
      </c>
      <c r="ED2" s="803">
        <f t="shared" ref="ED2:GO2" si="122">ED34*ED$32</f>
        <v>17114.062039015029</v>
      </c>
      <c r="EE2" s="803">
        <f t="shared" ref="EE2" si="123">EK34*EE$32</f>
        <v>10596.5395128</v>
      </c>
      <c r="EF2" s="803">
        <f t="shared" ref="EF2" si="124">EK34*EF$32</f>
        <v>10447.908183</v>
      </c>
      <c r="EG2" s="803">
        <f t="shared" ref="EG2" si="125">EK34*EG$32</f>
        <v>10535.338377</v>
      </c>
      <c r="EH2" s="803">
        <f t="shared" ref="EH2" si="126">EK34*EH$32</f>
        <v>10885.059153</v>
      </c>
      <c r="EI2" s="803">
        <f t="shared" ref="EI2" si="127">EK34*EI$32</f>
        <v>12021.651675000001</v>
      </c>
      <c r="EJ2" s="803">
        <f t="shared" ref="EJ2:GU2" si="128">EK34*EJ$32</f>
        <v>13577.909128199999</v>
      </c>
      <c r="EK2" s="803">
        <f t="shared" ref="EK2:GV2" si="129">EK34*EK$32</f>
        <v>19365.787971000002</v>
      </c>
      <c r="EL2" s="803">
        <f t="shared" ref="EL2" si="130">ER34*EL$32</f>
        <v>7693.261869599999</v>
      </c>
      <c r="EM2" s="803">
        <f t="shared" ref="EM2" si="131">ER34*EM$32</f>
        <v>7585.3530809999993</v>
      </c>
      <c r="EN2" s="803">
        <f t="shared" ref="EN2" si="132">ER34*EN$32</f>
        <v>7648.8288389999989</v>
      </c>
      <c r="EO2" s="803">
        <f t="shared" ref="EO2" si="133">ER34*EO$32</f>
        <v>7902.731870999999</v>
      </c>
      <c r="EP2" s="803">
        <f t="shared" ref="EP2" si="134">ER34*EP$32</f>
        <v>8727.9167249999991</v>
      </c>
      <c r="EQ2" s="803">
        <f t="shared" ref="EQ2:HB2" si="135">ER34*EQ$32</f>
        <v>9857.7852173999981</v>
      </c>
      <c r="ER2" s="803">
        <f t="shared" ref="ER2:HC2" si="136">ER34*ER$32</f>
        <v>14059.880396999999</v>
      </c>
      <c r="ES2" s="803">
        <f t="shared" ref="ES2" si="137">EY34*ES$32</f>
        <v>7336.1824199999992</v>
      </c>
      <c r="ET2" s="803">
        <f t="shared" ref="ET2" si="138">EY34*ET$32</f>
        <v>7409.5442441999994</v>
      </c>
      <c r="EU2" s="803">
        <f t="shared" ref="EU2" si="139">EY34*EU$32</f>
        <v>7323.9554492999996</v>
      </c>
      <c r="EV2" s="803">
        <f t="shared" ref="EV2" si="140">EY34*EV$32</f>
        <v>6510.86189775</v>
      </c>
      <c r="EW2" s="803">
        <f t="shared" ref="EW2" si="141">EY34*EW$32</f>
        <v>7611.2892607499998</v>
      </c>
      <c r="EX2" s="803">
        <f t="shared" ref="EX2:HI2" si="142">EY34*EX$32</f>
        <v>10270.655388000001</v>
      </c>
      <c r="EY2" s="803">
        <f t="shared" ref="EY2:HJ2" si="143">EY34*EY$32</f>
        <v>14672.364839999998</v>
      </c>
      <c r="EZ2" s="803">
        <f t="shared" ref="EZ2" si="144">FF34*EZ$32</f>
        <v>8259.4086839999982</v>
      </c>
      <c r="FA2" s="803">
        <f t="shared" ref="FA2" si="145">FF34*FA$32</f>
        <v>8342.0027708399994</v>
      </c>
      <c r="FB2" s="803">
        <f t="shared" ref="FB2" si="146">FF34*FB$32</f>
        <v>8245.6430028599989</v>
      </c>
      <c r="FC2" s="803">
        <f t="shared" ref="FC2" si="147">FF34*FC$32</f>
        <v>7330.225207049999</v>
      </c>
      <c r="FD2" s="803">
        <f t="shared" ref="FD2" si="148">FF34*FD$32</f>
        <v>8569.1365096499994</v>
      </c>
      <c r="FE2" s="803">
        <f t="shared" ref="FE2:HP2" si="149">FF34*FE$32</f>
        <v>11563.172157599998</v>
      </c>
      <c r="FF2" s="803">
        <f t="shared" ref="FF2:HQ2" si="150">FF34*FF$32</f>
        <v>16518.817367999996</v>
      </c>
      <c r="FG2" s="803">
        <f t="shared" ref="FG2" si="151">FM34*FG$32</f>
        <v>10302.763439999999</v>
      </c>
      <c r="FH2" s="803">
        <f t="shared" ref="FH2" si="152">FM34*FH$32</f>
        <v>10405.7910744</v>
      </c>
      <c r="FI2" s="803">
        <f t="shared" ref="FI2" si="153">FM34*FI$32</f>
        <v>10285.5921676</v>
      </c>
      <c r="FJ2" s="803">
        <f t="shared" ref="FJ2" si="154">FM34*FJ$32</f>
        <v>9143.7025529999992</v>
      </c>
      <c r="FK2" s="803">
        <f t="shared" ref="FK2" si="155">FM34*FK$32</f>
        <v>10689.117069</v>
      </c>
      <c r="FL2" s="803">
        <f t="shared" ref="FL2:HW2" si="156">FM34*FL$32</f>
        <v>14423.868816</v>
      </c>
      <c r="FM2" s="803">
        <f t="shared" ref="FM2:HX2" si="157">FM34*FM$32</f>
        <v>20605.526879999998</v>
      </c>
      <c r="FN2" s="803">
        <f t="shared" ref="FN2" si="158">FT34*FN$32</f>
        <v>10040.243735999999</v>
      </c>
      <c r="FO2" s="803">
        <f t="shared" ref="FO2" si="159">FT34*FO$32</f>
        <v>10140.646173359999</v>
      </c>
      <c r="FP2" s="803">
        <f t="shared" ref="FP2" si="160">FT34*FP$32</f>
        <v>10023.50999644</v>
      </c>
      <c r="FQ2" s="803">
        <f t="shared" ref="FQ2" si="161">FT34*FQ$32</f>
        <v>8910.7163156999995</v>
      </c>
      <c r="FR2" s="803">
        <f t="shared" ref="FR2" si="162">FT34*FR$32</f>
        <v>10416.752876099999</v>
      </c>
      <c r="FS2" s="803">
        <f t="shared" ref="FS2:ID2" si="163">FT34*FS$32</f>
        <v>14056.341230399999</v>
      </c>
      <c r="FT2" s="803">
        <f t="shared" ref="FT2:IE2" si="164">FT34*FT$32</f>
        <v>20080.487471999997</v>
      </c>
      <c r="FU2" s="803">
        <f t="shared" ref="FU2" si="165">GA34*FU$32</f>
        <v>8615.6440199999979</v>
      </c>
      <c r="FV2" s="803">
        <f t="shared" ref="FV2" si="166">GA34*FV$32</f>
        <v>8701.8004601999983</v>
      </c>
      <c r="FW2" s="803">
        <f t="shared" ref="FW2" si="167">GA34*FW$32</f>
        <v>8601.2846132999985</v>
      </c>
      <c r="FX2" s="803">
        <f t="shared" ref="FX2" si="168">GA34*FX$32</f>
        <v>7646.3840677499984</v>
      </c>
      <c r="FY2" s="803">
        <f t="shared" ref="FY2" si="169">GA34*FY$32</f>
        <v>8938.7306707499993</v>
      </c>
      <c r="FZ2" s="803">
        <f t="shared" ref="FZ2:IK2" si="170">GA34*FZ$32</f>
        <v>12061.901628</v>
      </c>
      <c r="GA2" s="803">
        <f t="shared" ref="GA2:IL2" si="171">GA34*GA$32</f>
        <v>17231.288039999996</v>
      </c>
      <c r="GB2" s="803">
        <f t="shared" ref="GB2" si="172">GH34*GB$32</f>
        <v>8075.8847279999991</v>
      </c>
      <c r="GC2" s="803">
        <f t="shared" ref="GC2" si="173">GH34*GC$32</f>
        <v>8156.6435752799998</v>
      </c>
      <c r="GD2" s="803">
        <f t="shared" ref="GD2" si="174">GH34*GD$32</f>
        <v>8062.4249201199991</v>
      </c>
      <c r="GE2" s="803">
        <f t="shared" ref="GE2" si="175">GH34*GE$32</f>
        <v>7167.3476960999988</v>
      </c>
      <c r="GF2" s="803">
        <f t="shared" ref="GF2" si="176">GH34*GF$32</f>
        <v>8378.7304052999989</v>
      </c>
      <c r="GG2" s="803">
        <f t="shared" ref="GG2:IR2" si="177">GH34*GG$32</f>
        <v>11306.238619199999</v>
      </c>
      <c r="GH2" s="803">
        <f t="shared" ref="GH2:IS2" si="178">GH34*GH$32</f>
        <v>16151.769455999998</v>
      </c>
      <c r="GI2" s="803">
        <f t="shared" ref="GI2" si="179">GO34*GI$32</f>
        <v>8349.5626199999988</v>
      </c>
      <c r="GJ2" s="803">
        <f t="shared" ref="GJ2" si="180">GO34*GJ$32</f>
        <v>8433.0582461999984</v>
      </c>
      <c r="GK2" s="803">
        <f t="shared" ref="GK2" si="181">GO34*GK$32</f>
        <v>8335.6466822999992</v>
      </c>
      <c r="GL2" s="803">
        <f t="shared" ref="GL2" si="182">GO34*GL$32</f>
        <v>7410.2368252499991</v>
      </c>
      <c r="GM2" s="803">
        <f t="shared" ref="GM2" si="183">GO34*GM$32</f>
        <v>8662.6712182499978</v>
      </c>
      <c r="GN2" s="803">
        <f t="shared" ref="GN2:HS2" si="184">GO34*GN$32</f>
        <v>11689.387667999999</v>
      </c>
      <c r="GO2" s="803">
        <f t="shared" ref="GO2:HT2" si="185">GO34*GO$32</f>
        <v>16699.125239999998</v>
      </c>
      <c r="GP2" s="803">
        <f t="shared" ref="GP2" si="186">GV34*GP$32</f>
        <v>8088.7779479999999</v>
      </c>
      <c r="GQ2" s="803">
        <f t="shared" ref="GQ2" si="187">GV34*GQ$32</f>
        <v>8169.6657274800009</v>
      </c>
      <c r="GR2" s="803">
        <f t="shared" ref="GR2" si="188">GV34*GR$32</f>
        <v>8075.2966514200007</v>
      </c>
      <c r="GS2" s="803">
        <f t="shared" ref="GS2" si="189">GV34*GS$32</f>
        <v>7178.7904288500004</v>
      </c>
      <c r="GT2" s="803">
        <f t="shared" ref="GT2" si="190">GV34*GT$32</f>
        <v>8392.1071210499995</v>
      </c>
      <c r="GU2" s="803">
        <f t="shared" ref="GU2:HZ2" si="191">GV34*GU$32</f>
        <v>11324.289127200002</v>
      </c>
      <c r="GV2" s="803">
        <f t="shared" ref="GV2:IA2" si="192">GV34*GV$32</f>
        <v>16177.555896</v>
      </c>
      <c r="GW2" s="803">
        <f t="shared" ref="GW2" si="193">HC34*GW$32</f>
        <v>7503.5791439999994</v>
      </c>
      <c r="GX2" s="803">
        <f t="shared" ref="GX2" si="194">HC34*GX$32</f>
        <v>7578.6149354399995</v>
      </c>
      <c r="GY2" s="803">
        <f t="shared" ref="GY2" si="195">HC34*GY$32</f>
        <v>7491.0731787599998</v>
      </c>
      <c r="GZ2" s="803">
        <f t="shared" ref="GZ2" si="196">HC34*GZ$32</f>
        <v>6659.4264902999994</v>
      </c>
      <c r="HA2" s="803">
        <f t="shared" ref="HA2" si="197">HC34*HA$32</f>
        <v>7784.9633618999997</v>
      </c>
      <c r="HB2" s="803">
        <f t="shared" ref="HB2:IG2" si="198">HC34*HB$32</f>
        <v>10505.010801599999</v>
      </c>
      <c r="HC2" s="803">
        <f t="shared" ref="HC2:IH2" si="199">HC34*HC$32</f>
        <v>15007.158287999999</v>
      </c>
      <c r="HD2" s="803">
        <f t="shared" ref="HD2" si="200">HJ34*HD$32</f>
        <v>9491.6224080000011</v>
      </c>
      <c r="HE2" s="803">
        <f t="shared" ref="HE2" si="201">HJ34*HE$32</f>
        <v>9586.5386320800008</v>
      </c>
      <c r="HF2" s="803">
        <f t="shared" ref="HF2" si="202">HJ34*HF$32</f>
        <v>9475.8030373200017</v>
      </c>
      <c r="HG2" s="803">
        <f t="shared" ref="HG2" si="203">HJ34*HG$32</f>
        <v>8423.8148871000012</v>
      </c>
      <c r="HH2" s="803">
        <f t="shared" ref="HH2" si="204">HJ34*HH$32</f>
        <v>9847.5582483000017</v>
      </c>
      <c r="HI2" s="803">
        <f t="shared" ref="HI2:IN2" si="205">HJ34*HI$32</f>
        <v>13288.271371200002</v>
      </c>
      <c r="HJ2" s="803">
        <f t="shared" ref="HJ2:IO2" si="206">HJ34*HJ$32</f>
        <v>18983.244816000002</v>
      </c>
      <c r="HK2" s="803">
        <f t="shared" ref="HK2" si="207">HQ34*HK$32</f>
        <v>8902.000548</v>
      </c>
      <c r="HL2" s="803">
        <f t="shared" ref="HL2" si="208">HQ34*HL$32</f>
        <v>8991.0205534800007</v>
      </c>
      <c r="HM2" s="803">
        <f t="shared" ref="HM2" si="209">HQ34*HM$32</f>
        <v>8887.1638804199993</v>
      </c>
      <c r="HN2" s="803">
        <f t="shared" ref="HN2" si="210">HQ34*HN$32</f>
        <v>7900.5254863499995</v>
      </c>
      <c r="HO2" s="803">
        <f t="shared" ref="HO2" si="211">HQ34*HO$32</f>
        <v>9235.8255685499989</v>
      </c>
      <c r="HP2" s="803">
        <f t="shared" ref="HP2:IU2" si="212">HQ34*HP$32</f>
        <v>12462.8007672</v>
      </c>
      <c r="HQ2" s="803">
        <f t="shared" ref="HQ2:IV2" si="213">HQ34*HQ$32</f>
        <v>17804.001096</v>
      </c>
      <c r="HR2" s="803">
        <f t="shared" ref="HR2" si="214">HX34*HR$32</f>
        <v>8592.5248200000005</v>
      </c>
      <c r="HS2" s="803">
        <f t="shared" ref="HS2" si="215">HX34*HS$32</f>
        <v>8678.4500681999998</v>
      </c>
      <c r="HT2" s="803">
        <f t="shared" ref="HT2" si="216">HX34*HT$32</f>
        <v>8578.2039452999998</v>
      </c>
      <c r="HU2" s="803">
        <f t="shared" ref="HU2" si="217">HX34*HU$32</f>
        <v>7625.8657777500002</v>
      </c>
      <c r="HV2" s="803">
        <f t="shared" ref="HV2" si="218">HX34*HV$32</f>
        <v>8914.744500750001</v>
      </c>
      <c r="HW2" s="803">
        <f t="shared" ref="HW2:JB2" si="219">HX34*HW$32</f>
        <v>12029.534748000002</v>
      </c>
      <c r="HX2" s="803">
        <f t="shared" ref="HX2:JC2" si="220">HX34*HX$32</f>
        <v>17185.049640000001</v>
      </c>
      <c r="HY2" s="803">
        <f t="shared" ref="HY2" si="221">IE34*HY$32</f>
        <v>9109.8086759999987</v>
      </c>
      <c r="HZ2" s="803">
        <f t="shared" ref="HZ2" si="222">IE34*HZ$32</f>
        <v>9200.9067627599998</v>
      </c>
      <c r="IA2" s="803">
        <f t="shared" ref="IA2" si="223">IE34*IA$32</f>
        <v>9094.6256615399998</v>
      </c>
      <c r="IB2" s="803">
        <f t="shared" ref="IB2" si="224">IE34*IB$32</f>
        <v>8084.95519995</v>
      </c>
      <c r="IC2" s="803">
        <f t="shared" ref="IC2" si="225">IE34*IC$32</f>
        <v>9451.4265013500008</v>
      </c>
      <c r="ID2" s="803">
        <f t="shared" ref="ID2:JI2" si="226">IE34*ID$32</f>
        <v>12753.732146400002</v>
      </c>
      <c r="IE2" s="803">
        <f t="shared" ref="IE2:JJ2" si="227">IE34*IE$32</f>
        <v>18219.617351999997</v>
      </c>
      <c r="IF2" s="803">
        <f t="shared" ref="IF2" si="228">IL34*IF$32</f>
        <v>6482.0496000000003</v>
      </c>
      <c r="IG2" s="803">
        <f t="shared" ref="IG2" si="229">IL34*IG$32</f>
        <v>6546.8700960000006</v>
      </c>
      <c r="IH2" s="803">
        <f t="shared" ref="IH2" si="230">IL34*IH$32</f>
        <v>6471.2461840000005</v>
      </c>
      <c r="II2" s="803">
        <f t="shared" ref="II2" si="231">IL34*II$32</f>
        <v>5752.8190199999999</v>
      </c>
      <c r="IJ2" s="803">
        <f t="shared" ref="IJ2" si="232">IL34*IJ$32</f>
        <v>6725.1264600000004</v>
      </c>
      <c r="IK2" s="803">
        <f t="shared" ref="IK2:JP2" si="233">IL34*IK$32</f>
        <v>9074.8694400000004</v>
      </c>
      <c r="IL2" s="803">
        <f t="shared" ref="IL2:JQ2" si="234">IL34*IL$32</f>
        <v>12964.099200000001</v>
      </c>
      <c r="IM2" s="803">
        <f t="shared" ref="IM2" si="235">IS34*IM$32</f>
        <v>6639.3818279999996</v>
      </c>
      <c r="IN2" s="803">
        <f t="shared" ref="IN2" si="236">IS34*IN$32</f>
        <v>6705.7756462799998</v>
      </c>
      <c r="IO2" s="803">
        <f t="shared" ref="IO2" si="237">IS34*IO$32</f>
        <v>6628.3161916199997</v>
      </c>
      <c r="IP2" s="803">
        <f t="shared" ref="IP2" si="238">IS34*IP$32</f>
        <v>5892.4513723499995</v>
      </c>
      <c r="IQ2" s="803">
        <f t="shared" ref="IQ2" si="239">IS34*IQ$32</f>
        <v>6888.3586465499993</v>
      </c>
      <c r="IR2" s="803">
        <f t="shared" ref="IR2:JW2" si="240">IS34*IR$32</f>
        <v>9295.1345591999998</v>
      </c>
      <c r="IS2" s="803">
        <f t="shared" ref="IS2:JX2" si="241">IS34*IS$32</f>
        <v>13278.763655999999</v>
      </c>
      <c r="IT2" s="803">
        <f t="shared" ref="IT2" si="242">IZ34*IT$32</f>
        <v>6428.0406960000009</v>
      </c>
      <c r="IU2" s="803">
        <f t="shared" ref="IU2" si="243">IZ34*IU$32</f>
        <v>6492.3211029600006</v>
      </c>
      <c r="IV2" s="803">
        <f t="shared" ref="IV2" si="244">IZ34*IV$32</f>
        <v>6417.3272948400008</v>
      </c>
      <c r="IW2" s="803">
        <f t="shared" ref="IW2" si="245">IZ34*IW$32</f>
        <v>5704.8861177000008</v>
      </c>
      <c r="IX2" s="803">
        <f t="shared" ref="IX2" si="246">IZ34*IX$32</f>
        <v>6669.092222100001</v>
      </c>
      <c r="IY2" s="803">
        <f t="shared" ref="IY2:KD2" si="247">IZ34*IY$32</f>
        <v>8999.2569744000011</v>
      </c>
      <c r="IZ2" s="803">
        <f t="shared" ref="IZ2:KE2" si="248">IZ34*IZ$32</f>
        <v>12856.081392000002</v>
      </c>
      <c r="JA2" s="803">
        <f t="shared" ref="JA2" si="249">JG34*JA$32</f>
        <v>6021.228924</v>
      </c>
      <c r="JB2" s="803">
        <f t="shared" ref="JB2" si="250">JG34*JB$32</f>
        <v>6081.4412132400003</v>
      </c>
      <c r="JC2" s="803">
        <f t="shared" ref="JC2" si="251">JG34*JC$32</f>
        <v>6011.1935424600006</v>
      </c>
      <c r="JD2" s="803">
        <f t="shared" ref="JD2" si="252">JG34*JD$32</f>
        <v>5343.84067005</v>
      </c>
      <c r="JE2" s="803">
        <f t="shared" ref="JE2" si="253">JG34*JE$32</f>
        <v>6247.02500865</v>
      </c>
      <c r="JF2" s="803">
        <f t="shared" ref="JF2:KK2" si="254">JG34*JF$32</f>
        <v>8429.7204936000016</v>
      </c>
      <c r="JG2" s="803">
        <f t="shared" ref="JG2:KL2" si="255">JG34*JG$32</f>
        <v>12042.457848</v>
      </c>
      <c r="JH2" s="803">
        <f t="shared" ref="JH2" si="256">JN34*JH$32</f>
        <v>6018.8567160000002</v>
      </c>
      <c r="JI2" s="803">
        <f t="shared" ref="JI2" si="257">JN34*JI$32</f>
        <v>6079.0452831600005</v>
      </c>
      <c r="JJ2" s="803">
        <f t="shared" ref="JJ2" si="258">JN34*JJ$32</f>
        <v>6008.8252881400003</v>
      </c>
      <c r="JK2" s="803">
        <f t="shared" ref="JK2" si="259">JN34*JK$32</f>
        <v>5341.7353354500001</v>
      </c>
      <c r="JL2" s="803">
        <f t="shared" ref="JL2" si="260">JN34*JL$32</f>
        <v>6244.5638428500006</v>
      </c>
      <c r="JM2" s="803">
        <f t="shared" ref="JM2:KR2" si="261">JN34*JM$32</f>
        <v>8426.3994024000003</v>
      </c>
      <c r="JN2" s="803">
        <f t="shared" ref="JN2:KS2" si="262">JN34*JN$32</f>
        <v>12037.713432</v>
      </c>
      <c r="JO2" s="803">
        <f t="shared" ref="JO2" si="263">JU34*JO$32</f>
        <v>8729.7515084700008</v>
      </c>
      <c r="JP2" s="803">
        <f t="shared" ref="JP2" si="264">JU34*JP$32</f>
        <v>8531.847821880001</v>
      </c>
      <c r="JQ2" s="803">
        <f t="shared" ref="JQ2" si="265">JU34*JQ$32</f>
        <v>8656.4538467700004</v>
      </c>
      <c r="JR2" s="803">
        <f t="shared" ref="JR2" si="266">JU34*JR$32</f>
        <v>8465.8799263500023</v>
      </c>
      <c r="JS2" s="803">
        <f t="shared" ref="JS2" si="267">JU34*JS$32</f>
        <v>9367.4411652600011</v>
      </c>
      <c r="JT2" s="803">
        <f t="shared" ref="JT2:KY2" si="268">JU34*JT$32</f>
        <v>11529.722185410001</v>
      </c>
      <c r="JU2" s="803">
        <f t="shared" ref="JU2:KZ2" si="269">JU34*JU$32</f>
        <v>18016.565245860002</v>
      </c>
      <c r="JV2" s="803">
        <f t="shared" ref="JV2" si="270">KB34*JV$32</f>
        <v>9297.6898985999997</v>
      </c>
      <c r="JW2" s="803">
        <f t="shared" ref="JW2" si="271">KB34*JW$32</f>
        <v>9086.9110344000001</v>
      </c>
      <c r="JX2" s="803">
        <f t="shared" ref="JX2" si="272">KB34*JX$32</f>
        <v>9219.6236525999993</v>
      </c>
      <c r="JY2" s="803">
        <f t="shared" ref="JY2" si="273">KB34*JY$32</f>
        <v>9016.6514129999996</v>
      </c>
      <c r="JZ2" s="803">
        <f t="shared" ref="JZ2" si="274">KB34*JZ$32</f>
        <v>9976.8662387999993</v>
      </c>
      <c r="KA2" s="803">
        <f t="shared" ref="KA2:LF2" si="275">KB34*KA$32</f>
        <v>12279.820495799999</v>
      </c>
      <c r="KB2" s="803">
        <f t="shared" ref="KB2:LG2" si="276">KB34*KB$32</f>
        <v>19188.683266799999</v>
      </c>
      <c r="KC2" s="803">
        <f t="shared" ref="KC2" si="277">KI34*KC$32</f>
        <v>9395.7638893200001</v>
      </c>
      <c r="KD2" s="803">
        <f t="shared" ref="KD2" si="278">KI34*KD$32</f>
        <v>9182.7616852800002</v>
      </c>
      <c r="KE2" s="803">
        <f t="shared" ref="KE2" si="279">KI34*KE$32</f>
        <v>9316.874184119999</v>
      </c>
      <c r="KF2" s="803">
        <f t="shared" ref="KF2" si="280">KI34*KF$32</f>
        <v>9111.7609506000008</v>
      </c>
      <c r="KG2" s="803">
        <f t="shared" ref="KG2" si="281">KI34*KG$32</f>
        <v>10082.104324559999</v>
      </c>
      <c r="KH2" s="803">
        <f t="shared" ref="KH2:LM2" si="282">KI34*KH$32</f>
        <v>12409.350627959999</v>
      </c>
      <c r="KI2" s="803">
        <f t="shared" ref="KI2:LN2" si="283">KI34*KI$32</f>
        <v>19391.089538159998</v>
      </c>
      <c r="KJ2" s="803">
        <f t="shared" ref="KJ2" si="284">KP34*KJ$32</f>
        <v>13090.882919489999</v>
      </c>
      <c r="KK2" s="803">
        <f t="shared" ref="KK2" si="285">KP34*KK$32</f>
        <v>12794.11227396</v>
      </c>
      <c r="KL2" s="803">
        <f t="shared" ref="KL2" si="286">KP34*KL$32</f>
        <v>12980.967865589999</v>
      </c>
      <c r="KM2" s="803">
        <f t="shared" ref="KM2" si="287">KP34*KM$32</f>
        <v>12695.18872545</v>
      </c>
      <c r="KN2" s="803">
        <f t="shared" ref="KN2" si="288">KP34*KN$32</f>
        <v>14047.14388842</v>
      </c>
      <c r="KO2" s="803">
        <f t="shared" ref="KO2:LT2" si="289">KP34*KO$32</f>
        <v>17289.63797847</v>
      </c>
      <c r="KP2" s="803">
        <f t="shared" ref="KP2:LU2" si="290">KP34*KP$32</f>
        <v>27017.120248619998</v>
      </c>
      <c r="KQ2" s="803">
        <f t="shared" ref="KQ2" si="291">KW34*KQ$32</f>
        <v>6571.4318964599997</v>
      </c>
      <c r="KR2" s="803">
        <f t="shared" ref="KR2" si="292">KW34*KR$32</f>
        <v>6422.45736984</v>
      </c>
      <c r="KS2" s="803">
        <f t="shared" ref="KS2" si="293">KW34*KS$32</f>
        <v>6516.2561458599994</v>
      </c>
      <c r="KT2" s="803">
        <f t="shared" ref="KT2" si="294">KW34*KT$32</f>
        <v>6372.7991943000006</v>
      </c>
      <c r="KU2" s="803">
        <f t="shared" ref="KU2" si="295">KW34*KU$32</f>
        <v>7051.4609266799998</v>
      </c>
      <c r="KV2" s="803">
        <f t="shared" ref="KV2:MA2" si="296">KW34*KV$32</f>
        <v>8679.1455693799999</v>
      </c>
      <c r="KW2" s="803">
        <f t="shared" ref="KW2:MB2" si="297">KW34*KW$32</f>
        <v>13562.19949748</v>
      </c>
      <c r="KX2" s="803">
        <f t="shared" ref="KX2" si="298">LD34*KX$32</f>
        <v>7243.3343559000004</v>
      </c>
      <c r="KY2" s="803">
        <f t="shared" ref="KY2" si="299">LD34*KY$32</f>
        <v>7079.1277836000008</v>
      </c>
      <c r="KZ2" s="803">
        <f t="shared" ref="KZ2" si="300">LD34*KZ$32</f>
        <v>7182.5171068999998</v>
      </c>
      <c r="LA2" s="803">
        <f t="shared" ref="LA2" si="301">LD34*LA$32</f>
        <v>7024.3922595000004</v>
      </c>
      <c r="LB2" s="803">
        <f t="shared" ref="LB2" si="302">LD34*LB$32</f>
        <v>7772.4444222000002</v>
      </c>
      <c r="LC2" s="803">
        <f t="shared" ref="LC2:MH2" si="303">LD34*LC$32</f>
        <v>9566.553267700001</v>
      </c>
      <c r="LD2" s="803">
        <f t="shared" ref="LD2:MI2" si="304">LD34*LD$32</f>
        <v>14948.8798042</v>
      </c>
      <c r="LE2" s="803">
        <f t="shared" ref="LE2" si="305">LK34*LE$32</f>
        <v>8648.4653892600018</v>
      </c>
      <c r="LF2" s="803">
        <f t="shared" ref="LF2" si="306">LK34*LF$32</f>
        <v>8452.4044610400015</v>
      </c>
      <c r="LG2" s="803">
        <f t="shared" ref="LG2" si="307">LK34*LG$32</f>
        <v>8575.8502306600003</v>
      </c>
      <c r="LH2" s="803">
        <f t="shared" ref="LH2" si="308">LK34*LH$32</f>
        <v>8387.050818300002</v>
      </c>
      <c r="LI2" s="803">
        <f t="shared" ref="LI2" si="309">LK34*LI$32</f>
        <v>9280.2172690800016</v>
      </c>
      <c r="LJ2" s="803">
        <f t="shared" ref="LJ2:MO2" si="310">LK34*LJ$32</f>
        <v>11422.364447780001</v>
      </c>
      <c r="LK2" s="803">
        <f t="shared" ref="LK2:MP2" si="311">LK34*LK$32</f>
        <v>17848.80598388</v>
      </c>
      <c r="LL2" s="803">
        <f t="shared" ref="LL2" si="312">LR34*LL$32</f>
        <v>10496.186719559999</v>
      </c>
      <c r="LM2" s="803">
        <f t="shared" ref="LM2" si="313">LR34*LM$32</f>
        <v>10258.23790224</v>
      </c>
      <c r="LN2" s="803">
        <f t="shared" ref="LN2" si="314">LR34*LN$32</f>
        <v>10408.057527959998</v>
      </c>
      <c r="LO2" s="803">
        <f t="shared" ref="LO2" si="315">LR34*LO$32</f>
        <v>10178.921629799999</v>
      </c>
      <c r="LP2" s="803">
        <f t="shared" ref="LP2" si="316">LR34*LP$32</f>
        <v>11262.910686479998</v>
      </c>
      <c r="LQ2" s="803">
        <f t="shared" ref="LQ2:MV2" si="317">LR34*LQ$32</f>
        <v>13862.721838679998</v>
      </c>
      <c r="LR2" s="803">
        <f t="shared" ref="LR2:MW2" si="318">LR34*LR$32</f>
        <v>21662.155295279998</v>
      </c>
      <c r="LS2" s="803">
        <f t="shared" ref="LS2" si="319">LY34*LS$32</f>
        <v>15592.641923609999</v>
      </c>
      <c r="LT2" s="803">
        <f t="shared" ref="LT2" si="320">LY34*LT$32</f>
        <v>15239.15633844</v>
      </c>
      <c r="LU2" s="803">
        <f t="shared" ref="LU2" si="321">LY34*LU$32</f>
        <v>15461.721336509998</v>
      </c>
      <c r="LV2" s="803">
        <f t="shared" ref="LV2" si="322">LY34*LV$32</f>
        <v>15121.327810049999</v>
      </c>
      <c r="LW2" s="803">
        <f t="shared" ref="LW2" si="323">LY34*LW$32</f>
        <v>16731.651031379999</v>
      </c>
      <c r="LX2" s="803">
        <f t="shared" ref="LX2:NC2" si="324">LY34*LX$32</f>
        <v>20593.808350829997</v>
      </c>
      <c r="LY2" s="803">
        <f t="shared" ref="LY2:ND2" si="325">LY34*LY$32</f>
        <v>32180.280309179998</v>
      </c>
      <c r="LZ2" s="803">
        <f t="shared" ref="LZ2" si="326">MF34*LZ$32</f>
        <v>20303.30408433</v>
      </c>
      <c r="MA2" s="803">
        <f t="shared" ref="MA2" si="327">MF34*MA$32</f>
        <v>19843.027669319999</v>
      </c>
      <c r="MB2" s="803">
        <f t="shared" ref="MB2" si="328">MF34*MB$32</f>
        <v>20132.831338029999</v>
      </c>
      <c r="MC2" s="803">
        <f t="shared" ref="MC2" si="329">MF34*MC$32</f>
        <v>19689.602197650001</v>
      </c>
      <c r="MD2" s="803">
        <f t="shared" ref="MD2" si="330">MF34*MD$32</f>
        <v>21786.416977140001</v>
      </c>
      <c r="ME2" s="803">
        <f t="shared" ref="ME2:NJ2" si="331">MF34*ME$32</f>
        <v>26815.362992989998</v>
      </c>
      <c r="MF2" s="803">
        <f t="shared" ref="MF2:NK2" si="332">MF34*MF$32</f>
        <v>41902.20104054</v>
      </c>
      <c r="MG2" s="803">
        <f t="shared" ref="MG2" si="333">MM34*MG$32</f>
        <v>22573.155415379999</v>
      </c>
      <c r="MH2" s="803">
        <f t="shared" ref="MH2" si="334">MM34*MH$32</f>
        <v>22061.421413519998</v>
      </c>
      <c r="MI2" s="803">
        <f t="shared" ref="MI2" si="335">MM34*MI$32</f>
        <v>22383.624303579996</v>
      </c>
      <c r="MJ2" s="803">
        <f t="shared" ref="MJ2" si="336">MM34*MJ$32</f>
        <v>21890.843412899998</v>
      </c>
      <c r="MK2" s="803">
        <f t="shared" ref="MK2" si="337">MM34*MK$32</f>
        <v>24222.076088039998</v>
      </c>
      <c r="ML2" s="803">
        <f t="shared" ref="ML2:OC2" si="338">MM34*ML$32</f>
        <v>29813.243886139997</v>
      </c>
      <c r="MM2" s="803">
        <f t="shared" ref="MM2:OC2" si="339">MM34*MM$32</f>
        <v>46586.747280439995</v>
      </c>
      <c r="MN2" s="803">
        <f t="shared" ref="MN2" si="340">MT34*MN$32</f>
        <v>21283.796811389999</v>
      </c>
      <c r="MO2" s="803">
        <f t="shared" ref="MO2" si="341">MT34*MO$32</f>
        <v>20801.292601560002</v>
      </c>
      <c r="MP2" s="803">
        <f t="shared" ref="MP2" si="342">MT34*MP$32</f>
        <v>21105.09154849</v>
      </c>
      <c r="MQ2" s="803">
        <v>35237.47</v>
      </c>
      <c r="MR2" s="803">
        <v>37516.36</v>
      </c>
      <c r="MS2" s="803">
        <v>49982.76</v>
      </c>
      <c r="MT2" s="803">
        <v>45791.69</v>
      </c>
      <c r="MU2" s="803"/>
      <c r="MV2" s="954">
        <v>14213.08</v>
      </c>
      <c r="MW2" s="954">
        <v>16564.25</v>
      </c>
      <c r="MX2" s="954">
        <v>15280.15</v>
      </c>
      <c r="MY2" s="954">
        <v>16988.73</v>
      </c>
      <c r="MZ2" s="954">
        <v>20938.98</v>
      </c>
      <c r="NA2" s="954">
        <v>17453.36</v>
      </c>
      <c r="NB2" s="803"/>
      <c r="NC2" s="803">
        <f t="shared" ref="NC2" si="343">NH34*NC$32</f>
        <v>10463.995046400001</v>
      </c>
      <c r="ND2" s="803">
        <f t="shared" ref="ND2" si="344">NH34*ND$32</f>
        <v>9870.7494256000009</v>
      </c>
      <c r="NE2" s="803">
        <f t="shared" ref="NE2" si="345">NH34*NE$32</f>
        <v>8905.8318496000011</v>
      </c>
      <c r="NF2" s="803">
        <f t="shared" ref="NF2" si="346">NH34*NF$32</f>
        <v>9849.3068128000014</v>
      </c>
      <c r="NG2" s="803">
        <f t="shared" ref="NG2:OC2" si="347">NH34*NG$32</f>
        <v>12672.584164800002</v>
      </c>
      <c r="NH2" s="803">
        <f t="shared" ref="NH2:OC2" si="348">NH34*NH$32</f>
        <v>19712.908700799999</v>
      </c>
      <c r="NI2" s="803">
        <f t="shared" ref="NI2" si="349">NO34*NI$32</f>
        <v>6201.5408112000005</v>
      </c>
      <c r="NJ2" s="803">
        <f t="shared" ref="NJ2" si="350">NO34*NJ$32</f>
        <v>6060.9517248000011</v>
      </c>
      <c r="NK2" s="803">
        <f t="shared" ref="NK2" si="351">NO34*NK$32</f>
        <v>6149.4707792000008</v>
      </c>
      <c r="NL2" s="803">
        <f t="shared" ref="NL2" si="352">NO34*NL$32</f>
        <v>6014.0886960000007</v>
      </c>
      <c r="NM2" s="803">
        <f t="shared" ref="NM2" si="353">NO34*NM$32</f>
        <v>6654.5500896000003</v>
      </c>
      <c r="NN2" s="803">
        <f t="shared" ref="NN2:OC2" si="354">NO34*NN$32</f>
        <v>8190.6160336000012</v>
      </c>
      <c r="NO2" s="803">
        <f t="shared" ref="NO2:OC2" si="355">NO34*NO$32</f>
        <v>12798.813865600001</v>
      </c>
      <c r="NP2" s="803">
        <f t="shared" ref="NP2" si="356">NV34*NP$32</f>
        <v>8131.0928525000008</v>
      </c>
      <c r="NQ2" s="803">
        <f t="shared" ref="NQ2" si="357">NV34*NQ$32</f>
        <v>8691.1762337500004</v>
      </c>
      <c r="NR2" s="803">
        <f t="shared" ref="NR2" si="358">NV34*NR$32</f>
        <v>7544.6526062500006</v>
      </c>
      <c r="NS2" s="803">
        <f t="shared" ref="NS2" si="359">NV34*NS$32</f>
        <v>7742.3290937500005</v>
      </c>
      <c r="NT2" s="803">
        <f t="shared" ref="NT2" si="360">NV34*NT$32</f>
        <v>8249.6987450000015</v>
      </c>
      <c r="NU2" s="803">
        <f t="shared" ref="NU2:OC2" si="361">NV34*NU$32</f>
        <v>10443.907756250001</v>
      </c>
      <c r="NV2" s="803">
        <f t="shared" ref="NV2:OC2" si="362">NV34*NV$32</f>
        <v>15089.305212500001</v>
      </c>
      <c r="NW2" s="803">
        <f t="shared" ref="NW2" si="363">OC34*NW$32</f>
        <v>5743.830696</v>
      </c>
      <c r="NX2" s="803">
        <f t="shared" ref="NX2" si="364">OC34*NX$32</f>
        <v>6139.4754359999997</v>
      </c>
      <c r="NY2" s="803">
        <f t="shared" ref="NY2" si="365">OC34*NY$32</f>
        <v>5329.5673800000004</v>
      </c>
      <c r="NZ2" s="803">
        <f t="shared" ref="NZ2" si="366">OC34*NZ$32</f>
        <v>5469.2066999999997</v>
      </c>
      <c r="OA2" s="803">
        <f t="shared" ref="OA2" si="367">OC34*OA$32</f>
        <v>5827.6142880000007</v>
      </c>
      <c r="OB2" s="803">
        <f t="shared" ref="OB2:OC2" si="368">OC34*OB$32</f>
        <v>7377.6107400000001</v>
      </c>
      <c r="OC2" s="803">
        <f t="shared" ref="OC2:OC30" si="369">OC34*OC$32</f>
        <v>10659.134760000001</v>
      </c>
    </row>
    <row r="3" spans="1:442">
      <c r="A3" s="807" t="s">
        <v>10</v>
      </c>
      <c r="B3" s="803">
        <f t="shared" ref="B3:B30" si="370">H35*B$32</f>
        <v>4960.1030309999996</v>
      </c>
      <c r="C3" s="803">
        <f t="shared" ref="C3:C30" si="371">H35*C$32</f>
        <v>4890.5306287499998</v>
      </c>
      <c r="D3" s="803">
        <f t="shared" ref="D3:D30" si="372">H35*D$32</f>
        <v>4931.4555712499996</v>
      </c>
      <c r="E3" s="803">
        <f t="shared" ref="E3:E30" si="373">H35*E$32</f>
        <v>5095.1553412499998</v>
      </c>
      <c r="F3" s="803">
        <f t="shared" ref="F3:F30" si="374">H35*F$32</f>
        <v>5627.1795937500001</v>
      </c>
      <c r="G3" s="803">
        <f t="shared" ref="G3:G30" si="375">H35*G$32</f>
        <v>6355.6435702499994</v>
      </c>
      <c r="H3" s="803">
        <f t="shared" ref="H3:H30" si="376">H35*H$32</f>
        <v>9064.8747637500001</v>
      </c>
      <c r="I3" s="803">
        <f t="shared" ref="I3:I30" si="377">O35*I$32</f>
        <v>5320.3891806000011</v>
      </c>
      <c r="J3" s="803">
        <f t="shared" ref="J3:J30" si="378">O35*J$32</f>
        <v>5245.7632597500005</v>
      </c>
      <c r="K3" s="803">
        <f t="shared" ref="K3:K30" si="379">O35*K$32</f>
        <v>5289.660860250001</v>
      </c>
      <c r="L3" s="803">
        <f t="shared" ref="L3:L30" si="380">O35*L$32</f>
        <v>5465.2512622500008</v>
      </c>
      <c r="M3" s="803">
        <f t="shared" ref="M3:M30" si="381">O35*M$32</f>
        <v>6035.9200687500015</v>
      </c>
      <c r="N3" s="803">
        <f t="shared" ref="N3:BY3" si="382">O35*N$32</f>
        <v>6817.2973576500008</v>
      </c>
      <c r="O3" s="803">
        <f t="shared" ref="O3:BZ3" si="383">O35*O$32</f>
        <v>9723.3185107500012</v>
      </c>
      <c r="P3" s="803">
        <f t="shared" ref="P3:P30" si="384">V35*P$32</f>
        <v>5151.4880118000001</v>
      </c>
      <c r="Q3" s="803">
        <f t="shared" ref="Q3:Q30" si="385">V35*Q$32</f>
        <v>5079.2311667499998</v>
      </c>
      <c r="R3" s="803">
        <f t="shared" ref="R3:R30" si="386">V35*R$32</f>
        <v>5121.7351932499996</v>
      </c>
      <c r="S3" s="803">
        <f t="shared" ref="S3:S30" si="387">V35*S$32</f>
        <v>5291.7512992499996</v>
      </c>
      <c r="T3" s="803">
        <f t="shared" ref="T3:T30" si="388">V35*T$32</f>
        <v>5844.3036437500004</v>
      </c>
      <c r="U3" s="803">
        <f t="shared" ref="U3:CF3" si="389">V35*U$32</f>
        <v>6600.87531545</v>
      </c>
      <c r="V3" s="803">
        <f t="shared" ref="V3:CG3" si="390">V35*V$32</f>
        <v>9414.6418697499994</v>
      </c>
      <c r="W3" s="803">
        <f t="shared" ref="W3:W30" si="391">AC35*W$32</f>
        <v>5641.5057930000003</v>
      </c>
      <c r="X3" s="803">
        <f t="shared" ref="X3:X30" si="392">AC35*X$32</f>
        <v>5562.3757612499994</v>
      </c>
      <c r="Y3" s="803">
        <f t="shared" ref="Y3:Y30" si="393">AC35*Y$32</f>
        <v>5608.9228387499998</v>
      </c>
      <c r="Z3" s="803">
        <f t="shared" ref="Z3:Z30" si="394">AC35*Z$32</f>
        <v>5795.1111487500002</v>
      </c>
      <c r="AA3" s="803">
        <f t="shared" ref="AA3:AA30" si="395">AC35*AA$32</f>
        <v>6400.2231562500001</v>
      </c>
      <c r="AB3" s="803">
        <f t="shared" ref="AB3:CM3" si="396">AC35*AB$32</f>
        <v>7228.76113575</v>
      </c>
      <c r="AC3" s="803">
        <f t="shared" ref="AC3:CN3" si="397">AC35*AC$32</f>
        <v>10310.17766625</v>
      </c>
      <c r="AD3" s="803">
        <f t="shared" ref="AD3:AD30" si="398">AJ35*AD$32</f>
        <v>5656.0256499600009</v>
      </c>
      <c r="AE3" s="803">
        <f t="shared" ref="AE3:AE30" si="399">AJ35*AE$32</f>
        <v>5576.6919568500007</v>
      </c>
      <c r="AF3" s="803">
        <f t="shared" ref="AF3:AF30" si="400">AJ35*AF$32</f>
        <v>5623.3588351500002</v>
      </c>
      <c r="AG3" s="803">
        <f t="shared" ref="AG3:AG30" si="401">AJ35*AG$32</f>
        <v>5810.0263483500003</v>
      </c>
      <c r="AH3" s="803">
        <f t="shared" ref="AH3:AH30" si="402">AJ35*AH$32</f>
        <v>6416.6957662500008</v>
      </c>
      <c r="AI3" s="803">
        <f t="shared" ref="AI3:CT3" si="403">AJ35*AI$32</f>
        <v>7247.3661999900005</v>
      </c>
      <c r="AJ3" s="803">
        <f t="shared" ref="AJ3:CU3" si="404">AJ35*AJ$32</f>
        <v>10336.713543450001</v>
      </c>
      <c r="AK3" s="803">
        <f t="shared" ref="AK3:AK30" si="405">AQ35*AK$32</f>
        <v>7540.4012420400004</v>
      </c>
      <c r="AL3" s="803">
        <f t="shared" ref="AL3:AL30" si="406">AQ35*AL$32</f>
        <v>7434.63653815</v>
      </c>
      <c r="AM3" s="803">
        <f t="shared" ref="AM3:AM30" si="407">AQ35*AM$32</f>
        <v>7496.8510698499995</v>
      </c>
      <c r="AN3" s="803">
        <f t="shared" ref="AN3:AN30" si="408">AQ35*AN$32</f>
        <v>7745.7091966500002</v>
      </c>
      <c r="AO3" s="803">
        <f t="shared" ref="AO3:AO30" si="409">AQ35*AO$32</f>
        <v>8554.49810875</v>
      </c>
      <c r="AP3" s="803">
        <f t="shared" ref="AP3:DA3" si="410">AQ35*AP$32</f>
        <v>9661.9167730099998</v>
      </c>
      <c r="AQ3" s="803">
        <f t="shared" ref="AQ3:DB3" si="411">AQ35*AQ$32</f>
        <v>13780.51877155</v>
      </c>
      <c r="AR3" s="803">
        <f t="shared" ref="AR3:AR30" si="412">AX35*AR$32</f>
        <v>6180.5403811200003</v>
      </c>
      <c r="AS3" s="803">
        <f t="shared" ref="AS3:AS30" si="413">AX35*AS$32</f>
        <v>6093.8496331999995</v>
      </c>
      <c r="AT3" s="803">
        <f t="shared" ref="AT3:AT30" si="414">AX35*AT$32</f>
        <v>6144.8441907999995</v>
      </c>
      <c r="AU3" s="803">
        <f t="shared" ref="AU3:AU30" si="415">AX35*AU$32</f>
        <v>6348.8224211999996</v>
      </c>
      <c r="AV3" s="803">
        <f t="shared" ref="AV3:AV30" si="416">AX35*AV$32</f>
        <v>7011.7516700000006</v>
      </c>
      <c r="AW3" s="803">
        <f t="shared" ref="AW3:DH3" si="417">AX35*AW$32</f>
        <v>7919.4547952799994</v>
      </c>
      <c r="AX3" s="803">
        <f t="shared" ref="AX3:DI3" si="418">AX35*AX$32</f>
        <v>11295.2945084</v>
      </c>
      <c r="AY3" s="803">
        <f t="shared" ref="AY3:AY30" si="419">BE35*AY$32</f>
        <v>6017.6995637999999</v>
      </c>
      <c r="AZ3" s="803">
        <f t="shared" ref="AZ3:AZ30" si="420">BE35*AZ$32</f>
        <v>5933.2928867499995</v>
      </c>
      <c r="BA3" s="803">
        <f t="shared" ref="BA3:BA30" si="421">BE35*BA$32</f>
        <v>5982.9438732499993</v>
      </c>
      <c r="BB3" s="803">
        <f t="shared" ref="BB3:BB30" si="422">BE35*BB$32</f>
        <v>6181.5478192499995</v>
      </c>
      <c r="BC3" s="803">
        <f t="shared" ref="BC3:BC30" si="423">BE35*BC$32</f>
        <v>6827.0106437500008</v>
      </c>
      <c r="BD3" s="803">
        <f t="shared" ref="BD3:DO3" si="424">BE35*BD$32</f>
        <v>7710.7982034499992</v>
      </c>
      <c r="BE3" s="803">
        <f t="shared" ref="BE3:DP3" si="425">BE35*BE$32</f>
        <v>10997.693509749999</v>
      </c>
      <c r="BF3" s="803">
        <f t="shared" ref="BF3:BF30" si="426">BL35*BF$32</f>
        <v>7484.27709744</v>
      </c>
      <c r="BG3" s="803">
        <f t="shared" ref="BG3:BG30" si="427">BL35*BG$32</f>
        <v>7379.2996133999995</v>
      </c>
      <c r="BH3" s="803">
        <f t="shared" ref="BH3:BH30" si="428">BL35*BH$32</f>
        <v>7441.0510745999991</v>
      </c>
      <c r="BI3" s="803">
        <f t="shared" ref="BI3:BI30" si="429">BL35*BI$32</f>
        <v>7688.0569194</v>
      </c>
      <c r="BJ3" s="803">
        <f t="shared" ref="BJ3:BJ30" si="430">BL35*BJ$32</f>
        <v>8490.8259150000013</v>
      </c>
      <c r="BK3" s="803">
        <f t="shared" ref="BK3:DV3" si="431">BL35*BK$32</f>
        <v>9590.00192436</v>
      </c>
      <c r="BL3" s="803">
        <f t="shared" ref="BL3:DW3" si="432">BL35*BL$32</f>
        <v>13677.948655799999</v>
      </c>
      <c r="BM3" s="803">
        <f t="shared" ref="BM3:BM30" si="433">BS35*BM$32</f>
        <v>7914.6153684000001</v>
      </c>
      <c r="BN3" s="803">
        <f t="shared" ref="BN3:BN30" si="434">BS35*BN$32</f>
        <v>7803.6017864999994</v>
      </c>
      <c r="BO3" s="803">
        <f t="shared" ref="BO3:BO30" si="435">BS35*BO$32</f>
        <v>7868.903893499999</v>
      </c>
      <c r="BP3" s="803">
        <f t="shared" ref="BP3:BP30" si="436">BS35*BP$32</f>
        <v>8130.1123214999998</v>
      </c>
      <c r="BQ3" s="803">
        <f t="shared" ref="BQ3:BQ30" si="437">BS35*BQ$32</f>
        <v>8979.0397125</v>
      </c>
      <c r="BR3" s="803">
        <f t="shared" ref="BR3:EC3" si="438">BS35*BR$32</f>
        <v>10141.417217099999</v>
      </c>
      <c r="BS3" s="803">
        <f t="shared" ref="BS3:ED3" si="439">BS35*BS$32</f>
        <v>14464.4167005</v>
      </c>
      <c r="BT3" s="803">
        <f t="shared" ref="BT3:BT30" si="440">BZ35*BT$32</f>
        <v>8614.992887280001</v>
      </c>
      <c r="BU3" s="803">
        <f t="shared" ref="BU3:BU30" si="441">BZ35*BU$32</f>
        <v>8494.1555282999998</v>
      </c>
      <c r="BV3" s="803">
        <f t="shared" ref="BV3:BV30" si="442">BZ35*BV$32</f>
        <v>8565.2363277000004</v>
      </c>
      <c r="BW3" s="803">
        <f t="shared" ref="BW3:BW30" si="443">BZ35*BW$32</f>
        <v>8849.559525300001</v>
      </c>
      <c r="BX3" s="803">
        <f t="shared" ref="BX3:BX30" si="444">BZ35*BX$32</f>
        <v>9773.6099175000018</v>
      </c>
      <c r="BY3" s="803">
        <f t="shared" ref="BY3:EJ3" si="445">BZ35*BY$32</f>
        <v>11038.848146820001</v>
      </c>
      <c r="BZ3" s="803">
        <f t="shared" ref="BZ3:EK3" si="446">BZ35*BZ$32</f>
        <v>15744.397067100001</v>
      </c>
      <c r="CA3" s="803">
        <f t="shared" ref="CA3:CA30" si="447">CG35*CA$32</f>
        <v>8831.7204487200015</v>
      </c>
      <c r="CB3" s="803">
        <f t="shared" ref="CB3:CB30" si="448">CG35*CB$32</f>
        <v>8707.8431817000001</v>
      </c>
      <c r="CC3" s="803">
        <f t="shared" ref="CC3:CC30" si="449">CG35*CC$32</f>
        <v>8780.7121623000003</v>
      </c>
      <c r="CD3" s="803">
        <f t="shared" ref="CD3:CD30" si="450">CG35*CD$32</f>
        <v>9072.1880847000011</v>
      </c>
      <c r="CE3" s="803">
        <f t="shared" ref="CE3:CE30" si="451">CG35*CE$32</f>
        <v>10019.484832500002</v>
      </c>
      <c r="CF3" s="803">
        <f t="shared" ref="CF3:EQ3" si="452">CG35*CF$32</f>
        <v>11316.552687180001</v>
      </c>
      <c r="CG3" s="803">
        <f t="shared" ref="CG3:ER3" si="453">CG35*CG$32</f>
        <v>16140.479202900002</v>
      </c>
      <c r="CH3" s="803">
        <f t="shared" ref="CH3:CH30" si="454">CN35*CH$32</f>
        <v>8181.8308259999994</v>
      </c>
      <c r="CI3" s="803">
        <f t="shared" ref="CI3:CI30" si="455">CN35*CI$32</f>
        <v>8067.0691724999988</v>
      </c>
      <c r="CJ3" s="803">
        <f t="shared" ref="CJ3:CJ30" si="456">CN35*CJ$32</f>
        <v>8134.5760274999993</v>
      </c>
      <c r="CK3" s="803">
        <f t="shared" ref="CK3:CK30" si="457">CN35*CK$32</f>
        <v>8404.6034474999997</v>
      </c>
      <c r="CL3" s="803">
        <f t="shared" ref="CL3:CL30" si="458">CN35*CL$32</f>
        <v>9282.1925625000003</v>
      </c>
      <c r="CM3" s="803">
        <f t="shared" ref="CM3:EX3" si="459">CN35*CM$32</f>
        <v>10483.814581499999</v>
      </c>
      <c r="CN3" s="803">
        <f t="shared" ref="CN3:EY3" si="460">CN35*CN$32</f>
        <v>14952.768382499999</v>
      </c>
      <c r="CO3" s="803">
        <f t="shared" ref="CO3:CO30" si="461">CU35*CO$32</f>
        <v>9026.1346780799995</v>
      </c>
      <c r="CP3" s="803">
        <f t="shared" ref="CP3:CP30" si="462">CU35*CP$32</f>
        <v>8899.5304787999994</v>
      </c>
      <c r="CQ3" s="803">
        <f t="shared" ref="CQ3:CQ30" si="463">CU35*CQ$32</f>
        <v>8974.0035371999984</v>
      </c>
      <c r="CR3" s="803">
        <f t="shared" ref="CR3:CR30" si="464">CU35*CR$32</f>
        <v>9271.8957707999998</v>
      </c>
      <c r="CS3" s="803">
        <f t="shared" ref="CS3:CS30" si="465">CU35*CS$32</f>
        <v>10240.045529999999</v>
      </c>
      <c r="CT3" s="803">
        <f t="shared" ref="CT3:FE3" si="466">CU35*CT$32</f>
        <v>11565.665969519998</v>
      </c>
      <c r="CU3" s="803">
        <f t="shared" ref="CU3:FF3" si="467">CU35*CU$32</f>
        <v>16495.782435599998</v>
      </c>
      <c r="CV3" s="803">
        <f t="shared" ref="CV3:CV30" si="468">DB35*CV$32</f>
        <v>9572.4979272</v>
      </c>
      <c r="CW3" s="803">
        <f t="shared" ref="CW3:CW30" si="469">DB35*CW$32</f>
        <v>9438.2302169999984</v>
      </c>
      <c r="CX3" s="803">
        <f t="shared" ref="CX3:CX30" si="470">DB35*CX$32</f>
        <v>9517.2112229999984</v>
      </c>
      <c r="CY3" s="803">
        <f t="shared" ref="CY3:CY30" si="471">DB35*CY$32</f>
        <v>9833.1352469999983</v>
      </c>
      <c r="CZ3" s="803">
        <f t="shared" ref="CZ3:CZ30" si="472">DB35*CZ$32</f>
        <v>10859.888325</v>
      </c>
      <c r="DA3" s="803">
        <f t="shared" ref="DA3:DA30" si="473">DB35*DA$32*$DA$67</f>
        <v>7727.4226460339996</v>
      </c>
      <c r="DB3" s="803">
        <f t="shared" ref="DB3:DB30" si="474">DB35*DB$32*$DB$67</f>
        <v>14695.205976359997</v>
      </c>
      <c r="DC3" s="803">
        <f t="shared" ref="DC3:DC30" si="475">DI35*DC$32*$DC$67</f>
        <v>7895.8786168079996</v>
      </c>
      <c r="DD3" s="803">
        <f t="shared" ref="DD3:DD30" si="476">DI35*DD$32</f>
        <v>9494.0583465</v>
      </c>
      <c r="DE3" s="803">
        <f t="shared" ref="DE3:DE30" si="477">DI35*DE$32</f>
        <v>9573.5065334999999</v>
      </c>
      <c r="DF3" s="803">
        <f t="shared" ref="DF3:DF30" si="478">DI35*DF$32</f>
        <v>9891.2992814999998</v>
      </c>
      <c r="DG3" s="803">
        <f t="shared" ref="DG3:DG30" si="479">DI35*DG$32</f>
        <v>10924.125712500001</v>
      </c>
      <c r="DH3" s="803">
        <f t="shared" ref="DH3:FS3" si="480">DI35*DH$32</f>
        <v>12338.303441100001</v>
      </c>
      <c r="DI3" s="803">
        <f t="shared" ref="DI3:FT3" si="481">DI35*DI$32</f>
        <v>17597.773420500002</v>
      </c>
      <c r="DJ3" s="803">
        <f t="shared" ref="DJ3:DJ30" si="482">DP35*DJ$32</f>
        <v>10133.11250424</v>
      </c>
      <c r="DK3" s="803">
        <f t="shared" ref="DK3:DK30" si="483">DP35*DK$32</f>
        <v>11965.483638899999</v>
      </c>
      <c r="DL3" s="803">
        <f t="shared" ref="DL3:DL30" si="484">DP35*DL$32</f>
        <v>12065.6132091</v>
      </c>
      <c r="DM3" s="803">
        <f t="shared" ref="DM3:DM30" si="485">DP35*DM$32</f>
        <v>12466.131489900001</v>
      </c>
      <c r="DN3" s="803">
        <f t="shared" ref="DN3:DN30" si="486">DP35*DN$32</f>
        <v>13767.815902500002</v>
      </c>
      <c r="DO3" s="803">
        <f t="shared" ref="DO3:FZ3" si="487">DP35*DO$32</f>
        <v>15550.12225206</v>
      </c>
      <c r="DP3" s="803">
        <f t="shared" ref="DP3:GA3" si="488">DP35*DP$32</f>
        <v>24181.291203299999</v>
      </c>
      <c r="DQ3" s="803">
        <f t="shared" ref="DQ3:DQ30" si="489">DW35*DQ$32</f>
        <v>9455.1743880000013</v>
      </c>
      <c r="DR3" s="803">
        <f t="shared" ref="DR3:DR30" si="490">DW35*DR$32</f>
        <v>9322.5523050000011</v>
      </c>
      <c r="DS3" s="803">
        <f t="shared" ref="DS3:DS30" si="491">DW35*DS$32</f>
        <v>9400.5652950000003</v>
      </c>
      <c r="DT3" s="803">
        <f t="shared" ref="DT3:DT30" si="492">DW35*DT$32</f>
        <v>9712.617255000001</v>
      </c>
      <c r="DU3" s="803">
        <f t="shared" ref="DU3:DU30" si="493">DW35*DU$32</f>
        <v>10726.786125000002</v>
      </c>
      <c r="DV3" s="803">
        <f t="shared" ref="DV3:GG3" si="494">DW35*DV$32</f>
        <v>12115.417347000001</v>
      </c>
      <c r="DW3" s="803">
        <f t="shared" ref="DW3:GH3" si="495">DW35*DW$32</f>
        <v>17279.877285000002</v>
      </c>
      <c r="DX3" s="803">
        <f t="shared" ref="DX3:DX30" si="496">ED35*DX$32</f>
        <v>17091.476102592354</v>
      </c>
      <c r="DY3" s="803">
        <f t="shared" ref="DY3:DY30" si="497">ED35*DY$32</f>
        <v>20342.430647049736</v>
      </c>
      <c r="DZ3" s="803">
        <f t="shared" ref="DZ3:DZ30" si="498">ED35*DZ$32</f>
        <v>27218.289132916212</v>
      </c>
      <c r="EA3" s="803">
        <f t="shared" ref="EA3:EA30" si="499">ED35*EA$32</f>
        <v>10581.068163746857</v>
      </c>
      <c r="EB3" s="803">
        <f t="shared" ref="EB3:EB30" si="500">ED35*EB$32</f>
        <v>11685.918654740506</v>
      </c>
      <c r="EC3" s="803">
        <f t="shared" ref="EC3:GN3" si="501">ED35*EC$32</f>
        <v>13198.713942408729</v>
      </c>
      <c r="ED3" s="803">
        <f t="shared" ref="ED3:GO3" si="502">ED35*ED$32</f>
        <v>18824.952596545612</v>
      </c>
      <c r="EE3" s="803">
        <f t="shared" ref="EE3:EE30" si="503">EK35*EE$32</f>
        <v>10013.802374160001</v>
      </c>
      <c r="EF3" s="803">
        <f t="shared" ref="EF3:EF30" si="504">EK35*EF$32</f>
        <v>9873.3447500999991</v>
      </c>
      <c r="EG3" s="803">
        <f t="shared" ref="EG3:EG30" si="505">EK35*EG$32</f>
        <v>9955.9668818999999</v>
      </c>
      <c r="EH3" s="803">
        <f t="shared" ref="EH3:EH30" si="506">EK35*EH$32</f>
        <v>10286.455409100001</v>
      </c>
      <c r="EI3" s="803">
        <f t="shared" ref="EI3:EI30" si="507">EK35*EI$32</f>
        <v>11360.543122500001</v>
      </c>
      <c r="EJ3" s="803">
        <f t="shared" ref="EJ3:GU3" si="508">EK35*EJ$32</f>
        <v>12831.21706854</v>
      </c>
      <c r="EK3" s="803">
        <f t="shared" ref="EK3:GV3" si="509">EK35*EK$32</f>
        <v>18300.802193700001</v>
      </c>
      <c r="EL3" s="803">
        <f t="shared" ref="EL3:EL30" si="510">ER35*EL$32</f>
        <v>10693.657072800001</v>
      </c>
      <c r="EM3" s="803">
        <f t="shared" ref="EM3:EM30" si="511">ER35*EM$32</f>
        <v>10543.663533000001</v>
      </c>
      <c r="EN3" s="803">
        <f t="shared" ref="EN3:EN30" si="512">ER35*EN$32</f>
        <v>10631.895027</v>
      </c>
      <c r="EO3" s="803">
        <f t="shared" ref="EO3:EO30" si="513">ER35*EO$32</f>
        <v>10984.821003000001</v>
      </c>
      <c r="EP3" s="803">
        <f t="shared" ref="EP3:EP30" si="514">ER35*EP$32</f>
        <v>12131.830425000002</v>
      </c>
      <c r="EQ3" s="803">
        <f t="shared" ref="EQ3:HB3" si="515">ER35*EQ$32</f>
        <v>13702.351018200001</v>
      </c>
      <c r="ER3" s="803">
        <f t="shared" ref="ER3:HC3" si="516">ER35*ER$32</f>
        <v>19543.275921</v>
      </c>
      <c r="ES3" s="803">
        <f t="shared" ref="ES3:ES30" si="517">EY35*ES$32</f>
        <v>8595.1441919999997</v>
      </c>
      <c r="ET3" s="803">
        <f t="shared" ref="ET3:ET30" si="518">EY35*ET$32</f>
        <v>8681.0956339200002</v>
      </c>
      <c r="EU3" s="803">
        <f t="shared" ref="EU3:EU30" si="519">EY35*EU$32</f>
        <v>8580.8189516800012</v>
      </c>
      <c r="EV3" s="803">
        <f t="shared" ref="EV3:EV30" si="520">EY35*EV$32</f>
        <v>7628.1904703999999</v>
      </c>
      <c r="EW3" s="803">
        <f t="shared" ref="EW3:EW30" si="521">EY35*EW$32</f>
        <v>8917.4620992</v>
      </c>
      <c r="EX3" s="803">
        <f t="shared" ref="EX3:HI3" si="522">EY35*EX$32</f>
        <v>12033.201868800001</v>
      </c>
      <c r="EY3" s="803">
        <f t="shared" ref="EY3:HJ3" si="523">EY35*EY$32</f>
        <v>17190.288383999999</v>
      </c>
      <c r="EZ3" s="803">
        <f t="shared" ref="EZ3:EZ30" si="524">FF35*EZ$32</f>
        <v>8502.4719360000017</v>
      </c>
      <c r="FA3" s="803">
        <f t="shared" ref="FA3:FA30" si="525">FF35*FA$32</f>
        <v>8587.4966553600007</v>
      </c>
      <c r="FB3" s="803">
        <f t="shared" ref="FB3:FB30" si="526">FF35*FB$32</f>
        <v>8488.3011494400016</v>
      </c>
      <c r="FC3" s="803">
        <f t="shared" ref="FC3:FC30" si="527">FF35*FC$32</f>
        <v>7545.9438432000006</v>
      </c>
      <c r="FD3" s="803">
        <f t="shared" ref="FD3:FD30" si="528">FF35*FD$32</f>
        <v>8821.3146336000009</v>
      </c>
      <c r="FE3" s="803">
        <f t="shared" ref="FE3:HP3" si="529">FF35*FE$32</f>
        <v>11903.460710400002</v>
      </c>
      <c r="FF3" s="803">
        <f t="shared" ref="FF3:HQ3" si="530">FF35*FF$32</f>
        <v>17004.943872000003</v>
      </c>
      <c r="FG3" s="803">
        <f t="shared" ref="FG3:FG30" si="531">FM35*FG$32</f>
        <v>13355.591039999999</v>
      </c>
      <c r="FH3" s="803">
        <f t="shared" ref="FH3:FH30" si="532">FM35*FH$32</f>
        <v>13489.146950400002</v>
      </c>
      <c r="FI3" s="803">
        <f t="shared" ref="FI3:FI30" si="533">FM35*FI$32</f>
        <v>13333.331721600001</v>
      </c>
      <c r="FJ3" s="803">
        <f t="shared" ref="FJ3:FJ30" si="534">FM35*FJ$32</f>
        <v>11853.087047999999</v>
      </c>
      <c r="FK3" s="803">
        <f t="shared" ref="FK3:FK30" si="535">FM35*FK$32</f>
        <v>13856.425704000001</v>
      </c>
      <c r="FL3" s="803">
        <f t="shared" ref="FL3:HW3" si="536">FM35*FL$32</f>
        <v>18697.827456000003</v>
      </c>
      <c r="FM3" s="803">
        <f t="shared" ref="FM3:HX3" si="537">FM35*FM$32</f>
        <v>26711.182079999999</v>
      </c>
      <c r="FN3" s="803">
        <f t="shared" ref="FN3:FN30" si="538">FT35*FN$32</f>
        <v>11251.309440000001</v>
      </c>
      <c r="FO3" s="803">
        <f t="shared" ref="FO3:FO30" si="539">FT35*FO$32</f>
        <v>11363.822534400002</v>
      </c>
      <c r="FP3" s="803">
        <f t="shared" ref="FP3:FP30" si="540">FT35*FP$32</f>
        <v>11232.557257600001</v>
      </c>
      <c r="FQ3" s="803">
        <f t="shared" ref="FQ3:FQ30" si="541">FT35*FQ$32</f>
        <v>9985.5371280000018</v>
      </c>
      <c r="FR3" s="803">
        <f t="shared" ref="FR3:FR30" si="542">FT35*FR$32</f>
        <v>11673.233544000001</v>
      </c>
      <c r="FS3" s="803">
        <f t="shared" ref="FS3:ID3" si="543">FT35*FS$32</f>
        <v>15751.833216000003</v>
      </c>
      <c r="FT3" s="803">
        <f t="shared" ref="FT3:IE3" si="544">FT35*FT$32</f>
        <v>22502.618880000002</v>
      </c>
      <c r="FU3" s="803">
        <f t="shared" ref="FU3:FU30" si="545">GA35*FU$32</f>
        <v>10215.62112</v>
      </c>
      <c r="FV3" s="803">
        <f t="shared" ref="FV3:FV30" si="546">GA35*FV$32</f>
        <v>10317.777331200001</v>
      </c>
      <c r="FW3" s="803">
        <f t="shared" ref="FW3:FW30" si="547">GA35*FW$32</f>
        <v>10198.595084800001</v>
      </c>
      <c r="FX3" s="803">
        <f t="shared" ref="FX3:FX30" si="548">GA35*FX$32</f>
        <v>9066.3637440000002</v>
      </c>
      <c r="FY3" s="803">
        <f t="shared" ref="FY3:FY30" si="549">GA35*FY$32</f>
        <v>10598.706912000001</v>
      </c>
      <c r="FZ3" s="803">
        <f t="shared" ref="FZ3:IK3" si="550">GA35*FZ$32</f>
        <v>14301.869568000002</v>
      </c>
      <c r="GA3" s="803">
        <f t="shared" ref="GA3:IL3" si="551">GA35*GA$32</f>
        <v>20431.24224</v>
      </c>
      <c r="GB3" s="803">
        <f t="shared" ref="GB3:GB30" si="552">GH35*GB$32</f>
        <v>9725.0496000000021</v>
      </c>
      <c r="GC3" s="803">
        <f t="shared" ref="GC3:GC30" si="553">GH35*GC$32</f>
        <v>9822.3000960000027</v>
      </c>
      <c r="GD3" s="803">
        <f t="shared" ref="GD3:GD30" si="554">GH35*GD$32</f>
        <v>9708.8411840000026</v>
      </c>
      <c r="GE3" s="803">
        <f t="shared" ref="GE3:GE30" si="555">GH35*GE$32</f>
        <v>8630.9815200000012</v>
      </c>
      <c r="GF3" s="803">
        <f t="shared" ref="GF3:GF30" si="556">GH35*GF$32</f>
        <v>10089.738960000002</v>
      </c>
      <c r="GG3" s="803">
        <f t="shared" ref="GG3:IR3" si="557">GH35*GG$32</f>
        <v>13615.069440000003</v>
      </c>
      <c r="GH3" s="803">
        <f t="shared" ref="GH3:IS3" si="558">GH35*GH$32</f>
        <v>19450.099200000004</v>
      </c>
      <c r="GI3" s="803">
        <f t="shared" ref="GI3:GI30" si="559">GO35*GI$32</f>
        <v>11111.27808</v>
      </c>
      <c r="GJ3" s="803">
        <f t="shared" ref="GJ3:GJ30" si="560">GO35*GJ$32</f>
        <v>11222.3908608</v>
      </c>
      <c r="GK3" s="803">
        <f t="shared" ref="GK3:GK30" si="561">GO35*GK$32</f>
        <v>11092.759283199999</v>
      </c>
      <c r="GL3" s="803">
        <f t="shared" ref="GL3:GL30" si="562">GO35*GL$32</f>
        <v>9861.2592960000002</v>
      </c>
      <c r="GM3" s="803">
        <f t="shared" ref="GM3:GM30" si="563">GO35*GM$32</f>
        <v>11527.951008</v>
      </c>
      <c r="GN3" s="803">
        <f t="shared" ref="GN3:HS3" si="564">GO35*GN$32</f>
        <v>15555.789312000001</v>
      </c>
      <c r="GO3" s="803">
        <f t="shared" ref="GO3:HT3" si="565">GO35*GO$32</f>
        <v>22222.55616</v>
      </c>
      <c r="GP3" s="803">
        <f t="shared" ref="GP3:GP30" si="566">GV35*GP$32</f>
        <v>9082.4716800000006</v>
      </c>
      <c r="GQ3" s="803">
        <f t="shared" ref="GQ3:GQ30" si="567">GV35*GQ$32</f>
        <v>9173.2963968000022</v>
      </c>
      <c r="GR3" s="803">
        <f t="shared" ref="GR3:GR30" si="568">GV35*GR$32</f>
        <v>9067.3342272000009</v>
      </c>
      <c r="GS3" s="803">
        <f t="shared" ref="GS3:GS30" si="569">GV35*GS$32</f>
        <v>8060.6936160000005</v>
      </c>
      <c r="GT3" s="803">
        <f t="shared" ref="GT3:GT30" si="570">GV35*GT$32</f>
        <v>9423.0643680000012</v>
      </c>
      <c r="GU3" s="803">
        <f t="shared" ref="GU3:HZ3" si="571">GV35*GU$32</f>
        <v>12715.460352000002</v>
      </c>
      <c r="GV3" s="803">
        <f t="shared" ref="GV3:IA3" si="572">GV35*GV$32</f>
        <v>18164.943360000001</v>
      </c>
      <c r="GW3" s="803">
        <f t="shared" ref="GW3:GW30" si="573">HC35*GW$32</f>
        <v>10494.02304</v>
      </c>
      <c r="GX3" s="803">
        <f t="shared" ref="GX3:GX30" si="574">HC35*GX$32</f>
        <v>10598.963270400001</v>
      </c>
      <c r="GY3" s="803">
        <f t="shared" ref="GY3:GY30" si="575">HC35*GY$32</f>
        <v>10476.533001600001</v>
      </c>
      <c r="GZ3" s="803">
        <f t="shared" ref="GZ3:GZ30" si="576">HC35*GZ$32</f>
        <v>9313.4454480000004</v>
      </c>
      <c r="HA3" s="803">
        <f t="shared" ref="HA3:HA30" si="577">HC35*HA$32</f>
        <v>10887.548904000001</v>
      </c>
      <c r="HB3" s="803">
        <f t="shared" ref="HB3:IG3" si="578">HC35*HB$32</f>
        <v>14691.632256000003</v>
      </c>
      <c r="HC3" s="803">
        <f t="shared" ref="HC3:IH3" si="579">HC35*HC$32</f>
        <v>20988.04608</v>
      </c>
      <c r="HD3" s="803">
        <f t="shared" ref="HD3:HD30" si="580">HJ35*HD$32</f>
        <v>9440.1476640000001</v>
      </c>
      <c r="HE3" s="803">
        <f t="shared" ref="HE3:HE30" si="581">HJ35*HE$32</f>
        <v>9534.5491406400015</v>
      </c>
      <c r="HF3" s="803">
        <f t="shared" ref="HF3:HF30" si="582">HJ35*HF$32</f>
        <v>9424.4140845600014</v>
      </c>
      <c r="HG3" s="803">
        <f t="shared" ref="HG3:HG30" si="583">HJ35*HG$32</f>
        <v>8378.1310518000009</v>
      </c>
      <c r="HH3" s="803">
        <f t="shared" ref="HH3:HH30" si="584">HJ35*HH$32</f>
        <v>9794.1532014000004</v>
      </c>
      <c r="HI3" s="803">
        <f t="shared" ref="HI3:IN3" si="585">HJ35*HI$32</f>
        <v>13216.206729600002</v>
      </c>
      <c r="HJ3" s="803">
        <f t="shared" ref="HJ3:IO3" si="586">HJ35*HJ$32</f>
        <v>18880.295328</v>
      </c>
      <c r="HK3" s="803">
        <f t="shared" ref="HK3:HK30" si="587">HQ35*HK$32</f>
        <v>9147.9390239999993</v>
      </c>
      <c r="HL3" s="803">
        <f t="shared" ref="HL3:HL30" si="588">HQ35*HL$32</f>
        <v>9239.418414239999</v>
      </c>
      <c r="HM3" s="803">
        <f t="shared" ref="HM3:HM30" si="589">HQ35*HM$32</f>
        <v>9132.6924589599985</v>
      </c>
      <c r="HN3" s="803">
        <f t="shared" ref="HN3:HN30" si="590">HQ35*HN$32</f>
        <v>8118.7958837999986</v>
      </c>
      <c r="HO3" s="803">
        <f t="shared" ref="HO3:HO30" si="591">HQ35*HO$32</f>
        <v>9490.9867373999987</v>
      </c>
      <c r="HP3" s="803">
        <f t="shared" ref="HP3:IU3" si="592">HQ35*HP$32</f>
        <v>12807.1146336</v>
      </c>
      <c r="HQ3" s="803">
        <f t="shared" ref="HQ3:IV3" si="593">HQ35*HQ$32</f>
        <v>18295.878047999999</v>
      </c>
      <c r="HR3" s="803">
        <f t="shared" ref="HR3:HR30" si="594">HX35*HR$32</f>
        <v>9250.1913839999997</v>
      </c>
      <c r="HS3" s="803">
        <f t="shared" ref="HS3:HS30" si="595">HX35*HS$32</f>
        <v>9342.69329784</v>
      </c>
      <c r="HT3" s="803">
        <f t="shared" ref="HT3:HT30" si="596">HX35*HT$32</f>
        <v>9234.7743983599994</v>
      </c>
      <c r="HU3" s="803">
        <f t="shared" ref="HU3:HU30" si="597">HX35*HU$32</f>
        <v>8209.5448532999999</v>
      </c>
      <c r="HV3" s="803">
        <f t="shared" ref="HV3:HV30" si="598">HX35*HV$32</f>
        <v>9597.0735608999985</v>
      </c>
      <c r="HW3" s="803">
        <f t="shared" ref="HW3:JB3" si="599">HX35*HW$32</f>
        <v>12950.2679376</v>
      </c>
      <c r="HX3" s="803">
        <f t="shared" ref="HX3:JC3" si="600">HX35*HX$32</f>
        <v>18500.382767999999</v>
      </c>
      <c r="HY3" s="803">
        <f t="shared" ref="HY3:HY30" si="601">IE35*HY$32</f>
        <v>8760.223344</v>
      </c>
      <c r="HZ3" s="803">
        <f t="shared" ref="HZ3:HZ30" si="602">IE35*HZ$32</f>
        <v>8847.8255774400004</v>
      </c>
      <c r="IA3" s="803">
        <f t="shared" ref="IA3:IA30" si="603">IE35*IA$32</f>
        <v>8745.6229717599999</v>
      </c>
      <c r="IB3" s="803">
        <f t="shared" ref="IB3:IB30" si="604">IE35*IB$32</f>
        <v>7774.6982177999998</v>
      </c>
      <c r="IC3" s="803">
        <f t="shared" ref="IC3:IC30" si="605">IE35*IC$32</f>
        <v>9088.7317194000007</v>
      </c>
      <c r="ID3" s="803">
        <f t="shared" ref="ID3:JI3" si="606">IE35*ID$32</f>
        <v>12264.3126816</v>
      </c>
      <c r="IE3" s="803">
        <f t="shared" ref="IE3:JJ3" si="607">IE35*IE$32</f>
        <v>17520.446688</v>
      </c>
      <c r="IF3" s="803">
        <f t="shared" ref="IF3:IF30" si="608">IL35*IF$32</f>
        <v>8199.2783999999992</v>
      </c>
      <c r="IG3" s="803">
        <f t="shared" ref="IG3:IG30" si="609">IL35*IG$32</f>
        <v>8281.2711839999993</v>
      </c>
      <c r="IH3" s="803">
        <f t="shared" ref="IH3:IH30" si="610">IL35*IH$32</f>
        <v>8185.6129359999995</v>
      </c>
      <c r="II3" s="803">
        <f t="shared" ref="II3:II30" si="611">IL35*II$32</f>
        <v>7276.8595799999994</v>
      </c>
      <c r="IJ3" s="803">
        <f t="shared" ref="IJ3:IJ30" si="612">IL35*IJ$32</f>
        <v>8506.7513399999989</v>
      </c>
      <c r="IK3" s="803">
        <f t="shared" ref="IK3:JP3" si="613">IL35*IK$32</f>
        <v>11478.989759999999</v>
      </c>
      <c r="IL3" s="803">
        <f t="shared" ref="IL3:JQ3" si="614">IL35*IL$32</f>
        <v>16398.556799999998</v>
      </c>
      <c r="IM3" s="803">
        <f t="shared" ref="IM3:IM30" si="615">IS35*IM$32</f>
        <v>8411.8056720000004</v>
      </c>
      <c r="IN3" s="803">
        <f t="shared" ref="IN3:IN30" si="616">IS35*IN$32</f>
        <v>8495.9237287200012</v>
      </c>
      <c r="IO3" s="803">
        <f t="shared" ref="IO3:IO30" si="617">IS35*IO$32</f>
        <v>8397.78599588</v>
      </c>
      <c r="IP3" s="803">
        <f t="shared" ref="IP3:IP30" si="618">IS35*IP$32</f>
        <v>7465.4775338999998</v>
      </c>
      <c r="IQ3" s="803">
        <f t="shared" ref="IQ3:IQ30" si="619">IS35*IQ$32</f>
        <v>8727.2483847000003</v>
      </c>
      <c r="IR3" s="803">
        <f t="shared" ref="IR3:JW3" si="620">IS35*IR$32</f>
        <v>11776.527940800001</v>
      </c>
      <c r="IS3" s="803">
        <f t="shared" ref="IS3:JX3" si="621">IS35*IS$32</f>
        <v>16823.611344000001</v>
      </c>
      <c r="IT3" s="803">
        <f t="shared" ref="IT3:IT30" si="622">IZ35*IT$32</f>
        <v>8300.8055519999998</v>
      </c>
      <c r="IU3" s="803">
        <f t="shared" ref="IU3:IU30" si="623">IZ35*IU$32</f>
        <v>8383.81360752</v>
      </c>
      <c r="IV3" s="803">
        <f t="shared" ref="IV3:IV30" si="624">IZ35*IV$32</f>
        <v>8286.9708760800004</v>
      </c>
      <c r="IW3" s="803">
        <f t="shared" ref="IW3:IW30" si="625">IZ35*IW$32</f>
        <v>7366.9649273999994</v>
      </c>
      <c r="IX3" s="803">
        <f t="shared" ref="IX3:IX30" si="626">IZ35*IX$32</f>
        <v>8612.0857601999996</v>
      </c>
      <c r="IY3" s="803">
        <f t="shared" ref="IY3:KD3" si="627">IZ35*IY$32</f>
        <v>11621.1277728</v>
      </c>
      <c r="IZ3" s="803">
        <f t="shared" ref="IZ3:KE3" si="628">IZ35*IZ$32</f>
        <v>16601.611104</v>
      </c>
      <c r="JA3" s="803">
        <f t="shared" ref="JA3:JA30" si="629">JG35*JA$32</f>
        <v>7827.109919999999</v>
      </c>
      <c r="JB3" s="803">
        <f t="shared" ref="JB3:JB30" si="630">JG35*JB$32</f>
        <v>7905.3810192000001</v>
      </c>
      <c r="JC3" s="803">
        <f t="shared" ref="JC3:JC30" si="631">JG35*JC$32</f>
        <v>7814.0647368</v>
      </c>
      <c r="JD3" s="803">
        <f t="shared" ref="JD3:JD30" si="632">JG35*JD$32</f>
        <v>6946.5600539999996</v>
      </c>
      <c r="JE3" s="803">
        <f t="shared" ref="JE3:JE30" si="633">JG35*JE$32</f>
        <v>8120.626542</v>
      </c>
      <c r="JF3" s="803">
        <f t="shared" ref="JF3:KK3" si="634">JG35*JF$32</f>
        <v>10957.953888</v>
      </c>
      <c r="JG3" s="803">
        <f t="shared" ref="JG3:KL3" si="635">JG35*JG$32</f>
        <v>15654.219839999998</v>
      </c>
      <c r="JH3" s="803">
        <f t="shared" ref="JH3:JH30" si="636">JN35*JH$32</f>
        <v>8864.4122160000006</v>
      </c>
      <c r="JI3" s="803">
        <f t="shared" ref="JI3:JI30" si="637">JN35*JI$32</f>
        <v>8953.0563381600005</v>
      </c>
      <c r="JJ3" s="803">
        <f t="shared" ref="JJ3:JJ30" si="638">JN35*JJ$32</f>
        <v>8849.63819564</v>
      </c>
      <c r="JK3" s="803">
        <f t="shared" ref="JK3:JK30" si="639">JN35*JK$32</f>
        <v>7867.1658416999999</v>
      </c>
      <c r="JL3" s="803">
        <f t="shared" ref="JL3:JL30" si="640">JN35*JL$32</f>
        <v>9196.8276741000009</v>
      </c>
      <c r="JM3" s="803">
        <f t="shared" ref="JM3:KR3" si="641">JN35*JM$32</f>
        <v>12410.177102400001</v>
      </c>
      <c r="JN3" s="803">
        <f t="shared" ref="JN3:KS3" si="642">JN35*JN$32</f>
        <v>17728.824432000001</v>
      </c>
      <c r="JO3" s="803">
        <f t="shared" ref="JO3:JO30" si="643">JU35*JO$32</f>
        <v>7856.8260068399995</v>
      </c>
      <c r="JP3" s="803">
        <f t="shared" ref="JP3:JP30" si="644">JU35*JP$32</f>
        <v>7678.7115633599997</v>
      </c>
      <c r="JQ3" s="803">
        <f t="shared" ref="JQ3:JQ30" si="645">JU35*JQ$32</f>
        <v>7790.8576944399992</v>
      </c>
      <c r="JR3" s="803">
        <f t="shared" ref="JR3:JR30" si="646">JU35*JR$32</f>
        <v>7619.3400821999994</v>
      </c>
      <c r="JS3" s="803">
        <f t="shared" ref="JS3:JS30" si="647">JU35*JS$32</f>
        <v>8430.7503247199984</v>
      </c>
      <c r="JT3" s="803">
        <f t="shared" ref="JT3:KY3" si="648">JU35*JT$32</f>
        <v>10376.81554052</v>
      </c>
      <c r="JU3" s="803">
        <f t="shared" ref="JU3:KZ3" si="649">JU35*JU$32</f>
        <v>16215.011187919998</v>
      </c>
      <c r="JV3" s="803">
        <f t="shared" ref="JV3:JV30" si="650">KB35*JV$32</f>
        <v>8533.6836456000001</v>
      </c>
      <c r="JW3" s="803">
        <f t="shared" ref="JW3:JW30" si="651">KB35*JW$32</f>
        <v>8340.2248223999995</v>
      </c>
      <c r="JX3" s="803">
        <f t="shared" ref="JX3:JX30" si="652">KB35*JX$32</f>
        <v>8462.0322295999995</v>
      </c>
      <c r="JY3" s="803">
        <f t="shared" ref="JY3:JY30" si="653">KB35*JY$32</f>
        <v>8275.7385479999994</v>
      </c>
      <c r="JZ3" s="803">
        <f t="shared" ref="JZ3:JZ30" si="654">KB35*JZ$32</f>
        <v>9157.0509647999988</v>
      </c>
      <c r="KA3" s="803">
        <f t="shared" ref="KA3:LF3" si="655">KB35*KA$32</f>
        <v>11270.767736799999</v>
      </c>
      <c r="KB3" s="803">
        <f t="shared" ref="KB3:LG3" si="656">KB35*KB$32</f>
        <v>17611.9180528</v>
      </c>
      <c r="KC3" s="803">
        <f t="shared" ref="KC3:KC30" si="657">KI35*KC$32</f>
        <v>9019.7943688200012</v>
      </c>
      <c r="KD3" s="803">
        <f t="shared" ref="KD3:KD30" si="658">KI35*KD$32</f>
        <v>8815.3154032800012</v>
      </c>
      <c r="KE3" s="803">
        <f t="shared" ref="KE3:KE30" si="659">KI35*KE$32</f>
        <v>8944.06141862</v>
      </c>
      <c r="KF3" s="803">
        <f t="shared" ref="KF3:KF30" si="660">KI35*KF$32</f>
        <v>8747.1557481000018</v>
      </c>
      <c r="KG3" s="803">
        <f t="shared" ref="KG3:KG30" si="661">KI35*KG$32</f>
        <v>9678.6710355600007</v>
      </c>
      <c r="KH3" s="803">
        <f t="shared" ref="KH3:LM3" si="662">KI35*KH$32</f>
        <v>11912.793066460001</v>
      </c>
      <c r="KI3" s="803">
        <f t="shared" ref="KI3:LN3" si="663">KI35*KI$32</f>
        <v>18615.159159160001</v>
      </c>
      <c r="KJ3" s="803">
        <f t="shared" ref="KJ3:KJ30" si="664">KP35*KJ$32</f>
        <v>11901.94626744</v>
      </c>
      <c r="KK3" s="803">
        <f t="shared" ref="KK3:KK30" si="665">KP35*KK$32</f>
        <v>11632.12884576</v>
      </c>
      <c r="KL3" s="803">
        <f t="shared" ref="KL3:KL30" si="666">KP35*KL$32</f>
        <v>11802.013889039999</v>
      </c>
      <c r="KM3" s="803">
        <f t="shared" ref="KM3:KM30" si="667">KP35*KM$32</f>
        <v>11542.1897052</v>
      </c>
      <c r="KN3" s="803">
        <f t="shared" ref="KN3:KN30" si="668">KP35*KN$32</f>
        <v>12771.357959519999</v>
      </c>
      <c r="KO3" s="803">
        <f t="shared" ref="KO3:LT3" si="669">KP35*KO$32</f>
        <v>15719.363122319999</v>
      </c>
      <c r="KP3" s="803">
        <f t="shared" ref="KP3:LU3" si="670">KP35*KP$32</f>
        <v>24563.378610719999</v>
      </c>
      <c r="KQ3" s="803">
        <f t="shared" ref="KQ3:KQ30" si="671">KW35*KQ$32</f>
        <v>7946.117253899999</v>
      </c>
      <c r="KR3" s="803">
        <f t="shared" ref="KR3:KR30" si="672">KW35*KR$32</f>
        <v>7765.9785755999992</v>
      </c>
      <c r="KS3" s="803">
        <f t="shared" ref="KS3:KS30" si="673">KW35*KS$32</f>
        <v>7879.3992248999994</v>
      </c>
      <c r="KT3" s="803">
        <f t="shared" ref="KT3:KT30" si="674">KW35*KT$32</f>
        <v>7705.9323494999999</v>
      </c>
      <c r="KU3" s="803">
        <f t="shared" ref="KU3:KU30" si="675">KW35*KU$32</f>
        <v>8526.5641061999995</v>
      </c>
      <c r="KV3" s="803">
        <f t="shared" ref="KV3:MA3" si="676">KW35*KV$32</f>
        <v>10494.745961699999</v>
      </c>
      <c r="KW3" s="803">
        <f t="shared" ref="KW3:MB3" si="677">KW35*KW$32</f>
        <v>16399.291528199999</v>
      </c>
      <c r="KX3" s="803">
        <f t="shared" ref="KX3:KX30" si="678">LD35*KX$32</f>
        <v>8835.8560667999991</v>
      </c>
      <c r="KY3" s="803">
        <f t="shared" ref="KY3:KY30" si="679">LD35*KY$32</f>
        <v>8635.5469871999994</v>
      </c>
      <c r="KZ3" s="803">
        <f t="shared" ref="KZ3:KZ30" si="680">LD35*KZ$32</f>
        <v>8761.667518799999</v>
      </c>
      <c r="LA3" s="803">
        <f t="shared" ref="LA3:LA30" si="681">LD35*LA$32</f>
        <v>8568.7772939999995</v>
      </c>
      <c r="LB3" s="803">
        <f t="shared" ref="LB3:LB30" si="682">LD35*LB$32</f>
        <v>9481.2964343999993</v>
      </c>
      <c r="LC3" s="803">
        <f t="shared" ref="LC3:MH3" si="683">LD35*LC$32</f>
        <v>11669.858600399999</v>
      </c>
      <c r="LD3" s="803">
        <f t="shared" ref="LD3:MI3" si="684">LD35*LD$32</f>
        <v>18235.545098399998</v>
      </c>
      <c r="LE3" s="803">
        <f t="shared" ref="LE3:LE30" si="685">LK35*LE$32</f>
        <v>10619.478848999999</v>
      </c>
      <c r="LF3" s="803">
        <f t="shared" ref="LF3:LF30" si="686">LK35*LF$32</f>
        <v>10378.734996000001</v>
      </c>
      <c r="LG3" s="803">
        <f t="shared" ref="LG3:LG30" si="687">LK35*LG$32</f>
        <v>10530.314458999999</v>
      </c>
      <c r="LH3" s="803">
        <f t="shared" ref="LH3:LH30" si="688">LK35*LH$32</f>
        <v>10298.487045</v>
      </c>
      <c r="LI3" s="803">
        <f t="shared" ref="LI3:LI30" si="689">LK35*LI$32</f>
        <v>11395.209042</v>
      </c>
      <c r="LJ3" s="803">
        <f t="shared" ref="LJ3:MO3" si="690">LK35*LJ$32</f>
        <v>14025.558546999999</v>
      </c>
      <c r="LK3" s="803">
        <f t="shared" ref="LK3:MP3" si="691">LK35*LK$32</f>
        <v>21916.607061999999</v>
      </c>
      <c r="LL3" s="803">
        <f t="shared" ref="LL3:LL30" si="692">LR35*LL$32</f>
        <v>10588.032518699998</v>
      </c>
      <c r="LM3" s="803">
        <f t="shared" ref="LM3:LM30" si="693">LR35*LM$32</f>
        <v>10348.001554799999</v>
      </c>
      <c r="LN3" s="803">
        <f t="shared" ref="LN3:LN30" si="694">LR35*LN$32</f>
        <v>10499.132161699998</v>
      </c>
      <c r="LO3" s="803">
        <f t="shared" ref="LO3:LO30" si="695">LR35*LO$32</f>
        <v>10267.991233499999</v>
      </c>
      <c r="LP3" s="803">
        <f t="shared" ref="LP3:LP30" si="696">LR35*LP$32</f>
        <v>11361.465624599998</v>
      </c>
      <c r="LQ3" s="803">
        <f t="shared" ref="LQ3:MV3" si="697">LR35*LQ$32</f>
        <v>13984.026156099997</v>
      </c>
      <c r="LR3" s="803">
        <f t="shared" ref="LR3:MW3" si="698">LR35*LR$32</f>
        <v>21851.707750599995</v>
      </c>
      <c r="LS3" s="803">
        <f t="shared" ref="LS3:LS30" si="699">LY35*LS$32</f>
        <v>14572.939273199998</v>
      </c>
      <c r="LT3" s="803">
        <f t="shared" ref="LT3:LT30" si="700">LY35*LT$32</f>
        <v>14242.570372799999</v>
      </c>
      <c r="LU3" s="803">
        <f t="shared" ref="LU3:LU30" si="701">LY35*LU$32</f>
        <v>14450.580421199998</v>
      </c>
      <c r="LV3" s="803">
        <f t="shared" ref="LV3:LV30" si="702">LY35*LV$32</f>
        <v>14132.447405999999</v>
      </c>
      <c r="LW3" s="803">
        <f t="shared" ref="LW3:LW30" si="703">LY35*LW$32</f>
        <v>15637.461285599999</v>
      </c>
      <c r="LX3" s="803">
        <f t="shared" ref="LX3:NC3" si="704">LY35*LX$32</f>
        <v>19247.047419599996</v>
      </c>
      <c r="LY3" s="803">
        <f t="shared" ref="LY3:ND3" si="705">LY35*LY$32</f>
        <v>30075.805821599995</v>
      </c>
      <c r="LZ3" s="803">
        <f t="shared" ref="LZ3:LZ30" si="706">MF35*LZ$32</f>
        <v>15708.756312899999</v>
      </c>
      <c r="MA3" s="803">
        <f t="shared" ref="MA3:MA30" si="707">MF35*MA$32</f>
        <v>15352.638411600001</v>
      </c>
      <c r="MB3" s="803">
        <f t="shared" ref="MB3:MB30" si="708">MF35*MB$32</f>
        <v>15576.860793899999</v>
      </c>
      <c r="MC3" s="803">
        <f t="shared" ref="MC3:MC30" si="709">MF35*MC$32</f>
        <v>15233.9324445</v>
      </c>
      <c r="MD3" s="803">
        <f t="shared" ref="MD3:MD30" si="710">MF35*MD$32</f>
        <v>16856.247328199999</v>
      </c>
      <c r="ME3" s="803">
        <f t="shared" ref="ME3:NJ3" si="711">MF35*ME$32</f>
        <v>20747.165138699998</v>
      </c>
      <c r="MF3" s="803">
        <f t="shared" ref="MF3:NK3" si="712">MF35*MF$32</f>
        <v>32419.9185702</v>
      </c>
      <c r="MG3" s="803">
        <f t="shared" ref="MG3:MG30" si="713">MM35*MG$32</f>
        <v>21700.475676599995</v>
      </c>
      <c r="MH3" s="803">
        <f t="shared" ref="MH3:MH30" si="714">MM35*MH$32</f>
        <v>21208.525346399998</v>
      </c>
      <c r="MI3" s="803">
        <f t="shared" ref="MI3:MI30" si="715">MM35*MI$32</f>
        <v>21518.271850599995</v>
      </c>
      <c r="MJ3" s="803">
        <f t="shared" ref="MJ3:MJ30" si="716">MM35*MJ$32</f>
        <v>21044.541902999998</v>
      </c>
      <c r="MK3" s="803">
        <f t="shared" ref="MK3:MK30" si="717">MM35*MK$32</f>
        <v>23285.648962799994</v>
      </c>
      <c r="ML3" s="803">
        <f t="shared" ref="ML3:OC3" si="718">MM35*ML$32</f>
        <v>28660.661829799996</v>
      </c>
      <c r="MM3" s="803">
        <f t="shared" ref="MM3:OC3" si="719">MM35*MM$32</f>
        <v>44785.700430799989</v>
      </c>
      <c r="MN3" s="803">
        <f t="shared" ref="MN3:MN30" si="720">MT35*MN$32</f>
        <v>22356.369142799998</v>
      </c>
      <c r="MO3" s="803">
        <f t="shared" ref="MO3:MO30" si="721">MT35*MO$32</f>
        <v>21849.549691200002</v>
      </c>
      <c r="MP3" s="803">
        <f t="shared" ref="MP3:MP30" si="722">MT35*MP$32</f>
        <v>22168.658234799997</v>
      </c>
      <c r="MQ3" s="803">
        <v>42149.3</v>
      </c>
      <c r="MR3" s="803">
        <v>44875.199999999997</v>
      </c>
      <c r="MS3" s="803">
        <v>59786.89</v>
      </c>
      <c r="MT3" s="803">
        <v>54773.74</v>
      </c>
      <c r="MU3" s="803"/>
      <c r="MV3" s="954">
        <v>15488.35</v>
      </c>
      <c r="MW3" s="954">
        <v>18050.490000000002</v>
      </c>
      <c r="MX3" s="954">
        <v>16651.169999999998</v>
      </c>
      <c r="MY3" s="954">
        <v>18513.05</v>
      </c>
      <c r="MZ3" s="954">
        <v>22817.74</v>
      </c>
      <c r="NA3" s="954">
        <v>19019.37</v>
      </c>
      <c r="NB3" s="803"/>
      <c r="NC3" s="803">
        <f t="shared" ref="NC3:NC30" si="723">NH35*NC$32</f>
        <v>9944.0443200000009</v>
      </c>
      <c r="ND3" s="803">
        <f t="shared" ref="ND3:ND30" si="724">NH35*ND$32</f>
        <v>9380.2767800000001</v>
      </c>
      <c r="NE3" s="803">
        <f t="shared" ref="NE3:NE30" si="725">NH35*NE$32</f>
        <v>8463.3054800000009</v>
      </c>
      <c r="NF3" s="803">
        <f t="shared" ref="NF3:NF30" si="726">NH35*NF$32</f>
        <v>9359.8996400000015</v>
      </c>
      <c r="NG3" s="803">
        <f t="shared" ref="NG3:OC3" si="727">NH35*NG$32</f>
        <v>12042.889740000001</v>
      </c>
      <c r="NH3" s="803">
        <f t="shared" ref="NH3:OC3" si="728">NH35*NH$32</f>
        <v>18733.384040000001</v>
      </c>
      <c r="NI3" s="803">
        <f t="shared" ref="NI3:NI30" si="729">NO35*NI$32</f>
        <v>5815.5964274999997</v>
      </c>
      <c r="NJ3" s="803">
        <f t="shared" ref="NJ3:NJ30" si="730">NO35*NJ$32</f>
        <v>5683.7567100000006</v>
      </c>
      <c r="NK3" s="803">
        <f t="shared" ref="NK3:NK30" si="731">NO35*NK$32</f>
        <v>5766.7669024999996</v>
      </c>
      <c r="NL3" s="803">
        <f t="shared" ref="NL3:NL30" si="732">NO35*NL$32</f>
        <v>5639.8101375000006</v>
      </c>
      <c r="NM3" s="803">
        <f t="shared" ref="NM3:NM30" si="733">NO35*NM$32</f>
        <v>6240.4132950000003</v>
      </c>
      <c r="NN3" s="803">
        <f t="shared" ref="NN3:OC3" si="734">NO35*NN$32</f>
        <v>7680.8842825000002</v>
      </c>
      <c r="NO3" s="803">
        <f t="shared" ref="NO3:OC3" si="735">NO35*NO$32</f>
        <v>12002.297245</v>
      </c>
      <c r="NP3" s="803">
        <f t="shared" ref="NP3:NP30" si="736">NV35*NP$32</f>
        <v>7305.7211550000002</v>
      </c>
      <c r="NQ3" s="803">
        <f t="shared" ref="NQ3:NQ30" si="737">NV35*NQ$32</f>
        <v>7808.9515425</v>
      </c>
      <c r="NR3" s="803">
        <f t="shared" ref="NR3:NR30" si="738">NV35*NR$32</f>
        <v>6778.8093375000008</v>
      </c>
      <c r="NS3" s="803">
        <f t="shared" ref="NS3:NS30" si="739">NV35*NS$32</f>
        <v>6956.4200625000003</v>
      </c>
      <c r="NT3" s="803">
        <f t="shared" ref="NT3:NT30" si="740">NV35*NT$32</f>
        <v>7412.2875900000008</v>
      </c>
      <c r="NU3" s="803">
        <f t="shared" ref="NU3:OC3" si="741">NV35*NU$32</f>
        <v>9383.7666375000008</v>
      </c>
      <c r="NV3" s="803">
        <f t="shared" ref="NV3:OC3" si="742">NV35*NV$32</f>
        <v>13557.618675000002</v>
      </c>
      <c r="NW3" s="803">
        <f t="shared" ref="NW3:NW30" si="743">OC35*NW$32</f>
        <v>6875.481748799999</v>
      </c>
      <c r="NX3" s="803">
        <f t="shared" ref="NX3:NX30" si="744">OC35*NX$32</f>
        <v>7349.0765207999984</v>
      </c>
      <c r="NY3" s="803">
        <f t="shared" ref="NY3:NY30" si="745">OC35*NY$32</f>
        <v>6379.6001639999995</v>
      </c>
      <c r="NZ3" s="803">
        <f t="shared" ref="NZ3:NZ30" si="746">OC35*NZ$32</f>
        <v>6546.7512599999991</v>
      </c>
      <c r="OA3" s="803">
        <f t="shared" ref="OA3:OA30" si="747">OC35*OA$32</f>
        <v>6975.7724063999995</v>
      </c>
      <c r="OB3" s="803">
        <f t="shared" ref="OB3:OC3" si="748">OC35*OB$32</f>
        <v>8831.1495719999984</v>
      </c>
      <c r="OC3" s="803">
        <f t="shared" si="369"/>
        <v>12759.200327999999</v>
      </c>
    </row>
    <row r="4" spans="1:442">
      <c r="A4" s="807" t="s">
        <v>11</v>
      </c>
      <c r="B4" s="803">
        <f t="shared" si="370"/>
        <v>4976.1132480000006</v>
      </c>
      <c r="C4" s="803">
        <f t="shared" si="371"/>
        <v>4906.31628</v>
      </c>
      <c r="D4" s="803">
        <f t="shared" si="372"/>
        <v>4947.3733199999997</v>
      </c>
      <c r="E4" s="803">
        <f t="shared" si="373"/>
        <v>5111.6014800000003</v>
      </c>
      <c r="F4" s="803">
        <f t="shared" si="374"/>
        <v>5645.3430000000008</v>
      </c>
      <c r="G4" s="803">
        <f t="shared" si="375"/>
        <v>6376.1583119999996</v>
      </c>
      <c r="H4" s="803">
        <f t="shared" si="376"/>
        <v>9094.13436</v>
      </c>
      <c r="I4" s="803">
        <f t="shared" si="377"/>
        <v>4678.5698538000006</v>
      </c>
      <c r="J4" s="803">
        <f t="shared" si="378"/>
        <v>4612.9463492499999</v>
      </c>
      <c r="K4" s="803">
        <f t="shared" si="379"/>
        <v>4651.5484107500006</v>
      </c>
      <c r="L4" s="803">
        <f t="shared" si="380"/>
        <v>4805.9566567500005</v>
      </c>
      <c r="M4" s="803">
        <f t="shared" si="381"/>
        <v>5307.7834562500011</v>
      </c>
      <c r="N4" s="803">
        <f t="shared" ref="N4:BY4" si="749">O36*N$32</f>
        <v>5994.9001509500004</v>
      </c>
      <c r="O4" s="803">
        <f t="shared" ref="O4:BZ4" si="750">O36*O$32</f>
        <v>8550.3566222500012</v>
      </c>
      <c r="P4" s="803">
        <f t="shared" si="384"/>
        <v>5583.0432155999997</v>
      </c>
      <c r="Q4" s="803">
        <f t="shared" si="385"/>
        <v>5504.733203499999</v>
      </c>
      <c r="R4" s="803">
        <f t="shared" si="386"/>
        <v>5550.7979164999997</v>
      </c>
      <c r="S4" s="803">
        <f t="shared" si="387"/>
        <v>5735.0567684999996</v>
      </c>
      <c r="T4" s="803">
        <f t="shared" si="388"/>
        <v>6333.8980375000001</v>
      </c>
      <c r="U4" s="803">
        <f t="shared" ref="U4:CF4" si="751">V36*U$32</f>
        <v>7153.8499288999992</v>
      </c>
      <c r="V4" s="803">
        <f t="shared" ref="V4:CG4" si="752">V36*V$32</f>
        <v>10203.333929499999</v>
      </c>
      <c r="W4" s="803">
        <f t="shared" si="391"/>
        <v>6486.9173039999996</v>
      </c>
      <c r="X4" s="803">
        <f t="shared" si="392"/>
        <v>6395.9291899999998</v>
      </c>
      <c r="Y4" s="803">
        <f t="shared" si="393"/>
        <v>6449.4516099999992</v>
      </c>
      <c r="Z4" s="803">
        <f t="shared" si="394"/>
        <v>6663.5412900000001</v>
      </c>
      <c r="AA4" s="803">
        <f t="shared" si="395"/>
        <v>7359.3327500000005</v>
      </c>
      <c r="AB4" s="803">
        <f t="shared" ref="AB4:CM4" si="753">AC36*AB$32</f>
        <v>8312.0318259999985</v>
      </c>
      <c r="AC4" s="803">
        <f t="shared" ref="AC4:CN4" si="754">AC36*AC$32</f>
        <v>11855.21603</v>
      </c>
      <c r="AD4" s="803">
        <f t="shared" si="398"/>
        <v>7584.9081000000006</v>
      </c>
      <c r="AE4" s="803">
        <f t="shared" si="399"/>
        <v>7478.5191249999998</v>
      </c>
      <c r="AF4" s="803">
        <f t="shared" si="400"/>
        <v>7541.1008750000001</v>
      </c>
      <c r="AG4" s="803">
        <f t="shared" si="401"/>
        <v>7791.4278750000003</v>
      </c>
      <c r="AH4" s="803">
        <f t="shared" si="402"/>
        <v>8604.9906250000004</v>
      </c>
      <c r="AI4" s="803">
        <f t="shared" ref="AI4:CT4" si="755">AJ36*AI$32</f>
        <v>9718.9457750000001</v>
      </c>
      <c r="AJ4" s="803">
        <f t="shared" ref="AJ4:CU4" si="756">AJ36*AJ$32</f>
        <v>13861.857625000001</v>
      </c>
      <c r="AK4" s="803">
        <f t="shared" si="405"/>
        <v>9457.7494032000013</v>
      </c>
      <c r="AL4" s="803">
        <f t="shared" si="406"/>
        <v>9325.0912019999996</v>
      </c>
      <c r="AM4" s="803">
        <f t="shared" si="407"/>
        <v>9403.1254380000009</v>
      </c>
      <c r="AN4" s="803">
        <f t="shared" si="408"/>
        <v>9715.2623820000008</v>
      </c>
      <c r="AO4" s="803">
        <f t="shared" si="409"/>
        <v>10729.707450000002</v>
      </c>
      <c r="AP4" s="803">
        <f t="shared" ref="AP4:DA4" si="757">AQ36*AP$32</f>
        <v>12118.7168508</v>
      </c>
      <c r="AQ4" s="803">
        <f t="shared" ref="AQ4:DB4" si="758">AQ36*AQ$32</f>
        <v>17284.583274000001</v>
      </c>
      <c r="AR4" s="803">
        <f t="shared" si="412"/>
        <v>7011.1389977999997</v>
      </c>
      <c r="AS4" s="803">
        <f t="shared" si="413"/>
        <v>6912.7979392499992</v>
      </c>
      <c r="AT4" s="803">
        <f t="shared" si="414"/>
        <v>6970.6456207499996</v>
      </c>
      <c r="AU4" s="803">
        <f t="shared" si="415"/>
        <v>7202.0363467500001</v>
      </c>
      <c r="AV4" s="803">
        <f t="shared" si="416"/>
        <v>7954.0562062500003</v>
      </c>
      <c r="AW4" s="803">
        <f t="shared" ref="AW4:DH4" si="759">AX36*AW$32</f>
        <v>8983.7449369499991</v>
      </c>
      <c r="AX4" s="803">
        <f t="shared" ref="AX4:DI4" si="760">AX36*AX$32</f>
        <v>12813.261452250001</v>
      </c>
      <c r="AY4" s="803">
        <f t="shared" si="419"/>
        <v>7480.2240240000001</v>
      </c>
      <c r="AZ4" s="803">
        <f t="shared" si="420"/>
        <v>7375.3033899999991</v>
      </c>
      <c r="BA4" s="803">
        <f t="shared" si="421"/>
        <v>7437.0214099999994</v>
      </c>
      <c r="BB4" s="803">
        <f t="shared" si="422"/>
        <v>7683.8934899999995</v>
      </c>
      <c r="BC4" s="803">
        <f t="shared" si="423"/>
        <v>8486.22775</v>
      </c>
      <c r="BD4" s="803">
        <f t="shared" ref="BD4:DO4" si="761">BE36*BD$32</f>
        <v>9584.8085059999994</v>
      </c>
      <c r="BE4" s="803">
        <f t="shared" ref="BE4:DP4" si="762">BE36*BE$32</f>
        <v>13670.541429999999</v>
      </c>
      <c r="BF4" s="803">
        <f t="shared" si="426"/>
        <v>8038.1348334000004</v>
      </c>
      <c r="BG4" s="803">
        <f t="shared" si="427"/>
        <v>7925.3887177500001</v>
      </c>
      <c r="BH4" s="803">
        <f t="shared" si="428"/>
        <v>7991.70996225</v>
      </c>
      <c r="BI4" s="803">
        <f t="shared" si="429"/>
        <v>8256.9949402500006</v>
      </c>
      <c r="BJ4" s="803">
        <f t="shared" si="430"/>
        <v>9119.1711187500005</v>
      </c>
      <c r="BK4" s="803">
        <f t="shared" ref="BK4:DV4" si="763">BL36*BK$32</f>
        <v>10299.68927085</v>
      </c>
      <c r="BL4" s="803">
        <f t="shared" ref="BL4:DW4" si="764">BL36*BL$32</f>
        <v>14690.155656750001</v>
      </c>
      <c r="BM4" s="803">
        <f t="shared" si="433"/>
        <v>8527.394811600001</v>
      </c>
      <c r="BN4" s="803">
        <f t="shared" si="434"/>
        <v>8407.7861384999997</v>
      </c>
      <c r="BO4" s="803">
        <f t="shared" si="435"/>
        <v>8478.1441814999998</v>
      </c>
      <c r="BP4" s="803">
        <f t="shared" si="436"/>
        <v>8759.5763535000006</v>
      </c>
      <c r="BQ4" s="803">
        <f t="shared" si="437"/>
        <v>9674.2309125000011</v>
      </c>
      <c r="BR4" s="803">
        <f t="shared" ref="BR4:EC4" si="765">BS36*BR$32</f>
        <v>10926.6040779</v>
      </c>
      <c r="BS4" s="803">
        <f t="shared" ref="BS4:ED4" si="766">BS36*BS$32</f>
        <v>15584.306524500002</v>
      </c>
      <c r="BT4" s="803">
        <f t="shared" si="440"/>
        <v>9713.464374600002</v>
      </c>
      <c r="BU4" s="803">
        <f t="shared" si="441"/>
        <v>9577.2194122500005</v>
      </c>
      <c r="BV4" s="803">
        <f t="shared" si="442"/>
        <v>9657.3635077500003</v>
      </c>
      <c r="BW4" s="803">
        <f t="shared" si="443"/>
        <v>9977.9398897500014</v>
      </c>
      <c r="BX4" s="803">
        <f t="shared" si="444"/>
        <v>11019.813131250003</v>
      </c>
      <c r="BY4" s="803">
        <f t="shared" ref="BY4:EJ4" si="767">BZ36*BY$32</f>
        <v>12446.378031150001</v>
      </c>
      <c r="BZ4" s="803">
        <f t="shared" ref="BZ4:EK4" si="768">BZ36*BZ$32</f>
        <v>17751.917153250004</v>
      </c>
      <c r="CA4" s="803">
        <f t="shared" si="447"/>
        <v>9197.4721608000018</v>
      </c>
      <c r="CB4" s="803">
        <f t="shared" si="448"/>
        <v>9068.4647130000012</v>
      </c>
      <c r="CC4" s="803">
        <f t="shared" si="449"/>
        <v>9144.3514470000009</v>
      </c>
      <c r="CD4" s="803">
        <f t="shared" si="450"/>
        <v>9447.8983830000016</v>
      </c>
      <c r="CE4" s="803">
        <f t="shared" si="451"/>
        <v>10434.425925000003</v>
      </c>
      <c r="CF4" s="803">
        <f t="shared" ref="CF4:EQ4" si="769">CG36*CF$32</f>
        <v>11785.2097902</v>
      </c>
      <c r="CG4" s="803">
        <f t="shared" ref="CG4:ER4" si="770">CG36*CG$32</f>
        <v>16808.911581000004</v>
      </c>
      <c r="CH4" s="803">
        <f t="shared" si="454"/>
        <v>9139.1819904000004</v>
      </c>
      <c r="CI4" s="803">
        <f t="shared" si="455"/>
        <v>9010.9921439999998</v>
      </c>
      <c r="CJ4" s="803">
        <f t="shared" si="456"/>
        <v>9086.3979359999994</v>
      </c>
      <c r="CK4" s="803">
        <f t="shared" si="457"/>
        <v>9388.0211039999995</v>
      </c>
      <c r="CL4" s="803">
        <f t="shared" si="458"/>
        <v>10368.296400000001</v>
      </c>
      <c r="CM4" s="803">
        <f t="shared" ref="CM4:EX4" si="771">CN36*CM$32</f>
        <v>11710.5194976</v>
      </c>
      <c r="CN4" s="803">
        <f t="shared" ref="CN4:EY4" si="772">CN36*CN$32</f>
        <v>16702.382927999999</v>
      </c>
      <c r="CO4" s="803">
        <f t="shared" si="461"/>
        <v>9505.6615206000006</v>
      </c>
      <c r="CP4" s="803">
        <f t="shared" si="462"/>
        <v>9372.3312847500001</v>
      </c>
      <c r="CQ4" s="803">
        <f t="shared" si="463"/>
        <v>9450.7608352499992</v>
      </c>
      <c r="CR4" s="803">
        <f t="shared" si="464"/>
        <v>9764.4790372499992</v>
      </c>
      <c r="CS4" s="803">
        <f t="shared" si="465"/>
        <v>10784.06319375</v>
      </c>
      <c r="CT4" s="803">
        <f t="shared" ref="CT4:FE4" si="773">CU36*CT$32</f>
        <v>12180.109192649999</v>
      </c>
      <c r="CU4" s="803">
        <f t="shared" ref="CU4:FF4" si="774">CU36*CU$32</f>
        <v>17372.145435750001</v>
      </c>
      <c r="CV4" s="803">
        <f t="shared" si="468"/>
        <v>9359.5746761999999</v>
      </c>
      <c r="CW4" s="803">
        <f t="shared" si="469"/>
        <v>9228.2935132499988</v>
      </c>
      <c r="CX4" s="803">
        <f t="shared" si="470"/>
        <v>9305.5177267500003</v>
      </c>
      <c r="CY4" s="803">
        <f t="shared" si="471"/>
        <v>9614.414580749999</v>
      </c>
      <c r="CZ4" s="803">
        <f t="shared" si="472"/>
        <v>10618.32935625</v>
      </c>
      <c r="DA4" s="803">
        <f t="shared" si="473"/>
        <v>7555.5398246264995</v>
      </c>
      <c r="DB4" s="803">
        <f t="shared" si="474"/>
        <v>14368.337163809998</v>
      </c>
      <c r="DC4" s="803">
        <f t="shared" si="475"/>
        <v>8067.7452066120013</v>
      </c>
      <c r="DD4" s="803">
        <f t="shared" si="476"/>
        <v>9700.7119072500009</v>
      </c>
      <c r="DE4" s="803">
        <f t="shared" si="477"/>
        <v>9781.8894127500007</v>
      </c>
      <c r="DF4" s="803">
        <f t="shared" si="478"/>
        <v>10106.599434750002</v>
      </c>
      <c r="DG4" s="803">
        <f t="shared" si="479"/>
        <v>11161.907006250003</v>
      </c>
      <c r="DH4" s="803">
        <f t="shared" ref="DH4:FS4" si="775">DI36*DH$32</f>
        <v>12606.866604150002</v>
      </c>
      <c r="DI4" s="803">
        <f t="shared" ref="DI4:FT4" si="776">DI36*DI$32</f>
        <v>17980.817468250003</v>
      </c>
      <c r="DJ4" s="803">
        <f t="shared" si="482"/>
        <v>11833.1167878</v>
      </c>
      <c r="DK4" s="803">
        <f t="shared" si="483"/>
        <v>13972.89976425</v>
      </c>
      <c r="DL4" s="803">
        <f t="shared" si="484"/>
        <v>14089.827795749999</v>
      </c>
      <c r="DM4" s="803">
        <f t="shared" si="485"/>
        <v>14557.53992175</v>
      </c>
      <c r="DN4" s="803">
        <f t="shared" si="486"/>
        <v>16077.604331250001</v>
      </c>
      <c r="DO4" s="803">
        <f t="shared" ref="DO4:FZ4" si="777">DP36*DO$32</f>
        <v>18158.923291949999</v>
      </c>
      <c r="DP4" s="803">
        <f t="shared" ref="DP4:GA4" si="778">DP36*DP$32</f>
        <v>28238.119607249999</v>
      </c>
      <c r="DQ4" s="803">
        <f t="shared" si="489"/>
        <v>10002.92903736</v>
      </c>
      <c r="DR4" s="803">
        <f t="shared" si="490"/>
        <v>9862.6239270999995</v>
      </c>
      <c r="DS4" s="803">
        <f t="shared" si="491"/>
        <v>9945.1563448999987</v>
      </c>
      <c r="DT4" s="803">
        <f t="shared" si="492"/>
        <v>10275.286016099999</v>
      </c>
      <c r="DU4" s="803">
        <f t="shared" si="493"/>
        <v>11348.207447500001</v>
      </c>
      <c r="DV4" s="803">
        <f t="shared" ref="DV4:GG4" si="779">DW36*DV$32</f>
        <v>12817.284484339998</v>
      </c>
      <c r="DW4" s="803">
        <f t="shared" ref="DW4:GH4" si="780">DW36*DW$32</f>
        <v>18280.9305427</v>
      </c>
      <c r="DX4" s="803">
        <f t="shared" si="496"/>
        <v>15637.012935640096</v>
      </c>
      <c r="DY4" s="803">
        <f t="shared" si="497"/>
        <v>18611.315328231431</v>
      </c>
      <c r="DZ4" s="803">
        <f t="shared" si="498"/>
        <v>24902.046885982429</v>
      </c>
      <c r="EA4" s="803">
        <f t="shared" si="499"/>
        <v>9680.6325419899567</v>
      </c>
      <c r="EB4" s="803">
        <f t="shared" si="500"/>
        <v>10691.461642759992</v>
      </c>
      <c r="EC4" s="803">
        <f t="shared" ref="EC4:GN4" si="781">ED36*EC$32</f>
        <v>12075.519949968193</v>
      </c>
      <c r="ED4" s="803">
        <f t="shared" ref="ED4:GO4" si="782">ED36*ED$32</f>
        <v>17222.972755427912</v>
      </c>
      <c r="EE4" s="803">
        <f t="shared" si="503"/>
        <v>9451.2222378000006</v>
      </c>
      <c r="EF4" s="803">
        <f t="shared" si="504"/>
        <v>9318.65558925</v>
      </c>
      <c r="EG4" s="803">
        <f t="shared" si="505"/>
        <v>9396.6359707499996</v>
      </c>
      <c r="EH4" s="803">
        <f t="shared" si="506"/>
        <v>9708.5574967499997</v>
      </c>
      <c r="EI4" s="803">
        <f t="shared" si="507"/>
        <v>10722.302456250001</v>
      </c>
      <c r="EJ4" s="803">
        <f t="shared" ref="EJ4:GU4" si="783">EK36*EJ$32</f>
        <v>12110.353246950001</v>
      </c>
      <c r="EK4" s="803">
        <f t="shared" ref="EK4:GV4" si="784">EK36*EK$32</f>
        <v>17272.654502249999</v>
      </c>
      <c r="EL4" s="803">
        <f t="shared" si="510"/>
        <v>9607.4287973999999</v>
      </c>
      <c r="EM4" s="803">
        <f t="shared" si="511"/>
        <v>9472.6711327499997</v>
      </c>
      <c r="EN4" s="803">
        <f t="shared" si="512"/>
        <v>9551.9403472499998</v>
      </c>
      <c r="EO4" s="803">
        <f t="shared" si="513"/>
        <v>9869.0172052500002</v>
      </c>
      <c r="EP4" s="803">
        <f t="shared" si="514"/>
        <v>10899.516993750001</v>
      </c>
      <c r="EQ4" s="803">
        <f t="shared" ref="EQ4:HB4" si="785">ER36*EQ$32</f>
        <v>12310.509011849999</v>
      </c>
      <c r="ER4" s="803">
        <f t="shared" ref="ER4:HC4" si="786">ER36*ER$32</f>
        <v>17558.13101175</v>
      </c>
      <c r="ES4" s="803">
        <f t="shared" si="517"/>
        <v>9562.8330000000005</v>
      </c>
      <c r="ET4" s="803">
        <f t="shared" si="518"/>
        <v>9658.4613300000019</v>
      </c>
      <c r="EU4" s="803">
        <f t="shared" si="519"/>
        <v>9546.8949450000018</v>
      </c>
      <c r="EV4" s="803">
        <f t="shared" si="520"/>
        <v>8487.0142875000001</v>
      </c>
      <c r="EW4" s="803">
        <f t="shared" si="521"/>
        <v>9921.4392375000007</v>
      </c>
      <c r="EX4" s="803">
        <f t="shared" ref="EX4:HI4" si="787">EY36*EX$32</f>
        <v>13387.966200000003</v>
      </c>
      <c r="EY4" s="803">
        <f t="shared" ref="EY4:HJ4" si="788">EY36*EY$32</f>
        <v>19125.666000000001</v>
      </c>
      <c r="EZ4" s="803">
        <f t="shared" si="524"/>
        <v>10276.861139999999</v>
      </c>
      <c r="FA4" s="803">
        <f t="shared" si="525"/>
        <v>10379.6297514</v>
      </c>
      <c r="FB4" s="803">
        <f t="shared" si="526"/>
        <v>10259.733038100001</v>
      </c>
      <c r="FC4" s="803">
        <f t="shared" si="527"/>
        <v>9120.7142617499994</v>
      </c>
      <c r="FD4" s="803">
        <f t="shared" si="528"/>
        <v>10662.24343275</v>
      </c>
      <c r="FE4" s="803">
        <f t="shared" ref="FE4:HP4" si="789">FF36*FE$32</f>
        <v>14387.605596000001</v>
      </c>
      <c r="FF4" s="803">
        <f t="shared" ref="FF4:HQ4" si="790">FF36*FF$32</f>
        <v>20553.722279999998</v>
      </c>
      <c r="FG4" s="803">
        <f t="shared" si="531"/>
        <v>10098.987384</v>
      </c>
      <c r="FH4" s="803">
        <f t="shared" si="532"/>
        <v>10199.977257840001</v>
      </c>
      <c r="FI4" s="803">
        <f t="shared" si="533"/>
        <v>10082.155738359999</v>
      </c>
      <c r="FJ4" s="803">
        <f t="shared" si="534"/>
        <v>8962.8513032999999</v>
      </c>
      <c r="FK4" s="803">
        <f t="shared" si="535"/>
        <v>10477.699410899999</v>
      </c>
      <c r="FL4" s="803">
        <f t="shared" ref="FL4:HW4" si="791">FM36*FL$32</f>
        <v>14138.582337600001</v>
      </c>
      <c r="FM4" s="803">
        <f t="shared" ref="FM4:HX4" si="792">FM36*FM$32</f>
        <v>20197.974768</v>
      </c>
      <c r="FN4" s="803">
        <f t="shared" si="538"/>
        <v>10741.893239999999</v>
      </c>
      <c r="FO4" s="803">
        <f t="shared" si="539"/>
        <v>10849.312172400001</v>
      </c>
      <c r="FP4" s="803">
        <f t="shared" si="540"/>
        <v>10723.9900846</v>
      </c>
      <c r="FQ4" s="803">
        <f t="shared" si="541"/>
        <v>9533.4302504999996</v>
      </c>
      <c r="FR4" s="803">
        <f t="shared" si="542"/>
        <v>11144.7142365</v>
      </c>
      <c r="FS4" s="803">
        <f t="shared" ref="FS4:ID4" si="793">FT36*FS$32</f>
        <v>15038.650536000001</v>
      </c>
      <c r="FT4" s="803">
        <f t="shared" ref="FT4:IE4" si="794">FT36*FT$32</f>
        <v>21483.786479999999</v>
      </c>
      <c r="FU4" s="803">
        <f t="shared" si="545"/>
        <v>10090.475496000001</v>
      </c>
      <c r="FV4" s="803">
        <f t="shared" si="546"/>
        <v>10191.380250960001</v>
      </c>
      <c r="FW4" s="803">
        <f t="shared" si="547"/>
        <v>10073.658036840001</v>
      </c>
      <c r="FX4" s="803">
        <f t="shared" si="548"/>
        <v>8955.297002700001</v>
      </c>
      <c r="FY4" s="803">
        <f t="shared" si="549"/>
        <v>10468.868327100001</v>
      </c>
      <c r="FZ4" s="803">
        <f t="shared" ref="FZ4:IK4" si="795">GA36*FZ$32</f>
        <v>14126.665694400002</v>
      </c>
      <c r="GA4" s="803">
        <f t="shared" ref="GA4:IL4" si="796">GA36*GA$32</f>
        <v>20180.950992000002</v>
      </c>
      <c r="GB4" s="803">
        <f t="shared" si="552"/>
        <v>7419.5147519999991</v>
      </c>
      <c r="GC4" s="803">
        <f t="shared" si="553"/>
        <v>7493.7098995199995</v>
      </c>
      <c r="GD4" s="803">
        <f t="shared" si="554"/>
        <v>7407.14889408</v>
      </c>
      <c r="GE4" s="803">
        <f t="shared" si="555"/>
        <v>6584.8193423999992</v>
      </c>
      <c r="GF4" s="803">
        <f t="shared" si="556"/>
        <v>7697.7465551999994</v>
      </c>
      <c r="GG4" s="803">
        <f t="shared" ref="GG4:IR4" si="797">GH36*GG$32</f>
        <v>10387.320652799999</v>
      </c>
      <c r="GH4" s="803">
        <f t="shared" ref="GH4:IS4" si="798">GH36*GH$32</f>
        <v>14839.029503999998</v>
      </c>
      <c r="GI4" s="803">
        <f t="shared" si="559"/>
        <v>7527.2162159999998</v>
      </c>
      <c r="GJ4" s="803">
        <f t="shared" si="560"/>
        <v>7602.4883781600001</v>
      </c>
      <c r="GK4" s="803">
        <f t="shared" si="561"/>
        <v>7514.6708556400008</v>
      </c>
      <c r="GL4" s="803">
        <f t="shared" si="562"/>
        <v>6680.4043916999999</v>
      </c>
      <c r="GM4" s="803">
        <f t="shared" si="563"/>
        <v>7809.4868241000004</v>
      </c>
      <c r="GN4" s="803">
        <f t="shared" ref="GN4:HS4" si="799">GO36*GN$32</f>
        <v>10538.102702400001</v>
      </c>
      <c r="GO4" s="803">
        <f t="shared" ref="GO4:HT4" si="800">GO36*GO$32</f>
        <v>15054.432432</v>
      </c>
      <c r="GP4" s="803">
        <f t="shared" si="566"/>
        <v>8651.6384639999978</v>
      </c>
      <c r="GQ4" s="803">
        <f t="shared" si="567"/>
        <v>8738.1548486399988</v>
      </c>
      <c r="GR4" s="803">
        <f t="shared" si="568"/>
        <v>8637.2190665599992</v>
      </c>
      <c r="GS4" s="803">
        <f t="shared" si="569"/>
        <v>7678.3291367999982</v>
      </c>
      <c r="GT4" s="803">
        <f t="shared" si="570"/>
        <v>8976.0749063999992</v>
      </c>
      <c r="GU4" s="803">
        <f t="shared" ref="GU4:HZ4" si="801">GV36*GU$32</f>
        <v>12112.293849599999</v>
      </c>
      <c r="GV4" s="803">
        <f t="shared" ref="GV4:IA4" si="802">GV36*GV$32</f>
        <v>17303.276927999996</v>
      </c>
      <c r="GW4" s="803">
        <f t="shared" si="573"/>
        <v>7482.675095999999</v>
      </c>
      <c r="GX4" s="803">
        <f t="shared" si="574"/>
        <v>7557.5018469599991</v>
      </c>
      <c r="GY4" s="803">
        <f t="shared" si="575"/>
        <v>7470.2039708399998</v>
      </c>
      <c r="GZ4" s="803">
        <f t="shared" si="576"/>
        <v>6640.8741476999994</v>
      </c>
      <c r="HA4" s="803">
        <f t="shared" si="577"/>
        <v>7763.2754120999989</v>
      </c>
      <c r="HB4" s="803">
        <f t="shared" ref="HB4:IG4" si="803">HC36*HB$32</f>
        <v>10475.7451344</v>
      </c>
      <c r="HC4" s="803">
        <f t="shared" ref="HC4:IH4" si="804">HC36*HC$32</f>
        <v>14965.350191999998</v>
      </c>
      <c r="HD4" s="803">
        <f t="shared" si="580"/>
        <v>9258.3048600000002</v>
      </c>
      <c r="HE4" s="803">
        <f t="shared" si="581"/>
        <v>9350.8879085999997</v>
      </c>
      <c r="HF4" s="803">
        <f t="shared" si="582"/>
        <v>9242.8743519</v>
      </c>
      <c r="HG4" s="803">
        <f t="shared" si="583"/>
        <v>8216.7455632500005</v>
      </c>
      <c r="HH4" s="803">
        <f t="shared" si="584"/>
        <v>9605.4912922500007</v>
      </c>
      <c r="HI4" s="803">
        <f t="shared" ref="HI4:IN4" si="805">HJ36*HI$32</f>
        <v>12961.626804000001</v>
      </c>
      <c r="HJ4" s="803">
        <f t="shared" ref="HJ4:IO4" si="806">HJ36*HJ$32</f>
        <v>18516.60972</v>
      </c>
      <c r="HK4" s="803">
        <f t="shared" si="587"/>
        <v>8052.5844000000006</v>
      </c>
      <c r="HL4" s="803">
        <f t="shared" si="588"/>
        <v>8133.1102440000013</v>
      </c>
      <c r="HM4" s="803">
        <f t="shared" si="589"/>
        <v>8039.163426000001</v>
      </c>
      <c r="HN4" s="803">
        <f t="shared" si="590"/>
        <v>7146.6686550000013</v>
      </c>
      <c r="HO4" s="803">
        <f t="shared" si="591"/>
        <v>8354.5563150000016</v>
      </c>
      <c r="HP4" s="803">
        <f t="shared" ref="HP4:IU4" si="807">HQ36*HP$32</f>
        <v>11273.618160000002</v>
      </c>
      <c r="HQ4" s="803">
        <f t="shared" ref="HQ4:IV4" si="808">HQ36*HQ$32</f>
        <v>16105.168800000001</v>
      </c>
      <c r="HR4" s="803">
        <f t="shared" si="594"/>
        <v>6860.7466200000008</v>
      </c>
      <c r="HS4" s="803">
        <f t="shared" si="595"/>
        <v>6929.3540862000009</v>
      </c>
      <c r="HT4" s="803">
        <f t="shared" si="596"/>
        <v>6849.3120423000009</v>
      </c>
      <c r="HU4" s="803">
        <f t="shared" si="597"/>
        <v>6088.9126252500009</v>
      </c>
      <c r="HV4" s="803">
        <f t="shared" si="598"/>
        <v>7118.0246182500014</v>
      </c>
      <c r="HW4" s="803">
        <f t="shared" ref="HW4:JB4" si="809">HX36*HW$32</f>
        <v>9605.0452680000017</v>
      </c>
      <c r="HX4" s="803">
        <f t="shared" ref="HX4:JC4" si="810">HX36*HX$32</f>
        <v>13721.493240000002</v>
      </c>
      <c r="HY4" s="803">
        <f t="shared" si="601"/>
        <v>7824.1829400000006</v>
      </c>
      <c r="HZ4" s="803">
        <f t="shared" si="602"/>
        <v>7902.4247694000005</v>
      </c>
      <c r="IA4" s="803">
        <f t="shared" si="603"/>
        <v>7811.1426351000009</v>
      </c>
      <c r="IB4" s="803">
        <f t="shared" si="604"/>
        <v>6943.9623592500002</v>
      </c>
      <c r="IC4" s="803">
        <f t="shared" si="605"/>
        <v>8117.5898002500007</v>
      </c>
      <c r="ID4" s="803">
        <f t="shared" ref="ID4:JI4" si="811">IE36*ID$32</f>
        <v>10953.856116000003</v>
      </c>
      <c r="IE4" s="803">
        <f t="shared" ref="IE4:JJ4" si="812">IE36*IE$32</f>
        <v>15648.365880000001</v>
      </c>
      <c r="IF4" s="803">
        <f t="shared" si="608"/>
        <v>7244.1179999999995</v>
      </c>
      <c r="IG4" s="803">
        <f t="shared" si="609"/>
        <v>7316.5591800000002</v>
      </c>
      <c r="IH4" s="803">
        <f t="shared" si="610"/>
        <v>7232.0444700000007</v>
      </c>
      <c r="II4" s="803">
        <f t="shared" si="611"/>
        <v>6429.1547250000003</v>
      </c>
      <c r="IJ4" s="803">
        <f t="shared" si="612"/>
        <v>7515.7724250000001</v>
      </c>
      <c r="IK4" s="803">
        <f t="shared" ref="IK4:JP4" si="813">IL36*IK$32</f>
        <v>10141.765200000002</v>
      </c>
      <c r="IL4" s="803">
        <f t="shared" ref="IL4:JQ4" si="814">IL36*IL$32</f>
        <v>14488.235999999999</v>
      </c>
      <c r="IM4" s="803">
        <f t="shared" si="615"/>
        <v>8017.6672799999997</v>
      </c>
      <c r="IN4" s="803">
        <f t="shared" si="616"/>
        <v>8097.8439527999999</v>
      </c>
      <c r="IO4" s="803">
        <f t="shared" si="617"/>
        <v>8004.3045012000002</v>
      </c>
      <c r="IP4" s="803">
        <f t="shared" si="618"/>
        <v>7115.6797109999998</v>
      </c>
      <c r="IQ4" s="803">
        <f t="shared" si="619"/>
        <v>8318.3298030000005</v>
      </c>
      <c r="IR4" s="803">
        <f t="shared" ref="IR4:JW4" si="815">IS36*IR$32</f>
        <v>11224.734192</v>
      </c>
      <c r="IS4" s="803">
        <f t="shared" ref="IS4:JX4" si="816">IS36*IS$32</f>
        <v>16035.334559999999</v>
      </c>
      <c r="IT4" s="803">
        <f t="shared" si="622"/>
        <v>7185.3402599999999</v>
      </c>
      <c r="IU4" s="803">
        <f t="shared" si="623"/>
        <v>7257.1936626000006</v>
      </c>
      <c r="IV4" s="803">
        <f t="shared" si="624"/>
        <v>7173.3646929000006</v>
      </c>
      <c r="IW4" s="803">
        <f t="shared" si="625"/>
        <v>6376.9894807499995</v>
      </c>
      <c r="IX4" s="803">
        <f t="shared" si="626"/>
        <v>7454.7905197500004</v>
      </c>
      <c r="IY4" s="803">
        <f t="shared" ref="IY4:KD4" si="817">IZ36*IY$32</f>
        <v>10059.476364</v>
      </c>
      <c r="IZ4" s="803">
        <f t="shared" ref="IZ4:KE4" si="818">IZ36*IZ$32</f>
        <v>14370.68052</v>
      </c>
      <c r="JA4" s="803">
        <f t="shared" si="629"/>
        <v>7420.8518999999997</v>
      </c>
      <c r="JB4" s="803">
        <f t="shared" si="630"/>
        <v>7495.0604190000004</v>
      </c>
      <c r="JC4" s="803">
        <f t="shared" si="631"/>
        <v>7408.4838135000009</v>
      </c>
      <c r="JD4" s="803">
        <f t="shared" si="632"/>
        <v>6586.0060612500001</v>
      </c>
      <c r="JE4" s="803">
        <f t="shared" si="633"/>
        <v>7699.1338462500007</v>
      </c>
      <c r="JF4" s="803">
        <f t="shared" ref="JF4:KK4" si="819">JG36*JF$32</f>
        <v>10389.192660000001</v>
      </c>
      <c r="JG4" s="803">
        <f t="shared" ref="JG4:KL4" si="820">JG36*JG$32</f>
        <v>14841.703799999999</v>
      </c>
      <c r="JH4" s="803">
        <f t="shared" si="636"/>
        <v>7563.7018799999996</v>
      </c>
      <c r="JI4" s="803">
        <f t="shared" si="637"/>
        <v>7639.3388988000006</v>
      </c>
      <c r="JJ4" s="803">
        <f t="shared" si="638"/>
        <v>7551.0957102000002</v>
      </c>
      <c r="JK4" s="803">
        <f t="shared" si="639"/>
        <v>6712.7854184999997</v>
      </c>
      <c r="JL4" s="803">
        <f t="shared" si="640"/>
        <v>7847.3407004999999</v>
      </c>
      <c r="JM4" s="803">
        <f t="shared" ref="JM4:KR4" si="821">JN36*JM$32</f>
        <v>10589.182632000002</v>
      </c>
      <c r="JN4" s="803">
        <f t="shared" ref="JN4:KS4" si="822">JN36*JN$32</f>
        <v>15127.403759999999</v>
      </c>
      <c r="JO4" s="803">
        <f t="shared" si="643"/>
        <v>7542.5143896</v>
      </c>
      <c r="JP4" s="803">
        <f t="shared" si="644"/>
        <v>7371.5253984000001</v>
      </c>
      <c r="JQ4" s="803">
        <f t="shared" si="645"/>
        <v>7479.1851336</v>
      </c>
      <c r="JR4" s="803">
        <f t="shared" si="646"/>
        <v>7314.5290680000007</v>
      </c>
      <c r="JS4" s="803">
        <f t="shared" si="647"/>
        <v>8093.4789167999998</v>
      </c>
      <c r="JT4" s="803">
        <f t="shared" ref="JT4:KY4" si="823">JU36*JT$32</f>
        <v>9961.6919687999998</v>
      </c>
      <c r="JU4" s="803">
        <f t="shared" ref="JU4:KZ4" si="824">JU36*JU$32</f>
        <v>15566.331124799999</v>
      </c>
      <c r="JV4" s="803">
        <f t="shared" si="650"/>
        <v>8625.9248805600018</v>
      </c>
      <c r="JW4" s="803">
        <f t="shared" si="651"/>
        <v>8430.374946240001</v>
      </c>
      <c r="JX4" s="803">
        <f t="shared" si="652"/>
        <v>8553.4989789600004</v>
      </c>
      <c r="JY4" s="803">
        <f t="shared" si="653"/>
        <v>8365.1916348000013</v>
      </c>
      <c r="JZ4" s="803">
        <f t="shared" si="654"/>
        <v>9256.0302244800005</v>
      </c>
      <c r="KA4" s="803">
        <f t="shared" ref="KA4:LF4" si="825">KB36*KA$32</f>
        <v>11392.594321680002</v>
      </c>
      <c r="KB4" s="803">
        <f t="shared" ref="KB4:LG4" si="826">KB36*KB$32</f>
        <v>17802.286613280001</v>
      </c>
      <c r="KC4" s="803">
        <f t="shared" si="657"/>
        <v>9602.4557937600002</v>
      </c>
      <c r="KD4" s="803">
        <f t="shared" si="658"/>
        <v>9384.7678790400005</v>
      </c>
      <c r="KE4" s="803">
        <f t="shared" si="659"/>
        <v>9521.8306401600003</v>
      </c>
      <c r="KF4" s="803">
        <f t="shared" si="660"/>
        <v>9312.2052408000018</v>
      </c>
      <c r="KG4" s="803">
        <f t="shared" si="661"/>
        <v>10303.89463008</v>
      </c>
      <c r="KH4" s="803">
        <f t="shared" ref="KH4:LM4" si="827">KI36*KH$32</f>
        <v>12682.33666128</v>
      </c>
      <c r="KI4" s="803">
        <f t="shared" ref="KI4:LN4" si="828">KI36*KI$32</f>
        <v>19817.662754879999</v>
      </c>
      <c r="KJ4" s="803">
        <f t="shared" si="664"/>
        <v>11807.053533</v>
      </c>
      <c r="KK4" s="803">
        <f t="shared" si="665"/>
        <v>11539.387332</v>
      </c>
      <c r="KL4" s="803">
        <f t="shared" si="666"/>
        <v>11707.917903</v>
      </c>
      <c r="KM4" s="803">
        <f t="shared" si="667"/>
        <v>11450.165265000001</v>
      </c>
      <c r="KN4" s="803">
        <f t="shared" si="668"/>
        <v>12669.533514000001</v>
      </c>
      <c r="KO4" s="803">
        <f t="shared" ref="KO4:LT4" si="829">KP36*KO$32</f>
        <v>15594.034599000001</v>
      </c>
      <c r="KP4" s="803">
        <f t="shared" ref="KP4:LU4" si="830">KP36*KP$32</f>
        <v>24367.537854000002</v>
      </c>
      <c r="KQ4" s="803">
        <f t="shared" si="671"/>
        <v>7138.46131539</v>
      </c>
      <c r="KR4" s="803">
        <f t="shared" si="672"/>
        <v>6976.6322175600008</v>
      </c>
      <c r="KS4" s="803">
        <f t="shared" si="673"/>
        <v>7078.5246124900004</v>
      </c>
      <c r="KT4" s="803">
        <f t="shared" si="674"/>
        <v>6922.6891849500007</v>
      </c>
      <c r="KU4" s="803">
        <f t="shared" si="675"/>
        <v>7659.9106306200001</v>
      </c>
      <c r="KV4" s="803">
        <f t="shared" ref="KV4:MA4" si="831">KW36*KV$32</f>
        <v>9428.0433661700008</v>
      </c>
      <c r="KW4" s="803">
        <f t="shared" ref="KW4:MB4" si="832">KW36*KW$32</f>
        <v>14732.44157282</v>
      </c>
      <c r="KX4" s="803">
        <f t="shared" si="678"/>
        <v>7549.3261592699992</v>
      </c>
      <c r="KY4" s="803">
        <f t="shared" si="679"/>
        <v>7378.1827450800001</v>
      </c>
      <c r="KZ4" s="803">
        <f t="shared" si="680"/>
        <v>7485.9397095699996</v>
      </c>
      <c r="LA4" s="803">
        <f t="shared" si="681"/>
        <v>7321.1349403499999</v>
      </c>
      <c r="LB4" s="803">
        <f t="shared" si="682"/>
        <v>8100.7882716599997</v>
      </c>
      <c r="LC4" s="803">
        <f t="shared" ref="LC4:MH4" si="833">LD36*LC$32</f>
        <v>9970.6885378099996</v>
      </c>
      <c r="LD4" s="803">
        <f t="shared" ref="LD4:MI4" si="834">LD36*LD$32</f>
        <v>15580.389336259999</v>
      </c>
      <c r="LE4" s="803">
        <f t="shared" si="685"/>
        <v>11626.83103188</v>
      </c>
      <c r="LF4" s="803">
        <f t="shared" si="686"/>
        <v>11363.25047952</v>
      </c>
      <c r="LG4" s="803">
        <f t="shared" si="687"/>
        <v>11529.208605079999</v>
      </c>
      <c r="LH4" s="803">
        <f t="shared" si="688"/>
        <v>11275.3902954</v>
      </c>
      <c r="LI4" s="803">
        <f t="shared" si="689"/>
        <v>12476.14614504</v>
      </c>
      <c r="LJ4" s="803">
        <f t="shared" ref="LJ4:MO4" si="835">LK36*LJ$32</f>
        <v>15356.00773564</v>
      </c>
      <c r="LK4" s="803">
        <f t="shared" ref="LK4:MP4" si="836">LK36*LK$32</f>
        <v>23995.59250744</v>
      </c>
      <c r="LL4" s="803">
        <f t="shared" si="692"/>
        <v>10902.60558426</v>
      </c>
      <c r="LM4" s="803">
        <f t="shared" si="693"/>
        <v>10655.44324104</v>
      </c>
      <c r="LN4" s="803">
        <f t="shared" si="694"/>
        <v>10811.063975660001</v>
      </c>
      <c r="LO4" s="803">
        <f t="shared" si="695"/>
        <v>10573.055793300002</v>
      </c>
      <c r="LP4" s="803">
        <f t="shared" si="696"/>
        <v>11699.01757908</v>
      </c>
      <c r="LQ4" s="803">
        <f t="shared" ref="LQ4:MV4" si="837">LR36*LQ$32</f>
        <v>14399.49503278</v>
      </c>
      <c r="LR4" s="803">
        <f t="shared" ref="LR4:MW4" si="838">LR36*LR$32</f>
        <v>22500.92739388</v>
      </c>
      <c r="LS4" s="803">
        <f t="shared" si="699"/>
        <v>13614.212642819999</v>
      </c>
      <c r="LT4" s="803">
        <f t="shared" si="700"/>
        <v>13305.578099279999</v>
      </c>
      <c r="LU4" s="803">
        <f t="shared" si="701"/>
        <v>13499.903552619999</v>
      </c>
      <c r="LV4" s="803">
        <f t="shared" si="702"/>
        <v>13202.699918099999</v>
      </c>
      <c r="LW4" s="803">
        <f t="shared" si="703"/>
        <v>14608.701727559999</v>
      </c>
      <c r="LX4" s="803">
        <f t="shared" ref="LX4:NC4" si="839">LY36*LX$32</f>
        <v>17980.819888459999</v>
      </c>
      <c r="LY4" s="803">
        <f t="shared" ref="LY4:ND4" si="840">LY36*LY$32</f>
        <v>28097.174371159996</v>
      </c>
      <c r="LZ4" s="803">
        <f t="shared" si="706"/>
        <v>15471.93309699</v>
      </c>
      <c r="MA4" s="803">
        <f t="shared" si="707"/>
        <v>15121.183983960002</v>
      </c>
      <c r="MB4" s="803">
        <f t="shared" si="708"/>
        <v>15342.02601809</v>
      </c>
      <c r="MC4" s="803">
        <f t="shared" si="709"/>
        <v>15004.267612950001</v>
      </c>
      <c r="MD4" s="803">
        <f t="shared" si="710"/>
        <v>16602.124683419999</v>
      </c>
      <c r="ME4" s="803">
        <f t="shared" ref="ME4:NJ4" si="841">MF36*ME$32</f>
        <v>20434.383510970001</v>
      </c>
      <c r="MF4" s="803">
        <f t="shared" ref="MF4:NK4" si="842">MF36*MF$32</f>
        <v>31931.15999362</v>
      </c>
      <c r="MG4" s="803">
        <f t="shared" si="713"/>
        <v>18835.347086370002</v>
      </c>
      <c r="MH4" s="803">
        <f t="shared" si="714"/>
        <v>18408.349293480002</v>
      </c>
      <c r="MI4" s="803">
        <f t="shared" si="715"/>
        <v>18677.199755670001</v>
      </c>
      <c r="MJ4" s="803">
        <f t="shared" si="716"/>
        <v>18266.016695850005</v>
      </c>
      <c r="MK4" s="803">
        <f t="shared" si="717"/>
        <v>20211.228863460001</v>
      </c>
      <c r="ML4" s="803">
        <f t="shared" ref="ML4:OC4" si="843">MM36*ML$32</f>
        <v>24876.575119110003</v>
      </c>
      <c r="MM4" s="803">
        <f t="shared" ref="MM4:OC4" si="844">MM36*MM$32</f>
        <v>38872.613886060004</v>
      </c>
      <c r="MN4" s="803">
        <f t="shared" si="720"/>
        <v>20564.902029659999</v>
      </c>
      <c r="MO4" s="803">
        <f t="shared" si="721"/>
        <v>20098.69518264</v>
      </c>
      <c r="MP4" s="803">
        <f t="shared" si="722"/>
        <v>20392.232827059997</v>
      </c>
      <c r="MQ4" s="803">
        <v>32620.47</v>
      </c>
      <c r="MR4" s="803">
        <v>34730.11</v>
      </c>
      <c r="MS4" s="803">
        <v>46270.67</v>
      </c>
      <c r="MT4" s="803">
        <v>42390.85</v>
      </c>
      <c r="MU4" s="803"/>
      <c r="MV4" s="954">
        <v>17966.79</v>
      </c>
      <c r="MW4" s="954">
        <v>20938.91</v>
      </c>
      <c r="MX4" s="954">
        <v>19315.669999999998</v>
      </c>
      <c r="MY4" s="954">
        <v>21475.49</v>
      </c>
      <c r="MZ4" s="954">
        <v>26469.02</v>
      </c>
      <c r="NA4" s="954">
        <v>22062.84</v>
      </c>
      <c r="NB4" s="803"/>
      <c r="NC4" s="803">
        <f t="shared" si="723"/>
        <v>9231.642712320001</v>
      </c>
      <c r="ND4" s="803">
        <f t="shared" si="724"/>
        <v>8708.2640612800005</v>
      </c>
      <c r="NE4" s="803">
        <f t="shared" si="725"/>
        <v>7856.985532480001</v>
      </c>
      <c r="NF4" s="803">
        <f t="shared" si="726"/>
        <v>8689.3467606400009</v>
      </c>
      <c r="NG4" s="803">
        <f t="shared" ref="NG4:OC4" si="845">NH36*NG$32</f>
        <v>11180.124678240001</v>
      </c>
      <c r="NH4" s="803">
        <f t="shared" ref="NH4:OC4" si="846">NH36*NH$32</f>
        <v>17391.30505504</v>
      </c>
      <c r="NI4" s="803">
        <f t="shared" si="729"/>
        <v>6206.9027646599998</v>
      </c>
      <c r="NJ4" s="803">
        <f t="shared" si="730"/>
        <v>6066.19212264</v>
      </c>
      <c r="NK4" s="803">
        <f t="shared" si="731"/>
        <v>6154.7877120599996</v>
      </c>
      <c r="NL4" s="803">
        <f t="shared" si="732"/>
        <v>6019.2885753</v>
      </c>
      <c r="NM4" s="803">
        <f t="shared" si="733"/>
        <v>6660.3037222799994</v>
      </c>
      <c r="NN4" s="803">
        <f t="shared" ref="NN4:OC4" si="847">NO36*NN$32</f>
        <v>8197.6977739799986</v>
      </c>
      <c r="NO4" s="803">
        <f t="shared" ref="NO4:OC4" si="848">NO36*NO$32</f>
        <v>12809.879929079998</v>
      </c>
      <c r="NP4" s="803">
        <f t="shared" si="736"/>
        <v>8048.6033460000008</v>
      </c>
      <c r="NQ4" s="803">
        <f t="shared" si="737"/>
        <v>8603.0047110000014</v>
      </c>
      <c r="NR4" s="803">
        <f t="shared" si="738"/>
        <v>7468.112505000001</v>
      </c>
      <c r="NS4" s="803">
        <f t="shared" si="739"/>
        <v>7663.7835750000004</v>
      </c>
      <c r="NT4" s="803">
        <f t="shared" si="740"/>
        <v>8166.0059880000017</v>
      </c>
      <c r="NU4" s="803">
        <f t="shared" ref="NU4:OC4" si="849">NV36*NU$32</f>
        <v>10337.954865000002</v>
      </c>
      <c r="NV4" s="803">
        <f t="shared" ref="NV4:OC4" si="850">NV36*NV$32</f>
        <v>14936.225010000002</v>
      </c>
      <c r="NW4" s="803">
        <f t="shared" si="743"/>
        <v>9562.854371200001</v>
      </c>
      <c r="NX4" s="803">
        <f t="shared" si="744"/>
        <v>10221.559899200001</v>
      </c>
      <c r="NY4" s="803">
        <f t="shared" si="745"/>
        <v>8873.1509360000018</v>
      </c>
      <c r="NZ4" s="803">
        <f t="shared" si="746"/>
        <v>9105.6352400000014</v>
      </c>
      <c r="OA4" s="803">
        <f t="shared" si="747"/>
        <v>9702.3449536000026</v>
      </c>
      <c r="OB4" s="803">
        <f t="shared" ref="OB4:OC4" si="851">OC36*OB$32</f>
        <v>12282.920728000003</v>
      </c>
      <c r="OC4" s="803">
        <f t="shared" si="369"/>
        <v>17746.301872000004</v>
      </c>
    </row>
    <row r="5" spans="1:442">
      <c r="A5" s="807" t="s">
        <v>12</v>
      </c>
      <c r="B5" s="803">
        <f t="shared" si="370"/>
        <v>4996.0816751999992</v>
      </c>
      <c r="C5" s="803">
        <f t="shared" si="371"/>
        <v>4926.0046219999995</v>
      </c>
      <c r="D5" s="803">
        <f t="shared" si="372"/>
        <v>4967.2264179999993</v>
      </c>
      <c r="E5" s="803">
        <f t="shared" si="373"/>
        <v>5132.1136019999994</v>
      </c>
      <c r="F5" s="803">
        <f t="shared" si="374"/>
        <v>5667.9969499999997</v>
      </c>
      <c r="G5" s="803">
        <f t="shared" si="375"/>
        <v>6401.7449187999991</v>
      </c>
      <c r="H5" s="803">
        <f t="shared" si="376"/>
        <v>9130.6278139999995</v>
      </c>
      <c r="I5" s="803">
        <f t="shared" si="377"/>
        <v>5057.2886447999999</v>
      </c>
      <c r="J5" s="803">
        <f t="shared" si="378"/>
        <v>4986.3530779999992</v>
      </c>
      <c r="K5" s="803">
        <f t="shared" si="379"/>
        <v>5028.0798819999991</v>
      </c>
      <c r="L5" s="803">
        <f t="shared" si="380"/>
        <v>5194.9870979999996</v>
      </c>
      <c r="M5" s="803">
        <f t="shared" si="381"/>
        <v>5737.4355500000001</v>
      </c>
      <c r="N5" s="803">
        <f t="shared" ref="N5:BY5" si="852">O37*N$32</f>
        <v>6480.1726611999993</v>
      </c>
      <c r="O5" s="803">
        <f t="shared" ref="O5:BZ5" si="853">O37*O$32</f>
        <v>9242.4870859999992</v>
      </c>
      <c r="P5" s="803">
        <f t="shared" si="384"/>
        <v>4216.5140639999991</v>
      </c>
      <c r="Q5" s="803">
        <f t="shared" si="385"/>
        <v>4157.3715399999992</v>
      </c>
      <c r="R5" s="803">
        <f t="shared" si="386"/>
        <v>4192.1612599999989</v>
      </c>
      <c r="S5" s="803">
        <f t="shared" si="387"/>
        <v>4331.3201399999989</v>
      </c>
      <c r="T5" s="803">
        <f t="shared" si="388"/>
        <v>4783.5864999999994</v>
      </c>
      <c r="U5" s="803">
        <f t="shared" ref="U5:CF5" si="854">V37*U$32</f>
        <v>5402.843515999999</v>
      </c>
      <c r="V5" s="803">
        <f t="shared" ref="V5:CG5" si="855">V37*V$32</f>
        <v>7705.9229799999985</v>
      </c>
      <c r="W5" s="803">
        <f t="shared" si="391"/>
        <v>3064.4662499999999</v>
      </c>
      <c r="X5" s="803">
        <f t="shared" si="392"/>
        <v>3021.4828124999999</v>
      </c>
      <c r="Y5" s="803">
        <f t="shared" si="393"/>
        <v>3046.7671875000001</v>
      </c>
      <c r="Z5" s="803">
        <f t="shared" si="394"/>
        <v>3147.9046874999999</v>
      </c>
      <c r="AA5" s="803">
        <f t="shared" si="395"/>
        <v>3476.6015625000005</v>
      </c>
      <c r="AB5" s="803">
        <f t="shared" ref="AB5:CM5" si="856">AC37*AB$32</f>
        <v>3926.6634374999999</v>
      </c>
      <c r="AC5" s="803">
        <f t="shared" ref="AC5:CN5" si="857">AC37*AC$32</f>
        <v>5600.4890624999998</v>
      </c>
      <c r="AD5" s="803">
        <f t="shared" si="398"/>
        <v>2865.1649699999998</v>
      </c>
      <c r="AE5" s="803">
        <f t="shared" si="399"/>
        <v>2824.9770124999995</v>
      </c>
      <c r="AF5" s="803">
        <f t="shared" si="400"/>
        <v>2848.6169874999996</v>
      </c>
      <c r="AG5" s="803">
        <f t="shared" si="401"/>
        <v>2943.1768874999998</v>
      </c>
      <c r="AH5" s="803">
        <f t="shared" si="402"/>
        <v>3250.4965625</v>
      </c>
      <c r="AI5" s="803">
        <f t="shared" ref="AI5:CT5" si="858">AJ37*AI$32</f>
        <v>3671.2881174999998</v>
      </c>
      <c r="AJ5" s="803">
        <f t="shared" ref="AJ5:CU5" si="859">AJ37*AJ$32</f>
        <v>5236.2544625</v>
      </c>
      <c r="AK5" s="803">
        <f t="shared" si="405"/>
        <v>4599.9071996400007</v>
      </c>
      <c r="AL5" s="803">
        <f t="shared" si="406"/>
        <v>4535.3870491500002</v>
      </c>
      <c r="AM5" s="803">
        <f t="shared" si="407"/>
        <v>4573.3400788500003</v>
      </c>
      <c r="AN5" s="803">
        <f t="shared" si="408"/>
        <v>4725.1521976500007</v>
      </c>
      <c r="AO5" s="803">
        <f t="shared" si="409"/>
        <v>5218.5415837500013</v>
      </c>
      <c r="AP5" s="803">
        <f t="shared" ref="AP5:DA5" si="860">AQ37*AP$32</f>
        <v>5894.1055124100003</v>
      </c>
      <c r="AQ5" s="803">
        <f t="shared" ref="AQ5:DB5" si="861">AQ37*AQ$32</f>
        <v>8406.596078550001</v>
      </c>
      <c r="AR5" s="803">
        <f t="shared" si="412"/>
        <v>2833.8292554000004</v>
      </c>
      <c r="AS5" s="803">
        <f t="shared" si="413"/>
        <v>2794.0808252500001</v>
      </c>
      <c r="AT5" s="803">
        <f t="shared" si="414"/>
        <v>2817.4622547500003</v>
      </c>
      <c r="AU5" s="803">
        <f t="shared" si="415"/>
        <v>2910.9879727500002</v>
      </c>
      <c r="AV5" s="803">
        <f t="shared" si="416"/>
        <v>3214.9465562500004</v>
      </c>
      <c r="AW5" s="803">
        <f t="shared" ref="AW5:DH5" si="862">AX37*AW$32</f>
        <v>3631.1360013500002</v>
      </c>
      <c r="AX5" s="803">
        <f t="shared" ref="AX5:DI5" si="863">AX37*AX$32</f>
        <v>5178.9866342500009</v>
      </c>
      <c r="AY5" s="803">
        <f t="shared" si="419"/>
        <v>5915.0160877199996</v>
      </c>
      <c r="AZ5" s="803">
        <f t="shared" si="420"/>
        <v>5832.0496904499996</v>
      </c>
      <c r="BA5" s="803">
        <f t="shared" si="421"/>
        <v>5880.8534535499994</v>
      </c>
      <c r="BB5" s="803">
        <f t="shared" si="422"/>
        <v>6076.0685059499992</v>
      </c>
      <c r="BC5" s="803">
        <f t="shared" si="423"/>
        <v>6710.5174262500004</v>
      </c>
      <c r="BD5" s="803">
        <f t="shared" ref="BD5:DO5" si="864">BE37*BD$32</f>
        <v>7579.2244094299995</v>
      </c>
      <c r="BE5" s="803">
        <f t="shared" ref="BE5:DP5" si="865">BE37*BE$32</f>
        <v>10810.033526649999</v>
      </c>
      <c r="BF5" s="803">
        <f t="shared" si="426"/>
        <v>4731.1284640800004</v>
      </c>
      <c r="BG5" s="803">
        <f t="shared" si="427"/>
        <v>4664.7677512999999</v>
      </c>
      <c r="BH5" s="803">
        <f t="shared" si="428"/>
        <v>4703.8034646999995</v>
      </c>
      <c r="BI5" s="803">
        <f t="shared" si="429"/>
        <v>4859.9463182999998</v>
      </c>
      <c r="BJ5" s="803">
        <f t="shared" si="430"/>
        <v>5367.4105925000003</v>
      </c>
      <c r="BK5" s="803">
        <f t="shared" ref="BK5:DV5" si="866">BL37*BK$32</f>
        <v>6062.2462910200002</v>
      </c>
      <c r="BL5" s="803">
        <f t="shared" ref="BL5:DW5" si="867">BL37*BL$32</f>
        <v>8646.4105180999995</v>
      </c>
      <c r="BM5" s="803">
        <f t="shared" si="433"/>
        <v>5542.2658149600002</v>
      </c>
      <c r="BN5" s="803">
        <f t="shared" si="434"/>
        <v>5464.5277630999999</v>
      </c>
      <c r="BO5" s="803">
        <f t="shared" si="435"/>
        <v>5510.2560289000003</v>
      </c>
      <c r="BP5" s="803">
        <f t="shared" si="436"/>
        <v>5693.1690920999999</v>
      </c>
      <c r="BQ5" s="803">
        <f t="shared" si="437"/>
        <v>6287.6365475000002</v>
      </c>
      <c r="BR5" s="803">
        <f t="shared" ref="BR5:EC5" si="868">BS37*BR$32</f>
        <v>7101.5996787399999</v>
      </c>
      <c r="BS5" s="803">
        <f t="shared" ref="BS5:ED5" si="869">BS37*BS$32</f>
        <v>10128.810874700001</v>
      </c>
      <c r="BT5" s="803">
        <f t="shared" si="440"/>
        <v>5293.2908119199992</v>
      </c>
      <c r="BU5" s="803">
        <f t="shared" si="441"/>
        <v>5219.0449836999996</v>
      </c>
      <c r="BV5" s="803">
        <f t="shared" si="442"/>
        <v>5262.7190002999996</v>
      </c>
      <c r="BW5" s="803">
        <f t="shared" si="443"/>
        <v>5437.4150666999994</v>
      </c>
      <c r="BX5" s="803">
        <f t="shared" si="444"/>
        <v>6005.1772824999998</v>
      </c>
      <c r="BY5" s="803">
        <f t="shared" ref="BY5:EJ5" si="870">BZ37*BY$32</f>
        <v>6782.5747779799995</v>
      </c>
      <c r="BZ5" s="803">
        <f t="shared" ref="BZ5:EK5" si="871">BZ37*BZ$32</f>
        <v>9673.7946768999991</v>
      </c>
      <c r="CA5" s="803">
        <f t="shared" si="447"/>
        <v>5158.3560643199999</v>
      </c>
      <c r="CB5" s="803">
        <f t="shared" si="448"/>
        <v>5086.0028851999996</v>
      </c>
      <c r="CC5" s="803">
        <f t="shared" si="449"/>
        <v>5128.5635788</v>
      </c>
      <c r="CD5" s="803">
        <f t="shared" si="450"/>
        <v>5298.8063531999996</v>
      </c>
      <c r="CE5" s="803">
        <f t="shared" si="451"/>
        <v>5852.09537</v>
      </c>
      <c r="CF5" s="803">
        <f t="shared" ref="CF5:EQ5" si="872">CG37*CF$32</f>
        <v>6609.6757160799998</v>
      </c>
      <c r="CG5" s="803">
        <f t="shared" ref="CG5:ER5" si="873">CG37*CG$32</f>
        <v>9427.1936323999998</v>
      </c>
      <c r="CH5" s="803">
        <f t="shared" si="454"/>
        <v>6303.0205076399998</v>
      </c>
      <c r="CI5" s="803">
        <f t="shared" si="455"/>
        <v>6214.6118041499994</v>
      </c>
      <c r="CJ5" s="803">
        <f t="shared" si="456"/>
        <v>6266.6169238499997</v>
      </c>
      <c r="CK5" s="803">
        <f t="shared" si="457"/>
        <v>6474.6374026499998</v>
      </c>
      <c r="CL5" s="803">
        <f t="shared" si="458"/>
        <v>7150.7039587500003</v>
      </c>
      <c r="CM5" s="803">
        <f t="shared" ref="CM5:EX5" si="874">CN37*CM$32</f>
        <v>8076.3950894099989</v>
      </c>
      <c r="CN5" s="803">
        <f t="shared" ref="CN5:EY5" si="875">CN37*CN$32</f>
        <v>11519.13401355</v>
      </c>
      <c r="CO5" s="803">
        <f t="shared" si="461"/>
        <v>6226.3649012400001</v>
      </c>
      <c r="CP5" s="803">
        <f t="shared" si="462"/>
        <v>6139.0314001500001</v>
      </c>
      <c r="CQ5" s="803">
        <f t="shared" si="463"/>
        <v>6190.4040478500001</v>
      </c>
      <c r="CR5" s="803">
        <f t="shared" si="464"/>
        <v>6395.8946386500002</v>
      </c>
      <c r="CS5" s="803">
        <f t="shared" si="465"/>
        <v>7063.7390587500004</v>
      </c>
      <c r="CT5" s="803">
        <f t="shared" ref="CT5:FE5" si="876">CU37*CT$32</f>
        <v>7978.1721878099997</v>
      </c>
      <c r="CU5" s="803">
        <f t="shared" ref="CU5:FF5" si="877">CU37*CU$32</f>
        <v>11379.041465550001</v>
      </c>
      <c r="CV5" s="803">
        <f t="shared" si="468"/>
        <v>6753.7535268000011</v>
      </c>
      <c r="CW5" s="803">
        <f t="shared" si="469"/>
        <v>6659.0226604999998</v>
      </c>
      <c r="CX5" s="803">
        <f t="shared" si="470"/>
        <v>6714.7466995000004</v>
      </c>
      <c r="CY5" s="803">
        <f t="shared" si="471"/>
        <v>6937.6428555000002</v>
      </c>
      <c r="CZ5" s="803">
        <f t="shared" si="472"/>
        <v>7662.0553625000011</v>
      </c>
      <c r="DA5" s="803">
        <f t="shared" si="473"/>
        <v>5451.984251721</v>
      </c>
      <c r="DB5" s="803">
        <f t="shared" si="474"/>
        <v>10368.01469634</v>
      </c>
      <c r="DC5" s="803">
        <f t="shared" si="475"/>
        <v>5864.9410251815998</v>
      </c>
      <c r="DD5" s="803">
        <f t="shared" si="476"/>
        <v>7052.0451230500003</v>
      </c>
      <c r="DE5" s="803">
        <f t="shared" si="477"/>
        <v>7111.0580529500003</v>
      </c>
      <c r="DF5" s="803">
        <f t="shared" si="478"/>
        <v>7347.1097725500003</v>
      </c>
      <c r="DG5" s="803">
        <f t="shared" si="479"/>
        <v>8114.2778612500015</v>
      </c>
      <c r="DH5" s="803">
        <f t="shared" ref="DH5:FS5" si="878">DI37*DH$32</f>
        <v>9164.7080134700009</v>
      </c>
      <c r="DI5" s="803">
        <f t="shared" ref="DI5:FT5" si="879">DI37*DI$32</f>
        <v>13071.36397285</v>
      </c>
      <c r="DJ5" s="803">
        <f t="shared" si="482"/>
        <v>5051.7760730800001</v>
      </c>
      <c r="DK5" s="803">
        <f t="shared" si="483"/>
        <v>5965.2889400499998</v>
      </c>
      <c r="DL5" s="803">
        <f t="shared" si="484"/>
        <v>6015.2076759499996</v>
      </c>
      <c r="DM5" s="803">
        <f t="shared" si="485"/>
        <v>6214.8826195499996</v>
      </c>
      <c r="DN5" s="803">
        <f t="shared" si="486"/>
        <v>6863.8261862500003</v>
      </c>
      <c r="DO5" s="803">
        <f t="shared" ref="DO5:FZ5" si="880">DP37*DO$32</f>
        <v>7752.3796852699998</v>
      </c>
      <c r="DP5" s="803">
        <f t="shared" ref="DP5:GA5" si="881">DP37*DP$32</f>
        <v>12055.374719849999</v>
      </c>
      <c r="DQ5" s="803">
        <f t="shared" si="489"/>
        <v>6087.4651320000003</v>
      </c>
      <c r="DR5" s="803">
        <f t="shared" si="490"/>
        <v>6002.0798949999999</v>
      </c>
      <c r="DS5" s="803">
        <f t="shared" si="491"/>
        <v>6052.3065049999996</v>
      </c>
      <c r="DT5" s="803">
        <f t="shared" si="492"/>
        <v>6253.2129450000002</v>
      </c>
      <c r="DU5" s="803">
        <f t="shared" si="493"/>
        <v>6906.158875000001</v>
      </c>
      <c r="DV5" s="803">
        <f t="shared" ref="DV5:GG5" si="882">DW37*DV$32</f>
        <v>7800.1925329999995</v>
      </c>
      <c r="DW5" s="803">
        <f t="shared" ref="DW5:GH5" si="883">DW37*DW$32</f>
        <v>11125.194115</v>
      </c>
      <c r="DX5" s="803">
        <f t="shared" si="496"/>
        <v>10734.950166727132</v>
      </c>
      <c r="DY5" s="803">
        <f t="shared" si="497"/>
        <v>12776.835538099582</v>
      </c>
      <c r="DZ5" s="803">
        <f t="shared" si="498"/>
        <v>17095.47939051962</v>
      </c>
      <c r="EA5" s="803">
        <f t="shared" si="499"/>
        <v>6645.8413987623408</v>
      </c>
      <c r="EB5" s="803">
        <f t="shared" si="500"/>
        <v>7339.7846773479678</v>
      </c>
      <c r="EC5" s="803">
        <f t="shared" ref="EC5:GN5" si="884">ED37*EC$32</f>
        <v>8289.9531664882852</v>
      </c>
      <c r="ED5" s="803">
        <f t="shared" ref="ED5:GO5" si="885">ED37*ED$32</f>
        <v>11823.725862055087</v>
      </c>
      <c r="EE5" s="803">
        <f t="shared" si="503"/>
        <v>5860.3573844399998</v>
      </c>
      <c r="EF5" s="803">
        <f t="shared" si="504"/>
        <v>5778.1576521500001</v>
      </c>
      <c r="EG5" s="803">
        <f t="shared" si="505"/>
        <v>5826.5104358500002</v>
      </c>
      <c r="EH5" s="803">
        <f t="shared" si="506"/>
        <v>6019.9215706499999</v>
      </c>
      <c r="EI5" s="803">
        <f t="shared" si="507"/>
        <v>6648.5077587500009</v>
      </c>
      <c r="EJ5" s="803">
        <f t="shared" ref="EJ5:GU5" si="886">EK37*EJ$32</f>
        <v>7509.1873086099995</v>
      </c>
      <c r="EK5" s="803">
        <f t="shared" ref="EK5:GV5" si="887">EK37*EK$32</f>
        <v>10710.141589549999</v>
      </c>
      <c r="EL5" s="803">
        <f t="shared" si="510"/>
        <v>5521.4606835599998</v>
      </c>
      <c r="EM5" s="803">
        <f t="shared" si="511"/>
        <v>5444.0144528499995</v>
      </c>
      <c r="EN5" s="803">
        <f t="shared" si="512"/>
        <v>5489.5710591500001</v>
      </c>
      <c r="EO5" s="803">
        <f t="shared" si="513"/>
        <v>5671.7974843499996</v>
      </c>
      <c r="EP5" s="803">
        <f t="shared" si="514"/>
        <v>6264.0333662500007</v>
      </c>
      <c r="EQ5" s="803">
        <f t="shared" ref="EQ5:HB5" si="888">ER37*EQ$32</f>
        <v>7074.9409583899997</v>
      </c>
      <c r="ER5" s="803">
        <f t="shared" ref="ER5:HC5" si="889">ER37*ER$32</f>
        <v>10090.78829545</v>
      </c>
      <c r="ES5" s="803">
        <f t="shared" si="517"/>
        <v>4220.9271719999997</v>
      </c>
      <c r="ET5" s="803">
        <f t="shared" si="518"/>
        <v>4263.13644372</v>
      </c>
      <c r="EU5" s="803">
        <f t="shared" si="519"/>
        <v>4213.8922933800004</v>
      </c>
      <c r="EV5" s="803">
        <f t="shared" si="520"/>
        <v>3746.0728651499999</v>
      </c>
      <c r="EW5" s="803">
        <f t="shared" si="521"/>
        <v>4379.2119409500001</v>
      </c>
      <c r="EX5" s="803">
        <f t="shared" ref="EX5:HI5" si="890">EY37*EX$32</f>
        <v>5909.2980408000003</v>
      </c>
      <c r="EY5" s="803">
        <f t="shared" ref="EY5:HJ5" si="891">EY37*EY$32</f>
        <v>8441.8543439999994</v>
      </c>
      <c r="EZ5" s="803">
        <f t="shared" si="524"/>
        <v>5682.1912559999992</v>
      </c>
      <c r="FA5" s="803">
        <f t="shared" si="525"/>
        <v>5739.0131685599999</v>
      </c>
      <c r="FB5" s="803">
        <f t="shared" si="526"/>
        <v>5672.7209372399993</v>
      </c>
      <c r="FC5" s="803">
        <f t="shared" si="527"/>
        <v>5042.9447396999994</v>
      </c>
      <c r="FD5" s="803">
        <f t="shared" si="528"/>
        <v>5895.2734280999994</v>
      </c>
      <c r="FE5" s="803">
        <f t="shared" ref="FE5:HP5" si="892">FF37*FE$32</f>
        <v>7955.0677583999995</v>
      </c>
      <c r="FF5" s="803">
        <f t="shared" ref="FF5:HQ5" si="893">FF37*FF$32</f>
        <v>11364.382511999998</v>
      </c>
      <c r="FG5" s="803">
        <f t="shared" si="531"/>
        <v>7828.2597839999999</v>
      </c>
      <c r="FH5" s="803">
        <f t="shared" si="532"/>
        <v>7906.5423818400004</v>
      </c>
      <c r="FI5" s="803">
        <f t="shared" si="533"/>
        <v>7815.2126843600008</v>
      </c>
      <c r="FJ5" s="803">
        <f t="shared" si="534"/>
        <v>6947.5805583000001</v>
      </c>
      <c r="FK5" s="803">
        <f t="shared" si="535"/>
        <v>8121.8195259000004</v>
      </c>
      <c r="FL5" s="803">
        <f t="shared" ref="FL5:HW5" si="894">FM37*FL$32</f>
        <v>10959.563697600001</v>
      </c>
      <c r="FM5" s="803">
        <f t="shared" ref="FM5:HX5" si="895">FM37*FM$32</f>
        <v>15656.519568</v>
      </c>
      <c r="FN5" s="803">
        <f t="shared" si="538"/>
        <v>7466.285891999999</v>
      </c>
      <c r="FO5" s="803">
        <f t="shared" si="539"/>
        <v>7540.9487509199998</v>
      </c>
      <c r="FP5" s="803">
        <f t="shared" si="540"/>
        <v>7453.84208218</v>
      </c>
      <c r="FQ5" s="803">
        <f t="shared" si="541"/>
        <v>6626.3287291499992</v>
      </c>
      <c r="FR5" s="803">
        <f t="shared" si="542"/>
        <v>7746.2716129499995</v>
      </c>
      <c r="FS5" s="803">
        <f t="shared" ref="FS5:ID5" si="896">FT37*FS$32</f>
        <v>10452.8002488</v>
      </c>
      <c r="FT5" s="803">
        <f t="shared" ref="FT5:IE5" si="897">FT37*FT$32</f>
        <v>14932.571783999998</v>
      </c>
      <c r="FU5" s="803">
        <f t="shared" si="545"/>
        <v>6966.4576319999996</v>
      </c>
      <c r="FV5" s="803">
        <f t="shared" si="546"/>
        <v>7036.12220832</v>
      </c>
      <c r="FW5" s="803">
        <f t="shared" si="547"/>
        <v>6954.8468692800006</v>
      </c>
      <c r="FX5" s="803">
        <f t="shared" si="548"/>
        <v>6182.7311484000002</v>
      </c>
      <c r="FY5" s="803">
        <f t="shared" si="549"/>
        <v>7227.6997932000004</v>
      </c>
      <c r="FZ5" s="803">
        <f t="shared" ref="FZ5:IK5" si="898">GA37*FZ$32</f>
        <v>9753.0406848000002</v>
      </c>
      <c r="GA5" s="803">
        <f t="shared" ref="GA5:IL5" si="899">GA37*GA$32</f>
        <v>13932.915263999999</v>
      </c>
      <c r="GB5" s="803">
        <f t="shared" si="552"/>
        <v>5269.7930999999999</v>
      </c>
      <c r="GC5" s="803">
        <f t="shared" si="553"/>
        <v>5322.4910309999996</v>
      </c>
      <c r="GD5" s="803">
        <f t="shared" si="554"/>
        <v>5261.0101114999998</v>
      </c>
      <c r="GE5" s="803">
        <f t="shared" si="555"/>
        <v>4676.9413762499998</v>
      </c>
      <c r="GF5" s="803">
        <f t="shared" si="556"/>
        <v>5467.4103412499999</v>
      </c>
      <c r="GG5" s="803">
        <f t="shared" ref="GG5:IR5" si="900">GH37*GG$32</f>
        <v>7377.7103399999996</v>
      </c>
      <c r="GH5" s="803">
        <f t="shared" ref="GH5:IS5" si="901">GH37*GH$32</f>
        <v>10539.5862</v>
      </c>
      <c r="GI5" s="803">
        <f t="shared" si="559"/>
        <v>6628.7122200000003</v>
      </c>
      <c r="GJ5" s="803">
        <f t="shared" si="560"/>
        <v>6694.9993422000007</v>
      </c>
      <c r="GK5" s="803">
        <f t="shared" si="561"/>
        <v>6617.6643663000004</v>
      </c>
      <c r="GL5" s="803">
        <f t="shared" si="562"/>
        <v>5882.9820952500004</v>
      </c>
      <c r="GM5" s="803">
        <f t="shared" si="563"/>
        <v>6877.2889282500009</v>
      </c>
      <c r="GN5" s="803">
        <f t="shared" ref="GN5:HS5" si="902">GO37*GN$32</f>
        <v>9280.1971080000021</v>
      </c>
      <c r="GO5" s="803">
        <f t="shared" ref="GO5:HT5" si="903">GO37*GO$32</f>
        <v>13257.424440000001</v>
      </c>
      <c r="GP5" s="803">
        <f t="shared" si="566"/>
        <v>5716.1972400000004</v>
      </c>
      <c r="GQ5" s="803">
        <f t="shared" si="567"/>
        <v>5773.3592124000006</v>
      </c>
      <c r="GR5" s="803">
        <f t="shared" si="568"/>
        <v>5706.6702446000008</v>
      </c>
      <c r="GS5" s="803">
        <f t="shared" si="569"/>
        <v>5073.1250505000007</v>
      </c>
      <c r="GT5" s="803">
        <f t="shared" si="570"/>
        <v>5930.5546365000009</v>
      </c>
      <c r="GU5" s="803">
        <f t="shared" ref="GU5:HZ5" si="904">GV37*GU$32</f>
        <v>8002.6761360000019</v>
      </c>
      <c r="GV5" s="803">
        <f t="shared" ref="GV5:IA5" si="905">GV37*GV$32</f>
        <v>11432.394480000001</v>
      </c>
      <c r="GW5" s="803">
        <f t="shared" si="573"/>
        <v>6370.5088200000009</v>
      </c>
      <c r="GX5" s="803">
        <f t="shared" si="574"/>
        <v>6434.2139082000012</v>
      </c>
      <c r="GY5" s="803">
        <f t="shared" si="575"/>
        <v>6359.8913053000006</v>
      </c>
      <c r="GZ5" s="803">
        <f t="shared" si="576"/>
        <v>5653.8265777500001</v>
      </c>
      <c r="HA5" s="803">
        <f t="shared" si="577"/>
        <v>6609.4029007500003</v>
      </c>
      <c r="HB5" s="803">
        <f t="shared" ref="HB5:IG5" si="906">HC37*HB$32</f>
        <v>8918.7123480000009</v>
      </c>
      <c r="HC5" s="803">
        <f t="shared" ref="HC5:IH5" si="907">HC37*HC$32</f>
        <v>12741.017640000002</v>
      </c>
      <c r="HD5" s="803">
        <f t="shared" si="580"/>
        <v>6775.9299000000001</v>
      </c>
      <c r="HE5" s="803">
        <f t="shared" si="581"/>
        <v>6843.6891990000004</v>
      </c>
      <c r="HF5" s="803">
        <f t="shared" si="582"/>
        <v>6764.6366835000008</v>
      </c>
      <c r="HG5" s="803">
        <f t="shared" si="583"/>
        <v>6013.6377862500003</v>
      </c>
      <c r="HH5" s="803">
        <f t="shared" si="584"/>
        <v>7030.0272712500009</v>
      </c>
      <c r="HI5" s="803">
        <f t="shared" ref="HI5:IN5" si="908">HJ37*HI$32</f>
        <v>9486.3018600000014</v>
      </c>
      <c r="HJ5" s="803">
        <f t="shared" ref="HJ5:IO5" si="909">HJ37*HJ$32</f>
        <v>13551.8598</v>
      </c>
      <c r="HK5" s="803">
        <f t="shared" si="587"/>
        <v>5367.2930999999999</v>
      </c>
      <c r="HL5" s="803">
        <f t="shared" si="588"/>
        <v>5420.9660309999999</v>
      </c>
      <c r="HM5" s="803">
        <f t="shared" si="589"/>
        <v>5358.3476114999994</v>
      </c>
      <c r="HN5" s="803">
        <f t="shared" si="590"/>
        <v>4763.4726262499998</v>
      </c>
      <c r="HO5" s="803">
        <f t="shared" si="591"/>
        <v>5568.5665912499999</v>
      </c>
      <c r="HP5" s="803">
        <f t="shared" ref="HP5:IU5" si="910">HQ37*HP$32</f>
        <v>7514.2103399999996</v>
      </c>
      <c r="HQ5" s="803">
        <f t="shared" ref="HQ5:IV5" si="911">HQ37*HQ$32</f>
        <v>10734.5862</v>
      </c>
      <c r="HR5" s="803">
        <f t="shared" si="594"/>
        <v>5624.1539999999995</v>
      </c>
      <c r="HS5" s="803">
        <f t="shared" si="595"/>
        <v>5680.3955399999995</v>
      </c>
      <c r="HT5" s="803">
        <f t="shared" si="596"/>
        <v>5614.7804099999994</v>
      </c>
      <c r="HU5" s="803">
        <f t="shared" si="597"/>
        <v>4991.4366749999999</v>
      </c>
      <c r="HV5" s="803">
        <f t="shared" si="598"/>
        <v>5835.0597749999997</v>
      </c>
      <c r="HW5" s="803">
        <f t="shared" ref="HW5:JB5" si="912">HX37*HW$32</f>
        <v>7873.8155999999999</v>
      </c>
      <c r="HX5" s="803">
        <f t="shared" ref="HX5:JC5" si="913">HX37*HX$32</f>
        <v>11248.307999999999</v>
      </c>
      <c r="HY5" s="803">
        <f t="shared" si="601"/>
        <v>5074.4096999999992</v>
      </c>
      <c r="HZ5" s="803">
        <f t="shared" si="602"/>
        <v>5125.1537969999999</v>
      </c>
      <c r="IA5" s="803">
        <f t="shared" si="603"/>
        <v>5065.9523504999997</v>
      </c>
      <c r="IB5" s="803">
        <f t="shared" si="604"/>
        <v>4503.5386087500001</v>
      </c>
      <c r="IC5" s="803">
        <f t="shared" si="605"/>
        <v>5264.7000637499996</v>
      </c>
      <c r="ID5" s="803">
        <f t="shared" ref="ID5:JI5" si="914">IE37*ID$32</f>
        <v>7104.1735799999997</v>
      </c>
      <c r="IE5" s="803">
        <f t="shared" ref="IE5:JJ5" si="915">IE37*IE$32</f>
        <v>10148.819399999998</v>
      </c>
      <c r="IF5" s="803">
        <f t="shared" si="608"/>
        <v>4519.53</v>
      </c>
      <c r="IG5" s="803">
        <f t="shared" si="609"/>
        <v>4564.7253000000001</v>
      </c>
      <c r="IH5" s="803">
        <f t="shared" si="610"/>
        <v>4511.9974499999998</v>
      </c>
      <c r="II5" s="803">
        <f t="shared" si="611"/>
        <v>4011.0828750000001</v>
      </c>
      <c r="IJ5" s="803">
        <f t="shared" si="612"/>
        <v>4689.0123750000002</v>
      </c>
      <c r="IK5" s="803">
        <f t="shared" ref="IK5:JP5" si="916">IL37*IK$32</f>
        <v>6327.3420000000006</v>
      </c>
      <c r="IL5" s="803">
        <f t="shared" ref="IL5:JQ5" si="917">IL37*IL$32</f>
        <v>9039.06</v>
      </c>
      <c r="IM5" s="803">
        <f t="shared" si="615"/>
        <v>5006.0312999999996</v>
      </c>
      <c r="IN5" s="803">
        <f t="shared" si="616"/>
        <v>5056.0916129999996</v>
      </c>
      <c r="IO5" s="803">
        <f t="shared" si="617"/>
        <v>4997.6879145000003</v>
      </c>
      <c r="IP5" s="803">
        <f t="shared" si="618"/>
        <v>4442.8527787499997</v>
      </c>
      <c r="IQ5" s="803">
        <f t="shared" si="619"/>
        <v>5193.7574737499999</v>
      </c>
      <c r="IR5" s="803">
        <f t="shared" ref="IR5:JW5" si="918">IS37*IR$32</f>
        <v>7008.4438200000004</v>
      </c>
      <c r="IS5" s="803">
        <f t="shared" ref="IS5:JX5" si="919">IS37*IS$32</f>
        <v>10012.062599999999</v>
      </c>
      <c r="IT5" s="803">
        <f t="shared" si="622"/>
        <v>5163.0938999999998</v>
      </c>
      <c r="IU5" s="803">
        <f t="shared" si="623"/>
        <v>5214.7248390000004</v>
      </c>
      <c r="IV5" s="803">
        <f t="shared" si="624"/>
        <v>5154.4887435000001</v>
      </c>
      <c r="IW5" s="803">
        <f t="shared" si="625"/>
        <v>4582.2458362500001</v>
      </c>
      <c r="IX5" s="803">
        <f t="shared" si="626"/>
        <v>5356.7099212499998</v>
      </c>
      <c r="IY5" s="803">
        <f t="shared" ref="IY5:KD5" si="920">IZ37*IY$32</f>
        <v>7228.3314600000003</v>
      </c>
      <c r="IZ5" s="803">
        <f t="shared" ref="IZ5:KE5" si="921">IZ37*IZ$32</f>
        <v>10326.1878</v>
      </c>
      <c r="JA5" s="803">
        <f t="shared" si="629"/>
        <v>4457.2148999999999</v>
      </c>
      <c r="JB5" s="803">
        <f t="shared" si="630"/>
        <v>4501.7870490000005</v>
      </c>
      <c r="JC5" s="803">
        <f t="shared" si="631"/>
        <v>4449.7862085000006</v>
      </c>
      <c r="JD5" s="803">
        <f t="shared" si="632"/>
        <v>3955.7782237500005</v>
      </c>
      <c r="JE5" s="803">
        <f t="shared" si="633"/>
        <v>4624.3604587500004</v>
      </c>
      <c r="JF5" s="803">
        <f t="shared" ref="JF5:KK5" si="922">JG37*JF$32</f>
        <v>6240.1008600000014</v>
      </c>
      <c r="JG5" s="803">
        <f t="shared" ref="JG5:KL5" si="923">JG37*JG$32</f>
        <v>8914.4297999999999</v>
      </c>
      <c r="JH5" s="803">
        <f t="shared" si="636"/>
        <v>4649.0328</v>
      </c>
      <c r="JI5" s="803">
        <f t="shared" si="637"/>
        <v>4695.5231280000007</v>
      </c>
      <c r="JJ5" s="803">
        <f t="shared" si="638"/>
        <v>4641.284412</v>
      </c>
      <c r="JK5" s="803">
        <f t="shared" si="639"/>
        <v>4126.0166100000006</v>
      </c>
      <c r="JL5" s="803">
        <f t="shared" si="640"/>
        <v>4823.3715300000003</v>
      </c>
      <c r="JM5" s="803">
        <f t="shared" ref="JM5:KR5" si="924">JN37*JM$32</f>
        <v>6508.6459200000008</v>
      </c>
      <c r="JN5" s="803">
        <f t="shared" ref="JN5:KS5" si="925">JN37*JN$32</f>
        <v>9298.0655999999999</v>
      </c>
      <c r="JO5" s="803">
        <f t="shared" si="643"/>
        <v>4986.0458000400004</v>
      </c>
      <c r="JP5" s="803">
        <f t="shared" si="644"/>
        <v>4873.0120161600007</v>
      </c>
      <c r="JQ5" s="803">
        <f t="shared" si="645"/>
        <v>4944.1814356400009</v>
      </c>
      <c r="JR5" s="803">
        <f t="shared" si="646"/>
        <v>4835.3340882000011</v>
      </c>
      <c r="JS5" s="803">
        <f t="shared" si="647"/>
        <v>5350.2657703200002</v>
      </c>
      <c r="JT5" s="803">
        <f t="shared" ref="JT5:KY5" si="926">JU37*JT$32</f>
        <v>6585.2645201200012</v>
      </c>
      <c r="JU5" s="803">
        <f t="shared" ref="JU5:KZ5" si="927">JU37*JU$32</f>
        <v>10290.26076952</v>
      </c>
      <c r="JV5" s="803">
        <f t="shared" si="650"/>
        <v>4856.0974098000006</v>
      </c>
      <c r="JW5" s="803">
        <f t="shared" si="651"/>
        <v>4746.0095592000007</v>
      </c>
      <c r="JX5" s="803">
        <f t="shared" si="652"/>
        <v>4815.3241318000009</v>
      </c>
      <c r="JY5" s="803">
        <f t="shared" si="653"/>
        <v>4709.3136090000007</v>
      </c>
      <c r="JZ5" s="803">
        <f t="shared" si="654"/>
        <v>5210.8249284000003</v>
      </c>
      <c r="KA5" s="803">
        <f t="shared" ref="KA5:LF5" si="928">KB37*KA$32</f>
        <v>6413.6366294000009</v>
      </c>
      <c r="KB5" s="803">
        <f t="shared" ref="KB5:LG5" si="929">KB37*KB$32</f>
        <v>10022.071732400002</v>
      </c>
      <c r="KC5" s="803">
        <f t="shared" si="657"/>
        <v>6112.3391035200002</v>
      </c>
      <c r="KD5" s="803">
        <f t="shared" si="658"/>
        <v>5973.7722220800006</v>
      </c>
      <c r="KE5" s="803">
        <f t="shared" si="659"/>
        <v>6061.0180363200006</v>
      </c>
      <c r="KF5" s="803">
        <f t="shared" si="660"/>
        <v>5927.5832616000007</v>
      </c>
      <c r="KG5" s="803">
        <f t="shared" si="661"/>
        <v>6558.8323881600008</v>
      </c>
      <c r="KH5" s="803">
        <f t="shared" ref="KH5:LM5" si="930">KI37*KH$32</f>
        <v>8072.8038705600002</v>
      </c>
      <c r="KI5" s="803">
        <f t="shared" ref="KI5:LN5" si="931">KI37*KI$32</f>
        <v>12614.71831776</v>
      </c>
      <c r="KJ5" s="803">
        <f t="shared" si="664"/>
        <v>7063.8116149199996</v>
      </c>
      <c r="KK5" s="803">
        <f t="shared" si="665"/>
        <v>6903.6748276799999</v>
      </c>
      <c r="KL5" s="803">
        <f t="shared" si="666"/>
        <v>7004.5016937199998</v>
      </c>
      <c r="KM5" s="803">
        <f t="shared" si="667"/>
        <v>6850.2958986000003</v>
      </c>
      <c r="KN5" s="803">
        <f t="shared" si="668"/>
        <v>7579.8079293599994</v>
      </c>
      <c r="KO5" s="803">
        <f t="shared" ref="KO5:LT5" si="932">KP37*KO$32</f>
        <v>9329.4506047599989</v>
      </c>
      <c r="KP5" s="803">
        <f t="shared" ref="KP5:LU5" si="933">KP37*KP$32</f>
        <v>14578.378630959998</v>
      </c>
      <c r="KQ5" s="803">
        <f t="shared" si="671"/>
        <v>6006.3741422999992</v>
      </c>
      <c r="KR5" s="803">
        <f t="shared" si="672"/>
        <v>5870.2094891999996</v>
      </c>
      <c r="KS5" s="803">
        <f t="shared" si="673"/>
        <v>5955.9427892999993</v>
      </c>
      <c r="KT5" s="803">
        <f t="shared" si="674"/>
        <v>5824.8212715</v>
      </c>
      <c r="KU5" s="803">
        <f t="shared" si="675"/>
        <v>6445.1269133999995</v>
      </c>
      <c r="KV5" s="803">
        <f t="shared" ref="KV5:MA5" si="934">KW37*KV$32</f>
        <v>7932.8518268999987</v>
      </c>
      <c r="KW5" s="803">
        <f t="shared" ref="KW5:MB5" si="935">KW37*KW$32</f>
        <v>12396.026567399998</v>
      </c>
      <c r="KX5" s="803">
        <f t="shared" si="678"/>
        <v>6887.9572968599987</v>
      </c>
      <c r="KY5" s="803">
        <f t="shared" si="679"/>
        <v>6731.8071314399995</v>
      </c>
      <c r="KZ5" s="803">
        <f t="shared" si="680"/>
        <v>6830.1239022599993</v>
      </c>
      <c r="LA5" s="803">
        <f t="shared" si="681"/>
        <v>6679.7570762999994</v>
      </c>
      <c r="LB5" s="803">
        <f t="shared" si="682"/>
        <v>7391.1078298799985</v>
      </c>
      <c r="LC5" s="803">
        <f t="shared" ref="LC5:MH5" si="936">LD37*LC$32</f>
        <v>9097.1929705799994</v>
      </c>
      <c r="LD5" s="803">
        <f t="shared" ref="LD5:MI5" si="937">LD37*LD$32</f>
        <v>14215.448392679997</v>
      </c>
      <c r="LE5" s="803">
        <f t="shared" si="685"/>
        <v>7979.7373973999993</v>
      </c>
      <c r="LF5" s="803">
        <f t="shared" si="686"/>
        <v>7798.8365495999997</v>
      </c>
      <c r="LG5" s="803">
        <f t="shared" si="687"/>
        <v>7912.7370833999994</v>
      </c>
      <c r="LH5" s="803">
        <f t="shared" si="688"/>
        <v>7738.5362670000004</v>
      </c>
      <c r="LI5" s="803">
        <f t="shared" si="689"/>
        <v>8562.6401291999991</v>
      </c>
      <c r="LJ5" s="803">
        <f t="shared" ref="LJ5:MO5" si="938">LK37*LJ$32</f>
        <v>10539.149392199999</v>
      </c>
      <c r="LK5" s="803">
        <f t="shared" ref="LK5:MP5" si="939">LK37*LK$32</f>
        <v>16468.677181200001</v>
      </c>
      <c r="LL5" s="803">
        <f t="shared" si="692"/>
        <v>6959.5884673800001</v>
      </c>
      <c r="LM5" s="803">
        <f t="shared" si="693"/>
        <v>6801.81442152</v>
      </c>
      <c r="LN5" s="803">
        <f t="shared" si="694"/>
        <v>6901.1536355799999</v>
      </c>
      <c r="LO5" s="803">
        <f t="shared" si="695"/>
        <v>6749.2230729000003</v>
      </c>
      <c r="LP5" s="803">
        <f t="shared" si="696"/>
        <v>7467.9715040399997</v>
      </c>
      <c r="LQ5" s="803">
        <f t="shared" ref="LQ5:MV5" si="940">LR37*LQ$32</f>
        <v>9191.7990421399991</v>
      </c>
      <c r="LR5" s="803">
        <f t="shared" ref="LR5:MW5" si="941">LR37*LR$32</f>
        <v>14363.28165644</v>
      </c>
      <c r="LS5" s="803">
        <f t="shared" si="699"/>
        <v>8907.4765897799989</v>
      </c>
      <c r="LT5" s="803">
        <f t="shared" si="700"/>
        <v>8705.5438711200004</v>
      </c>
      <c r="LU5" s="803">
        <f t="shared" si="701"/>
        <v>8832.6866939800002</v>
      </c>
      <c r="LV5" s="803">
        <f t="shared" si="702"/>
        <v>8638.2329649000003</v>
      </c>
      <c r="LW5" s="803">
        <f t="shared" si="703"/>
        <v>9558.1486832399987</v>
      </c>
      <c r="LX5" s="803">
        <f t="shared" ref="LX5:NC5" si="942">LY37*LX$32</f>
        <v>11764.45060934</v>
      </c>
      <c r="LY5" s="803">
        <f t="shared" ref="LY5:ND5" si="943">LY37*LY$32</f>
        <v>18383.35638764</v>
      </c>
      <c r="LZ5" s="803">
        <f t="shared" si="706"/>
        <v>12825.144748499999</v>
      </c>
      <c r="MA5" s="803">
        <f t="shared" si="707"/>
        <v>12534.398394</v>
      </c>
      <c r="MB5" s="803">
        <f t="shared" si="708"/>
        <v>12717.460913499999</v>
      </c>
      <c r="MC5" s="803">
        <f t="shared" si="709"/>
        <v>12437.482942499999</v>
      </c>
      <c r="MD5" s="803">
        <f t="shared" si="710"/>
        <v>13761.994112999999</v>
      </c>
      <c r="ME5" s="803">
        <f t="shared" ref="ME5:NJ5" si="944">MF37*ME$32</f>
        <v>16938.667245499997</v>
      </c>
      <c r="MF5" s="803">
        <f t="shared" ref="MF5:NK5" si="945">MF37*MF$32</f>
        <v>26468.686642999997</v>
      </c>
      <c r="MG5" s="803">
        <f t="shared" si="713"/>
        <v>19185.1334604</v>
      </c>
      <c r="MH5" s="803">
        <f t="shared" si="714"/>
        <v>18750.2060016</v>
      </c>
      <c r="MI5" s="803">
        <f t="shared" si="715"/>
        <v>19024.049216399999</v>
      </c>
      <c r="MJ5" s="803">
        <f t="shared" si="716"/>
        <v>18605.230182000003</v>
      </c>
      <c r="MK5" s="803">
        <f t="shared" si="717"/>
        <v>20586.566383199999</v>
      </c>
      <c r="ML5" s="803">
        <f t="shared" ref="ML5:OC5" si="946">MM37*ML$32</f>
        <v>25338.551581200001</v>
      </c>
      <c r="MM5" s="803">
        <f t="shared" ref="MM5:OC5" si="947">MM37*MM$32</f>
        <v>39594.5071752</v>
      </c>
      <c r="MN5" s="803">
        <f t="shared" si="720"/>
        <v>19101.469354859997</v>
      </c>
      <c r="MO5" s="803">
        <f t="shared" si="721"/>
        <v>18668.438563439999</v>
      </c>
      <c r="MP5" s="803">
        <f t="shared" si="722"/>
        <v>18941.087580259995</v>
      </c>
      <c r="MQ5" s="803">
        <v>38432.35</v>
      </c>
      <c r="MR5" s="803">
        <v>40917.86</v>
      </c>
      <c r="MS5" s="803">
        <v>54514.559999999998</v>
      </c>
      <c r="MT5" s="803">
        <v>49943.49</v>
      </c>
      <c r="MU5" s="803"/>
      <c r="MV5" s="954">
        <v>13377.13</v>
      </c>
      <c r="MW5" s="954">
        <v>15590.01</v>
      </c>
      <c r="MX5" s="954">
        <v>14381.43</v>
      </c>
      <c r="MY5" s="954">
        <v>15989.52</v>
      </c>
      <c r="MZ5" s="954">
        <v>19707.439999999999</v>
      </c>
      <c r="NA5" s="954">
        <v>16426.830000000002</v>
      </c>
      <c r="NB5" s="803"/>
      <c r="NC5" s="803">
        <f t="shared" si="723"/>
        <v>7013.2343769600011</v>
      </c>
      <c r="ND5" s="803">
        <f t="shared" si="724"/>
        <v>6615.6261438400006</v>
      </c>
      <c r="NE5" s="803">
        <f t="shared" si="725"/>
        <v>5968.9139574400006</v>
      </c>
      <c r="NF5" s="803">
        <f t="shared" si="726"/>
        <v>6601.2547619200004</v>
      </c>
      <c r="NG5" s="803">
        <f t="shared" ref="NG5:OC5" si="948">NH37*NG$32</f>
        <v>8493.4867147200021</v>
      </c>
      <c r="NH5" s="803">
        <f t="shared" ref="NH5:OC5" si="949">NH37*NH$32</f>
        <v>13212.09044512</v>
      </c>
      <c r="NI5" s="803">
        <f t="shared" si="729"/>
        <v>4346.2275705000002</v>
      </c>
      <c r="NJ5" s="803">
        <f t="shared" si="730"/>
        <v>4247.6984820000007</v>
      </c>
      <c r="NK5" s="803">
        <f t="shared" si="731"/>
        <v>4309.7353155000001</v>
      </c>
      <c r="NL5" s="803">
        <f t="shared" si="732"/>
        <v>4214.8554525000009</v>
      </c>
      <c r="NM5" s="803">
        <f t="shared" si="733"/>
        <v>4663.7101890000004</v>
      </c>
      <c r="NN5" s="803">
        <f t="shared" ref="NN5:OC5" si="950">NO37*NN$32</f>
        <v>5740.2317115000005</v>
      </c>
      <c r="NO5" s="803">
        <f t="shared" ref="NO5:OC5" si="951">NO37*NO$32</f>
        <v>8969.7962790000001</v>
      </c>
      <c r="NP5" s="803">
        <f t="shared" si="736"/>
        <v>7480.0144</v>
      </c>
      <c r="NQ5" s="803">
        <f t="shared" si="737"/>
        <v>7995.250399999999</v>
      </c>
      <c r="NR5" s="803">
        <f t="shared" si="738"/>
        <v>6940.5320000000002</v>
      </c>
      <c r="NS5" s="803">
        <f t="shared" si="739"/>
        <v>7122.3799999999992</v>
      </c>
      <c r="NT5" s="803">
        <f t="shared" si="740"/>
        <v>7589.1232</v>
      </c>
      <c r="NU5" s="803">
        <f t="shared" ref="NU5:OC5" si="952">NV37*NU$32</f>
        <v>9607.6360000000004</v>
      </c>
      <c r="NV5" s="803">
        <f t="shared" ref="NV5:OC5" si="953">NV37*NV$32</f>
        <v>13881.064</v>
      </c>
      <c r="NW5" s="803">
        <f t="shared" si="743"/>
        <v>3837.9004199999999</v>
      </c>
      <c r="NX5" s="803">
        <f t="shared" si="744"/>
        <v>4102.2614699999995</v>
      </c>
      <c r="NY5" s="803">
        <f t="shared" si="745"/>
        <v>3561.0988499999999</v>
      </c>
      <c r="NZ5" s="803">
        <f t="shared" si="746"/>
        <v>3654.4027499999997</v>
      </c>
      <c r="OA5" s="803">
        <f t="shared" si="747"/>
        <v>3893.88276</v>
      </c>
      <c r="OB5" s="803">
        <f t="shared" ref="OB5:OC5" si="954">OC37*OB$32</f>
        <v>4929.5560500000001</v>
      </c>
      <c r="OC5" s="803">
        <f t="shared" si="369"/>
        <v>7122.1976999999997</v>
      </c>
    </row>
    <row r="6" spans="1:442">
      <c r="A6" s="807" t="s">
        <v>13</v>
      </c>
      <c r="B6" s="803">
        <f t="shared" si="370"/>
        <v>5176.8061464000002</v>
      </c>
      <c r="C6" s="803">
        <f t="shared" si="371"/>
        <v>5104.1941790000001</v>
      </c>
      <c r="D6" s="803">
        <f t="shared" si="372"/>
        <v>5146.9071009999998</v>
      </c>
      <c r="E6" s="803">
        <f t="shared" si="373"/>
        <v>5317.7587889999995</v>
      </c>
      <c r="F6" s="803">
        <f t="shared" si="374"/>
        <v>5873.0267750000003</v>
      </c>
      <c r="G6" s="803">
        <f t="shared" si="375"/>
        <v>6633.3167865999994</v>
      </c>
      <c r="H6" s="803">
        <f t="shared" si="376"/>
        <v>9460.9122229999994</v>
      </c>
      <c r="I6" s="803">
        <f t="shared" si="377"/>
        <v>6078.4916051999999</v>
      </c>
      <c r="J6" s="803">
        <f t="shared" si="378"/>
        <v>5993.2322344999993</v>
      </c>
      <c r="K6" s="803">
        <f t="shared" si="379"/>
        <v>6043.3848054999989</v>
      </c>
      <c r="L6" s="803">
        <f t="shared" si="380"/>
        <v>6243.9950894999993</v>
      </c>
      <c r="M6" s="803">
        <f t="shared" si="381"/>
        <v>6895.9785124999999</v>
      </c>
      <c r="N6" s="803">
        <f t="shared" ref="N6:BY6" si="955">O38*N$32</f>
        <v>7788.6942762999988</v>
      </c>
      <c r="O6" s="803">
        <f t="shared" ref="O6:BZ6" si="956">O38*O$32</f>
        <v>11108.794476499999</v>
      </c>
      <c r="P6" s="803">
        <f t="shared" si="384"/>
        <v>5781.292843199999</v>
      </c>
      <c r="Q6" s="803">
        <f t="shared" si="385"/>
        <v>5700.2021019999993</v>
      </c>
      <c r="R6" s="803">
        <f t="shared" si="386"/>
        <v>5747.9025379999994</v>
      </c>
      <c r="S6" s="803">
        <f t="shared" si="387"/>
        <v>5938.7042819999997</v>
      </c>
      <c r="T6" s="803">
        <f t="shared" si="388"/>
        <v>6558.8099499999998</v>
      </c>
      <c r="U6" s="803">
        <f t="shared" ref="U6:CF6" si="957">V38*U$32</f>
        <v>7407.8777107999986</v>
      </c>
      <c r="V6" s="803">
        <f t="shared" ref="V6:CG6" si="958">V38*V$32</f>
        <v>10565.646573999999</v>
      </c>
      <c r="W6" s="803">
        <f t="shared" si="391"/>
        <v>5522.5129055999996</v>
      </c>
      <c r="X6" s="803">
        <f t="shared" si="392"/>
        <v>5445.0519159999985</v>
      </c>
      <c r="Y6" s="803">
        <f t="shared" si="393"/>
        <v>5490.6172039999992</v>
      </c>
      <c r="Z6" s="803">
        <f t="shared" si="394"/>
        <v>5672.8783559999993</v>
      </c>
      <c r="AA6" s="803">
        <f t="shared" si="395"/>
        <v>6265.2270999999992</v>
      </c>
      <c r="AB6" s="803">
        <f t="shared" ref="AB6:CM6" si="959">AC38*AB$32</f>
        <v>7076.2892263999984</v>
      </c>
      <c r="AC6" s="803">
        <f t="shared" ref="AC6:CN6" si="960">AC38*AC$32</f>
        <v>10092.711291999998</v>
      </c>
      <c r="AD6" s="803">
        <f t="shared" si="398"/>
        <v>5798.0787280800005</v>
      </c>
      <c r="AE6" s="803">
        <f t="shared" si="399"/>
        <v>5716.7525413000003</v>
      </c>
      <c r="AF6" s="803">
        <f t="shared" si="400"/>
        <v>5764.5914746999997</v>
      </c>
      <c r="AG6" s="803">
        <f t="shared" si="401"/>
        <v>5955.9472083000001</v>
      </c>
      <c r="AH6" s="803">
        <f t="shared" si="402"/>
        <v>6577.8533425000005</v>
      </c>
      <c r="AI6" s="803">
        <f t="shared" ref="AI6:CT6" si="961">AJ38*AI$32</f>
        <v>7429.3863570200001</v>
      </c>
      <c r="AJ6" s="803">
        <f t="shared" ref="AJ6:CU6" si="962">AJ38*AJ$32</f>
        <v>10596.3237481</v>
      </c>
      <c r="AK6" s="803">
        <f t="shared" si="405"/>
        <v>8148.994534200001</v>
      </c>
      <c r="AL6" s="803">
        <f t="shared" si="406"/>
        <v>8034.6934557500008</v>
      </c>
      <c r="AM6" s="803">
        <f t="shared" si="407"/>
        <v>8101.929384250001</v>
      </c>
      <c r="AN6" s="803">
        <f t="shared" si="408"/>
        <v>8370.8730982500019</v>
      </c>
      <c r="AO6" s="803">
        <f t="shared" si="409"/>
        <v>9244.9401687500012</v>
      </c>
      <c r="AP6" s="803">
        <f t="shared" ref="AP6:DA6" si="963">AQ38*AP$32</f>
        <v>10441.739696050001</v>
      </c>
      <c r="AQ6" s="803">
        <f t="shared" ref="AQ6:DB6" si="964">AQ38*AQ$32</f>
        <v>14892.758162750002</v>
      </c>
      <c r="AR6" s="803">
        <f t="shared" si="412"/>
        <v>4943.5923186000009</v>
      </c>
      <c r="AS6" s="803">
        <f t="shared" si="413"/>
        <v>4874.2515022500002</v>
      </c>
      <c r="AT6" s="803">
        <f t="shared" si="414"/>
        <v>4915.0402177500009</v>
      </c>
      <c r="AU6" s="803">
        <f t="shared" si="415"/>
        <v>5078.1950797500003</v>
      </c>
      <c r="AV6" s="803">
        <f t="shared" si="416"/>
        <v>5608.4483812500011</v>
      </c>
      <c r="AW6" s="803">
        <f t="shared" ref="AW6:DH6" si="965">AX38*AW$32</f>
        <v>6334.4875171500007</v>
      </c>
      <c r="AX6" s="803">
        <f t="shared" ref="AX6:DI6" si="966">AX38*AX$32</f>
        <v>9034.7004832500006</v>
      </c>
      <c r="AY6" s="803">
        <f t="shared" si="419"/>
        <v>6296.4103687200004</v>
      </c>
      <c r="AZ6" s="803">
        <f t="shared" si="420"/>
        <v>6208.0943816999998</v>
      </c>
      <c r="BA6" s="803">
        <f t="shared" si="421"/>
        <v>6260.0449622999995</v>
      </c>
      <c r="BB6" s="803">
        <f t="shared" si="422"/>
        <v>6467.8472847000003</v>
      </c>
      <c r="BC6" s="803">
        <f t="shared" si="423"/>
        <v>7143.2048325000005</v>
      </c>
      <c r="BD6" s="803">
        <f t="shared" ref="BD6:DO6" si="967">BE38*BD$32</f>
        <v>8067.9251671800002</v>
      </c>
      <c r="BE6" s="803">
        <f t="shared" ref="BE6:DP6" si="968">BE38*BE$32</f>
        <v>11507.0536029</v>
      </c>
      <c r="BF6" s="803">
        <f t="shared" si="426"/>
        <v>5190.1121368800004</v>
      </c>
      <c r="BG6" s="803">
        <f t="shared" si="427"/>
        <v>5117.3135342999994</v>
      </c>
      <c r="BH6" s="803">
        <f t="shared" si="428"/>
        <v>5160.1362417</v>
      </c>
      <c r="BI6" s="803">
        <f t="shared" si="429"/>
        <v>5331.4270712999996</v>
      </c>
      <c r="BJ6" s="803">
        <f t="shared" si="430"/>
        <v>5888.1222675000008</v>
      </c>
      <c r="BK6" s="803">
        <f t="shared" ref="BK6:DV6" si="969">BL38*BK$32</f>
        <v>6650.3664592199993</v>
      </c>
      <c r="BL6" s="803">
        <f t="shared" ref="BL6:DW6" si="970">BL38*BL$32</f>
        <v>9485.2296891000005</v>
      </c>
      <c r="BM6" s="803">
        <f t="shared" si="433"/>
        <v>5789.1446639999995</v>
      </c>
      <c r="BN6" s="803">
        <f t="shared" si="434"/>
        <v>5707.9437899999994</v>
      </c>
      <c r="BO6" s="803">
        <f t="shared" si="435"/>
        <v>5755.7090099999987</v>
      </c>
      <c r="BP6" s="803">
        <f t="shared" si="436"/>
        <v>5946.7698899999996</v>
      </c>
      <c r="BQ6" s="803">
        <f t="shared" si="437"/>
        <v>6567.7177499999998</v>
      </c>
      <c r="BR6" s="803">
        <f t="shared" ref="BR6:EC6" si="971">BS38*BR$32</f>
        <v>7417.9386659999991</v>
      </c>
      <c r="BS6" s="803">
        <f t="shared" ref="BS6:ED6" si="972">BS38*BS$32</f>
        <v>10579.996229999999</v>
      </c>
      <c r="BT6" s="803">
        <f t="shared" si="440"/>
        <v>5795.5911101999991</v>
      </c>
      <c r="BU6" s="803">
        <f t="shared" si="441"/>
        <v>5714.2998157499987</v>
      </c>
      <c r="BV6" s="803">
        <f t="shared" si="442"/>
        <v>5762.118224249999</v>
      </c>
      <c r="BW6" s="803">
        <f t="shared" si="443"/>
        <v>5953.3918582499991</v>
      </c>
      <c r="BX6" s="803">
        <f t="shared" si="444"/>
        <v>6575.0311687499989</v>
      </c>
      <c r="BY6" s="803">
        <f t="shared" ref="BY6:EJ6" si="973">BZ38*BY$32</f>
        <v>7426.1988400499986</v>
      </c>
      <c r="BZ6" s="803">
        <f t="shared" ref="BZ6:EK6" si="974">BZ38*BZ$32</f>
        <v>10591.777482749998</v>
      </c>
      <c r="CA6" s="803">
        <f t="shared" si="447"/>
        <v>6111.2188412400001</v>
      </c>
      <c r="CB6" s="803">
        <f t="shared" si="448"/>
        <v>6025.5004251499995</v>
      </c>
      <c r="CC6" s="803">
        <f t="shared" si="449"/>
        <v>6075.9230228500001</v>
      </c>
      <c r="CD6" s="803">
        <f t="shared" si="450"/>
        <v>6277.6134136499995</v>
      </c>
      <c r="CE6" s="803">
        <f t="shared" si="451"/>
        <v>6933.1071837500003</v>
      </c>
      <c r="CF6" s="803">
        <f t="shared" ref="CF6:EQ6" si="975">CG38*CF$32</f>
        <v>7830.6294228099996</v>
      </c>
      <c r="CG6" s="803">
        <f t="shared" ref="CG6:ER6" si="976">CG38*CG$32</f>
        <v>11168.605390549999</v>
      </c>
      <c r="CH6" s="803">
        <f t="shared" si="454"/>
        <v>6303.9357615600002</v>
      </c>
      <c r="CI6" s="803">
        <f t="shared" si="455"/>
        <v>6215.51422035</v>
      </c>
      <c r="CJ6" s="803">
        <f t="shared" si="456"/>
        <v>6267.5268916499999</v>
      </c>
      <c r="CK6" s="803">
        <f t="shared" si="457"/>
        <v>6475.5775768499998</v>
      </c>
      <c r="CL6" s="803">
        <f t="shared" si="458"/>
        <v>7151.7423037500012</v>
      </c>
      <c r="CM6" s="803">
        <f t="shared" ref="CM6:EX6" si="977">CN38*CM$32</f>
        <v>8077.5678528899998</v>
      </c>
      <c r="CN6" s="803">
        <f t="shared" ref="CN6:EY6" si="978">CN38*CN$32</f>
        <v>11520.80669295</v>
      </c>
      <c r="CO6" s="803">
        <f t="shared" si="461"/>
        <v>6405.3196464000011</v>
      </c>
      <c r="CP6" s="803">
        <f t="shared" si="462"/>
        <v>6315.4760540000007</v>
      </c>
      <c r="CQ6" s="803">
        <f t="shared" si="463"/>
        <v>6368.3252260000008</v>
      </c>
      <c r="CR6" s="803">
        <f t="shared" si="464"/>
        <v>6579.7219140000007</v>
      </c>
      <c r="CS6" s="803">
        <f t="shared" si="465"/>
        <v>7266.7611500000012</v>
      </c>
      <c r="CT6" s="803">
        <f t="shared" ref="CT6:FE6" si="979">CU38*CT$32</f>
        <v>8207.4764116000006</v>
      </c>
      <c r="CU6" s="803">
        <f t="shared" ref="CU6:FF6" si="980">CU38*CU$32</f>
        <v>11706.091598000001</v>
      </c>
      <c r="CV6" s="803">
        <f t="shared" si="468"/>
        <v>6433.2702086400004</v>
      </c>
      <c r="CW6" s="803">
        <f t="shared" si="469"/>
        <v>6343.0345703999992</v>
      </c>
      <c r="CX6" s="803">
        <f t="shared" si="470"/>
        <v>6396.1143575999995</v>
      </c>
      <c r="CY6" s="803">
        <f t="shared" si="471"/>
        <v>6608.4335063999997</v>
      </c>
      <c r="CZ6" s="803">
        <f t="shared" si="472"/>
        <v>7298.4707400000007</v>
      </c>
      <c r="DA6" s="803">
        <f t="shared" si="473"/>
        <v>5193.2732998607999</v>
      </c>
      <c r="DB6" s="803">
        <f t="shared" si="474"/>
        <v>9876.0252064320011</v>
      </c>
      <c r="DC6" s="803">
        <f t="shared" si="475"/>
        <v>5349.9441986207994</v>
      </c>
      <c r="DD6" s="803">
        <f t="shared" si="476"/>
        <v>6432.8094234</v>
      </c>
      <c r="DE6" s="803">
        <f t="shared" si="477"/>
        <v>6486.6404646000001</v>
      </c>
      <c r="DF6" s="803">
        <f t="shared" si="478"/>
        <v>6701.9646294000004</v>
      </c>
      <c r="DG6" s="803">
        <f t="shared" si="479"/>
        <v>7401.7681650000004</v>
      </c>
      <c r="DH6" s="803">
        <f t="shared" ref="DH6:FS6" si="981">DI38*DH$32</f>
        <v>8359.9606983599988</v>
      </c>
      <c r="DI6" s="803">
        <f t="shared" ref="DI6:FT6" si="982">DI38*DI$32</f>
        <v>11923.5756258</v>
      </c>
      <c r="DJ6" s="803">
        <f t="shared" si="482"/>
        <v>9820.398553680001</v>
      </c>
      <c r="DK6" s="803">
        <f t="shared" si="483"/>
        <v>11596.2216123</v>
      </c>
      <c r="DL6" s="803">
        <f t="shared" si="484"/>
        <v>11693.2611237</v>
      </c>
      <c r="DM6" s="803">
        <f t="shared" si="485"/>
        <v>12081.419169300001</v>
      </c>
      <c r="DN6" s="803">
        <f t="shared" si="486"/>
        <v>13342.932817500001</v>
      </c>
      <c r="DO6" s="803">
        <f t="shared" ref="DO6:FZ6" si="983">DP38*DO$32</f>
        <v>15070.236120420001</v>
      </c>
      <c r="DP6" s="803">
        <f t="shared" ref="DP6:GA6" si="984">DP38*DP$32</f>
        <v>23435.042003099999</v>
      </c>
      <c r="DQ6" s="803">
        <f t="shared" si="489"/>
        <v>6238.3318498800008</v>
      </c>
      <c r="DR6" s="803">
        <f t="shared" si="490"/>
        <v>6150.8304955500007</v>
      </c>
      <c r="DS6" s="803">
        <f t="shared" si="491"/>
        <v>6202.3018804500007</v>
      </c>
      <c r="DT6" s="803">
        <f t="shared" si="492"/>
        <v>6408.1874200500006</v>
      </c>
      <c r="DU6" s="803">
        <f t="shared" si="493"/>
        <v>7077.3154237500012</v>
      </c>
      <c r="DV6" s="803">
        <f t="shared" ref="DV6:GG6" si="985">DW38*DV$32</f>
        <v>7993.5060749700006</v>
      </c>
      <c r="DW6" s="803">
        <f t="shared" ref="DW6:GH6" si="986">DW38*DW$32</f>
        <v>11400.911755350002</v>
      </c>
      <c r="DX6" s="803">
        <f t="shared" si="496"/>
        <v>14199.233236276414</v>
      </c>
      <c r="DY6" s="803">
        <f t="shared" si="497"/>
        <v>16900.056824607771</v>
      </c>
      <c r="DZ6" s="803">
        <f t="shared" si="498"/>
        <v>22612.373171914958</v>
      </c>
      <c r="EA6" s="803">
        <f t="shared" si="499"/>
        <v>8790.525396644498</v>
      </c>
      <c r="EB6" s="803">
        <f t="shared" si="500"/>
        <v>9708.4115826395082</v>
      </c>
      <c r="EC6" s="803">
        <f t="shared" ref="EC6:GN6" si="987">ED38*EC$32</f>
        <v>10965.209591155748</v>
      </c>
      <c r="ED6" s="803">
        <f t="shared" ref="ED6:GO6" si="988">ED38*ED$32</f>
        <v>15639.368476761096</v>
      </c>
      <c r="EE6" s="803">
        <f t="shared" si="503"/>
        <v>7395.1975699199993</v>
      </c>
      <c r="EF6" s="803">
        <f t="shared" si="504"/>
        <v>7291.4695511999989</v>
      </c>
      <c r="EG6" s="803">
        <f t="shared" si="505"/>
        <v>7352.4860327999986</v>
      </c>
      <c r="EH6" s="803">
        <f t="shared" si="506"/>
        <v>7596.5519591999991</v>
      </c>
      <c r="EI6" s="803">
        <f t="shared" si="507"/>
        <v>8389.7662199999995</v>
      </c>
      <c r="EJ6" s="803">
        <f t="shared" ref="EJ6:GU6" si="989">EK38*EJ$32</f>
        <v>9475.8595924799974</v>
      </c>
      <c r="EK6" s="803">
        <f t="shared" ref="EK6:GV6" si="990">EK38*EK$32</f>
        <v>13515.150674399998</v>
      </c>
      <c r="EL6" s="803">
        <f t="shared" si="510"/>
        <v>6674.1796183199995</v>
      </c>
      <c r="EM6" s="803">
        <f t="shared" si="511"/>
        <v>6580.5648876999994</v>
      </c>
      <c r="EN6" s="803">
        <f t="shared" si="512"/>
        <v>6635.6323762999991</v>
      </c>
      <c r="EO6" s="803">
        <f t="shared" si="513"/>
        <v>6855.9023306999998</v>
      </c>
      <c r="EP6" s="803">
        <f t="shared" si="514"/>
        <v>7571.7796825000005</v>
      </c>
      <c r="EQ6" s="803">
        <f t="shared" ref="EQ6:HB6" si="991">ER38*EQ$32</f>
        <v>8551.9809795799993</v>
      </c>
      <c r="ER6" s="803">
        <f t="shared" ref="ER6:HC6" si="992">ER38*ER$32</f>
        <v>12197.448724899999</v>
      </c>
      <c r="ES6" s="803">
        <f t="shared" si="517"/>
        <v>7796.9883599999985</v>
      </c>
      <c r="ET6" s="803">
        <f t="shared" si="518"/>
        <v>7874.9582435999992</v>
      </c>
      <c r="EU6" s="803">
        <f t="shared" si="519"/>
        <v>7783.993379399999</v>
      </c>
      <c r="EV6" s="803">
        <f t="shared" si="520"/>
        <v>6919.8271694999985</v>
      </c>
      <c r="EW6" s="803">
        <f t="shared" si="521"/>
        <v>8089.3754234999988</v>
      </c>
      <c r="EX6" s="803">
        <f t="shared" ref="EX6:HI6" si="993">EY38*EX$32</f>
        <v>10915.783703999999</v>
      </c>
      <c r="EY6" s="803">
        <f t="shared" ref="EY6:HJ6" si="994">EY38*EY$32</f>
        <v>15593.976719999997</v>
      </c>
      <c r="EZ6" s="803">
        <f t="shared" si="524"/>
        <v>7431.4531199999983</v>
      </c>
      <c r="FA6" s="803">
        <f t="shared" si="525"/>
        <v>7505.7676511999989</v>
      </c>
      <c r="FB6" s="803">
        <f t="shared" si="526"/>
        <v>7419.0673647999993</v>
      </c>
      <c r="FC6" s="803">
        <f t="shared" si="527"/>
        <v>6595.4146439999986</v>
      </c>
      <c r="FD6" s="803">
        <f t="shared" si="528"/>
        <v>7710.1326119999985</v>
      </c>
      <c r="FE6" s="803">
        <f t="shared" ref="FE6:HP6" si="995">FF38*FE$32</f>
        <v>10404.034367999999</v>
      </c>
      <c r="FF6" s="803">
        <f t="shared" ref="FF6:HQ6" si="996">FF38*FF$32</f>
        <v>14862.906239999997</v>
      </c>
      <c r="FG6" s="803">
        <f t="shared" si="531"/>
        <v>7837.1579999999994</v>
      </c>
      <c r="FH6" s="803">
        <f t="shared" si="532"/>
        <v>7915.5295799999994</v>
      </c>
      <c r="FI6" s="803">
        <f t="shared" si="533"/>
        <v>7824.0960699999996</v>
      </c>
      <c r="FJ6" s="803">
        <f t="shared" si="534"/>
        <v>6955.4777249999988</v>
      </c>
      <c r="FK6" s="803">
        <f t="shared" si="535"/>
        <v>8131.0514249999997</v>
      </c>
      <c r="FL6" s="803">
        <f t="shared" ref="FL6:HW6" si="997">FM38*FL$32</f>
        <v>10972.021199999999</v>
      </c>
      <c r="FM6" s="803">
        <f t="shared" ref="FM6:HX6" si="998">FM38*FM$32</f>
        <v>15674.315999999999</v>
      </c>
      <c r="FN6" s="803">
        <f t="shared" si="538"/>
        <v>8759.5435199999993</v>
      </c>
      <c r="FO6" s="803">
        <f t="shared" si="539"/>
        <v>8847.1389552000001</v>
      </c>
      <c r="FP6" s="803">
        <f t="shared" si="540"/>
        <v>8744.9442808000003</v>
      </c>
      <c r="FQ6" s="803">
        <f t="shared" si="541"/>
        <v>7774.0948739999994</v>
      </c>
      <c r="FR6" s="803">
        <f t="shared" si="542"/>
        <v>9088.0264019999995</v>
      </c>
      <c r="FS6" s="803">
        <f t="shared" ref="FS6:ID6" si="999">FT38*FS$32</f>
        <v>12263.360928</v>
      </c>
      <c r="FT6" s="803">
        <f t="shared" ref="FT6:IE6" si="1000">FT38*FT$32</f>
        <v>17519.087039999999</v>
      </c>
      <c r="FU6" s="803">
        <f t="shared" si="545"/>
        <v>8271.2086799999997</v>
      </c>
      <c r="FV6" s="803">
        <f t="shared" si="546"/>
        <v>8353.9207667999999</v>
      </c>
      <c r="FW6" s="803">
        <f t="shared" si="547"/>
        <v>8257.4233322</v>
      </c>
      <c r="FX6" s="803">
        <f t="shared" si="548"/>
        <v>7340.6977035</v>
      </c>
      <c r="FY6" s="803">
        <f t="shared" si="549"/>
        <v>8581.3790055000009</v>
      </c>
      <c r="FZ6" s="803">
        <f t="shared" ref="FZ6:IK6" si="1001">GA38*FZ$32</f>
        <v>11579.692152000001</v>
      </c>
      <c r="GA6" s="803">
        <f t="shared" ref="GA6:IL6" si="1002">GA38*GA$32</f>
        <v>16542.417359999999</v>
      </c>
      <c r="GB6" s="803">
        <f t="shared" si="552"/>
        <v>7642.681223999999</v>
      </c>
      <c r="GC6" s="803">
        <f t="shared" si="553"/>
        <v>7719.1080362399998</v>
      </c>
      <c r="GD6" s="803">
        <f t="shared" si="554"/>
        <v>7629.9434219599998</v>
      </c>
      <c r="GE6" s="803">
        <f t="shared" si="555"/>
        <v>6782.8795862999996</v>
      </c>
      <c r="GF6" s="803">
        <f t="shared" si="556"/>
        <v>7929.2817698999997</v>
      </c>
      <c r="GG6" s="803">
        <f t="shared" ref="GG6:IR6" si="1003">GH38*GG$32</f>
        <v>10699.753713600001</v>
      </c>
      <c r="GH6" s="803">
        <f t="shared" ref="GH6:IS6" si="1004">GH38*GH$32</f>
        <v>15285.362447999998</v>
      </c>
      <c r="GI6" s="803">
        <f t="shared" si="559"/>
        <v>7919.751432</v>
      </c>
      <c r="GJ6" s="803">
        <f t="shared" si="560"/>
        <v>7998.9489463199998</v>
      </c>
      <c r="GK6" s="803">
        <f t="shared" si="561"/>
        <v>7906.5518462800001</v>
      </c>
      <c r="GL6" s="803">
        <f t="shared" si="562"/>
        <v>7028.7793959000001</v>
      </c>
      <c r="GM6" s="803">
        <f t="shared" si="563"/>
        <v>8216.7421106999991</v>
      </c>
      <c r="GN6" s="803">
        <f t="shared" ref="GN6:HS6" si="1005">GO38*GN$32</f>
        <v>11087.6520048</v>
      </c>
      <c r="GO6" s="803">
        <f t="shared" ref="GO6:HT6" si="1006">GO38*GO$32</f>
        <v>15839.502864</v>
      </c>
      <c r="GP6" s="803">
        <f t="shared" si="566"/>
        <v>7011.0805679999994</v>
      </c>
      <c r="GQ6" s="803">
        <f t="shared" si="567"/>
        <v>7081.1913736799997</v>
      </c>
      <c r="GR6" s="803">
        <f t="shared" si="568"/>
        <v>6999.3954337200003</v>
      </c>
      <c r="GS6" s="803">
        <f t="shared" si="569"/>
        <v>6222.3340041000001</v>
      </c>
      <c r="GT6" s="803">
        <f t="shared" si="570"/>
        <v>7273.9960892999998</v>
      </c>
      <c r="GU6" s="803">
        <f t="shared" ref="GU6:HZ6" si="1007">GV38*GU$32</f>
        <v>9815.5127952000003</v>
      </c>
      <c r="GV6" s="803">
        <f t="shared" ref="GV6:IA6" si="1008">GV38*GV$32</f>
        <v>14022.161135999999</v>
      </c>
      <c r="GW6" s="803">
        <f t="shared" si="573"/>
        <v>7707.2823360000002</v>
      </c>
      <c r="GX6" s="803">
        <f t="shared" si="574"/>
        <v>7784.3551593600005</v>
      </c>
      <c r="GY6" s="803">
        <f t="shared" si="575"/>
        <v>7694.4368654400005</v>
      </c>
      <c r="GZ6" s="803">
        <f t="shared" si="576"/>
        <v>6840.2130731999996</v>
      </c>
      <c r="HA6" s="803">
        <f t="shared" si="577"/>
        <v>7996.3054235999998</v>
      </c>
      <c r="HB6" s="803">
        <f t="shared" ref="HB6:IG6" si="1009">HC38*HB$32</f>
        <v>10790.195270400001</v>
      </c>
      <c r="HC6" s="803">
        <f t="shared" ref="HC6:IH6" si="1010">HC38*HC$32</f>
        <v>15414.564672</v>
      </c>
      <c r="HD6" s="803">
        <f t="shared" si="580"/>
        <v>7265.1446400000004</v>
      </c>
      <c r="HE6" s="803">
        <f t="shared" si="581"/>
        <v>7337.7960864000006</v>
      </c>
      <c r="HF6" s="803">
        <f t="shared" si="582"/>
        <v>7253.0360656000003</v>
      </c>
      <c r="HG6" s="803">
        <f t="shared" si="583"/>
        <v>6447.8158680000006</v>
      </c>
      <c r="HH6" s="803">
        <f t="shared" si="584"/>
        <v>7537.5875640000004</v>
      </c>
      <c r="HI6" s="803">
        <f t="shared" ref="HI6:IN6" si="1011">HJ38*HI$32</f>
        <v>10171.202496000002</v>
      </c>
      <c r="HJ6" s="803">
        <f t="shared" ref="HJ6:IO6" si="1012">HJ38*HJ$32</f>
        <v>14530.289280000001</v>
      </c>
      <c r="HK6" s="803">
        <f t="shared" si="587"/>
        <v>7671.7024800000008</v>
      </c>
      <c r="HL6" s="803">
        <f t="shared" si="588"/>
        <v>7748.4195048000011</v>
      </c>
      <c r="HM6" s="803">
        <f t="shared" si="589"/>
        <v>7658.9163092000008</v>
      </c>
      <c r="HN6" s="803">
        <f t="shared" si="590"/>
        <v>6808.6359510000002</v>
      </c>
      <c r="HO6" s="803">
        <f t="shared" si="591"/>
        <v>7959.3913230000007</v>
      </c>
      <c r="HP6" s="803">
        <f t="shared" ref="HP6:IU6" si="1013">HQ38*HP$32</f>
        <v>10740.383472000001</v>
      </c>
      <c r="HQ6" s="803">
        <f t="shared" ref="HQ6:IV6" si="1014">HQ38*HQ$32</f>
        <v>15343.404960000002</v>
      </c>
      <c r="HR6" s="803">
        <f t="shared" si="594"/>
        <v>6491.9095799999996</v>
      </c>
      <c r="HS6" s="803">
        <f t="shared" si="595"/>
        <v>6556.8286758000004</v>
      </c>
      <c r="HT6" s="803">
        <f t="shared" si="596"/>
        <v>6481.0897307000005</v>
      </c>
      <c r="HU6" s="803">
        <f t="shared" si="597"/>
        <v>5761.5697522500004</v>
      </c>
      <c r="HV6" s="803">
        <f t="shared" si="598"/>
        <v>6735.3561892500002</v>
      </c>
      <c r="HW6" s="803">
        <f t="shared" ref="HW6:JB6" si="1015">HX38*HW$32</f>
        <v>9088.6734120000001</v>
      </c>
      <c r="HX6" s="803">
        <f t="shared" ref="HX6:JC6" si="1016">HX38*HX$32</f>
        <v>12983.819159999999</v>
      </c>
      <c r="HY6" s="803">
        <f t="shared" si="601"/>
        <v>7381.6204799999996</v>
      </c>
      <c r="HZ6" s="803">
        <f t="shared" si="602"/>
        <v>7455.4366848</v>
      </c>
      <c r="IA6" s="803">
        <f t="shared" si="603"/>
        <v>7369.3177792000006</v>
      </c>
      <c r="IB6" s="803">
        <f t="shared" si="604"/>
        <v>6551.1881759999997</v>
      </c>
      <c r="IC6" s="803">
        <f t="shared" si="605"/>
        <v>7658.4312479999999</v>
      </c>
      <c r="ID6" s="803">
        <f t="shared" ref="ID6:JI6" si="1017">IE38*ID$32</f>
        <v>10334.268672</v>
      </c>
      <c r="IE6" s="803">
        <f t="shared" ref="IE6:JJ6" si="1018">IE38*IE$32</f>
        <v>14763.240959999999</v>
      </c>
      <c r="IF6" s="803">
        <f t="shared" si="608"/>
        <v>6773.5344000000005</v>
      </c>
      <c r="IG6" s="803">
        <f t="shared" si="609"/>
        <v>6841.2697440000002</v>
      </c>
      <c r="IH6" s="803">
        <f t="shared" si="610"/>
        <v>6762.2451760000004</v>
      </c>
      <c r="II6" s="803">
        <f t="shared" si="611"/>
        <v>6011.5117799999998</v>
      </c>
      <c r="IJ6" s="803">
        <f t="shared" si="612"/>
        <v>7027.5419400000001</v>
      </c>
      <c r="IK6" s="803">
        <f t="shared" ref="IK6:JP6" si="1019">IL38*IK$32</f>
        <v>9482.9481600000017</v>
      </c>
      <c r="IL6" s="803">
        <f t="shared" ref="IL6:JQ6" si="1020">IL38*IL$32</f>
        <v>13547.068800000001</v>
      </c>
      <c r="IM6" s="803">
        <f t="shared" si="615"/>
        <v>6211.9338239999997</v>
      </c>
      <c r="IN6" s="803">
        <f t="shared" si="616"/>
        <v>6274.0531622400003</v>
      </c>
      <c r="IO6" s="803">
        <f t="shared" si="617"/>
        <v>6201.5806009600001</v>
      </c>
      <c r="IP6" s="803">
        <f t="shared" si="618"/>
        <v>5513.0912687999999</v>
      </c>
      <c r="IQ6" s="803">
        <f t="shared" si="619"/>
        <v>6444.8813424</v>
      </c>
      <c r="IR6" s="803">
        <f t="shared" ref="IR6:JW6" si="1021">IS38*IR$32</f>
        <v>8696.7073536000007</v>
      </c>
      <c r="IS6" s="803">
        <f t="shared" ref="IS6:JX6" si="1022">IS38*IS$32</f>
        <v>12423.867647999999</v>
      </c>
      <c r="IT6" s="803">
        <f t="shared" si="622"/>
        <v>4690.1582880000005</v>
      </c>
      <c r="IU6" s="803">
        <f t="shared" si="623"/>
        <v>4737.0598708800007</v>
      </c>
      <c r="IV6" s="803">
        <f t="shared" si="624"/>
        <v>4682.3413575200011</v>
      </c>
      <c r="IW6" s="803">
        <f t="shared" si="625"/>
        <v>4162.515480600001</v>
      </c>
      <c r="IX6" s="803">
        <f t="shared" si="626"/>
        <v>4866.0392238000004</v>
      </c>
      <c r="IY6" s="803">
        <f t="shared" ref="IY6:KD6" si="1023">IZ38*IY$32</f>
        <v>6566.2216032000015</v>
      </c>
      <c r="IZ6" s="803">
        <f t="shared" ref="IZ6:KE6" si="1024">IZ38*IZ$32</f>
        <v>9380.3165760000011</v>
      </c>
      <c r="JA6" s="803">
        <f t="shared" si="629"/>
        <v>5683.8741120000004</v>
      </c>
      <c r="JB6" s="803">
        <f t="shared" si="630"/>
        <v>5740.7128531200005</v>
      </c>
      <c r="JC6" s="803">
        <f t="shared" si="631"/>
        <v>5674.4009884800007</v>
      </c>
      <c r="JD6" s="803">
        <f t="shared" si="632"/>
        <v>5044.4382744000004</v>
      </c>
      <c r="JE6" s="803">
        <f t="shared" si="633"/>
        <v>5897.0193912000004</v>
      </c>
      <c r="JF6" s="803">
        <f t="shared" ref="JF6:KK6" si="1025">JG38*JF$32</f>
        <v>7957.4237568000017</v>
      </c>
      <c r="JG6" s="803">
        <f t="shared" ref="JG6:KL6" si="1026">JG38*JG$32</f>
        <v>11367.748224000001</v>
      </c>
      <c r="JH6" s="803">
        <f t="shared" si="636"/>
        <v>5618.0278080000007</v>
      </c>
      <c r="JI6" s="803">
        <f t="shared" si="637"/>
        <v>5674.2080860800006</v>
      </c>
      <c r="JJ6" s="803">
        <f t="shared" si="638"/>
        <v>5608.6644283200012</v>
      </c>
      <c r="JK6" s="803">
        <f t="shared" si="639"/>
        <v>4985.9996796000005</v>
      </c>
      <c r="JL6" s="803">
        <f t="shared" si="640"/>
        <v>5828.7038508000005</v>
      </c>
      <c r="JM6" s="803">
        <f t="shared" ref="JM6:KR6" si="1027">JN38*JM$32</f>
        <v>7865.2389312000014</v>
      </c>
      <c r="JN6" s="803">
        <f t="shared" ref="JN6:KS6" si="1028">JN38*JN$32</f>
        <v>11236.055616000001</v>
      </c>
      <c r="JO6" s="803">
        <f t="shared" si="643"/>
        <v>7152.3833788800002</v>
      </c>
      <c r="JP6" s="803">
        <f t="shared" si="644"/>
        <v>6990.2386675200014</v>
      </c>
      <c r="JQ6" s="803">
        <f t="shared" si="645"/>
        <v>7092.3297820800008</v>
      </c>
      <c r="JR6" s="803">
        <f t="shared" si="646"/>
        <v>6936.1904304000009</v>
      </c>
      <c r="JS6" s="803">
        <f t="shared" si="647"/>
        <v>7674.8496710400004</v>
      </c>
      <c r="JT6" s="803">
        <f t="shared" ref="JT6:KY6" si="1029">JU38*JT$32</f>
        <v>9446.4307766400016</v>
      </c>
      <c r="JU6" s="803">
        <f t="shared" ref="JU6:KZ6" si="1030">JU38*JU$32</f>
        <v>14761.17409344</v>
      </c>
      <c r="JV6" s="803">
        <f t="shared" si="650"/>
        <v>9644.2163746200004</v>
      </c>
      <c r="JW6" s="803">
        <f t="shared" si="651"/>
        <v>9425.581746480002</v>
      </c>
      <c r="JX6" s="803">
        <f t="shared" si="652"/>
        <v>9563.2405864200009</v>
      </c>
      <c r="JY6" s="803">
        <f t="shared" si="653"/>
        <v>9352.703537100002</v>
      </c>
      <c r="JZ6" s="803">
        <f t="shared" si="654"/>
        <v>10348.705731960001</v>
      </c>
      <c r="KA6" s="803">
        <f t="shared" ref="KA6:LF6" si="1031">KB38*KA$32</f>
        <v>12737.491483860002</v>
      </c>
      <c r="KB6" s="803">
        <f t="shared" ref="KB6:LG6" si="1032">KB38*KB$32</f>
        <v>19903.848739560002</v>
      </c>
      <c r="KC6" s="803">
        <f t="shared" si="657"/>
        <v>8561.4604215300005</v>
      </c>
      <c r="KD6" s="803">
        <f t="shared" si="658"/>
        <v>8367.3718981200018</v>
      </c>
      <c r="KE6" s="803">
        <f t="shared" si="659"/>
        <v>8489.5757832300005</v>
      </c>
      <c r="KF6" s="803">
        <f t="shared" si="660"/>
        <v>8302.6757236500016</v>
      </c>
      <c r="KG6" s="803">
        <f t="shared" si="661"/>
        <v>9186.8567747400011</v>
      </c>
      <c r="KH6" s="803">
        <f t="shared" ref="KH6:LM6" si="1033">KI38*KH$32</f>
        <v>11307.45360459</v>
      </c>
      <c r="KI6" s="803">
        <f t="shared" ref="KI6:LN6" si="1034">KI38*KI$32</f>
        <v>17669.244094140002</v>
      </c>
      <c r="KJ6" s="803">
        <f t="shared" si="664"/>
        <v>12224.607711750001</v>
      </c>
      <c r="KK6" s="803">
        <f t="shared" si="665"/>
        <v>11947.475547000002</v>
      </c>
      <c r="KL6" s="803">
        <f t="shared" si="666"/>
        <v>12121.966169250001</v>
      </c>
      <c r="KM6" s="803">
        <f t="shared" si="667"/>
        <v>11855.098158750001</v>
      </c>
      <c r="KN6" s="803">
        <f t="shared" si="668"/>
        <v>13117.589131500001</v>
      </c>
      <c r="KO6" s="803">
        <f t="shared" ref="KO6:LT6" si="1035">KP38*KO$32</f>
        <v>16145.514635250001</v>
      </c>
      <c r="KP6" s="803">
        <f t="shared" ref="KP6:LU6" si="1036">KP38*KP$32</f>
        <v>25229.291146500003</v>
      </c>
      <c r="KQ6" s="803">
        <f t="shared" si="671"/>
        <v>7969.9557143999991</v>
      </c>
      <c r="KR6" s="803">
        <f t="shared" si="672"/>
        <v>7789.2766175999996</v>
      </c>
      <c r="KS6" s="803">
        <f t="shared" si="673"/>
        <v>7903.037530399999</v>
      </c>
      <c r="KT6" s="803">
        <f t="shared" si="674"/>
        <v>7729.050252</v>
      </c>
      <c r="KU6" s="803">
        <f t="shared" si="675"/>
        <v>8552.1439151999984</v>
      </c>
      <c r="KV6" s="803">
        <f t="shared" ref="KV6:MA6" si="1037">KW38*KV$32</f>
        <v>10526.230343199999</v>
      </c>
      <c r="KW6" s="803">
        <f t="shared" ref="KW6:MB6" si="1038">KW38*KW$32</f>
        <v>16448.489627199997</v>
      </c>
      <c r="KX6" s="803">
        <f t="shared" si="678"/>
        <v>8628.5911008000003</v>
      </c>
      <c r="KY6" s="803">
        <f t="shared" si="679"/>
        <v>8432.9807232000003</v>
      </c>
      <c r="KZ6" s="803">
        <f t="shared" si="680"/>
        <v>8556.1428128000007</v>
      </c>
      <c r="LA6" s="803">
        <f t="shared" si="681"/>
        <v>8367.7772640000003</v>
      </c>
      <c r="LB6" s="803">
        <f t="shared" si="682"/>
        <v>9258.8912063999996</v>
      </c>
      <c r="LC6" s="803">
        <f t="shared" ref="LC6:MH6" si="1039">LD38*LC$32</f>
        <v>11396.1157024</v>
      </c>
      <c r="LD6" s="803">
        <f t="shared" ref="LD6:MI6" si="1040">LD38*LD$32</f>
        <v>17807.789190399999</v>
      </c>
      <c r="LE6" s="803">
        <f t="shared" si="685"/>
        <v>11328.325128000002</v>
      </c>
      <c r="LF6" s="803">
        <f t="shared" si="686"/>
        <v>11071.511712000001</v>
      </c>
      <c r="LG6" s="803">
        <f t="shared" si="687"/>
        <v>11233.209048000002</v>
      </c>
      <c r="LH6" s="803">
        <f t="shared" si="688"/>
        <v>10985.907240000002</v>
      </c>
      <c r="LI6" s="803">
        <f t="shared" si="689"/>
        <v>12155.835024000002</v>
      </c>
      <c r="LJ6" s="803">
        <f t="shared" ref="LJ6:MO6" si="1041">LK38*LJ$32</f>
        <v>14961.759384000003</v>
      </c>
      <c r="LK6" s="803">
        <f t="shared" ref="LK6:MP6" si="1042">LK38*LK$32</f>
        <v>23379.532464000004</v>
      </c>
      <c r="LL6" s="803">
        <f t="shared" si="692"/>
        <v>11296.1690808</v>
      </c>
      <c r="LM6" s="803">
        <f t="shared" si="693"/>
        <v>11040.0846432</v>
      </c>
      <c r="LN6" s="803">
        <f t="shared" si="694"/>
        <v>11201.3229928</v>
      </c>
      <c r="LO6" s="803">
        <f t="shared" si="695"/>
        <v>10954.723164000001</v>
      </c>
      <c r="LP6" s="803">
        <f t="shared" si="696"/>
        <v>12121.3300464</v>
      </c>
      <c r="LQ6" s="803">
        <f t="shared" ref="LQ6:MV6" si="1043">LR38*LQ$32</f>
        <v>14919.289642400001</v>
      </c>
      <c r="LR6" s="803">
        <f t="shared" ref="LR6:MW6" si="1044">LR38*LR$32</f>
        <v>23313.168430400001</v>
      </c>
      <c r="LS6" s="803">
        <f t="shared" si="699"/>
        <v>14309.7335136</v>
      </c>
      <c r="LT6" s="803">
        <f t="shared" si="700"/>
        <v>13985.331494400001</v>
      </c>
      <c r="LU6" s="803">
        <f t="shared" si="701"/>
        <v>14189.584617600001</v>
      </c>
      <c r="LV6" s="803">
        <f t="shared" si="702"/>
        <v>13877.197488000002</v>
      </c>
      <c r="LW6" s="803">
        <f t="shared" si="703"/>
        <v>15355.028908800001</v>
      </c>
      <c r="LX6" s="803">
        <f t="shared" ref="LX6:NC6" si="1045">LY38*LX$32</f>
        <v>18899.4213408</v>
      </c>
      <c r="LY6" s="803">
        <f t="shared" ref="LY6:ND6" si="1046">LY38*LY$32</f>
        <v>29532.598636800001</v>
      </c>
      <c r="LZ6" s="803">
        <f t="shared" si="706"/>
        <v>16604.751448799998</v>
      </c>
      <c r="MA6" s="803">
        <f t="shared" si="707"/>
        <v>16228.321315200001</v>
      </c>
      <c r="MB6" s="803">
        <f t="shared" si="708"/>
        <v>16465.332880800001</v>
      </c>
      <c r="MC6" s="803">
        <f t="shared" si="709"/>
        <v>16102.844604</v>
      </c>
      <c r="MD6" s="803">
        <f t="shared" si="710"/>
        <v>17817.692990399999</v>
      </c>
      <c r="ME6" s="803">
        <f t="shared" ref="ME6:NJ6" si="1047">MF38*ME$32</f>
        <v>21930.540746399998</v>
      </c>
      <c r="MF6" s="803">
        <f t="shared" ref="MF6:NK6" si="1048">MF38*MF$32</f>
        <v>34269.084014399996</v>
      </c>
      <c r="MG6" s="803">
        <f t="shared" si="713"/>
        <v>22850.098192800004</v>
      </c>
      <c r="MH6" s="803">
        <f t="shared" si="714"/>
        <v>22332.085891200004</v>
      </c>
      <c r="MI6" s="803">
        <f t="shared" si="715"/>
        <v>22658.241784800004</v>
      </c>
      <c r="MJ6" s="803">
        <f t="shared" si="716"/>
        <v>22159.415124000003</v>
      </c>
      <c r="MK6" s="803">
        <f t="shared" si="717"/>
        <v>24519.248942400001</v>
      </c>
      <c r="ML6" s="803">
        <f t="shared" ref="ML6:OC6" si="1049">MM38*ML$32</f>
        <v>30179.012978400002</v>
      </c>
      <c r="MM6" s="803">
        <f t="shared" ref="MM6:OC6" si="1050">MM38*MM$32</f>
        <v>47158.305086400003</v>
      </c>
      <c r="MN6" s="803">
        <f t="shared" si="720"/>
        <v>21716.908380000001</v>
      </c>
      <c r="MO6" s="803">
        <f t="shared" si="721"/>
        <v>21224.585520000004</v>
      </c>
      <c r="MP6" s="803">
        <f t="shared" si="722"/>
        <v>21534.566580000002</v>
      </c>
      <c r="MQ6" s="803">
        <v>26588.3</v>
      </c>
      <c r="MR6" s="803">
        <v>28307.83</v>
      </c>
      <c r="MS6" s="803">
        <v>37714.300000000003</v>
      </c>
      <c r="MT6" s="803">
        <v>34551.949999999997</v>
      </c>
      <c r="MU6" s="803"/>
      <c r="MV6" s="954">
        <v>9531.14</v>
      </c>
      <c r="MW6" s="954">
        <v>11107.81</v>
      </c>
      <c r="MX6" s="954">
        <v>10246.709999999999</v>
      </c>
      <c r="MY6" s="954">
        <v>11392.46</v>
      </c>
      <c r="MZ6" s="954">
        <v>14041.46</v>
      </c>
      <c r="NA6" s="954">
        <v>11704.04</v>
      </c>
      <c r="NB6" s="803"/>
      <c r="NC6" s="803">
        <f t="shared" si="723"/>
        <v>8058.6500735999998</v>
      </c>
      <c r="ND6" s="803">
        <f t="shared" si="724"/>
        <v>7601.7730543999996</v>
      </c>
      <c r="NE6" s="803">
        <f t="shared" si="725"/>
        <v>6858.6598303999999</v>
      </c>
      <c r="NF6" s="803">
        <f t="shared" si="726"/>
        <v>7585.2594272000006</v>
      </c>
      <c r="NG6" s="803">
        <f t="shared" ref="NG6:OC6" si="1051">NH38*NG$32</f>
        <v>9759.5536752000007</v>
      </c>
      <c r="NH6" s="803">
        <f t="shared" ref="NH6:OC6" si="1052">NH38*NH$32</f>
        <v>15181.527939199999</v>
      </c>
      <c r="NI6" s="803">
        <f t="shared" si="729"/>
        <v>6055.7906855399997</v>
      </c>
      <c r="NJ6" s="803">
        <f t="shared" si="730"/>
        <v>5918.5057581599995</v>
      </c>
      <c r="NK6" s="803">
        <f t="shared" si="731"/>
        <v>6004.9444161399997</v>
      </c>
      <c r="NL6" s="803">
        <f t="shared" si="732"/>
        <v>5872.7441157000003</v>
      </c>
      <c r="NM6" s="803">
        <f t="shared" si="733"/>
        <v>6498.1532293199998</v>
      </c>
      <c r="NN6" s="803">
        <f t="shared" ref="NN6:OC6" si="1053">NO38*NN$32</f>
        <v>7998.1181766199998</v>
      </c>
      <c r="NO6" s="803">
        <f t="shared" ref="NO6:OC6" si="1054">NO38*NO$32</f>
        <v>12498.01301852</v>
      </c>
      <c r="NP6" s="803">
        <f t="shared" si="736"/>
        <v>6846.2350849999993</v>
      </c>
      <c r="NQ6" s="803">
        <f t="shared" si="737"/>
        <v>7317.8152974999985</v>
      </c>
      <c r="NR6" s="803">
        <f t="shared" si="738"/>
        <v>6352.4628624999996</v>
      </c>
      <c r="NS6" s="803">
        <f t="shared" si="739"/>
        <v>6518.9029374999991</v>
      </c>
      <c r="NT6" s="803">
        <f t="shared" si="740"/>
        <v>6946.0991299999996</v>
      </c>
      <c r="NU6" s="803">
        <f t="shared" ref="NU6:OC6" si="1055">NV38*NU$32</f>
        <v>8793.583962499999</v>
      </c>
      <c r="NV6" s="803">
        <f t="shared" ref="NV6:OC6" si="1056">NV38*NV$32</f>
        <v>12704.925724999999</v>
      </c>
      <c r="NW6" s="803">
        <f t="shared" si="743"/>
        <v>6051.6611276000003</v>
      </c>
      <c r="NX6" s="803">
        <f t="shared" si="744"/>
        <v>6468.5097465999997</v>
      </c>
      <c r="NY6" s="803">
        <f t="shared" si="745"/>
        <v>5615.1961030000002</v>
      </c>
      <c r="NZ6" s="803">
        <f t="shared" si="746"/>
        <v>5762.3191450000004</v>
      </c>
      <c r="OA6" s="803">
        <f t="shared" si="747"/>
        <v>6139.9349528000002</v>
      </c>
      <c r="OB6" s="803">
        <f t="shared" ref="OB6:OC6" si="1057">OC38*OB$32</f>
        <v>7773.0007190000006</v>
      </c>
      <c r="OC6" s="803">
        <f t="shared" si="369"/>
        <v>11230.392206</v>
      </c>
    </row>
    <row r="7" spans="1:442">
      <c r="A7" s="807" t="s">
        <v>14</v>
      </c>
      <c r="B7" s="803">
        <f t="shared" si="370"/>
        <v>6784.6514064000003</v>
      </c>
      <c r="C7" s="803">
        <f t="shared" si="371"/>
        <v>6689.4871539999995</v>
      </c>
      <c r="D7" s="803">
        <f t="shared" si="372"/>
        <v>6745.4661260000003</v>
      </c>
      <c r="E7" s="803">
        <f t="shared" si="373"/>
        <v>6969.3820139999998</v>
      </c>
      <c r="F7" s="803">
        <f t="shared" si="374"/>
        <v>7697.108650000001</v>
      </c>
      <c r="G7" s="803">
        <f t="shared" si="375"/>
        <v>8693.5343515999994</v>
      </c>
      <c r="H7" s="803">
        <f t="shared" si="376"/>
        <v>12399.342298000001</v>
      </c>
      <c r="I7" s="803">
        <f t="shared" si="377"/>
        <v>7543.5214511999993</v>
      </c>
      <c r="J7" s="803">
        <f t="shared" si="378"/>
        <v>7437.7129819999982</v>
      </c>
      <c r="K7" s="803">
        <f t="shared" si="379"/>
        <v>7499.9532579999986</v>
      </c>
      <c r="L7" s="803">
        <f t="shared" si="380"/>
        <v>7748.9143619999986</v>
      </c>
      <c r="M7" s="803">
        <f t="shared" si="381"/>
        <v>8558.0379499999999</v>
      </c>
      <c r="N7" s="803">
        <f t="shared" ref="N7:BY7" si="1058">O39*N$32</f>
        <v>9665.9148627999984</v>
      </c>
      <c r="O7" s="803">
        <f t="shared" ref="O7:BZ7" si="1059">O39*O$32</f>
        <v>13786.221133999998</v>
      </c>
      <c r="P7" s="803">
        <f t="shared" si="384"/>
        <v>6963.8479092000007</v>
      </c>
      <c r="Q7" s="803">
        <f t="shared" si="385"/>
        <v>6866.1701745</v>
      </c>
      <c r="R7" s="803">
        <f t="shared" si="386"/>
        <v>6923.6276655000001</v>
      </c>
      <c r="S7" s="803">
        <f t="shared" si="387"/>
        <v>7153.4576295000006</v>
      </c>
      <c r="T7" s="803">
        <f t="shared" si="388"/>
        <v>7900.4050125000012</v>
      </c>
      <c r="U7" s="803">
        <f t="shared" ref="U7:CF7" si="1060">V39*U$32</f>
        <v>8923.1483523000006</v>
      </c>
      <c r="V7" s="803">
        <f t="shared" ref="V7:CG7" si="1061">V39*V$32</f>
        <v>12726.8342565</v>
      </c>
      <c r="W7" s="803">
        <f t="shared" si="391"/>
        <v>6414.8195932800008</v>
      </c>
      <c r="X7" s="803">
        <f t="shared" si="392"/>
        <v>6324.8427508000004</v>
      </c>
      <c r="Y7" s="803">
        <f t="shared" si="393"/>
        <v>6377.7703052000006</v>
      </c>
      <c r="Z7" s="803">
        <f t="shared" si="394"/>
        <v>6589.4805228000014</v>
      </c>
      <c r="AA7" s="803">
        <f t="shared" si="395"/>
        <v>7277.538730000002</v>
      </c>
      <c r="AB7" s="803">
        <f t="shared" ref="AB7:CM7" si="1062">AC39*AB$32</f>
        <v>8219.6491983200012</v>
      </c>
      <c r="AC7" s="803">
        <f t="shared" ref="AC7:CN7" si="1063">AC39*AC$32</f>
        <v>11723.453299600002</v>
      </c>
      <c r="AD7" s="803">
        <f t="shared" si="398"/>
        <v>5826.1419820800011</v>
      </c>
      <c r="AE7" s="803">
        <f t="shared" si="399"/>
        <v>5744.4221688000007</v>
      </c>
      <c r="AF7" s="803">
        <f t="shared" si="400"/>
        <v>5792.4926472000006</v>
      </c>
      <c r="AG7" s="803">
        <f t="shared" si="401"/>
        <v>5984.7745608000005</v>
      </c>
      <c r="AH7" s="803">
        <f t="shared" si="402"/>
        <v>6609.6907800000017</v>
      </c>
      <c r="AI7" s="803">
        <f t="shared" ref="AI7:CT7" si="1064">AJ39*AI$32</f>
        <v>7465.3452955200009</v>
      </c>
      <c r="AJ7" s="803">
        <f t="shared" ref="AJ7:CU7" si="1065">AJ39*AJ$32</f>
        <v>10647.610965600003</v>
      </c>
      <c r="AK7" s="803">
        <f t="shared" si="405"/>
        <v>8947.2615479999986</v>
      </c>
      <c r="AL7" s="803">
        <f t="shared" si="406"/>
        <v>8821.7636549999988</v>
      </c>
      <c r="AM7" s="803">
        <f t="shared" si="407"/>
        <v>8895.5859449999989</v>
      </c>
      <c r="AN7" s="803">
        <f t="shared" si="408"/>
        <v>9190.8751049999992</v>
      </c>
      <c r="AO7" s="803">
        <f t="shared" si="409"/>
        <v>10150.564875</v>
      </c>
      <c r="AP7" s="803">
        <f t="shared" ref="AP7:DA7" si="1066">AQ39*AP$32</f>
        <v>11464.601636999998</v>
      </c>
      <c r="AQ7" s="803">
        <f t="shared" ref="AQ7:DB7" si="1067">AQ39*AQ$32</f>
        <v>16351.637234999998</v>
      </c>
      <c r="AR7" s="803">
        <f t="shared" si="412"/>
        <v>5680.7089631999997</v>
      </c>
      <c r="AS7" s="803">
        <f t="shared" si="413"/>
        <v>5601.0290519999999</v>
      </c>
      <c r="AT7" s="803">
        <f t="shared" si="414"/>
        <v>5647.8995880000002</v>
      </c>
      <c r="AU7" s="803">
        <f t="shared" si="415"/>
        <v>5835.3817319999998</v>
      </c>
      <c r="AV7" s="803">
        <f t="shared" si="416"/>
        <v>6444.6987000000008</v>
      </c>
      <c r="AW7" s="803">
        <f t="shared" ref="AW7:DH7" si="1068">AX39*AW$32</f>
        <v>7278.9942407999997</v>
      </c>
      <c r="AX7" s="803">
        <f t="shared" ref="AX7:DI7" si="1069">AX39*AX$32</f>
        <v>10381.823724</v>
      </c>
      <c r="AY7" s="803">
        <f t="shared" si="419"/>
        <v>8597.8518863999998</v>
      </c>
      <c r="AZ7" s="803">
        <f t="shared" si="420"/>
        <v>8477.254954</v>
      </c>
      <c r="BA7" s="803">
        <f t="shared" si="421"/>
        <v>8548.1943260000007</v>
      </c>
      <c r="BB7" s="803">
        <f t="shared" si="422"/>
        <v>8831.951814</v>
      </c>
      <c r="BC7" s="803">
        <f t="shared" si="423"/>
        <v>9754.1636500000004</v>
      </c>
      <c r="BD7" s="803">
        <f t="shared" ref="BD7:DO7" si="1070">BE39*BD$32</f>
        <v>11016.8844716</v>
      </c>
      <c r="BE7" s="803">
        <f t="shared" ref="BE7:DP7" si="1071">BE39*BE$32</f>
        <v>15713.070898</v>
      </c>
      <c r="BF7" s="803">
        <f t="shared" si="426"/>
        <v>8388.8669203200006</v>
      </c>
      <c r="BG7" s="803">
        <f t="shared" si="427"/>
        <v>8271.2012952000005</v>
      </c>
      <c r="BH7" s="803">
        <f t="shared" si="428"/>
        <v>8340.4163688000008</v>
      </c>
      <c r="BI7" s="803">
        <f t="shared" si="429"/>
        <v>8617.2766632000003</v>
      </c>
      <c r="BJ7" s="803">
        <f t="shared" si="430"/>
        <v>9517.0726200000008</v>
      </c>
      <c r="BK7" s="803">
        <f t="shared" ref="BK7:DV7" si="1072">BL39*BK$32</f>
        <v>10749.10093008</v>
      </c>
      <c r="BL7" s="803">
        <f t="shared" ref="BL7:DW7" si="1073">BL39*BL$32</f>
        <v>15331.138802400001</v>
      </c>
      <c r="BM7" s="803">
        <f t="shared" si="433"/>
        <v>8329.4028552000018</v>
      </c>
      <c r="BN7" s="803">
        <f t="shared" si="434"/>
        <v>8212.5712970000004</v>
      </c>
      <c r="BO7" s="803">
        <f t="shared" si="435"/>
        <v>8281.2957430000006</v>
      </c>
      <c r="BP7" s="803">
        <f t="shared" si="436"/>
        <v>8556.1935270000013</v>
      </c>
      <c r="BQ7" s="803">
        <f t="shared" si="437"/>
        <v>9449.6113250000017</v>
      </c>
      <c r="BR7" s="803">
        <f t="shared" ref="BR7:EC7" si="1074">BS39*BR$32</f>
        <v>10672.906463800002</v>
      </c>
      <c r="BS7" s="803">
        <f t="shared" ref="BS7:ED7" si="1075">BS39*BS$32</f>
        <v>15222.464789000003</v>
      </c>
      <c r="BT7" s="803">
        <f t="shared" si="440"/>
        <v>10538.920657080002</v>
      </c>
      <c r="BU7" s="803">
        <f t="shared" si="441"/>
        <v>10391.097512550001</v>
      </c>
      <c r="BV7" s="803">
        <f t="shared" si="442"/>
        <v>10478.05230345</v>
      </c>
      <c r="BW7" s="803">
        <f t="shared" si="443"/>
        <v>10825.871467050001</v>
      </c>
      <c r="BX7" s="803">
        <f t="shared" si="444"/>
        <v>11956.283748750002</v>
      </c>
      <c r="BY7" s="803">
        <f t="shared" ref="BY7:EJ7" si="1076">BZ39*BY$32</f>
        <v>13504.079026770001</v>
      </c>
      <c r="BZ7" s="803">
        <f t="shared" ref="BZ7:EK7" si="1077">BZ39*BZ$32</f>
        <v>19260.48618435</v>
      </c>
      <c r="CA7" s="803">
        <f t="shared" si="447"/>
        <v>9104.6209014000015</v>
      </c>
      <c r="CB7" s="803">
        <f t="shared" si="448"/>
        <v>8976.9158227500011</v>
      </c>
      <c r="CC7" s="803">
        <f t="shared" si="449"/>
        <v>9052.0364572500021</v>
      </c>
      <c r="CD7" s="803">
        <f t="shared" si="450"/>
        <v>9352.5189952500023</v>
      </c>
      <c r="CE7" s="803">
        <f t="shared" si="451"/>
        <v>10329.087243750002</v>
      </c>
      <c r="CF7" s="803">
        <f t="shared" ref="CF7:EQ7" si="1078">CG39*CF$32</f>
        <v>11666.234537850001</v>
      </c>
      <c r="CG7" s="803">
        <f t="shared" ref="CG7:ER7" si="1079">CG39*CG$32</f>
        <v>16639.220541750004</v>
      </c>
      <c r="CH7" s="803">
        <f t="shared" si="454"/>
        <v>9351.0052059600002</v>
      </c>
      <c r="CI7" s="803">
        <f t="shared" si="455"/>
        <v>9219.8442418499999</v>
      </c>
      <c r="CJ7" s="803">
        <f t="shared" si="456"/>
        <v>9296.9977501499998</v>
      </c>
      <c r="CK7" s="803">
        <f t="shared" si="457"/>
        <v>9605.6117833499993</v>
      </c>
      <c r="CL7" s="803">
        <f t="shared" si="458"/>
        <v>10608.607391250001</v>
      </c>
      <c r="CM7" s="803">
        <f t="shared" ref="CM7:EX7" si="1080">CN39*CM$32</f>
        <v>11981.93983899</v>
      </c>
      <c r="CN7" s="803">
        <f t="shared" ref="CN7:EY7" si="1081">CN39*CN$32</f>
        <v>17089.502088450001</v>
      </c>
      <c r="CO7" s="803">
        <f t="shared" si="461"/>
        <v>10157.429246400001</v>
      </c>
      <c r="CP7" s="803">
        <f t="shared" si="462"/>
        <v>10014.957054</v>
      </c>
      <c r="CQ7" s="803">
        <f t="shared" si="463"/>
        <v>10098.764226000001</v>
      </c>
      <c r="CR7" s="803">
        <f t="shared" si="464"/>
        <v>10433.992914</v>
      </c>
      <c r="CS7" s="803">
        <f t="shared" si="465"/>
        <v>11523.486150000002</v>
      </c>
      <c r="CT7" s="803">
        <f t="shared" ref="CT7:FE7" si="1082">CU39*CT$32</f>
        <v>13015.2538116</v>
      </c>
      <c r="CU7" s="803">
        <f t="shared" ref="CU7:FF7" si="1083">CU39*CU$32</f>
        <v>18563.288598000003</v>
      </c>
      <c r="CV7" s="803">
        <f t="shared" si="468"/>
        <v>11642.557809600001</v>
      </c>
      <c r="CW7" s="803">
        <f t="shared" si="469"/>
        <v>11479.254605999999</v>
      </c>
      <c r="CX7" s="803">
        <f t="shared" si="470"/>
        <v>11575.315313999999</v>
      </c>
      <c r="CY7" s="803">
        <f t="shared" si="471"/>
        <v>11959.558145999999</v>
      </c>
      <c r="CZ7" s="803">
        <f t="shared" si="472"/>
        <v>13208.34735</v>
      </c>
      <c r="DA7" s="803">
        <f t="shared" si="473"/>
        <v>9398.4836100119992</v>
      </c>
      <c r="DB7" s="803">
        <f t="shared" si="474"/>
        <v>17873.055330480001</v>
      </c>
      <c r="DC7" s="803">
        <f t="shared" si="475"/>
        <v>8995.4509685760004</v>
      </c>
      <c r="DD7" s="803">
        <f t="shared" si="476"/>
        <v>10816.191648</v>
      </c>
      <c r="DE7" s="803">
        <f t="shared" si="477"/>
        <v>10906.703711999999</v>
      </c>
      <c r="DF7" s="803">
        <f t="shared" si="478"/>
        <v>11268.751968</v>
      </c>
      <c r="DG7" s="803">
        <f t="shared" si="479"/>
        <v>12445.408800000001</v>
      </c>
      <c r="DH7" s="803">
        <f t="shared" ref="DH7:FS7" si="1084">DI39*DH$32</f>
        <v>14056.5235392</v>
      </c>
      <c r="DI7" s="803">
        <f t="shared" ref="DI7:FT7" si="1085">DI39*DI$32</f>
        <v>20048.422176</v>
      </c>
      <c r="DJ7" s="803">
        <f t="shared" si="482"/>
        <v>11415.416914880001</v>
      </c>
      <c r="DK7" s="803">
        <f t="shared" si="483"/>
        <v>13479.667206800001</v>
      </c>
      <c r="DL7" s="803">
        <f t="shared" si="484"/>
        <v>13592.4677692</v>
      </c>
      <c r="DM7" s="803">
        <f t="shared" si="485"/>
        <v>14043.670018800001</v>
      </c>
      <c r="DN7" s="803">
        <f t="shared" si="486"/>
        <v>15510.077330000002</v>
      </c>
      <c r="DO7" s="803">
        <f t="shared" ref="DO7:FZ7" si="1086">DP39*DO$32</f>
        <v>17517.927340720002</v>
      </c>
      <c r="DP7" s="803">
        <f t="shared" ref="DP7:GA7" si="1087">DP39*DP$32</f>
        <v>27241.335819600001</v>
      </c>
      <c r="DQ7" s="803">
        <f t="shared" si="489"/>
        <v>10792.096961159999</v>
      </c>
      <c r="DR7" s="803">
        <f t="shared" si="490"/>
        <v>10640.72266385</v>
      </c>
      <c r="DS7" s="803">
        <f t="shared" si="491"/>
        <v>10729.76636815</v>
      </c>
      <c r="DT7" s="803">
        <f t="shared" si="492"/>
        <v>11085.941185350001</v>
      </c>
      <c r="DU7" s="803">
        <f t="shared" si="493"/>
        <v>12243.509341250001</v>
      </c>
      <c r="DV7" s="803">
        <f t="shared" ref="DV7:GG7" si="1088">DW39*DV$32</f>
        <v>13828.487277789998</v>
      </c>
      <c r="DW7" s="803">
        <f t="shared" ref="DW7:GH7" si="1089">DW39*DW$32</f>
        <v>19723.180502449999</v>
      </c>
      <c r="DX7" s="803">
        <f t="shared" si="496"/>
        <v>19537.296849890514</v>
      </c>
      <c r="DY7" s="803">
        <f t="shared" si="497"/>
        <v>23253.46879427458</v>
      </c>
      <c r="DZ7" s="803">
        <f t="shared" si="498"/>
        <v>31113.274906388946</v>
      </c>
      <c r="EA7" s="803">
        <f t="shared" si="499"/>
        <v>12095.237910591768</v>
      </c>
      <c r="EB7" s="803">
        <f t="shared" si="500"/>
        <v>13358.194479569223</v>
      </c>
      <c r="EC7" s="803">
        <f t="shared" ref="EC7:GN7" si="1090">ED39*EC$32</f>
        <v>15087.473474015273</v>
      </c>
      <c r="ED7" s="803">
        <f t="shared" ref="ED7:GO7" si="1091">ED39*ED$32</f>
        <v>21518.83692526969</v>
      </c>
      <c r="EE7" s="803">
        <f t="shared" si="503"/>
        <v>9260.0314799999996</v>
      </c>
      <c r="EF7" s="803">
        <f t="shared" si="504"/>
        <v>9130.1465499999995</v>
      </c>
      <c r="EG7" s="803">
        <f t="shared" si="505"/>
        <v>9206.5494499999986</v>
      </c>
      <c r="EH7" s="803">
        <f t="shared" si="506"/>
        <v>9512.1610499999988</v>
      </c>
      <c r="EI7" s="803">
        <f t="shared" si="507"/>
        <v>10505.39875</v>
      </c>
      <c r="EJ7" s="803">
        <f t="shared" ref="EJ7:GU7" si="1092">EK39*EJ$32</f>
        <v>11865.370369999999</v>
      </c>
      <c r="EK7" s="803">
        <f t="shared" ref="EK7:GV7" si="1093">EK39*EK$32</f>
        <v>16923.24235</v>
      </c>
      <c r="EL7" s="803">
        <f t="shared" si="510"/>
        <v>10152.881701199998</v>
      </c>
      <c r="EM7" s="803">
        <f t="shared" si="511"/>
        <v>10010.473294499998</v>
      </c>
      <c r="EN7" s="803">
        <f t="shared" si="512"/>
        <v>10094.242945499998</v>
      </c>
      <c r="EO7" s="803">
        <f t="shared" si="513"/>
        <v>10429.321549499999</v>
      </c>
      <c r="EP7" s="803">
        <f t="shared" si="514"/>
        <v>11518.327012499998</v>
      </c>
      <c r="EQ7" s="803">
        <f t="shared" ref="EQ7:HB7" si="1094">ER39*EQ$32</f>
        <v>13009.426800299996</v>
      </c>
      <c r="ER7" s="803">
        <f t="shared" ref="ER7:HC7" si="1095">ER39*ER$32</f>
        <v>18554.977696499998</v>
      </c>
      <c r="ES7" s="803">
        <f t="shared" si="517"/>
        <v>12776.184000000001</v>
      </c>
      <c r="ET7" s="803">
        <f t="shared" si="518"/>
        <v>12903.945840000002</v>
      </c>
      <c r="EU7" s="803">
        <f t="shared" si="519"/>
        <v>12754.890360000001</v>
      </c>
      <c r="EV7" s="803">
        <f t="shared" si="520"/>
        <v>11338.863300000001</v>
      </c>
      <c r="EW7" s="803">
        <f t="shared" si="521"/>
        <v>13255.290900000002</v>
      </c>
      <c r="EX7" s="803">
        <f t="shared" ref="EX7:HI7" si="1096">EY39*EX$32</f>
        <v>17886.657600000002</v>
      </c>
      <c r="EY7" s="803">
        <f t="shared" ref="EY7:HJ7" si="1097">EY39*EY$32</f>
        <v>25552.368000000002</v>
      </c>
      <c r="EZ7" s="803">
        <f t="shared" si="524"/>
        <v>12557.02752</v>
      </c>
      <c r="FA7" s="803">
        <f t="shared" si="525"/>
        <v>12682.597795200001</v>
      </c>
      <c r="FB7" s="803">
        <f t="shared" si="526"/>
        <v>12536.099140800001</v>
      </c>
      <c r="FC7" s="803">
        <f t="shared" si="527"/>
        <v>11144.361924000001</v>
      </c>
      <c r="FD7" s="803">
        <f t="shared" si="528"/>
        <v>13027.916052</v>
      </c>
      <c r="FE7" s="803">
        <f t="shared" ref="FE7:HP7" si="1098">FF39*FE$32</f>
        <v>17579.838528000004</v>
      </c>
      <c r="FF7" s="803">
        <f t="shared" ref="FF7:HQ7" si="1099">FF39*FF$32</f>
        <v>25114.055039999999</v>
      </c>
      <c r="FG7" s="803">
        <f t="shared" si="531"/>
        <v>11026.615296</v>
      </c>
      <c r="FH7" s="803">
        <f t="shared" si="532"/>
        <v>11136.881448960001</v>
      </c>
      <c r="FI7" s="803">
        <f t="shared" si="533"/>
        <v>11008.23760384</v>
      </c>
      <c r="FJ7" s="803">
        <f t="shared" si="534"/>
        <v>9786.1210752000006</v>
      </c>
      <c r="FK7" s="803">
        <f t="shared" si="535"/>
        <v>11440.1133696</v>
      </c>
      <c r="FL7" s="803">
        <f t="shared" ref="FL7:HW7" si="1100">FM39*FL$32</f>
        <v>15437.261414400002</v>
      </c>
      <c r="FM7" s="803">
        <f t="shared" ref="FM7:HX7" si="1101">FM39*FM$32</f>
        <v>22053.230592</v>
      </c>
      <c r="FN7" s="803">
        <f t="shared" si="538"/>
        <v>10287.667968000002</v>
      </c>
      <c r="FO7" s="803">
        <f t="shared" si="539"/>
        <v>10390.544647680001</v>
      </c>
      <c r="FP7" s="803">
        <f t="shared" si="540"/>
        <v>10270.521854720002</v>
      </c>
      <c r="FQ7" s="803">
        <f t="shared" si="541"/>
        <v>9130.3053216000008</v>
      </c>
      <c r="FR7" s="803">
        <f t="shared" si="542"/>
        <v>10673.455516800001</v>
      </c>
      <c r="FS7" s="803">
        <f t="shared" ref="FS7:ID7" si="1102">FT39*FS$32</f>
        <v>14402.735155200002</v>
      </c>
      <c r="FT7" s="803">
        <f t="shared" ref="FT7:IE7" si="1103">FT39*FT$32</f>
        <v>20575.335936000003</v>
      </c>
      <c r="FU7" s="803">
        <f t="shared" si="545"/>
        <v>10215.61728</v>
      </c>
      <c r="FV7" s="803">
        <f t="shared" si="546"/>
        <v>10317.7734528</v>
      </c>
      <c r="FW7" s="803">
        <f t="shared" si="547"/>
        <v>10198.5912512</v>
      </c>
      <c r="FX7" s="803">
        <f t="shared" si="548"/>
        <v>9066.3603359999997</v>
      </c>
      <c r="FY7" s="803">
        <f t="shared" si="549"/>
        <v>10598.702928000001</v>
      </c>
      <c r="FZ7" s="803">
        <f t="shared" ref="FZ7:IK7" si="1104">GA39*FZ$32</f>
        <v>14301.864192000001</v>
      </c>
      <c r="GA7" s="803">
        <f t="shared" ref="GA7:IL7" si="1105">GA39*GA$32</f>
        <v>20431.234560000001</v>
      </c>
      <c r="GB7" s="803">
        <f t="shared" si="552"/>
        <v>11501.529983999999</v>
      </c>
      <c r="GC7" s="803">
        <f t="shared" si="553"/>
        <v>11616.54528384</v>
      </c>
      <c r="GD7" s="803">
        <f t="shared" si="554"/>
        <v>11482.36076736</v>
      </c>
      <c r="GE7" s="803">
        <f t="shared" si="555"/>
        <v>10207.607860799999</v>
      </c>
      <c r="GF7" s="803">
        <f t="shared" si="556"/>
        <v>11932.837358399998</v>
      </c>
      <c r="GG7" s="803">
        <f t="shared" ref="GG7:IR7" si="1106">GH39*GG$32</f>
        <v>16102.1419776</v>
      </c>
      <c r="GH7" s="803">
        <f t="shared" ref="GH7:IS7" si="1107">GH39*GH$32</f>
        <v>23003.059967999998</v>
      </c>
      <c r="GI7" s="803">
        <f t="shared" si="559"/>
        <v>11391.365663999999</v>
      </c>
      <c r="GJ7" s="803">
        <f t="shared" si="560"/>
        <v>11505.27932064</v>
      </c>
      <c r="GK7" s="803">
        <f t="shared" si="561"/>
        <v>11372.380054560001</v>
      </c>
      <c r="GL7" s="803">
        <f t="shared" si="562"/>
        <v>10109.8370268</v>
      </c>
      <c r="GM7" s="803">
        <f t="shared" si="563"/>
        <v>11818.541876400001</v>
      </c>
      <c r="GN7" s="803">
        <f t="shared" ref="GN7:HS7" si="1108">GO39*GN$32</f>
        <v>15947.911929600001</v>
      </c>
      <c r="GO7" s="803">
        <f t="shared" ref="GO7:HT7" si="1109">GO39*GO$32</f>
        <v>22782.731327999998</v>
      </c>
      <c r="GP7" s="803">
        <f t="shared" si="566"/>
        <v>11069.368415999999</v>
      </c>
      <c r="GQ7" s="803">
        <f t="shared" si="567"/>
        <v>11180.062100159999</v>
      </c>
      <c r="GR7" s="803">
        <f t="shared" si="568"/>
        <v>11050.919468640001</v>
      </c>
      <c r="GS7" s="803">
        <f t="shared" si="569"/>
        <v>9824.0644692000005</v>
      </c>
      <c r="GT7" s="803">
        <f t="shared" si="570"/>
        <v>11484.4697316</v>
      </c>
      <c r="GU7" s="803">
        <f t="shared" ref="GU7:HZ7" si="1110">GV39*GU$32</f>
        <v>15497.1157824</v>
      </c>
      <c r="GV7" s="803">
        <f t="shared" ref="GV7:IA7" si="1111">GV39*GV$32</f>
        <v>22138.736831999999</v>
      </c>
      <c r="GW7" s="803">
        <f t="shared" si="573"/>
        <v>9011.6763839999985</v>
      </c>
      <c r="GX7" s="803">
        <f t="shared" si="574"/>
        <v>9101.7931478399987</v>
      </c>
      <c r="GY7" s="803">
        <f t="shared" si="575"/>
        <v>8996.6569233600003</v>
      </c>
      <c r="GZ7" s="803">
        <f t="shared" si="576"/>
        <v>7997.8627907999989</v>
      </c>
      <c r="HA7" s="803">
        <f t="shared" si="577"/>
        <v>9349.6142483999993</v>
      </c>
      <c r="HB7" s="803">
        <f t="shared" ref="HB7:IG7" si="1112">HC39*HB$32</f>
        <v>12616.346937599999</v>
      </c>
      <c r="HC7" s="803">
        <f t="shared" ref="HC7:IH7" si="1113">HC39*HC$32</f>
        <v>18023.352767999997</v>
      </c>
      <c r="HD7" s="803">
        <f t="shared" si="580"/>
        <v>9759.0932999999986</v>
      </c>
      <c r="HE7" s="803">
        <f t="shared" si="581"/>
        <v>9856.6842329999999</v>
      </c>
      <c r="HF7" s="803">
        <f t="shared" si="582"/>
        <v>9742.8281444999993</v>
      </c>
      <c r="HG7" s="803">
        <f t="shared" si="583"/>
        <v>8661.1953037499989</v>
      </c>
      <c r="HH7" s="803">
        <f t="shared" si="584"/>
        <v>10125.05929875</v>
      </c>
      <c r="HI7" s="803">
        <f t="shared" ref="HI7:IN7" si="1114">HJ39*HI$32</f>
        <v>13662.73062</v>
      </c>
      <c r="HJ7" s="803">
        <f t="shared" ref="HJ7:IO7" si="1115">HJ39*HJ$32</f>
        <v>19518.186599999997</v>
      </c>
      <c r="HK7" s="803">
        <f t="shared" si="587"/>
        <v>10847.1816</v>
      </c>
      <c r="HL7" s="803">
        <f t="shared" si="588"/>
        <v>10955.653416000001</v>
      </c>
      <c r="HM7" s="803">
        <f t="shared" si="589"/>
        <v>10829.102964000002</v>
      </c>
      <c r="HN7" s="803">
        <f t="shared" si="590"/>
        <v>9626.8736700000009</v>
      </c>
      <c r="HO7" s="803">
        <f t="shared" si="591"/>
        <v>11253.950910000001</v>
      </c>
      <c r="HP7" s="803">
        <f t="shared" ref="HP7:IU7" si="1116">HQ39*HP$32</f>
        <v>15186.054240000003</v>
      </c>
      <c r="HQ7" s="803">
        <f t="shared" ref="HQ7:IV7" si="1117">HQ39*HQ$32</f>
        <v>21694.3632</v>
      </c>
      <c r="HR7" s="803">
        <f t="shared" si="594"/>
        <v>10549.8117</v>
      </c>
      <c r="HS7" s="803">
        <f t="shared" si="595"/>
        <v>10655.309817000001</v>
      </c>
      <c r="HT7" s="803">
        <f t="shared" si="596"/>
        <v>10532.2286805</v>
      </c>
      <c r="HU7" s="803">
        <f t="shared" si="597"/>
        <v>9362.9578837499994</v>
      </c>
      <c r="HV7" s="803">
        <f t="shared" si="598"/>
        <v>10945.42963875</v>
      </c>
      <c r="HW7" s="803">
        <f t="shared" ref="HW7:JB7" si="1118">HX39*HW$32</f>
        <v>14769.736380000002</v>
      </c>
      <c r="HX7" s="803">
        <f t="shared" ref="HX7:JC7" si="1119">HX39*HX$32</f>
        <v>21099.6234</v>
      </c>
      <c r="HY7" s="803">
        <f t="shared" si="601"/>
        <v>9134.4231</v>
      </c>
      <c r="HZ7" s="803">
        <f t="shared" si="602"/>
        <v>9225.7673310000009</v>
      </c>
      <c r="IA7" s="803">
        <f t="shared" si="603"/>
        <v>9119.1990615000013</v>
      </c>
      <c r="IB7" s="803">
        <f t="shared" si="604"/>
        <v>8106.8005012500007</v>
      </c>
      <c r="IC7" s="803">
        <f t="shared" si="605"/>
        <v>9476.9639662500012</v>
      </c>
      <c r="ID7" s="803">
        <f t="shared" ref="ID7:JI7" si="1120">IE39*ID$32</f>
        <v>12788.192340000001</v>
      </c>
      <c r="IE7" s="803">
        <f t="shared" ref="IE7:JJ7" si="1121">IE39*IE$32</f>
        <v>18268.8462</v>
      </c>
      <c r="IF7" s="803">
        <f t="shared" si="608"/>
        <v>9919.9211999999989</v>
      </c>
      <c r="IG7" s="803">
        <f t="shared" si="609"/>
        <v>10019.120412</v>
      </c>
      <c r="IH7" s="803">
        <f t="shared" si="610"/>
        <v>9903.3879980000002</v>
      </c>
      <c r="II7" s="803">
        <f t="shared" si="611"/>
        <v>8803.9300649999986</v>
      </c>
      <c r="IJ7" s="803">
        <f t="shared" si="612"/>
        <v>10291.918244999999</v>
      </c>
      <c r="IK7" s="803">
        <f t="shared" ref="IK7:JP7" si="1122">IL39*IK$32</f>
        <v>13887.88968</v>
      </c>
      <c r="IL7" s="803">
        <f t="shared" ref="IL7:JQ7" si="1123">IL39*IL$32</f>
        <v>19839.842399999998</v>
      </c>
      <c r="IM7" s="803">
        <f t="shared" si="615"/>
        <v>10017.469235999999</v>
      </c>
      <c r="IN7" s="803">
        <f t="shared" si="616"/>
        <v>10117.643928359999</v>
      </c>
      <c r="IO7" s="803">
        <f t="shared" si="617"/>
        <v>10000.773453939999</v>
      </c>
      <c r="IP7" s="803">
        <f t="shared" si="618"/>
        <v>8890.5039469499989</v>
      </c>
      <c r="IQ7" s="803">
        <f t="shared" si="619"/>
        <v>10393.124332349998</v>
      </c>
      <c r="IR7" s="803">
        <f t="shared" ref="IR7:JW7" si="1124">IS39*IR$32</f>
        <v>14024.4569304</v>
      </c>
      <c r="IS7" s="803">
        <f t="shared" ref="IS7:JX7" si="1125">IS39*IS$32</f>
        <v>20034.938471999998</v>
      </c>
      <c r="IT7" s="803">
        <f t="shared" si="622"/>
        <v>9205.8497759999991</v>
      </c>
      <c r="IU7" s="803">
        <f t="shared" si="623"/>
        <v>9297.9082737600002</v>
      </c>
      <c r="IV7" s="803">
        <f t="shared" si="624"/>
        <v>9190.5066930400008</v>
      </c>
      <c r="IW7" s="803">
        <f t="shared" si="625"/>
        <v>8170.1916762000001</v>
      </c>
      <c r="IX7" s="803">
        <f t="shared" si="626"/>
        <v>9551.0691425999994</v>
      </c>
      <c r="IY7" s="803">
        <f t="shared" ref="IY7:KD7" si="1126">IZ39*IY$32</f>
        <v>12888.189686400001</v>
      </c>
      <c r="IZ7" s="803">
        <f t="shared" ref="IZ7:KE7" si="1127">IZ39*IZ$32</f>
        <v>18411.699551999998</v>
      </c>
      <c r="JA7" s="803">
        <f t="shared" si="629"/>
        <v>9030.2951759999996</v>
      </c>
      <c r="JB7" s="803">
        <f t="shared" si="630"/>
        <v>9120.5981277600004</v>
      </c>
      <c r="JC7" s="803">
        <f t="shared" si="631"/>
        <v>9015.2446840400007</v>
      </c>
      <c r="JD7" s="803">
        <f t="shared" si="632"/>
        <v>8014.3869686999997</v>
      </c>
      <c r="JE7" s="803">
        <f t="shared" si="633"/>
        <v>9368.9312450999987</v>
      </c>
      <c r="JF7" s="803">
        <f t="shared" ref="JF7:KK7" si="1128">JG39*JF$32</f>
        <v>12642.413246399999</v>
      </c>
      <c r="JG7" s="803">
        <f t="shared" ref="JG7:KL7" si="1129">JG39*JG$32</f>
        <v>18060.590351999999</v>
      </c>
      <c r="JH7" s="803">
        <f t="shared" si="636"/>
        <v>10031.660147999999</v>
      </c>
      <c r="JI7" s="803">
        <f t="shared" si="637"/>
        <v>10131.97674948</v>
      </c>
      <c r="JJ7" s="803">
        <f t="shared" si="638"/>
        <v>10014.940714419999</v>
      </c>
      <c r="JK7" s="803">
        <f t="shared" si="639"/>
        <v>8903.0983813500006</v>
      </c>
      <c r="JL7" s="803">
        <f t="shared" si="640"/>
        <v>10407.84740355</v>
      </c>
      <c r="JM7" s="803">
        <f t="shared" ref="JM7:KR7" si="1130">JN39*JM$32</f>
        <v>14044.324207200001</v>
      </c>
      <c r="JN7" s="803">
        <f t="shared" ref="JN7:KS7" si="1131">JN39*JN$32</f>
        <v>20063.320295999998</v>
      </c>
      <c r="JO7" s="803">
        <f t="shared" si="643"/>
        <v>10721.431474139999</v>
      </c>
      <c r="JP7" s="803">
        <f t="shared" si="644"/>
        <v>10478.376352560001</v>
      </c>
      <c r="JQ7" s="803">
        <f t="shared" si="645"/>
        <v>10631.411058739999</v>
      </c>
      <c r="JR7" s="803">
        <f t="shared" si="646"/>
        <v>10397.3579787</v>
      </c>
      <c r="JS7" s="803">
        <f t="shared" si="647"/>
        <v>11504.60908812</v>
      </c>
      <c r="JT7" s="803">
        <f t="shared" ref="JT7:KY7" si="1132">JU39*JT$32</f>
        <v>14160.21134242</v>
      </c>
      <c r="JU7" s="803">
        <f t="shared" ref="JU7:KZ7" si="1133">JU39*JU$32</f>
        <v>22127.018105319999</v>
      </c>
      <c r="JV7" s="803">
        <f t="shared" si="650"/>
        <v>11745.82793892</v>
      </c>
      <c r="JW7" s="803">
        <f t="shared" si="651"/>
        <v>11479.54972368</v>
      </c>
      <c r="JX7" s="803">
        <f t="shared" si="652"/>
        <v>11647.20637772</v>
      </c>
      <c r="JY7" s="803">
        <f t="shared" si="653"/>
        <v>11390.7903186</v>
      </c>
      <c r="JZ7" s="803">
        <f t="shared" si="654"/>
        <v>12603.835521359999</v>
      </c>
      <c r="KA7" s="803">
        <f t="shared" ref="KA7:LF7" si="1134">KB39*KA$32</f>
        <v>15513.17157676</v>
      </c>
      <c r="KB7" s="803">
        <f t="shared" ref="KB7:LG7" si="1135">KB39*KB$32</f>
        <v>24241.179742959997</v>
      </c>
      <c r="KC7" s="803">
        <f t="shared" si="657"/>
        <v>10938.266673</v>
      </c>
      <c r="KD7" s="803">
        <f t="shared" si="658"/>
        <v>10690.295892</v>
      </c>
      <c r="KE7" s="803">
        <f t="shared" si="659"/>
        <v>10846.425642999999</v>
      </c>
      <c r="KF7" s="803">
        <f t="shared" si="660"/>
        <v>10607.638965</v>
      </c>
      <c r="KG7" s="803">
        <f t="shared" si="661"/>
        <v>11737.283633999999</v>
      </c>
      <c r="KH7" s="803">
        <f t="shared" ref="KH7:LM7" si="1136">KI39*KH$32</f>
        <v>14446.594019</v>
      </c>
      <c r="KI7" s="803">
        <f t="shared" ref="KI7:LN7" si="1137">KI39*KI$32</f>
        <v>22574.525173999999</v>
      </c>
      <c r="KJ7" s="803">
        <f t="shared" si="664"/>
        <v>15430.906136400001</v>
      </c>
      <c r="KK7" s="803">
        <f t="shared" si="665"/>
        <v>15081.087105600001</v>
      </c>
      <c r="KL7" s="803">
        <f t="shared" si="666"/>
        <v>15301.3435324</v>
      </c>
      <c r="KM7" s="803">
        <f t="shared" si="667"/>
        <v>14964.480762000001</v>
      </c>
      <c r="KN7" s="803">
        <f t="shared" si="668"/>
        <v>16558.100791199999</v>
      </c>
      <c r="KO7" s="803">
        <f t="shared" ref="KO7:LT7" si="1138">KP39*KO$32</f>
        <v>20380.1976092</v>
      </c>
      <c r="KP7" s="803">
        <f t="shared" ref="KP7:LU7" si="1139">KP39*KP$32</f>
        <v>31846.488063200002</v>
      </c>
      <c r="KQ7" s="803">
        <f t="shared" si="671"/>
        <v>9562.0115894699993</v>
      </c>
      <c r="KR7" s="803">
        <f t="shared" si="672"/>
        <v>9345.2405458800004</v>
      </c>
      <c r="KS7" s="803">
        <f t="shared" si="673"/>
        <v>9481.7260177699991</v>
      </c>
      <c r="KT7" s="803">
        <f t="shared" si="674"/>
        <v>9272.9835313500007</v>
      </c>
      <c r="KU7" s="803">
        <f t="shared" si="675"/>
        <v>10260.49606326</v>
      </c>
      <c r="KV7" s="803">
        <f t="shared" ref="KV7:MA7" si="1140">KW39*KV$32</f>
        <v>12628.92042841</v>
      </c>
      <c r="KW7" s="803">
        <f t="shared" ref="KW7:MB7" si="1141">KW39*KW$32</f>
        <v>19734.193523859998</v>
      </c>
      <c r="KX7" s="803">
        <f t="shared" si="678"/>
        <v>11540.12761344</v>
      </c>
      <c r="KY7" s="803">
        <f t="shared" si="679"/>
        <v>11278.51262976</v>
      </c>
      <c r="KZ7" s="803">
        <f t="shared" si="680"/>
        <v>11443.233175039999</v>
      </c>
      <c r="LA7" s="803">
        <f t="shared" si="681"/>
        <v>11191.307635200001</v>
      </c>
      <c r="LB7" s="803">
        <f t="shared" si="682"/>
        <v>12383.109227519999</v>
      </c>
      <c r="LC7" s="803">
        <f t="shared" ref="LC7:MH7" si="1142">LD39*LC$32</f>
        <v>15241.495160319999</v>
      </c>
      <c r="LD7" s="803">
        <f t="shared" ref="LD7:MI7" si="1143">LD39*LD$32</f>
        <v>23816.652958719998</v>
      </c>
      <c r="LE7" s="803">
        <f t="shared" si="685"/>
        <v>12996.182626829997</v>
      </c>
      <c r="LF7" s="803">
        <f t="shared" si="686"/>
        <v>12701.55883932</v>
      </c>
      <c r="LG7" s="803">
        <f t="shared" si="687"/>
        <v>12887.062705529997</v>
      </c>
      <c r="LH7" s="803">
        <f t="shared" si="688"/>
        <v>12603.350910149999</v>
      </c>
      <c r="LI7" s="803">
        <f t="shared" si="689"/>
        <v>13945.525942139999</v>
      </c>
      <c r="LJ7" s="803">
        <f t="shared" ref="LJ7:MO7" si="1144">LK39*LJ$32</f>
        <v>17164.563620489997</v>
      </c>
      <c r="LK7" s="803">
        <f t="shared" ref="LK7:MP7" si="1145">LK39*LK$32</f>
        <v>26821.676655539995</v>
      </c>
      <c r="LL7" s="803">
        <f t="shared" si="692"/>
        <v>15695.356217069999</v>
      </c>
      <c r="LM7" s="803">
        <f t="shared" si="693"/>
        <v>15339.54209628</v>
      </c>
      <c r="LN7" s="803">
        <f t="shared" si="694"/>
        <v>15563.573209369999</v>
      </c>
      <c r="LO7" s="803">
        <f t="shared" si="695"/>
        <v>15220.93738935</v>
      </c>
      <c r="LP7" s="803">
        <f t="shared" si="696"/>
        <v>16841.868384059999</v>
      </c>
      <c r="LQ7" s="803">
        <f t="shared" ref="LQ7:MV7" si="1146">LR39*LQ$32</f>
        <v>20729.467111209997</v>
      </c>
      <c r="LR7" s="803">
        <f t="shared" ref="LR7:MW7" si="1147">LR39*LR$32</f>
        <v>32392.263292659994</v>
      </c>
      <c r="LS7" s="803">
        <f t="shared" si="699"/>
        <v>24612.079433099996</v>
      </c>
      <c r="LT7" s="803">
        <f t="shared" si="700"/>
        <v>24054.122972399997</v>
      </c>
      <c r="LU7" s="803">
        <f t="shared" si="701"/>
        <v>24405.428892099997</v>
      </c>
      <c r="LV7" s="803">
        <f t="shared" si="702"/>
        <v>23868.137485499996</v>
      </c>
      <c r="LW7" s="803">
        <f t="shared" si="703"/>
        <v>26409.939139799997</v>
      </c>
      <c r="LX7" s="803">
        <f t="shared" ref="LX7:NC7" si="1148">LY39*LX$32</f>
        <v>32506.130099299993</v>
      </c>
      <c r="LY7" s="803">
        <f t="shared" ref="LY7:ND7" si="1149">LY39*LY$32</f>
        <v>50794.702977799992</v>
      </c>
      <c r="LZ7" s="803">
        <f t="shared" si="706"/>
        <v>29845.423579889997</v>
      </c>
      <c r="MA7" s="803">
        <f t="shared" si="707"/>
        <v>29168.827075559999</v>
      </c>
      <c r="MB7" s="803">
        <f t="shared" si="708"/>
        <v>29594.832281989995</v>
      </c>
      <c r="MC7" s="803">
        <f t="shared" si="709"/>
        <v>28943.294907449999</v>
      </c>
      <c r="MD7" s="803">
        <f t="shared" si="710"/>
        <v>32025.567871619995</v>
      </c>
      <c r="ME7" s="803">
        <f t="shared" ref="ME7:NJ7" si="1150">MF39*ME$32</f>
        <v>39418.011159669994</v>
      </c>
      <c r="MF7" s="803">
        <f t="shared" ref="MF7:NK7" si="1151">MF39*MF$32</f>
        <v>61595.341023819994</v>
      </c>
      <c r="MG7" s="803">
        <f t="shared" si="713"/>
        <v>38852.512908569995</v>
      </c>
      <c r="MH7" s="803">
        <f t="shared" si="714"/>
        <v>37971.725462279996</v>
      </c>
      <c r="MI7" s="803">
        <f t="shared" si="715"/>
        <v>38526.295335869996</v>
      </c>
      <c r="MJ7" s="803">
        <f t="shared" si="716"/>
        <v>37678.12964685</v>
      </c>
      <c r="MK7" s="803">
        <f t="shared" si="717"/>
        <v>41690.605791059992</v>
      </c>
      <c r="ML7" s="803">
        <f t="shared" ref="ML7:OC7" si="1152">MM39*ML$32</f>
        <v>51314.02418570999</v>
      </c>
      <c r="MM7" s="803">
        <f t="shared" ref="MM7:OC7" si="1153">MM39*MM$32</f>
        <v>80184.279369659984</v>
      </c>
      <c r="MN7" s="803">
        <f t="shared" si="720"/>
        <v>28581.842932259995</v>
      </c>
      <c r="MO7" s="803">
        <f t="shared" si="721"/>
        <v>27933.891833039997</v>
      </c>
      <c r="MP7" s="803">
        <f t="shared" si="722"/>
        <v>28341.861043659996</v>
      </c>
      <c r="MQ7" s="803">
        <v>66603.22</v>
      </c>
      <c r="MR7" s="803">
        <v>70910.62</v>
      </c>
      <c r="MS7" s="803">
        <v>94473.68</v>
      </c>
      <c r="MT7" s="803">
        <v>86552.03</v>
      </c>
      <c r="MU7" s="803"/>
      <c r="MV7" s="954">
        <v>13259.71</v>
      </c>
      <c r="MW7" s="954">
        <v>15453.17</v>
      </c>
      <c r="MX7" s="954">
        <v>14255.2</v>
      </c>
      <c r="MY7" s="954">
        <v>15849.17</v>
      </c>
      <c r="MZ7" s="954">
        <v>19534.46</v>
      </c>
      <c r="NA7" s="954">
        <v>16282.64</v>
      </c>
      <c r="NB7" s="803"/>
      <c r="NC7" s="803">
        <f t="shared" si="723"/>
        <v>10283.1465408</v>
      </c>
      <c r="ND7" s="803">
        <f t="shared" si="724"/>
        <v>9700.1539432000009</v>
      </c>
      <c r="NE7" s="803">
        <f t="shared" si="725"/>
        <v>8751.9129711999994</v>
      </c>
      <c r="NF7" s="803">
        <f t="shared" si="726"/>
        <v>9679.0819216</v>
      </c>
      <c r="NG7" s="803">
        <f t="shared" ref="NG7:OC7" si="1154">NH39*NG$32</f>
        <v>12453.5647656</v>
      </c>
      <c r="NH7" s="803">
        <f t="shared" ref="NH7:OC7" si="1155">NH39*NH$32</f>
        <v>19372.211857599999</v>
      </c>
      <c r="NI7" s="803">
        <f t="shared" si="729"/>
        <v>7621.7604925500009</v>
      </c>
      <c r="NJ7" s="803">
        <f t="shared" si="730"/>
        <v>7448.9749902000012</v>
      </c>
      <c r="NK7" s="803">
        <f t="shared" si="731"/>
        <v>7557.7658620500006</v>
      </c>
      <c r="NL7" s="803">
        <f t="shared" si="732"/>
        <v>7391.379822750001</v>
      </c>
      <c r="NM7" s="803">
        <f t="shared" si="733"/>
        <v>8178.5137779000006</v>
      </c>
      <c r="NN7" s="803">
        <f t="shared" ref="NN7:OC7" si="1156">NO39*NN$32</f>
        <v>10066.355377650001</v>
      </c>
      <c r="NO7" s="803">
        <f t="shared" ref="NO7:OC7" si="1157">NO39*NO$32</f>
        <v>15729.8801769</v>
      </c>
      <c r="NP7" s="803">
        <f t="shared" si="736"/>
        <v>9321.4860690000005</v>
      </c>
      <c r="NQ7" s="803">
        <f t="shared" si="737"/>
        <v>9963.5657415000005</v>
      </c>
      <c r="NR7" s="803">
        <f t="shared" si="738"/>
        <v>8649.190882500001</v>
      </c>
      <c r="NS7" s="803">
        <f t="shared" si="739"/>
        <v>8875.8072374999992</v>
      </c>
      <c r="NT7" s="803">
        <f t="shared" si="740"/>
        <v>9457.4558820000002</v>
      </c>
      <c r="NU7" s="803">
        <f t="shared" ref="NU7:OC7" si="1158">NV39*NU$32</f>
        <v>11972.8974225</v>
      </c>
      <c r="NV7" s="803">
        <f t="shared" ref="NV7:OC7" si="1159">NV39*NV$32</f>
        <v>17298.381765000002</v>
      </c>
      <c r="NW7" s="803">
        <f t="shared" si="743"/>
        <v>7332.4818023999987</v>
      </c>
      <c r="NX7" s="803">
        <f t="shared" si="744"/>
        <v>7837.5555083999989</v>
      </c>
      <c r="NY7" s="803">
        <f t="shared" si="745"/>
        <v>6803.6399219999994</v>
      </c>
      <c r="NZ7" s="803">
        <f t="shared" si="746"/>
        <v>6981.9012299999986</v>
      </c>
      <c r="OA7" s="803">
        <f t="shared" si="747"/>
        <v>7439.4385871999993</v>
      </c>
      <c r="OB7" s="803">
        <f t="shared" ref="OB7:OC7" si="1160">OC39*OB$32</f>
        <v>9418.1391059999987</v>
      </c>
      <c r="OC7" s="803">
        <f t="shared" si="369"/>
        <v>13607.279843999999</v>
      </c>
    </row>
    <row r="8" spans="1:442">
      <c r="A8" s="807" t="s">
        <v>15</v>
      </c>
      <c r="B8" s="803">
        <f t="shared" si="370"/>
        <v>6750.64821312</v>
      </c>
      <c r="C8" s="803">
        <f t="shared" si="371"/>
        <v>6655.9609031999998</v>
      </c>
      <c r="D8" s="803">
        <f t="shared" si="372"/>
        <v>6711.6593207999995</v>
      </c>
      <c r="E8" s="803">
        <f t="shared" si="373"/>
        <v>6934.4529911999998</v>
      </c>
      <c r="F8" s="803">
        <f t="shared" si="374"/>
        <v>7658.5324200000005</v>
      </c>
      <c r="G8" s="803">
        <f t="shared" si="375"/>
        <v>8649.964253279999</v>
      </c>
      <c r="H8" s="803">
        <f t="shared" si="376"/>
        <v>12337.199498400001</v>
      </c>
      <c r="I8" s="803">
        <f t="shared" si="377"/>
        <v>6706.0597027200001</v>
      </c>
      <c r="J8" s="803">
        <f t="shared" si="378"/>
        <v>6611.9978092000001</v>
      </c>
      <c r="K8" s="803">
        <f t="shared" si="379"/>
        <v>6667.3283347999995</v>
      </c>
      <c r="L8" s="803">
        <f t="shared" si="380"/>
        <v>6888.6504371999999</v>
      </c>
      <c r="M8" s="803">
        <f t="shared" si="381"/>
        <v>7607.9472700000006</v>
      </c>
      <c r="N8" s="803">
        <f t="shared" ref="N8:BY8" si="1161">O40*N$32</f>
        <v>8592.8306256800006</v>
      </c>
      <c r="O8" s="803">
        <f t="shared" ref="O8:BZ8" si="1162">O40*O$32</f>
        <v>12255.711420400001</v>
      </c>
      <c r="P8" s="803">
        <f t="shared" si="384"/>
        <v>5342.7749054400001</v>
      </c>
      <c r="Q8" s="803">
        <f t="shared" si="385"/>
        <v>5267.8349933999998</v>
      </c>
      <c r="R8" s="803">
        <f t="shared" si="386"/>
        <v>5311.9172945999999</v>
      </c>
      <c r="S8" s="803">
        <f t="shared" si="387"/>
        <v>5488.2464994000002</v>
      </c>
      <c r="T8" s="803">
        <f t="shared" si="388"/>
        <v>6061.3164150000011</v>
      </c>
      <c r="U8" s="803">
        <f t="shared" ref="U8:CF8" si="1163">V40*U$32</f>
        <v>6845.9813763599996</v>
      </c>
      <c r="V8" s="803">
        <f t="shared" ref="V8:CG8" si="1164">V40*V$32</f>
        <v>9764.2297158000001</v>
      </c>
      <c r="W8" s="803">
        <f t="shared" si="391"/>
        <v>5854.8114299999997</v>
      </c>
      <c r="X8" s="803">
        <f t="shared" si="392"/>
        <v>5772.6894874999989</v>
      </c>
      <c r="Y8" s="803">
        <f t="shared" si="393"/>
        <v>5820.996512499999</v>
      </c>
      <c r="Z8" s="803">
        <f t="shared" si="394"/>
        <v>6014.2246124999992</v>
      </c>
      <c r="AA8" s="803">
        <f t="shared" si="395"/>
        <v>6642.2159375000001</v>
      </c>
      <c r="AB8" s="803">
        <f t="shared" ref="AB8:CM8" si="1165">AC40*AB$32</f>
        <v>7502.0809824999988</v>
      </c>
      <c r="AC8" s="803">
        <f t="shared" ref="AC8:CN8" si="1166">AC40*AC$32</f>
        <v>10700.006037499999</v>
      </c>
      <c r="AD8" s="803">
        <f t="shared" si="398"/>
        <v>6611.3779476</v>
      </c>
      <c r="AE8" s="803">
        <f t="shared" si="399"/>
        <v>6518.644098499999</v>
      </c>
      <c r="AF8" s="803">
        <f t="shared" si="400"/>
        <v>6573.1934214999992</v>
      </c>
      <c r="AG8" s="803">
        <f t="shared" si="401"/>
        <v>6791.3907134999999</v>
      </c>
      <c r="AH8" s="803">
        <f t="shared" si="402"/>
        <v>7500.5319125000005</v>
      </c>
      <c r="AI8" s="803">
        <f t="shared" ref="AI8:CT8" si="1167">AJ40*AI$32</f>
        <v>8471.5098619</v>
      </c>
      <c r="AJ8" s="803">
        <f t="shared" ref="AJ8:CU8" si="1168">AJ40*AJ$32</f>
        <v>12082.6750445</v>
      </c>
      <c r="AK8" s="803">
        <f t="shared" si="405"/>
        <v>8256.5863799999988</v>
      </c>
      <c r="AL8" s="803">
        <f t="shared" si="406"/>
        <v>8140.7761749999991</v>
      </c>
      <c r="AM8" s="803">
        <f t="shared" si="407"/>
        <v>8208.8998249999986</v>
      </c>
      <c r="AN8" s="803">
        <f t="shared" si="408"/>
        <v>8481.3944249999986</v>
      </c>
      <c r="AO8" s="803">
        <f t="shared" si="409"/>
        <v>9367.0018749999999</v>
      </c>
      <c r="AP8" s="803">
        <f t="shared" ref="AP8:DA8" si="1169">AQ40*AP$32</f>
        <v>10579.602844999999</v>
      </c>
      <c r="AQ8" s="803">
        <f t="shared" ref="AQ8:DB8" si="1170">AQ40*AQ$32</f>
        <v>15089.388475</v>
      </c>
      <c r="AR8" s="803">
        <f t="shared" si="412"/>
        <v>7258.8340440000002</v>
      </c>
      <c r="AS8" s="803">
        <f t="shared" si="413"/>
        <v>7157.0187150000002</v>
      </c>
      <c r="AT8" s="803">
        <f t="shared" si="414"/>
        <v>7216.9100850000004</v>
      </c>
      <c r="AU8" s="803">
        <f t="shared" si="415"/>
        <v>7456.4755650000006</v>
      </c>
      <c r="AV8" s="803">
        <f t="shared" si="416"/>
        <v>8235.0633750000015</v>
      </c>
      <c r="AW8" s="803">
        <f t="shared" ref="AW8:DH8" si="1171">AX40*AW$32</f>
        <v>9301.1297610000001</v>
      </c>
      <c r="AX8" s="803">
        <f t="shared" ref="AX8:DI8" si="1172">AX40*AX$32</f>
        <v>13265.938455000001</v>
      </c>
      <c r="AY8" s="803">
        <f t="shared" si="419"/>
        <v>9291.6758303999995</v>
      </c>
      <c r="AZ8" s="803">
        <f t="shared" si="420"/>
        <v>9161.3470440000001</v>
      </c>
      <c r="BA8" s="803">
        <f t="shared" si="421"/>
        <v>9238.0110359999999</v>
      </c>
      <c r="BB8" s="803">
        <f t="shared" si="422"/>
        <v>9544.667003999999</v>
      </c>
      <c r="BC8" s="803">
        <f t="shared" si="423"/>
        <v>10541.2989</v>
      </c>
      <c r="BD8" s="803">
        <f t="shared" ref="BD8:DO8" si="1173">BE40*BD$32</f>
        <v>11905.917957599999</v>
      </c>
      <c r="BE8" s="803">
        <f t="shared" ref="BE8:DP8" si="1174">BE40*BE$32</f>
        <v>16981.074228000001</v>
      </c>
      <c r="BF8" s="803">
        <f t="shared" si="426"/>
        <v>11379.864469440001</v>
      </c>
      <c r="BG8" s="803">
        <f t="shared" si="427"/>
        <v>11220.2459084</v>
      </c>
      <c r="BH8" s="803">
        <f t="shared" si="428"/>
        <v>11314.139179600001</v>
      </c>
      <c r="BI8" s="803">
        <f t="shared" si="429"/>
        <v>11689.712264400001</v>
      </c>
      <c r="BJ8" s="803">
        <f t="shared" si="430"/>
        <v>12910.324790000001</v>
      </c>
      <c r="BK8" s="803">
        <f t="shared" ref="BK8:DV8" si="1175">BL40*BK$32</f>
        <v>14581.62501736</v>
      </c>
      <c r="BL8" s="803">
        <f t="shared" ref="BL8:DW8" si="1176">BL40*BL$32</f>
        <v>20797.359570799999</v>
      </c>
      <c r="BM8" s="803">
        <f t="shared" si="433"/>
        <v>10855.242124799999</v>
      </c>
      <c r="BN8" s="803">
        <f t="shared" si="434"/>
        <v>10702.982128</v>
      </c>
      <c r="BO8" s="803">
        <f t="shared" si="435"/>
        <v>10792.546832</v>
      </c>
      <c r="BP8" s="803">
        <f t="shared" si="436"/>
        <v>11150.805648</v>
      </c>
      <c r="BQ8" s="803">
        <f t="shared" si="437"/>
        <v>12315.1468</v>
      </c>
      <c r="BR8" s="803">
        <f t="shared" ref="BR8:EC8" si="1177">BS40*BR$32</f>
        <v>13909.398531199999</v>
      </c>
      <c r="BS8" s="803">
        <f t="shared" ref="BS8:ED8" si="1178">BS40*BS$32</f>
        <v>19838.581935999999</v>
      </c>
      <c r="BT8" s="803">
        <f t="shared" si="440"/>
        <v>11578.24307808</v>
      </c>
      <c r="BU8" s="803">
        <f t="shared" si="441"/>
        <v>11415.841978800001</v>
      </c>
      <c r="BV8" s="803">
        <f t="shared" si="442"/>
        <v>11511.372037200001</v>
      </c>
      <c r="BW8" s="803">
        <f t="shared" si="443"/>
        <v>11893.492270800001</v>
      </c>
      <c r="BX8" s="803">
        <f t="shared" si="444"/>
        <v>13135.383030000003</v>
      </c>
      <c r="BY8" s="803">
        <f t="shared" ref="BY8:EJ8" si="1179">BZ40*BY$32</f>
        <v>14835.818069520001</v>
      </c>
      <c r="BZ8" s="803">
        <f t="shared" ref="BZ8:EK8" si="1180">BZ40*BZ$32</f>
        <v>21159.907935600004</v>
      </c>
      <c r="CA8" s="803">
        <f t="shared" si="447"/>
        <v>11578.24307808</v>
      </c>
      <c r="CB8" s="803">
        <f t="shared" si="448"/>
        <v>11415.841978800001</v>
      </c>
      <c r="CC8" s="803">
        <f t="shared" si="449"/>
        <v>11511.372037200001</v>
      </c>
      <c r="CD8" s="803">
        <f t="shared" si="450"/>
        <v>11893.492270800001</v>
      </c>
      <c r="CE8" s="803">
        <f t="shared" si="451"/>
        <v>13135.383030000003</v>
      </c>
      <c r="CF8" s="803">
        <f t="shared" ref="CF8:EQ8" si="1181">CG40*CF$32</f>
        <v>14835.818069520001</v>
      </c>
      <c r="CG8" s="803">
        <f t="shared" ref="CG8:ER8" si="1182">CG40*CG$32</f>
        <v>21159.907935600004</v>
      </c>
      <c r="CH8" s="803">
        <f t="shared" si="454"/>
        <v>13751.760686400001</v>
      </c>
      <c r="CI8" s="803">
        <f t="shared" si="455"/>
        <v>13558.872954</v>
      </c>
      <c r="CJ8" s="803">
        <f t="shared" si="456"/>
        <v>13672.336326000001</v>
      </c>
      <c r="CK8" s="803">
        <f t="shared" si="457"/>
        <v>14126.189814000001</v>
      </c>
      <c r="CL8" s="803">
        <f t="shared" si="458"/>
        <v>15601.213650000002</v>
      </c>
      <c r="CM8" s="803">
        <f t="shared" ref="CM8:EX8" si="1183">CN40*CM$32</f>
        <v>17620.8616716</v>
      </c>
      <c r="CN8" s="803">
        <f t="shared" ref="CN8:EY8" si="1184">CN40*CN$32</f>
        <v>25132.136898000001</v>
      </c>
      <c r="CO8" s="803">
        <f t="shared" si="461"/>
        <v>10247.311166400001</v>
      </c>
      <c r="CP8" s="803">
        <f t="shared" si="462"/>
        <v>10103.578254000002</v>
      </c>
      <c r="CQ8" s="803">
        <f t="shared" si="463"/>
        <v>10188.127026000002</v>
      </c>
      <c r="CR8" s="803">
        <f t="shared" si="464"/>
        <v>10526.322114000002</v>
      </c>
      <c r="CS8" s="803">
        <f t="shared" si="465"/>
        <v>11625.456150000002</v>
      </c>
      <c r="CT8" s="803">
        <f t="shared" ref="CT8:FE8" si="1185">CU40*CT$32</f>
        <v>13130.424291600002</v>
      </c>
      <c r="CU8" s="803">
        <f t="shared" ref="CU8:FF8" si="1186">CU40*CU$32</f>
        <v>18727.552998000003</v>
      </c>
      <c r="CV8" s="803">
        <f t="shared" si="468"/>
        <v>10369.550032200001</v>
      </c>
      <c r="CW8" s="803">
        <f t="shared" si="469"/>
        <v>10224.102548249999</v>
      </c>
      <c r="CX8" s="803">
        <f t="shared" si="470"/>
        <v>10309.65989175</v>
      </c>
      <c r="CY8" s="803">
        <f t="shared" si="471"/>
        <v>10651.88926575</v>
      </c>
      <c r="CZ8" s="803">
        <f t="shared" si="472"/>
        <v>11764.134731250002</v>
      </c>
      <c r="DA8" s="803">
        <f t="shared" si="473"/>
        <v>8370.8449306965013</v>
      </c>
      <c r="DB8" s="803">
        <f t="shared" si="474"/>
        <v>15918.79933161</v>
      </c>
      <c r="DC8" s="803">
        <f t="shared" si="475"/>
        <v>7556.0476505759989</v>
      </c>
      <c r="DD8" s="803">
        <f t="shared" si="476"/>
        <v>9085.443272999999</v>
      </c>
      <c r="DE8" s="803">
        <f t="shared" si="477"/>
        <v>9161.4720870000001</v>
      </c>
      <c r="DF8" s="803">
        <f t="shared" si="478"/>
        <v>9465.5873429999992</v>
      </c>
      <c r="DG8" s="803">
        <f t="shared" si="479"/>
        <v>10453.961925000001</v>
      </c>
      <c r="DH8" s="803">
        <f t="shared" ref="DH8:FS8" si="1187">DI40*DH$32</f>
        <v>11807.2748142</v>
      </c>
      <c r="DI8" s="803">
        <f t="shared" ref="DI8:FT8" si="1188">DI40*DI$32</f>
        <v>16840.382301000001</v>
      </c>
      <c r="DJ8" s="803">
        <f t="shared" si="482"/>
        <v>12344.944339199999</v>
      </c>
      <c r="DK8" s="803">
        <f t="shared" si="483"/>
        <v>14577.281111999999</v>
      </c>
      <c r="DL8" s="803">
        <f t="shared" si="484"/>
        <v>14699.266727999999</v>
      </c>
      <c r="DM8" s="803">
        <f t="shared" si="485"/>
        <v>15187.209191999998</v>
      </c>
      <c r="DN8" s="803">
        <f t="shared" si="486"/>
        <v>16773.022199999999</v>
      </c>
      <c r="DO8" s="803">
        <f t="shared" ref="DO8:FZ8" si="1189">DP40*DO$32</f>
        <v>18944.366164799998</v>
      </c>
      <c r="DP8" s="803">
        <f t="shared" ref="DP8:GA8" si="1190">DP40*DP$32</f>
        <v>29459.526263999996</v>
      </c>
      <c r="DQ8" s="803">
        <f t="shared" si="489"/>
        <v>11407.123512960001</v>
      </c>
      <c r="DR8" s="803">
        <f t="shared" si="490"/>
        <v>11247.1226056</v>
      </c>
      <c r="DS8" s="803">
        <f t="shared" si="491"/>
        <v>11341.2407864</v>
      </c>
      <c r="DT8" s="803">
        <f t="shared" si="492"/>
        <v>11717.7135096</v>
      </c>
      <c r="DU8" s="803">
        <f t="shared" si="493"/>
        <v>12941.249860000002</v>
      </c>
      <c r="DV8" s="803">
        <f t="shared" ref="DV8:GG8" si="1191">DW40*DV$32</f>
        <v>14616.553478239999</v>
      </c>
      <c r="DW8" s="803">
        <f t="shared" ref="DW8:GH8" si="1192">DW40*DW$32</f>
        <v>20847.177047199999</v>
      </c>
      <c r="DX8" s="803">
        <f t="shared" si="496"/>
        <v>22247.147292636986</v>
      </c>
      <c r="DY8" s="803">
        <f t="shared" si="497"/>
        <v>26478.757491667202</v>
      </c>
      <c r="DZ8" s="803">
        <f t="shared" si="498"/>
        <v>35428.729722280907</v>
      </c>
      <c r="EA8" s="803">
        <f t="shared" si="499"/>
        <v>13772.864352927609</v>
      </c>
      <c r="EB8" s="803">
        <f t="shared" si="500"/>
        <v>15210.994767289529</v>
      </c>
      <c r="EC8" s="803">
        <f t="shared" ref="EC8:GN8" si="1193">ED40*EC$32</f>
        <v>17180.12718080046</v>
      </c>
      <c r="ED8" s="803">
        <f t="shared" ref="ED8:GO8" si="1194">ED40*ED$32</f>
        <v>24503.529752397309</v>
      </c>
      <c r="EE8" s="803">
        <f t="shared" si="503"/>
        <v>11904.451254</v>
      </c>
      <c r="EF8" s="803">
        <f t="shared" si="504"/>
        <v>11737.4746275</v>
      </c>
      <c r="EG8" s="803">
        <f t="shared" si="505"/>
        <v>11835.6961725</v>
      </c>
      <c r="EH8" s="803">
        <f t="shared" si="506"/>
        <v>12228.5823525</v>
      </c>
      <c r="EI8" s="803">
        <f t="shared" si="507"/>
        <v>13505.4624375</v>
      </c>
      <c r="EJ8" s="803">
        <f t="shared" ref="EJ8:GU8" si="1195">EK40*EJ$32</f>
        <v>15253.8059385</v>
      </c>
      <c r="EK8" s="803">
        <f t="shared" ref="EK8:GV8" si="1196">EK40*EK$32</f>
        <v>21756.072217500001</v>
      </c>
      <c r="EL8" s="803">
        <f t="shared" si="510"/>
        <v>13908.680083800002</v>
      </c>
      <c r="EM8" s="803">
        <f t="shared" si="511"/>
        <v>13713.591336750002</v>
      </c>
      <c r="EN8" s="803">
        <f t="shared" si="512"/>
        <v>13828.349423250002</v>
      </c>
      <c r="EO8" s="803">
        <f t="shared" si="513"/>
        <v>14287.381769250002</v>
      </c>
      <c r="EP8" s="803">
        <f t="shared" si="514"/>
        <v>15779.236893750003</v>
      </c>
      <c r="EQ8" s="803">
        <f t="shared" ref="EQ8:HB8" si="1197">ER40*EQ$32</f>
        <v>17821.930833450002</v>
      </c>
      <c r="ER8" s="803">
        <f t="shared" ref="ER8:HC8" si="1198">ER40*ER$32</f>
        <v>25418.916159750006</v>
      </c>
      <c r="ES8" s="803">
        <f t="shared" si="517"/>
        <v>12952.572</v>
      </c>
      <c r="ET8" s="803">
        <f t="shared" si="518"/>
        <v>13082.097720000002</v>
      </c>
      <c r="EU8" s="803">
        <f t="shared" si="519"/>
        <v>12930.984380000002</v>
      </c>
      <c r="EV8" s="803">
        <f t="shared" si="520"/>
        <v>11495.407650000001</v>
      </c>
      <c r="EW8" s="803">
        <f t="shared" si="521"/>
        <v>13438.293450000001</v>
      </c>
      <c r="EX8" s="803">
        <f t="shared" ref="EX8:HI8" si="1199">EY40*EX$32</f>
        <v>18133.600800000004</v>
      </c>
      <c r="EY8" s="803">
        <f t="shared" ref="EY8:HJ8" si="1200">EY40*EY$32</f>
        <v>25905.144</v>
      </c>
      <c r="EZ8" s="803">
        <f t="shared" si="524"/>
        <v>14545.095551999997</v>
      </c>
      <c r="FA8" s="803">
        <f t="shared" si="525"/>
        <v>14690.546507519999</v>
      </c>
      <c r="FB8" s="803">
        <f t="shared" si="526"/>
        <v>14520.853726079999</v>
      </c>
      <c r="FC8" s="803">
        <f t="shared" si="527"/>
        <v>12908.772302399999</v>
      </c>
      <c r="FD8" s="803">
        <f t="shared" si="528"/>
        <v>15090.536635199998</v>
      </c>
      <c r="FE8" s="803">
        <f t="shared" ref="FE8:HP8" si="1201">FF40*FE$32</f>
        <v>20363.1337728</v>
      </c>
      <c r="FF8" s="803">
        <f t="shared" ref="FF8:HQ8" si="1202">FF40*FF$32</f>
        <v>29090.191103999994</v>
      </c>
      <c r="FG8" s="803">
        <f t="shared" si="531"/>
        <v>20466.346655999998</v>
      </c>
      <c r="FH8" s="803">
        <f t="shared" si="532"/>
        <v>20671.010122559997</v>
      </c>
      <c r="FI8" s="803">
        <f t="shared" si="533"/>
        <v>20432.236078239999</v>
      </c>
      <c r="FJ8" s="803">
        <f t="shared" si="534"/>
        <v>18163.8826572</v>
      </c>
      <c r="FK8" s="803">
        <f t="shared" si="535"/>
        <v>21233.8346556</v>
      </c>
      <c r="FL8" s="803">
        <f t="shared" ref="FL8:HW8" si="1203">FM40*FL$32</f>
        <v>28652.8853184</v>
      </c>
      <c r="FM8" s="803">
        <f t="shared" ref="FM8:HX8" si="1204">FM40*FM$32</f>
        <v>40932.693311999996</v>
      </c>
      <c r="FN8" s="803">
        <f t="shared" si="538"/>
        <v>21473.615999999998</v>
      </c>
      <c r="FO8" s="803">
        <f t="shared" si="539"/>
        <v>21688.352159999999</v>
      </c>
      <c r="FP8" s="803">
        <f t="shared" si="540"/>
        <v>21437.826639999999</v>
      </c>
      <c r="FQ8" s="803">
        <f t="shared" si="541"/>
        <v>19057.834199999998</v>
      </c>
      <c r="FR8" s="803">
        <f t="shared" si="542"/>
        <v>22278.8766</v>
      </c>
      <c r="FS8" s="803">
        <f t="shared" ref="FS8:ID8" si="1205">FT40*FS$32</f>
        <v>30063.062399999999</v>
      </c>
      <c r="FT8" s="803">
        <f t="shared" ref="FT8:IE8" si="1206">FT40*FT$32</f>
        <v>42947.231999999996</v>
      </c>
      <c r="FU8" s="803">
        <f t="shared" si="545"/>
        <v>13376.480399999999</v>
      </c>
      <c r="FV8" s="803">
        <f t="shared" si="546"/>
        <v>13510.245204000001</v>
      </c>
      <c r="FW8" s="803">
        <f t="shared" si="547"/>
        <v>13354.186266000001</v>
      </c>
      <c r="FX8" s="803">
        <f t="shared" si="548"/>
        <v>11871.626355</v>
      </c>
      <c r="FY8" s="803">
        <f t="shared" si="549"/>
        <v>13878.098415</v>
      </c>
      <c r="FZ8" s="803">
        <f t="shared" ref="FZ8:IK8" si="1207">GA40*FZ$32</f>
        <v>18727.072560000001</v>
      </c>
      <c r="GA8" s="803">
        <f t="shared" ref="GA8:IL8" si="1208">GA40*GA$32</f>
        <v>26752.960799999997</v>
      </c>
      <c r="GB8" s="803">
        <f t="shared" si="552"/>
        <v>14513.876819999999</v>
      </c>
      <c r="GC8" s="803">
        <f t="shared" si="553"/>
        <v>14659.0155882</v>
      </c>
      <c r="GD8" s="803">
        <f t="shared" si="554"/>
        <v>14489.6870253</v>
      </c>
      <c r="GE8" s="803">
        <f t="shared" si="555"/>
        <v>12881.065677749999</v>
      </c>
      <c r="GF8" s="803">
        <f t="shared" si="556"/>
        <v>15058.14720075</v>
      </c>
      <c r="GG8" s="803">
        <f t="shared" ref="GG8:IR8" si="1209">GH40*GG$32</f>
        <v>20319.427548</v>
      </c>
      <c r="GH8" s="803">
        <f t="shared" ref="GH8:IS8" si="1210">GH40*GH$32</f>
        <v>29027.753639999999</v>
      </c>
      <c r="GI8" s="803">
        <f t="shared" si="559"/>
        <v>14432.052419999998</v>
      </c>
      <c r="GJ8" s="803">
        <f t="shared" si="560"/>
        <v>14576.372944199999</v>
      </c>
      <c r="GK8" s="803">
        <f t="shared" si="561"/>
        <v>14407.998999299998</v>
      </c>
      <c r="GL8" s="803">
        <f t="shared" si="562"/>
        <v>12808.446522749999</v>
      </c>
      <c r="GM8" s="803">
        <f t="shared" si="563"/>
        <v>14973.254385749999</v>
      </c>
      <c r="GN8" s="803">
        <f t="shared" ref="GN8:HS8" si="1211">GO40*GN$32</f>
        <v>20204.873388</v>
      </c>
      <c r="GO8" s="803">
        <f t="shared" ref="GO8:HT8" si="1212">GO40*GO$32</f>
        <v>28864.104839999996</v>
      </c>
      <c r="GP8" s="803">
        <f t="shared" si="566"/>
        <v>14613.368256</v>
      </c>
      <c r="GQ8" s="803">
        <f t="shared" si="567"/>
        <v>14759.501938560001</v>
      </c>
      <c r="GR8" s="803">
        <f t="shared" si="568"/>
        <v>14589.012642240001</v>
      </c>
      <c r="GS8" s="803">
        <f t="shared" si="569"/>
        <v>12969.364327200001</v>
      </c>
      <c r="GT8" s="803">
        <f t="shared" si="570"/>
        <v>15161.369565600002</v>
      </c>
      <c r="GU8" s="803">
        <f t="shared" ref="GU8:HZ8" si="1213">GV40*GU$32</f>
        <v>20458.715558400003</v>
      </c>
      <c r="GV8" s="803">
        <f t="shared" ref="GV8:IA8" si="1214">GV40*GV$32</f>
        <v>29226.736511999999</v>
      </c>
      <c r="GW8" s="803">
        <f t="shared" si="573"/>
        <v>14968.741716</v>
      </c>
      <c r="GX8" s="803">
        <f t="shared" si="574"/>
        <v>15118.429133160002</v>
      </c>
      <c r="GY8" s="803">
        <f t="shared" si="575"/>
        <v>14943.793813140002</v>
      </c>
      <c r="GZ8" s="803">
        <f t="shared" si="576"/>
        <v>13284.758272950001</v>
      </c>
      <c r="HA8" s="803">
        <f t="shared" si="577"/>
        <v>15530.069530350002</v>
      </c>
      <c r="HB8" s="803">
        <f t="shared" ref="HB8:IG8" si="1215">HC40*HB$32</f>
        <v>20956.238402400002</v>
      </c>
      <c r="HC8" s="803">
        <f t="shared" ref="HC8:IH8" si="1216">HC40*HC$32</f>
        <v>29937.483432000001</v>
      </c>
      <c r="HD8" s="803">
        <f t="shared" si="580"/>
        <v>21516.714744000001</v>
      </c>
      <c r="HE8" s="803">
        <f t="shared" si="581"/>
        <v>21731.881891440004</v>
      </c>
      <c r="HF8" s="803">
        <f t="shared" si="582"/>
        <v>21480.853552760003</v>
      </c>
      <c r="HG8" s="803">
        <f t="shared" si="583"/>
        <v>19096.084335300002</v>
      </c>
      <c r="HH8" s="803">
        <f t="shared" si="584"/>
        <v>22323.591546900003</v>
      </c>
      <c r="HI8" s="803">
        <f t="shared" ref="HI8:IN8" si="1217">HJ40*HI$32</f>
        <v>30123.400641600005</v>
      </c>
      <c r="HJ8" s="803">
        <f t="shared" ref="HJ8:IO8" si="1218">HJ40*HJ$32</f>
        <v>43033.429488000002</v>
      </c>
      <c r="HK8" s="803">
        <f t="shared" si="587"/>
        <v>19393.733700000001</v>
      </c>
      <c r="HL8" s="803">
        <f t="shared" si="588"/>
        <v>19587.671037</v>
      </c>
      <c r="HM8" s="803">
        <f t="shared" si="589"/>
        <v>19361.410810500001</v>
      </c>
      <c r="HN8" s="803">
        <f t="shared" si="590"/>
        <v>17211.938658750001</v>
      </c>
      <c r="HO8" s="803">
        <f t="shared" si="591"/>
        <v>20120.998713749999</v>
      </c>
      <c r="HP8" s="803">
        <f t="shared" ref="HP8:IU8" si="1219">HQ40*HP$32</f>
        <v>27151.227180000002</v>
      </c>
      <c r="HQ8" s="803">
        <f t="shared" ref="HQ8:IV8" si="1220">HQ40*HQ$32</f>
        <v>38787.467400000001</v>
      </c>
      <c r="HR8" s="803">
        <f t="shared" si="594"/>
        <v>18119.551500000001</v>
      </c>
      <c r="HS8" s="803">
        <f t="shared" si="595"/>
        <v>18300.747015000001</v>
      </c>
      <c r="HT8" s="803">
        <f t="shared" si="596"/>
        <v>18089.352247500003</v>
      </c>
      <c r="HU8" s="803">
        <f t="shared" si="597"/>
        <v>16081.101956250001</v>
      </c>
      <c r="HV8" s="803">
        <f t="shared" si="598"/>
        <v>18799.034681250003</v>
      </c>
      <c r="HW8" s="803">
        <f t="shared" ref="HW8:JB8" si="1221">HX40*HW$32</f>
        <v>25367.372100000004</v>
      </c>
      <c r="HX8" s="803">
        <f t="shared" ref="HX8:JC8" si="1222">HX40*HX$32</f>
        <v>36239.103000000003</v>
      </c>
      <c r="HY8" s="803">
        <f t="shared" si="601"/>
        <v>17311.504128</v>
      </c>
      <c r="HZ8" s="803">
        <f t="shared" si="602"/>
        <v>17484.619169280002</v>
      </c>
      <c r="IA8" s="803">
        <f t="shared" si="603"/>
        <v>17282.65162112</v>
      </c>
      <c r="IB8" s="803">
        <f t="shared" si="604"/>
        <v>15363.9599136</v>
      </c>
      <c r="IC8" s="803">
        <f t="shared" si="605"/>
        <v>17960.685532800002</v>
      </c>
      <c r="ID8" s="803">
        <f t="shared" ref="ID8:JI8" si="1223">IE40*ID$32</f>
        <v>24236.105779200003</v>
      </c>
      <c r="IE8" s="803">
        <f t="shared" ref="IE8:JJ8" si="1224">IE40*IE$32</f>
        <v>34623.008256000001</v>
      </c>
      <c r="IF8" s="803">
        <f t="shared" si="608"/>
        <v>9912.5207999999984</v>
      </c>
      <c r="IG8" s="803">
        <f t="shared" si="609"/>
        <v>10011.646008</v>
      </c>
      <c r="IH8" s="803">
        <f t="shared" si="610"/>
        <v>9895.9999320000006</v>
      </c>
      <c r="II8" s="803">
        <f t="shared" si="611"/>
        <v>8797.3622099999993</v>
      </c>
      <c r="IJ8" s="803">
        <f t="shared" si="612"/>
        <v>10284.240329999999</v>
      </c>
      <c r="IK8" s="803">
        <f t="shared" ref="IK8:JP8" si="1225">IL40*IK$32</f>
        <v>13877.529120000001</v>
      </c>
      <c r="IL8" s="803">
        <f t="shared" ref="IL8:JQ8" si="1226">IL40*IL$32</f>
        <v>19825.041599999997</v>
      </c>
      <c r="IM8" s="803">
        <f t="shared" si="615"/>
        <v>11366.973168</v>
      </c>
      <c r="IN8" s="803">
        <f t="shared" si="616"/>
        <v>11480.64289968</v>
      </c>
      <c r="IO8" s="803">
        <f t="shared" si="617"/>
        <v>11348.028212720001</v>
      </c>
      <c r="IP8" s="803">
        <f t="shared" si="618"/>
        <v>10088.1886866</v>
      </c>
      <c r="IQ8" s="803">
        <f t="shared" si="619"/>
        <v>11793.234661800001</v>
      </c>
      <c r="IR8" s="803">
        <f t="shared" ref="IR8:JW8" si="1227">IS40*IR$32</f>
        <v>15913.762435200002</v>
      </c>
      <c r="IS8" s="803">
        <f t="shared" ref="IS8:JX8" si="1228">IS40*IS$32</f>
        <v>22733.946336000001</v>
      </c>
      <c r="IT8" s="803">
        <f t="shared" si="622"/>
        <v>9165.6372479999991</v>
      </c>
      <c r="IU8" s="803">
        <f t="shared" si="623"/>
        <v>9257.2936204800008</v>
      </c>
      <c r="IV8" s="803">
        <f t="shared" si="624"/>
        <v>9150.3611859200009</v>
      </c>
      <c r="IW8" s="803">
        <f t="shared" si="625"/>
        <v>8134.5030575999999</v>
      </c>
      <c r="IX8" s="803">
        <f t="shared" si="626"/>
        <v>9509.3486448000003</v>
      </c>
      <c r="IY8" s="803">
        <f t="shared" ref="IY8:KD8" si="1229">IZ40*IY$32</f>
        <v>12831.892147200002</v>
      </c>
      <c r="IZ8" s="803">
        <f t="shared" ref="IZ8:KE8" si="1230">IZ40*IZ$32</f>
        <v>18331.274495999998</v>
      </c>
      <c r="JA8" s="803">
        <f t="shared" si="629"/>
        <v>8732.2944719999996</v>
      </c>
      <c r="JB8" s="803">
        <f t="shared" si="630"/>
        <v>8819.6174167199988</v>
      </c>
      <c r="JC8" s="803">
        <f t="shared" si="631"/>
        <v>8717.7406478800003</v>
      </c>
      <c r="JD8" s="803">
        <f t="shared" si="632"/>
        <v>7749.9113438999993</v>
      </c>
      <c r="JE8" s="803">
        <f t="shared" si="633"/>
        <v>9059.7555146999985</v>
      </c>
      <c r="JF8" s="803">
        <f t="shared" ref="JF8:KK8" si="1231">JG40*JF$32</f>
        <v>12225.212260799999</v>
      </c>
      <c r="JG8" s="803">
        <f t="shared" ref="JG8:KL8" si="1232">JG40*JG$32</f>
        <v>17464.588943999999</v>
      </c>
      <c r="JH8" s="803">
        <f t="shared" si="636"/>
        <v>10093.513824</v>
      </c>
      <c r="JI8" s="803">
        <f t="shared" si="637"/>
        <v>10194.44896224</v>
      </c>
      <c r="JJ8" s="803">
        <f t="shared" si="638"/>
        <v>10076.691300960001</v>
      </c>
      <c r="JK8" s="803">
        <f t="shared" si="639"/>
        <v>8957.9935187999999</v>
      </c>
      <c r="JL8" s="803">
        <f t="shared" si="640"/>
        <v>10472.0205924</v>
      </c>
      <c r="JM8" s="803">
        <f t="shared" ref="JM8:KR8" si="1233">JN40*JM$32</f>
        <v>14130.9193536</v>
      </c>
      <c r="JN8" s="803">
        <f t="shared" ref="JN8:KS8" si="1234">JN40*JN$32</f>
        <v>20187.027647999999</v>
      </c>
      <c r="JO8" s="803">
        <f t="shared" si="643"/>
        <v>9221.4585144000011</v>
      </c>
      <c r="JP8" s="803">
        <f t="shared" si="644"/>
        <v>9012.4078176000021</v>
      </c>
      <c r="JQ8" s="803">
        <f t="shared" si="645"/>
        <v>9144.0323304000012</v>
      </c>
      <c r="JR8" s="803">
        <f t="shared" si="646"/>
        <v>8942.7242520000018</v>
      </c>
      <c r="JS8" s="803">
        <f t="shared" si="647"/>
        <v>9895.0663152000016</v>
      </c>
      <c r="JT8" s="803">
        <f t="shared" ref="JT8:KY8" si="1235">JU40*JT$32</f>
        <v>12179.138743200001</v>
      </c>
      <c r="JU8" s="803">
        <f t="shared" ref="JU8:KZ8" si="1236">JU40*JU$32</f>
        <v>19031.356027200003</v>
      </c>
      <c r="JV8" s="803">
        <f t="shared" si="650"/>
        <v>10336.190113920002</v>
      </c>
      <c r="JW8" s="803">
        <f t="shared" si="651"/>
        <v>10101.868423680002</v>
      </c>
      <c r="JX8" s="803">
        <f t="shared" si="652"/>
        <v>10249.40430272</v>
      </c>
      <c r="JY8" s="803">
        <f t="shared" si="653"/>
        <v>10023.761193600001</v>
      </c>
      <c r="JZ8" s="803">
        <f t="shared" si="654"/>
        <v>11091.226671360002</v>
      </c>
      <c r="KA8" s="803">
        <f t="shared" ref="KA8:LF8" si="1237">KB40*KA$32</f>
        <v>13651.408101760002</v>
      </c>
      <c r="KB8" s="803">
        <f t="shared" ref="KB8:LG8" si="1238">KB40*KB$32</f>
        <v>21331.952392960004</v>
      </c>
      <c r="KC8" s="803">
        <f t="shared" si="657"/>
        <v>10502.600063999998</v>
      </c>
      <c r="KD8" s="803">
        <f t="shared" si="658"/>
        <v>10264.505856</v>
      </c>
      <c r="KE8" s="803">
        <f t="shared" si="659"/>
        <v>10414.417023999998</v>
      </c>
      <c r="KF8" s="803">
        <f t="shared" si="660"/>
        <v>10185.14112</v>
      </c>
      <c r="KG8" s="803">
        <f t="shared" si="661"/>
        <v>11269.792511999998</v>
      </c>
      <c r="KH8" s="803">
        <f t="shared" ref="KH8:LM8" si="1239">KI40*KH$32</f>
        <v>13871.192191999999</v>
      </c>
      <c r="KI8" s="803">
        <f t="shared" ref="KI8:LN8" si="1240">KI40*KI$32</f>
        <v>21675.391231999998</v>
      </c>
      <c r="KJ8" s="803">
        <f t="shared" si="664"/>
        <v>15685.110413279999</v>
      </c>
      <c r="KK8" s="803">
        <f t="shared" si="665"/>
        <v>15329.528565119999</v>
      </c>
      <c r="KL8" s="803">
        <f t="shared" si="666"/>
        <v>15553.413432479998</v>
      </c>
      <c r="KM8" s="803">
        <f t="shared" si="667"/>
        <v>15211.0012824</v>
      </c>
      <c r="KN8" s="803">
        <f t="shared" si="668"/>
        <v>16830.874146239999</v>
      </c>
      <c r="KO8" s="803">
        <f t="shared" ref="KO8:LT8" si="1241">KP40*KO$32</f>
        <v>20715.935079839997</v>
      </c>
      <c r="KP8" s="803">
        <f t="shared" ref="KP8:LU8" si="1242">KP40*KP$32</f>
        <v>32371.117880639995</v>
      </c>
      <c r="KQ8" s="803">
        <f t="shared" si="671"/>
        <v>10599.28138269</v>
      </c>
      <c r="KR8" s="803">
        <f t="shared" si="672"/>
        <v>10358.995406760001</v>
      </c>
      <c r="KS8" s="803">
        <f t="shared" si="673"/>
        <v>10510.28657679</v>
      </c>
      <c r="KT8" s="803">
        <f t="shared" si="674"/>
        <v>10278.900081450001</v>
      </c>
      <c r="KU8" s="803">
        <f t="shared" si="675"/>
        <v>11373.53619402</v>
      </c>
      <c r="KV8" s="803">
        <f t="shared" ref="KV8:MA8" si="1243">KW40*KV$32</f>
        <v>13998.88296807</v>
      </c>
      <c r="KW8" s="803">
        <f t="shared" ref="KW8:MB8" si="1244">KW40*KW$32</f>
        <v>21874.923290220002</v>
      </c>
      <c r="KX8" s="803">
        <f t="shared" si="678"/>
        <v>15114.234421649999</v>
      </c>
      <c r="KY8" s="803">
        <f t="shared" si="679"/>
        <v>14771.594346599999</v>
      </c>
      <c r="KZ8" s="803">
        <f t="shared" si="680"/>
        <v>14987.330690149998</v>
      </c>
      <c r="LA8" s="803">
        <f t="shared" si="681"/>
        <v>14657.380988250001</v>
      </c>
      <c r="LB8" s="803">
        <f t="shared" si="682"/>
        <v>16218.2968857</v>
      </c>
      <c r="LC8" s="803">
        <f t="shared" ref="LC8:MH8" si="1245">LD40*LC$32</f>
        <v>19961.956964949997</v>
      </c>
      <c r="LD8" s="803">
        <f t="shared" ref="LD8:MI8" si="1246">LD40*LD$32</f>
        <v>31192.937202699999</v>
      </c>
      <c r="LE8" s="803">
        <f t="shared" si="685"/>
        <v>18019.381707600001</v>
      </c>
      <c r="LF8" s="803">
        <f t="shared" si="686"/>
        <v>17610.8818704</v>
      </c>
      <c r="LG8" s="803">
        <f t="shared" si="687"/>
        <v>17868.085471599999</v>
      </c>
      <c r="LH8" s="803">
        <f t="shared" si="688"/>
        <v>17474.715258</v>
      </c>
      <c r="LI8" s="803">
        <f t="shared" si="689"/>
        <v>19335.658960799999</v>
      </c>
      <c r="LJ8" s="803">
        <f t="shared" ref="LJ8:MO8" si="1247">LK40*LJ$32</f>
        <v>23798.897922799999</v>
      </c>
      <c r="LK8" s="803">
        <f t="shared" ref="LK8:MP8" si="1248">LK40*LK$32</f>
        <v>37188.614808799997</v>
      </c>
      <c r="LL8" s="803">
        <f t="shared" si="692"/>
        <v>16789.054685130002</v>
      </c>
      <c r="LM8" s="803">
        <f t="shared" si="693"/>
        <v>16408.446392520003</v>
      </c>
      <c r="LN8" s="803">
        <f t="shared" si="694"/>
        <v>16648.088650830003</v>
      </c>
      <c r="LO8" s="803">
        <f t="shared" si="695"/>
        <v>16281.576961650004</v>
      </c>
      <c r="LP8" s="803">
        <f t="shared" si="696"/>
        <v>18015.459183540002</v>
      </c>
      <c r="LQ8" s="803">
        <f t="shared" ref="LQ8:MV8" si="1249">LR40*LQ$32</f>
        <v>22173.957195390005</v>
      </c>
      <c r="LR8" s="803">
        <f t="shared" ref="LR8:MW8" si="1250">LR40*LR$32</f>
        <v>34649.451230940009</v>
      </c>
      <c r="LS8" s="803">
        <f t="shared" si="699"/>
        <v>22038.594633509998</v>
      </c>
      <c r="LT8" s="803">
        <f t="shared" si="700"/>
        <v>21538.979138039998</v>
      </c>
      <c r="LU8" s="803">
        <f t="shared" si="701"/>
        <v>21853.551857409999</v>
      </c>
      <c r="LV8" s="803">
        <f t="shared" si="702"/>
        <v>21372.440639550001</v>
      </c>
      <c r="LW8" s="803">
        <f t="shared" si="703"/>
        <v>23648.466785579996</v>
      </c>
      <c r="LX8" s="803">
        <f t="shared" ref="LX8:NC8" si="1251">LY40*LX$32</f>
        <v>29107.228680529999</v>
      </c>
      <c r="LY8" s="803">
        <f t="shared" ref="LY8:ND8" si="1252">LY40*LY$32</f>
        <v>45483.514365379997</v>
      </c>
      <c r="LZ8" s="803">
        <f t="shared" si="706"/>
        <v>28389.435107670004</v>
      </c>
      <c r="MA8" s="803">
        <f t="shared" si="707"/>
        <v>27745.845898680003</v>
      </c>
      <c r="MB8" s="803">
        <f t="shared" si="708"/>
        <v>28151.068733970002</v>
      </c>
      <c r="MC8" s="803">
        <f t="shared" si="709"/>
        <v>27531.316162350005</v>
      </c>
      <c r="MD8" s="803">
        <f t="shared" si="710"/>
        <v>30463.222558860001</v>
      </c>
      <c r="ME8" s="803">
        <f t="shared" ref="ME8:NJ8" si="1253">MF40*ME$32</f>
        <v>37495.030583010004</v>
      </c>
      <c r="MF8" s="803">
        <f t="shared" ref="MF8:NK8" si="1254">MF40*MF$32</f>
        <v>58590.454655460002</v>
      </c>
      <c r="MG8" s="803">
        <f t="shared" si="713"/>
        <v>38286.366425579996</v>
      </c>
      <c r="MH8" s="803">
        <f t="shared" si="714"/>
        <v>37418.413534319996</v>
      </c>
      <c r="MI8" s="803">
        <f t="shared" si="715"/>
        <v>37964.902391779993</v>
      </c>
      <c r="MJ8" s="803">
        <f t="shared" si="716"/>
        <v>37129.095903900001</v>
      </c>
      <c r="MK8" s="803">
        <f t="shared" si="717"/>
        <v>41083.103519639997</v>
      </c>
      <c r="ML8" s="803">
        <f t="shared" ref="ML8:OC8" si="1255">MM40*ML$32</f>
        <v>50566.292516739995</v>
      </c>
      <c r="MM8" s="803">
        <f t="shared" ref="MM8:OC8" si="1256">MM40*MM$32</f>
        <v>79015.859508039997</v>
      </c>
      <c r="MN8" s="803">
        <f t="shared" si="720"/>
        <v>34689.72885105</v>
      </c>
      <c r="MO8" s="803">
        <f t="shared" si="721"/>
        <v>33903.311824200006</v>
      </c>
      <c r="MP8" s="803">
        <f t="shared" si="722"/>
        <v>34398.463285550002</v>
      </c>
      <c r="MQ8" s="803">
        <v>86572.93</v>
      </c>
      <c r="MR8" s="803">
        <v>92171.81</v>
      </c>
      <c r="MS8" s="803">
        <v>122799.81</v>
      </c>
      <c r="MT8" s="803">
        <v>112503</v>
      </c>
      <c r="MU8" s="803"/>
      <c r="MV8" s="954">
        <v>16962.099999999999</v>
      </c>
      <c r="MW8" s="954">
        <v>19768.03</v>
      </c>
      <c r="MX8" s="954">
        <v>18235.560000000001</v>
      </c>
      <c r="MY8" s="954">
        <v>20274.599999999999</v>
      </c>
      <c r="MZ8" s="954">
        <v>24988.9</v>
      </c>
      <c r="NA8" s="954">
        <v>20829.11</v>
      </c>
      <c r="NB8" s="803"/>
      <c r="NC8" s="803">
        <f t="shared" si="723"/>
        <v>12483.77582592</v>
      </c>
      <c r="ND8" s="803">
        <f t="shared" si="724"/>
        <v>11776.020775680001</v>
      </c>
      <c r="NE8" s="803">
        <f t="shared" si="725"/>
        <v>10624.852922880002</v>
      </c>
      <c r="NF8" s="803">
        <f t="shared" si="726"/>
        <v>11750.439267840002</v>
      </c>
      <c r="NG8" s="803">
        <f t="shared" ref="NG8:OC8" si="1257">NH40*NG$32</f>
        <v>15118.671133440002</v>
      </c>
      <c r="NH8" s="803">
        <f t="shared" ref="NH8:OC8" si="1258">NH40*NH$32</f>
        <v>23517.932874239999</v>
      </c>
      <c r="NI8" s="803">
        <f t="shared" si="729"/>
        <v>7143.5110958400001</v>
      </c>
      <c r="NJ8" s="803">
        <f t="shared" si="730"/>
        <v>6981.5675193600009</v>
      </c>
      <c r="NK8" s="803">
        <f t="shared" si="731"/>
        <v>7083.5319934400004</v>
      </c>
      <c r="NL8" s="803">
        <f t="shared" si="732"/>
        <v>6927.5863272000006</v>
      </c>
      <c r="NM8" s="803">
        <f t="shared" si="733"/>
        <v>7665.3292867199998</v>
      </c>
      <c r="NN8" s="803">
        <f t="shared" ref="NN8:OC8" si="1259">NO40*NN$32</f>
        <v>9434.7128075199998</v>
      </c>
      <c r="NO8" s="803">
        <f t="shared" ref="NO8:OC8" si="1260">NO40*NO$32</f>
        <v>14742.86336992</v>
      </c>
      <c r="NP8" s="803">
        <f t="shared" si="736"/>
        <v>9660.5411430000004</v>
      </c>
      <c r="NQ8" s="803">
        <f t="shared" si="737"/>
        <v>10325.975500499999</v>
      </c>
      <c r="NR8" s="803">
        <f t="shared" si="738"/>
        <v>8963.7922275000001</v>
      </c>
      <c r="NS8" s="803">
        <f t="shared" si="739"/>
        <v>9198.6514124999994</v>
      </c>
      <c r="NT8" s="803">
        <f t="shared" si="740"/>
        <v>9801.4566540000014</v>
      </c>
      <c r="NU8" s="803">
        <f t="shared" ref="NU8:OC8" si="1261">NV40*NU$32</f>
        <v>12408.3936075</v>
      </c>
      <c r="NV8" s="803">
        <f t="shared" ref="NV8:OC8" si="1262">NV40*NV$32</f>
        <v>17927.584455</v>
      </c>
      <c r="NW8" s="803">
        <f t="shared" si="743"/>
        <v>13775.3427718</v>
      </c>
      <c r="NX8" s="803">
        <f t="shared" si="744"/>
        <v>14724.2116013</v>
      </c>
      <c r="NY8" s="803">
        <f t="shared" si="745"/>
        <v>12781.821291500002</v>
      </c>
      <c r="NZ8" s="803">
        <f t="shared" si="746"/>
        <v>13116.716172500001</v>
      </c>
      <c r="OA8" s="803">
        <f t="shared" si="747"/>
        <v>13976.279700400002</v>
      </c>
      <c r="OB8" s="803">
        <f t="shared" ref="OB8:OC8" si="1263">OC40*OB$32</f>
        <v>17693.6128795</v>
      </c>
      <c r="OC8" s="803">
        <f t="shared" si="369"/>
        <v>25563.642583000004</v>
      </c>
    </row>
    <row r="9" spans="1:442">
      <c r="A9" s="807" t="s">
        <v>16</v>
      </c>
      <c r="B9" s="803">
        <f t="shared" si="370"/>
        <v>7744.4574768000002</v>
      </c>
      <c r="C9" s="803">
        <f t="shared" si="371"/>
        <v>7635.8305980000005</v>
      </c>
      <c r="D9" s="803">
        <f t="shared" si="372"/>
        <v>7699.7287620000006</v>
      </c>
      <c r="E9" s="803">
        <f t="shared" si="373"/>
        <v>7955.3214180000004</v>
      </c>
      <c r="F9" s="803">
        <f t="shared" si="374"/>
        <v>8785.9975500000019</v>
      </c>
      <c r="G9" s="803">
        <f t="shared" si="375"/>
        <v>9923.384869200001</v>
      </c>
      <c r="H9" s="803">
        <f t="shared" si="376"/>
        <v>14153.443326000001</v>
      </c>
      <c r="I9" s="803">
        <f t="shared" si="377"/>
        <v>6258.1017635999997</v>
      </c>
      <c r="J9" s="803">
        <f t="shared" si="378"/>
        <v>6170.3231084999998</v>
      </c>
      <c r="K9" s="803">
        <f t="shared" si="379"/>
        <v>6221.9576114999991</v>
      </c>
      <c r="L9" s="803">
        <f t="shared" si="380"/>
        <v>6428.4956235</v>
      </c>
      <c r="M9" s="803">
        <f t="shared" si="381"/>
        <v>7099.7441625000001</v>
      </c>
      <c r="N9" s="803">
        <f t="shared" ref="N9:BY9" si="1264">O41*N$32</f>
        <v>8018.8383158999995</v>
      </c>
      <c r="O9" s="803">
        <f t="shared" ref="O9:BZ9" si="1265">O41*O$32</f>
        <v>11437.0424145</v>
      </c>
      <c r="P9" s="803">
        <f t="shared" si="384"/>
        <v>6306.7699871999994</v>
      </c>
      <c r="Q9" s="803">
        <f t="shared" si="385"/>
        <v>6218.3086919999996</v>
      </c>
      <c r="R9" s="803">
        <f t="shared" si="386"/>
        <v>6270.3447479999995</v>
      </c>
      <c r="S9" s="803">
        <f t="shared" si="387"/>
        <v>6478.4889719999992</v>
      </c>
      <c r="T9" s="803">
        <f t="shared" si="388"/>
        <v>7154.9576999999999</v>
      </c>
      <c r="U9" s="803">
        <f t="shared" ref="U9:CF9" si="1266">V41*U$32</f>
        <v>8081.199496799999</v>
      </c>
      <c r="V9" s="803">
        <f t="shared" ref="V9:CG9" si="1267">V41*V$32</f>
        <v>11525.986403999999</v>
      </c>
      <c r="W9" s="803">
        <f t="shared" si="391"/>
        <v>6487.3864691999997</v>
      </c>
      <c r="X9" s="803">
        <f t="shared" si="392"/>
        <v>6396.3917744999999</v>
      </c>
      <c r="Y9" s="803">
        <f t="shared" si="393"/>
        <v>6449.9180654999991</v>
      </c>
      <c r="Z9" s="803">
        <f t="shared" si="394"/>
        <v>6664.0232294999996</v>
      </c>
      <c r="AA9" s="803">
        <f t="shared" si="395"/>
        <v>7359.8650125000004</v>
      </c>
      <c r="AB9" s="803">
        <f t="shared" ref="AB9:CM9" si="1268">AC41*AB$32</f>
        <v>8312.6329922999994</v>
      </c>
      <c r="AC9" s="803">
        <f t="shared" ref="AC9:CN9" si="1269">AC41*AC$32</f>
        <v>11856.0734565</v>
      </c>
      <c r="AD9" s="803">
        <f t="shared" si="398"/>
        <v>6290.4528554399994</v>
      </c>
      <c r="AE9" s="803">
        <f t="shared" si="399"/>
        <v>6202.220430899999</v>
      </c>
      <c r="AF9" s="803">
        <f t="shared" si="400"/>
        <v>6254.121857099999</v>
      </c>
      <c r="AG9" s="803">
        <f t="shared" si="401"/>
        <v>6461.7275618999993</v>
      </c>
      <c r="AH9" s="803">
        <f t="shared" si="402"/>
        <v>7136.4461025000001</v>
      </c>
      <c r="AI9" s="803">
        <f t="shared" ref="AI9:CT9" si="1270">AJ41*AI$32</f>
        <v>8060.2914888599989</v>
      </c>
      <c r="AJ9" s="803">
        <f t="shared" ref="AJ9:CU9" si="1271">AJ41*AJ$32</f>
        <v>11496.1659033</v>
      </c>
      <c r="AK9" s="803">
        <f t="shared" si="405"/>
        <v>8323.7101396800008</v>
      </c>
      <c r="AL9" s="803">
        <f t="shared" si="406"/>
        <v>8206.9584297999991</v>
      </c>
      <c r="AM9" s="803">
        <f t="shared" si="407"/>
        <v>8275.6359061999992</v>
      </c>
      <c r="AN9" s="803">
        <f t="shared" si="408"/>
        <v>8550.3458117999999</v>
      </c>
      <c r="AO9" s="803">
        <f t="shared" si="409"/>
        <v>9443.1530050000001</v>
      </c>
      <c r="AP9" s="803">
        <f t="shared" ref="AP9:DA9" si="1272">AQ41*AP$32</f>
        <v>10665.61208492</v>
      </c>
      <c r="AQ9" s="803">
        <f t="shared" ref="AQ9:DB9" si="1273">AQ41*AQ$32</f>
        <v>15212.061022600001</v>
      </c>
      <c r="AR9" s="803">
        <f t="shared" si="412"/>
        <v>6129.2559343200001</v>
      </c>
      <c r="AS9" s="803">
        <f t="shared" si="413"/>
        <v>6043.2845226999998</v>
      </c>
      <c r="AT9" s="803">
        <f t="shared" si="414"/>
        <v>6093.8559412999994</v>
      </c>
      <c r="AU9" s="803">
        <f t="shared" si="415"/>
        <v>6296.1416156999994</v>
      </c>
      <c r="AV9" s="803">
        <f t="shared" si="416"/>
        <v>6953.5700575000001</v>
      </c>
      <c r="AW9" s="803">
        <f t="shared" ref="AW9:DH9" si="1274">AX41*AW$32</f>
        <v>7853.741308579999</v>
      </c>
      <c r="AX9" s="803">
        <f t="shared" ref="AX9:DI9" si="1275">AX41*AX$32</f>
        <v>11201.569219899999</v>
      </c>
      <c r="AY9" s="803">
        <f t="shared" si="419"/>
        <v>6034.2955403999995</v>
      </c>
      <c r="AZ9" s="803">
        <f t="shared" si="420"/>
        <v>5949.6560814999993</v>
      </c>
      <c r="BA9" s="803">
        <f t="shared" si="421"/>
        <v>5999.443998499999</v>
      </c>
      <c r="BB9" s="803">
        <f t="shared" si="422"/>
        <v>6198.5956664999994</v>
      </c>
      <c r="BC9" s="803">
        <f t="shared" si="423"/>
        <v>6845.8385874999994</v>
      </c>
      <c r="BD9" s="803">
        <f t="shared" ref="BD9:DO9" si="1276">BE41*BD$32</f>
        <v>7732.0635100999989</v>
      </c>
      <c r="BE9" s="803">
        <f t="shared" ref="BE9:DP9" si="1277">BE41*BE$32</f>
        <v>11028.023615499998</v>
      </c>
      <c r="BF9" s="803">
        <f t="shared" si="426"/>
        <v>5598.4880952000003</v>
      </c>
      <c r="BG9" s="803">
        <f t="shared" si="427"/>
        <v>5519.9614469999997</v>
      </c>
      <c r="BH9" s="803">
        <f t="shared" si="428"/>
        <v>5566.153593</v>
      </c>
      <c r="BI9" s="803">
        <f t="shared" si="429"/>
        <v>5750.9221770000004</v>
      </c>
      <c r="BJ9" s="803">
        <f t="shared" si="430"/>
        <v>6351.4200750000009</v>
      </c>
      <c r="BK9" s="803">
        <f t="shared" ref="BK9:DV9" si="1278">BL41*BK$32</f>
        <v>7173.6402737999997</v>
      </c>
      <c r="BL9" s="803">
        <f t="shared" ref="BL9:DW9" si="1279">BL41*BL$32</f>
        <v>10231.560339</v>
      </c>
      <c r="BM9" s="803">
        <f t="shared" si="433"/>
        <v>6128.8752330000007</v>
      </c>
      <c r="BN9" s="803">
        <f t="shared" si="434"/>
        <v>6042.9091612500006</v>
      </c>
      <c r="BO9" s="803">
        <f t="shared" si="435"/>
        <v>6093.4774387500001</v>
      </c>
      <c r="BP9" s="803">
        <f t="shared" si="436"/>
        <v>6295.7505487500002</v>
      </c>
      <c r="BQ9" s="803">
        <f t="shared" si="437"/>
        <v>6953.138156250001</v>
      </c>
      <c r="BR9" s="803">
        <f t="shared" ref="BR9:EC9" si="1280">BS41*BR$32</f>
        <v>7853.2534957500002</v>
      </c>
      <c r="BS9" s="803">
        <f t="shared" ref="BS9:ED9" si="1281">BS41*BS$32</f>
        <v>11200.873466250001</v>
      </c>
      <c r="BT9" s="803">
        <f t="shared" si="440"/>
        <v>5859.3546726000004</v>
      </c>
      <c r="BU9" s="803">
        <f t="shared" si="441"/>
        <v>5777.1690047500006</v>
      </c>
      <c r="BV9" s="803">
        <f t="shared" si="442"/>
        <v>5825.5135152500006</v>
      </c>
      <c r="BW9" s="803">
        <f t="shared" si="443"/>
        <v>6018.8915572500009</v>
      </c>
      <c r="BX9" s="803">
        <f t="shared" si="444"/>
        <v>6647.3701937500009</v>
      </c>
      <c r="BY9" s="803">
        <f t="shared" ref="BY9:EJ9" si="1282">BZ41*BY$32</f>
        <v>7507.9024806500001</v>
      </c>
      <c r="BZ9" s="803">
        <f t="shared" ref="BZ9:EK9" si="1283">BZ41*BZ$32</f>
        <v>10708.309075750001</v>
      </c>
      <c r="CA9" s="803">
        <f t="shared" si="447"/>
        <v>5824.1376491999999</v>
      </c>
      <c r="CB9" s="803">
        <f t="shared" si="448"/>
        <v>5742.4459494999992</v>
      </c>
      <c r="CC9" s="803">
        <f t="shared" si="449"/>
        <v>5790.4998904999993</v>
      </c>
      <c r="CD9" s="803">
        <f t="shared" si="450"/>
        <v>5982.7156544999998</v>
      </c>
      <c r="CE9" s="803">
        <f t="shared" si="451"/>
        <v>6607.4168875000005</v>
      </c>
      <c r="CF9" s="803">
        <f t="shared" ref="CF9:EQ9" si="1284">CG41*CF$32</f>
        <v>7462.7770372999994</v>
      </c>
      <c r="CG9" s="803">
        <f t="shared" ref="CG9:ER9" si="1285">CG41*CG$32</f>
        <v>10643.947931500001</v>
      </c>
      <c r="CH9" s="803">
        <f t="shared" si="454"/>
        <v>6870.1162530000001</v>
      </c>
      <c r="CI9" s="803">
        <f t="shared" si="455"/>
        <v>6773.7532362499996</v>
      </c>
      <c r="CJ9" s="803">
        <f t="shared" si="456"/>
        <v>6830.4373637500003</v>
      </c>
      <c r="CK9" s="803">
        <f t="shared" si="457"/>
        <v>7057.17387375</v>
      </c>
      <c r="CL9" s="803">
        <f t="shared" si="458"/>
        <v>7794.0675312500007</v>
      </c>
      <c r="CM9" s="803">
        <f t="shared" ref="CM9:EX9" si="1286">CN41*CM$32</f>
        <v>8803.0450007500003</v>
      </c>
      <c r="CN9" s="803">
        <f t="shared" ref="CN9:EY9" si="1287">CN41*CN$32</f>
        <v>12555.534241250001</v>
      </c>
      <c r="CO9" s="803">
        <f t="shared" si="461"/>
        <v>7871.1831302400005</v>
      </c>
      <c r="CP9" s="803">
        <f t="shared" si="462"/>
        <v>7760.7787463999994</v>
      </c>
      <c r="CQ9" s="803">
        <f t="shared" si="463"/>
        <v>7825.7225015999993</v>
      </c>
      <c r="CR9" s="803">
        <f t="shared" si="464"/>
        <v>8085.4975224</v>
      </c>
      <c r="CS9" s="803">
        <f t="shared" si="465"/>
        <v>8929.7663400000001</v>
      </c>
      <c r="CT9" s="803">
        <f t="shared" ref="CT9:FE9" si="1288">CU41*CT$32</f>
        <v>10085.765182559999</v>
      </c>
      <c r="CU9" s="803">
        <f t="shared" ref="CU9:FF9" si="1289">CU41*CU$32</f>
        <v>14385.041776800001</v>
      </c>
      <c r="CV9" s="803">
        <f t="shared" si="468"/>
        <v>7590.1337107199997</v>
      </c>
      <c r="CW9" s="803">
        <f t="shared" si="469"/>
        <v>7483.6714391999994</v>
      </c>
      <c r="CX9" s="803">
        <f t="shared" si="470"/>
        <v>7546.2963047999992</v>
      </c>
      <c r="CY9" s="803">
        <f t="shared" si="471"/>
        <v>7796.7957671999993</v>
      </c>
      <c r="CZ9" s="803">
        <f t="shared" si="472"/>
        <v>8610.9190200000012</v>
      </c>
      <c r="DA9" s="803">
        <f t="shared" si="473"/>
        <v>6127.1542254383994</v>
      </c>
      <c r="DB9" s="803">
        <f t="shared" si="474"/>
        <v>11651.982493535999</v>
      </c>
      <c r="DC9" s="803">
        <f t="shared" si="475"/>
        <v>5889.2986621439995</v>
      </c>
      <c r="DD9" s="803">
        <f t="shared" si="476"/>
        <v>7081.3329119999999</v>
      </c>
      <c r="DE9" s="803">
        <f t="shared" si="477"/>
        <v>7140.5909280000005</v>
      </c>
      <c r="DF9" s="803">
        <f t="shared" si="478"/>
        <v>7377.6229920000005</v>
      </c>
      <c r="DG9" s="803">
        <f t="shared" si="479"/>
        <v>8147.9772000000012</v>
      </c>
      <c r="DH9" s="803">
        <f t="shared" ref="DH9:FS9" si="1290">DI41*DH$32</f>
        <v>9202.7698848</v>
      </c>
      <c r="DI9" s="803">
        <f t="shared" ref="DI9:FT9" si="1291">DI41*DI$32</f>
        <v>13125.650544</v>
      </c>
      <c r="DJ9" s="803">
        <f t="shared" si="482"/>
        <v>7739.8020691199999</v>
      </c>
      <c r="DK9" s="803">
        <f t="shared" si="483"/>
        <v>9139.3907831999986</v>
      </c>
      <c r="DL9" s="803">
        <f t="shared" si="484"/>
        <v>9215.8710407999988</v>
      </c>
      <c r="DM9" s="803">
        <f t="shared" si="485"/>
        <v>9521.7920711999996</v>
      </c>
      <c r="DN9" s="803">
        <f t="shared" si="486"/>
        <v>10516.03542</v>
      </c>
      <c r="DO9" s="803">
        <f t="shared" ref="DO9:FZ9" si="1292">DP41*DO$32</f>
        <v>11877.384005279999</v>
      </c>
      <c r="DP9" s="803">
        <f t="shared" ref="DP9:GA9" si="1293">DP41*DP$32</f>
        <v>18469.982210399998</v>
      </c>
      <c r="DQ9" s="803">
        <f t="shared" si="489"/>
        <v>6512.8679208000012</v>
      </c>
      <c r="DR9" s="803">
        <f t="shared" si="490"/>
        <v>6421.5158130000009</v>
      </c>
      <c r="DS9" s="803">
        <f t="shared" si="491"/>
        <v>6475.2523470000006</v>
      </c>
      <c r="DT9" s="803">
        <f t="shared" si="492"/>
        <v>6690.198483000001</v>
      </c>
      <c r="DU9" s="803">
        <f t="shared" si="493"/>
        <v>7388.7734250000012</v>
      </c>
      <c r="DV9" s="803">
        <f t="shared" ref="DV9:GG9" si="1294">DW41*DV$32</f>
        <v>8345.2837302000007</v>
      </c>
      <c r="DW9" s="803">
        <f t="shared" ref="DW9:GH9" si="1295">DW41*DW$32</f>
        <v>11902.642281000002</v>
      </c>
      <c r="DX9" s="803">
        <f t="shared" si="496"/>
        <v>13961.391492281366</v>
      </c>
      <c r="DY9" s="803">
        <f t="shared" si="497"/>
        <v>16616.975412964293</v>
      </c>
      <c r="DZ9" s="803">
        <f t="shared" si="498"/>
        <v>22233.608615999725</v>
      </c>
      <c r="EA9" s="803">
        <f t="shared" si="499"/>
        <v>8643.2812563321058</v>
      </c>
      <c r="EB9" s="803">
        <f t="shared" si="500"/>
        <v>9545.7925521740126</v>
      </c>
      <c r="EC9" s="803">
        <f t="shared" ref="EC9:GN9" si="1296">ED41*EC$32</f>
        <v>10781.538788019083</v>
      </c>
      <c r="ED9" s="803">
        <f t="shared" ref="ED9:GO9" si="1297">ED41*ED$32</f>
        <v>15377.404002229408</v>
      </c>
      <c r="EE9" s="803">
        <f t="shared" si="503"/>
        <v>7474.8493372800003</v>
      </c>
      <c r="EF9" s="803">
        <f t="shared" si="504"/>
        <v>7370.0040908000001</v>
      </c>
      <c r="EG9" s="803">
        <f t="shared" si="505"/>
        <v>7431.6777652000001</v>
      </c>
      <c r="EH9" s="803">
        <f t="shared" si="506"/>
        <v>7678.3724628</v>
      </c>
      <c r="EI9" s="803">
        <f t="shared" si="507"/>
        <v>8480.1302300000007</v>
      </c>
      <c r="EJ9" s="803">
        <f t="shared" ref="EJ9:GU9" si="1298">EK41*EJ$32</f>
        <v>9577.9216343200005</v>
      </c>
      <c r="EK9" s="803">
        <f t="shared" ref="EK9:GV9" si="1299">EK41*EK$32</f>
        <v>13660.718879600001</v>
      </c>
      <c r="EL9" s="803">
        <f t="shared" si="510"/>
        <v>7329.0966412800017</v>
      </c>
      <c r="EM9" s="803">
        <f t="shared" si="511"/>
        <v>7226.295780800001</v>
      </c>
      <c r="EN9" s="803">
        <f t="shared" si="512"/>
        <v>7286.7668752000009</v>
      </c>
      <c r="EO9" s="803">
        <f t="shared" si="513"/>
        <v>7528.6512528000012</v>
      </c>
      <c r="EP9" s="803">
        <f t="shared" si="514"/>
        <v>8314.7754800000021</v>
      </c>
      <c r="EQ9" s="803">
        <f t="shared" ref="EQ9:HB9" si="1300">ER41*EQ$32</f>
        <v>9391.1609603200013</v>
      </c>
      <c r="ER9" s="803">
        <f t="shared" ref="ER9:HC9" si="1301">ER41*ER$32</f>
        <v>13394.347409600003</v>
      </c>
      <c r="ES9" s="803">
        <f t="shared" si="517"/>
        <v>9110.865600000001</v>
      </c>
      <c r="ET9" s="803">
        <f t="shared" si="518"/>
        <v>9201.9742560000013</v>
      </c>
      <c r="EU9" s="803">
        <f t="shared" si="519"/>
        <v>9095.6808240000009</v>
      </c>
      <c r="EV9" s="803">
        <f t="shared" si="520"/>
        <v>8085.8932199999999</v>
      </c>
      <c r="EW9" s="803">
        <f t="shared" si="521"/>
        <v>9452.5230600000014</v>
      </c>
      <c r="EX9" s="803">
        <f t="shared" ref="EX9:HI9" si="1302">EY41*EX$32</f>
        <v>12755.211840000002</v>
      </c>
      <c r="EY9" s="803">
        <f t="shared" ref="EY9:HJ9" si="1303">EY41*EY$32</f>
        <v>18221.731200000002</v>
      </c>
      <c r="EZ9" s="803">
        <f t="shared" si="524"/>
        <v>8576.6755200000007</v>
      </c>
      <c r="FA9" s="803">
        <f t="shared" si="525"/>
        <v>8662.4422752000009</v>
      </c>
      <c r="FB9" s="803">
        <f t="shared" si="526"/>
        <v>8562.3810608000003</v>
      </c>
      <c r="FC9" s="803">
        <f t="shared" si="527"/>
        <v>7611.799524</v>
      </c>
      <c r="FD9" s="803">
        <f t="shared" si="528"/>
        <v>8898.3008520000003</v>
      </c>
      <c r="FE9" s="803">
        <f t="shared" ref="FE9:HP9" si="1304">FF41*FE$32</f>
        <v>12007.345728</v>
      </c>
      <c r="FF9" s="803">
        <f t="shared" ref="FF9:HQ9" si="1305">FF41*FF$32</f>
        <v>17153.351040000001</v>
      </c>
      <c r="FG9" s="803">
        <f t="shared" si="531"/>
        <v>9715.3900799999992</v>
      </c>
      <c r="FH9" s="803">
        <f t="shared" si="532"/>
        <v>9812.543980800001</v>
      </c>
      <c r="FI9" s="803">
        <f t="shared" si="533"/>
        <v>9699.1977631999998</v>
      </c>
      <c r="FJ9" s="803">
        <f t="shared" si="534"/>
        <v>8622.4086960000004</v>
      </c>
      <c r="FK9" s="803">
        <f t="shared" si="535"/>
        <v>10079.717208</v>
      </c>
      <c r="FL9" s="803">
        <f t="shared" ref="FL9:HW9" si="1306">FM41*FL$32</f>
        <v>13601.546112000002</v>
      </c>
      <c r="FM9" s="803">
        <f t="shared" ref="FM9:HX9" si="1307">FM41*FM$32</f>
        <v>19430.780159999998</v>
      </c>
      <c r="FN9" s="803">
        <f t="shared" si="538"/>
        <v>9983.3568000000014</v>
      </c>
      <c r="FO9" s="803">
        <f t="shared" si="539"/>
        <v>10083.190368000001</v>
      </c>
      <c r="FP9" s="803">
        <f t="shared" si="540"/>
        <v>9966.7178720000011</v>
      </c>
      <c r="FQ9" s="803">
        <f t="shared" si="541"/>
        <v>8860.2291600000008</v>
      </c>
      <c r="FR9" s="803">
        <f t="shared" si="542"/>
        <v>10357.732680000001</v>
      </c>
      <c r="FS9" s="803">
        <f t="shared" ref="FS9:ID9" si="1308">FT41*FS$32</f>
        <v>13976.699520000004</v>
      </c>
      <c r="FT9" s="803">
        <f t="shared" ref="FT9:IE9" si="1309">FT41*FT$32</f>
        <v>19966.713600000003</v>
      </c>
      <c r="FU9" s="803">
        <f t="shared" si="545"/>
        <v>8823.0748800000001</v>
      </c>
      <c r="FV9" s="803">
        <f t="shared" si="546"/>
        <v>8911.3056287999989</v>
      </c>
      <c r="FW9" s="803">
        <f t="shared" si="547"/>
        <v>8808.3697551999994</v>
      </c>
      <c r="FX9" s="803">
        <f t="shared" si="548"/>
        <v>7830.478955999999</v>
      </c>
      <c r="FY9" s="803">
        <f t="shared" si="549"/>
        <v>9153.9401879999987</v>
      </c>
      <c r="FZ9" s="803">
        <f t="shared" ref="FZ9:IK9" si="1310">GA41*FZ$32</f>
        <v>12352.304832</v>
      </c>
      <c r="GA9" s="803">
        <f t="shared" ref="GA9:IL9" si="1311">GA41*GA$32</f>
        <v>17646.14976</v>
      </c>
      <c r="GB9" s="803">
        <f t="shared" si="552"/>
        <v>7439.1594720000003</v>
      </c>
      <c r="GC9" s="803">
        <f t="shared" si="553"/>
        <v>7513.5510667200006</v>
      </c>
      <c r="GD9" s="803">
        <f t="shared" si="554"/>
        <v>7426.7608728800005</v>
      </c>
      <c r="GE9" s="803">
        <f t="shared" si="555"/>
        <v>6602.2540313999998</v>
      </c>
      <c r="GF9" s="803">
        <f t="shared" si="556"/>
        <v>7718.1279522000004</v>
      </c>
      <c r="GG9" s="803">
        <f t="shared" ref="GG9:IR9" si="1312">GH41*GG$32</f>
        <v>10414.823260800002</v>
      </c>
      <c r="GH9" s="803">
        <f t="shared" ref="GH9:IS9" si="1313">GH41*GH$32</f>
        <v>14878.318944000001</v>
      </c>
      <c r="GI9" s="803">
        <f t="shared" si="559"/>
        <v>6556.0638720000006</v>
      </c>
      <c r="GJ9" s="803">
        <f t="shared" si="560"/>
        <v>6621.6245107200011</v>
      </c>
      <c r="GK9" s="803">
        <f t="shared" si="561"/>
        <v>6545.1370988800008</v>
      </c>
      <c r="GL9" s="803">
        <f t="shared" si="562"/>
        <v>5818.5066864</v>
      </c>
      <c r="GM9" s="803">
        <f t="shared" si="563"/>
        <v>6801.9162672000002</v>
      </c>
      <c r="GN9" s="803">
        <f t="shared" ref="GN9:HS9" si="1314">GO41*GN$32</f>
        <v>9178.4894208000005</v>
      </c>
      <c r="GO9" s="803">
        <f t="shared" ref="GO9:HT9" si="1315">GO41*GO$32</f>
        <v>13112.127744000001</v>
      </c>
      <c r="GP9" s="803">
        <f t="shared" si="566"/>
        <v>5963.0766720000001</v>
      </c>
      <c r="GQ9" s="803">
        <f t="shared" si="567"/>
        <v>6022.70743872</v>
      </c>
      <c r="GR9" s="803">
        <f t="shared" si="568"/>
        <v>5953.1382108799999</v>
      </c>
      <c r="GS9" s="803">
        <f t="shared" si="569"/>
        <v>5292.2305464000001</v>
      </c>
      <c r="GT9" s="803">
        <f t="shared" si="570"/>
        <v>6186.6920472000002</v>
      </c>
      <c r="GU9" s="803">
        <f t="shared" ref="GU9:HZ9" si="1316">GV41*GU$32</f>
        <v>8348.3073408</v>
      </c>
      <c r="GV9" s="803">
        <f t="shared" ref="GV9:IA9" si="1317">GV41*GV$32</f>
        <v>11926.153344</v>
      </c>
      <c r="GW9" s="803">
        <f t="shared" si="573"/>
        <v>7192.2019679999994</v>
      </c>
      <c r="GX9" s="803">
        <f t="shared" si="574"/>
        <v>7264.12398768</v>
      </c>
      <c r="GY9" s="803">
        <f t="shared" si="575"/>
        <v>7180.2149647200004</v>
      </c>
      <c r="GZ9" s="803">
        <f t="shared" si="576"/>
        <v>6383.0792466000003</v>
      </c>
      <c r="HA9" s="803">
        <f t="shared" si="577"/>
        <v>7461.9095417999997</v>
      </c>
      <c r="HB9" s="803">
        <f t="shared" ref="HB9:IG9" si="1318">HC41*HB$32</f>
        <v>10069.082755200001</v>
      </c>
      <c r="HC9" s="803">
        <f t="shared" ref="HC9:IH9" si="1319">HC41*HC$32</f>
        <v>14384.403935999999</v>
      </c>
      <c r="HD9" s="803">
        <f t="shared" si="580"/>
        <v>5584.8449999999993</v>
      </c>
      <c r="HE9" s="803">
        <f t="shared" si="581"/>
        <v>5640.6934499999998</v>
      </c>
      <c r="HF9" s="803">
        <f t="shared" si="582"/>
        <v>5575.5369250000003</v>
      </c>
      <c r="HG9" s="803">
        <f t="shared" si="583"/>
        <v>4956.5499374999999</v>
      </c>
      <c r="HH9" s="803">
        <f t="shared" si="584"/>
        <v>5794.2766874999998</v>
      </c>
      <c r="HI9" s="803">
        <f t="shared" ref="HI9:IN9" si="1320">HJ41*HI$32</f>
        <v>7818.7830000000004</v>
      </c>
      <c r="HJ9" s="803">
        <f t="shared" ref="HJ9:IO9" si="1321">HJ41*HJ$32</f>
        <v>11169.689999999999</v>
      </c>
      <c r="HK9" s="803">
        <f t="shared" si="587"/>
        <v>6129.1557599999996</v>
      </c>
      <c r="HL9" s="803">
        <f t="shared" si="588"/>
        <v>6190.4473175999992</v>
      </c>
      <c r="HM9" s="803">
        <f t="shared" si="589"/>
        <v>6118.9405004</v>
      </c>
      <c r="HN9" s="803">
        <f t="shared" si="590"/>
        <v>5439.6257369999994</v>
      </c>
      <c r="HO9" s="803">
        <f t="shared" si="591"/>
        <v>6358.9991009999994</v>
      </c>
      <c r="HP9" s="803">
        <f t="shared" ref="HP9:IU9" si="1322">HQ41*HP$32</f>
        <v>8580.8180639999991</v>
      </c>
      <c r="HQ9" s="803">
        <f t="shared" ref="HQ9:IV9" si="1323">HQ41*HQ$32</f>
        <v>12258.311519999999</v>
      </c>
      <c r="HR9" s="803">
        <f t="shared" si="594"/>
        <v>5783.7326400000002</v>
      </c>
      <c r="HS9" s="803">
        <f t="shared" si="595"/>
        <v>5841.5699664000003</v>
      </c>
      <c r="HT9" s="803">
        <f t="shared" si="596"/>
        <v>5774.0930856000004</v>
      </c>
      <c r="HU9" s="803">
        <f t="shared" si="597"/>
        <v>5133.0627180000001</v>
      </c>
      <c r="HV9" s="803">
        <f t="shared" si="598"/>
        <v>6000.6226140000008</v>
      </c>
      <c r="HW9" s="803">
        <f t="shared" ref="HW9:JB9" si="1324">HX41*HW$32</f>
        <v>8097.2256960000013</v>
      </c>
      <c r="HX9" s="803">
        <f t="shared" ref="HX9:JC9" si="1325">HX41*HX$32</f>
        <v>11567.46528</v>
      </c>
      <c r="HY9" s="803">
        <f t="shared" si="601"/>
        <v>6192.5807999999997</v>
      </c>
      <c r="HZ9" s="803">
        <f t="shared" si="602"/>
        <v>6254.5066079999997</v>
      </c>
      <c r="IA9" s="803">
        <f t="shared" si="603"/>
        <v>6182.2598319999997</v>
      </c>
      <c r="IB9" s="803">
        <f t="shared" si="604"/>
        <v>5495.9154599999993</v>
      </c>
      <c r="IC9" s="803">
        <f t="shared" si="605"/>
        <v>6424.8025799999996</v>
      </c>
      <c r="ID9" s="803">
        <f t="shared" ref="ID9:JI9" si="1326">IE41*ID$32</f>
        <v>8669.61312</v>
      </c>
      <c r="IE9" s="803">
        <f t="shared" ref="IE9:JJ9" si="1327">IE41*IE$32</f>
        <v>12385.161599999999</v>
      </c>
      <c r="IF9" s="803">
        <f t="shared" si="608"/>
        <v>6885.0648000000001</v>
      </c>
      <c r="IG9" s="803">
        <f t="shared" si="609"/>
        <v>6953.9154480000007</v>
      </c>
      <c r="IH9" s="803">
        <f t="shared" si="610"/>
        <v>6873.5896920000005</v>
      </c>
      <c r="II9" s="803">
        <f t="shared" si="611"/>
        <v>6110.4950099999996</v>
      </c>
      <c r="IJ9" s="803">
        <f t="shared" si="612"/>
        <v>7143.2547299999997</v>
      </c>
      <c r="IK9" s="803">
        <f t="shared" ref="IK9:JP9" si="1328">IL41*IK$32</f>
        <v>9639.0907200000001</v>
      </c>
      <c r="IL9" s="803">
        <f t="shared" ref="IL9:JQ9" si="1329">IL41*IL$32</f>
        <v>13770.1296</v>
      </c>
      <c r="IM9" s="803">
        <f t="shared" si="615"/>
        <v>6460.6837680000008</v>
      </c>
      <c r="IN9" s="803">
        <f t="shared" si="616"/>
        <v>6525.2906056800011</v>
      </c>
      <c r="IO9" s="803">
        <f t="shared" si="617"/>
        <v>6449.9159617200012</v>
      </c>
      <c r="IP9" s="803">
        <f t="shared" si="618"/>
        <v>5733.8568441000007</v>
      </c>
      <c r="IQ9" s="803">
        <f t="shared" si="619"/>
        <v>6702.9594093000005</v>
      </c>
      <c r="IR9" s="803">
        <f t="shared" ref="IR9:JW9" si="1330">IS41*IR$32</f>
        <v>9044.9572752000022</v>
      </c>
      <c r="IS9" s="803">
        <f t="shared" ref="IS9:JX9" si="1331">IS41*IS$32</f>
        <v>12921.367536000002</v>
      </c>
      <c r="IT9" s="803">
        <f t="shared" si="622"/>
        <v>9323.4716279999993</v>
      </c>
      <c r="IU9" s="803">
        <f t="shared" si="623"/>
        <v>9416.7063442800008</v>
      </c>
      <c r="IV9" s="803">
        <f t="shared" si="624"/>
        <v>9307.9325086200006</v>
      </c>
      <c r="IW9" s="803">
        <f t="shared" si="625"/>
        <v>8274.5810698500009</v>
      </c>
      <c r="IX9" s="803">
        <f t="shared" si="626"/>
        <v>9673.10181405</v>
      </c>
      <c r="IY9" s="803">
        <f t="shared" ref="IY9:KD9" si="1332">IZ41*IY$32</f>
        <v>13052.860279200002</v>
      </c>
      <c r="IZ9" s="803">
        <f t="shared" ref="IZ9:KE9" si="1333">IZ41*IZ$32</f>
        <v>18646.943255999999</v>
      </c>
      <c r="JA9" s="803">
        <f t="shared" si="629"/>
        <v>7669.8906479999996</v>
      </c>
      <c r="JB9" s="803">
        <f t="shared" si="630"/>
        <v>7746.5895544800005</v>
      </c>
      <c r="JC9" s="803">
        <f t="shared" si="631"/>
        <v>7657.1074969200008</v>
      </c>
      <c r="JD9" s="803">
        <f t="shared" si="632"/>
        <v>6807.0279501000005</v>
      </c>
      <c r="JE9" s="803">
        <f t="shared" si="633"/>
        <v>7957.5115473000005</v>
      </c>
      <c r="JF9" s="803">
        <f t="shared" ref="JF9:KK9" si="1334">JG41*JF$32</f>
        <v>10737.846907200001</v>
      </c>
      <c r="JG9" s="803">
        <f t="shared" ref="JG9:KL9" si="1335">JG41*JG$32</f>
        <v>15339.781295999999</v>
      </c>
      <c r="JH9" s="803">
        <f t="shared" si="636"/>
        <v>7617.2792040000013</v>
      </c>
      <c r="JI9" s="803">
        <f t="shared" si="637"/>
        <v>7693.4519960400021</v>
      </c>
      <c r="JJ9" s="803">
        <f t="shared" si="638"/>
        <v>7604.5837386600015</v>
      </c>
      <c r="JK9" s="803">
        <f t="shared" si="639"/>
        <v>6760.3352935500016</v>
      </c>
      <c r="JL9" s="803">
        <f t="shared" si="640"/>
        <v>7902.9271741500015</v>
      </c>
      <c r="JM9" s="803">
        <f t="shared" ref="JM9:KR9" si="1336">JN41*JM$32</f>
        <v>10664.190885600003</v>
      </c>
      <c r="JN9" s="803">
        <f t="shared" ref="JN9:KS9" si="1337">JN41*JN$32</f>
        <v>15234.558408000003</v>
      </c>
      <c r="JO9" s="803">
        <f t="shared" si="643"/>
        <v>7805.0099559</v>
      </c>
      <c r="JP9" s="803">
        <f t="shared" si="644"/>
        <v>7628.0701836000007</v>
      </c>
      <c r="JQ9" s="803">
        <f t="shared" si="645"/>
        <v>7739.4767069</v>
      </c>
      <c r="JR9" s="803">
        <f t="shared" si="646"/>
        <v>7569.0902595000007</v>
      </c>
      <c r="JS9" s="803">
        <f t="shared" si="647"/>
        <v>8375.1492221999997</v>
      </c>
      <c r="JT9" s="803">
        <f t="shared" ref="JT9:KY9" si="1338">JU41*JT$32</f>
        <v>10308.3800677</v>
      </c>
      <c r="JU9" s="803">
        <f t="shared" ref="JU9:KZ9" si="1339">JU41*JU$32</f>
        <v>16108.072604200001</v>
      </c>
      <c r="JV9" s="803">
        <f t="shared" si="650"/>
        <v>9713.2077055500013</v>
      </c>
      <c r="JW9" s="803">
        <f t="shared" si="651"/>
        <v>9493.0090422000012</v>
      </c>
      <c r="JX9" s="803">
        <f t="shared" si="652"/>
        <v>9631.6526450500005</v>
      </c>
      <c r="JY9" s="803">
        <f t="shared" si="653"/>
        <v>9419.6094877500018</v>
      </c>
      <c r="JZ9" s="803">
        <f t="shared" si="654"/>
        <v>10422.7367319</v>
      </c>
      <c r="KA9" s="803">
        <f t="shared" ref="KA9:LF9" si="1340">KB41*KA$32</f>
        <v>12828.61101665</v>
      </c>
      <c r="KB9" s="803">
        <f t="shared" ref="KB9:LG9" si="1341">KB41*KB$32</f>
        <v>20046.2338709</v>
      </c>
      <c r="KC9" s="803">
        <f t="shared" si="657"/>
        <v>11219.72218515</v>
      </c>
      <c r="KD9" s="803">
        <f t="shared" si="658"/>
        <v>10965.3708006</v>
      </c>
      <c r="KE9" s="803">
        <f t="shared" si="659"/>
        <v>11125.51796865</v>
      </c>
      <c r="KF9" s="803">
        <f t="shared" si="660"/>
        <v>10880.58700575</v>
      </c>
      <c r="KG9" s="803">
        <f t="shared" si="661"/>
        <v>12039.2988687</v>
      </c>
      <c r="KH9" s="803">
        <f t="shared" ref="KH9:LM9" si="1342">KI41*KH$32</f>
        <v>14818.323255449999</v>
      </c>
      <c r="KI9" s="803">
        <f t="shared" ref="KI9:LN9" si="1343">KI41*KI$32</f>
        <v>23155.396415699997</v>
      </c>
      <c r="KJ9" s="803">
        <f t="shared" si="664"/>
        <v>10584.924068249999</v>
      </c>
      <c r="KK9" s="803">
        <f t="shared" si="665"/>
        <v>10344.963572999999</v>
      </c>
      <c r="KL9" s="803">
        <f t="shared" si="666"/>
        <v>10496.049810749999</v>
      </c>
      <c r="KM9" s="803">
        <f t="shared" si="667"/>
        <v>10264.97674125</v>
      </c>
      <c r="KN9" s="803">
        <f t="shared" si="668"/>
        <v>11358.1301085</v>
      </c>
      <c r="KO9" s="803">
        <f t="shared" ref="KO9:LT9" si="1344">KP41*KO$32</f>
        <v>13979.920704749999</v>
      </c>
      <c r="KP9" s="803">
        <f t="shared" ref="KP9:LU9" si="1345">KP41*KP$32</f>
        <v>21845.292493499997</v>
      </c>
      <c r="KQ9" s="803">
        <f t="shared" si="671"/>
        <v>4775.7970336499993</v>
      </c>
      <c r="KR9" s="803">
        <f t="shared" si="672"/>
        <v>4667.5295945999997</v>
      </c>
      <c r="KS9" s="803">
        <f t="shared" si="673"/>
        <v>4735.697982149999</v>
      </c>
      <c r="KT9" s="803">
        <f t="shared" si="674"/>
        <v>4631.4404482499995</v>
      </c>
      <c r="KU9" s="803">
        <f t="shared" si="675"/>
        <v>5124.6587816999991</v>
      </c>
      <c r="KV9" s="803">
        <f t="shared" ref="KV9:MA9" si="1346">KW41*KV$32</f>
        <v>6307.5808009499988</v>
      </c>
      <c r="KW9" s="803">
        <f t="shared" ref="KW9:MB9" si="1347">KW41*KW$32</f>
        <v>9856.3468586999988</v>
      </c>
      <c r="KX9" s="803">
        <f t="shared" si="678"/>
        <v>6031.5710216699999</v>
      </c>
      <c r="KY9" s="803">
        <f t="shared" si="679"/>
        <v>5894.8351546799995</v>
      </c>
      <c r="KZ9" s="803">
        <f t="shared" si="680"/>
        <v>5980.9281079699995</v>
      </c>
      <c r="LA9" s="803">
        <f t="shared" si="681"/>
        <v>5849.2565323500003</v>
      </c>
      <c r="LB9" s="803">
        <f t="shared" si="682"/>
        <v>6472.1643708599995</v>
      </c>
      <c r="LC9" s="803">
        <f t="shared" ref="LC9:MH9" si="1348">LD41*LC$32</f>
        <v>7966.1303250099991</v>
      </c>
      <c r="LD9" s="803">
        <f t="shared" ref="LD9:MI9" si="1349">LD41*LD$32</f>
        <v>12448.028187459999</v>
      </c>
      <c r="LE9" s="803">
        <f t="shared" si="685"/>
        <v>7902.8079561899995</v>
      </c>
      <c r="LF9" s="803">
        <f t="shared" si="686"/>
        <v>7723.6511007600002</v>
      </c>
      <c r="LG9" s="803">
        <f t="shared" si="687"/>
        <v>7836.4535652899995</v>
      </c>
      <c r="LH9" s="803">
        <f t="shared" si="688"/>
        <v>7663.9321489499998</v>
      </c>
      <c r="LI9" s="803">
        <f t="shared" si="689"/>
        <v>8480.0911570199987</v>
      </c>
      <c r="LJ9" s="803">
        <f t="shared" ref="LJ9:MO9" si="1350">LK41*LJ$32</f>
        <v>10437.545688569999</v>
      </c>
      <c r="LK9" s="803">
        <f t="shared" ref="LK9:MP9" si="1351">LK41*LK$32</f>
        <v>16309.909283219999</v>
      </c>
      <c r="LL9" s="803">
        <f t="shared" si="692"/>
        <v>8205.25552221</v>
      </c>
      <c r="LM9" s="803">
        <f t="shared" si="693"/>
        <v>8019.2421728400004</v>
      </c>
      <c r="LN9" s="803">
        <f t="shared" si="694"/>
        <v>8136.36168911</v>
      </c>
      <c r="LO9" s="803">
        <f t="shared" si="695"/>
        <v>7957.2377230500006</v>
      </c>
      <c r="LP9" s="803">
        <f t="shared" si="696"/>
        <v>8804.631870180001</v>
      </c>
      <c r="LQ9" s="803">
        <f t="shared" ref="LQ9:MV9" si="1352">LR41*LQ$32</f>
        <v>10836.99994663</v>
      </c>
      <c r="LR9" s="803">
        <f t="shared" ref="LR9:MW9" si="1353">LR41*LR$32</f>
        <v>16934.104175979999</v>
      </c>
      <c r="LS9" s="803">
        <f t="shared" si="699"/>
        <v>9317.3883120899991</v>
      </c>
      <c r="LT9" s="803">
        <f t="shared" si="700"/>
        <v>9106.1628843599992</v>
      </c>
      <c r="LU9" s="803">
        <f t="shared" si="701"/>
        <v>9239.1566721899999</v>
      </c>
      <c r="LV9" s="803">
        <f t="shared" si="702"/>
        <v>9035.7544084500005</v>
      </c>
      <c r="LW9" s="803">
        <f t="shared" si="703"/>
        <v>9998.0035792199997</v>
      </c>
      <c r="LX9" s="803">
        <f t="shared" ref="LX9:NC9" si="1354">LY41*LX$32</f>
        <v>12305.836956269999</v>
      </c>
      <c r="LY9" s="803">
        <f t="shared" ref="LY9:ND9" si="1355">LY41*LY$32</f>
        <v>19229.337087419997</v>
      </c>
      <c r="LZ9" s="803">
        <f t="shared" si="706"/>
        <v>13083.070543079999</v>
      </c>
      <c r="MA9" s="803">
        <f t="shared" si="707"/>
        <v>12786.477004319999</v>
      </c>
      <c r="MB9" s="803">
        <f t="shared" si="708"/>
        <v>12973.22108428</v>
      </c>
      <c r="MC9" s="803">
        <f t="shared" si="709"/>
        <v>12687.612491399999</v>
      </c>
      <c r="MD9" s="803">
        <f t="shared" si="710"/>
        <v>14038.760834639999</v>
      </c>
      <c r="ME9" s="803">
        <f t="shared" ref="ME9:NJ9" si="1356">MF41*ME$32</f>
        <v>17279.31986924</v>
      </c>
      <c r="MF9" s="803">
        <f t="shared" ref="MF9:NK9" si="1357">MF41*MF$32</f>
        <v>27000.996973039997</v>
      </c>
      <c r="MG9" s="803">
        <f t="shared" si="713"/>
        <v>16845.54741195</v>
      </c>
      <c r="MH9" s="803">
        <f t="shared" si="714"/>
        <v>16463.658427800001</v>
      </c>
      <c r="MI9" s="803">
        <f t="shared" si="715"/>
        <v>16704.107047449997</v>
      </c>
      <c r="MJ9" s="803">
        <f t="shared" si="716"/>
        <v>16336.36209975</v>
      </c>
      <c r="MK9" s="803">
        <f t="shared" si="717"/>
        <v>18076.078583099999</v>
      </c>
      <c r="ML9" s="803">
        <f t="shared" ref="ML9:OC9" si="1358">MM41*ML$32</f>
        <v>22248.569335849999</v>
      </c>
      <c r="MM9" s="803">
        <f t="shared" ref="MM9:OC9" si="1359">MM41*MM$32</f>
        <v>34766.041594099996</v>
      </c>
      <c r="MN9" s="803">
        <f t="shared" si="720"/>
        <v>16490.572446419999</v>
      </c>
      <c r="MO9" s="803">
        <f t="shared" si="721"/>
        <v>16116.730753680002</v>
      </c>
      <c r="MP9" s="803">
        <f t="shared" si="722"/>
        <v>16352.112560220001</v>
      </c>
      <c r="MQ9" s="803">
        <v>27875.29</v>
      </c>
      <c r="MR9" s="803">
        <v>29678.06</v>
      </c>
      <c r="MS9" s="803">
        <v>39539.85</v>
      </c>
      <c r="MT9" s="803">
        <v>36224.42</v>
      </c>
      <c r="MU9" s="803"/>
      <c r="MV9" s="954">
        <v>17587.43</v>
      </c>
      <c r="MW9" s="954">
        <v>20496.8</v>
      </c>
      <c r="MX9" s="954">
        <v>18907.84</v>
      </c>
      <c r="MY9" s="954">
        <v>21022.05</v>
      </c>
      <c r="MZ9" s="954">
        <v>25910.14</v>
      </c>
      <c r="NA9" s="954">
        <v>21597</v>
      </c>
      <c r="NB9" s="803"/>
      <c r="NC9" s="803">
        <f t="shared" si="723"/>
        <v>9108.6093235200005</v>
      </c>
      <c r="ND9" s="803">
        <f t="shared" si="724"/>
        <v>8592.2059260800015</v>
      </c>
      <c r="NE9" s="803">
        <f t="shared" si="725"/>
        <v>7752.272689280001</v>
      </c>
      <c r="NF9" s="803">
        <f t="shared" si="726"/>
        <v>8573.540743040001</v>
      </c>
      <c r="NG9" s="803">
        <f t="shared" ref="NG9:OC9" si="1360">NH41*NG$32</f>
        <v>11031.123176640001</v>
      </c>
      <c r="NH9" s="803">
        <f t="shared" ref="NH9:OC9" si="1361">NH41*NH$32</f>
        <v>17159.524941440002</v>
      </c>
      <c r="NI9" s="803">
        <f t="shared" si="729"/>
        <v>8289.3619056000007</v>
      </c>
      <c r="NJ9" s="803">
        <f t="shared" si="730"/>
        <v>8101.4418624000009</v>
      </c>
      <c r="NK9" s="803">
        <f t="shared" si="731"/>
        <v>8219.7618896000004</v>
      </c>
      <c r="NL9" s="803">
        <f t="shared" si="732"/>
        <v>8038.801848000001</v>
      </c>
      <c r="NM9" s="803">
        <f t="shared" si="733"/>
        <v>8894.8820448000006</v>
      </c>
      <c r="NN9" s="803">
        <f t="shared" ref="NN9:OC9" si="1362">NO41*NN$32</f>
        <v>10948.082516800001</v>
      </c>
      <c r="NO9" s="803">
        <f t="shared" ref="NO9:OC9" si="1363">NO41*NO$32</f>
        <v>17107.683932799999</v>
      </c>
      <c r="NP9" s="803">
        <f t="shared" si="736"/>
        <v>6070.4315015999991</v>
      </c>
      <c r="NQ9" s="803">
        <f t="shared" si="737"/>
        <v>6488.573055599999</v>
      </c>
      <c r="NR9" s="803">
        <f t="shared" si="738"/>
        <v>5632.6126979999999</v>
      </c>
      <c r="NS9" s="803">
        <f t="shared" si="739"/>
        <v>5780.1920699999991</v>
      </c>
      <c r="NT9" s="803">
        <f t="shared" si="740"/>
        <v>6158.9791248000001</v>
      </c>
      <c r="NU9" s="803">
        <f t="shared" ref="NU9:OC9" si="1364">NV41*NU$32</f>
        <v>7797.1101539999991</v>
      </c>
      <c r="NV9" s="803">
        <f t="shared" ref="NV9:OC9" si="1365">NV41*NV$32</f>
        <v>11265.225396</v>
      </c>
      <c r="NW9" s="803">
        <f t="shared" si="743"/>
        <v>7956.1707610999983</v>
      </c>
      <c r="NX9" s="803">
        <f t="shared" si="744"/>
        <v>8504.2052138499985</v>
      </c>
      <c r="NY9" s="803">
        <f t="shared" si="745"/>
        <v>7382.3464517499988</v>
      </c>
      <c r="NZ9" s="803">
        <f t="shared" si="746"/>
        <v>7575.7703762499987</v>
      </c>
      <c r="OA9" s="803">
        <f t="shared" si="747"/>
        <v>8072.225115799999</v>
      </c>
      <c r="OB9" s="803">
        <f t="shared" ref="OB9:OC9" si="1366">OC41*OB$32</f>
        <v>10219.230677749998</v>
      </c>
      <c r="OC9" s="803">
        <f t="shared" si="369"/>
        <v>14764.692903499998</v>
      </c>
    </row>
    <row r="10" spans="1:442">
      <c r="A10" s="807" t="s">
        <v>17</v>
      </c>
      <c r="B10" s="803">
        <f t="shared" si="370"/>
        <v>11596.420242</v>
      </c>
      <c r="C10" s="803">
        <f t="shared" si="371"/>
        <v>11433.764182499999</v>
      </c>
      <c r="D10" s="803">
        <f t="shared" si="372"/>
        <v>11529.4442175</v>
      </c>
      <c r="E10" s="803">
        <f t="shared" si="373"/>
        <v>11912.1643575</v>
      </c>
      <c r="F10" s="803">
        <f t="shared" si="374"/>
        <v>13156.004812500001</v>
      </c>
      <c r="G10" s="803">
        <f t="shared" si="375"/>
        <v>14859.1094355</v>
      </c>
      <c r="H10" s="803">
        <f t="shared" si="376"/>
        <v>21193.1277525</v>
      </c>
      <c r="I10" s="803">
        <f t="shared" si="377"/>
        <v>10908.905364</v>
      </c>
      <c r="J10" s="803">
        <f t="shared" si="378"/>
        <v>10755.892664999999</v>
      </c>
      <c r="K10" s="803">
        <f t="shared" si="379"/>
        <v>10845.900135</v>
      </c>
      <c r="L10" s="803">
        <f t="shared" si="380"/>
        <v>11205.930015</v>
      </c>
      <c r="M10" s="803">
        <f t="shared" si="381"/>
        <v>12376.027125000001</v>
      </c>
      <c r="N10" s="803">
        <f t="shared" ref="N10:BY10" si="1367">O42*N$32</f>
        <v>13978.160091</v>
      </c>
      <c r="O10" s="803">
        <f t="shared" ref="O10:BZ10" si="1368">O42*O$32</f>
        <v>19936.654605</v>
      </c>
      <c r="P10" s="803">
        <f t="shared" si="384"/>
        <v>11467.158260400001</v>
      </c>
      <c r="Q10" s="803">
        <f t="shared" si="385"/>
        <v>11306.315281500001</v>
      </c>
      <c r="R10" s="803">
        <f t="shared" si="386"/>
        <v>11400.928798500001</v>
      </c>
      <c r="S10" s="803">
        <f t="shared" si="387"/>
        <v>11779.3828665</v>
      </c>
      <c r="T10" s="803">
        <f t="shared" si="388"/>
        <v>13009.358587500003</v>
      </c>
      <c r="U10" s="803">
        <f t="shared" ref="U10:CF10" si="1369">V42*U$32</f>
        <v>14693.479190100001</v>
      </c>
      <c r="V10" s="803">
        <f t="shared" ref="V10:CG10" si="1370">V42*V$32</f>
        <v>20956.894015500002</v>
      </c>
      <c r="W10" s="803">
        <f t="shared" si="391"/>
        <v>9727.9243829999996</v>
      </c>
      <c r="X10" s="803">
        <f t="shared" si="392"/>
        <v>9591.4765987499995</v>
      </c>
      <c r="Y10" s="803">
        <f t="shared" si="393"/>
        <v>9671.7400012499984</v>
      </c>
      <c r="Z10" s="803">
        <f t="shared" si="394"/>
        <v>9992.7936112499992</v>
      </c>
      <c r="AA10" s="803">
        <f t="shared" si="395"/>
        <v>11036.217843750001</v>
      </c>
      <c r="AB10" s="803">
        <f t="shared" ref="AB10:CM10" si="1371">AC42*AB$32</f>
        <v>12464.906408249999</v>
      </c>
      <c r="AC10" s="803">
        <f t="shared" ref="AC10:CN10" si="1372">AC42*AC$32</f>
        <v>17778.343653749998</v>
      </c>
      <c r="AD10" s="803">
        <f t="shared" si="398"/>
        <v>11520.990513000001</v>
      </c>
      <c r="AE10" s="803">
        <f t="shared" si="399"/>
        <v>11359.39246125</v>
      </c>
      <c r="AF10" s="803">
        <f t="shared" si="400"/>
        <v>11454.45013875</v>
      </c>
      <c r="AG10" s="803">
        <f t="shared" si="401"/>
        <v>11834.68084875</v>
      </c>
      <c r="AH10" s="803">
        <f t="shared" si="402"/>
        <v>13070.430656250002</v>
      </c>
      <c r="AI10" s="803">
        <f t="shared" ref="AI10:CT10" si="1373">AJ42*AI$32</f>
        <v>14762.45731575</v>
      </c>
      <c r="AJ10" s="803">
        <f t="shared" ref="AJ10:CU10" si="1374">AJ42*AJ$32</f>
        <v>21055.275566250002</v>
      </c>
      <c r="AK10" s="803">
        <f t="shared" si="405"/>
        <v>16123.459856400001</v>
      </c>
      <c r="AL10" s="803">
        <f t="shared" si="406"/>
        <v>15897.305716500001</v>
      </c>
      <c r="AM10" s="803">
        <f t="shared" si="407"/>
        <v>16030.337563500001</v>
      </c>
      <c r="AN10" s="803">
        <f t="shared" si="408"/>
        <v>16562.464951500002</v>
      </c>
      <c r="AO10" s="803">
        <f t="shared" si="409"/>
        <v>18291.878962500003</v>
      </c>
      <c r="AP10" s="803">
        <f t="shared" ref="AP10:DA10" si="1375">AQ42*AP$32</f>
        <v>20659.845839100002</v>
      </c>
      <c r="AQ10" s="803">
        <f t="shared" ref="AQ10:DB10" si="1376">AQ42*AQ$32</f>
        <v>29466.554110500001</v>
      </c>
      <c r="AR10" s="803">
        <f t="shared" si="412"/>
        <v>9505.8255648000013</v>
      </c>
      <c r="AS10" s="803">
        <f t="shared" si="413"/>
        <v>9372.4930280000008</v>
      </c>
      <c r="AT10" s="803">
        <f t="shared" si="414"/>
        <v>9450.9239320000015</v>
      </c>
      <c r="AU10" s="803">
        <f t="shared" si="415"/>
        <v>9764.6475480000008</v>
      </c>
      <c r="AV10" s="803">
        <f t="shared" si="416"/>
        <v>10784.249300000001</v>
      </c>
      <c r="AW10" s="803">
        <f t="shared" ref="AW10:DH10" si="1377">AX42*AW$32</f>
        <v>12180.319391200001</v>
      </c>
      <c r="AX10" s="803">
        <f t="shared" ref="AX10:DI10" si="1378">AX42*AX$32</f>
        <v>17372.445236000003</v>
      </c>
      <c r="AY10" s="803">
        <f t="shared" si="419"/>
        <v>13349.908051440001</v>
      </c>
      <c r="AZ10" s="803">
        <f t="shared" si="420"/>
        <v>13162.6568659</v>
      </c>
      <c r="BA10" s="803">
        <f t="shared" si="421"/>
        <v>13272.8046221</v>
      </c>
      <c r="BB10" s="803">
        <f t="shared" si="422"/>
        <v>13713.3956469</v>
      </c>
      <c r="BC10" s="803">
        <f t="shared" si="423"/>
        <v>15145.316477500002</v>
      </c>
      <c r="BD10" s="803">
        <f t="shared" ref="BD10:DO10" si="1379">BE42*BD$32</f>
        <v>17105.94653786</v>
      </c>
      <c r="BE10" s="803">
        <f t="shared" ref="BE10:DP10" si="1380">BE42*BE$32</f>
        <v>24397.727998300001</v>
      </c>
      <c r="BF10" s="803">
        <f t="shared" si="426"/>
        <v>10663.672144319999</v>
      </c>
      <c r="BG10" s="803">
        <f t="shared" si="427"/>
        <v>10514.099185199999</v>
      </c>
      <c r="BH10" s="803">
        <f t="shared" si="428"/>
        <v>10602.083278799999</v>
      </c>
      <c r="BI10" s="803">
        <f t="shared" si="429"/>
        <v>10954.019653199999</v>
      </c>
      <c r="BJ10" s="803">
        <f t="shared" si="430"/>
        <v>12097.81287</v>
      </c>
      <c r="BK10" s="803">
        <f t="shared" ref="BK10:DV10" si="1381">BL42*BK$32</f>
        <v>13663.929736079999</v>
      </c>
      <c r="BL10" s="803">
        <f t="shared" ref="BL10:DW10" si="1382">BL42*BL$32</f>
        <v>19488.476732399999</v>
      </c>
      <c r="BM10" s="803">
        <f t="shared" si="433"/>
        <v>11118.877819199999</v>
      </c>
      <c r="BN10" s="803">
        <f t="shared" si="434"/>
        <v>10962.919962</v>
      </c>
      <c r="BO10" s="803">
        <f t="shared" si="435"/>
        <v>11054.659877999999</v>
      </c>
      <c r="BP10" s="803">
        <f t="shared" si="436"/>
        <v>11421.619542</v>
      </c>
      <c r="BQ10" s="803">
        <f t="shared" si="437"/>
        <v>12614.238450000001</v>
      </c>
      <c r="BR10" s="803">
        <f t="shared" ref="BR10:EC10" si="1383">BS42*BR$32</f>
        <v>14247.208954799999</v>
      </c>
      <c r="BS10" s="803">
        <f t="shared" ref="BS10:ED10" si="1384">BS42*BS$32</f>
        <v>20320.391393999998</v>
      </c>
      <c r="BT10" s="803">
        <f t="shared" si="440"/>
        <v>12854.079057480001</v>
      </c>
      <c r="BU10" s="803">
        <f t="shared" si="441"/>
        <v>12673.782569050001</v>
      </c>
      <c r="BV10" s="803">
        <f t="shared" si="442"/>
        <v>12779.839326950001</v>
      </c>
      <c r="BW10" s="803">
        <f t="shared" si="443"/>
        <v>13204.066358550001</v>
      </c>
      <c r="BX10" s="803">
        <f t="shared" si="444"/>
        <v>14582.804211250002</v>
      </c>
      <c r="BY10" s="803">
        <f t="shared" ref="BY10:EJ10" si="1385">BZ42*BY$32</f>
        <v>16470.614501870001</v>
      </c>
      <c r="BZ10" s="803">
        <f t="shared" ref="BZ10:EK10" si="1386">BZ42*BZ$32</f>
        <v>23491.571874850004</v>
      </c>
      <c r="CA10" s="803">
        <f t="shared" si="447"/>
        <v>14286.432062399999</v>
      </c>
      <c r="CB10" s="803">
        <f t="shared" si="448"/>
        <v>14086.044813999999</v>
      </c>
      <c r="CC10" s="803">
        <f t="shared" si="449"/>
        <v>14203.919666</v>
      </c>
      <c r="CD10" s="803">
        <f t="shared" si="450"/>
        <v>14675.419073999999</v>
      </c>
      <c r="CE10" s="803">
        <f t="shared" si="451"/>
        <v>16207.792150000001</v>
      </c>
      <c r="CF10" s="803">
        <f t="shared" ref="CF10:EQ10" si="1387">CG42*CF$32</f>
        <v>18305.964515600001</v>
      </c>
      <c r="CG10" s="803">
        <f t="shared" ref="CG10:ER10" si="1388">CG42*CG$32</f>
        <v>26109.279718000002</v>
      </c>
      <c r="CH10" s="803">
        <f t="shared" si="454"/>
        <v>11661.488049719999</v>
      </c>
      <c r="CI10" s="803">
        <f t="shared" si="455"/>
        <v>11497.919322949998</v>
      </c>
      <c r="CJ10" s="803">
        <f t="shared" si="456"/>
        <v>11594.136221049999</v>
      </c>
      <c r="CK10" s="803">
        <f t="shared" si="457"/>
        <v>11979.003813449999</v>
      </c>
      <c r="CL10" s="803">
        <f t="shared" si="458"/>
        <v>13229.82348875</v>
      </c>
      <c r="CM10" s="803">
        <f t="shared" ref="CM10:EX10" si="1389">CN42*CM$32</f>
        <v>14942.484274929999</v>
      </c>
      <c r="CN10" s="803">
        <f t="shared" ref="CN10:EY10" si="1390">CN42*CN$32</f>
        <v>21312.042929149997</v>
      </c>
      <c r="CO10" s="803">
        <f t="shared" si="461"/>
        <v>13173.782417279999</v>
      </c>
      <c r="CP10" s="803">
        <f t="shared" si="462"/>
        <v>12989.001640799999</v>
      </c>
      <c r="CQ10" s="803">
        <f t="shared" si="463"/>
        <v>13097.6962152</v>
      </c>
      <c r="CR10" s="803">
        <f t="shared" si="464"/>
        <v>13532.4745128</v>
      </c>
      <c r="CS10" s="803">
        <f t="shared" si="465"/>
        <v>14945.503980000001</v>
      </c>
      <c r="CT10" s="803">
        <f t="shared" ref="CT10:FE10" si="1391">CU42*CT$32</f>
        <v>16880.267404319999</v>
      </c>
      <c r="CU10" s="803">
        <f t="shared" ref="CU10:FF10" si="1392">CU42*CU$32</f>
        <v>24075.8482296</v>
      </c>
      <c r="CV10" s="803">
        <f t="shared" si="468"/>
        <v>15174.186259919999</v>
      </c>
      <c r="CW10" s="803">
        <f t="shared" si="469"/>
        <v>14961.347013699999</v>
      </c>
      <c r="CX10" s="803">
        <f t="shared" si="470"/>
        <v>15086.546570299999</v>
      </c>
      <c r="CY10" s="803">
        <f t="shared" si="471"/>
        <v>15587.344796699999</v>
      </c>
      <c r="CZ10" s="803">
        <f t="shared" si="472"/>
        <v>17214.939032500002</v>
      </c>
      <c r="DA10" s="803">
        <f t="shared" si="473"/>
        <v>12249.3994181874</v>
      </c>
      <c r="DB10" s="803">
        <f t="shared" si="474"/>
        <v>23294.629500996001</v>
      </c>
      <c r="DC10" s="803">
        <f t="shared" si="475"/>
        <v>11928.2714569536</v>
      </c>
      <c r="DD10" s="803">
        <f t="shared" si="476"/>
        <v>14342.635022799999</v>
      </c>
      <c r="DE10" s="803">
        <f t="shared" si="477"/>
        <v>14462.657073199998</v>
      </c>
      <c r="DF10" s="803">
        <f t="shared" si="478"/>
        <v>14942.7452748</v>
      </c>
      <c r="DG10" s="803">
        <f t="shared" si="479"/>
        <v>16503.031930000001</v>
      </c>
      <c r="DH10" s="803">
        <f t="shared" ref="DH10:FS10" si="1393">DI42*DH$32</f>
        <v>18639.424427119997</v>
      </c>
      <c r="DI10" s="803">
        <f t="shared" ref="DI10:FT10" si="1394">DI42*DI$32</f>
        <v>26584.8841636</v>
      </c>
      <c r="DJ10" s="803">
        <f t="shared" si="482"/>
        <v>17874.12616</v>
      </c>
      <c r="DK10" s="803">
        <f t="shared" si="483"/>
        <v>21106.305100000001</v>
      </c>
      <c r="DL10" s="803">
        <f t="shared" si="484"/>
        <v>21282.926900000002</v>
      </c>
      <c r="DM10" s="803">
        <f t="shared" si="485"/>
        <v>21989.414100000002</v>
      </c>
      <c r="DN10" s="803">
        <f t="shared" si="486"/>
        <v>24285.497500000005</v>
      </c>
      <c r="DO10" s="803">
        <f t="shared" ref="DO10:FZ10" si="1395">DP42*DO$32</f>
        <v>27429.365540000003</v>
      </c>
      <c r="DP10" s="803">
        <f t="shared" ref="DP10:GA10" si="1396">DP42*DP$32</f>
        <v>42654.164700000001</v>
      </c>
      <c r="DQ10" s="803">
        <f t="shared" si="489"/>
        <v>16326.883221120002</v>
      </c>
      <c r="DR10" s="803">
        <f t="shared" si="490"/>
        <v>16097.875783200001</v>
      </c>
      <c r="DS10" s="803">
        <f t="shared" si="491"/>
        <v>16232.586040800001</v>
      </c>
      <c r="DT10" s="803">
        <f t="shared" si="492"/>
        <v>16771.4270712</v>
      </c>
      <c r="DU10" s="803">
        <f t="shared" si="493"/>
        <v>18522.660420000004</v>
      </c>
      <c r="DV10" s="803">
        <f t="shared" ref="DV10:GG10" si="1397">DW42*DV$32</f>
        <v>20920.503005279999</v>
      </c>
      <c r="DW10" s="803">
        <f t="shared" ref="DW10:GH10" si="1398">DW42*DW$32</f>
        <v>29838.322058400005</v>
      </c>
      <c r="DX10" s="803">
        <f t="shared" si="496"/>
        <v>23883.83230873787</v>
      </c>
      <c r="DY10" s="803">
        <f t="shared" si="497"/>
        <v>28426.754916304373</v>
      </c>
      <c r="DZ10" s="803">
        <f t="shared" si="498"/>
        <v>38035.161473426655</v>
      </c>
      <c r="EA10" s="803">
        <f t="shared" si="499"/>
        <v>14786.110699468727</v>
      </c>
      <c r="EB10" s="803">
        <f t="shared" si="500"/>
        <v>16330.04193716426</v>
      </c>
      <c r="EC10" s="803">
        <f t="shared" ref="EC10:GN10" si="1399">ED42*EC$32</f>
        <v>18444.04009339352</v>
      </c>
      <c r="ED10" s="803">
        <f t="shared" ref="ED10:GO10" si="1400">ED42*ED$32</f>
        <v>26306.213011504606</v>
      </c>
      <c r="EE10" s="803">
        <f t="shared" si="503"/>
        <v>15648.710220960002</v>
      </c>
      <c r="EF10" s="803">
        <f t="shared" si="504"/>
        <v>15429.2151106</v>
      </c>
      <c r="EG10" s="803">
        <f t="shared" si="505"/>
        <v>15558.329881400001</v>
      </c>
      <c r="EH10" s="803">
        <f t="shared" si="506"/>
        <v>16074.788964600002</v>
      </c>
      <c r="EI10" s="803">
        <f t="shared" si="507"/>
        <v>17753.280985000005</v>
      </c>
      <c r="EJ10" s="803">
        <f t="shared" ref="EJ10:GU10" si="1401">EK42*EJ$32</f>
        <v>20051.523905240003</v>
      </c>
      <c r="EK10" s="803">
        <f t="shared" ref="EK10:GV10" si="1402">EK42*EK$32</f>
        <v>28598.921732200004</v>
      </c>
      <c r="EL10" s="803">
        <f t="shared" si="510"/>
        <v>12838.77710904</v>
      </c>
      <c r="EM10" s="803">
        <f t="shared" si="511"/>
        <v>12658.695251899999</v>
      </c>
      <c r="EN10" s="803">
        <f t="shared" si="512"/>
        <v>12764.625756099998</v>
      </c>
      <c r="EO10" s="803">
        <f t="shared" si="513"/>
        <v>13188.347772899999</v>
      </c>
      <c r="EP10" s="803">
        <f t="shared" si="514"/>
        <v>14565.444327500001</v>
      </c>
      <c r="EQ10" s="803">
        <f t="shared" ref="EQ10:HB10" si="1403">ER42*EQ$32</f>
        <v>16451.007302259997</v>
      </c>
      <c r="ER10" s="803">
        <f t="shared" ref="ER10:HC10" si="1404">ER42*ER$32</f>
        <v>23463.606680299999</v>
      </c>
      <c r="ES10" s="803">
        <f t="shared" si="517"/>
        <v>14550.10368</v>
      </c>
      <c r="ET10" s="803">
        <f t="shared" si="518"/>
        <v>14695.6047168</v>
      </c>
      <c r="EU10" s="803">
        <f t="shared" si="519"/>
        <v>14525.853507200001</v>
      </c>
      <c r="EV10" s="803">
        <f t="shared" si="520"/>
        <v>12913.217016000001</v>
      </c>
      <c r="EW10" s="803">
        <f t="shared" si="521"/>
        <v>15095.732567999999</v>
      </c>
      <c r="EX10" s="803">
        <f t="shared" ref="EX10:HI10" si="1405">EY42*EX$32</f>
        <v>20370.145152000001</v>
      </c>
      <c r="EY10" s="803">
        <f t="shared" ref="EY10:HJ10" si="1406">EY42*EY$32</f>
        <v>29100.20736</v>
      </c>
      <c r="EZ10" s="803">
        <f t="shared" si="524"/>
        <v>18188.02176</v>
      </c>
      <c r="FA10" s="803">
        <f t="shared" si="525"/>
        <v>18369.901977599999</v>
      </c>
      <c r="FB10" s="803">
        <f t="shared" si="526"/>
        <v>18157.708390399999</v>
      </c>
      <c r="FC10" s="803">
        <f t="shared" si="527"/>
        <v>16141.869311999999</v>
      </c>
      <c r="FD10" s="803">
        <f t="shared" si="528"/>
        <v>18870.072575999999</v>
      </c>
      <c r="FE10" s="803">
        <f t="shared" ref="FE10:HP10" si="1407">FF42*FE$32</f>
        <v>25463.230464</v>
      </c>
      <c r="FF10" s="803">
        <f t="shared" ref="FF10:HQ10" si="1408">FF42*FF$32</f>
        <v>36376.043519999999</v>
      </c>
      <c r="FG10" s="803">
        <f t="shared" si="531"/>
        <v>16749.651180000001</v>
      </c>
      <c r="FH10" s="803">
        <f t="shared" si="532"/>
        <v>16917.147691800001</v>
      </c>
      <c r="FI10" s="803">
        <f t="shared" si="533"/>
        <v>16721.735094700001</v>
      </c>
      <c r="FJ10" s="803">
        <f t="shared" si="534"/>
        <v>14865.31542225</v>
      </c>
      <c r="FK10" s="803">
        <f t="shared" si="535"/>
        <v>17377.763099250002</v>
      </c>
      <c r="FL10" s="803">
        <f t="shared" ref="FL10:HW10" si="1409">FM42*FL$32</f>
        <v>23449.511652000001</v>
      </c>
      <c r="FM10" s="803">
        <f t="shared" ref="FM10:HX10" si="1410">FM42*FM$32</f>
        <v>33499.302360000001</v>
      </c>
      <c r="FN10" s="803">
        <f t="shared" si="538"/>
        <v>16680.316271999996</v>
      </c>
      <c r="FO10" s="803">
        <f t="shared" si="539"/>
        <v>16847.119434719996</v>
      </c>
      <c r="FP10" s="803">
        <f t="shared" si="540"/>
        <v>16652.515744879998</v>
      </c>
      <c r="FQ10" s="803">
        <f t="shared" si="541"/>
        <v>14803.780691399998</v>
      </c>
      <c r="FR10" s="803">
        <f t="shared" si="542"/>
        <v>17305.828132199997</v>
      </c>
      <c r="FS10" s="803">
        <f t="shared" ref="FS10:ID10" si="1411">FT42*FS$32</f>
        <v>23352.442780799996</v>
      </c>
      <c r="FT10" s="803">
        <f t="shared" ref="FT10:IE10" si="1412">FT42*FT$32</f>
        <v>33360.632543999993</v>
      </c>
      <c r="FU10" s="803">
        <f t="shared" si="545"/>
        <v>16547.881391999999</v>
      </c>
      <c r="FV10" s="803">
        <f t="shared" si="546"/>
        <v>16713.360205919998</v>
      </c>
      <c r="FW10" s="803">
        <f t="shared" si="547"/>
        <v>16520.301589679999</v>
      </c>
      <c r="FX10" s="803">
        <f t="shared" si="548"/>
        <v>14686.2447354</v>
      </c>
      <c r="FY10" s="803">
        <f t="shared" si="549"/>
        <v>17168.4269442</v>
      </c>
      <c r="FZ10" s="803">
        <f t="shared" ref="FZ10:IK10" si="1413">GA42*FZ$32</f>
        <v>23167.033948800003</v>
      </c>
      <c r="GA10" s="803">
        <f t="shared" ref="GA10:IL10" si="1414">GA42*GA$32</f>
        <v>33095.762783999999</v>
      </c>
      <c r="GB10" s="803">
        <f t="shared" si="552"/>
        <v>14442.519552000002</v>
      </c>
      <c r="GC10" s="803">
        <f t="shared" si="553"/>
        <v>14586.944747520001</v>
      </c>
      <c r="GD10" s="803">
        <f t="shared" si="554"/>
        <v>14418.448686080003</v>
      </c>
      <c r="GE10" s="803">
        <f t="shared" si="555"/>
        <v>12817.7361024</v>
      </c>
      <c r="GF10" s="803">
        <f t="shared" si="556"/>
        <v>14984.114035200002</v>
      </c>
      <c r="GG10" s="803">
        <f t="shared" ref="GG10:IR10" si="1415">GH42*GG$32</f>
        <v>20219.527372800003</v>
      </c>
      <c r="GH10" s="803">
        <f t="shared" ref="GH10:IS10" si="1416">GH42*GH$32</f>
        <v>28885.039104000003</v>
      </c>
      <c r="GI10" s="803">
        <f t="shared" si="559"/>
        <v>12884.477183999999</v>
      </c>
      <c r="GJ10" s="803">
        <f t="shared" si="560"/>
        <v>13013.321955840001</v>
      </c>
      <c r="GK10" s="803">
        <f t="shared" si="561"/>
        <v>12863.003055360001</v>
      </c>
      <c r="GL10" s="803">
        <f t="shared" si="562"/>
        <v>11434.973500800001</v>
      </c>
      <c r="GM10" s="803">
        <f t="shared" si="563"/>
        <v>13367.645078400001</v>
      </c>
      <c r="GN10" s="803">
        <f t="shared" ref="GN10:HS10" si="1417">GO42*GN$32</f>
        <v>18038.268057600002</v>
      </c>
      <c r="GO10" s="803">
        <f t="shared" ref="GO10:HT10" si="1418">GO42*GO$32</f>
        <v>25768.954367999999</v>
      </c>
      <c r="GP10" s="803">
        <f t="shared" si="566"/>
        <v>13169.183231999999</v>
      </c>
      <c r="GQ10" s="803">
        <f t="shared" si="567"/>
        <v>13300.87506432</v>
      </c>
      <c r="GR10" s="803">
        <f t="shared" si="568"/>
        <v>13147.23459328</v>
      </c>
      <c r="GS10" s="803">
        <f t="shared" si="569"/>
        <v>11687.650118399999</v>
      </c>
      <c r="GT10" s="803">
        <f t="shared" si="570"/>
        <v>13663.0276032</v>
      </c>
      <c r="GU10" s="803">
        <f t="shared" ref="GU10:HZ10" si="1419">GV42*GU$32</f>
        <v>18436.856524800001</v>
      </c>
      <c r="GV10" s="803">
        <f t="shared" ref="GV10:IA10" si="1420">GV42*GV$32</f>
        <v>26338.366463999999</v>
      </c>
      <c r="GW10" s="803">
        <f t="shared" si="573"/>
        <v>14037.861887999999</v>
      </c>
      <c r="GX10" s="803">
        <f t="shared" si="574"/>
        <v>14178.240506880002</v>
      </c>
      <c r="GY10" s="803">
        <f t="shared" si="575"/>
        <v>14014.465451520002</v>
      </c>
      <c r="GZ10" s="803">
        <f t="shared" si="576"/>
        <v>12458.6024256</v>
      </c>
      <c r="HA10" s="803">
        <f t="shared" si="577"/>
        <v>14564.281708800001</v>
      </c>
      <c r="HB10" s="803">
        <f t="shared" ref="HB10:IG10" si="1421">HC42*HB$32</f>
        <v>19653.006643200002</v>
      </c>
      <c r="HC10" s="803">
        <f t="shared" ref="HC10:IH10" si="1422">HC42*HC$32</f>
        <v>28075.723775999999</v>
      </c>
      <c r="HD10" s="803">
        <f t="shared" si="580"/>
        <v>13354.553699999999</v>
      </c>
      <c r="HE10" s="803">
        <f t="shared" si="581"/>
        <v>13488.099237</v>
      </c>
      <c r="HF10" s="803">
        <f t="shared" si="582"/>
        <v>13332.296110499999</v>
      </c>
      <c r="HG10" s="803">
        <f t="shared" si="583"/>
        <v>11852.166408749999</v>
      </c>
      <c r="HH10" s="803">
        <f t="shared" si="584"/>
        <v>13855.349463749999</v>
      </c>
      <c r="HI10" s="803">
        <f t="shared" ref="HI10:IN10" si="1423">HJ42*HI$32</f>
        <v>18696.375179999999</v>
      </c>
      <c r="HJ10" s="803">
        <f t="shared" ref="HJ10:IO10" si="1424">HJ42*HJ$32</f>
        <v>26709.107399999997</v>
      </c>
      <c r="HK10" s="803">
        <f t="shared" si="587"/>
        <v>15316.674299999997</v>
      </c>
      <c r="HL10" s="803">
        <f t="shared" si="588"/>
        <v>15469.841042999999</v>
      </c>
      <c r="HM10" s="803">
        <f t="shared" si="589"/>
        <v>15291.146509499999</v>
      </c>
      <c r="HN10" s="803">
        <f t="shared" si="590"/>
        <v>13593.548441249997</v>
      </c>
      <c r="HO10" s="803">
        <f t="shared" si="591"/>
        <v>15891.049586249997</v>
      </c>
      <c r="HP10" s="803">
        <f t="shared" ref="HP10:IU10" si="1425">HQ42*HP$32</f>
        <v>21443.34402</v>
      </c>
      <c r="HQ10" s="803">
        <f t="shared" ref="HQ10:IV10" si="1426">HQ42*HQ$32</f>
        <v>30633.348599999994</v>
      </c>
      <c r="HR10" s="803">
        <f t="shared" si="594"/>
        <v>15512.741099999999</v>
      </c>
      <c r="HS10" s="803">
        <f t="shared" si="595"/>
        <v>15667.868511000001</v>
      </c>
      <c r="HT10" s="803">
        <f t="shared" si="596"/>
        <v>15486.8865315</v>
      </c>
      <c r="HU10" s="803">
        <f t="shared" si="597"/>
        <v>13767.557726249999</v>
      </c>
      <c r="HV10" s="803">
        <f t="shared" si="598"/>
        <v>16094.468891250001</v>
      </c>
      <c r="HW10" s="803">
        <f t="shared" ref="HW10:JB10" si="1427">HX42*HW$32</f>
        <v>21717.83754</v>
      </c>
      <c r="HX10" s="803">
        <f t="shared" ref="HX10:JC10" si="1428">HX42*HX$32</f>
        <v>31025.482199999999</v>
      </c>
      <c r="HY10" s="803">
        <f t="shared" si="601"/>
        <v>14358.299399999998</v>
      </c>
      <c r="HZ10" s="803">
        <f t="shared" si="602"/>
        <v>14501.882394</v>
      </c>
      <c r="IA10" s="803">
        <f t="shared" si="603"/>
        <v>14334.368901</v>
      </c>
      <c r="IB10" s="803">
        <f t="shared" si="604"/>
        <v>12742.990717499999</v>
      </c>
      <c r="IC10" s="803">
        <f t="shared" si="605"/>
        <v>14896.7356275</v>
      </c>
      <c r="ID10" s="803">
        <f t="shared" ref="ID10:JI10" si="1429">IE42*ID$32</f>
        <v>20101.619160000002</v>
      </c>
      <c r="IE10" s="803">
        <f t="shared" ref="IE10:JJ10" si="1430">IE42*IE$32</f>
        <v>28716.598799999996</v>
      </c>
      <c r="IF10" s="803">
        <f t="shared" si="608"/>
        <v>16010.265600000001</v>
      </c>
      <c r="IG10" s="803">
        <f t="shared" si="609"/>
        <v>16170.368256000002</v>
      </c>
      <c r="IH10" s="803">
        <f t="shared" si="610"/>
        <v>15983.581824000001</v>
      </c>
      <c r="II10" s="803">
        <f t="shared" si="611"/>
        <v>14209.110720000001</v>
      </c>
      <c r="IJ10" s="803">
        <f t="shared" si="612"/>
        <v>16610.650560000002</v>
      </c>
      <c r="IK10" s="803">
        <f t="shared" ref="IK10:JP10" si="1431">IL42*IK$32</f>
        <v>22414.371840000003</v>
      </c>
      <c r="IL10" s="803">
        <f t="shared" ref="IL10:JQ10" si="1432">IL42*IL$32</f>
        <v>32020.531200000001</v>
      </c>
      <c r="IM10" s="803">
        <f t="shared" si="615"/>
        <v>14309.896607999999</v>
      </c>
      <c r="IN10" s="803">
        <f t="shared" si="616"/>
        <v>14452.99557408</v>
      </c>
      <c r="IO10" s="803">
        <f t="shared" si="617"/>
        <v>14286.046780320001</v>
      </c>
      <c r="IP10" s="803">
        <f t="shared" si="618"/>
        <v>12700.033239599999</v>
      </c>
      <c r="IQ10" s="803">
        <f t="shared" si="619"/>
        <v>14846.5177308</v>
      </c>
      <c r="IR10" s="803">
        <f t="shared" ref="IR10:JW10" si="1433">IS42*IR$32</f>
        <v>20033.855251200002</v>
      </c>
      <c r="IS10" s="803">
        <f t="shared" ref="IS10:JX10" si="1434">IS42*IS$32</f>
        <v>28619.793215999998</v>
      </c>
      <c r="IT10" s="803">
        <f t="shared" si="622"/>
        <v>13408.148880000001</v>
      </c>
      <c r="IU10" s="803">
        <f t="shared" si="623"/>
        <v>13542.230368800001</v>
      </c>
      <c r="IV10" s="803">
        <f t="shared" si="624"/>
        <v>13385.801965200002</v>
      </c>
      <c r="IW10" s="803">
        <f t="shared" si="625"/>
        <v>11899.732131000001</v>
      </c>
      <c r="IX10" s="803">
        <f t="shared" si="626"/>
        <v>13910.954463</v>
      </c>
      <c r="IY10" s="803">
        <f t="shared" ref="IY10:KD10" si="1435">IZ42*IY$32</f>
        <v>18771.408432000004</v>
      </c>
      <c r="IZ10" s="803">
        <f t="shared" ref="IZ10:KE10" si="1436">IZ42*IZ$32</f>
        <v>26816.297760000001</v>
      </c>
      <c r="JA10" s="803">
        <f t="shared" si="629"/>
        <v>13441.824143999998</v>
      </c>
      <c r="JB10" s="803">
        <f t="shared" si="630"/>
        <v>13576.24238544</v>
      </c>
      <c r="JC10" s="803">
        <f t="shared" si="631"/>
        <v>13419.42110376</v>
      </c>
      <c r="JD10" s="803">
        <f t="shared" si="632"/>
        <v>11929.6189278</v>
      </c>
      <c r="JE10" s="803">
        <f t="shared" si="633"/>
        <v>13945.8925494</v>
      </c>
      <c r="JF10" s="803">
        <f t="shared" ref="JF10:KK10" si="1437">JG42*JF$32</f>
        <v>18818.553801599999</v>
      </c>
      <c r="JG10" s="803">
        <f t="shared" ref="JG10:KL10" si="1438">JG42*JG$32</f>
        <v>26883.648287999997</v>
      </c>
      <c r="JH10" s="803">
        <f t="shared" si="636"/>
        <v>15044.833439999997</v>
      </c>
      <c r="JI10" s="803">
        <f t="shared" si="637"/>
        <v>15195.281774399999</v>
      </c>
      <c r="JJ10" s="803">
        <f t="shared" si="638"/>
        <v>15019.758717599998</v>
      </c>
      <c r="JK10" s="803">
        <f t="shared" si="639"/>
        <v>13352.289677999997</v>
      </c>
      <c r="JL10" s="803">
        <f t="shared" si="640"/>
        <v>15609.014693999998</v>
      </c>
      <c r="JM10" s="803">
        <f t="shared" ref="JM10:KR10" si="1439">JN42*JM$32</f>
        <v>21062.766815999999</v>
      </c>
      <c r="JN10" s="803">
        <f t="shared" ref="JN10:KS10" si="1440">JN42*JN$32</f>
        <v>30089.666879999993</v>
      </c>
      <c r="JO10" s="803">
        <f t="shared" si="643"/>
        <v>14705.73451074</v>
      </c>
      <c r="JP10" s="803">
        <f t="shared" si="644"/>
        <v>14372.355138960002</v>
      </c>
      <c r="JQ10" s="803">
        <f t="shared" si="645"/>
        <v>14582.260669339999</v>
      </c>
      <c r="JR10" s="803">
        <f t="shared" si="646"/>
        <v>14261.2286817</v>
      </c>
      <c r="JS10" s="803">
        <f t="shared" si="647"/>
        <v>15779.95693092</v>
      </c>
      <c r="JT10" s="803">
        <f t="shared" ref="JT10:KY10" si="1441">JU42*JT$32</f>
        <v>19422.435252219999</v>
      </c>
      <c r="JU10" s="803">
        <f t="shared" ref="JU10:KZ10" si="1442">JU42*JU$32</f>
        <v>30349.870216120002</v>
      </c>
      <c r="JV10" s="803">
        <f t="shared" si="650"/>
        <v>17143.022695890002</v>
      </c>
      <c r="JW10" s="803">
        <f t="shared" si="651"/>
        <v>16754.389939560002</v>
      </c>
      <c r="JX10" s="803">
        <f t="shared" si="652"/>
        <v>16999.084637989999</v>
      </c>
      <c r="JY10" s="803">
        <f t="shared" si="653"/>
        <v>16624.845687450001</v>
      </c>
      <c r="JZ10" s="803">
        <f t="shared" si="654"/>
        <v>18395.28379962</v>
      </c>
      <c r="KA10" s="803">
        <f t="shared" ref="KA10:LF10" si="1443">KB42*KA$32</f>
        <v>22641.456507670002</v>
      </c>
      <c r="KB10" s="803">
        <f t="shared" ref="KB10:LG10" si="1444">KB42*KB$32</f>
        <v>35379.974631820005</v>
      </c>
      <c r="KC10" s="803">
        <f t="shared" si="657"/>
        <v>17138.06209752</v>
      </c>
      <c r="KD10" s="803">
        <f t="shared" si="658"/>
        <v>16749.541798080001</v>
      </c>
      <c r="KE10" s="803">
        <f t="shared" si="659"/>
        <v>16994.165690320002</v>
      </c>
      <c r="KF10" s="803">
        <f t="shared" si="660"/>
        <v>16620.035031600004</v>
      </c>
      <c r="KG10" s="803">
        <f t="shared" si="661"/>
        <v>18389.960840160002</v>
      </c>
      <c r="KH10" s="803">
        <f t="shared" ref="KH10:LM10" si="1445">KI42*KH$32</f>
        <v>22634.904852560001</v>
      </c>
      <c r="KI10" s="803">
        <f t="shared" ref="KI10:LN10" si="1446">KI42*KI$32</f>
        <v>35369.736889760003</v>
      </c>
      <c r="KJ10" s="803">
        <f t="shared" si="664"/>
        <v>22068.180478890001</v>
      </c>
      <c r="KK10" s="803">
        <f t="shared" si="665"/>
        <v>21567.894271560002</v>
      </c>
      <c r="KL10" s="803">
        <f t="shared" si="666"/>
        <v>21882.889290990002</v>
      </c>
      <c r="KM10" s="803">
        <f t="shared" si="667"/>
        <v>21401.132202450004</v>
      </c>
      <c r="KN10" s="803">
        <f t="shared" si="668"/>
        <v>23680.213813620001</v>
      </c>
      <c r="KO10" s="803">
        <f t="shared" ref="KO10:LT10" si="1447">KP42*KO$32</f>
        <v>29146.303856670002</v>
      </c>
      <c r="KP10" s="803">
        <f t="shared" ref="KP10:LU10" si="1448">KP42*KP$32</f>
        <v>45544.573985820003</v>
      </c>
      <c r="KQ10" s="803">
        <f t="shared" si="671"/>
        <v>14368.729210290001</v>
      </c>
      <c r="KR10" s="803">
        <f t="shared" si="672"/>
        <v>14042.989757160001</v>
      </c>
      <c r="KS10" s="803">
        <f t="shared" si="673"/>
        <v>14248.084968390001</v>
      </c>
      <c r="KT10" s="803">
        <f t="shared" si="674"/>
        <v>13934.409939450001</v>
      </c>
      <c r="KU10" s="803">
        <f t="shared" si="675"/>
        <v>15418.334114820002</v>
      </c>
      <c r="KV10" s="803">
        <f t="shared" ref="KV10:MA10" si="1449">KW42*KV$32</f>
        <v>18977.339250870002</v>
      </c>
      <c r="KW10" s="803">
        <f t="shared" ref="KW10:MB10" si="1450">KW42*KW$32</f>
        <v>29654.354659020002</v>
      </c>
      <c r="KX10" s="803">
        <f t="shared" si="678"/>
        <v>20931.810029130003</v>
      </c>
      <c r="KY10" s="803">
        <f t="shared" si="679"/>
        <v>20457.285368520003</v>
      </c>
      <c r="KZ10" s="803">
        <f t="shared" si="680"/>
        <v>20756.060154830004</v>
      </c>
      <c r="LA10" s="803">
        <f t="shared" si="681"/>
        <v>20299.110481650005</v>
      </c>
      <c r="LB10" s="803">
        <f t="shared" si="682"/>
        <v>22460.833935540002</v>
      </c>
      <c r="LC10" s="803">
        <f t="shared" ref="LC10:MH10" si="1451">LD42*LC$32</f>
        <v>27645.455227390004</v>
      </c>
      <c r="LD10" s="803">
        <f t="shared" ref="LD10:MI10" si="1452">LD42*LD$32</f>
        <v>43199.319102940004</v>
      </c>
      <c r="LE10" s="803">
        <f t="shared" si="685"/>
        <v>25545.3800238</v>
      </c>
      <c r="LF10" s="803">
        <f t="shared" si="686"/>
        <v>24966.265615200002</v>
      </c>
      <c r="LG10" s="803">
        <f t="shared" si="687"/>
        <v>25330.893205799999</v>
      </c>
      <c r="LH10" s="803">
        <f t="shared" si="688"/>
        <v>24773.227479000001</v>
      </c>
      <c r="LI10" s="803">
        <f t="shared" si="689"/>
        <v>27411.415340399999</v>
      </c>
      <c r="LJ10" s="803">
        <f t="shared" ref="LJ10:MO10" si="1453">LK42*LJ$32</f>
        <v>33738.7764714</v>
      </c>
      <c r="LK10" s="803">
        <f t="shared" ref="LK10:MP10" si="1454">LK42*LK$32</f>
        <v>52720.859864400001</v>
      </c>
      <c r="LL10" s="803">
        <f t="shared" si="692"/>
        <v>29021.314762440001</v>
      </c>
      <c r="LM10" s="803">
        <f t="shared" si="693"/>
        <v>28363.40082576</v>
      </c>
      <c r="LN10" s="803">
        <f t="shared" si="694"/>
        <v>28777.642934039999</v>
      </c>
      <c r="LO10" s="803">
        <f t="shared" si="695"/>
        <v>28144.096180200002</v>
      </c>
      <c r="LP10" s="803">
        <f t="shared" si="696"/>
        <v>31141.259669519997</v>
      </c>
      <c r="LQ10" s="803">
        <f t="shared" ref="LQ10:MV10" si="1455">LR42*LQ$32</f>
        <v>38329.57860732</v>
      </c>
      <c r="LR10" s="803">
        <f t="shared" ref="LR10:MW10" si="1456">LR42*LR$32</f>
        <v>59894.53542072</v>
      </c>
      <c r="LS10" s="803">
        <f t="shared" si="699"/>
        <v>44875.070680439996</v>
      </c>
      <c r="LT10" s="803">
        <f t="shared" si="700"/>
        <v>43857.751697760003</v>
      </c>
      <c r="LU10" s="803">
        <f t="shared" si="701"/>
        <v>44498.285872039996</v>
      </c>
      <c r="LV10" s="803">
        <f t="shared" si="702"/>
        <v>43518.6453702</v>
      </c>
      <c r="LW10" s="803">
        <f t="shared" si="703"/>
        <v>48153.098513519995</v>
      </c>
      <c r="LX10" s="803">
        <f t="shared" ref="LX10:NC10" si="1457">LY42*LX$32</f>
        <v>59268.250361319995</v>
      </c>
      <c r="LY10" s="803">
        <f t="shared" ref="LY10:ND10" si="1458">LY42*LY$32</f>
        <v>92613.705904719987</v>
      </c>
      <c r="LZ10" s="803">
        <f t="shared" si="706"/>
        <v>59218.970887440002</v>
      </c>
      <c r="MA10" s="803">
        <f t="shared" si="707"/>
        <v>57876.475325760002</v>
      </c>
      <c r="MB10" s="803">
        <f t="shared" si="708"/>
        <v>58721.750309039999</v>
      </c>
      <c r="MC10" s="803">
        <f t="shared" si="709"/>
        <v>57428.9768052</v>
      </c>
      <c r="MD10" s="803">
        <f t="shared" si="710"/>
        <v>63544.789919520001</v>
      </c>
      <c r="ME10" s="803">
        <f t="shared" ref="ME10:NJ10" si="1459">MF42*ME$32</f>
        <v>78212.796982319996</v>
      </c>
      <c r="MF10" s="803">
        <f t="shared" ref="MF10:NK10" si="1460">MF42*MF$32</f>
        <v>122216.81817072</v>
      </c>
      <c r="MG10" s="803">
        <f t="shared" si="713"/>
        <v>76725.115453349994</v>
      </c>
      <c r="MH10" s="803">
        <f t="shared" si="714"/>
        <v>74985.755153400009</v>
      </c>
      <c r="MI10" s="803">
        <f t="shared" si="715"/>
        <v>76080.907934849994</v>
      </c>
      <c r="MJ10" s="803">
        <f t="shared" si="716"/>
        <v>74405.968386749999</v>
      </c>
      <c r="MK10" s="803">
        <f t="shared" si="717"/>
        <v>82329.720864300005</v>
      </c>
      <c r="ML10" s="803">
        <f t="shared" ref="ML10:OC10" si="1461">MM42*ML$32</f>
        <v>101333.84266005</v>
      </c>
      <c r="MM10" s="803">
        <f t="shared" ref="MM10:OC10" si="1462">MM42*MM$32</f>
        <v>158346.2080473</v>
      </c>
      <c r="MN10" s="803">
        <f t="shared" si="720"/>
        <v>59287.981405379993</v>
      </c>
      <c r="MO10" s="803">
        <f t="shared" si="721"/>
        <v>57943.921373520003</v>
      </c>
      <c r="MP10" s="803">
        <f t="shared" si="722"/>
        <v>58790.181393579995</v>
      </c>
      <c r="MQ10" s="803">
        <v>129144.08</v>
      </c>
      <c r="MR10" s="803">
        <v>137496.14000000001</v>
      </c>
      <c r="MS10" s="803">
        <v>183185.07</v>
      </c>
      <c r="MT10" s="803">
        <v>167824.94</v>
      </c>
      <c r="MU10" s="803"/>
      <c r="MV10" s="954">
        <v>30929.29</v>
      </c>
      <c r="MW10" s="954">
        <v>36045.699999999997</v>
      </c>
      <c r="MX10" s="954">
        <v>33251.35</v>
      </c>
      <c r="MY10" s="954">
        <v>36969.410000000003</v>
      </c>
      <c r="MZ10" s="954">
        <v>45565.62</v>
      </c>
      <c r="NA10" s="954">
        <v>37980.51</v>
      </c>
      <c r="NB10" s="803"/>
      <c r="NC10" s="803">
        <f t="shared" si="723"/>
        <v>15774.664416000003</v>
      </c>
      <c r="ND10" s="803">
        <f t="shared" si="724"/>
        <v>14880.335764000003</v>
      </c>
      <c r="NE10" s="803">
        <f t="shared" si="725"/>
        <v>13425.704824000002</v>
      </c>
      <c r="NF10" s="803">
        <f t="shared" si="726"/>
        <v>14848.010632000003</v>
      </c>
      <c r="NG10" s="803">
        <f t="shared" ref="NG10:OC10" si="1463">NH42*NG$32</f>
        <v>19104.153012000006</v>
      </c>
      <c r="NH10" s="803">
        <f t="shared" ref="NH10:OC10" si="1464">NH42*NH$32</f>
        <v>29717.571352000003</v>
      </c>
      <c r="NI10" s="803">
        <f t="shared" si="729"/>
        <v>11433.19464315</v>
      </c>
      <c r="NJ10" s="803">
        <f t="shared" si="730"/>
        <v>11174.003832599999</v>
      </c>
      <c r="NK10" s="803">
        <f t="shared" si="731"/>
        <v>11337.198046649999</v>
      </c>
      <c r="NL10" s="803">
        <f t="shared" si="732"/>
        <v>11087.606895750001</v>
      </c>
      <c r="NM10" s="803">
        <f t="shared" si="733"/>
        <v>12268.3650327</v>
      </c>
      <c r="NN10" s="803">
        <f t="shared" ref="NN10:OC10" si="1465">NO42*NN$32</f>
        <v>15100.264629449999</v>
      </c>
      <c r="NO10" s="803">
        <f t="shared" ref="NO10:OC10" si="1466">NO42*NO$32</f>
        <v>23595.963419699998</v>
      </c>
      <c r="NP10" s="803">
        <f t="shared" si="736"/>
        <v>14149.886205000001</v>
      </c>
      <c r="NQ10" s="803">
        <f t="shared" si="737"/>
        <v>15124.554217500001</v>
      </c>
      <c r="NR10" s="803">
        <f t="shared" si="738"/>
        <v>13129.351462500003</v>
      </c>
      <c r="NS10" s="803">
        <f t="shared" si="739"/>
        <v>13473.351937500001</v>
      </c>
      <c r="NT10" s="803">
        <f t="shared" si="740"/>
        <v>14356.286490000002</v>
      </c>
      <c r="NU10" s="803">
        <f t="shared" ref="NU10:OC10" si="1467">NV42*NU$32</f>
        <v>18174.691762500002</v>
      </c>
      <c r="NV10" s="803">
        <f t="shared" ref="NV10:OC10" si="1468">NV42*NV$32</f>
        <v>26258.702925000005</v>
      </c>
      <c r="NW10" s="803">
        <f t="shared" si="743"/>
        <v>12892.398557500001</v>
      </c>
      <c r="NX10" s="803">
        <f t="shared" si="744"/>
        <v>13780.448701249999</v>
      </c>
      <c r="NY10" s="803">
        <f t="shared" si="745"/>
        <v>11962.557818750001</v>
      </c>
      <c r="NZ10" s="803">
        <f t="shared" si="746"/>
        <v>12275.98728125</v>
      </c>
      <c r="OA10" s="803">
        <f t="shared" si="747"/>
        <v>13080.456235000001</v>
      </c>
      <c r="OB10" s="803">
        <f t="shared" ref="OB10:OC10" si="1469">OC42*OB$32</f>
        <v>16559.523268749999</v>
      </c>
      <c r="OC10" s="803">
        <f t="shared" si="369"/>
        <v>23925.115637500003</v>
      </c>
    </row>
    <row r="11" spans="1:442">
      <c r="A11" s="807" t="s">
        <v>18</v>
      </c>
      <c r="B11" s="803">
        <f t="shared" si="370"/>
        <v>9583.0924434000008</v>
      </c>
      <c r="C11" s="803">
        <f t="shared" si="371"/>
        <v>9448.6761302499999</v>
      </c>
      <c r="D11" s="803">
        <f t="shared" si="372"/>
        <v>9527.7445497499994</v>
      </c>
      <c r="E11" s="803">
        <f t="shared" si="373"/>
        <v>9844.0182277500007</v>
      </c>
      <c r="F11" s="803">
        <f t="shared" si="374"/>
        <v>10871.907681250001</v>
      </c>
      <c r="G11" s="803">
        <f t="shared" si="375"/>
        <v>12279.32554835</v>
      </c>
      <c r="H11" s="803">
        <f t="shared" si="376"/>
        <v>17513.654919250002</v>
      </c>
      <c r="I11" s="803">
        <f t="shared" si="377"/>
        <v>8669.5193249999993</v>
      </c>
      <c r="J11" s="803">
        <f t="shared" si="378"/>
        <v>8547.9171562499996</v>
      </c>
      <c r="K11" s="803">
        <f t="shared" si="379"/>
        <v>8619.4478437500002</v>
      </c>
      <c r="L11" s="803">
        <f t="shared" si="380"/>
        <v>8905.5705937500006</v>
      </c>
      <c r="M11" s="803">
        <f t="shared" si="381"/>
        <v>9835.4695312500007</v>
      </c>
      <c r="N11" s="803">
        <f t="shared" ref="N11:BY11" si="1470">O43*N$32</f>
        <v>11108.71576875</v>
      </c>
      <c r="O11" s="803">
        <f t="shared" ref="O11:BZ11" si="1471">O43*O$32</f>
        <v>15844.047281249999</v>
      </c>
      <c r="P11" s="803">
        <f t="shared" si="384"/>
        <v>9202.6859423999995</v>
      </c>
      <c r="Q11" s="803">
        <f t="shared" si="385"/>
        <v>9073.6053639999991</v>
      </c>
      <c r="R11" s="803">
        <f t="shared" si="386"/>
        <v>9149.5351159999991</v>
      </c>
      <c r="S11" s="803">
        <f t="shared" si="387"/>
        <v>9453.2541239999991</v>
      </c>
      <c r="T11" s="803">
        <f t="shared" si="388"/>
        <v>10440.340899999999</v>
      </c>
      <c r="U11" s="803">
        <f t="shared" ref="U11:CF11" si="1472">V43*U$32</f>
        <v>11791.890485599999</v>
      </c>
      <c r="V11" s="803">
        <f t="shared" ref="V11:CG11" si="1473">V43*V$32</f>
        <v>16818.440068</v>
      </c>
      <c r="W11" s="803">
        <f t="shared" si="391"/>
        <v>7832.267313119999</v>
      </c>
      <c r="X11" s="803">
        <f t="shared" si="392"/>
        <v>7722.4087781999988</v>
      </c>
      <c r="Y11" s="803">
        <f t="shared" si="393"/>
        <v>7787.0314457999993</v>
      </c>
      <c r="Z11" s="803">
        <f t="shared" si="394"/>
        <v>8045.5221161999989</v>
      </c>
      <c r="AA11" s="803">
        <f t="shared" si="395"/>
        <v>8885.6167949999999</v>
      </c>
      <c r="AB11" s="803">
        <f t="shared" ref="AB11:CM11" si="1474">AC43*AB$32</f>
        <v>10035.900278279998</v>
      </c>
      <c r="AC11" s="803">
        <f t="shared" ref="AC11:CN11" si="1475">AC43*AC$32</f>
        <v>14313.920873399999</v>
      </c>
      <c r="AD11" s="803">
        <f t="shared" si="398"/>
        <v>8003.7741243599994</v>
      </c>
      <c r="AE11" s="803">
        <f t="shared" si="399"/>
        <v>7891.5099658499985</v>
      </c>
      <c r="AF11" s="803">
        <f t="shared" si="400"/>
        <v>7957.5477061499987</v>
      </c>
      <c r="AG11" s="803">
        <f t="shared" si="401"/>
        <v>8221.6986673499996</v>
      </c>
      <c r="AH11" s="803">
        <f t="shared" si="402"/>
        <v>9080.1892912499989</v>
      </c>
      <c r="AI11" s="803">
        <f t="shared" ref="AI11:CT11" si="1476">AJ43*AI$32</f>
        <v>10255.661068589998</v>
      </c>
      <c r="AJ11" s="803">
        <f t="shared" ref="AJ11:CU11" si="1477">AJ43*AJ$32</f>
        <v>14627.359476449998</v>
      </c>
      <c r="AK11" s="803">
        <f t="shared" si="405"/>
        <v>10917.56060748</v>
      </c>
      <c r="AL11" s="803">
        <f t="shared" si="406"/>
        <v>10764.426506549999</v>
      </c>
      <c r="AM11" s="803">
        <f t="shared" si="407"/>
        <v>10854.50538945</v>
      </c>
      <c r="AN11" s="803">
        <f t="shared" si="408"/>
        <v>11214.820921049999</v>
      </c>
      <c r="AO11" s="803">
        <f t="shared" si="409"/>
        <v>12385.84639875</v>
      </c>
      <c r="AP11" s="803">
        <f t="shared" ref="AP11:DA11" si="1478">AQ43*AP$32</f>
        <v>13989.250514369998</v>
      </c>
      <c r="AQ11" s="803">
        <f t="shared" ref="AQ11:DB11" si="1479">AQ43*AQ$32</f>
        <v>19952.472562349998</v>
      </c>
      <c r="AR11" s="803">
        <f t="shared" si="412"/>
        <v>8077.568526</v>
      </c>
      <c r="AS11" s="803">
        <f t="shared" si="413"/>
        <v>7964.2692974999991</v>
      </c>
      <c r="AT11" s="803">
        <f t="shared" si="414"/>
        <v>8030.915902499999</v>
      </c>
      <c r="AU11" s="803">
        <f t="shared" si="415"/>
        <v>8297.5023224999986</v>
      </c>
      <c r="AV11" s="803">
        <f t="shared" si="416"/>
        <v>9163.9081875000011</v>
      </c>
      <c r="AW11" s="803">
        <f t="shared" ref="AW11:DH11" si="1480">AX43*AW$32</f>
        <v>10350.217756499998</v>
      </c>
      <c r="AX11" s="803">
        <f t="shared" ref="AX11:DI11" si="1481">AX43*AX$32</f>
        <v>14762.223007499999</v>
      </c>
      <c r="AY11" s="803">
        <f t="shared" si="419"/>
        <v>8932.609267920001</v>
      </c>
      <c r="AZ11" s="803">
        <f t="shared" si="420"/>
        <v>8807.3168937000009</v>
      </c>
      <c r="BA11" s="803">
        <f t="shared" si="421"/>
        <v>8881.0182903000004</v>
      </c>
      <c r="BB11" s="803">
        <f t="shared" si="422"/>
        <v>9175.8238767000003</v>
      </c>
      <c r="BC11" s="803">
        <f t="shared" si="423"/>
        <v>10133.942032500001</v>
      </c>
      <c r="BD11" s="803">
        <f t="shared" ref="BD11:DO11" si="1482">BE43*BD$32</f>
        <v>11445.826891980001</v>
      </c>
      <c r="BE11" s="803">
        <f t="shared" ref="BE11:DP11" si="1483">BE43*BE$32</f>
        <v>16324.859346900002</v>
      </c>
      <c r="BF11" s="803">
        <f t="shared" si="426"/>
        <v>7591.1417190000002</v>
      </c>
      <c r="BG11" s="803">
        <f t="shared" si="427"/>
        <v>7484.6653087499999</v>
      </c>
      <c r="BH11" s="803">
        <f t="shared" si="428"/>
        <v>7547.2984912499996</v>
      </c>
      <c r="BI11" s="803">
        <f t="shared" si="429"/>
        <v>7797.8312212500005</v>
      </c>
      <c r="BJ11" s="803">
        <f t="shared" si="430"/>
        <v>8612.0625937500008</v>
      </c>
      <c r="BK11" s="803">
        <f t="shared" ref="BK11:DV11" si="1484">BL43*BK$32</f>
        <v>9726.9332422499992</v>
      </c>
      <c r="BL11" s="803">
        <f t="shared" ref="BL11:DW11" si="1485">BL43*BL$32</f>
        <v>13873.249923750001</v>
      </c>
      <c r="BM11" s="803">
        <f t="shared" si="433"/>
        <v>7663.1958219600001</v>
      </c>
      <c r="BN11" s="803">
        <f t="shared" si="434"/>
        <v>7555.7087518500002</v>
      </c>
      <c r="BO11" s="803">
        <f t="shared" si="435"/>
        <v>7618.9364401499997</v>
      </c>
      <c r="BP11" s="803">
        <f t="shared" si="436"/>
        <v>7871.8471933500005</v>
      </c>
      <c r="BQ11" s="803">
        <f t="shared" si="437"/>
        <v>8693.8071412500012</v>
      </c>
      <c r="BR11" s="803">
        <f t="shared" ref="BR11:EC11" si="1486">BS43*BR$32</f>
        <v>9819.2599929900007</v>
      </c>
      <c r="BS11" s="803">
        <f t="shared" ref="BS11:ED11" si="1487">BS43*BS$32</f>
        <v>14004.932958450001</v>
      </c>
      <c r="BT11" s="803">
        <f t="shared" si="440"/>
        <v>9931.1049719999992</v>
      </c>
      <c r="BU11" s="803">
        <f t="shared" si="441"/>
        <v>9791.8072949999987</v>
      </c>
      <c r="BV11" s="803">
        <f t="shared" si="442"/>
        <v>9873.7471049999986</v>
      </c>
      <c r="BW11" s="803">
        <f t="shared" si="443"/>
        <v>10201.506345</v>
      </c>
      <c r="BX11" s="803">
        <f t="shared" si="444"/>
        <v>11266.723875</v>
      </c>
      <c r="BY11" s="803">
        <f t="shared" ref="BY11:EJ11" si="1488">BZ43*BY$32</f>
        <v>12725.252493</v>
      </c>
      <c r="BZ11" s="803">
        <f t="shared" ref="BZ11:EK11" si="1489">BZ43*BZ$32</f>
        <v>18149.667914999998</v>
      </c>
      <c r="CA11" s="803">
        <f t="shared" si="447"/>
        <v>10225.861857</v>
      </c>
      <c r="CB11" s="803">
        <f t="shared" si="448"/>
        <v>10082.42980125</v>
      </c>
      <c r="CC11" s="803">
        <f t="shared" si="449"/>
        <v>10166.80159875</v>
      </c>
      <c r="CD11" s="803">
        <f t="shared" si="450"/>
        <v>10504.28878875</v>
      </c>
      <c r="CE11" s="803">
        <f t="shared" si="451"/>
        <v>11601.122156250001</v>
      </c>
      <c r="CF11" s="803">
        <f t="shared" ref="CF11:EQ11" si="1490">CG43*CF$32</f>
        <v>13102.940151749999</v>
      </c>
      <c r="CG11" s="803">
        <f t="shared" ref="CG11:ER11" si="1491">CG43*CG$32</f>
        <v>18688.35314625</v>
      </c>
      <c r="CH11" s="803">
        <f t="shared" si="454"/>
        <v>9970.8791760000004</v>
      </c>
      <c r="CI11" s="803">
        <f t="shared" si="455"/>
        <v>9831.0236099999984</v>
      </c>
      <c r="CJ11" s="803">
        <f t="shared" si="456"/>
        <v>9913.2915899999989</v>
      </c>
      <c r="CK11" s="803">
        <f t="shared" si="457"/>
        <v>10242.363509999999</v>
      </c>
      <c r="CL11" s="803">
        <f t="shared" si="458"/>
        <v>11311.847250000001</v>
      </c>
      <c r="CM11" s="803">
        <f t="shared" ref="CM11:EX11" si="1492">CN43*CM$32</f>
        <v>12776.217293999998</v>
      </c>
      <c r="CN11" s="803">
        <f t="shared" ref="CN11:EY11" si="1493">CN43*CN$32</f>
        <v>18222.35757</v>
      </c>
      <c r="CO11" s="803">
        <f t="shared" si="461"/>
        <v>9316.5364349999982</v>
      </c>
      <c r="CP11" s="803">
        <f t="shared" si="462"/>
        <v>9185.8589437499977</v>
      </c>
      <c r="CQ11" s="803">
        <f t="shared" si="463"/>
        <v>9262.7280562499982</v>
      </c>
      <c r="CR11" s="803">
        <f t="shared" si="464"/>
        <v>9570.2045062499983</v>
      </c>
      <c r="CS11" s="803">
        <f t="shared" si="465"/>
        <v>10569.502968749999</v>
      </c>
      <c r="CT11" s="803">
        <f t="shared" ref="CT11:FE11" si="1494">CU43*CT$32</f>
        <v>11937.773171249997</v>
      </c>
      <c r="CU11" s="803">
        <f t="shared" ref="CU11:FF11" si="1495">CU43*CU$32</f>
        <v>17026.508418749996</v>
      </c>
      <c r="CV11" s="803">
        <f t="shared" si="468"/>
        <v>10683.732429</v>
      </c>
      <c r="CW11" s="803">
        <f t="shared" si="469"/>
        <v>10533.878096249999</v>
      </c>
      <c r="CX11" s="803">
        <f t="shared" si="470"/>
        <v>10622.02770375</v>
      </c>
      <c r="CY11" s="803">
        <f t="shared" si="471"/>
        <v>10974.62613375</v>
      </c>
      <c r="CZ11" s="803">
        <f t="shared" si="472"/>
        <v>12120.571031250001</v>
      </c>
      <c r="DA11" s="803">
        <f t="shared" si="473"/>
        <v>8624.4694481924998</v>
      </c>
      <c r="DB11" s="803">
        <f t="shared" si="474"/>
        <v>16401.115971449999</v>
      </c>
      <c r="DC11" s="803">
        <f t="shared" si="475"/>
        <v>10557.63164034</v>
      </c>
      <c r="DD11" s="803">
        <f t="shared" si="476"/>
        <v>12694.568351249998</v>
      </c>
      <c r="DE11" s="803">
        <f t="shared" si="477"/>
        <v>12800.799048749999</v>
      </c>
      <c r="DF11" s="803">
        <f t="shared" si="478"/>
        <v>13225.72183875</v>
      </c>
      <c r="DG11" s="803">
        <f t="shared" si="479"/>
        <v>14606.720906250001</v>
      </c>
      <c r="DH11" s="803">
        <f t="shared" ref="DH11:FS11" si="1496">DI43*DH$32</f>
        <v>16497.627321749998</v>
      </c>
      <c r="DI11" s="803">
        <f t="shared" ref="DI11:FT11" si="1497">DI43*DI$32</f>
        <v>23530.099496250001</v>
      </c>
      <c r="DJ11" s="803">
        <f t="shared" si="482"/>
        <v>10963.08003648</v>
      </c>
      <c r="DK11" s="803">
        <f t="shared" si="483"/>
        <v>12945.534232799999</v>
      </c>
      <c r="DL11" s="803">
        <f t="shared" si="484"/>
        <v>13053.865063199999</v>
      </c>
      <c r="DM11" s="803">
        <f t="shared" si="485"/>
        <v>13487.1883848</v>
      </c>
      <c r="DN11" s="803">
        <f t="shared" si="486"/>
        <v>14895.48918</v>
      </c>
      <c r="DO11" s="803">
        <f t="shared" ref="DO11:FZ11" si="1498">DP43*DO$32</f>
        <v>16823.777961119999</v>
      </c>
      <c r="DP11" s="803">
        <f t="shared" ref="DP11:GA11" si="1499">DP43*DP$32</f>
        <v>26161.895541599999</v>
      </c>
      <c r="DQ11" s="803">
        <f t="shared" si="489"/>
        <v>10056.472458240001</v>
      </c>
      <c r="DR11" s="803">
        <f t="shared" si="490"/>
        <v>9915.4163263999999</v>
      </c>
      <c r="DS11" s="803">
        <f t="shared" si="491"/>
        <v>9998.3905216000003</v>
      </c>
      <c r="DT11" s="803">
        <f t="shared" si="492"/>
        <v>10330.2873024</v>
      </c>
      <c r="DU11" s="803">
        <f t="shared" si="493"/>
        <v>11408.951840000002</v>
      </c>
      <c r="DV11" s="803">
        <f t="shared" ref="DV11:GG11" si="1500">DW43*DV$32</f>
        <v>12885.892514560001</v>
      </c>
      <c r="DW11" s="803">
        <f t="shared" ref="DW11:GH11" si="1501">DW43*DW$32</f>
        <v>18378.784236800002</v>
      </c>
      <c r="DX11" s="803">
        <f t="shared" si="496"/>
        <v>18190.024809590934</v>
      </c>
      <c r="DY11" s="803">
        <f t="shared" si="497"/>
        <v>21649.933331451306</v>
      </c>
      <c r="DZ11" s="803">
        <f t="shared" si="498"/>
        <v>28967.73524009846</v>
      </c>
      <c r="EA11" s="803">
        <f t="shared" si="499"/>
        <v>11261.162655303669</v>
      </c>
      <c r="EB11" s="803">
        <f t="shared" si="500"/>
        <v>12437.027028949837</v>
      </c>
      <c r="EC11" s="803">
        <f t="shared" ref="EC11:GN11" si="1502">ED43*EC$32</f>
        <v>14047.056709788432</v>
      </c>
      <c r="ED11" s="803">
        <f t="shared" ref="ED11:GO11" si="1503">ED43*ED$32</f>
        <v>20034.919904817372</v>
      </c>
      <c r="EE11" s="803">
        <f t="shared" si="503"/>
        <v>9876.078657</v>
      </c>
      <c r="EF11" s="803">
        <f t="shared" si="504"/>
        <v>9737.5528012499999</v>
      </c>
      <c r="EG11" s="803">
        <f t="shared" si="505"/>
        <v>9819.0385987499994</v>
      </c>
      <c r="EH11" s="803">
        <f t="shared" si="506"/>
        <v>10144.981788749999</v>
      </c>
      <c r="EI11" s="803">
        <f t="shared" si="507"/>
        <v>11204.297156250001</v>
      </c>
      <c r="EJ11" s="803">
        <f t="shared" ref="EJ11:GU11" si="1504">EK43*EJ$32</f>
        <v>12654.74435175</v>
      </c>
      <c r="EK11" s="803">
        <f t="shared" ref="EK11:GV11" si="1505">EK43*EK$32</f>
        <v>18049.10414625</v>
      </c>
      <c r="EL11" s="803">
        <f t="shared" si="510"/>
        <v>9654.6935250000006</v>
      </c>
      <c r="EM11" s="803">
        <f t="shared" si="511"/>
        <v>9519.2729062500002</v>
      </c>
      <c r="EN11" s="803">
        <f t="shared" si="512"/>
        <v>9598.9320937499997</v>
      </c>
      <c r="EO11" s="803">
        <f t="shared" si="513"/>
        <v>9917.5688437499994</v>
      </c>
      <c r="EP11" s="803">
        <f t="shared" si="514"/>
        <v>10953.138281250001</v>
      </c>
      <c r="EQ11" s="803">
        <f t="shared" ref="EQ11:HB11" si="1506">ER43*EQ$32</f>
        <v>12371.071818749999</v>
      </c>
      <c r="ER11" s="803">
        <f t="shared" ref="ER11:HC11" si="1507">ER43*ER$32</f>
        <v>17644.51003125</v>
      </c>
      <c r="ES11" s="803">
        <f t="shared" si="517"/>
        <v>10010.159543999998</v>
      </c>
      <c r="ET11" s="803">
        <f t="shared" si="518"/>
        <v>10110.261139439999</v>
      </c>
      <c r="EU11" s="803">
        <f t="shared" si="519"/>
        <v>9993.475944759999</v>
      </c>
      <c r="EV11" s="803">
        <f t="shared" si="520"/>
        <v>8884.0165952999996</v>
      </c>
      <c r="EW11" s="803">
        <f t="shared" si="521"/>
        <v>10385.540526899998</v>
      </c>
      <c r="EX11" s="803">
        <f t="shared" ref="EX11:HI11" si="1508">EY43*EX$32</f>
        <v>14014.223361599999</v>
      </c>
      <c r="EY11" s="803">
        <f t="shared" ref="EY11:HJ11" si="1509">EY43*EY$32</f>
        <v>20020.319087999997</v>
      </c>
      <c r="EZ11" s="803">
        <f t="shared" si="524"/>
        <v>11465.160168</v>
      </c>
      <c r="FA11" s="803">
        <f t="shared" si="525"/>
        <v>11579.811769680002</v>
      </c>
      <c r="FB11" s="803">
        <f t="shared" si="526"/>
        <v>11446.051567720002</v>
      </c>
      <c r="FC11" s="803">
        <f t="shared" si="527"/>
        <v>10175.3296491</v>
      </c>
      <c r="FD11" s="803">
        <f t="shared" si="528"/>
        <v>11895.1036743</v>
      </c>
      <c r="FE11" s="803">
        <f t="shared" ref="FE11:HP11" si="1510">FF43*FE$32</f>
        <v>16051.224235200003</v>
      </c>
      <c r="FF11" s="803">
        <f t="shared" ref="FF11:HQ11" si="1511">FF43*FF$32</f>
        <v>22930.320336000001</v>
      </c>
      <c r="FG11" s="803">
        <f t="shared" si="531"/>
        <v>10202.611859999999</v>
      </c>
      <c r="FH11" s="803">
        <f t="shared" si="532"/>
        <v>10304.6379786</v>
      </c>
      <c r="FI11" s="803">
        <f t="shared" si="533"/>
        <v>10185.6075069</v>
      </c>
      <c r="FJ11" s="803">
        <f t="shared" si="534"/>
        <v>9054.8180257499989</v>
      </c>
      <c r="FK11" s="803">
        <f t="shared" si="535"/>
        <v>10585.209804749999</v>
      </c>
      <c r="FL11" s="803">
        <f t="shared" ref="FL11:HW11" si="1512">FM43*FL$32</f>
        <v>14283.656604</v>
      </c>
      <c r="FM11" s="803">
        <f t="shared" ref="FM11:HX11" si="1513">FM43*FM$32</f>
        <v>20405.223719999998</v>
      </c>
      <c r="FN11" s="803">
        <f t="shared" si="538"/>
        <v>9313.4160359999987</v>
      </c>
      <c r="FO11" s="803">
        <f t="shared" si="539"/>
        <v>9406.5501963599982</v>
      </c>
      <c r="FP11" s="803">
        <f t="shared" si="540"/>
        <v>9297.8936759399985</v>
      </c>
      <c r="FQ11" s="803">
        <f t="shared" si="541"/>
        <v>8265.6567319499991</v>
      </c>
      <c r="FR11" s="803">
        <f t="shared" si="542"/>
        <v>9662.669137349998</v>
      </c>
      <c r="FS11" s="803">
        <f t="shared" ref="FS11:ID11" si="1514">FT43*FS$32</f>
        <v>13038.782450399998</v>
      </c>
      <c r="FT11" s="803">
        <f t="shared" ref="FT11:IE11" si="1515">FT43*FT$32</f>
        <v>18626.832071999997</v>
      </c>
      <c r="FU11" s="803">
        <f t="shared" si="545"/>
        <v>9356.6426039999969</v>
      </c>
      <c r="FV11" s="803">
        <f t="shared" si="546"/>
        <v>9450.2090300399977</v>
      </c>
      <c r="FW11" s="803">
        <f t="shared" si="547"/>
        <v>9341.0481996599974</v>
      </c>
      <c r="FX11" s="803">
        <f t="shared" si="548"/>
        <v>8304.0203110499988</v>
      </c>
      <c r="FY11" s="803">
        <f t="shared" si="549"/>
        <v>9707.5167016499981</v>
      </c>
      <c r="FZ11" s="803">
        <f t="shared" ref="FZ11:IK11" si="1516">GA43*FZ$32</f>
        <v>13099.299645599998</v>
      </c>
      <c r="GA11" s="803">
        <f t="shared" ref="GA11:IL11" si="1517">GA43*GA$32</f>
        <v>18713.285207999994</v>
      </c>
      <c r="GB11" s="803">
        <f t="shared" si="552"/>
        <v>9743.7806999999993</v>
      </c>
      <c r="GC11" s="803">
        <f t="shared" si="553"/>
        <v>9841.2185069999996</v>
      </c>
      <c r="GD11" s="803">
        <f t="shared" si="554"/>
        <v>9727.5410654999996</v>
      </c>
      <c r="GE11" s="803">
        <f t="shared" si="555"/>
        <v>8647.6053712499997</v>
      </c>
      <c r="GF11" s="803">
        <f t="shared" si="556"/>
        <v>10109.17247625</v>
      </c>
      <c r="GG11" s="803">
        <f t="shared" ref="GG11:IR11" si="1518">GH43*GG$32</f>
        <v>13641.29298</v>
      </c>
      <c r="GH11" s="803">
        <f t="shared" ref="GH11:IS11" si="1519">GH43*GH$32</f>
        <v>19487.561399999999</v>
      </c>
      <c r="GI11" s="803">
        <f t="shared" si="559"/>
        <v>11197.4931</v>
      </c>
      <c r="GJ11" s="803">
        <f t="shared" si="560"/>
        <v>11309.468031</v>
      </c>
      <c r="GK11" s="803">
        <f t="shared" si="561"/>
        <v>11178.830611500001</v>
      </c>
      <c r="GL11" s="803">
        <f t="shared" si="562"/>
        <v>9937.7751262500005</v>
      </c>
      <c r="GM11" s="803">
        <f t="shared" si="563"/>
        <v>11617.399091250001</v>
      </c>
      <c r="GN11" s="803">
        <f t="shared" ref="GN11:HS11" si="1520">GO43*GN$32</f>
        <v>15676.490340000002</v>
      </c>
      <c r="GO11" s="803">
        <f t="shared" ref="GO11:HT11" si="1521">GO43*GO$32</f>
        <v>22394.986199999999</v>
      </c>
      <c r="GP11" s="803">
        <f t="shared" si="566"/>
        <v>10138.5864</v>
      </c>
      <c r="GQ11" s="803">
        <f t="shared" si="567"/>
        <v>10239.972264</v>
      </c>
      <c r="GR11" s="803">
        <f t="shared" si="568"/>
        <v>10121.688756</v>
      </c>
      <c r="GS11" s="803">
        <f t="shared" si="569"/>
        <v>8997.995429999999</v>
      </c>
      <c r="GT11" s="803">
        <f t="shared" si="570"/>
        <v>10518.783390000001</v>
      </c>
      <c r="GU11" s="803">
        <f t="shared" ref="GU11:HZ11" si="1522">GV43*GU$32</f>
        <v>14194.020960000002</v>
      </c>
      <c r="GV11" s="803">
        <f t="shared" ref="GV11:IA11" si="1523">GV43*GV$32</f>
        <v>20277.1728</v>
      </c>
      <c r="GW11" s="803">
        <f t="shared" si="573"/>
        <v>9374.6384999999991</v>
      </c>
      <c r="GX11" s="803">
        <f t="shared" si="574"/>
        <v>9468.3848849999995</v>
      </c>
      <c r="GY11" s="803">
        <f t="shared" si="575"/>
        <v>9359.0141024999994</v>
      </c>
      <c r="GZ11" s="803">
        <f t="shared" si="576"/>
        <v>8319.991668749999</v>
      </c>
      <c r="HA11" s="803">
        <f t="shared" si="577"/>
        <v>9726.1874437499991</v>
      </c>
      <c r="HB11" s="803">
        <f t="shared" ref="HB11:IG11" si="1524">HC43*HB$32</f>
        <v>13124.493899999999</v>
      </c>
      <c r="HC11" s="803">
        <f t="shared" ref="HC11:IH11" si="1525">HC43*HC$32</f>
        <v>18749.276999999998</v>
      </c>
      <c r="HD11" s="803">
        <f t="shared" si="580"/>
        <v>11690.69952</v>
      </c>
      <c r="HE11" s="803">
        <f t="shared" si="581"/>
        <v>11807.606515200001</v>
      </c>
      <c r="HF11" s="803">
        <f t="shared" si="582"/>
        <v>11671.2150208</v>
      </c>
      <c r="HG11" s="803">
        <f t="shared" si="583"/>
        <v>10375.495824</v>
      </c>
      <c r="HH11" s="803">
        <f t="shared" si="584"/>
        <v>12129.100752</v>
      </c>
      <c r="HI11" s="803">
        <f t="shared" ref="HI11:IN11" si="1526">HJ43*HI$32</f>
        <v>16366.979328000001</v>
      </c>
      <c r="HJ11" s="803">
        <f t="shared" ref="HJ11:IO11" si="1527">HJ43*HJ$32</f>
        <v>23381.39904</v>
      </c>
      <c r="HK11" s="803">
        <f t="shared" si="587"/>
        <v>10766.086080000001</v>
      </c>
      <c r="HL11" s="803">
        <f t="shared" si="588"/>
        <v>10873.746940800002</v>
      </c>
      <c r="HM11" s="803">
        <f t="shared" si="589"/>
        <v>10748.142603200002</v>
      </c>
      <c r="HN11" s="803">
        <f t="shared" si="590"/>
        <v>9554.9013960000011</v>
      </c>
      <c r="HO11" s="803">
        <f t="shared" si="591"/>
        <v>11169.814308000001</v>
      </c>
      <c r="HP11" s="803">
        <f t="shared" ref="HP11:IU11" si="1528">HQ43*HP$32</f>
        <v>15072.520512000001</v>
      </c>
      <c r="HQ11" s="803">
        <f t="shared" ref="HQ11:IV11" si="1529">HQ43*HQ$32</f>
        <v>21532.172160000002</v>
      </c>
      <c r="HR11" s="803">
        <f t="shared" si="594"/>
        <v>9279.9993599999998</v>
      </c>
      <c r="HS11" s="803">
        <f t="shared" si="595"/>
        <v>9372.7993536000013</v>
      </c>
      <c r="HT11" s="803">
        <f t="shared" si="596"/>
        <v>9264.5326944000008</v>
      </c>
      <c r="HU11" s="803">
        <f t="shared" si="597"/>
        <v>8235.9994320000005</v>
      </c>
      <c r="HV11" s="803">
        <f t="shared" si="598"/>
        <v>9627.9993360000008</v>
      </c>
      <c r="HW11" s="803">
        <f t="shared" ref="HW11:JB11" si="1530">HX43*HW$32</f>
        <v>12991.999104000002</v>
      </c>
      <c r="HX11" s="803">
        <f t="shared" ref="HX11:JC11" si="1531">HX43*HX$32</f>
        <v>18559.99872</v>
      </c>
      <c r="HY11" s="803">
        <f t="shared" si="601"/>
        <v>9100.3286399999997</v>
      </c>
      <c r="HZ11" s="803">
        <f t="shared" si="602"/>
        <v>9191.3319264000002</v>
      </c>
      <c r="IA11" s="803">
        <f t="shared" si="603"/>
        <v>9085.1614256000012</v>
      </c>
      <c r="IB11" s="803">
        <f t="shared" si="604"/>
        <v>8076.5416679999998</v>
      </c>
      <c r="IC11" s="803">
        <f t="shared" si="605"/>
        <v>9441.5909639999991</v>
      </c>
      <c r="ID11" s="803">
        <f t="shared" ref="ID11:JI11" si="1532">IE43*ID$32</f>
        <v>12740.460096000001</v>
      </c>
      <c r="IE11" s="803">
        <f t="shared" ref="IE11:JJ11" si="1533">IE43*IE$32</f>
        <v>18200.657279999999</v>
      </c>
      <c r="IF11" s="803">
        <f t="shared" si="608"/>
        <v>10073.643599999999</v>
      </c>
      <c r="IG11" s="803">
        <f t="shared" si="609"/>
        <v>10174.380036</v>
      </c>
      <c r="IH11" s="803">
        <f t="shared" si="610"/>
        <v>10056.854194</v>
      </c>
      <c r="II11" s="803">
        <f t="shared" si="611"/>
        <v>8940.358694999999</v>
      </c>
      <c r="IJ11" s="803">
        <f t="shared" si="612"/>
        <v>10451.405235</v>
      </c>
      <c r="IK11" s="803">
        <f t="shared" ref="IK11:JP11" si="1534">IL43*IK$32</f>
        <v>14103.101040000001</v>
      </c>
      <c r="IL11" s="803">
        <f t="shared" ref="IL11:JQ11" si="1535">IL43*IL$32</f>
        <v>20147.287199999999</v>
      </c>
      <c r="IM11" s="803">
        <f t="shared" si="615"/>
        <v>9539.1860159999997</v>
      </c>
      <c r="IN11" s="803">
        <f t="shared" si="616"/>
        <v>9634.5778761599995</v>
      </c>
      <c r="IO11" s="803">
        <f t="shared" si="617"/>
        <v>9523.2873726399994</v>
      </c>
      <c r="IP11" s="803">
        <f t="shared" si="618"/>
        <v>8466.0275891999991</v>
      </c>
      <c r="IQ11" s="803">
        <f t="shared" si="619"/>
        <v>9896.9054915999986</v>
      </c>
      <c r="IR11" s="803">
        <f t="shared" ref="IR11:JW11" si="1536">IS43*IR$32</f>
        <v>13354.860422399999</v>
      </c>
      <c r="IS11" s="803">
        <f t="shared" ref="IS11:JX11" si="1537">IS43*IS$32</f>
        <v>19078.372031999999</v>
      </c>
      <c r="IT11" s="803">
        <f t="shared" si="622"/>
        <v>8599.5367079999996</v>
      </c>
      <c r="IU11" s="803">
        <f t="shared" si="623"/>
        <v>8685.5320750799983</v>
      </c>
      <c r="IV11" s="803">
        <f t="shared" si="624"/>
        <v>8585.2041468199986</v>
      </c>
      <c r="IW11" s="803">
        <f t="shared" si="625"/>
        <v>7632.0888283499989</v>
      </c>
      <c r="IX11" s="803">
        <f t="shared" si="626"/>
        <v>8922.0193345499993</v>
      </c>
      <c r="IY11" s="803">
        <f t="shared" ref="IY11:KD11" si="1538">IZ43*IY$32</f>
        <v>12039.3513912</v>
      </c>
      <c r="IZ11" s="803">
        <f t="shared" ref="IZ11:KE11" si="1539">IZ43*IZ$32</f>
        <v>17199.073415999999</v>
      </c>
      <c r="JA11" s="803">
        <f t="shared" si="629"/>
        <v>9087.8944319999991</v>
      </c>
      <c r="JB11" s="803">
        <f t="shared" si="630"/>
        <v>9178.7733763199994</v>
      </c>
      <c r="JC11" s="803">
        <f t="shared" si="631"/>
        <v>9072.7479412800003</v>
      </c>
      <c r="JD11" s="803">
        <f t="shared" si="632"/>
        <v>8065.5063083999994</v>
      </c>
      <c r="JE11" s="803">
        <f t="shared" si="633"/>
        <v>9428.6904731999985</v>
      </c>
      <c r="JF11" s="803">
        <f t="shared" ref="JF11:KK11" si="1540">JG43*JF$32</f>
        <v>12723.0522048</v>
      </c>
      <c r="JG11" s="803">
        <f t="shared" ref="JG11:KL11" si="1541">JG43*JG$32</f>
        <v>18175.788863999998</v>
      </c>
      <c r="JH11" s="803">
        <f t="shared" si="636"/>
        <v>9106.9548839999989</v>
      </c>
      <c r="JI11" s="803">
        <f t="shared" si="637"/>
        <v>9198.0244328400004</v>
      </c>
      <c r="JJ11" s="803">
        <f t="shared" si="638"/>
        <v>9091.7766258600004</v>
      </c>
      <c r="JK11" s="803">
        <f t="shared" si="639"/>
        <v>8082.42245955</v>
      </c>
      <c r="JL11" s="803">
        <f t="shared" si="640"/>
        <v>9448.4656921499991</v>
      </c>
      <c r="JM11" s="803">
        <f t="shared" ref="JM11:KR11" si="1542">JN43*JM$32</f>
        <v>12749.736837600001</v>
      </c>
      <c r="JN11" s="803">
        <f t="shared" ref="JN11:KS11" si="1543">JN43*JN$32</f>
        <v>18213.909767999998</v>
      </c>
      <c r="JO11" s="803">
        <f t="shared" si="643"/>
        <v>8324.1999418800006</v>
      </c>
      <c r="JP11" s="803">
        <f t="shared" si="644"/>
        <v>8135.4901195200009</v>
      </c>
      <c r="JQ11" s="803">
        <f t="shared" si="645"/>
        <v>8254.3074150800003</v>
      </c>
      <c r="JR11" s="803">
        <f t="shared" si="646"/>
        <v>8072.586845400001</v>
      </c>
      <c r="JS11" s="803">
        <f t="shared" si="647"/>
        <v>8932.2649250400009</v>
      </c>
      <c r="JT11" s="803">
        <f t="shared" ref="JT11:KY11" si="1544">JU43*JT$32</f>
        <v>10994.094465640001</v>
      </c>
      <c r="JU11" s="803">
        <f t="shared" ref="JU11:KZ11" si="1545">JU43*JU$32</f>
        <v>17179.583087440002</v>
      </c>
      <c r="JV11" s="803">
        <f t="shared" si="650"/>
        <v>10819.00333926</v>
      </c>
      <c r="JW11" s="803">
        <f t="shared" si="651"/>
        <v>10573.73626104</v>
      </c>
      <c r="JX11" s="803">
        <f t="shared" si="652"/>
        <v>10728.16368066</v>
      </c>
      <c r="JY11" s="803">
        <f t="shared" si="653"/>
        <v>10491.9805683</v>
      </c>
      <c r="JZ11" s="803">
        <f t="shared" si="654"/>
        <v>11609.308369079999</v>
      </c>
      <c r="KA11" s="803">
        <f t="shared" ref="KA11:LF11" si="1546">KB43*KA$32</f>
        <v>14289.078297779999</v>
      </c>
      <c r="KB11" s="803">
        <f t="shared" ref="KB11:LG11" si="1547">KB43*KB$32</f>
        <v>22328.38808388</v>
      </c>
      <c r="KC11" s="803">
        <f t="shared" si="657"/>
        <v>10967.742279419999</v>
      </c>
      <c r="KD11" s="803">
        <f t="shared" si="658"/>
        <v>10719.103285679999</v>
      </c>
      <c r="KE11" s="803">
        <f t="shared" si="659"/>
        <v>10875.65376322</v>
      </c>
      <c r="KF11" s="803">
        <f t="shared" si="660"/>
        <v>10636.2236211</v>
      </c>
      <c r="KG11" s="803">
        <f t="shared" si="661"/>
        <v>11768.91237036</v>
      </c>
      <c r="KH11" s="803">
        <f t="shared" ref="KH11:LM11" si="1548">KI43*KH$32</f>
        <v>14485.523598259999</v>
      </c>
      <c r="KI11" s="803">
        <f t="shared" ref="KI11:LN11" si="1549">KI43*KI$32</f>
        <v>22635.357281959998</v>
      </c>
      <c r="KJ11" s="803">
        <f t="shared" si="664"/>
        <v>15724.538873219999</v>
      </c>
      <c r="KK11" s="803">
        <f t="shared" si="665"/>
        <v>15368.063180879999</v>
      </c>
      <c r="KL11" s="803">
        <f t="shared" si="666"/>
        <v>15592.510839019998</v>
      </c>
      <c r="KM11" s="803">
        <f t="shared" si="667"/>
        <v>15249.2379501</v>
      </c>
      <c r="KN11" s="803">
        <f t="shared" si="668"/>
        <v>16873.182770759999</v>
      </c>
      <c r="KO11" s="803">
        <f t="shared" ref="KO11:LT11" si="1550">KP43*KO$32</f>
        <v>20768.009779659998</v>
      </c>
      <c r="KP11" s="803">
        <f t="shared" ref="KP11:LU11" si="1551">KP43*KP$32</f>
        <v>32452.490806359998</v>
      </c>
      <c r="KQ11" s="803">
        <f t="shared" si="671"/>
        <v>10267.328292329999</v>
      </c>
      <c r="KR11" s="803">
        <f t="shared" si="672"/>
        <v>10034.56770132</v>
      </c>
      <c r="KS11" s="803">
        <f t="shared" si="673"/>
        <v>10181.120666029999</v>
      </c>
      <c r="KT11" s="803">
        <f t="shared" si="674"/>
        <v>9956.9808376500005</v>
      </c>
      <c r="KU11" s="803">
        <f t="shared" si="675"/>
        <v>11017.33464114</v>
      </c>
      <c r="KV11" s="803">
        <f t="shared" ref="KV11:MA11" si="1552">KW43*KV$32</f>
        <v>13560.45961699</v>
      </c>
      <c r="KW11" s="803">
        <f t="shared" ref="KW11:MB11" si="1553">KW43*KW$32</f>
        <v>21189.834544540001</v>
      </c>
      <c r="KX11" s="803">
        <f t="shared" si="678"/>
        <v>12109.317530189999</v>
      </c>
      <c r="KY11" s="803">
        <f t="shared" si="679"/>
        <v>11834.798996760001</v>
      </c>
      <c r="KZ11" s="803">
        <f t="shared" si="680"/>
        <v>12007.64399929</v>
      </c>
      <c r="LA11" s="803">
        <f t="shared" si="681"/>
        <v>11743.29281895</v>
      </c>
      <c r="LB11" s="803">
        <f t="shared" si="682"/>
        <v>12993.877249019999</v>
      </c>
      <c r="LC11" s="803">
        <f t="shared" ref="LC11:MH11" si="1554">LD43*LC$32</f>
        <v>15993.24641057</v>
      </c>
      <c r="LD11" s="803">
        <f t="shared" ref="LD11:MI11" si="1555">LD43*LD$32</f>
        <v>24991.35389522</v>
      </c>
      <c r="LE11" s="803">
        <f t="shared" si="685"/>
        <v>15090.52926978</v>
      </c>
      <c r="LF11" s="803">
        <f t="shared" si="686"/>
        <v>14748.42659112</v>
      </c>
      <c r="LG11" s="803">
        <f t="shared" si="687"/>
        <v>14963.82457398</v>
      </c>
      <c r="LH11" s="803">
        <f t="shared" si="688"/>
        <v>14634.392364900001</v>
      </c>
      <c r="LI11" s="803">
        <f t="shared" si="689"/>
        <v>16192.86012324</v>
      </c>
      <c r="LJ11" s="803">
        <f t="shared" ref="LJ11:MO11" si="1556">LK43*LJ$32</f>
        <v>19930.648649340001</v>
      </c>
      <c r="LK11" s="803">
        <f t="shared" ref="LK11:MP11" si="1557">LK43*LK$32</f>
        <v>31144.01422764</v>
      </c>
      <c r="LL11" s="803">
        <f t="shared" si="692"/>
        <v>13393.100682059998</v>
      </c>
      <c r="LM11" s="803">
        <f t="shared" si="693"/>
        <v>13089.47875224</v>
      </c>
      <c r="LN11" s="803">
        <f t="shared" si="694"/>
        <v>13280.648115459999</v>
      </c>
      <c r="LO11" s="803">
        <f t="shared" si="695"/>
        <v>12988.2714423</v>
      </c>
      <c r="LP11" s="803">
        <f t="shared" si="696"/>
        <v>14371.438011479999</v>
      </c>
      <c r="LQ11" s="803">
        <f t="shared" ref="LQ11:MV11" si="1558">LR43*LQ$32</f>
        <v>17688.788726179999</v>
      </c>
      <c r="LR11" s="803">
        <f t="shared" ref="LR11:MW11" si="1559">LR43*LR$32</f>
        <v>27640.840870279997</v>
      </c>
      <c r="LS11" s="803">
        <f t="shared" si="699"/>
        <v>20487.337630619997</v>
      </c>
      <c r="LT11" s="803">
        <f t="shared" si="700"/>
        <v>20022.889170479997</v>
      </c>
      <c r="LU11" s="803">
        <f t="shared" si="701"/>
        <v>20315.319682419999</v>
      </c>
      <c r="LV11" s="803">
        <f t="shared" si="702"/>
        <v>19868.0730171</v>
      </c>
      <c r="LW11" s="803">
        <f t="shared" si="703"/>
        <v>21983.893779959999</v>
      </c>
      <c r="LX11" s="803">
        <f t="shared" ref="LX11:NC11" si="1560">LY43*LX$32</f>
        <v>27058.423251859997</v>
      </c>
      <c r="LY11" s="803">
        <f t="shared" ref="LY11:ND11" si="1561">LY43*LY$32</f>
        <v>42282.011667559993</v>
      </c>
      <c r="LZ11" s="803">
        <f t="shared" si="706"/>
        <v>21934.52973414</v>
      </c>
      <c r="MA11" s="803">
        <f t="shared" si="707"/>
        <v>21437.273392560001</v>
      </c>
      <c r="MB11" s="803">
        <f t="shared" si="708"/>
        <v>21750.360718740001</v>
      </c>
      <c r="MC11" s="803">
        <f t="shared" si="709"/>
        <v>21271.521278700002</v>
      </c>
      <c r="MD11" s="803">
        <f t="shared" si="710"/>
        <v>23536.80016812</v>
      </c>
      <c r="ME11" s="803">
        <f t="shared" ref="ME11:NJ11" si="1562">MF43*ME$32</f>
        <v>28969.786122419999</v>
      </c>
      <c r="MF11" s="803">
        <f t="shared" ref="MF11:NK11" si="1563">MF43*MF$32</f>
        <v>45268.743985319998</v>
      </c>
      <c r="MG11" s="803">
        <f t="shared" si="713"/>
        <v>52337.545880189995</v>
      </c>
      <c r="MH11" s="803">
        <f t="shared" si="714"/>
        <v>51151.052396759995</v>
      </c>
      <c r="MI11" s="803">
        <f t="shared" si="715"/>
        <v>51898.10384928999</v>
      </c>
      <c r="MJ11" s="803">
        <f t="shared" si="716"/>
        <v>50755.55456895</v>
      </c>
      <c r="MK11" s="803">
        <f t="shared" si="717"/>
        <v>56160.69154901999</v>
      </c>
      <c r="ML11" s="803">
        <f t="shared" ref="ML11:OC11" si="1564">MM43*ML$32</f>
        <v>69124.231460569994</v>
      </c>
      <c r="MM11" s="803">
        <f t="shared" ref="MM11:OC11" si="1565">MM43*MM$32</f>
        <v>108014.85119521999</v>
      </c>
      <c r="MN11" s="803">
        <f t="shared" si="720"/>
        <v>33232.810791420001</v>
      </c>
      <c r="MO11" s="803">
        <f t="shared" si="721"/>
        <v>32479.422133680004</v>
      </c>
      <c r="MP11" s="803">
        <f t="shared" si="722"/>
        <v>32953.777955220001</v>
      </c>
      <c r="MQ11" s="803">
        <v>64087.44</v>
      </c>
      <c r="MR11" s="803">
        <v>68232.14</v>
      </c>
      <c r="MS11" s="803">
        <v>90905.16</v>
      </c>
      <c r="MT11" s="803">
        <v>83282.73</v>
      </c>
      <c r="MU11" s="803"/>
      <c r="MV11" s="954">
        <v>16185.26</v>
      </c>
      <c r="MW11" s="954">
        <v>18862.68</v>
      </c>
      <c r="MX11" s="954">
        <v>17400.400000000001</v>
      </c>
      <c r="MY11" s="954">
        <v>19346.060000000001</v>
      </c>
      <c r="MZ11" s="954">
        <v>23844.44</v>
      </c>
      <c r="NA11" s="954">
        <v>19875.16</v>
      </c>
      <c r="NB11" s="803"/>
      <c r="NC11" s="803">
        <f t="shared" si="723"/>
        <v>11629.202484480002</v>
      </c>
      <c r="ND11" s="803">
        <f t="shared" si="724"/>
        <v>10969.896605920001</v>
      </c>
      <c r="NE11" s="803">
        <f t="shared" si="725"/>
        <v>9897.5316227200019</v>
      </c>
      <c r="NF11" s="803">
        <f t="shared" si="726"/>
        <v>10946.066272960001</v>
      </c>
      <c r="NG11" s="803">
        <f t="shared" ref="NG11:OC11" si="1566">NH43*NG$32</f>
        <v>14083.726779360002</v>
      </c>
      <c r="NH11" s="803">
        <f t="shared" ref="NH11:OC11" si="1567">NH43*NH$32</f>
        <v>21908.019434560003</v>
      </c>
      <c r="NI11" s="803">
        <f t="shared" si="729"/>
        <v>9771.3385694999997</v>
      </c>
      <c r="NJ11" s="803">
        <f t="shared" si="730"/>
        <v>9549.8220780000011</v>
      </c>
      <c r="NK11" s="803">
        <f t="shared" si="731"/>
        <v>9689.2954245000001</v>
      </c>
      <c r="NL11" s="803">
        <f t="shared" si="732"/>
        <v>9475.9832475000003</v>
      </c>
      <c r="NM11" s="803">
        <f t="shared" si="733"/>
        <v>10485.113931</v>
      </c>
      <c r="NN11" s="803">
        <f t="shared" ref="NN11:OC11" si="1568">NO43*NN$32</f>
        <v>12905.3867085</v>
      </c>
      <c r="NO11" s="803">
        <f t="shared" ref="NO11:OC11" si="1569">NO43*NO$32</f>
        <v>20166.205041000001</v>
      </c>
      <c r="NP11" s="803">
        <f t="shared" si="736"/>
        <v>12107.351166480001</v>
      </c>
      <c r="NQ11" s="803">
        <f t="shared" si="737"/>
        <v>12941.32592268</v>
      </c>
      <c r="NR11" s="803">
        <f t="shared" si="738"/>
        <v>11234.130539400001</v>
      </c>
      <c r="NS11" s="803">
        <f t="shared" si="739"/>
        <v>11528.474571000001</v>
      </c>
      <c r="NT11" s="803">
        <f t="shared" si="740"/>
        <v>12283.957585440001</v>
      </c>
      <c r="NU11" s="803">
        <f t="shared" ref="NU11:OC11" si="1570">NV43*NU$32</f>
        <v>15551.176336200002</v>
      </c>
      <c r="NV11" s="803">
        <f t="shared" ref="NV11:OC11" si="1571">NV43*NV$32</f>
        <v>22468.261078800002</v>
      </c>
      <c r="NW11" s="803">
        <f t="shared" si="743"/>
        <v>8727.087395999999</v>
      </c>
      <c r="NX11" s="803">
        <f t="shared" si="744"/>
        <v>9328.2238859999979</v>
      </c>
      <c r="NY11" s="803">
        <f t="shared" si="745"/>
        <v>8097.6621299999988</v>
      </c>
      <c r="NZ11" s="803">
        <f t="shared" si="746"/>
        <v>8309.827949999999</v>
      </c>
      <c r="OA11" s="803">
        <f t="shared" si="747"/>
        <v>8854.3868879999991</v>
      </c>
      <c r="OB11" s="803">
        <f t="shared" ref="OB11:OC11" si="1572">OC43*OB$32</f>
        <v>11209.427489999998</v>
      </c>
      <c r="OC11" s="803">
        <f t="shared" si="369"/>
        <v>16195.324259999998</v>
      </c>
    </row>
    <row r="12" spans="1:442">
      <c r="A12" s="807" t="s">
        <v>19</v>
      </c>
      <c r="B12" s="803">
        <f t="shared" si="370"/>
        <v>9277.1361936000012</v>
      </c>
      <c r="C12" s="803">
        <f t="shared" si="371"/>
        <v>9147.0113460000011</v>
      </c>
      <c r="D12" s="803">
        <f t="shared" si="372"/>
        <v>9223.5553739999996</v>
      </c>
      <c r="E12" s="803">
        <f t="shared" si="373"/>
        <v>9529.7314860000006</v>
      </c>
      <c r="F12" s="803">
        <f t="shared" si="374"/>
        <v>10524.803850000002</v>
      </c>
      <c r="G12" s="803">
        <f t="shared" si="375"/>
        <v>11887.2875484</v>
      </c>
      <c r="H12" s="803">
        <f t="shared" si="376"/>
        <v>16954.502202</v>
      </c>
      <c r="I12" s="803">
        <f t="shared" si="377"/>
        <v>8727.1242912000016</v>
      </c>
      <c r="J12" s="803">
        <f t="shared" si="378"/>
        <v>8604.714132000001</v>
      </c>
      <c r="K12" s="803">
        <f t="shared" si="379"/>
        <v>8676.7201080000013</v>
      </c>
      <c r="L12" s="803">
        <f t="shared" si="380"/>
        <v>8964.744012000001</v>
      </c>
      <c r="M12" s="803">
        <f t="shared" si="381"/>
        <v>9900.8217000000022</v>
      </c>
      <c r="N12" s="803">
        <f t="shared" ref="N12:BY12" si="1573">O44*N$32</f>
        <v>11182.528072800002</v>
      </c>
      <c r="O12" s="803">
        <f t="shared" ref="O12:BZ12" si="1574">O44*O$32</f>
        <v>15949.323684000003</v>
      </c>
      <c r="P12" s="803">
        <f t="shared" si="384"/>
        <v>9173.7266083200011</v>
      </c>
      <c r="Q12" s="803">
        <f t="shared" si="385"/>
        <v>9045.052225200001</v>
      </c>
      <c r="R12" s="803">
        <f t="shared" si="386"/>
        <v>9120.7430388000012</v>
      </c>
      <c r="S12" s="803">
        <f t="shared" si="387"/>
        <v>9423.5062932000019</v>
      </c>
      <c r="T12" s="803">
        <f t="shared" si="388"/>
        <v>10407.486870000002</v>
      </c>
      <c r="U12" s="803">
        <f t="shared" ref="U12:CF12" si="1575">V44*U$32</f>
        <v>11754.783352080001</v>
      </c>
      <c r="V12" s="803">
        <f t="shared" ref="V12:CG12" si="1576">V44*V$32</f>
        <v>16765.515212400001</v>
      </c>
      <c r="W12" s="803">
        <f t="shared" si="391"/>
        <v>7782.3395064000006</v>
      </c>
      <c r="X12" s="803">
        <f t="shared" si="392"/>
        <v>7673.1812789999994</v>
      </c>
      <c r="Y12" s="803">
        <f t="shared" si="393"/>
        <v>7737.3920010000002</v>
      </c>
      <c r="Z12" s="803">
        <f t="shared" si="394"/>
        <v>7994.2348890000003</v>
      </c>
      <c r="AA12" s="803">
        <f t="shared" si="395"/>
        <v>8828.9742750000005</v>
      </c>
      <c r="AB12" s="803">
        <f t="shared" ref="AB12:CM12" si="1577">AC44*AB$32</f>
        <v>9971.9251265999992</v>
      </c>
      <c r="AC12" s="803">
        <f t="shared" ref="AC12:CN12" si="1578">AC44*AC$32</f>
        <v>14222.674923</v>
      </c>
      <c r="AD12" s="803">
        <f t="shared" si="398"/>
        <v>9216.7924104000012</v>
      </c>
      <c r="AE12" s="803">
        <f t="shared" si="399"/>
        <v>9087.5139689999996</v>
      </c>
      <c r="AF12" s="803">
        <f t="shared" si="400"/>
        <v>9163.5601110000007</v>
      </c>
      <c r="AG12" s="803">
        <f t="shared" si="401"/>
        <v>9467.7446790000013</v>
      </c>
      <c r="AH12" s="803">
        <f t="shared" si="402"/>
        <v>10456.344525000002</v>
      </c>
      <c r="AI12" s="803">
        <f t="shared" ref="AI12:CT12" si="1579">AJ44*AI$32</f>
        <v>11809.9658526</v>
      </c>
      <c r="AJ12" s="803">
        <f t="shared" ref="AJ12:CU12" si="1580">AJ44*AJ$32</f>
        <v>16844.220453000002</v>
      </c>
      <c r="AK12" s="803">
        <f t="shared" si="405"/>
        <v>12898.767885120002</v>
      </c>
      <c r="AL12" s="803">
        <f t="shared" si="406"/>
        <v>12717.844573200002</v>
      </c>
      <c r="AM12" s="803">
        <f t="shared" si="407"/>
        <v>12824.270050800002</v>
      </c>
      <c r="AN12" s="803">
        <f t="shared" si="408"/>
        <v>13249.971961200001</v>
      </c>
      <c r="AO12" s="803">
        <f t="shared" si="409"/>
        <v>14633.503170000004</v>
      </c>
      <c r="AP12" s="803">
        <f t="shared" ref="AP12:DA12" si="1581">AQ44*AP$32</f>
        <v>16527.876671280002</v>
      </c>
      <c r="AQ12" s="803">
        <f t="shared" ref="AQ12:DB12" si="1582">AQ44*AQ$32</f>
        <v>23573.243288400005</v>
      </c>
      <c r="AR12" s="803">
        <f t="shared" si="412"/>
        <v>7604.6604518400009</v>
      </c>
      <c r="AS12" s="803">
        <f t="shared" si="413"/>
        <v>7497.994422400001</v>
      </c>
      <c r="AT12" s="803">
        <f t="shared" si="414"/>
        <v>7560.7391456000005</v>
      </c>
      <c r="AU12" s="803">
        <f t="shared" si="415"/>
        <v>7811.7180384000012</v>
      </c>
      <c r="AV12" s="803">
        <f t="shared" si="416"/>
        <v>8627.3994400000011</v>
      </c>
      <c r="AW12" s="803">
        <f t="shared" ref="AW12:DH12" si="1583">AX44*AW$32</f>
        <v>9744.2555129600005</v>
      </c>
      <c r="AX12" s="803">
        <f t="shared" ref="AX12:DI12" si="1584">AX44*AX$32</f>
        <v>13897.956188800003</v>
      </c>
      <c r="AY12" s="803">
        <f t="shared" si="419"/>
        <v>10679.926441152</v>
      </c>
      <c r="AZ12" s="803">
        <f t="shared" si="420"/>
        <v>10530.125492720001</v>
      </c>
      <c r="BA12" s="803">
        <f t="shared" si="421"/>
        <v>10618.24369768</v>
      </c>
      <c r="BB12" s="803">
        <f t="shared" si="422"/>
        <v>10970.716517520001</v>
      </c>
      <c r="BC12" s="803">
        <f t="shared" si="423"/>
        <v>12116.253182000002</v>
      </c>
      <c r="BD12" s="803">
        <f t="shared" ref="BD12:DO12" si="1585">BE44*BD$32</f>
        <v>13684.757230288</v>
      </c>
      <c r="BE12" s="803">
        <f t="shared" ref="BE12:DP12" si="1586">BE44*BE$32</f>
        <v>19518.182398640001</v>
      </c>
      <c r="BF12" s="803">
        <f t="shared" si="426"/>
        <v>10856.705130000002</v>
      </c>
      <c r="BG12" s="803">
        <f t="shared" si="427"/>
        <v>10704.424612500001</v>
      </c>
      <c r="BH12" s="803">
        <f t="shared" si="428"/>
        <v>10794.0013875</v>
      </c>
      <c r="BI12" s="803">
        <f t="shared" si="429"/>
        <v>11152.3084875</v>
      </c>
      <c r="BJ12" s="803">
        <f t="shared" si="430"/>
        <v>12316.806562500002</v>
      </c>
      <c r="BK12" s="803">
        <f t="shared" ref="BK12:DV12" si="1587">BL44*BK$32</f>
        <v>13911.273157500002</v>
      </c>
      <c r="BL12" s="803">
        <f t="shared" ref="BL12:DW12" si="1588">BL44*BL$32</f>
        <v>19841.255662500003</v>
      </c>
      <c r="BM12" s="803">
        <f t="shared" si="433"/>
        <v>10006.99003728</v>
      </c>
      <c r="BN12" s="803">
        <f t="shared" si="434"/>
        <v>9866.6279658000003</v>
      </c>
      <c r="BO12" s="803">
        <f t="shared" si="435"/>
        <v>9949.1938902000002</v>
      </c>
      <c r="BP12" s="803">
        <f t="shared" si="436"/>
        <v>10279.4575878</v>
      </c>
      <c r="BQ12" s="803">
        <f t="shared" si="437"/>
        <v>11352.814605000001</v>
      </c>
      <c r="BR12" s="803">
        <f t="shared" ref="BR12:EC12" si="1589">BS44*BR$32</f>
        <v>12822.48805932</v>
      </c>
      <c r="BS12" s="803">
        <f t="shared" ref="BS12:ED12" si="1590">BS44*BS$32</f>
        <v>18288.352254600002</v>
      </c>
      <c r="BT12" s="803">
        <f t="shared" si="440"/>
        <v>11568.671151732002</v>
      </c>
      <c r="BU12" s="803">
        <f t="shared" si="441"/>
        <v>11406.404312145001</v>
      </c>
      <c r="BV12" s="803">
        <f t="shared" si="442"/>
        <v>11501.855394255002</v>
      </c>
      <c r="BW12" s="803">
        <f t="shared" si="443"/>
        <v>11883.659722695002</v>
      </c>
      <c r="BX12" s="803">
        <f t="shared" si="444"/>
        <v>13124.523790125004</v>
      </c>
      <c r="BY12" s="803">
        <f t="shared" ref="BY12:EJ12" si="1591">BZ44*BY$32</f>
        <v>14823.553051683002</v>
      </c>
      <c r="BZ12" s="803">
        <f t="shared" ref="BZ12:EK12" si="1592">BZ44*BZ$32</f>
        <v>21142.414687365002</v>
      </c>
      <c r="CA12" s="803">
        <f t="shared" si="447"/>
        <v>12857.788856160001</v>
      </c>
      <c r="CB12" s="803">
        <f t="shared" si="448"/>
        <v>12677.440332599999</v>
      </c>
      <c r="CC12" s="803">
        <f t="shared" si="449"/>
        <v>12783.5276994</v>
      </c>
      <c r="CD12" s="803">
        <f t="shared" si="450"/>
        <v>13207.877166600001</v>
      </c>
      <c r="CE12" s="803">
        <f t="shared" si="451"/>
        <v>14587.012935000002</v>
      </c>
      <c r="CF12" s="803">
        <f t="shared" ref="CF12:EQ12" si="1593">CG44*CF$32</f>
        <v>16475.368064040002</v>
      </c>
      <c r="CG12" s="803">
        <f t="shared" ref="CG12:ER12" si="1594">CG44*CG$32</f>
        <v>23498.351746200002</v>
      </c>
      <c r="CH12" s="803">
        <f t="shared" si="454"/>
        <v>10495.339244748</v>
      </c>
      <c r="CI12" s="803">
        <f t="shared" si="455"/>
        <v>10348.127390655</v>
      </c>
      <c r="CJ12" s="803">
        <f t="shared" si="456"/>
        <v>10434.722598945</v>
      </c>
      <c r="CK12" s="803">
        <f t="shared" si="457"/>
        <v>10781.103432104999</v>
      </c>
      <c r="CL12" s="803">
        <f t="shared" si="458"/>
        <v>11906.841139874999</v>
      </c>
      <c r="CM12" s="803">
        <f t="shared" ref="CM12:EX12" si="1595">CN44*CM$32</f>
        <v>13448.235847436999</v>
      </c>
      <c r="CN12" s="803">
        <f t="shared" ref="CN12:EY12" si="1596">CN44*CN$32</f>
        <v>19180.838636234999</v>
      </c>
      <c r="CO12" s="803">
        <f t="shared" si="461"/>
        <v>10539.025933824001</v>
      </c>
      <c r="CP12" s="803">
        <f t="shared" si="462"/>
        <v>10391.20131264</v>
      </c>
      <c r="CQ12" s="803">
        <f t="shared" si="463"/>
        <v>10478.156972159999</v>
      </c>
      <c r="CR12" s="803">
        <f t="shared" si="464"/>
        <v>10825.97961024</v>
      </c>
      <c r="CS12" s="803">
        <f t="shared" si="465"/>
        <v>11956.403184000001</v>
      </c>
      <c r="CT12" s="803">
        <f t="shared" ref="CT12:FE12" si="1597">CU44*CT$32</f>
        <v>13504.213923456</v>
      </c>
      <c r="CU12" s="803">
        <f t="shared" ref="CU12:FF12" si="1598">CU44*CU$32</f>
        <v>19260.678583680001</v>
      </c>
      <c r="CV12" s="803">
        <f t="shared" si="468"/>
        <v>12139.349007936</v>
      </c>
      <c r="CW12" s="803">
        <f t="shared" si="469"/>
        <v>11969.077610959999</v>
      </c>
      <c r="CX12" s="803">
        <f t="shared" si="470"/>
        <v>12069.23725624</v>
      </c>
      <c r="CY12" s="803">
        <f t="shared" si="471"/>
        <v>12469.875837359999</v>
      </c>
      <c r="CZ12" s="803">
        <f t="shared" si="472"/>
        <v>13771.951226000001</v>
      </c>
      <c r="DA12" s="803">
        <f t="shared" si="473"/>
        <v>9799.5195345499196</v>
      </c>
      <c r="DB12" s="803">
        <f t="shared" si="474"/>
        <v>18635.703600796798</v>
      </c>
      <c r="DC12" s="803">
        <f t="shared" si="475"/>
        <v>9542.6171655628805</v>
      </c>
      <c r="DD12" s="803">
        <f t="shared" si="476"/>
        <v>11474.10801824</v>
      </c>
      <c r="DE12" s="803">
        <f t="shared" si="477"/>
        <v>11570.12565856</v>
      </c>
      <c r="DF12" s="803">
        <f t="shared" si="478"/>
        <v>11954.196219840002</v>
      </c>
      <c r="DG12" s="803">
        <f t="shared" si="479"/>
        <v>13202.425544000002</v>
      </c>
      <c r="DH12" s="803">
        <f t="shared" ref="DH12:FS12" si="1599">DI44*DH$32</f>
        <v>14911.539541696</v>
      </c>
      <c r="DI12" s="803">
        <f t="shared" ref="DI12:FT12" si="1600">DI44*DI$32</f>
        <v>21267.90733088</v>
      </c>
      <c r="DJ12" s="803">
        <f t="shared" si="482"/>
        <v>15193.007235999999</v>
      </c>
      <c r="DK12" s="803">
        <f t="shared" si="483"/>
        <v>17940.359334999997</v>
      </c>
      <c r="DL12" s="803">
        <f t="shared" si="484"/>
        <v>18090.487864999999</v>
      </c>
      <c r="DM12" s="803">
        <f t="shared" si="485"/>
        <v>18691.001984999999</v>
      </c>
      <c r="DN12" s="803">
        <f t="shared" si="486"/>
        <v>20642.672875</v>
      </c>
      <c r="DO12" s="803">
        <f t="shared" ref="DO12:FZ12" si="1601">DP44*DO$32</f>
        <v>23314.960708999999</v>
      </c>
      <c r="DP12" s="803">
        <f t="shared" ref="DP12:GA12" si="1602">DP44*DP$32</f>
        <v>36256.039994999999</v>
      </c>
      <c r="DQ12" s="803">
        <f t="shared" si="489"/>
        <v>13061.506576896003</v>
      </c>
      <c r="DR12" s="803">
        <f t="shared" si="490"/>
        <v>12878.300626560002</v>
      </c>
      <c r="DS12" s="803">
        <f t="shared" si="491"/>
        <v>12986.068832640001</v>
      </c>
      <c r="DT12" s="803">
        <f t="shared" si="492"/>
        <v>13417.141656960002</v>
      </c>
      <c r="DU12" s="803">
        <f t="shared" si="493"/>
        <v>14818.128336000003</v>
      </c>
      <c r="DV12" s="803">
        <f t="shared" ref="DV12:GG12" si="1603">DW44*DV$32</f>
        <v>16736.402404224002</v>
      </c>
      <c r="DW12" s="803">
        <f t="shared" ref="DW12:GH12" si="1604">DW44*DW$32</f>
        <v>23870.657646720003</v>
      </c>
      <c r="DX12" s="803">
        <f t="shared" si="496"/>
        <v>19107.065846990296</v>
      </c>
      <c r="DY12" s="803">
        <f t="shared" si="497"/>
        <v>22741.403933043497</v>
      </c>
      <c r="DZ12" s="803">
        <f t="shared" si="498"/>
        <v>30428.129178741325</v>
      </c>
      <c r="EA12" s="803">
        <f t="shared" si="499"/>
        <v>11828.888559574982</v>
      </c>
      <c r="EB12" s="803">
        <f t="shared" si="500"/>
        <v>13064.033549731408</v>
      </c>
      <c r="EC12" s="803">
        <f t="shared" ref="EC12:GN12" si="1605">ED44*EC$32</f>
        <v>14755.232074714817</v>
      </c>
      <c r="ED12" s="803">
        <f t="shared" ref="ED12:GO12" si="1606">ED44*ED$32</f>
        <v>21044.970409203685</v>
      </c>
      <c r="EE12" s="803">
        <f t="shared" si="503"/>
        <v>12518.968176768003</v>
      </c>
      <c r="EF12" s="803">
        <f t="shared" si="504"/>
        <v>12343.372088480002</v>
      </c>
      <c r="EG12" s="803">
        <f t="shared" si="505"/>
        <v>12446.663905120002</v>
      </c>
      <c r="EH12" s="803">
        <f t="shared" si="506"/>
        <v>12859.831171680002</v>
      </c>
      <c r="EI12" s="803">
        <f t="shared" si="507"/>
        <v>14202.624788000005</v>
      </c>
      <c r="EJ12" s="803">
        <f t="shared" ref="EJ12:GU12" si="1607">EK44*EJ$32</f>
        <v>16041.219124192003</v>
      </c>
      <c r="EK12" s="803">
        <f t="shared" ref="EK12:GV12" si="1608">EK44*EK$32</f>
        <v>22879.137385760005</v>
      </c>
      <c r="EL12" s="803">
        <f t="shared" si="510"/>
        <v>10271.021687232</v>
      </c>
      <c r="EM12" s="803">
        <f t="shared" si="511"/>
        <v>10126.956201519999</v>
      </c>
      <c r="EN12" s="803">
        <f t="shared" si="512"/>
        <v>10211.700604879999</v>
      </c>
      <c r="EO12" s="803">
        <f t="shared" si="513"/>
        <v>10550.678218319999</v>
      </c>
      <c r="EP12" s="803">
        <f t="shared" si="514"/>
        <v>11652.355462000001</v>
      </c>
      <c r="EQ12" s="803">
        <f t="shared" ref="EQ12:HB12" si="1609">ER44*EQ$32</f>
        <v>13160.805841807998</v>
      </c>
      <c r="ER12" s="803">
        <f t="shared" ref="ER12:HC12" si="1610">ER44*ER$32</f>
        <v>18770.88534424</v>
      </c>
      <c r="ES12" s="803">
        <f t="shared" si="517"/>
        <v>11640.082944</v>
      </c>
      <c r="ET12" s="803">
        <f t="shared" si="518"/>
        <v>11756.483773440001</v>
      </c>
      <c r="EU12" s="803">
        <f t="shared" si="519"/>
        <v>11620.68280576</v>
      </c>
      <c r="EV12" s="803">
        <f t="shared" si="520"/>
        <v>10330.573612800001</v>
      </c>
      <c r="EW12" s="803">
        <f t="shared" si="521"/>
        <v>12076.586054400001</v>
      </c>
      <c r="EX12" s="803">
        <f t="shared" ref="EX12:HI12" si="1611">EY44*EX$32</f>
        <v>16296.116121600002</v>
      </c>
      <c r="EY12" s="803">
        <f t="shared" ref="EY12:HJ12" si="1612">EY44*EY$32</f>
        <v>23280.165888</v>
      </c>
      <c r="EZ12" s="803">
        <f t="shared" si="524"/>
        <v>14550.417408000001</v>
      </c>
      <c r="FA12" s="803">
        <f t="shared" si="525"/>
        <v>14695.921582080002</v>
      </c>
      <c r="FB12" s="803">
        <f t="shared" si="526"/>
        <v>14526.16671232</v>
      </c>
      <c r="FC12" s="803">
        <f t="shared" si="527"/>
        <v>12913.495449600001</v>
      </c>
      <c r="FD12" s="803">
        <f t="shared" si="528"/>
        <v>15096.0580608</v>
      </c>
      <c r="FE12" s="803">
        <f t="shared" ref="FE12:HP12" si="1613">FF44*FE$32</f>
        <v>20370.584371200002</v>
      </c>
      <c r="FF12" s="803">
        <f t="shared" ref="FF12:HQ12" si="1614">FF44*FF$32</f>
        <v>29100.834816000002</v>
      </c>
      <c r="FG12" s="803">
        <f t="shared" si="531"/>
        <v>12562.238385000001</v>
      </c>
      <c r="FH12" s="803">
        <f t="shared" si="532"/>
        <v>12687.86076885</v>
      </c>
      <c r="FI12" s="803">
        <f t="shared" si="533"/>
        <v>12541.301321025001</v>
      </c>
      <c r="FJ12" s="803">
        <f t="shared" si="534"/>
        <v>11148.986566687499</v>
      </c>
      <c r="FK12" s="803">
        <f t="shared" si="535"/>
        <v>13033.3223244375</v>
      </c>
      <c r="FL12" s="803">
        <f t="shared" ref="FL12:HW12" si="1615">FM44*FL$32</f>
        <v>17587.133739000001</v>
      </c>
      <c r="FM12" s="803">
        <f t="shared" ref="FM12:HX12" si="1616">FM44*FM$32</f>
        <v>25124.476770000001</v>
      </c>
      <c r="FN12" s="803">
        <f t="shared" si="538"/>
        <v>12510.237203999997</v>
      </c>
      <c r="FO12" s="803">
        <f t="shared" si="539"/>
        <v>12635.339576039998</v>
      </c>
      <c r="FP12" s="803">
        <f t="shared" si="540"/>
        <v>12489.386808659998</v>
      </c>
      <c r="FQ12" s="803">
        <f t="shared" si="541"/>
        <v>11102.835518549999</v>
      </c>
      <c r="FR12" s="803">
        <f t="shared" si="542"/>
        <v>12979.371099149997</v>
      </c>
      <c r="FS12" s="803">
        <f t="shared" ref="FS12:ID12" si="1617">FT44*FS$32</f>
        <v>17514.332085599999</v>
      </c>
      <c r="FT12" s="803">
        <f t="shared" ref="FT12:IE12" si="1618">FT44*FT$32</f>
        <v>25020.474407999995</v>
      </c>
      <c r="FU12" s="803">
        <f t="shared" si="545"/>
        <v>12410.911044</v>
      </c>
      <c r="FV12" s="803">
        <f t="shared" si="546"/>
        <v>12535.020154440001</v>
      </c>
      <c r="FW12" s="803">
        <f t="shared" si="547"/>
        <v>12390.226192260001</v>
      </c>
      <c r="FX12" s="803">
        <f t="shared" si="548"/>
        <v>11014.683551550001</v>
      </c>
      <c r="FY12" s="803">
        <f t="shared" si="549"/>
        <v>12876.32020815</v>
      </c>
      <c r="FZ12" s="803">
        <f t="shared" ref="FZ12:IK12" si="1619">GA44*FZ$32</f>
        <v>17375.275461600002</v>
      </c>
      <c r="GA12" s="803">
        <f t="shared" ref="GA12:IL12" si="1620">GA44*GA$32</f>
        <v>24821.822088000001</v>
      </c>
      <c r="GB12" s="803">
        <f t="shared" si="552"/>
        <v>11554.015641600001</v>
      </c>
      <c r="GC12" s="803">
        <f t="shared" si="553"/>
        <v>11669.555798016003</v>
      </c>
      <c r="GD12" s="803">
        <f t="shared" si="554"/>
        <v>11534.758948864002</v>
      </c>
      <c r="GE12" s="803">
        <f t="shared" si="555"/>
        <v>10254.188881920001</v>
      </c>
      <c r="GF12" s="803">
        <f t="shared" si="556"/>
        <v>11987.291228160002</v>
      </c>
      <c r="GG12" s="803">
        <f t="shared" ref="GG12:IR12" si="1621">GH44*GG$32</f>
        <v>16175.621898240004</v>
      </c>
      <c r="GH12" s="803">
        <f t="shared" ref="GH12:IS12" si="1622">GH44*GH$32</f>
        <v>23108.031283200002</v>
      </c>
      <c r="GI12" s="803">
        <f t="shared" si="559"/>
        <v>10307.581747200002</v>
      </c>
      <c r="GJ12" s="803">
        <f t="shared" si="560"/>
        <v>10410.657564672001</v>
      </c>
      <c r="GK12" s="803">
        <f t="shared" si="561"/>
        <v>10290.402444288002</v>
      </c>
      <c r="GL12" s="803">
        <f t="shared" si="562"/>
        <v>9147.9788006400013</v>
      </c>
      <c r="GM12" s="803">
        <f t="shared" si="563"/>
        <v>10694.116062720001</v>
      </c>
      <c r="GN12" s="803">
        <f t="shared" ref="GN12:HS12" si="1623">GO44*GN$32</f>
        <v>14430.614446080002</v>
      </c>
      <c r="GO12" s="803">
        <f t="shared" ref="GO12:HT12" si="1624">GO44*GO$32</f>
        <v>20615.163494400003</v>
      </c>
      <c r="GP12" s="803">
        <f t="shared" si="566"/>
        <v>10535.3465856</v>
      </c>
      <c r="GQ12" s="803">
        <f t="shared" si="567"/>
        <v>10640.700051456002</v>
      </c>
      <c r="GR12" s="803">
        <f t="shared" si="568"/>
        <v>10517.787674624002</v>
      </c>
      <c r="GS12" s="803">
        <f t="shared" si="569"/>
        <v>9350.1200947200014</v>
      </c>
      <c r="GT12" s="803">
        <f t="shared" si="570"/>
        <v>10930.42208256</v>
      </c>
      <c r="GU12" s="803">
        <f t="shared" ref="GU12:HZ12" si="1625">GV44*GU$32</f>
        <v>14749.485219840002</v>
      </c>
      <c r="GV12" s="803">
        <f t="shared" ref="GV12:IA12" si="1626">GV44*GV$32</f>
        <v>21070.693171200001</v>
      </c>
      <c r="GW12" s="803">
        <f t="shared" si="573"/>
        <v>11230.289510400002</v>
      </c>
      <c r="GX12" s="803">
        <f t="shared" si="574"/>
        <v>11342.592405504001</v>
      </c>
      <c r="GY12" s="803">
        <f t="shared" si="575"/>
        <v>11211.572361216002</v>
      </c>
      <c r="GZ12" s="803">
        <f t="shared" si="576"/>
        <v>9966.8819404800015</v>
      </c>
      <c r="HA12" s="803">
        <f t="shared" si="577"/>
        <v>11651.425367040001</v>
      </c>
      <c r="HB12" s="803">
        <f t="shared" ref="HB12:IG12" si="1627">HC44*HB$32</f>
        <v>15722.405314560003</v>
      </c>
      <c r="HC12" s="803">
        <f t="shared" ref="HC12:IH12" si="1628">HC44*HC$32</f>
        <v>22460.579020800003</v>
      </c>
      <c r="HD12" s="803">
        <f t="shared" si="580"/>
        <v>10683.642960000001</v>
      </c>
      <c r="HE12" s="803">
        <f t="shared" si="581"/>
        <v>10790.479389600001</v>
      </c>
      <c r="HF12" s="803">
        <f t="shared" si="582"/>
        <v>10665.836888400001</v>
      </c>
      <c r="HG12" s="803">
        <f t="shared" si="583"/>
        <v>9481.7331270000013</v>
      </c>
      <c r="HH12" s="803">
        <f t="shared" si="584"/>
        <v>11084.279571000001</v>
      </c>
      <c r="HI12" s="803">
        <f t="shared" ref="HI12:IN12" si="1629">HJ44*HI$32</f>
        <v>14957.100144000002</v>
      </c>
      <c r="HJ12" s="803">
        <f t="shared" ref="HJ12:IO12" si="1630">HJ44*HJ$32</f>
        <v>21367.285920000002</v>
      </c>
      <c r="HK12" s="803">
        <f t="shared" si="587"/>
        <v>12253.33944</v>
      </c>
      <c r="HL12" s="803">
        <f t="shared" si="588"/>
        <v>12375.872834399999</v>
      </c>
      <c r="HM12" s="803">
        <f t="shared" si="589"/>
        <v>12232.9172076</v>
      </c>
      <c r="HN12" s="803">
        <f t="shared" si="590"/>
        <v>10874.838753</v>
      </c>
      <c r="HO12" s="803">
        <f t="shared" si="591"/>
        <v>12712.839668999999</v>
      </c>
      <c r="HP12" s="803">
        <f t="shared" ref="HP12:IU12" si="1631">HQ44*HP$32</f>
        <v>17154.675216</v>
      </c>
      <c r="HQ12" s="803">
        <f t="shared" ref="HQ12:IV12" si="1632">HQ44*HQ$32</f>
        <v>24506.678879999999</v>
      </c>
      <c r="HR12" s="803">
        <f t="shared" si="594"/>
        <v>12410.192880000001</v>
      </c>
      <c r="HS12" s="803">
        <f t="shared" si="595"/>
        <v>12534.294808800001</v>
      </c>
      <c r="HT12" s="803">
        <f t="shared" si="596"/>
        <v>12389.509225200001</v>
      </c>
      <c r="HU12" s="803">
        <f t="shared" si="597"/>
        <v>11014.046181</v>
      </c>
      <c r="HV12" s="803">
        <f t="shared" si="598"/>
        <v>12875.575113000001</v>
      </c>
      <c r="HW12" s="803">
        <f t="shared" ref="HW12:JB12" si="1633">HX44*HW$32</f>
        <v>17374.270032</v>
      </c>
      <c r="HX12" s="803">
        <f t="shared" ref="HX12:JC12" si="1634">HX44*HX$32</f>
        <v>24820.385760000001</v>
      </c>
      <c r="HY12" s="803">
        <f t="shared" si="601"/>
        <v>11486.639519999999</v>
      </c>
      <c r="HZ12" s="803">
        <f t="shared" si="602"/>
        <v>11601.505915199999</v>
      </c>
      <c r="IA12" s="803">
        <f t="shared" si="603"/>
        <v>11467.4951208</v>
      </c>
      <c r="IB12" s="803">
        <f t="shared" si="604"/>
        <v>10194.392574</v>
      </c>
      <c r="IC12" s="803">
        <f t="shared" si="605"/>
        <v>11917.388502</v>
      </c>
      <c r="ID12" s="803">
        <f t="shared" ref="ID12:JI12" si="1635">IE44*ID$32</f>
        <v>16081.295328</v>
      </c>
      <c r="IE12" s="803">
        <f t="shared" ref="IE12:JJ12" si="1636">IE44*IE$32</f>
        <v>22973.279039999998</v>
      </c>
      <c r="IF12" s="803">
        <f t="shared" si="608"/>
        <v>12808.21248</v>
      </c>
      <c r="IG12" s="803">
        <f t="shared" si="609"/>
        <v>12936.294604800001</v>
      </c>
      <c r="IH12" s="803">
        <f t="shared" si="610"/>
        <v>12786.865459200002</v>
      </c>
      <c r="II12" s="803">
        <f t="shared" si="611"/>
        <v>11367.288576000001</v>
      </c>
      <c r="IJ12" s="803">
        <f t="shared" si="612"/>
        <v>13288.520448000001</v>
      </c>
      <c r="IK12" s="803">
        <f t="shared" ref="IK12:JP12" si="1637">IL44*IK$32</f>
        <v>17931.497472000003</v>
      </c>
      <c r="IL12" s="803">
        <f t="shared" ref="IL12:JQ12" si="1638">IL44*IL$32</f>
        <v>25616.42496</v>
      </c>
      <c r="IM12" s="803">
        <f t="shared" si="615"/>
        <v>11447.917286400001</v>
      </c>
      <c r="IN12" s="803">
        <f t="shared" si="616"/>
        <v>11562.396459264</v>
      </c>
      <c r="IO12" s="803">
        <f t="shared" si="617"/>
        <v>11428.837424256002</v>
      </c>
      <c r="IP12" s="803">
        <f t="shared" si="618"/>
        <v>10160.02659168</v>
      </c>
      <c r="IQ12" s="803">
        <f t="shared" si="619"/>
        <v>11877.214184640001</v>
      </c>
      <c r="IR12" s="803">
        <f t="shared" ref="IR12:JW12" si="1639">IS44*IR$32</f>
        <v>16027.084200960002</v>
      </c>
      <c r="IS12" s="803">
        <f t="shared" ref="IS12:JX12" si="1640">IS44*IS$32</f>
        <v>22895.834572800002</v>
      </c>
      <c r="IT12" s="803">
        <f t="shared" si="622"/>
        <v>10726.519104000001</v>
      </c>
      <c r="IU12" s="803">
        <f t="shared" si="623"/>
        <v>10833.784295040001</v>
      </c>
      <c r="IV12" s="803">
        <f t="shared" si="624"/>
        <v>10708.641572160001</v>
      </c>
      <c r="IW12" s="803">
        <f t="shared" si="625"/>
        <v>9519.7857048000005</v>
      </c>
      <c r="IX12" s="803">
        <f t="shared" si="626"/>
        <v>11128.7635704</v>
      </c>
      <c r="IY12" s="803">
        <f t="shared" ref="IY12:KD12" si="1641">IZ44*IY$32</f>
        <v>15017.126745600002</v>
      </c>
      <c r="IZ12" s="803">
        <f t="shared" ref="IZ12:KE12" si="1642">IZ44*IZ$32</f>
        <v>21453.038208000002</v>
      </c>
      <c r="JA12" s="803">
        <f t="shared" si="629"/>
        <v>10753.4593152</v>
      </c>
      <c r="JB12" s="803">
        <f t="shared" si="630"/>
        <v>10860.993908352002</v>
      </c>
      <c r="JC12" s="803">
        <f t="shared" si="631"/>
        <v>10735.536883008001</v>
      </c>
      <c r="JD12" s="803">
        <f t="shared" si="632"/>
        <v>9543.6951422399998</v>
      </c>
      <c r="JE12" s="803">
        <f t="shared" si="633"/>
        <v>11156.71403952</v>
      </c>
      <c r="JF12" s="803">
        <f t="shared" ref="JF12:KK12" si="1643">JG44*JF$32</f>
        <v>15054.843041280003</v>
      </c>
      <c r="JG12" s="803">
        <f t="shared" ref="JG12:KL12" si="1644">JG44*JG$32</f>
        <v>21506.9186304</v>
      </c>
      <c r="JH12" s="803">
        <f t="shared" si="636"/>
        <v>12035.866751999998</v>
      </c>
      <c r="JI12" s="803">
        <f t="shared" si="637"/>
        <v>12156.22541952</v>
      </c>
      <c r="JJ12" s="803">
        <f t="shared" si="638"/>
        <v>12015.80697408</v>
      </c>
      <c r="JK12" s="803">
        <f t="shared" si="639"/>
        <v>10681.8317424</v>
      </c>
      <c r="JL12" s="803">
        <f t="shared" si="640"/>
        <v>12487.2117552</v>
      </c>
      <c r="JM12" s="803">
        <f t="shared" ref="JM12:KR12" si="1645">JN44*JM$32</f>
        <v>16850.213452799999</v>
      </c>
      <c r="JN12" s="803">
        <f t="shared" ref="JN12:KS12" si="1646">JN44*JN$32</f>
        <v>24071.733503999996</v>
      </c>
      <c r="JO12" s="803">
        <f t="shared" si="643"/>
        <v>11764.587608592001</v>
      </c>
      <c r="JP12" s="803">
        <f t="shared" si="644"/>
        <v>11497.884111168001</v>
      </c>
      <c r="JQ12" s="803">
        <f t="shared" si="645"/>
        <v>11665.808535472002</v>
      </c>
      <c r="JR12" s="803">
        <f t="shared" si="646"/>
        <v>11408.982945360003</v>
      </c>
      <c r="JS12" s="803">
        <f t="shared" si="647"/>
        <v>12623.965544736002</v>
      </c>
      <c r="JT12" s="803">
        <f t="shared" ref="JT12:KY12" si="1647">JU44*JT$32</f>
        <v>15537.948201776002</v>
      </c>
      <c r="JU12" s="803">
        <f t="shared" ref="JU12:KZ12" si="1648">JU44*JU$32</f>
        <v>24279.896172896002</v>
      </c>
      <c r="JV12" s="803">
        <f t="shared" si="650"/>
        <v>13714.418156712001</v>
      </c>
      <c r="JW12" s="803">
        <f t="shared" si="651"/>
        <v>13403.511951648003</v>
      </c>
      <c r="JX12" s="803">
        <f t="shared" si="652"/>
        <v>13599.267710392001</v>
      </c>
      <c r="JY12" s="803">
        <f t="shared" si="653"/>
        <v>13299.876549960003</v>
      </c>
      <c r="JZ12" s="803">
        <f t="shared" si="654"/>
        <v>14716.227039696001</v>
      </c>
      <c r="KA12" s="803">
        <f t="shared" ref="KA12:LF12" si="1649">KB44*KA$32</f>
        <v>18113.165206136004</v>
      </c>
      <c r="KB12" s="803">
        <f t="shared" ref="KB12:LG12" si="1650">KB44*KB$32</f>
        <v>28303.979705456004</v>
      </c>
      <c r="KC12" s="803">
        <f t="shared" si="657"/>
        <v>13710.449678016003</v>
      </c>
      <c r="KD12" s="803">
        <f t="shared" si="658"/>
        <v>13399.633438464003</v>
      </c>
      <c r="KE12" s="803">
        <f t="shared" si="659"/>
        <v>13595.332552256003</v>
      </c>
      <c r="KF12" s="803">
        <f t="shared" si="660"/>
        <v>13296.028025280004</v>
      </c>
      <c r="KG12" s="803">
        <f t="shared" si="661"/>
        <v>14711.968672128003</v>
      </c>
      <c r="KH12" s="803">
        <f t="shared" ref="KH12:LM12" si="1651">KI44*KH$32</f>
        <v>18107.923882048002</v>
      </c>
      <c r="KI12" s="803">
        <f t="shared" ref="KI12:LN12" si="1652">KI44*KI$32</f>
        <v>28295.789511808005</v>
      </c>
      <c r="KJ12" s="803">
        <f t="shared" si="664"/>
        <v>17654.544383112003</v>
      </c>
      <c r="KK12" s="803">
        <f t="shared" si="665"/>
        <v>17254.315417248003</v>
      </c>
      <c r="KL12" s="803">
        <f t="shared" si="666"/>
        <v>17506.311432792005</v>
      </c>
      <c r="KM12" s="803">
        <f t="shared" si="667"/>
        <v>17120.905761960006</v>
      </c>
      <c r="KN12" s="803">
        <f t="shared" si="668"/>
        <v>18944.171050896002</v>
      </c>
      <c r="KO12" s="803">
        <f t="shared" ref="KO12:LT12" si="1653">KP44*KO$32</f>
        <v>23317.043085336005</v>
      </c>
      <c r="KP12" s="803">
        <f t="shared" ref="KP12:LU12" si="1654">KP44*KP$32</f>
        <v>36435.659188656005</v>
      </c>
      <c r="KQ12" s="803">
        <f t="shared" si="671"/>
        <v>12644.481705055201</v>
      </c>
      <c r="KR12" s="803">
        <f t="shared" si="672"/>
        <v>12357.830986300802</v>
      </c>
      <c r="KS12" s="803">
        <f t="shared" si="673"/>
        <v>12538.314772183201</v>
      </c>
      <c r="KT12" s="803">
        <f t="shared" si="674"/>
        <v>12262.280746716002</v>
      </c>
      <c r="KU12" s="803">
        <f t="shared" si="675"/>
        <v>13568.1340210416</v>
      </c>
      <c r="KV12" s="803">
        <f t="shared" ref="KV12:MA12" si="1655">KW44*KV$32</f>
        <v>16700.0585407656</v>
      </c>
      <c r="KW12" s="803">
        <f t="shared" ref="KW12:MB12" si="1656">KW44*KW$32</f>
        <v>26095.832099937601</v>
      </c>
      <c r="KX12" s="803">
        <f t="shared" si="678"/>
        <v>18419.992825634399</v>
      </c>
      <c r="KY12" s="803">
        <f t="shared" si="679"/>
        <v>18002.411124297603</v>
      </c>
      <c r="KZ12" s="803">
        <f t="shared" si="680"/>
        <v>18265.332936250401</v>
      </c>
      <c r="LA12" s="803">
        <f t="shared" si="681"/>
        <v>17863.217223852003</v>
      </c>
      <c r="LB12" s="803">
        <f t="shared" si="682"/>
        <v>19765.533863275199</v>
      </c>
      <c r="LC12" s="803">
        <f t="shared" ref="LC12:MH12" si="1657">LD44*LC$32</f>
        <v>24328.000600103202</v>
      </c>
      <c r="LD12" s="803">
        <f t="shared" ref="LD12:MI12" si="1658">LD44*LD$32</f>
        <v>38015.400810587198</v>
      </c>
      <c r="LE12" s="803">
        <f t="shared" si="685"/>
        <v>22479.934420943999</v>
      </c>
      <c r="LF12" s="803">
        <f t="shared" si="686"/>
        <v>21970.313741376001</v>
      </c>
      <c r="LG12" s="803">
        <f t="shared" si="687"/>
        <v>22291.186021104</v>
      </c>
      <c r="LH12" s="803">
        <f t="shared" si="688"/>
        <v>21800.44018152</v>
      </c>
      <c r="LI12" s="803">
        <f t="shared" si="689"/>
        <v>24122.045499551998</v>
      </c>
      <c r="LJ12" s="803">
        <f t="shared" ref="LJ12:MO12" si="1659">LK44*LJ$32</f>
        <v>29690.123294831999</v>
      </c>
      <c r="LK12" s="803">
        <f t="shared" ref="LK12:MP12" si="1660">LK44*LK$32</f>
        <v>46394.356680671997</v>
      </c>
      <c r="LL12" s="803">
        <f t="shared" si="692"/>
        <v>25538.7569909472</v>
      </c>
      <c r="LM12" s="803">
        <f t="shared" si="693"/>
        <v>24959.792726668802</v>
      </c>
      <c r="LN12" s="803">
        <f t="shared" si="694"/>
        <v>25324.325781955198</v>
      </c>
      <c r="LO12" s="803">
        <f t="shared" si="695"/>
        <v>24766.804638576003</v>
      </c>
      <c r="LP12" s="803">
        <f t="shared" si="696"/>
        <v>27404.308509177601</v>
      </c>
      <c r="LQ12" s="803">
        <f t="shared" ref="LQ12:MV12" si="1661">LR44*LQ$32</f>
        <v>33730.029174441595</v>
      </c>
      <c r="LR12" s="803">
        <f t="shared" ref="LR12:MW12" si="1662">LR44*LR$32</f>
        <v>52707.1911702336</v>
      </c>
      <c r="LS12" s="803">
        <f t="shared" si="699"/>
        <v>39490.0621987872</v>
      </c>
      <c r="LT12" s="803">
        <f t="shared" si="700"/>
        <v>38594.821494028802</v>
      </c>
      <c r="LU12" s="803">
        <f t="shared" si="701"/>
        <v>39158.491567395198</v>
      </c>
      <c r="LV12" s="803">
        <f t="shared" si="702"/>
        <v>38296.407925776002</v>
      </c>
      <c r="LW12" s="803">
        <f t="shared" si="703"/>
        <v>42374.726691897602</v>
      </c>
      <c r="LX12" s="803">
        <f t="shared" ref="LX12:NC12" si="1663">LY44*LX$32</f>
        <v>52156.060317961601</v>
      </c>
      <c r="LY12" s="803">
        <f t="shared" ref="LY12:ND12" si="1664">LY44*LY$32</f>
        <v>81500.061196153605</v>
      </c>
      <c r="LZ12" s="803">
        <f t="shared" si="706"/>
        <v>52112.6943809472</v>
      </c>
      <c r="MA12" s="803">
        <f t="shared" si="707"/>
        <v>50931.298286668803</v>
      </c>
      <c r="MB12" s="803">
        <f t="shared" si="708"/>
        <v>51675.140271955199</v>
      </c>
      <c r="MC12" s="803">
        <f t="shared" si="709"/>
        <v>50537.499588576</v>
      </c>
      <c r="MD12" s="803">
        <f t="shared" si="710"/>
        <v>55919.4151291776</v>
      </c>
      <c r="ME12" s="803">
        <f t="shared" ref="ME12:NJ12" si="1665">MF44*ME$32</f>
        <v>68827.261344441591</v>
      </c>
      <c r="MF12" s="803">
        <f t="shared" ref="MF12:NK12" si="1666">MF44*MF$32</f>
        <v>107550.7999902336</v>
      </c>
      <c r="MG12" s="803">
        <f t="shared" si="713"/>
        <v>67518.101598947993</v>
      </c>
      <c r="MH12" s="803">
        <f t="shared" si="714"/>
        <v>65987.464534992003</v>
      </c>
      <c r="MI12" s="803">
        <f t="shared" si="715"/>
        <v>66951.198982667993</v>
      </c>
      <c r="MJ12" s="803">
        <f t="shared" si="716"/>
        <v>65477.252180340001</v>
      </c>
      <c r="MK12" s="803">
        <f t="shared" si="717"/>
        <v>72450.154360583998</v>
      </c>
      <c r="ML12" s="803">
        <f t="shared" ref="ML12:OC12" si="1667">MM44*ML$32</f>
        <v>89173.781540843993</v>
      </c>
      <c r="MM12" s="803">
        <f t="shared" ref="MM12:OC12" si="1668">MM44*MM$32</f>
        <v>139344.66308162399</v>
      </c>
      <c r="MN12" s="803">
        <f t="shared" si="720"/>
        <v>52173.423636734398</v>
      </c>
      <c r="MO12" s="803">
        <f t="shared" si="721"/>
        <v>50990.650808697595</v>
      </c>
      <c r="MP12" s="803">
        <f t="shared" si="722"/>
        <v>51735.359626350393</v>
      </c>
      <c r="MQ12" s="803">
        <v>105916.29</v>
      </c>
      <c r="MR12" s="803">
        <v>112766.15</v>
      </c>
      <c r="MS12" s="803">
        <v>150237.5</v>
      </c>
      <c r="MT12" s="803">
        <v>137640.03</v>
      </c>
      <c r="MU12" s="803"/>
      <c r="MV12" s="954">
        <v>27526.78</v>
      </c>
      <c r="MW12" s="954">
        <v>32080.35</v>
      </c>
      <c r="MX12" s="954">
        <v>29593.4</v>
      </c>
      <c r="MY12" s="954">
        <v>32902.44</v>
      </c>
      <c r="MZ12" s="954">
        <v>40552.980000000003</v>
      </c>
      <c r="NA12" s="954">
        <v>33802.31</v>
      </c>
      <c r="NB12" s="803"/>
      <c r="NC12" s="803">
        <f t="shared" si="723"/>
        <v>12169.344230400002</v>
      </c>
      <c r="ND12" s="803">
        <f t="shared" si="724"/>
        <v>11479.415561600003</v>
      </c>
      <c r="NE12" s="803">
        <f t="shared" si="725"/>
        <v>10357.242425600001</v>
      </c>
      <c r="NF12" s="803">
        <f t="shared" si="726"/>
        <v>11454.478380800003</v>
      </c>
      <c r="NG12" s="803">
        <f t="shared" ref="NG12:OC12" si="1669">NH44*NG$32</f>
        <v>14737.873852800003</v>
      </c>
      <c r="NH12" s="803">
        <f t="shared" ref="NH12:OC12" si="1670">NH44*NH$32</f>
        <v>22925.581548800004</v>
      </c>
      <c r="NI12" s="803">
        <f t="shared" si="729"/>
        <v>7464.1827959999991</v>
      </c>
      <c r="NJ12" s="803">
        <f t="shared" si="730"/>
        <v>7294.9695840000004</v>
      </c>
      <c r="NK12" s="803">
        <f t="shared" si="731"/>
        <v>7401.5112359999994</v>
      </c>
      <c r="NL12" s="803">
        <f t="shared" si="732"/>
        <v>7238.5651800000005</v>
      </c>
      <c r="NM12" s="803">
        <f t="shared" si="733"/>
        <v>8009.4253679999993</v>
      </c>
      <c r="NN12" s="803">
        <f t="shared" ref="NN12:OC12" si="1671">NO44*NN$32</f>
        <v>9858.2363879999994</v>
      </c>
      <c r="NO12" s="803">
        <f t="shared" ref="NO12:OC12" si="1672">NO44*NO$32</f>
        <v>15404.669447999999</v>
      </c>
      <c r="NP12" s="803">
        <f t="shared" si="736"/>
        <v>13066.4172375</v>
      </c>
      <c r="NQ12" s="803">
        <f t="shared" si="737"/>
        <v>13966.454081249998</v>
      </c>
      <c r="NR12" s="803">
        <f t="shared" si="738"/>
        <v>12124.025718750001</v>
      </c>
      <c r="NS12" s="803">
        <f t="shared" si="739"/>
        <v>12441.685781249998</v>
      </c>
      <c r="NT12" s="803">
        <f t="shared" si="740"/>
        <v>13257.013275000001</v>
      </c>
      <c r="NU12" s="803">
        <f t="shared" ref="NU12:OC12" si="1673">NV44*NU$32</f>
        <v>16783.039968749999</v>
      </c>
      <c r="NV12" s="803">
        <f t="shared" ref="NV12:OC12" si="1674">NV44*NV$32</f>
        <v>24248.051437500002</v>
      </c>
      <c r="NW12" s="803">
        <f t="shared" si="743"/>
        <v>11488.107606399999</v>
      </c>
      <c r="NX12" s="803">
        <f t="shared" si="744"/>
        <v>12279.427822399999</v>
      </c>
      <c r="NY12" s="803">
        <f t="shared" si="745"/>
        <v>10659.548792</v>
      </c>
      <c r="NZ12" s="803">
        <f t="shared" si="746"/>
        <v>10938.83828</v>
      </c>
      <c r="OA12" s="803">
        <f t="shared" si="747"/>
        <v>11655.6812992</v>
      </c>
      <c r="OB12" s="803">
        <f t="shared" ref="OB12:OC12" si="1675">OC44*OB$32</f>
        <v>14755.794615999999</v>
      </c>
      <c r="OC12" s="803">
        <f t="shared" si="369"/>
        <v>21319.097583999999</v>
      </c>
    </row>
    <row r="13" spans="1:442">
      <c r="A13" s="807" t="s">
        <v>20</v>
      </c>
      <c r="B13" s="803">
        <f t="shared" si="370"/>
        <v>5788.1490908400001</v>
      </c>
      <c r="C13" s="803">
        <f t="shared" si="371"/>
        <v>5706.9621811500001</v>
      </c>
      <c r="D13" s="803">
        <f t="shared" si="372"/>
        <v>5754.7191868500004</v>
      </c>
      <c r="E13" s="803">
        <f t="shared" si="373"/>
        <v>5945.7472096500005</v>
      </c>
      <c r="F13" s="803">
        <f t="shared" si="374"/>
        <v>6566.5882837500003</v>
      </c>
      <c r="G13" s="803">
        <f t="shared" si="375"/>
        <v>7416.6629852099995</v>
      </c>
      <c r="H13" s="803">
        <f t="shared" si="376"/>
        <v>10578.17676255</v>
      </c>
      <c r="I13" s="803">
        <f t="shared" si="377"/>
        <v>4760.3579529600001</v>
      </c>
      <c r="J13" s="803">
        <f t="shared" si="378"/>
        <v>4693.5872555999995</v>
      </c>
      <c r="K13" s="803">
        <f t="shared" si="379"/>
        <v>4732.8641363999996</v>
      </c>
      <c r="L13" s="803">
        <f t="shared" si="380"/>
        <v>4889.9716595999998</v>
      </c>
      <c r="M13" s="803">
        <f t="shared" si="381"/>
        <v>5400.5711099999999</v>
      </c>
      <c r="N13" s="803">
        <f t="shared" ref="N13:BY13" si="1676">O45*N$32</f>
        <v>6099.6995882399997</v>
      </c>
      <c r="O13" s="803">
        <f t="shared" ref="O13:BZ13" si="1677">O45*O$32</f>
        <v>8699.8290971999995</v>
      </c>
      <c r="P13" s="803">
        <f t="shared" si="384"/>
        <v>4664.979637200001</v>
      </c>
      <c r="Q13" s="803">
        <f t="shared" si="385"/>
        <v>4599.5467545000001</v>
      </c>
      <c r="R13" s="803">
        <f t="shared" si="386"/>
        <v>4638.0366855000002</v>
      </c>
      <c r="S13" s="803">
        <f t="shared" si="387"/>
        <v>4791.9964095000005</v>
      </c>
      <c r="T13" s="803">
        <f t="shared" si="388"/>
        <v>5292.3655125000014</v>
      </c>
      <c r="U13" s="803">
        <f t="shared" ref="U13:CF13" si="1678">V45*U$32</f>
        <v>5977.4862843000001</v>
      </c>
      <c r="V13" s="803">
        <f t="shared" ref="V13:CG13" si="1679">V45*V$32</f>
        <v>8525.5197165000009</v>
      </c>
      <c r="W13" s="803">
        <f t="shared" si="391"/>
        <v>3694.8096093600002</v>
      </c>
      <c r="X13" s="803">
        <f t="shared" si="392"/>
        <v>3642.9847221</v>
      </c>
      <c r="Y13" s="803">
        <f t="shared" si="393"/>
        <v>3673.4699498999998</v>
      </c>
      <c r="Z13" s="803">
        <f t="shared" si="394"/>
        <v>3795.4108611000001</v>
      </c>
      <c r="AA13" s="803">
        <f t="shared" si="395"/>
        <v>4191.7188225</v>
      </c>
      <c r="AB13" s="803">
        <f t="shared" ref="AB13:CM13" si="1680">AC45*AB$32</f>
        <v>4734.35587734</v>
      </c>
      <c r="AC13" s="803">
        <f t="shared" ref="AC13:CN13" si="1681">AC45*AC$32</f>
        <v>6752.4779576999999</v>
      </c>
      <c r="AD13" s="803">
        <f t="shared" si="398"/>
        <v>4168.4595487200004</v>
      </c>
      <c r="AE13" s="803">
        <f t="shared" si="399"/>
        <v>4109.9910566999997</v>
      </c>
      <c r="AF13" s="803">
        <f t="shared" si="400"/>
        <v>4144.3842873000003</v>
      </c>
      <c r="AG13" s="803">
        <f t="shared" si="401"/>
        <v>4281.9572097</v>
      </c>
      <c r="AH13" s="803">
        <f t="shared" si="402"/>
        <v>4729.0692075000006</v>
      </c>
      <c r="AI13" s="803">
        <f t="shared" ref="AI13:CT13" si="1682">AJ45*AI$32</f>
        <v>5341.26871218</v>
      </c>
      <c r="AJ13" s="803">
        <f t="shared" ref="AJ13:CU13" si="1683">AJ45*AJ$32</f>
        <v>7618.1005779000006</v>
      </c>
      <c r="AK13" s="803">
        <f t="shared" si="405"/>
        <v>5328.7690091999993</v>
      </c>
      <c r="AL13" s="803">
        <f t="shared" si="406"/>
        <v>5254.0255494999992</v>
      </c>
      <c r="AM13" s="803">
        <f t="shared" si="407"/>
        <v>5297.9922904999994</v>
      </c>
      <c r="AN13" s="803">
        <f t="shared" si="408"/>
        <v>5473.8592544999992</v>
      </c>
      <c r="AO13" s="803">
        <f t="shared" si="409"/>
        <v>6045.4268874999998</v>
      </c>
      <c r="AP13" s="803">
        <f t="shared" ref="AP13:DA13" si="1684">AQ45*AP$32</f>
        <v>6828.0348772999987</v>
      </c>
      <c r="AQ13" s="803">
        <f t="shared" ref="AQ13:DB13" si="1685">AQ45*AQ$32</f>
        <v>9738.6331314999989</v>
      </c>
      <c r="AR13" s="803">
        <f t="shared" si="412"/>
        <v>3793.5516493200003</v>
      </c>
      <c r="AS13" s="803">
        <f t="shared" si="413"/>
        <v>3740.3417664500003</v>
      </c>
      <c r="AT13" s="803">
        <f t="shared" si="414"/>
        <v>3771.6416975500001</v>
      </c>
      <c r="AU13" s="803">
        <f t="shared" si="415"/>
        <v>3896.84142195</v>
      </c>
      <c r="AV13" s="803">
        <f t="shared" si="416"/>
        <v>4303.7405262500006</v>
      </c>
      <c r="AW13" s="803">
        <f t="shared" ref="AW13:DH13" si="1686">AX45*AW$32</f>
        <v>4860.8792998300005</v>
      </c>
      <c r="AX13" s="803">
        <f t="shared" ref="AX13:DI13" si="1687">AX45*AX$32</f>
        <v>6932.9347386500003</v>
      </c>
      <c r="AY13" s="803">
        <f t="shared" si="419"/>
        <v>5855.9445288000006</v>
      </c>
      <c r="AZ13" s="803">
        <f t="shared" si="420"/>
        <v>5773.8066930000005</v>
      </c>
      <c r="BA13" s="803">
        <f t="shared" si="421"/>
        <v>5822.1230670000004</v>
      </c>
      <c r="BB13" s="803">
        <f t="shared" si="422"/>
        <v>6015.3885630000004</v>
      </c>
      <c r="BC13" s="803">
        <f t="shared" si="423"/>
        <v>6643.5014250000013</v>
      </c>
      <c r="BD13" s="803">
        <f t="shared" ref="BD13:DO13" si="1688">BE45*BD$32</f>
        <v>7503.5328822000001</v>
      </c>
      <c r="BE13" s="803">
        <f t="shared" ref="BE13:DP13" si="1689">BE45*BE$32</f>
        <v>10702.076841</v>
      </c>
      <c r="BF13" s="803">
        <f t="shared" si="426"/>
        <v>5070.8136679199997</v>
      </c>
      <c r="BG13" s="803">
        <f t="shared" si="427"/>
        <v>4999.6883937000002</v>
      </c>
      <c r="BH13" s="803">
        <f t="shared" si="428"/>
        <v>5041.5267902999994</v>
      </c>
      <c r="BI13" s="803">
        <f t="shared" si="429"/>
        <v>5208.8803766999999</v>
      </c>
      <c r="BJ13" s="803">
        <f t="shared" si="430"/>
        <v>5752.7795325000006</v>
      </c>
      <c r="BK13" s="803">
        <f t="shared" ref="BK13:DV13" si="1690">BL45*BK$32</f>
        <v>6497.5029919799999</v>
      </c>
      <c r="BL13" s="803">
        <f t="shared" ref="BL13:DW13" si="1691">BL45*BL$32</f>
        <v>9267.2048469000001</v>
      </c>
      <c r="BM13" s="803">
        <f t="shared" si="433"/>
        <v>4750.6618317600005</v>
      </c>
      <c r="BN13" s="803">
        <f t="shared" si="434"/>
        <v>4684.0271361000005</v>
      </c>
      <c r="BO13" s="803">
        <f t="shared" si="435"/>
        <v>4723.2240159000003</v>
      </c>
      <c r="BP13" s="803">
        <f t="shared" si="436"/>
        <v>4880.0115351000004</v>
      </c>
      <c r="BQ13" s="803">
        <f t="shared" si="437"/>
        <v>5389.5709725000006</v>
      </c>
      <c r="BR13" s="803">
        <f t="shared" ref="BR13:EC13" si="1692">BS45*BR$32</f>
        <v>6087.2754329400004</v>
      </c>
      <c r="BS13" s="803">
        <f t="shared" ref="BS13:ED13" si="1693">BS45*BS$32</f>
        <v>8682.1088756999998</v>
      </c>
      <c r="BT13" s="803">
        <f t="shared" si="440"/>
        <v>5544.6280272000004</v>
      </c>
      <c r="BU13" s="803">
        <f t="shared" si="441"/>
        <v>5466.8568420000001</v>
      </c>
      <c r="BV13" s="803">
        <f t="shared" si="442"/>
        <v>5512.6045979999999</v>
      </c>
      <c r="BW13" s="803">
        <f t="shared" si="443"/>
        <v>5695.5956219999998</v>
      </c>
      <c r="BX13" s="803">
        <f t="shared" si="444"/>
        <v>6290.3164500000003</v>
      </c>
      <c r="BY13" s="803">
        <f t="shared" ref="BY13:EJ13" si="1694">BZ45*BY$32</f>
        <v>7104.6265068000002</v>
      </c>
      <c r="BZ13" s="803">
        <f t="shared" ref="BZ13:EK13" si="1695">BZ45*BZ$32</f>
        <v>10133.127954</v>
      </c>
      <c r="CA13" s="803">
        <f t="shared" si="447"/>
        <v>6164.5482108000006</v>
      </c>
      <c r="CB13" s="803">
        <f t="shared" si="448"/>
        <v>6078.0817754999998</v>
      </c>
      <c r="CC13" s="803">
        <f t="shared" si="449"/>
        <v>6128.9443845000005</v>
      </c>
      <c r="CD13" s="803">
        <f t="shared" si="450"/>
        <v>6332.3948205000006</v>
      </c>
      <c r="CE13" s="803">
        <f t="shared" si="451"/>
        <v>6993.6087375000016</v>
      </c>
      <c r="CF13" s="803">
        <f t="shared" ref="CF13:EQ13" si="1696">CG45*CF$32</f>
        <v>7898.9631777000004</v>
      </c>
      <c r="CG13" s="803">
        <f t="shared" ref="CG13:ER13" si="1697">CG45*CG$32</f>
        <v>11266.067893500001</v>
      </c>
      <c r="CH13" s="803">
        <f t="shared" si="454"/>
        <v>6720.4471608000003</v>
      </c>
      <c r="CI13" s="803">
        <f t="shared" si="455"/>
        <v>6626.1834630000003</v>
      </c>
      <c r="CJ13" s="803">
        <f t="shared" si="456"/>
        <v>6681.632697</v>
      </c>
      <c r="CK13" s="803">
        <f t="shared" si="457"/>
        <v>6903.4296330000006</v>
      </c>
      <c r="CL13" s="803">
        <f t="shared" si="458"/>
        <v>7624.2696750000014</v>
      </c>
      <c r="CM13" s="803">
        <f t="shared" ref="CM13:EX13" si="1698">CN45*CM$32</f>
        <v>8611.2660402000001</v>
      </c>
      <c r="CN13" s="803">
        <f t="shared" ref="CN13:EY13" si="1699">CN45*CN$32</f>
        <v>12282.005331</v>
      </c>
      <c r="CO13" s="803">
        <f t="shared" si="461"/>
        <v>6745.3566696000007</v>
      </c>
      <c r="CP13" s="803">
        <f t="shared" si="462"/>
        <v>6650.7435809999997</v>
      </c>
      <c r="CQ13" s="803">
        <f t="shared" si="463"/>
        <v>6706.3983390000003</v>
      </c>
      <c r="CR13" s="803">
        <f t="shared" si="464"/>
        <v>6929.0173709999999</v>
      </c>
      <c r="CS13" s="803">
        <f t="shared" si="465"/>
        <v>7652.5292250000011</v>
      </c>
      <c r="CT13" s="803">
        <f t="shared" ref="CT13:FE13" si="1700">CU45*CT$32</f>
        <v>8643.1839173999997</v>
      </c>
      <c r="CU13" s="803">
        <f t="shared" ref="CU13:FF13" si="1701">CU45*CU$32</f>
        <v>12327.528897</v>
      </c>
      <c r="CV13" s="803">
        <f t="shared" si="468"/>
        <v>6828.3927288000004</v>
      </c>
      <c r="CW13" s="803">
        <f t="shared" si="469"/>
        <v>6732.6149430000005</v>
      </c>
      <c r="CX13" s="803">
        <f t="shared" si="470"/>
        <v>6788.9548169999998</v>
      </c>
      <c r="CY13" s="803">
        <f t="shared" si="471"/>
        <v>7014.3143130000008</v>
      </c>
      <c r="CZ13" s="803">
        <f t="shared" si="472"/>
        <v>7746.7326750000011</v>
      </c>
      <c r="DA13" s="803">
        <f t="shared" si="473"/>
        <v>5512.2369322860004</v>
      </c>
      <c r="DB13" s="803">
        <f t="shared" si="474"/>
        <v>10482.59695644</v>
      </c>
      <c r="DC13" s="803">
        <f t="shared" si="475"/>
        <v>5553.9742633919996</v>
      </c>
      <c r="DD13" s="803">
        <f t="shared" si="476"/>
        <v>6678.1365659999992</v>
      </c>
      <c r="DE13" s="803">
        <f t="shared" si="477"/>
        <v>6734.0205539999997</v>
      </c>
      <c r="DF13" s="803">
        <f t="shared" si="478"/>
        <v>6957.5565059999999</v>
      </c>
      <c r="DG13" s="803">
        <f t="shared" si="479"/>
        <v>7684.04835</v>
      </c>
      <c r="DH13" s="803">
        <f t="shared" ref="DH13:FS13" si="1702">DI45*DH$32</f>
        <v>8678.7833363999998</v>
      </c>
      <c r="DI13" s="803">
        <f t="shared" ref="DI13:FT13" si="1703">DI45*DI$32</f>
        <v>12378.303341999999</v>
      </c>
      <c r="DJ13" s="803">
        <f t="shared" si="482"/>
        <v>8842.3178487599998</v>
      </c>
      <c r="DK13" s="803">
        <f t="shared" si="483"/>
        <v>10441.274534849999</v>
      </c>
      <c r="DL13" s="803">
        <f t="shared" si="484"/>
        <v>10528.649217149999</v>
      </c>
      <c r="DM13" s="803">
        <f t="shared" si="485"/>
        <v>10878.14794635</v>
      </c>
      <c r="DN13" s="803">
        <f t="shared" si="486"/>
        <v>12014.018816250002</v>
      </c>
      <c r="DO13" s="803">
        <f t="shared" ref="DO13:FZ13" si="1704">DP45*DO$32</f>
        <v>13569.288161189999</v>
      </c>
      <c r="DP13" s="803">
        <f t="shared" ref="DP13:GA13" si="1705">DP45*DP$32</f>
        <v>21100.985775450001</v>
      </c>
      <c r="DQ13" s="803">
        <f t="shared" si="489"/>
        <v>6474.7643982000009</v>
      </c>
      <c r="DR13" s="803">
        <f t="shared" si="490"/>
        <v>6383.9467457500004</v>
      </c>
      <c r="DS13" s="803">
        <f t="shared" si="491"/>
        <v>6437.3688942500003</v>
      </c>
      <c r="DT13" s="803">
        <f t="shared" si="492"/>
        <v>6651.0574882500005</v>
      </c>
      <c r="DU13" s="803">
        <f t="shared" si="493"/>
        <v>7345.5454187500009</v>
      </c>
      <c r="DV13" s="803">
        <f t="shared" ref="DV13:GG13" si="1706">DW45*DV$32</f>
        <v>8296.4596620499997</v>
      </c>
      <c r="DW13" s="803">
        <f t="shared" ref="DW13:GH13" si="1707">DW45*DW$32</f>
        <v>11833.005892750001</v>
      </c>
      <c r="DX13" s="803">
        <f t="shared" si="496"/>
        <v>12725.204453571141</v>
      </c>
      <c r="DY13" s="803">
        <f t="shared" si="497"/>
        <v>15145.654331578564</v>
      </c>
      <c r="DZ13" s="803">
        <f t="shared" si="498"/>
        <v>20264.972552033607</v>
      </c>
      <c r="EA13" s="803">
        <f t="shared" si="499"/>
        <v>7877.977005182649</v>
      </c>
      <c r="EB13" s="803">
        <f t="shared" si="500"/>
        <v>8700.5770137559393</v>
      </c>
      <c r="EC13" s="803">
        <f t="shared" ref="EC13:GN13" si="1708">ED45*EC$32</f>
        <v>9826.9062562639792</v>
      </c>
      <c r="ED13" s="803">
        <f t="shared" ref="ED13:GO13" si="1709">ED45*ED$32</f>
        <v>14015.838607614111</v>
      </c>
      <c r="EE13" s="803">
        <f t="shared" si="503"/>
        <v>6020.1491976000007</v>
      </c>
      <c r="EF13" s="803">
        <f t="shared" si="504"/>
        <v>5935.7081610000005</v>
      </c>
      <c r="EG13" s="803">
        <f t="shared" si="505"/>
        <v>5985.3793590000005</v>
      </c>
      <c r="EH13" s="803">
        <f t="shared" si="506"/>
        <v>6184.0641510000005</v>
      </c>
      <c r="EI13" s="803">
        <f t="shared" si="507"/>
        <v>6829.7897250000015</v>
      </c>
      <c r="EJ13" s="803">
        <f t="shared" ref="EJ13:GU13" si="1710">EK45*EJ$32</f>
        <v>7713.9370494000004</v>
      </c>
      <c r="EK13" s="803">
        <f t="shared" ref="EK13:GV13" si="1711">EK45*EK$32</f>
        <v>11002.170357000001</v>
      </c>
      <c r="EL13" s="803">
        <f t="shared" si="510"/>
        <v>6098.3115624000002</v>
      </c>
      <c r="EM13" s="803">
        <f t="shared" si="511"/>
        <v>6012.7741889999998</v>
      </c>
      <c r="EN13" s="803">
        <f t="shared" si="512"/>
        <v>6063.0902909999995</v>
      </c>
      <c r="EO13" s="803">
        <f t="shared" si="513"/>
        <v>6264.3546989999995</v>
      </c>
      <c r="EP13" s="803">
        <f t="shared" si="514"/>
        <v>6918.4640250000002</v>
      </c>
      <c r="EQ13" s="803">
        <f t="shared" ref="EQ13:HB13" si="1712">ER45*EQ$32</f>
        <v>7814.0906405999995</v>
      </c>
      <c r="ER13" s="803">
        <f t="shared" ref="ER13:HC13" si="1713">ER45*ER$32</f>
        <v>11145.016593</v>
      </c>
      <c r="ES13" s="803">
        <f t="shared" si="517"/>
        <v>7845.9203999999991</v>
      </c>
      <c r="ET13" s="803">
        <f t="shared" si="518"/>
        <v>7924.3796039999997</v>
      </c>
      <c r="EU13" s="803">
        <f t="shared" si="519"/>
        <v>7832.8438660000002</v>
      </c>
      <c r="EV13" s="803">
        <f t="shared" si="520"/>
        <v>6963.254355</v>
      </c>
      <c r="EW13" s="803">
        <f t="shared" si="521"/>
        <v>8140.1424149999993</v>
      </c>
      <c r="EX13" s="803">
        <f t="shared" ref="EX13:HI13" si="1714">EY45*EX$32</f>
        <v>10984.288560000001</v>
      </c>
      <c r="EY13" s="803">
        <f t="shared" ref="EY13:HJ13" si="1715">EY45*EY$32</f>
        <v>15691.840799999998</v>
      </c>
      <c r="EZ13" s="803">
        <f t="shared" si="524"/>
        <v>7073.0592000000006</v>
      </c>
      <c r="FA13" s="803">
        <f t="shared" si="525"/>
        <v>7143.7897920000005</v>
      </c>
      <c r="FB13" s="803">
        <f t="shared" si="526"/>
        <v>7061.2707680000003</v>
      </c>
      <c r="FC13" s="803">
        <f t="shared" si="527"/>
        <v>6277.34004</v>
      </c>
      <c r="FD13" s="803">
        <f t="shared" si="528"/>
        <v>7338.2989200000002</v>
      </c>
      <c r="FE13" s="803">
        <f t="shared" ref="FE13:HP13" si="1716">FF45*FE$32</f>
        <v>9902.2828800000007</v>
      </c>
      <c r="FF13" s="803">
        <f t="shared" ref="FF13:HQ13" si="1717">FF45*FF$32</f>
        <v>14146.118400000001</v>
      </c>
      <c r="FG13" s="803">
        <f t="shared" si="531"/>
        <v>8837.6527799999985</v>
      </c>
      <c r="FH13" s="803">
        <f t="shared" si="532"/>
        <v>8926.0293077999995</v>
      </c>
      <c r="FI13" s="803">
        <f t="shared" si="533"/>
        <v>8822.9233586999999</v>
      </c>
      <c r="FJ13" s="803">
        <f t="shared" si="534"/>
        <v>7843.4168422499988</v>
      </c>
      <c r="FK13" s="803">
        <f t="shared" si="535"/>
        <v>9169.064759249999</v>
      </c>
      <c r="FL13" s="803">
        <f t="shared" ref="FL13:HW13" si="1718">FM45*FL$32</f>
        <v>12372.713892</v>
      </c>
      <c r="FM13" s="803">
        <f t="shared" ref="FM13:HX13" si="1719">FM45*FM$32</f>
        <v>17675.305559999997</v>
      </c>
      <c r="FN13" s="803">
        <f t="shared" si="538"/>
        <v>6960.7864199999995</v>
      </c>
      <c r="FO13" s="803">
        <f t="shared" si="539"/>
        <v>7030.3942841999997</v>
      </c>
      <c r="FP13" s="803">
        <f t="shared" si="540"/>
        <v>6949.1851092999996</v>
      </c>
      <c r="FQ13" s="803">
        <f t="shared" si="541"/>
        <v>6177.697947749999</v>
      </c>
      <c r="FR13" s="803">
        <f t="shared" si="542"/>
        <v>7221.8159107499996</v>
      </c>
      <c r="FS13" s="803">
        <f t="shared" ref="FS13:ID13" si="1720">FT45*FS$32</f>
        <v>9745.1009880000001</v>
      </c>
      <c r="FT13" s="803">
        <f t="shared" ref="FT13:IE13" si="1721">FT45*FT$32</f>
        <v>13921.572839999999</v>
      </c>
      <c r="FU13" s="803">
        <f t="shared" si="545"/>
        <v>7400.6896200000001</v>
      </c>
      <c r="FV13" s="803">
        <f t="shared" si="546"/>
        <v>7474.6965162000006</v>
      </c>
      <c r="FW13" s="803">
        <f t="shared" si="547"/>
        <v>7388.3551373000009</v>
      </c>
      <c r="FX13" s="803">
        <f t="shared" si="548"/>
        <v>6568.1120377500001</v>
      </c>
      <c r="FY13" s="803">
        <f t="shared" si="549"/>
        <v>7678.2154807500001</v>
      </c>
      <c r="FZ13" s="803">
        <f t="shared" ref="FZ13:IK13" si="1722">GA45*FZ$32</f>
        <v>10360.965468</v>
      </c>
      <c r="GA13" s="803">
        <f t="shared" ref="GA13:IL13" si="1723">GA45*GA$32</f>
        <v>14801.37924</v>
      </c>
      <c r="GB13" s="803">
        <f t="shared" si="552"/>
        <v>6395.0928000000004</v>
      </c>
      <c r="GC13" s="803">
        <f t="shared" si="553"/>
        <v>6459.0437280000006</v>
      </c>
      <c r="GD13" s="803">
        <f t="shared" si="554"/>
        <v>6384.4343120000003</v>
      </c>
      <c r="GE13" s="803">
        <f t="shared" si="555"/>
        <v>5675.6448600000003</v>
      </c>
      <c r="GF13" s="803">
        <f t="shared" si="556"/>
        <v>6634.9087800000007</v>
      </c>
      <c r="GG13" s="803">
        <f t="shared" ref="GG13:IR13" si="1724">GH45*GG$32</f>
        <v>8953.1299200000012</v>
      </c>
      <c r="GH13" s="803">
        <f t="shared" ref="GH13:IS13" si="1725">GH45*GH$32</f>
        <v>12790.185600000001</v>
      </c>
      <c r="GI13" s="803">
        <f t="shared" si="559"/>
        <v>7879.7315999999992</v>
      </c>
      <c r="GJ13" s="803">
        <f t="shared" si="560"/>
        <v>7958.5289159999993</v>
      </c>
      <c r="GK13" s="803">
        <f t="shared" si="561"/>
        <v>7866.5987139999997</v>
      </c>
      <c r="GL13" s="803">
        <f t="shared" si="562"/>
        <v>6993.2617949999994</v>
      </c>
      <c r="GM13" s="803">
        <f t="shared" si="563"/>
        <v>8175.2215349999988</v>
      </c>
      <c r="GN13" s="803">
        <f t="shared" ref="GN13:HS13" si="1726">GO45*GN$32</f>
        <v>11031.624239999999</v>
      </c>
      <c r="GO13" s="803">
        <f t="shared" ref="GO13:HT13" si="1727">GO45*GO$32</f>
        <v>15759.463199999998</v>
      </c>
      <c r="GP13" s="803">
        <f t="shared" si="566"/>
        <v>6907.3343999999997</v>
      </c>
      <c r="GQ13" s="803">
        <f t="shared" si="567"/>
        <v>6976.4077440000001</v>
      </c>
      <c r="GR13" s="803">
        <f t="shared" si="568"/>
        <v>6895.8221760000006</v>
      </c>
      <c r="GS13" s="803">
        <f t="shared" si="569"/>
        <v>6130.2592800000002</v>
      </c>
      <c r="GT13" s="803">
        <f t="shared" si="570"/>
        <v>7166.3594400000002</v>
      </c>
      <c r="GU13" s="803">
        <f t="shared" ref="GU13:HZ13" si="1728">GV45*GU$32</f>
        <v>9670.2681600000014</v>
      </c>
      <c r="GV13" s="803">
        <f t="shared" ref="GV13:IA13" si="1729">GV45*GV$32</f>
        <v>13814.668799999999</v>
      </c>
      <c r="GW13" s="803">
        <f t="shared" si="573"/>
        <v>6514.1747999999998</v>
      </c>
      <c r="GX13" s="803">
        <f t="shared" si="574"/>
        <v>6579.3165479999998</v>
      </c>
      <c r="GY13" s="803">
        <f t="shared" si="575"/>
        <v>6503.3178420000004</v>
      </c>
      <c r="GZ13" s="803">
        <f t="shared" si="576"/>
        <v>5781.3301350000002</v>
      </c>
      <c r="HA13" s="803">
        <f t="shared" si="577"/>
        <v>6758.4563550000003</v>
      </c>
      <c r="HB13" s="803">
        <f t="shared" ref="HB13:IG13" si="1730">HC45*HB$32</f>
        <v>9119.844720000001</v>
      </c>
      <c r="HC13" s="803">
        <f t="shared" ref="HC13:IH13" si="1731">HC45*HC$32</f>
        <v>13028.3496</v>
      </c>
      <c r="HD13" s="803">
        <f t="shared" si="580"/>
        <v>7139.1075000000001</v>
      </c>
      <c r="HE13" s="803">
        <f t="shared" si="581"/>
        <v>7210.4985750000005</v>
      </c>
      <c r="HF13" s="803">
        <f t="shared" si="582"/>
        <v>7127.2089875000001</v>
      </c>
      <c r="HG13" s="803">
        <f t="shared" si="583"/>
        <v>6335.9579062499997</v>
      </c>
      <c r="HH13" s="803">
        <f t="shared" si="584"/>
        <v>7406.8240312500002</v>
      </c>
      <c r="HI13" s="803">
        <f t="shared" ref="HI13:IN13" si="1732">HJ45*HI$32</f>
        <v>9994.7505000000001</v>
      </c>
      <c r="HJ13" s="803">
        <f t="shared" ref="HJ13:IO13" si="1733">HJ45*HJ$32</f>
        <v>14278.215</v>
      </c>
      <c r="HK13" s="803">
        <f t="shared" si="587"/>
        <v>5871.0661199999995</v>
      </c>
      <c r="HL13" s="803">
        <f t="shared" si="588"/>
        <v>5929.7767812000002</v>
      </c>
      <c r="HM13" s="803">
        <f t="shared" si="589"/>
        <v>5861.2810098</v>
      </c>
      <c r="HN13" s="803">
        <f t="shared" si="590"/>
        <v>5210.5711814999995</v>
      </c>
      <c r="HO13" s="803">
        <f t="shared" si="591"/>
        <v>6091.2310994999998</v>
      </c>
      <c r="HP13" s="803">
        <f t="shared" ref="HP13:IU13" si="1734">HQ45*HP$32</f>
        <v>8219.4925679999997</v>
      </c>
      <c r="HQ13" s="803">
        <f t="shared" ref="HQ13:IV13" si="1735">HQ45*HQ$32</f>
        <v>11742.132239999999</v>
      </c>
      <c r="HR13" s="803">
        <f t="shared" si="594"/>
        <v>6767.3113199999989</v>
      </c>
      <c r="HS13" s="803">
        <f t="shared" si="595"/>
        <v>6834.9844331999993</v>
      </c>
      <c r="HT13" s="803">
        <f t="shared" si="596"/>
        <v>6756.0324677999988</v>
      </c>
      <c r="HU13" s="803">
        <f t="shared" si="597"/>
        <v>6005.9887964999989</v>
      </c>
      <c r="HV13" s="803">
        <f t="shared" si="598"/>
        <v>7021.0854944999992</v>
      </c>
      <c r="HW13" s="803">
        <f t="shared" ref="HW13:JB13" si="1736">HX45*HW$32</f>
        <v>9474.2358479999984</v>
      </c>
      <c r="HX13" s="803">
        <f t="shared" ref="HX13:JC13" si="1737">HX45*HX$32</f>
        <v>13534.622639999998</v>
      </c>
      <c r="HY13" s="803">
        <f t="shared" si="601"/>
        <v>6104.0558999999994</v>
      </c>
      <c r="HZ13" s="803">
        <f t="shared" si="602"/>
        <v>6165.0964590000003</v>
      </c>
      <c r="IA13" s="803">
        <f t="shared" si="603"/>
        <v>6093.8824734999998</v>
      </c>
      <c r="IB13" s="803">
        <f t="shared" si="604"/>
        <v>5417.3496112499997</v>
      </c>
      <c r="IC13" s="803">
        <f t="shared" si="605"/>
        <v>6332.9579962500002</v>
      </c>
      <c r="ID13" s="803">
        <f t="shared" ref="ID13:JI13" si="1738">IE45*ID$32</f>
        <v>8545.6782600000006</v>
      </c>
      <c r="IE13" s="803">
        <f t="shared" ref="IE13:JJ13" si="1739">IE45*IE$32</f>
        <v>12208.111799999999</v>
      </c>
      <c r="IF13" s="803">
        <f t="shared" si="608"/>
        <v>6972.525599999999</v>
      </c>
      <c r="IG13" s="803">
        <f t="shared" si="609"/>
        <v>7042.2508559999997</v>
      </c>
      <c r="IH13" s="803">
        <f t="shared" si="610"/>
        <v>6960.904724</v>
      </c>
      <c r="II13" s="803">
        <f t="shared" si="611"/>
        <v>6188.1164699999999</v>
      </c>
      <c r="IJ13" s="803">
        <f t="shared" si="612"/>
        <v>7233.9953099999993</v>
      </c>
      <c r="IK13" s="803">
        <f t="shared" ref="IK13:JP13" si="1740">IL45*IK$32</f>
        <v>9761.5358400000005</v>
      </c>
      <c r="IL13" s="803">
        <f t="shared" ref="IL13:JQ13" si="1741">IL45*IL$32</f>
        <v>13945.051199999998</v>
      </c>
      <c r="IM13" s="803">
        <f t="shared" si="615"/>
        <v>7346.0550719999992</v>
      </c>
      <c r="IN13" s="803">
        <f t="shared" si="616"/>
        <v>7419.5156227199996</v>
      </c>
      <c r="IO13" s="803">
        <f t="shared" si="617"/>
        <v>7333.811646879999</v>
      </c>
      <c r="IP13" s="803">
        <f t="shared" si="618"/>
        <v>6519.6238763999991</v>
      </c>
      <c r="IQ13" s="803">
        <f t="shared" si="619"/>
        <v>7621.5321371999989</v>
      </c>
      <c r="IR13" s="803">
        <f t="shared" ref="IR13:JW13" si="1742">IS45*IR$32</f>
        <v>10284.477100799999</v>
      </c>
      <c r="IS13" s="803">
        <f t="shared" ref="IS13:JX13" si="1743">IS45*IS$32</f>
        <v>14692.110143999998</v>
      </c>
      <c r="IT13" s="803">
        <f t="shared" si="622"/>
        <v>6891.1098479999991</v>
      </c>
      <c r="IU13" s="803">
        <f t="shared" si="623"/>
        <v>6960.02094648</v>
      </c>
      <c r="IV13" s="803">
        <f t="shared" si="624"/>
        <v>6879.6246649200002</v>
      </c>
      <c r="IW13" s="803">
        <f t="shared" si="625"/>
        <v>6115.8599900999998</v>
      </c>
      <c r="IX13" s="803">
        <f t="shared" si="626"/>
        <v>7149.5264673000001</v>
      </c>
      <c r="IY13" s="803">
        <f t="shared" ref="IY13:KD13" si="1744">IZ45*IY$32</f>
        <v>9647.5537872000004</v>
      </c>
      <c r="IZ13" s="803">
        <f t="shared" ref="IZ13:KE13" si="1745">IZ45*IZ$32</f>
        <v>13782.219695999998</v>
      </c>
      <c r="JA13" s="803">
        <f t="shared" si="629"/>
        <v>5474.98524</v>
      </c>
      <c r="JB13" s="803">
        <f t="shared" si="630"/>
        <v>5529.7350924000002</v>
      </c>
      <c r="JC13" s="803">
        <f t="shared" si="631"/>
        <v>5465.8602645999999</v>
      </c>
      <c r="JD13" s="803">
        <f t="shared" si="632"/>
        <v>4859.0494005</v>
      </c>
      <c r="JE13" s="803">
        <f t="shared" si="633"/>
        <v>5680.2971865</v>
      </c>
      <c r="JF13" s="803">
        <f t="shared" ref="JF13:KK13" si="1746">JG45*JF$32</f>
        <v>7664.9793360000003</v>
      </c>
      <c r="JG13" s="803">
        <f t="shared" ref="JG13:KL13" si="1747">JG45*JG$32</f>
        <v>10949.97048</v>
      </c>
      <c r="JH13" s="803">
        <f t="shared" si="636"/>
        <v>5751.4875599999996</v>
      </c>
      <c r="JI13" s="803">
        <f t="shared" si="637"/>
        <v>5809.0024355999994</v>
      </c>
      <c r="JJ13" s="803">
        <f t="shared" si="638"/>
        <v>5741.9017473999993</v>
      </c>
      <c r="JK13" s="803">
        <f t="shared" si="639"/>
        <v>5104.4452094999997</v>
      </c>
      <c r="JL13" s="803">
        <f t="shared" si="640"/>
        <v>5967.1683434999995</v>
      </c>
      <c r="JM13" s="803">
        <f t="shared" ref="JM13:KR13" si="1748">JN45*JM$32</f>
        <v>8052.0825839999998</v>
      </c>
      <c r="JN13" s="803">
        <f t="shared" ref="JN13:KS13" si="1749">JN45*JN$32</f>
        <v>11502.975119999999</v>
      </c>
      <c r="JO13" s="803">
        <f t="shared" si="643"/>
        <v>3763.8307500300002</v>
      </c>
      <c r="JP13" s="803">
        <f t="shared" si="644"/>
        <v>3678.5046121200003</v>
      </c>
      <c r="JQ13" s="803">
        <f t="shared" si="645"/>
        <v>3732.2284767299998</v>
      </c>
      <c r="JR13" s="803">
        <f t="shared" si="646"/>
        <v>3650.0625661500003</v>
      </c>
      <c r="JS13" s="803">
        <f t="shared" si="647"/>
        <v>4038.77052774</v>
      </c>
      <c r="JT13" s="803">
        <f t="shared" ref="JT13:KY13" si="1750">JU45*JT$32</f>
        <v>4971.0375900899999</v>
      </c>
      <c r="JU13" s="803">
        <f t="shared" ref="JU13:KZ13" si="1751">JU45*JU$32</f>
        <v>7767.8387771400003</v>
      </c>
      <c r="JV13" s="803">
        <f t="shared" si="650"/>
        <v>4918.5958017600005</v>
      </c>
      <c r="JW13" s="803">
        <f t="shared" si="651"/>
        <v>4807.0911110400002</v>
      </c>
      <c r="JX13" s="803">
        <f t="shared" si="652"/>
        <v>4877.2977681600005</v>
      </c>
      <c r="JY13" s="803">
        <f t="shared" si="653"/>
        <v>4769.9228808000007</v>
      </c>
      <c r="JZ13" s="803">
        <f t="shared" si="654"/>
        <v>5277.8886940800003</v>
      </c>
      <c r="KA13" s="803">
        <f t="shared" ref="KA13:LF13" si="1752">KB45*KA$32</f>
        <v>6496.18068528</v>
      </c>
      <c r="KB13" s="803">
        <f t="shared" ref="KB13:LG13" si="1753">KB45*KB$32</f>
        <v>10151.056658880001</v>
      </c>
      <c r="KC13" s="803">
        <f t="shared" si="657"/>
        <v>10895.239713749999</v>
      </c>
      <c r="KD13" s="803">
        <f t="shared" si="658"/>
        <v>10648.244355000001</v>
      </c>
      <c r="KE13" s="803">
        <f t="shared" si="659"/>
        <v>10803.75995125</v>
      </c>
      <c r="KF13" s="803">
        <f t="shared" si="660"/>
        <v>10565.91256875</v>
      </c>
      <c r="KG13" s="803">
        <f t="shared" si="661"/>
        <v>11691.113647499998</v>
      </c>
      <c r="KH13" s="803">
        <f t="shared" ref="KH13:LM13" si="1754">KI45*KH$32</f>
        <v>14389.766641249998</v>
      </c>
      <c r="KI13" s="803">
        <f t="shared" ref="KI13:LN13" si="1755">KI45*KI$32</f>
        <v>22485.725622499998</v>
      </c>
      <c r="KJ13" s="803">
        <f t="shared" si="664"/>
        <v>12544.787100150001</v>
      </c>
      <c r="KK13" s="803">
        <f t="shared" si="665"/>
        <v>12260.396460600001</v>
      </c>
      <c r="KL13" s="803">
        <f t="shared" si="666"/>
        <v>12439.45723365</v>
      </c>
      <c r="KM13" s="803">
        <f t="shared" si="667"/>
        <v>12165.59958075</v>
      </c>
      <c r="KN13" s="803">
        <f t="shared" si="668"/>
        <v>13461.1569387</v>
      </c>
      <c r="KO13" s="803">
        <f t="shared" ref="KO13:LT13" si="1756">KP45*KO$32</f>
        <v>16568.388000449999</v>
      </c>
      <c r="KP13" s="803">
        <f t="shared" ref="KP13:LU13" si="1757">KP45*KP$32</f>
        <v>25890.081185700001</v>
      </c>
      <c r="KQ13" s="803">
        <f t="shared" si="671"/>
        <v>9175.8794207999999</v>
      </c>
      <c r="KR13" s="803">
        <f t="shared" si="672"/>
        <v>8967.8620031999999</v>
      </c>
      <c r="KS13" s="803">
        <f t="shared" si="673"/>
        <v>9098.8359327999988</v>
      </c>
      <c r="KT13" s="803">
        <f t="shared" si="674"/>
        <v>8898.5228640000005</v>
      </c>
      <c r="KU13" s="803">
        <f t="shared" si="675"/>
        <v>9846.1577663999997</v>
      </c>
      <c r="KV13" s="803">
        <f t="shared" ref="KV13:MA13" si="1758">KW45*KV$32</f>
        <v>12118.940662399998</v>
      </c>
      <c r="KW13" s="803">
        <f t="shared" ref="KW13:MB13" si="1759">KW45*KW$32</f>
        <v>18937.289350399999</v>
      </c>
      <c r="KX13" s="803">
        <f t="shared" si="678"/>
        <v>10160.107528800001</v>
      </c>
      <c r="KY13" s="803">
        <f t="shared" si="679"/>
        <v>9929.7776352000019</v>
      </c>
      <c r="KZ13" s="803">
        <f t="shared" si="680"/>
        <v>10074.800160800001</v>
      </c>
      <c r="LA13" s="803">
        <f t="shared" si="681"/>
        <v>9853.0010040000016</v>
      </c>
      <c r="LB13" s="803">
        <f t="shared" si="682"/>
        <v>10902.281630400003</v>
      </c>
      <c r="LC13" s="803">
        <f t="shared" ref="LC13:MH13" si="1760">LD45*LC$32</f>
        <v>13418.848986400002</v>
      </c>
      <c r="LD13" s="803">
        <f t="shared" ref="LD13:MI13" si="1761">LD45*LD$32</f>
        <v>20968.551054400003</v>
      </c>
      <c r="LE13" s="803">
        <f t="shared" si="685"/>
        <v>11548.860216000001</v>
      </c>
      <c r="LF13" s="803">
        <f t="shared" si="686"/>
        <v>11287.047264000001</v>
      </c>
      <c r="LG13" s="803">
        <f t="shared" si="687"/>
        <v>11451.892456000001</v>
      </c>
      <c r="LH13" s="803">
        <f t="shared" si="688"/>
        <v>11199.776280000002</v>
      </c>
      <c r="LI13" s="803">
        <f t="shared" si="689"/>
        <v>12392.479728</v>
      </c>
      <c r="LJ13" s="803">
        <f t="shared" ref="LJ13:MO13" si="1762">LK45*LJ$32</f>
        <v>15253.028648000001</v>
      </c>
      <c r="LK13" s="803">
        <f t="shared" ref="LK13:MP13" si="1763">LK45*LK$32</f>
        <v>23834.675408000003</v>
      </c>
      <c r="LL13" s="803">
        <f t="shared" si="692"/>
        <v>13777.321260000001</v>
      </c>
      <c r="LM13" s="803">
        <f t="shared" si="693"/>
        <v>13464.98904</v>
      </c>
      <c r="LN13" s="803">
        <f t="shared" si="694"/>
        <v>13661.64266</v>
      </c>
      <c r="LO13" s="803">
        <f t="shared" si="695"/>
        <v>13360.878300000002</v>
      </c>
      <c r="LP13" s="803">
        <f t="shared" si="696"/>
        <v>14783.72508</v>
      </c>
      <c r="LQ13" s="803">
        <f t="shared" ref="LQ13:MV13" si="1764">LR45*LQ$32</f>
        <v>18196.243780000001</v>
      </c>
      <c r="LR13" s="803">
        <f t="shared" ref="LR13:MW13" si="1765">LR45*LR$32</f>
        <v>28433.799879999999</v>
      </c>
      <c r="LS13" s="803">
        <f t="shared" si="699"/>
        <v>18697.355599200004</v>
      </c>
      <c r="LT13" s="803">
        <f t="shared" si="700"/>
        <v>18273.486076800004</v>
      </c>
      <c r="LU13" s="803">
        <f t="shared" si="701"/>
        <v>18540.366887200002</v>
      </c>
      <c r="LV13" s="803">
        <f t="shared" si="702"/>
        <v>18132.196236000003</v>
      </c>
      <c r="LW13" s="803">
        <f t="shared" si="703"/>
        <v>20063.157393600002</v>
      </c>
      <c r="LX13" s="803">
        <f t="shared" ref="LX13:NC13" si="1766">LY45*LX$32</f>
        <v>24694.324397600005</v>
      </c>
      <c r="LY13" s="803">
        <f t="shared" ref="LY13:ND13" si="1767">LY45*LY$32</f>
        <v>38587.825409600009</v>
      </c>
      <c r="LZ13" s="803">
        <f t="shared" si="706"/>
        <v>27230.008315200004</v>
      </c>
      <c r="MA13" s="803">
        <f t="shared" si="707"/>
        <v>26612.703340800006</v>
      </c>
      <c r="MB13" s="803">
        <f t="shared" si="708"/>
        <v>27001.376843200003</v>
      </c>
      <c r="MC13" s="803">
        <f t="shared" si="709"/>
        <v>26406.935016000007</v>
      </c>
      <c r="MD13" s="803">
        <f t="shared" si="710"/>
        <v>29219.102121600004</v>
      </c>
      <c r="ME13" s="803">
        <f t="shared" ref="ME13:NJ13" si="1768">MF45*ME$32</f>
        <v>35963.730545600003</v>
      </c>
      <c r="MF13" s="803">
        <f t="shared" ref="MF13:NK13" si="1769">MF45*MF$32</f>
        <v>56197.61581760001</v>
      </c>
      <c r="MG13" s="803">
        <f t="shared" si="713"/>
        <v>36755.654899200003</v>
      </c>
      <c r="MH13" s="803">
        <f t="shared" si="714"/>
        <v>35922.403276800003</v>
      </c>
      <c r="MI13" s="803">
        <f t="shared" si="715"/>
        <v>36447.043187199997</v>
      </c>
      <c r="MJ13" s="803">
        <f t="shared" si="716"/>
        <v>35644.652736000004</v>
      </c>
      <c r="MK13" s="803">
        <f t="shared" si="717"/>
        <v>39440.576793599997</v>
      </c>
      <c r="ML13" s="803">
        <f t="shared" ref="ML13:OC13" si="1770">MM45*ML$32</f>
        <v>48544.622297599999</v>
      </c>
      <c r="MM13" s="803">
        <f t="shared" ref="MM13:OC13" si="1771">MM45*MM$32</f>
        <v>75856.758809599996</v>
      </c>
      <c r="MN13" s="803">
        <f t="shared" si="720"/>
        <v>30139.3735872</v>
      </c>
      <c r="MO13" s="803">
        <f t="shared" si="721"/>
        <v>29456.113228800001</v>
      </c>
      <c r="MP13" s="803">
        <f t="shared" si="722"/>
        <v>29886.314195199997</v>
      </c>
      <c r="MQ13" s="803">
        <v>70233.279999999999</v>
      </c>
      <c r="MR13" s="803">
        <v>74775.429999999993</v>
      </c>
      <c r="MS13" s="803">
        <v>99622.75</v>
      </c>
      <c r="MT13" s="803">
        <v>91269.35</v>
      </c>
      <c r="MU13" s="803"/>
      <c r="MV13" s="954">
        <v>10113.19</v>
      </c>
      <c r="MW13" s="954">
        <v>11786.14</v>
      </c>
      <c r="MX13" s="954">
        <v>10872.45</v>
      </c>
      <c r="MY13" s="954">
        <v>12088.17</v>
      </c>
      <c r="MZ13" s="954">
        <v>14898.94</v>
      </c>
      <c r="NA13" s="954">
        <v>12418.78</v>
      </c>
      <c r="NB13" s="803"/>
      <c r="NC13" s="803">
        <f t="shared" si="723"/>
        <v>8205.0177484800006</v>
      </c>
      <c r="ND13" s="803">
        <f t="shared" si="724"/>
        <v>7739.8425619200007</v>
      </c>
      <c r="NE13" s="803">
        <f t="shared" si="725"/>
        <v>6983.2323187200009</v>
      </c>
      <c r="NF13" s="803">
        <f t="shared" si="726"/>
        <v>7723.0290009600012</v>
      </c>
      <c r="NG13" s="803">
        <f t="shared" ref="NG13:OC13" si="1772">NH45*NG$32</f>
        <v>9936.8145273600021</v>
      </c>
      <c r="NH13" s="803">
        <f t="shared" ref="NH13:OC13" si="1773">NH45*NH$32</f>
        <v>15457.267042560001</v>
      </c>
      <c r="NI13" s="803">
        <f t="shared" si="729"/>
        <v>4301.7862987500002</v>
      </c>
      <c r="NJ13" s="803">
        <f t="shared" si="730"/>
        <v>4204.2646950000008</v>
      </c>
      <c r="NK13" s="803">
        <f t="shared" si="731"/>
        <v>4265.6671862500007</v>
      </c>
      <c r="NL13" s="803">
        <f t="shared" si="732"/>
        <v>4171.7574937500003</v>
      </c>
      <c r="NM13" s="803">
        <f t="shared" si="733"/>
        <v>4616.0225774999999</v>
      </c>
      <c r="NN13" s="803">
        <f t="shared" ref="NN13:OC13" si="1774">NO45*NN$32</f>
        <v>5681.5363962500005</v>
      </c>
      <c r="NO13" s="803">
        <f t="shared" ref="NO13:OC13" si="1775">NO45*NO$32</f>
        <v>8878.0778525000005</v>
      </c>
      <c r="NP13" s="803">
        <f t="shared" si="736"/>
        <v>5574.9454560000004</v>
      </c>
      <c r="NQ13" s="803">
        <f t="shared" si="737"/>
        <v>5958.9570960000001</v>
      </c>
      <c r="NR13" s="803">
        <f t="shared" si="738"/>
        <v>5172.8626800000011</v>
      </c>
      <c r="NS13" s="803">
        <f t="shared" si="739"/>
        <v>5308.3962000000001</v>
      </c>
      <c r="NT13" s="803">
        <f t="shared" si="740"/>
        <v>5656.2655680000007</v>
      </c>
      <c r="NU13" s="803">
        <f t="shared" ref="NU13:OC13" si="1776">NV45*NU$32</f>
        <v>7160.687640000001</v>
      </c>
      <c r="NV13" s="803">
        <f t="shared" ref="NV13:OC13" si="1777">NV45*NV$32</f>
        <v>10345.725360000002</v>
      </c>
      <c r="NW13" s="803">
        <f t="shared" si="743"/>
        <v>6837.3592932000001</v>
      </c>
      <c r="NX13" s="803">
        <f t="shared" si="744"/>
        <v>7308.3281262</v>
      </c>
      <c r="NY13" s="803">
        <f t="shared" si="745"/>
        <v>6344.227221000001</v>
      </c>
      <c r="NZ13" s="803">
        <f t="shared" si="746"/>
        <v>6510.4515150000007</v>
      </c>
      <c r="OA13" s="803">
        <f t="shared" si="747"/>
        <v>6937.0938696000012</v>
      </c>
      <c r="OB13" s="803">
        <f t="shared" ref="OB13:OC13" si="1778">OC45*OB$32</f>
        <v>8782.1835330000013</v>
      </c>
      <c r="OC13" s="803">
        <f t="shared" si="369"/>
        <v>12688.454442000002</v>
      </c>
    </row>
    <row r="14" spans="1:442">
      <c r="A14" s="807" t="s">
        <v>21</v>
      </c>
      <c r="B14" s="803">
        <f t="shared" si="370"/>
        <v>6708.5573196000005</v>
      </c>
      <c r="C14" s="803">
        <f t="shared" si="371"/>
        <v>6614.4603934999996</v>
      </c>
      <c r="D14" s="803">
        <f t="shared" si="372"/>
        <v>6669.8115264999997</v>
      </c>
      <c r="E14" s="803">
        <f t="shared" si="373"/>
        <v>6891.2160585000001</v>
      </c>
      <c r="F14" s="803">
        <f t="shared" si="374"/>
        <v>7610.7807875000008</v>
      </c>
      <c r="G14" s="803">
        <f t="shared" si="375"/>
        <v>8596.0309548999994</v>
      </c>
      <c r="H14" s="803">
        <f t="shared" si="376"/>
        <v>12260.275959500001</v>
      </c>
      <c r="I14" s="803">
        <f t="shared" si="377"/>
        <v>6487.5907517999995</v>
      </c>
      <c r="J14" s="803">
        <f t="shared" si="378"/>
        <v>6396.5931917499993</v>
      </c>
      <c r="K14" s="803">
        <f t="shared" si="379"/>
        <v>6450.1211682499998</v>
      </c>
      <c r="L14" s="803">
        <f t="shared" si="380"/>
        <v>6664.2330742499998</v>
      </c>
      <c r="M14" s="803">
        <f t="shared" si="381"/>
        <v>7360.0967687500006</v>
      </c>
      <c r="N14" s="803">
        <f t="shared" ref="N14:BY14" si="1779">O46*N$32</f>
        <v>8312.8947504499993</v>
      </c>
      <c r="O14" s="803">
        <f t="shared" ref="O14:BZ14" si="1780">O46*O$32</f>
        <v>11856.44679475</v>
      </c>
      <c r="P14" s="803">
        <f t="shared" si="384"/>
        <v>5978.8069079999996</v>
      </c>
      <c r="Q14" s="803">
        <f t="shared" si="385"/>
        <v>5894.9457549999997</v>
      </c>
      <c r="R14" s="803">
        <f t="shared" si="386"/>
        <v>5944.2758449999992</v>
      </c>
      <c r="S14" s="803">
        <f t="shared" si="387"/>
        <v>6141.5962049999998</v>
      </c>
      <c r="T14" s="803">
        <f t="shared" si="388"/>
        <v>6782.8873750000002</v>
      </c>
      <c r="U14" s="803">
        <f t="shared" ref="U14:CF14" si="1781">V46*U$32</f>
        <v>7660.9629769999992</v>
      </c>
      <c r="V14" s="803">
        <f t="shared" ref="V14:CG14" si="1782">V46*V$32</f>
        <v>10926.614935</v>
      </c>
      <c r="W14" s="803">
        <f t="shared" si="391"/>
        <v>5235.3279299999995</v>
      </c>
      <c r="X14" s="803">
        <f t="shared" si="392"/>
        <v>5161.8951124999994</v>
      </c>
      <c r="Y14" s="803">
        <f t="shared" si="393"/>
        <v>5205.0908874999996</v>
      </c>
      <c r="Z14" s="803">
        <f t="shared" si="394"/>
        <v>5377.8739874999992</v>
      </c>
      <c r="AA14" s="803">
        <f t="shared" si="395"/>
        <v>5939.4190625000001</v>
      </c>
      <c r="AB14" s="803">
        <f t="shared" ref="AB14:CM14" si="1783">AC46*AB$32</f>
        <v>6708.3038574999991</v>
      </c>
      <c r="AC14" s="803">
        <f t="shared" ref="AC14:CN14" si="1784">AC46*AC$32</f>
        <v>9567.8641624999982</v>
      </c>
      <c r="AD14" s="803">
        <f t="shared" si="398"/>
        <v>5088.4003211999998</v>
      </c>
      <c r="AE14" s="803">
        <f t="shared" si="399"/>
        <v>5017.0283694999998</v>
      </c>
      <c r="AF14" s="803">
        <f t="shared" si="400"/>
        <v>5059.0118704999995</v>
      </c>
      <c r="AG14" s="803">
        <f t="shared" si="401"/>
        <v>5226.9458744999993</v>
      </c>
      <c r="AH14" s="803">
        <f t="shared" si="402"/>
        <v>5772.7313875</v>
      </c>
      <c r="AI14" s="803">
        <f t="shared" ref="AI14:CT14" si="1785">AJ46*AI$32</f>
        <v>6520.0377052999993</v>
      </c>
      <c r="AJ14" s="803">
        <f t="shared" ref="AJ14:CU14" si="1786">AJ46*AJ$32</f>
        <v>9299.3454714999989</v>
      </c>
      <c r="AK14" s="803">
        <f t="shared" si="405"/>
        <v>6746.8085001600011</v>
      </c>
      <c r="AL14" s="803">
        <f t="shared" si="406"/>
        <v>6652.1750476000007</v>
      </c>
      <c r="AM14" s="803">
        <f t="shared" si="407"/>
        <v>6707.8417844000005</v>
      </c>
      <c r="AN14" s="803">
        <f t="shared" si="408"/>
        <v>6930.5087316000008</v>
      </c>
      <c r="AO14" s="803">
        <f t="shared" si="409"/>
        <v>7654.1763100000016</v>
      </c>
      <c r="AP14" s="803">
        <f t="shared" ref="AP14:DA14" si="1787">AQ46*AP$32</f>
        <v>8645.044225040001</v>
      </c>
      <c r="AQ14" s="803">
        <f t="shared" ref="AQ14:DB14" si="1788">AQ46*AQ$32</f>
        <v>12330.182201200001</v>
      </c>
      <c r="AR14" s="803">
        <f t="shared" si="412"/>
        <v>5199.3327419999996</v>
      </c>
      <c r="AS14" s="803">
        <f t="shared" si="413"/>
        <v>5126.4048074999992</v>
      </c>
      <c r="AT14" s="803">
        <f t="shared" si="414"/>
        <v>5169.3035924999995</v>
      </c>
      <c r="AU14" s="803">
        <f t="shared" si="415"/>
        <v>5340.8987324999998</v>
      </c>
      <c r="AV14" s="803">
        <f t="shared" si="416"/>
        <v>5898.5829375000003</v>
      </c>
      <c r="AW14" s="803">
        <f t="shared" ref="AW14:DH14" si="1789">AX46*AW$32</f>
        <v>6662.1813104999992</v>
      </c>
      <c r="AX14" s="803">
        <f t="shared" ref="AX14:DI14" si="1790">AX46*AX$32</f>
        <v>9502.0808774999987</v>
      </c>
      <c r="AY14" s="803">
        <f t="shared" si="419"/>
        <v>7387.1655126000005</v>
      </c>
      <c r="AZ14" s="803">
        <f t="shared" si="420"/>
        <v>7283.5501547499998</v>
      </c>
      <c r="BA14" s="803">
        <f t="shared" si="421"/>
        <v>7344.50036525</v>
      </c>
      <c r="BB14" s="803">
        <f t="shared" si="422"/>
        <v>7588.3012072500005</v>
      </c>
      <c r="BC14" s="803">
        <f t="shared" si="423"/>
        <v>8380.6539437500014</v>
      </c>
      <c r="BD14" s="803">
        <f t="shared" ref="BD14:DO14" si="1791">BE46*BD$32</f>
        <v>9465.5676906499993</v>
      </c>
      <c r="BE14" s="803">
        <f t="shared" ref="BE14:DP14" si="1792">BE46*BE$32</f>
        <v>13500.47162575</v>
      </c>
      <c r="BF14" s="803">
        <f t="shared" si="426"/>
        <v>7599.8556960000014</v>
      </c>
      <c r="BG14" s="803">
        <f t="shared" si="427"/>
        <v>7493.2570600000008</v>
      </c>
      <c r="BH14" s="803">
        <f t="shared" si="428"/>
        <v>7555.9621400000005</v>
      </c>
      <c r="BI14" s="803">
        <f t="shared" si="429"/>
        <v>7806.7824600000013</v>
      </c>
      <c r="BJ14" s="803">
        <f t="shared" si="430"/>
        <v>8621.9485000000022</v>
      </c>
      <c r="BK14" s="803">
        <f t="shared" ref="BK14:DV14" si="1793">BL46*BK$32</f>
        <v>9738.0989240000017</v>
      </c>
      <c r="BL14" s="803">
        <f t="shared" ref="BL14:DW14" si="1794">BL46*BL$32</f>
        <v>13889.175220000003</v>
      </c>
      <c r="BM14" s="803">
        <f t="shared" si="433"/>
        <v>8581.5698783999997</v>
      </c>
      <c r="BN14" s="803">
        <f t="shared" si="434"/>
        <v>8461.2013239999978</v>
      </c>
      <c r="BO14" s="803">
        <f t="shared" si="435"/>
        <v>8532.006355999998</v>
      </c>
      <c r="BP14" s="803">
        <f t="shared" si="436"/>
        <v>8815.2264839999989</v>
      </c>
      <c r="BQ14" s="803">
        <f t="shared" si="437"/>
        <v>9735.6918999999998</v>
      </c>
      <c r="BR14" s="803">
        <f t="shared" ref="BR14:EC14" si="1795">BS46*BR$32</f>
        <v>10996.021469599998</v>
      </c>
      <c r="BS14" s="803">
        <f t="shared" ref="BS14:ED14" si="1796">BS46*BS$32</f>
        <v>15683.314587999999</v>
      </c>
      <c r="BT14" s="803">
        <f t="shared" si="440"/>
        <v>7054.1573622000005</v>
      </c>
      <c r="BU14" s="803">
        <f t="shared" si="441"/>
        <v>6955.2129107500004</v>
      </c>
      <c r="BV14" s="803">
        <f t="shared" si="442"/>
        <v>7013.41552925</v>
      </c>
      <c r="BW14" s="803">
        <f t="shared" si="443"/>
        <v>7246.2260032500008</v>
      </c>
      <c r="BX14" s="803">
        <f t="shared" si="444"/>
        <v>8002.8600437500008</v>
      </c>
      <c r="BY14" s="803">
        <f t="shared" ref="BY14:EJ14" si="1797">BZ46*BY$32</f>
        <v>9038.8666530499995</v>
      </c>
      <c r="BZ14" s="803">
        <f t="shared" ref="BZ14:EK14" si="1798">BZ46*BZ$32</f>
        <v>12891.87999775</v>
      </c>
      <c r="CA14" s="803">
        <f t="shared" si="447"/>
        <v>6130.7895869999993</v>
      </c>
      <c r="CB14" s="803">
        <f t="shared" si="448"/>
        <v>6044.7966637499994</v>
      </c>
      <c r="CC14" s="803">
        <f t="shared" si="449"/>
        <v>6095.3807362499992</v>
      </c>
      <c r="CD14" s="803">
        <f t="shared" si="450"/>
        <v>6297.7170262499994</v>
      </c>
      <c r="CE14" s="803">
        <f t="shared" si="451"/>
        <v>6955.3099687499998</v>
      </c>
      <c r="CF14" s="803">
        <f t="shared" ref="CF14:EQ14" si="1799">CG46*CF$32</f>
        <v>7855.7064592499992</v>
      </c>
      <c r="CG14" s="803">
        <f t="shared" ref="CG14:ER14" si="1800">CG46*CG$32</f>
        <v>11204.372058749999</v>
      </c>
      <c r="CH14" s="803">
        <f t="shared" si="454"/>
        <v>6591.3595254000002</v>
      </c>
      <c r="CI14" s="803">
        <f t="shared" si="455"/>
        <v>6498.9064627499993</v>
      </c>
      <c r="CJ14" s="803">
        <f t="shared" si="456"/>
        <v>6553.2906172499997</v>
      </c>
      <c r="CK14" s="803">
        <f t="shared" si="457"/>
        <v>6770.8272352499998</v>
      </c>
      <c r="CL14" s="803">
        <f t="shared" si="458"/>
        <v>7477.8212437500006</v>
      </c>
      <c r="CM14" s="803">
        <f t="shared" ref="CM14:EX14" si="1801">CN46*CM$32</f>
        <v>8445.8591938499994</v>
      </c>
      <c r="CN14" s="803">
        <f t="shared" ref="CN14:EY14" si="1802">CN46*CN$32</f>
        <v>12046.090221749999</v>
      </c>
      <c r="CO14" s="803">
        <f t="shared" si="461"/>
        <v>7079.0463276</v>
      </c>
      <c r="CP14" s="803">
        <f t="shared" si="462"/>
        <v>6979.7527734999994</v>
      </c>
      <c r="CQ14" s="803">
        <f t="shared" si="463"/>
        <v>7038.1607464999997</v>
      </c>
      <c r="CR14" s="803">
        <f t="shared" si="464"/>
        <v>7271.7926385000001</v>
      </c>
      <c r="CS14" s="803">
        <f t="shared" si="465"/>
        <v>8031.0962875000005</v>
      </c>
      <c r="CT14" s="803">
        <f t="shared" ref="CT14:FE14" si="1803">CU46*CT$32</f>
        <v>9070.7582069</v>
      </c>
      <c r="CU14" s="803">
        <f t="shared" ref="CU14:FF14" si="1804">CU46*CU$32</f>
        <v>12937.366019499999</v>
      </c>
      <c r="CV14" s="803">
        <f t="shared" si="468"/>
        <v>7378.3473036000005</v>
      </c>
      <c r="CW14" s="803">
        <f t="shared" si="469"/>
        <v>7274.8556335000003</v>
      </c>
      <c r="CX14" s="803">
        <f t="shared" si="470"/>
        <v>7335.7330865000004</v>
      </c>
      <c r="CY14" s="803">
        <f t="shared" si="471"/>
        <v>7579.2428985000006</v>
      </c>
      <c r="CZ14" s="803">
        <f t="shared" si="472"/>
        <v>8370.6497875000005</v>
      </c>
      <c r="DA14" s="803">
        <f t="shared" si="473"/>
        <v>5956.1891240669993</v>
      </c>
      <c r="DB14" s="803">
        <f t="shared" si="474"/>
        <v>11326.858905179999</v>
      </c>
      <c r="DC14" s="803">
        <f t="shared" si="475"/>
        <v>6529.2966886679997</v>
      </c>
      <c r="DD14" s="803">
        <f t="shared" si="476"/>
        <v>7850.8709077499998</v>
      </c>
      <c r="DE14" s="803">
        <f t="shared" si="477"/>
        <v>7916.5685722499993</v>
      </c>
      <c r="DF14" s="803">
        <f t="shared" si="478"/>
        <v>8179.3592302500001</v>
      </c>
      <c r="DG14" s="803">
        <f t="shared" si="479"/>
        <v>9033.4288687500011</v>
      </c>
      <c r="DH14" s="803">
        <f t="shared" ref="DH14:FS14" si="1805">DI46*DH$32</f>
        <v>10202.847296849999</v>
      </c>
      <c r="DI14" s="803">
        <f t="shared" ref="DI14:FT14" si="1806">DI46*DI$32</f>
        <v>14552.032686750001</v>
      </c>
      <c r="DJ14" s="803">
        <f t="shared" si="482"/>
        <v>10065.9867264</v>
      </c>
      <c r="DK14" s="803">
        <f t="shared" si="483"/>
        <v>11886.219503999999</v>
      </c>
      <c r="DL14" s="803">
        <f t="shared" si="484"/>
        <v>11985.685775999998</v>
      </c>
      <c r="DM14" s="803">
        <f t="shared" si="485"/>
        <v>12383.550863999999</v>
      </c>
      <c r="DN14" s="803">
        <f t="shared" si="486"/>
        <v>13676.6124</v>
      </c>
      <c r="DO14" s="803">
        <f t="shared" ref="DO14:FZ14" si="1807">DP46*DO$32</f>
        <v>15447.112041599999</v>
      </c>
      <c r="DP14" s="803">
        <f t="shared" ref="DP14:GA14" si="1808">DP46*DP$32</f>
        <v>24021.104687999999</v>
      </c>
      <c r="DQ14" s="803">
        <f t="shared" si="489"/>
        <v>6637.8500395200008</v>
      </c>
      <c r="DR14" s="803">
        <f t="shared" si="490"/>
        <v>6544.7448822000006</v>
      </c>
      <c r="DS14" s="803">
        <f t="shared" si="491"/>
        <v>6599.5126218000005</v>
      </c>
      <c r="DT14" s="803">
        <f t="shared" si="492"/>
        <v>6818.5835802000011</v>
      </c>
      <c r="DU14" s="803">
        <f t="shared" si="493"/>
        <v>7530.5641950000017</v>
      </c>
      <c r="DV14" s="803">
        <f t="shared" ref="DV14:GG14" si="1809">DW46*DV$32</f>
        <v>8505.4299598800008</v>
      </c>
      <c r="DW14" s="803">
        <f t="shared" ref="DW14:GH14" si="1810">DW46*DW$32</f>
        <v>12131.054321400003</v>
      </c>
      <c r="DX14" s="803">
        <f t="shared" si="496"/>
        <v>15558.36504852601</v>
      </c>
      <c r="DY14" s="803">
        <f t="shared" si="497"/>
        <v>18517.70789610843</v>
      </c>
      <c r="DZ14" s="803">
        <f t="shared" si="498"/>
        <v>24776.799603751526</v>
      </c>
      <c r="EA14" s="803">
        <f t="shared" si="499"/>
        <v>9631.942853077564</v>
      </c>
      <c r="EB14" s="803">
        <f t="shared" si="500"/>
        <v>10637.687889945102</v>
      </c>
      <c r="EC14" s="803">
        <f t="shared" ref="EC14:GN14" si="1811">ED46*EC$32</f>
        <v>12014.784940425265</v>
      </c>
      <c r="ED14" s="803">
        <f t="shared" ref="ED14:GO14" si="1812">ED46*ED$32</f>
        <v>17136.348128166108</v>
      </c>
      <c r="EE14" s="803">
        <f t="shared" si="503"/>
        <v>7218.601946400001</v>
      </c>
      <c r="EF14" s="803">
        <f t="shared" si="504"/>
        <v>7117.3509290000002</v>
      </c>
      <c r="EG14" s="803">
        <f t="shared" si="505"/>
        <v>7176.9103510000004</v>
      </c>
      <c r="EH14" s="803">
        <f t="shared" si="506"/>
        <v>7415.1480390000006</v>
      </c>
      <c r="EI14" s="803">
        <f t="shared" si="507"/>
        <v>8189.4205250000014</v>
      </c>
      <c r="EJ14" s="803">
        <f t="shared" ref="EJ14:GU14" si="1813">EK46*EJ$32</f>
        <v>9249.5782366000003</v>
      </c>
      <c r="EK14" s="803">
        <f t="shared" ref="EK14:GV14" si="1814">EK46*EK$32</f>
        <v>13192.411973000002</v>
      </c>
      <c r="EL14" s="803">
        <f t="shared" si="510"/>
        <v>8087.0332764000004</v>
      </c>
      <c r="EM14" s="803">
        <f t="shared" si="511"/>
        <v>7973.6012915000001</v>
      </c>
      <c r="EN14" s="803">
        <f t="shared" si="512"/>
        <v>8040.3259884999998</v>
      </c>
      <c r="EO14" s="803">
        <f t="shared" si="513"/>
        <v>8307.2247764999993</v>
      </c>
      <c r="EP14" s="803">
        <f t="shared" si="514"/>
        <v>9174.6458375000002</v>
      </c>
      <c r="EQ14" s="803">
        <f t="shared" ref="EQ14:HB14" si="1815">ER46*EQ$32</f>
        <v>10362.345444099999</v>
      </c>
      <c r="ER14" s="803">
        <f t="shared" ref="ER14:HC14" si="1816">ER46*ER$32</f>
        <v>14779.5203855</v>
      </c>
      <c r="ES14" s="803">
        <f t="shared" si="517"/>
        <v>7228.8169200000002</v>
      </c>
      <c r="ET14" s="803">
        <f t="shared" si="518"/>
        <v>7301.1050892000003</v>
      </c>
      <c r="EU14" s="803">
        <f t="shared" si="519"/>
        <v>7216.7688918000003</v>
      </c>
      <c r="EV14" s="803">
        <f t="shared" si="520"/>
        <v>6415.5750164999999</v>
      </c>
      <c r="EW14" s="803">
        <f t="shared" si="521"/>
        <v>7499.8975545000003</v>
      </c>
      <c r="EX14" s="803">
        <f t="shared" ref="EX14:HI14" si="1817">EY46*EX$32</f>
        <v>10120.343688000001</v>
      </c>
      <c r="EY14" s="803">
        <f t="shared" ref="EY14:HJ14" si="1818">EY46*EY$32</f>
        <v>14457.63384</v>
      </c>
      <c r="EZ14" s="803">
        <f t="shared" si="524"/>
        <v>8376.5635199999997</v>
      </c>
      <c r="FA14" s="803">
        <f t="shared" si="525"/>
        <v>8460.3291551999991</v>
      </c>
      <c r="FB14" s="803">
        <f t="shared" si="526"/>
        <v>8362.6025807999995</v>
      </c>
      <c r="FC14" s="803">
        <f t="shared" si="527"/>
        <v>7434.2001239999991</v>
      </c>
      <c r="FD14" s="803">
        <f t="shared" si="528"/>
        <v>8690.6846519999999</v>
      </c>
      <c r="FE14" s="803">
        <f t="shared" ref="FE14:HP14" si="1819">FF46*FE$32</f>
        <v>11727.188928</v>
      </c>
      <c r="FF14" s="803">
        <f t="shared" ref="FF14:HQ14" si="1820">FF46*FF$32</f>
        <v>16753.127039999999</v>
      </c>
      <c r="FG14" s="803">
        <f t="shared" si="531"/>
        <v>9102.721943999999</v>
      </c>
      <c r="FH14" s="803">
        <f t="shared" si="532"/>
        <v>9193.7491634399994</v>
      </c>
      <c r="FI14" s="803">
        <f t="shared" si="533"/>
        <v>9087.5507407599998</v>
      </c>
      <c r="FJ14" s="803">
        <f t="shared" si="534"/>
        <v>8078.6657252999994</v>
      </c>
      <c r="FK14" s="803">
        <f t="shared" si="535"/>
        <v>9444.0740169000001</v>
      </c>
      <c r="FL14" s="803">
        <f t="shared" ref="FL14:HW14" si="1821">FM46*FL$32</f>
        <v>12743.810721600001</v>
      </c>
      <c r="FM14" s="803">
        <f t="shared" ref="FM14:HX14" si="1822">FM46*FM$32</f>
        <v>18205.443887999998</v>
      </c>
      <c r="FN14" s="803">
        <f t="shared" si="538"/>
        <v>7200.0522959999998</v>
      </c>
      <c r="FO14" s="803">
        <f t="shared" si="539"/>
        <v>7272.05281896</v>
      </c>
      <c r="FP14" s="803">
        <f t="shared" si="540"/>
        <v>7188.0522088400003</v>
      </c>
      <c r="FQ14" s="803">
        <f t="shared" si="541"/>
        <v>6390.0464126999996</v>
      </c>
      <c r="FR14" s="803">
        <f t="shared" si="542"/>
        <v>7470.0542570999996</v>
      </c>
      <c r="FS14" s="803">
        <f t="shared" ref="FS14:ID14" si="1823">FT46*FS$32</f>
        <v>10080.073214400001</v>
      </c>
      <c r="FT14" s="803">
        <f t="shared" ref="FT14:IE14" si="1824">FT46*FT$32</f>
        <v>14400.104592</v>
      </c>
      <c r="FU14" s="803">
        <f t="shared" si="545"/>
        <v>10058.534063999999</v>
      </c>
      <c r="FV14" s="803">
        <f t="shared" si="546"/>
        <v>10159.11940464</v>
      </c>
      <c r="FW14" s="803">
        <f t="shared" si="547"/>
        <v>10041.76984056</v>
      </c>
      <c r="FX14" s="803">
        <f t="shared" si="548"/>
        <v>8926.9489817999984</v>
      </c>
      <c r="FY14" s="803">
        <f t="shared" si="549"/>
        <v>10435.729091399999</v>
      </c>
      <c r="FZ14" s="803">
        <f t="shared" ref="FZ14:IK14" si="1825">GA46*FZ$32</f>
        <v>14081.9476896</v>
      </c>
      <c r="GA14" s="803">
        <f t="shared" ref="GA14:IL14" si="1826">GA46*GA$32</f>
        <v>20117.068127999999</v>
      </c>
      <c r="GB14" s="803">
        <f t="shared" si="552"/>
        <v>8208.6666719999994</v>
      </c>
      <c r="GC14" s="803">
        <f t="shared" si="553"/>
        <v>8290.7533387200001</v>
      </c>
      <c r="GD14" s="803">
        <f t="shared" si="554"/>
        <v>8194.985560879999</v>
      </c>
      <c r="GE14" s="803">
        <f t="shared" si="555"/>
        <v>7285.191671399999</v>
      </c>
      <c r="GF14" s="803">
        <f t="shared" si="556"/>
        <v>8516.4916721999998</v>
      </c>
      <c r="GG14" s="803">
        <f t="shared" ref="GG14:IR14" si="1827">GH46*GG$32</f>
        <v>11492.133340799999</v>
      </c>
      <c r="GH14" s="803">
        <f t="shared" ref="GH14:IS14" si="1828">GH46*GH$32</f>
        <v>16417.333343999999</v>
      </c>
      <c r="GI14" s="803">
        <f t="shared" si="559"/>
        <v>8587.1503200000006</v>
      </c>
      <c r="GJ14" s="803">
        <f t="shared" si="560"/>
        <v>8673.0218232000007</v>
      </c>
      <c r="GK14" s="803">
        <f t="shared" si="561"/>
        <v>8572.8384028000019</v>
      </c>
      <c r="GL14" s="803">
        <f t="shared" si="562"/>
        <v>7621.0959090000006</v>
      </c>
      <c r="GM14" s="803">
        <f t="shared" si="563"/>
        <v>8909.1684570000016</v>
      </c>
      <c r="GN14" s="803">
        <f t="shared" ref="GN14:HS14" si="1829">GO46*GN$32</f>
        <v>12022.010448000003</v>
      </c>
      <c r="GO14" s="803">
        <f t="shared" ref="GO14:HT14" si="1830">GO46*GO$32</f>
        <v>17174.300640000001</v>
      </c>
      <c r="GP14" s="803">
        <f t="shared" si="566"/>
        <v>8279.1770399999987</v>
      </c>
      <c r="GQ14" s="803">
        <f t="shared" si="567"/>
        <v>8361.9688103999997</v>
      </c>
      <c r="GR14" s="803">
        <f t="shared" si="568"/>
        <v>8265.3784115999988</v>
      </c>
      <c r="GS14" s="803">
        <f t="shared" si="569"/>
        <v>7347.7696229999992</v>
      </c>
      <c r="GT14" s="803">
        <f t="shared" si="570"/>
        <v>8589.6461789999994</v>
      </c>
      <c r="GU14" s="803">
        <f t="shared" ref="GU14:HZ14" si="1831">GV46*GU$32</f>
        <v>11590.847856</v>
      </c>
      <c r="GV14" s="803">
        <f t="shared" ref="GV14:IA14" si="1832">GV46*GV$32</f>
        <v>16558.354079999997</v>
      </c>
      <c r="GW14" s="803">
        <f t="shared" si="573"/>
        <v>7979.4573600000003</v>
      </c>
      <c r="GX14" s="803">
        <f t="shared" si="574"/>
        <v>8059.2519336000005</v>
      </c>
      <c r="GY14" s="803">
        <f t="shared" si="575"/>
        <v>7966.1582644000009</v>
      </c>
      <c r="GZ14" s="803">
        <f t="shared" si="576"/>
        <v>7081.7684070000005</v>
      </c>
      <c r="HA14" s="803">
        <f t="shared" si="577"/>
        <v>8278.687011</v>
      </c>
      <c r="HB14" s="803">
        <f t="shared" ref="HB14:IG14" si="1833">HC46*HB$32</f>
        <v>11171.240304000001</v>
      </c>
      <c r="HC14" s="803">
        <f t="shared" ref="HC14:IH14" si="1834">HC46*HC$32</f>
        <v>15958.914720000001</v>
      </c>
      <c r="HD14" s="803">
        <f t="shared" si="580"/>
        <v>5956.2828479999998</v>
      </c>
      <c r="HE14" s="803">
        <f t="shared" si="581"/>
        <v>6015.8456764800003</v>
      </c>
      <c r="HF14" s="803">
        <f t="shared" si="582"/>
        <v>5946.3557099199998</v>
      </c>
      <c r="HG14" s="803">
        <f t="shared" si="583"/>
        <v>5286.2010276000001</v>
      </c>
      <c r="HH14" s="803">
        <f t="shared" si="584"/>
        <v>6179.6434547999997</v>
      </c>
      <c r="HI14" s="803">
        <f t="shared" ref="HI14:IN14" si="1835">HJ46*HI$32</f>
        <v>8338.795987200001</v>
      </c>
      <c r="HJ14" s="803">
        <f t="shared" ref="HJ14:IO14" si="1836">HJ46*HJ$32</f>
        <v>11912.565696</v>
      </c>
      <c r="HK14" s="803">
        <f t="shared" si="587"/>
        <v>6651.5884800000003</v>
      </c>
      <c r="HL14" s="803">
        <f t="shared" si="588"/>
        <v>6718.1043648000004</v>
      </c>
      <c r="HM14" s="803">
        <f t="shared" si="589"/>
        <v>6640.5024992000008</v>
      </c>
      <c r="HN14" s="803">
        <f t="shared" si="590"/>
        <v>5903.2847760000004</v>
      </c>
      <c r="HO14" s="803">
        <f t="shared" si="591"/>
        <v>6901.023048</v>
      </c>
      <c r="HP14" s="803">
        <f t="shared" ref="HP14:IU14" si="1837">HQ46*HP$32</f>
        <v>9312.2238720000005</v>
      </c>
      <c r="HQ14" s="803">
        <f t="shared" ref="HQ14:IV14" si="1838">HQ46*HQ$32</f>
        <v>13303.176960000001</v>
      </c>
      <c r="HR14" s="803">
        <f t="shared" si="594"/>
        <v>5402.6371920000001</v>
      </c>
      <c r="HS14" s="803">
        <f t="shared" si="595"/>
        <v>5456.6635639200003</v>
      </c>
      <c r="HT14" s="803">
        <f t="shared" si="596"/>
        <v>5393.63279668</v>
      </c>
      <c r="HU14" s="803">
        <f t="shared" si="597"/>
        <v>4794.8405079000004</v>
      </c>
      <c r="HV14" s="803">
        <f t="shared" si="598"/>
        <v>5605.2360866999998</v>
      </c>
      <c r="HW14" s="803">
        <f t="shared" ref="HW14:JB14" si="1839">HX46*HW$32</f>
        <v>7563.6920688000009</v>
      </c>
      <c r="HX14" s="803">
        <f t="shared" ref="HX14:JC14" si="1840">HX46*HX$32</f>
        <v>10805.274384</v>
      </c>
      <c r="HY14" s="803">
        <f t="shared" si="601"/>
        <v>6168.8708999999999</v>
      </c>
      <c r="HZ14" s="803">
        <f t="shared" si="602"/>
        <v>6230.5596089999999</v>
      </c>
      <c r="IA14" s="803">
        <f t="shared" si="603"/>
        <v>6158.5894484999999</v>
      </c>
      <c r="IB14" s="803">
        <f t="shared" si="604"/>
        <v>5474.8729237500002</v>
      </c>
      <c r="IC14" s="803">
        <f t="shared" si="605"/>
        <v>6400.2035587499995</v>
      </c>
      <c r="ID14" s="803">
        <f t="shared" ref="ID14:JI14" si="1841">IE46*ID$32</f>
        <v>8636.4192600000006</v>
      </c>
      <c r="IE14" s="803">
        <f t="shared" ref="IE14:JJ14" si="1842">IE46*IE$32</f>
        <v>12337.7418</v>
      </c>
      <c r="IF14" s="803">
        <f t="shared" si="608"/>
        <v>8329.8671999999988</v>
      </c>
      <c r="IG14" s="803">
        <f t="shared" si="609"/>
        <v>8413.1658719999996</v>
      </c>
      <c r="IH14" s="803">
        <f t="shared" si="610"/>
        <v>8315.9840879999992</v>
      </c>
      <c r="II14" s="803">
        <f t="shared" si="611"/>
        <v>7392.7571399999997</v>
      </c>
      <c r="IJ14" s="803">
        <f t="shared" si="612"/>
        <v>8642.2372199999991</v>
      </c>
      <c r="IK14" s="803">
        <f t="shared" ref="IK14:JP14" si="1843">IL46*IK$32</f>
        <v>11661.81408</v>
      </c>
      <c r="IL14" s="803">
        <f t="shared" ref="IL14:JQ14" si="1844">IL46*IL$32</f>
        <v>16659.734399999998</v>
      </c>
      <c r="IM14" s="803">
        <f t="shared" si="615"/>
        <v>8205.2407439999988</v>
      </c>
      <c r="IN14" s="803">
        <f t="shared" si="616"/>
        <v>8287.2931514399988</v>
      </c>
      <c r="IO14" s="803">
        <f t="shared" si="617"/>
        <v>8191.5653427599991</v>
      </c>
      <c r="IP14" s="803">
        <f t="shared" si="618"/>
        <v>7282.151160299999</v>
      </c>
      <c r="IQ14" s="803">
        <f t="shared" si="619"/>
        <v>8512.9372718999984</v>
      </c>
      <c r="IR14" s="803">
        <f t="shared" ref="IR14:JW14" si="1845">IS46*IR$32</f>
        <v>11487.337041599998</v>
      </c>
      <c r="IS14" s="803">
        <f t="shared" ref="IS14:JX14" si="1846">IS46*IS$32</f>
        <v>16410.481487999998</v>
      </c>
      <c r="IT14" s="803">
        <f t="shared" si="622"/>
        <v>7980.4936440000001</v>
      </c>
      <c r="IU14" s="803">
        <f t="shared" si="623"/>
        <v>8060.2985804400005</v>
      </c>
      <c r="IV14" s="803">
        <f t="shared" si="624"/>
        <v>7967.1928212600005</v>
      </c>
      <c r="IW14" s="803">
        <f t="shared" si="625"/>
        <v>7082.6881090500001</v>
      </c>
      <c r="IX14" s="803">
        <f t="shared" si="626"/>
        <v>8279.7621556499998</v>
      </c>
      <c r="IY14" s="803">
        <f t="shared" ref="IY14:KD14" si="1847">IZ46*IY$32</f>
        <v>11172.691101600001</v>
      </c>
      <c r="IZ14" s="803">
        <f t="shared" ref="IZ14:KE14" si="1848">IZ46*IZ$32</f>
        <v>15960.987288</v>
      </c>
      <c r="JA14" s="803">
        <f t="shared" si="629"/>
        <v>6464.3968439999999</v>
      </c>
      <c r="JB14" s="803">
        <f t="shared" si="630"/>
        <v>6529.0408124400001</v>
      </c>
      <c r="JC14" s="803">
        <f t="shared" si="631"/>
        <v>6453.6228492600003</v>
      </c>
      <c r="JD14" s="803">
        <f t="shared" si="632"/>
        <v>5737.1521990500005</v>
      </c>
      <c r="JE14" s="803">
        <f t="shared" si="633"/>
        <v>6706.81172565</v>
      </c>
      <c r="JF14" s="803">
        <f t="shared" ref="JF14:KK14" si="1849">JG46*JF$32</f>
        <v>9050.1555816000018</v>
      </c>
      <c r="JG14" s="803">
        <f t="shared" ref="JG14:KL14" si="1850">JG46*JG$32</f>
        <v>12928.793688</v>
      </c>
      <c r="JH14" s="803">
        <f t="shared" si="636"/>
        <v>7552.871243999999</v>
      </c>
      <c r="JI14" s="803">
        <f t="shared" si="637"/>
        <v>7628.3999564400001</v>
      </c>
      <c r="JJ14" s="803">
        <f t="shared" si="638"/>
        <v>7540.2831252599999</v>
      </c>
      <c r="JK14" s="803">
        <f t="shared" si="639"/>
        <v>6703.1732290499995</v>
      </c>
      <c r="JL14" s="803">
        <f t="shared" si="640"/>
        <v>7836.1039156500001</v>
      </c>
      <c r="JM14" s="803">
        <f t="shared" ref="JM14:KR14" si="1851">JN46*JM$32</f>
        <v>10574.019741600001</v>
      </c>
      <c r="JN14" s="803">
        <f t="shared" ref="JN14:KS14" si="1852">JN46*JN$32</f>
        <v>15105.742487999998</v>
      </c>
      <c r="JO14" s="803">
        <f t="shared" si="643"/>
        <v>6940.2022268999999</v>
      </c>
      <c r="JP14" s="803">
        <f t="shared" si="644"/>
        <v>6782.8676676000005</v>
      </c>
      <c r="JQ14" s="803">
        <f t="shared" si="645"/>
        <v>6881.9301679</v>
      </c>
      <c r="JR14" s="803">
        <f t="shared" si="646"/>
        <v>6730.4228145000006</v>
      </c>
      <c r="JS14" s="803">
        <f t="shared" si="647"/>
        <v>7447.1691401999997</v>
      </c>
      <c r="JT14" s="803">
        <f t="shared" ref="JT14:KY14" si="1853">JU46*JT$32</f>
        <v>9166.1948807000008</v>
      </c>
      <c r="JU14" s="803">
        <f t="shared" ref="JU14:KZ14" si="1854">JU46*JU$32</f>
        <v>14323.272102200001</v>
      </c>
      <c r="JV14" s="803">
        <f t="shared" si="650"/>
        <v>6440.5121742599995</v>
      </c>
      <c r="JW14" s="803">
        <f t="shared" si="651"/>
        <v>6294.5056010399994</v>
      </c>
      <c r="JX14" s="803">
        <f t="shared" si="652"/>
        <v>6386.4356656599994</v>
      </c>
      <c r="JY14" s="803">
        <f t="shared" si="653"/>
        <v>6245.8367432999994</v>
      </c>
      <c r="JZ14" s="803">
        <f t="shared" si="654"/>
        <v>6910.9777990799994</v>
      </c>
      <c r="KA14" s="803">
        <f t="shared" ref="KA14:LF14" si="1855">KB46*KA$32</f>
        <v>8506.2348027799981</v>
      </c>
      <c r="KB14" s="803">
        <f t="shared" ref="KB14:LG14" si="1856">KB46*KB$32</f>
        <v>13292.005813879998</v>
      </c>
      <c r="KC14" s="803">
        <f t="shared" si="657"/>
        <v>7260.3169082699997</v>
      </c>
      <c r="KD14" s="803">
        <f t="shared" si="658"/>
        <v>7095.7253410799995</v>
      </c>
      <c r="KE14" s="803">
        <f t="shared" si="659"/>
        <v>7199.3570685699997</v>
      </c>
      <c r="KF14" s="803">
        <f t="shared" si="660"/>
        <v>7040.8614853500003</v>
      </c>
      <c r="KG14" s="803">
        <f t="shared" si="661"/>
        <v>7790.6675136599997</v>
      </c>
      <c r="KH14" s="803">
        <f t="shared" ref="KH14:LM14" si="1857">KI46*KH$32</f>
        <v>9588.9827848099994</v>
      </c>
      <c r="KI14" s="803">
        <f t="shared" ref="KI14:LN14" si="1858">KI46*KI$32</f>
        <v>14983.928598259999</v>
      </c>
      <c r="KJ14" s="803">
        <f t="shared" si="664"/>
        <v>10660.764220859999</v>
      </c>
      <c r="KK14" s="803">
        <f t="shared" si="665"/>
        <v>10419.084427440001</v>
      </c>
      <c r="KL14" s="803">
        <f t="shared" si="666"/>
        <v>10571.253186259999</v>
      </c>
      <c r="KM14" s="803">
        <f t="shared" si="667"/>
        <v>10338.5244963</v>
      </c>
      <c r="KN14" s="803">
        <f t="shared" si="668"/>
        <v>11439.51022188</v>
      </c>
      <c r="KO14" s="803">
        <f t="shared" ref="KO14:LT14" si="1859">KP46*KO$32</f>
        <v>14080.085742579999</v>
      </c>
      <c r="KP14" s="803">
        <f t="shared" ref="KP14:LU14" si="1860">KP46*KP$32</f>
        <v>22001.812304679999</v>
      </c>
      <c r="KQ14" s="803">
        <f t="shared" si="671"/>
        <v>7842.2048858999997</v>
      </c>
      <c r="KR14" s="803">
        <f t="shared" si="672"/>
        <v>7664.4219036000004</v>
      </c>
      <c r="KS14" s="803">
        <f t="shared" si="673"/>
        <v>7776.3593369</v>
      </c>
      <c r="KT14" s="803">
        <f t="shared" si="674"/>
        <v>7605.1609095000003</v>
      </c>
      <c r="KU14" s="803">
        <f t="shared" si="675"/>
        <v>8415.0611621999997</v>
      </c>
      <c r="KV14" s="803">
        <f t="shared" ref="KV14:MA14" si="1861">KW46*KV$32</f>
        <v>10357.5048577</v>
      </c>
      <c r="KW14" s="803">
        <f t="shared" ref="KW14:MB14" si="1862">KW46*KW$32</f>
        <v>16184.835944199998</v>
      </c>
      <c r="KX14" s="803">
        <f t="shared" si="678"/>
        <v>9352.4627499599992</v>
      </c>
      <c r="KY14" s="803">
        <f t="shared" si="679"/>
        <v>9140.4421838399994</v>
      </c>
      <c r="KZ14" s="803">
        <f t="shared" si="680"/>
        <v>9273.9366143599982</v>
      </c>
      <c r="LA14" s="803">
        <f t="shared" si="681"/>
        <v>9069.7686617999989</v>
      </c>
      <c r="LB14" s="803">
        <f t="shared" si="682"/>
        <v>10035.64012968</v>
      </c>
      <c r="LC14" s="803">
        <f t="shared" ref="LC14:MH14" si="1863">LD46*LC$32</f>
        <v>12352.161129879998</v>
      </c>
      <c r="LD14" s="803">
        <f t="shared" ref="LD14:MI14" si="1864">LD46*LD$32</f>
        <v>19301.724130479997</v>
      </c>
      <c r="LE14" s="803">
        <f t="shared" si="685"/>
        <v>10752.23266356</v>
      </c>
      <c r="LF14" s="803">
        <f t="shared" si="686"/>
        <v>10508.47927824</v>
      </c>
      <c r="LG14" s="803">
        <f t="shared" si="687"/>
        <v>10661.953631959999</v>
      </c>
      <c r="LH14" s="803">
        <f t="shared" si="688"/>
        <v>10427.228149800001</v>
      </c>
      <c r="LI14" s="803">
        <f t="shared" si="689"/>
        <v>11537.660238480001</v>
      </c>
      <c r="LJ14" s="803">
        <f t="shared" ref="LJ14:MO14" si="1865">LK46*LJ$32</f>
        <v>14200.891670679999</v>
      </c>
      <c r="LK14" s="803">
        <f t="shared" ref="LK14:MP14" si="1866">LK46*LK$32</f>
        <v>22190.58596728</v>
      </c>
      <c r="LL14" s="803">
        <f t="shared" si="692"/>
        <v>12825.39183336</v>
      </c>
      <c r="LM14" s="803">
        <f t="shared" si="693"/>
        <v>12534.63987744</v>
      </c>
      <c r="LN14" s="803">
        <f t="shared" si="694"/>
        <v>12717.705923759999</v>
      </c>
      <c r="LO14" s="803">
        <f t="shared" si="695"/>
        <v>12437.7225588</v>
      </c>
      <c r="LP14" s="803">
        <f t="shared" si="696"/>
        <v>13762.259246879999</v>
      </c>
      <c r="LQ14" s="803">
        <f t="shared" ref="LQ14:MV14" si="1867">LR46*LQ$32</f>
        <v>16938.993580079998</v>
      </c>
      <c r="LR14" s="803">
        <f t="shared" ref="LR14:MW14" si="1868">LR46*LR$32</f>
        <v>26469.19657968</v>
      </c>
      <c r="LS14" s="803">
        <f t="shared" si="699"/>
        <v>15244.204166519998</v>
      </c>
      <c r="LT14" s="803">
        <f t="shared" si="700"/>
        <v>14898.617674079998</v>
      </c>
      <c r="LU14" s="803">
        <f t="shared" si="701"/>
        <v>15116.209169319998</v>
      </c>
      <c r="LV14" s="803">
        <f t="shared" si="702"/>
        <v>14783.422176599999</v>
      </c>
      <c r="LW14" s="803">
        <f t="shared" si="703"/>
        <v>16357.760642159998</v>
      </c>
      <c r="LX14" s="803">
        <f t="shared" ref="LX14:NC14" si="1869">LY46*LX$32</f>
        <v>20133.613059559997</v>
      </c>
      <c r="LY14" s="803">
        <f t="shared" ref="LY14:ND14" si="1870">LY46*LY$32</f>
        <v>31461.170311759994</v>
      </c>
      <c r="LZ14" s="803">
        <f t="shared" si="706"/>
        <v>16543.619538779996</v>
      </c>
      <c r="MA14" s="803">
        <f t="shared" si="707"/>
        <v>16168.575267119999</v>
      </c>
      <c r="MB14" s="803">
        <f t="shared" si="708"/>
        <v>16404.714252979997</v>
      </c>
      <c r="MC14" s="803">
        <f t="shared" si="709"/>
        <v>16043.560509899999</v>
      </c>
      <c r="MD14" s="803">
        <f t="shared" si="710"/>
        <v>17752.095525239998</v>
      </c>
      <c r="ME14" s="803">
        <f t="shared" ref="ME14:NJ14" si="1871">MF46*ME$32</f>
        <v>21849.801456339996</v>
      </c>
      <c r="MF14" s="803">
        <f t="shared" ref="MF14:NK14" si="1872">MF46*MF$32</f>
        <v>34142.919249639992</v>
      </c>
      <c r="MG14" s="803">
        <f t="shared" si="713"/>
        <v>21820.345253159998</v>
      </c>
      <c r="MH14" s="803">
        <f t="shared" si="714"/>
        <v>21325.677476639998</v>
      </c>
      <c r="MI14" s="803">
        <f t="shared" si="715"/>
        <v>21637.134965559999</v>
      </c>
      <c r="MJ14" s="803">
        <f t="shared" si="716"/>
        <v>21160.7882178</v>
      </c>
      <c r="MK14" s="803">
        <f t="shared" si="717"/>
        <v>23414.274755279996</v>
      </c>
      <c r="ML14" s="803">
        <f t="shared" ref="ML14:OC14" si="1873">MM46*ML$32</f>
        <v>28818.978239479995</v>
      </c>
      <c r="MM14" s="803">
        <f t="shared" ref="MM14:OC14" si="1874">MM46*MM$32</f>
        <v>45033.088692079997</v>
      </c>
      <c r="MN14" s="803">
        <f t="shared" si="720"/>
        <v>23556.932848979999</v>
      </c>
      <c r="MO14" s="803">
        <f t="shared" si="721"/>
        <v>23022.89658792</v>
      </c>
      <c r="MP14" s="803">
        <f t="shared" si="722"/>
        <v>23359.141641179998</v>
      </c>
      <c r="MQ14" s="803">
        <v>28661.29</v>
      </c>
      <c r="MR14" s="803">
        <v>30514.880000000001</v>
      </c>
      <c r="MS14" s="803">
        <v>40654.75</v>
      </c>
      <c r="MT14" s="803">
        <v>37245.839999999997</v>
      </c>
      <c r="MU14" s="803"/>
      <c r="MV14" s="954">
        <v>13072.53</v>
      </c>
      <c r="MW14" s="954">
        <v>15235.03</v>
      </c>
      <c r="MX14" s="954">
        <v>14053.97</v>
      </c>
      <c r="MY14" s="954">
        <v>15625.45</v>
      </c>
      <c r="MZ14" s="954">
        <v>19258.71</v>
      </c>
      <c r="NA14" s="954">
        <v>16052.8</v>
      </c>
      <c r="NB14" s="803"/>
      <c r="NC14" s="803">
        <f t="shared" si="723"/>
        <v>11053.528872960002</v>
      </c>
      <c r="ND14" s="803">
        <f t="shared" si="724"/>
        <v>10426.860227840001</v>
      </c>
      <c r="NE14" s="803">
        <f t="shared" si="725"/>
        <v>9407.57990144</v>
      </c>
      <c r="NF14" s="803">
        <f t="shared" si="726"/>
        <v>10404.209553920002</v>
      </c>
      <c r="NG14" s="803">
        <f t="shared" ref="NG14:OC14" si="1875">NH46*NG$32</f>
        <v>13386.548286720001</v>
      </c>
      <c r="NH14" s="803">
        <f t="shared" ref="NH14:OC14" si="1876">NH46*NH$32</f>
        <v>20823.519557120002</v>
      </c>
      <c r="NI14" s="803">
        <f t="shared" si="729"/>
        <v>6070.7942604</v>
      </c>
      <c r="NJ14" s="803">
        <f t="shared" si="730"/>
        <v>5933.1692015999997</v>
      </c>
      <c r="NK14" s="803">
        <f t="shared" si="731"/>
        <v>6019.8220163999995</v>
      </c>
      <c r="NL14" s="803">
        <f t="shared" si="732"/>
        <v>5887.2941820000005</v>
      </c>
      <c r="NM14" s="803">
        <f t="shared" si="733"/>
        <v>6514.2527831999996</v>
      </c>
      <c r="NN14" s="803">
        <f t="shared" ref="NN14:OC14" si="1877">NO46*NN$32</f>
        <v>8017.9339811999998</v>
      </c>
      <c r="NO14" s="803">
        <f t="shared" ref="NO14:OC14" si="1878">NO46*NO$32</f>
        <v>12528.977575199999</v>
      </c>
      <c r="NP14" s="803">
        <f t="shared" si="736"/>
        <v>7713.3485601000002</v>
      </c>
      <c r="NQ14" s="803">
        <f t="shared" si="737"/>
        <v>8244.6570103499998</v>
      </c>
      <c r="NR14" s="803">
        <f t="shared" si="738"/>
        <v>7157.0373592500009</v>
      </c>
      <c r="NS14" s="803">
        <f t="shared" si="739"/>
        <v>7344.5579887499998</v>
      </c>
      <c r="NT14" s="803">
        <f t="shared" si="740"/>
        <v>7825.860937800001</v>
      </c>
      <c r="NU14" s="803">
        <f t="shared" ref="NU14:OC14" si="1879">NV46*NU$32</f>
        <v>9907.3399252500003</v>
      </c>
      <c r="NV14" s="803">
        <f t="shared" ref="NV14:OC14" si="1880">NV46*NV$32</f>
        <v>14314.074718500002</v>
      </c>
      <c r="NW14" s="803">
        <f t="shared" si="743"/>
        <v>5540.1678191000001</v>
      </c>
      <c r="NX14" s="803">
        <f t="shared" si="744"/>
        <v>5921.7839168499995</v>
      </c>
      <c r="NY14" s="803">
        <f t="shared" si="745"/>
        <v>5140.5933167500007</v>
      </c>
      <c r="NZ14" s="803">
        <f t="shared" si="746"/>
        <v>5275.2813512499997</v>
      </c>
      <c r="OA14" s="803">
        <f t="shared" si="747"/>
        <v>5620.9806398000001</v>
      </c>
      <c r="OB14" s="803">
        <f t="shared" ref="OB14:OC14" si="1881">OC46*OB$32</f>
        <v>7116.0178227500001</v>
      </c>
      <c r="OC14" s="803">
        <f t="shared" si="369"/>
        <v>10281.186633500001</v>
      </c>
    </row>
    <row r="15" spans="1:442">
      <c r="A15" s="807" t="s">
        <v>22</v>
      </c>
      <c r="B15" s="803">
        <f t="shared" si="370"/>
        <v>6359.1688195200004</v>
      </c>
      <c r="C15" s="803">
        <f t="shared" si="371"/>
        <v>6269.9725571999998</v>
      </c>
      <c r="D15" s="803">
        <f t="shared" si="372"/>
        <v>6322.4409468000003</v>
      </c>
      <c r="E15" s="803">
        <f t="shared" si="373"/>
        <v>6532.3145052</v>
      </c>
      <c r="F15" s="803">
        <f t="shared" si="374"/>
        <v>7214.4035700000013</v>
      </c>
      <c r="G15" s="803">
        <f t="shared" si="375"/>
        <v>8148.3409048800004</v>
      </c>
      <c r="H15" s="803">
        <f t="shared" si="376"/>
        <v>11621.748296400001</v>
      </c>
      <c r="I15" s="803">
        <f t="shared" si="377"/>
        <v>6155.4857231999995</v>
      </c>
      <c r="J15" s="803">
        <f t="shared" si="378"/>
        <v>6069.1464019999994</v>
      </c>
      <c r="K15" s="803">
        <f t="shared" si="379"/>
        <v>6119.9342379999989</v>
      </c>
      <c r="L15" s="803">
        <f t="shared" si="380"/>
        <v>6323.0855819999997</v>
      </c>
      <c r="M15" s="803">
        <f t="shared" si="381"/>
        <v>6983.3274499999998</v>
      </c>
      <c r="N15" s="803">
        <f t="shared" ref="N15:BY15" si="1882">O47*N$32</f>
        <v>7887.3509307999993</v>
      </c>
      <c r="O15" s="803">
        <f t="shared" ref="O15:BZ15" si="1883">O47*O$32</f>
        <v>11249.505674</v>
      </c>
      <c r="P15" s="803">
        <f t="shared" si="384"/>
        <v>7308.9970272</v>
      </c>
      <c r="Q15" s="803">
        <f t="shared" si="385"/>
        <v>7206.4780920000003</v>
      </c>
      <c r="R15" s="803">
        <f t="shared" si="386"/>
        <v>7266.7833479999999</v>
      </c>
      <c r="S15" s="803">
        <f t="shared" si="387"/>
        <v>7508.0043720000003</v>
      </c>
      <c r="T15" s="803">
        <f t="shared" si="388"/>
        <v>8291.9727000000003</v>
      </c>
      <c r="U15" s="803">
        <f t="shared" ref="U15:CF15" si="1884">V47*U$32</f>
        <v>9365.406256799999</v>
      </c>
      <c r="V15" s="803">
        <f t="shared" ref="V15:CG15" si="1885">V47*V$32</f>
        <v>13357.614204</v>
      </c>
      <c r="W15" s="803">
        <f t="shared" si="391"/>
        <v>7671.5191349999996</v>
      </c>
      <c r="X15" s="803">
        <f t="shared" si="392"/>
        <v>7563.9153187499987</v>
      </c>
      <c r="Y15" s="803">
        <f t="shared" si="393"/>
        <v>7627.2116812499989</v>
      </c>
      <c r="Z15" s="803">
        <f t="shared" si="394"/>
        <v>7880.3971312499998</v>
      </c>
      <c r="AA15" s="803">
        <f t="shared" si="395"/>
        <v>8703.2498437499999</v>
      </c>
      <c r="AB15" s="803">
        <f t="shared" ref="AB15:CM15" si="1886">AC47*AB$32</f>
        <v>9829.9250962499991</v>
      </c>
      <c r="AC15" s="803">
        <f t="shared" ref="AC15:CN15" si="1887">AC47*AC$32</f>
        <v>14020.14429375</v>
      </c>
      <c r="AD15" s="803">
        <f t="shared" si="398"/>
        <v>8342.0956463999992</v>
      </c>
      <c r="AE15" s="803">
        <f t="shared" si="399"/>
        <v>8225.0860539999994</v>
      </c>
      <c r="AF15" s="803">
        <f t="shared" si="400"/>
        <v>8293.9152259999992</v>
      </c>
      <c r="AG15" s="803">
        <f t="shared" si="401"/>
        <v>8569.2319139999981</v>
      </c>
      <c r="AH15" s="803">
        <f t="shared" si="402"/>
        <v>9464.0111500000003</v>
      </c>
      <c r="AI15" s="803">
        <f t="shared" ref="AI15:CT15" si="1888">AJ47*AI$32</f>
        <v>10689.170411599998</v>
      </c>
      <c r="AJ15" s="803">
        <f t="shared" ref="AJ15:CU15" si="1889">AJ47*AJ$32</f>
        <v>15245.661597999999</v>
      </c>
      <c r="AK15" s="803">
        <f t="shared" si="405"/>
        <v>12439.26504</v>
      </c>
      <c r="AL15" s="803">
        <f t="shared" si="406"/>
        <v>12264.786899999999</v>
      </c>
      <c r="AM15" s="803">
        <f t="shared" si="407"/>
        <v>12367.4211</v>
      </c>
      <c r="AN15" s="803">
        <f t="shared" si="408"/>
        <v>12777.957899999999</v>
      </c>
      <c r="AO15" s="803">
        <f t="shared" si="409"/>
        <v>14112.202500000001</v>
      </c>
      <c r="AP15" s="803">
        <f t="shared" ref="AP15:DA15" si="1890">AQ47*AP$32</f>
        <v>15939.091259999999</v>
      </c>
      <c r="AQ15" s="803">
        <f t="shared" ref="AQ15:DB15" si="1891">AQ47*AQ$32</f>
        <v>22733.475299999998</v>
      </c>
      <c r="AR15" s="803">
        <f t="shared" si="412"/>
        <v>10515.60894</v>
      </c>
      <c r="AS15" s="803">
        <f t="shared" si="413"/>
        <v>10368.112775</v>
      </c>
      <c r="AT15" s="803">
        <f t="shared" si="414"/>
        <v>10454.875225</v>
      </c>
      <c r="AU15" s="803">
        <f t="shared" si="415"/>
        <v>10801.925025</v>
      </c>
      <c r="AV15" s="803">
        <f t="shared" si="416"/>
        <v>11929.836875000001</v>
      </c>
      <c r="AW15" s="803">
        <f t="shared" ref="AW15:DH15" si="1892">AX47*AW$32</f>
        <v>13474.208484999999</v>
      </c>
      <c r="AX15" s="803">
        <f t="shared" ref="AX15:DI15" si="1893">AX47*AX$32</f>
        <v>19217.882675000001</v>
      </c>
      <c r="AY15" s="803">
        <f t="shared" si="419"/>
        <v>11926.662972</v>
      </c>
      <c r="AZ15" s="803">
        <f t="shared" si="420"/>
        <v>11759.374795</v>
      </c>
      <c r="BA15" s="803">
        <f t="shared" si="421"/>
        <v>11857.779605</v>
      </c>
      <c r="BB15" s="803">
        <f t="shared" si="422"/>
        <v>12251.398845</v>
      </c>
      <c r="BC15" s="803">
        <f t="shared" si="423"/>
        <v>13530.661375000001</v>
      </c>
      <c r="BD15" s="803">
        <f t="shared" ref="BD15:DO15" si="1894">BE47*BD$32</f>
        <v>15282.266992999999</v>
      </c>
      <c r="BE15" s="803">
        <f t="shared" ref="BE15:DP15" si="1895">BE47*BE$32</f>
        <v>21796.665414999999</v>
      </c>
      <c r="BF15" s="803">
        <f t="shared" si="426"/>
        <v>12686.207252400001</v>
      </c>
      <c r="BG15" s="803">
        <f t="shared" si="427"/>
        <v>12508.265401500001</v>
      </c>
      <c r="BH15" s="803">
        <f t="shared" si="428"/>
        <v>12612.937078500001</v>
      </c>
      <c r="BI15" s="803">
        <f t="shared" si="429"/>
        <v>13031.623786500002</v>
      </c>
      <c r="BJ15" s="803">
        <f t="shared" si="430"/>
        <v>14392.355587500002</v>
      </c>
      <c r="BK15" s="803">
        <f t="shared" ref="BK15:DV15" si="1896">BL47*BK$32</f>
        <v>16255.5114381</v>
      </c>
      <c r="BL15" s="803">
        <f t="shared" ref="BL15:DW15" si="1897">BL47*BL$32</f>
        <v>23184.776455500003</v>
      </c>
      <c r="BM15" s="803">
        <f t="shared" si="433"/>
        <v>14138.007391200001</v>
      </c>
      <c r="BN15" s="803">
        <f t="shared" si="434"/>
        <v>13939.702007</v>
      </c>
      <c r="BO15" s="803">
        <f t="shared" si="435"/>
        <v>14056.352233000001</v>
      </c>
      <c r="BP15" s="803">
        <f t="shared" si="436"/>
        <v>14522.953137</v>
      </c>
      <c r="BQ15" s="803">
        <f t="shared" si="437"/>
        <v>16039.406075000003</v>
      </c>
      <c r="BR15" s="803">
        <f t="shared" ref="BR15:EC15" si="1898">BS47*BR$32</f>
        <v>18115.780097800001</v>
      </c>
      <c r="BS15" s="803">
        <f t="shared" ref="BS15:ED15" si="1899">BS47*BS$32</f>
        <v>25838.025059000003</v>
      </c>
      <c r="BT15" s="803">
        <f t="shared" si="440"/>
        <v>9915.8509824000012</v>
      </c>
      <c r="BU15" s="803">
        <f t="shared" si="441"/>
        <v>9776.7672640000001</v>
      </c>
      <c r="BV15" s="803">
        <f t="shared" si="442"/>
        <v>9858.5812160000005</v>
      </c>
      <c r="BW15" s="803">
        <f t="shared" si="443"/>
        <v>10185.837024</v>
      </c>
      <c r="BX15" s="803">
        <f t="shared" si="444"/>
        <v>11249.418400000002</v>
      </c>
      <c r="BY15" s="803">
        <f t="shared" ref="BY15:EJ15" si="1900">BZ47*BY$32</f>
        <v>12705.7067456</v>
      </c>
      <c r="BZ15" s="803">
        <f t="shared" ref="BZ15:EK15" si="1901">BZ47*BZ$32</f>
        <v>18121.790368000002</v>
      </c>
      <c r="CA15" s="803">
        <f t="shared" si="447"/>
        <v>8773.6524864000003</v>
      </c>
      <c r="CB15" s="803">
        <f t="shared" si="448"/>
        <v>8650.589704</v>
      </c>
      <c r="CC15" s="803">
        <f t="shared" si="449"/>
        <v>8722.9795759999997</v>
      </c>
      <c r="CD15" s="803">
        <f t="shared" si="450"/>
        <v>9012.5390640000005</v>
      </c>
      <c r="CE15" s="803">
        <f t="shared" si="451"/>
        <v>9953.6074000000008</v>
      </c>
      <c r="CF15" s="803">
        <f t="shared" ref="CF15:EQ15" si="1902">CG47*CF$32</f>
        <v>11242.147121600001</v>
      </c>
      <c r="CG15" s="803">
        <f t="shared" ref="CG15:ER15" si="1903">CG47*CG$32</f>
        <v>16034.356648000001</v>
      </c>
      <c r="CH15" s="803">
        <f t="shared" si="454"/>
        <v>10464.496233600001</v>
      </c>
      <c r="CI15" s="803">
        <f t="shared" si="455"/>
        <v>10317.716995999999</v>
      </c>
      <c r="CJ15" s="803">
        <f t="shared" si="456"/>
        <v>10404.057724</v>
      </c>
      <c r="CK15" s="803">
        <f t="shared" si="457"/>
        <v>10749.420636000001</v>
      </c>
      <c r="CL15" s="803">
        <f t="shared" si="458"/>
        <v>11871.850100000001</v>
      </c>
      <c r="CM15" s="803">
        <f t="shared" ref="CM15:EX15" si="1904">CN47*CM$32</f>
        <v>13408.715058399999</v>
      </c>
      <c r="CN15" s="803">
        <f t="shared" ref="CN15:EY15" si="1905">CN47*CN$32</f>
        <v>19124.471251999999</v>
      </c>
      <c r="CO15" s="803">
        <f t="shared" si="461"/>
        <v>11813.44214976</v>
      </c>
      <c r="CP15" s="803">
        <f t="shared" si="462"/>
        <v>11647.742053599999</v>
      </c>
      <c r="CQ15" s="803">
        <f t="shared" si="463"/>
        <v>11745.212698399999</v>
      </c>
      <c r="CR15" s="803">
        <f t="shared" si="464"/>
        <v>12135.095277599999</v>
      </c>
      <c r="CS15" s="803">
        <f t="shared" si="465"/>
        <v>13402.213659999999</v>
      </c>
      <c r="CT15" s="803">
        <f t="shared" ref="CT15:FE15" si="1906">CU47*CT$32</f>
        <v>15137.191137439999</v>
      </c>
      <c r="CU15" s="803">
        <f t="shared" ref="CU15:FF15" si="1907">CU47*CU$32</f>
        <v>21589.747823199999</v>
      </c>
      <c r="CV15" s="803">
        <f t="shared" si="468"/>
        <v>13585.26705864</v>
      </c>
      <c r="CW15" s="803">
        <f t="shared" si="469"/>
        <v>13394.714632899999</v>
      </c>
      <c r="CX15" s="803">
        <f t="shared" si="470"/>
        <v>13506.804295099999</v>
      </c>
      <c r="CY15" s="803">
        <f t="shared" si="471"/>
        <v>13955.162943899999</v>
      </c>
      <c r="CZ15" s="803">
        <f t="shared" si="472"/>
        <v>15412.328552499999</v>
      </c>
      <c r="DA15" s="803">
        <f t="shared" si="473"/>
        <v>10966.740459985798</v>
      </c>
      <c r="DB15" s="803">
        <f t="shared" si="474"/>
        <v>20855.402548931997</v>
      </c>
      <c r="DC15" s="803">
        <f t="shared" si="475"/>
        <v>8676.6580049999993</v>
      </c>
      <c r="DD15" s="803">
        <f t="shared" si="476"/>
        <v>10432.8728125</v>
      </c>
      <c r="DE15" s="803">
        <f t="shared" si="477"/>
        <v>10520.177187499999</v>
      </c>
      <c r="DF15" s="803">
        <f t="shared" si="478"/>
        <v>10869.3946875</v>
      </c>
      <c r="DG15" s="803">
        <f t="shared" si="479"/>
        <v>12004.351562500002</v>
      </c>
      <c r="DH15" s="803">
        <f t="shared" ref="DH15:FS15" si="1908">DI47*DH$32</f>
        <v>13558.3694375</v>
      </c>
      <c r="DI15" s="803">
        <f t="shared" ref="DI15:FT15" si="1909">DI47*DI$32</f>
        <v>19337.919062500001</v>
      </c>
      <c r="DJ15" s="803">
        <f t="shared" si="482"/>
        <v>8647.3559171999987</v>
      </c>
      <c r="DK15" s="803">
        <f t="shared" si="483"/>
        <v>10211.057629499999</v>
      </c>
      <c r="DL15" s="803">
        <f t="shared" si="484"/>
        <v>10296.505810499999</v>
      </c>
      <c r="DM15" s="803">
        <f t="shared" si="485"/>
        <v>10638.2985345</v>
      </c>
      <c r="DN15" s="803">
        <f t="shared" si="486"/>
        <v>11749.1248875</v>
      </c>
      <c r="DO15" s="803">
        <f t="shared" ref="DO15:FZ15" si="1910">DP47*DO$32</f>
        <v>13270.102509299999</v>
      </c>
      <c r="DP15" s="803">
        <f t="shared" ref="DP15:GA15" si="1911">DP47*DP$32</f>
        <v>20635.735711499998</v>
      </c>
      <c r="DQ15" s="803">
        <f t="shared" si="489"/>
        <v>10776.894166439999</v>
      </c>
      <c r="DR15" s="803">
        <f t="shared" si="490"/>
        <v>10625.733109649998</v>
      </c>
      <c r="DS15" s="803">
        <f t="shared" si="491"/>
        <v>10714.651378349998</v>
      </c>
      <c r="DT15" s="803">
        <f t="shared" si="492"/>
        <v>11070.324453149999</v>
      </c>
      <c r="DU15" s="803">
        <f t="shared" si="493"/>
        <v>12226.261946249999</v>
      </c>
      <c r="DV15" s="803">
        <f t="shared" ref="DV15:GG15" si="1912">DW47*DV$32</f>
        <v>13809.007129109998</v>
      </c>
      <c r="DW15" s="803">
        <f t="shared" ref="DW15:GH15" si="1913">DW47*DW$32</f>
        <v>19695.396517049998</v>
      </c>
      <c r="DX15" s="803">
        <f t="shared" si="496"/>
        <v>18272.256256843128</v>
      </c>
      <c r="DY15" s="803">
        <f t="shared" si="497"/>
        <v>21747.80594951503</v>
      </c>
      <c r="DZ15" s="803">
        <f t="shared" si="498"/>
        <v>29098.689365634105</v>
      </c>
      <c r="EA15" s="803">
        <f t="shared" si="499"/>
        <v>11312.070870799875</v>
      </c>
      <c r="EB15" s="803">
        <f t="shared" si="500"/>
        <v>12493.250961726771</v>
      </c>
      <c r="EC15" s="803">
        <f t="shared" ref="EC15:GN15" si="1914">ED47*EC$32</f>
        <v>14110.559086226671</v>
      </c>
      <c r="ED15" s="803">
        <f t="shared" ref="ED15:GO15" si="1915">ED47*ED$32</f>
        <v>20125.491549254395</v>
      </c>
      <c r="EE15" s="803">
        <f t="shared" si="503"/>
        <v>10839.98282664</v>
      </c>
      <c r="EF15" s="803">
        <f t="shared" si="504"/>
        <v>10687.9368629</v>
      </c>
      <c r="EG15" s="803">
        <f t="shared" si="505"/>
        <v>10777.3756651</v>
      </c>
      <c r="EH15" s="803">
        <f t="shared" si="506"/>
        <v>11135.130873900001</v>
      </c>
      <c r="EI15" s="803">
        <f t="shared" si="507"/>
        <v>12297.835302500001</v>
      </c>
      <c r="EJ15" s="803">
        <f t="shared" ref="EJ15:GU15" si="1916">EK47*EJ$32</f>
        <v>13889.845981660001</v>
      </c>
      <c r="EK15" s="803">
        <f t="shared" ref="EK15:GV15" si="1917">EK47*EK$32</f>
        <v>19810.694687300002</v>
      </c>
      <c r="EL15" s="803">
        <f t="shared" si="510"/>
        <v>10956.413170319998</v>
      </c>
      <c r="EM15" s="803">
        <f t="shared" si="511"/>
        <v>10802.734107699998</v>
      </c>
      <c r="EN15" s="803">
        <f t="shared" si="512"/>
        <v>10893.133556299998</v>
      </c>
      <c r="EO15" s="803">
        <f t="shared" si="513"/>
        <v>11254.731350699998</v>
      </c>
      <c r="EP15" s="803">
        <f t="shared" si="514"/>
        <v>12429.924182499999</v>
      </c>
      <c r="EQ15" s="803">
        <f t="shared" ref="EQ15:HB15" si="1918">ER47*EQ$32</f>
        <v>14039.034367579998</v>
      </c>
      <c r="ER15" s="803">
        <f t="shared" ref="ER15:HC15" si="1919">ER47*ER$32</f>
        <v>20023.477864899996</v>
      </c>
      <c r="ES15" s="803">
        <f t="shared" si="517"/>
        <v>7419.4543080000012</v>
      </c>
      <c r="ET15" s="803">
        <f t="shared" si="518"/>
        <v>7493.6488510800009</v>
      </c>
      <c r="EU15" s="803">
        <f t="shared" si="519"/>
        <v>7407.0885508200017</v>
      </c>
      <c r="EV15" s="803">
        <f t="shared" si="520"/>
        <v>6584.765698350001</v>
      </c>
      <c r="EW15" s="803">
        <f t="shared" si="521"/>
        <v>7697.6838445500016</v>
      </c>
      <c r="EX15" s="803">
        <f t="shared" ref="EX15:HI15" si="1920">EY47*EX$32</f>
        <v>10387.236031200002</v>
      </c>
      <c r="EY15" s="803">
        <f t="shared" ref="EY15:HJ15" si="1921">EY47*EY$32</f>
        <v>14838.908616000002</v>
      </c>
      <c r="EZ15" s="803">
        <f t="shared" si="524"/>
        <v>10022.548224</v>
      </c>
      <c r="FA15" s="803">
        <f t="shared" si="525"/>
        <v>10122.773706240001</v>
      </c>
      <c r="FB15" s="803">
        <f t="shared" si="526"/>
        <v>10005.843976960001</v>
      </c>
      <c r="FC15" s="803">
        <f t="shared" si="527"/>
        <v>8895.011548800001</v>
      </c>
      <c r="FD15" s="803">
        <f t="shared" si="528"/>
        <v>10398.3937824</v>
      </c>
      <c r="FE15" s="803">
        <f t="shared" ref="FE15:HP15" si="1922">FF47*FE$32</f>
        <v>14031.567513600003</v>
      </c>
      <c r="FF15" s="803">
        <f t="shared" ref="FF15:HQ15" si="1923">FF47*FF$32</f>
        <v>20045.096448</v>
      </c>
      <c r="FG15" s="803">
        <f t="shared" si="531"/>
        <v>8651.7539520000009</v>
      </c>
      <c r="FH15" s="803">
        <f t="shared" si="532"/>
        <v>8738.2714915200013</v>
      </c>
      <c r="FI15" s="803">
        <f t="shared" si="533"/>
        <v>8637.3343620800006</v>
      </c>
      <c r="FJ15" s="803">
        <f t="shared" si="534"/>
        <v>7678.431632400001</v>
      </c>
      <c r="FK15" s="803">
        <f t="shared" si="535"/>
        <v>8976.1947252000009</v>
      </c>
      <c r="FL15" s="803">
        <f t="shared" ref="FL15:HW15" si="1924">FM47*FL$32</f>
        <v>12112.455532800002</v>
      </c>
      <c r="FM15" s="803">
        <f t="shared" ref="FM15:HX15" si="1925">FM47*FM$32</f>
        <v>17303.507904000002</v>
      </c>
      <c r="FN15" s="803">
        <f t="shared" si="538"/>
        <v>7390.8270840000005</v>
      </c>
      <c r="FO15" s="803">
        <f t="shared" si="539"/>
        <v>7464.7353548400015</v>
      </c>
      <c r="FP15" s="803">
        <f t="shared" si="540"/>
        <v>7378.5090388600011</v>
      </c>
      <c r="FQ15" s="803">
        <f t="shared" si="541"/>
        <v>6559.3590370500006</v>
      </c>
      <c r="FR15" s="803">
        <f t="shared" si="542"/>
        <v>7667.9830996500013</v>
      </c>
      <c r="FS15" s="803">
        <f t="shared" ref="FS15:ID15" si="1926">FT47*FS$32</f>
        <v>10347.157917600003</v>
      </c>
      <c r="FT15" s="803">
        <f t="shared" ref="FT15:IE15" si="1927">FT47*FT$32</f>
        <v>14781.654168000001</v>
      </c>
      <c r="FU15" s="803">
        <f t="shared" si="545"/>
        <v>8088.5591879999993</v>
      </c>
      <c r="FV15" s="803">
        <f t="shared" si="546"/>
        <v>8169.4447798800002</v>
      </c>
      <c r="FW15" s="803">
        <f t="shared" si="547"/>
        <v>8075.0782560200005</v>
      </c>
      <c r="FX15" s="803">
        <f t="shared" si="548"/>
        <v>7178.5962793499993</v>
      </c>
      <c r="FY15" s="803">
        <f t="shared" si="549"/>
        <v>8391.8801575500001</v>
      </c>
      <c r="FZ15" s="803">
        <f t="shared" ref="FZ15:IK15" si="1928">GA47*FZ$32</f>
        <v>11323.982863200001</v>
      </c>
      <c r="GA15" s="803">
        <f t="shared" ref="GA15:IL15" si="1929">GA47*GA$32</f>
        <v>16177.118375999999</v>
      </c>
      <c r="GB15" s="803">
        <f t="shared" si="552"/>
        <v>9036.8109839999997</v>
      </c>
      <c r="GC15" s="803">
        <f t="shared" si="553"/>
        <v>9127.179093839999</v>
      </c>
      <c r="GD15" s="803">
        <f t="shared" si="554"/>
        <v>9021.7496323600008</v>
      </c>
      <c r="GE15" s="803">
        <f t="shared" si="555"/>
        <v>8020.1697482999998</v>
      </c>
      <c r="GF15" s="803">
        <f t="shared" si="556"/>
        <v>9375.6913958999994</v>
      </c>
      <c r="GG15" s="803">
        <f t="shared" ref="GG15:IR15" si="1930">GH47*GG$32</f>
        <v>12651.535377600001</v>
      </c>
      <c r="GH15" s="803">
        <f t="shared" ref="GH15:IS15" si="1931">GH47*GH$32</f>
        <v>18073.621967999999</v>
      </c>
      <c r="GI15" s="803">
        <f t="shared" si="559"/>
        <v>9606.7792079999981</v>
      </c>
      <c r="GJ15" s="803">
        <f t="shared" si="560"/>
        <v>9702.8470000799989</v>
      </c>
      <c r="GK15" s="803">
        <f t="shared" si="561"/>
        <v>9590.7679093199986</v>
      </c>
      <c r="GL15" s="803">
        <f t="shared" si="562"/>
        <v>8526.0165470999982</v>
      </c>
      <c r="GM15" s="803">
        <f t="shared" si="563"/>
        <v>9967.0334282999993</v>
      </c>
      <c r="GN15" s="803">
        <f t="shared" ref="GN15:HS15" si="1932">GO47*GN$32</f>
        <v>13449.490891199999</v>
      </c>
      <c r="GO15" s="803">
        <f t="shared" ref="GO15:HT15" si="1933">GO47*GO$32</f>
        <v>19213.558415999996</v>
      </c>
      <c r="GP15" s="803">
        <f t="shared" si="566"/>
        <v>9840.5038079999995</v>
      </c>
      <c r="GQ15" s="803">
        <f t="shared" si="567"/>
        <v>9938.9088460799994</v>
      </c>
      <c r="GR15" s="803">
        <f t="shared" si="568"/>
        <v>9824.1029683199995</v>
      </c>
      <c r="GS15" s="803">
        <f t="shared" si="569"/>
        <v>8733.4471295999992</v>
      </c>
      <c r="GT15" s="803">
        <f t="shared" si="570"/>
        <v>10209.522700799998</v>
      </c>
      <c r="GU15" s="803">
        <f t="shared" ref="GU15:HZ15" si="1934">GV47*GU$32</f>
        <v>13776.705331200001</v>
      </c>
      <c r="GV15" s="803">
        <f t="shared" ref="GV15:IA15" si="1935">GV47*GV$32</f>
        <v>19681.007615999999</v>
      </c>
      <c r="GW15" s="803">
        <f t="shared" si="573"/>
        <v>9316.6369679999989</v>
      </c>
      <c r="GX15" s="803">
        <f t="shared" si="574"/>
        <v>9409.8033376799995</v>
      </c>
      <c r="GY15" s="803">
        <f t="shared" si="575"/>
        <v>9301.1092397199991</v>
      </c>
      <c r="GZ15" s="803">
        <f t="shared" si="576"/>
        <v>8268.5153090999993</v>
      </c>
      <c r="HA15" s="803">
        <f t="shared" si="577"/>
        <v>9666.0108542999988</v>
      </c>
      <c r="HB15" s="803">
        <f t="shared" ref="HB15:IG15" si="1936">HC47*HB$32</f>
        <v>13043.2917552</v>
      </c>
      <c r="HC15" s="803">
        <f t="shared" ref="HC15:IH15" si="1937">HC47*HC$32</f>
        <v>18633.273935999998</v>
      </c>
      <c r="HD15" s="803">
        <f t="shared" si="580"/>
        <v>10274.219999999999</v>
      </c>
      <c r="HE15" s="803">
        <f t="shared" si="581"/>
        <v>10376.9622</v>
      </c>
      <c r="HF15" s="803">
        <f t="shared" si="582"/>
        <v>10257.096300000001</v>
      </c>
      <c r="HG15" s="803">
        <f t="shared" si="583"/>
        <v>9118.3702499999999</v>
      </c>
      <c r="HH15" s="803">
        <f t="shared" si="584"/>
        <v>10659.50325</v>
      </c>
      <c r="HI15" s="803">
        <f t="shared" ref="HI15:IN15" si="1938">HJ47*HI$32</f>
        <v>14383.908000000001</v>
      </c>
      <c r="HJ15" s="803">
        <f t="shared" ref="HJ15:IO15" si="1939">HJ47*HJ$32</f>
        <v>20548.439999999999</v>
      </c>
      <c r="HK15" s="803">
        <f t="shared" si="587"/>
        <v>9446.3856959999994</v>
      </c>
      <c r="HL15" s="803">
        <f t="shared" si="588"/>
        <v>9540.8495529600004</v>
      </c>
      <c r="HM15" s="803">
        <f t="shared" si="589"/>
        <v>9430.6417198399995</v>
      </c>
      <c r="HN15" s="803">
        <f t="shared" si="590"/>
        <v>8383.6673052000006</v>
      </c>
      <c r="HO15" s="803">
        <f t="shared" si="591"/>
        <v>9800.6251596000002</v>
      </c>
      <c r="HP15" s="803">
        <f t="shared" ref="HP15:IU15" si="1940">HQ47*HP$32</f>
        <v>13224.9399744</v>
      </c>
      <c r="HQ15" s="803">
        <f t="shared" ref="HQ15:IV15" si="1941">HQ47*HQ$32</f>
        <v>18892.771391999999</v>
      </c>
      <c r="HR15" s="803">
        <f t="shared" si="594"/>
        <v>8856.3942719999995</v>
      </c>
      <c r="HS15" s="803">
        <f t="shared" si="595"/>
        <v>8944.9582147199999</v>
      </c>
      <c r="HT15" s="803">
        <f t="shared" si="596"/>
        <v>8841.6336148800001</v>
      </c>
      <c r="HU15" s="803">
        <f t="shared" si="597"/>
        <v>7860.0499164000003</v>
      </c>
      <c r="HV15" s="803">
        <f t="shared" si="598"/>
        <v>9188.5090572000008</v>
      </c>
      <c r="HW15" s="803">
        <f t="shared" ref="HW15:JB15" si="1942">HX47*HW$32</f>
        <v>12398.9519808</v>
      </c>
      <c r="HX15" s="803">
        <f t="shared" ref="HX15:JC15" si="1943">HX47*HX$32</f>
        <v>17712.788543999999</v>
      </c>
      <c r="HY15" s="803">
        <f t="shared" si="601"/>
        <v>10432.061376</v>
      </c>
      <c r="HZ15" s="803">
        <f t="shared" si="602"/>
        <v>10536.381989760001</v>
      </c>
      <c r="IA15" s="803">
        <f t="shared" si="603"/>
        <v>10414.67460704</v>
      </c>
      <c r="IB15" s="803">
        <f t="shared" si="604"/>
        <v>9258.4544712000006</v>
      </c>
      <c r="IC15" s="803">
        <f t="shared" si="605"/>
        <v>10823.2636776</v>
      </c>
      <c r="ID15" s="803">
        <f t="shared" ref="ID15:JI15" si="1944">IE47*ID$32</f>
        <v>14604.885926400002</v>
      </c>
      <c r="IE15" s="803">
        <f t="shared" ref="IE15:JJ15" si="1945">IE47*IE$32</f>
        <v>20864.122751999999</v>
      </c>
      <c r="IF15" s="803">
        <f t="shared" si="608"/>
        <v>8953.8696</v>
      </c>
      <c r="IG15" s="803">
        <f t="shared" si="609"/>
        <v>9043.4082959999996</v>
      </c>
      <c r="IH15" s="803">
        <f t="shared" si="610"/>
        <v>8938.9464840000001</v>
      </c>
      <c r="II15" s="803">
        <f t="shared" si="611"/>
        <v>7946.5592699999997</v>
      </c>
      <c r="IJ15" s="803">
        <f t="shared" si="612"/>
        <v>9289.6397099999995</v>
      </c>
      <c r="IK15" s="803">
        <f t="shared" ref="IK15:JP15" si="1946">IL47*IK$32</f>
        <v>12535.417440000001</v>
      </c>
      <c r="IL15" s="803">
        <f t="shared" ref="IL15:JQ15" si="1947">IL47*IL$32</f>
        <v>17907.7392</v>
      </c>
      <c r="IM15" s="803">
        <f t="shared" si="615"/>
        <v>8623.5072120000023</v>
      </c>
      <c r="IN15" s="803">
        <f t="shared" si="616"/>
        <v>8709.7422841200023</v>
      </c>
      <c r="IO15" s="803">
        <f t="shared" si="617"/>
        <v>8609.1346999800026</v>
      </c>
      <c r="IP15" s="803">
        <f t="shared" si="618"/>
        <v>7653.3626506500013</v>
      </c>
      <c r="IQ15" s="803">
        <f t="shared" si="619"/>
        <v>8946.8887324500029</v>
      </c>
      <c r="IR15" s="803">
        <f t="shared" ref="IR15:JW15" si="1948">IS47*IR$32</f>
        <v>12072.910096800004</v>
      </c>
      <c r="IS15" s="803">
        <f t="shared" ref="IS15:JX15" si="1949">IS47*IS$32</f>
        <v>17247.014424000005</v>
      </c>
      <c r="IT15" s="803">
        <f t="shared" si="622"/>
        <v>9520.1441639999994</v>
      </c>
      <c r="IU15" s="803">
        <f t="shared" si="623"/>
        <v>9615.3456056400009</v>
      </c>
      <c r="IV15" s="803">
        <f t="shared" si="624"/>
        <v>9504.2772570600009</v>
      </c>
      <c r="IW15" s="803">
        <f t="shared" si="625"/>
        <v>8449.1279455500007</v>
      </c>
      <c r="IX15" s="803">
        <f t="shared" si="626"/>
        <v>9877.1495701500007</v>
      </c>
      <c r="IY15" s="803">
        <f t="shared" ref="IY15:KD15" si="1950">IZ47*IY$32</f>
        <v>13328.201829600001</v>
      </c>
      <c r="IZ15" s="803">
        <f t="shared" ref="IZ15:KE15" si="1951">IZ47*IZ$32</f>
        <v>19040.288327999999</v>
      </c>
      <c r="JA15" s="803">
        <f t="shared" si="629"/>
        <v>7909.3749239999997</v>
      </c>
      <c r="JB15" s="803">
        <f t="shared" si="630"/>
        <v>7988.4686732399996</v>
      </c>
      <c r="JC15" s="803">
        <f t="shared" si="631"/>
        <v>7896.1926324599999</v>
      </c>
      <c r="JD15" s="803">
        <f t="shared" si="632"/>
        <v>7019.5702450499994</v>
      </c>
      <c r="JE15" s="803">
        <f t="shared" si="633"/>
        <v>8205.9764836499999</v>
      </c>
      <c r="JF15" s="803">
        <f t="shared" ref="JF15:KK15" si="1952">JG47*JF$32</f>
        <v>11073.124893600001</v>
      </c>
      <c r="JG15" s="803">
        <f t="shared" ref="JG15:KL15" si="1953">JG47*JG$32</f>
        <v>15818.749847999999</v>
      </c>
      <c r="JH15" s="803">
        <f t="shared" si="636"/>
        <v>9318.1052159999999</v>
      </c>
      <c r="JI15" s="803">
        <f t="shared" si="637"/>
        <v>9411.28626816</v>
      </c>
      <c r="JJ15" s="803">
        <f t="shared" si="638"/>
        <v>9302.5750406400002</v>
      </c>
      <c r="JK15" s="803">
        <f t="shared" si="639"/>
        <v>8269.8183792</v>
      </c>
      <c r="JL15" s="803">
        <f t="shared" si="640"/>
        <v>9667.5341616000005</v>
      </c>
      <c r="JM15" s="803">
        <f t="shared" ref="JM15:KR15" si="1954">JN47*JM$32</f>
        <v>13045.347302400001</v>
      </c>
      <c r="JN15" s="803">
        <f t="shared" ref="JN15:KS15" si="1955">JN47*JN$32</f>
        <v>18636.210432</v>
      </c>
      <c r="JO15" s="803">
        <f t="shared" si="643"/>
        <v>9520.1415199799994</v>
      </c>
      <c r="JP15" s="803">
        <f t="shared" si="644"/>
        <v>9304.3196719200005</v>
      </c>
      <c r="JQ15" s="803">
        <f t="shared" si="645"/>
        <v>9440.2075021799992</v>
      </c>
      <c r="JR15" s="803">
        <f t="shared" si="646"/>
        <v>9232.3790559000008</v>
      </c>
      <c r="JS15" s="803">
        <f t="shared" si="647"/>
        <v>10215.56747484</v>
      </c>
      <c r="JT15" s="803">
        <f t="shared" ref="JT15:KY15" si="1956">JU47*JT$32</f>
        <v>12573.62099994</v>
      </c>
      <c r="JU15" s="803">
        <f t="shared" ref="JU15:KZ15" si="1957">JU47*JU$32</f>
        <v>19647.781575239998</v>
      </c>
      <c r="JV15" s="803">
        <f t="shared" si="650"/>
        <v>10889.70344553</v>
      </c>
      <c r="JW15" s="803">
        <f t="shared" si="651"/>
        <v>10642.83359412</v>
      </c>
      <c r="JX15" s="803">
        <f t="shared" si="652"/>
        <v>10798.270167230001</v>
      </c>
      <c r="JY15" s="803">
        <f t="shared" si="653"/>
        <v>10560.54364365</v>
      </c>
      <c r="JZ15" s="803">
        <f t="shared" si="654"/>
        <v>11685.17296674</v>
      </c>
      <c r="KA15" s="803">
        <f t="shared" ref="KA15:LF15" si="1958">KB47*KA$32</f>
        <v>14382.454676590001</v>
      </c>
      <c r="KB15" s="803">
        <f t="shared" ref="KB15:LG15" si="1959">KB47*KB$32</f>
        <v>22474.299806139999</v>
      </c>
      <c r="KC15" s="803">
        <f t="shared" si="657"/>
        <v>12314.740185929999</v>
      </c>
      <c r="KD15" s="803">
        <f t="shared" si="658"/>
        <v>12035.56471572</v>
      </c>
      <c r="KE15" s="803">
        <f t="shared" si="659"/>
        <v>12211.341863629999</v>
      </c>
      <c r="KF15" s="803">
        <f t="shared" si="660"/>
        <v>11942.50622565</v>
      </c>
      <c r="KG15" s="803">
        <f t="shared" si="661"/>
        <v>13214.305589939999</v>
      </c>
      <c r="KH15" s="803">
        <f t="shared" ref="KH15:LM15" si="1960">KI47*KH$32</f>
        <v>16264.556097789999</v>
      </c>
      <c r="KI15" s="803">
        <f t="shared" ref="KI15:LN15" si="1961">KI47*KI$32</f>
        <v>25415.307621339998</v>
      </c>
      <c r="KJ15" s="803">
        <f t="shared" si="664"/>
        <v>15069.229211399999</v>
      </c>
      <c r="KK15" s="803">
        <f t="shared" si="665"/>
        <v>14727.6094056</v>
      </c>
      <c r="KL15" s="803">
        <f t="shared" si="666"/>
        <v>14942.703357399998</v>
      </c>
      <c r="KM15" s="803">
        <f t="shared" si="667"/>
        <v>14613.736137</v>
      </c>
      <c r="KN15" s="803">
        <f t="shared" si="668"/>
        <v>16170.004141199999</v>
      </c>
      <c r="KO15" s="803">
        <f t="shared" ref="KO15:LT15" si="1962">KP47*KO$32</f>
        <v>19902.5168342</v>
      </c>
      <c r="KP15" s="803">
        <f t="shared" ref="KP15:LU15" si="1963">KP47*KP$32</f>
        <v>31100.054913199998</v>
      </c>
      <c r="KQ15" s="803">
        <f t="shared" si="671"/>
        <v>9841.5973983600015</v>
      </c>
      <c r="KR15" s="803">
        <f t="shared" si="672"/>
        <v>9618.4881374400011</v>
      </c>
      <c r="KS15" s="803">
        <f t="shared" si="673"/>
        <v>9758.9643387600008</v>
      </c>
      <c r="KT15" s="803">
        <f t="shared" si="674"/>
        <v>9544.1183838000015</v>
      </c>
      <c r="KU15" s="803">
        <f t="shared" si="675"/>
        <v>10560.505016880001</v>
      </c>
      <c r="KV15" s="803">
        <f t="shared" ref="KV15:MA15" si="1964">KW47*KV$32</f>
        <v>12998.180275080002</v>
      </c>
      <c r="KW15" s="803">
        <f t="shared" ref="KW15:MB15" si="1965">KW47*KW$32</f>
        <v>20311.20604968</v>
      </c>
      <c r="KX15" s="803">
        <f t="shared" si="678"/>
        <v>11461.987675560002</v>
      </c>
      <c r="KY15" s="803">
        <f t="shared" si="679"/>
        <v>11202.144126240002</v>
      </c>
      <c r="KZ15" s="803">
        <f t="shared" si="680"/>
        <v>11365.749323960001</v>
      </c>
      <c r="LA15" s="803">
        <f t="shared" si="681"/>
        <v>11115.529609800002</v>
      </c>
      <c r="LB15" s="803">
        <f t="shared" si="682"/>
        <v>12299.261334480001</v>
      </c>
      <c r="LC15" s="803">
        <f t="shared" ref="LC15:MH15" si="1966">LD47*LC$32</f>
        <v>15138.29270668</v>
      </c>
      <c r="LD15" s="803">
        <f t="shared" ref="LD15:MI15" si="1967">LD47*LD$32</f>
        <v>23655.386823280001</v>
      </c>
      <c r="LE15" s="803">
        <f t="shared" si="685"/>
        <v>12631.540385759998</v>
      </c>
      <c r="LF15" s="803">
        <f t="shared" si="686"/>
        <v>12345.183047039998</v>
      </c>
      <c r="LG15" s="803">
        <f t="shared" si="687"/>
        <v>12525.482112159998</v>
      </c>
      <c r="LH15" s="803">
        <f t="shared" si="688"/>
        <v>12249.7306008</v>
      </c>
      <c r="LI15" s="803">
        <f t="shared" si="689"/>
        <v>13554.247366079999</v>
      </c>
      <c r="LJ15" s="803">
        <f t="shared" ref="LJ15:MO15" si="1968">LK47*LJ$32</f>
        <v>16682.966437279996</v>
      </c>
      <c r="LK15" s="803">
        <f t="shared" ref="LK15:MP15" si="1969">LK47*LK$32</f>
        <v>26069.123650879996</v>
      </c>
      <c r="LL15" s="803">
        <f t="shared" si="692"/>
        <v>15783.760085759997</v>
      </c>
      <c r="LM15" s="803">
        <f t="shared" si="693"/>
        <v>15425.94184704</v>
      </c>
      <c r="LN15" s="803">
        <f t="shared" si="694"/>
        <v>15651.234812159997</v>
      </c>
      <c r="LO15" s="803">
        <f t="shared" si="695"/>
        <v>15306.6691008</v>
      </c>
      <c r="LP15" s="803">
        <f t="shared" si="696"/>
        <v>16936.729966079998</v>
      </c>
      <c r="LQ15" s="803">
        <f t="shared" ref="LQ15:MV15" si="1970">LR47*LQ$32</f>
        <v>20846.225537279995</v>
      </c>
      <c r="LR15" s="803">
        <f t="shared" ref="LR15:MW15" si="1971">LR47*LR$32</f>
        <v>32574.712250879995</v>
      </c>
      <c r="LS15" s="803">
        <f t="shared" si="699"/>
        <v>19491.170533680001</v>
      </c>
      <c r="LT15" s="803">
        <f t="shared" si="700"/>
        <v>19049.305206720001</v>
      </c>
      <c r="LU15" s="803">
        <f t="shared" si="701"/>
        <v>19327.516708880001</v>
      </c>
      <c r="LV15" s="803">
        <f t="shared" si="702"/>
        <v>18902.016764399999</v>
      </c>
      <c r="LW15" s="803">
        <f t="shared" si="703"/>
        <v>20914.958809439999</v>
      </c>
      <c r="LX15" s="803">
        <f t="shared" ref="LX15:NC15" si="1972">LY47*LX$32</f>
        <v>25742.746641040001</v>
      </c>
      <c r="LY15" s="803">
        <f t="shared" ref="LY15:ND15" si="1973">LY47*LY$32</f>
        <v>40226.110135839997</v>
      </c>
      <c r="LZ15" s="803">
        <f t="shared" si="706"/>
        <v>22927.94176224</v>
      </c>
      <c r="MA15" s="803">
        <f t="shared" si="707"/>
        <v>22408.164744960002</v>
      </c>
      <c r="MB15" s="803">
        <f t="shared" si="708"/>
        <v>22735.43175584</v>
      </c>
      <c r="MC15" s="803">
        <f t="shared" si="709"/>
        <v>22234.905739200003</v>
      </c>
      <c r="MD15" s="803">
        <f t="shared" si="710"/>
        <v>24602.77881792</v>
      </c>
      <c r="ME15" s="803">
        <f t="shared" ref="ME15:NJ15" si="1974">MF47*ME$32</f>
        <v>30281.824006720002</v>
      </c>
      <c r="MF15" s="803">
        <f t="shared" ref="MF15:NK15" si="1975">MF47*MF$32</f>
        <v>47318.959573120002</v>
      </c>
      <c r="MG15" s="803">
        <f t="shared" si="713"/>
        <v>32530.351535760001</v>
      </c>
      <c r="MH15" s="803">
        <f t="shared" si="714"/>
        <v>31792.887647040003</v>
      </c>
      <c r="MI15" s="803">
        <f t="shared" si="715"/>
        <v>32257.216762160002</v>
      </c>
      <c r="MJ15" s="803">
        <f t="shared" si="716"/>
        <v>31547.066350800003</v>
      </c>
      <c r="MK15" s="803">
        <f t="shared" si="717"/>
        <v>34906.624066080003</v>
      </c>
      <c r="ML15" s="803">
        <f t="shared" ref="ML15:OC15" si="1976">MM47*ML$32</f>
        <v>42964.099887280005</v>
      </c>
      <c r="MM15" s="803">
        <f t="shared" ref="MM15:OC15" si="1977">MM47*MM$32</f>
        <v>67136.527350880002</v>
      </c>
      <c r="MN15" s="803">
        <f t="shared" si="720"/>
        <v>27800.800924919997</v>
      </c>
      <c r="MO15" s="803">
        <f t="shared" si="721"/>
        <v>27170.556067679998</v>
      </c>
      <c r="MP15" s="803">
        <f t="shared" si="722"/>
        <v>27567.376903719996</v>
      </c>
      <c r="MQ15" s="803">
        <v>79654.039999999994</v>
      </c>
      <c r="MR15" s="803">
        <v>84805.46</v>
      </c>
      <c r="MS15" s="803">
        <v>112985.67</v>
      </c>
      <c r="MT15" s="803">
        <v>103511.79</v>
      </c>
      <c r="MU15" s="803"/>
      <c r="MV15" s="954">
        <v>22657.07</v>
      </c>
      <c r="MW15" s="954">
        <v>26405.07</v>
      </c>
      <c r="MX15" s="954">
        <v>24358.080000000002</v>
      </c>
      <c r="MY15" s="954">
        <v>27081.72</v>
      </c>
      <c r="MZ15" s="954">
        <v>33378.82</v>
      </c>
      <c r="NA15" s="954">
        <v>27822.400000000001</v>
      </c>
      <c r="NB15" s="803"/>
      <c r="NC15" s="803">
        <f t="shared" si="723"/>
        <v>12045.279482880002</v>
      </c>
      <c r="ND15" s="803">
        <f t="shared" si="724"/>
        <v>11362.384539520001</v>
      </c>
      <c r="NE15" s="803">
        <f t="shared" si="725"/>
        <v>10251.651800320002</v>
      </c>
      <c r="NF15" s="803">
        <f t="shared" si="726"/>
        <v>11337.701589760001</v>
      </c>
      <c r="NG15" s="803">
        <f t="shared" ref="NG15:OC15" si="1978">NH47*NG$32</f>
        <v>14587.623308160002</v>
      </c>
      <c r="NH15" s="803">
        <f t="shared" ref="NH15:OC15" si="1979">NH47*NH$32</f>
        <v>22691.858479360002</v>
      </c>
      <c r="NI15" s="803">
        <f t="shared" si="729"/>
        <v>7493.9072975999998</v>
      </c>
      <c r="NJ15" s="803">
        <f t="shared" si="730"/>
        <v>7324.0202304000004</v>
      </c>
      <c r="NK15" s="803">
        <f t="shared" si="731"/>
        <v>7430.9861615999998</v>
      </c>
      <c r="NL15" s="803">
        <f t="shared" si="732"/>
        <v>7267.391208</v>
      </c>
      <c r="NM15" s="803">
        <f t="shared" si="733"/>
        <v>8041.3211807999996</v>
      </c>
      <c r="NN15" s="803">
        <f t="shared" ref="NN15:OC15" si="1980">NO47*NN$32</f>
        <v>9897.494692799999</v>
      </c>
      <c r="NO15" s="803">
        <f t="shared" ref="NO15:OC15" si="1981">NO47*NO$32</f>
        <v>15466.015228799999</v>
      </c>
      <c r="NP15" s="803">
        <f t="shared" si="736"/>
        <v>7541.1308413999996</v>
      </c>
      <c r="NQ15" s="803">
        <f t="shared" si="737"/>
        <v>8060.5766448999993</v>
      </c>
      <c r="NR15" s="803">
        <f t="shared" si="738"/>
        <v>6997.2405295000008</v>
      </c>
      <c r="NS15" s="803">
        <f t="shared" si="739"/>
        <v>7180.5743425000001</v>
      </c>
      <c r="NT15" s="803">
        <f t="shared" si="740"/>
        <v>7651.1311292</v>
      </c>
      <c r="NU15" s="803">
        <f t="shared" ref="NU15:OC15" si="1982">NV47*NU$32</f>
        <v>9686.1364534999993</v>
      </c>
      <c r="NV15" s="803">
        <f t="shared" ref="NV15:OC15" si="1983">NV47*NV$32</f>
        <v>13994.481059000002</v>
      </c>
      <c r="NW15" s="803">
        <f t="shared" si="743"/>
        <v>11311.706812800001</v>
      </c>
      <c r="NX15" s="803">
        <f t="shared" si="744"/>
        <v>12090.876244800002</v>
      </c>
      <c r="NY15" s="803">
        <f t="shared" si="745"/>
        <v>10495.870584000002</v>
      </c>
      <c r="NZ15" s="803">
        <f t="shared" si="746"/>
        <v>10770.871560000001</v>
      </c>
      <c r="OA15" s="803">
        <f t="shared" si="747"/>
        <v>11476.707398400002</v>
      </c>
      <c r="OB15" s="803">
        <f t="shared" ref="OB15:OC15" si="1984">OC47*OB$32</f>
        <v>14529.218232000003</v>
      </c>
      <c r="OC15" s="803">
        <f t="shared" si="369"/>
        <v>20991.741168000004</v>
      </c>
    </row>
    <row r="16" spans="1:442">
      <c r="A16" s="807" t="s">
        <v>23</v>
      </c>
      <c r="B16" s="803">
        <f t="shared" si="370"/>
        <v>6258.7029762000002</v>
      </c>
      <c r="C16" s="803">
        <f t="shared" si="371"/>
        <v>6170.9158882499996</v>
      </c>
      <c r="D16" s="803">
        <f t="shared" si="372"/>
        <v>6222.5553517499993</v>
      </c>
      <c r="E16" s="803">
        <f t="shared" si="373"/>
        <v>6429.1132057499999</v>
      </c>
      <c r="F16" s="803">
        <f t="shared" si="374"/>
        <v>7100.4262312500005</v>
      </c>
      <c r="G16" s="803">
        <f t="shared" si="375"/>
        <v>8019.6086815499993</v>
      </c>
      <c r="H16" s="803">
        <f t="shared" si="376"/>
        <v>11438.141165249999</v>
      </c>
      <c r="I16" s="803">
        <f t="shared" si="377"/>
        <v>6276.134990399999</v>
      </c>
      <c r="J16" s="803">
        <f t="shared" si="378"/>
        <v>6188.1033939999988</v>
      </c>
      <c r="K16" s="803">
        <f t="shared" si="379"/>
        <v>6239.8866859999989</v>
      </c>
      <c r="L16" s="803">
        <f t="shared" si="380"/>
        <v>6447.0198539999992</v>
      </c>
      <c r="M16" s="803">
        <f t="shared" si="381"/>
        <v>7120.2026500000002</v>
      </c>
      <c r="N16" s="803">
        <f t="shared" ref="N16:BY16" si="1985">O48*N$32</f>
        <v>8041.9452475999988</v>
      </c>
      <c r="O16" s="803">
        <f t="shared" ref="O16:BZ16" si="1986">O48*O$32</f>
        <v>11469.999177999998</v>
      </c>
      <c r="P16" s="803">
        <f t="shared" si="384"/>
        <v>6793.1243772000007</v>
      </c>
      <c r="Q16" s="803">
        <f t="shared" si="385"/>
        <v>6697.8412794999995</v>
      </c>
      <c r="R16" s="803">
        <f t="shared" si="386"/>
        <v>6753.8901605000001</v>
      </c>
      <c r="S16" s="803">
        <f t="shared" si="387"/>
        <v>6978.0856844999998</v>
      </c>
      <c r="T16" s="803">
        <f t="shared" si="388"/>
        <v>7706.7211375000006</v>
      </c>
      <c r="U16" s="803">
        <f t="shared" ref="U16:CF16" si="1987">V48*U$32</f>
        <v>8704.3912192999996</v>
      </c>
      <c r="V16" s="803">
        <f t="shared" ref="V16:CG16" si="1988">V48*V$32</f>
        <v>12414.8271415</v>
      </c>
      <c r="W16" s="803">
        <f t="shared" si="391"/>
        <v>6660.7040447999998</v>
      </c>
      <c r="X16" s="803">
        <f t="shared" si="392"/>
        <v>6567.2783279999994</v>
      </c>
      <c r="Y16" s="803">
        <f t="shared" si="393"/>
        <v>6622.2346319999997</v>
      </c>
      <c r="Z16" s="803">
        <f t="shared" si="394"/>
        <v>6842.0598479999999</v>
      </c>
      <c r="AA16" s="803">
        <f t="shared" si="395"/>
        <v>7556.4917999999998</v>
      </c>
      <c r="AB16" s="803">
        <f t="shared" ref="AB16:CM16" si="1989">AC48*AB$32</f>
        <v>8534.7140111999997</v>
      </c>
      <c r="AC16" s="803">
        <f t="shared" ref="AC16:CN16" si="1990">AC48*AC$32</f>
        <v>12172.821335999999</v>
      </c>
      <c r="AD16" s="803">
        <f t="shared" si="398"/>
        <v>6355.7359992000002</v>
      </c>
      <c r="AE16" s="803">
        <f t="shared" si="399"/>
        <v>6266.5878869999997</v>
      </c>
      <c r="AF16" s="803">
        <f t="shared" si="400"/>
        <v>6319.0279529999998</v>
      </c>
      <c r="AG16" s="803">
        <f t="shared" si="401"/>
        <v>6528.7882170000003</v>
      </c>
      <c r="AH16" s="803">
        <f t="shared" si="402"/>
        <v>7210.5090750000008</v>
      </c>
      <c r="AI16" s="803">
        <f t="shared" ref="AI16:CT16" si="1991">AJ48*AI$32</f>
        <v>8143.9422497999994</v>
      </c>
      <c r="AJ16" s="803">
        <f t="shared" ref="AJ16:CU16" si="1992">AJ48*AJ$32</f>
        <v>11615.474619000001</v>
      </c>
      <c r="AK16" s="803">
        <f t="shared" si="405"/>
        <v>10781.784731880001</v>
      </c>
      <c r="AL16" s="803">
        <f t="shared" si="406"/>
        <v>10630.55507805</v>
      </c>
      <c r="AM16" s="803">
        <f t="shared" si="407"/>
        <v>10719.51369795</v>
      </c>
      <c r="AN16" s="803">
        <f t="shared" si="408"/>
        <v>11075.34817755</v>
      </c>
      <c r="AO16" s="803">
        <f t="shared" si="409"/>
        <v>12231.810236250001</v>
      </c>
      <c r="AP16" s="803">
        <f t="shared" ref="AP16:DA16" si="1993">AQ48*AP$32</f>
        <v>13815.27367047</v>
      </c>
      <c r="AQ16" s="803">
        <f t="shared" ref="AQ16:DB16" si="1994">AQ48*AQ$32</f>
        <v>19704.33430785</v>
      </c>
      <c r="AR16" s="803">
        <f t="shared" si="412"/>
        <v>8221.7248362000009</v>
      </c>
      <c r="AS16" s="803">
        <f t="shared" si="413"/>
        <v>8106.4036132499996</v>
      </c>
      <c r="AT16" s="803">
        <f t="shared" si="414"/>
        <v>8174.2396267499998</v>
      </c>
      <c r="AU16" s="803">
        <f t="shared" si="415"/>
        <v>8445.58368075</v>
      </c>
      <c r="AV16" s="803">
        <f t="shared" si="416"/>
        <v>9327.4518562500016</v>
      </c>
      <c r="AW16" s="803">
        <f t="shared" ref="AW16:DH16" si="1995">AX48*AW$32</f>
        <v>10534.932896549999</v>
      </c>
      <c r="AX16" s="803">
        <f t="shared" ref="AX16:DI16" si="1996">AX48*AX$32</f>
        <v>15025.67699025</v>
      </c>
      <c r="AY16" s="803">
        <f t="shared" si="419"/>
        <v>8006.8126204800001</v>
      </c>
      <c r="AZ16" s="803">
        <f t="shared" si="420"/>
        <v>7894.5058428000002</v>
      </c>
      <c r="BA16" s="803">
        <f t="shared" si="421"/>
        <v>7960.5686532</v>
      </c>
      <c r="BB16" s="803">
        <f t="shared" si="422"/>
        <v>8224.8198948000008</v>
      </c>
      <c r="BC16" s="803">
        <f t="shared" si="423"/>
        <v>9083.6364300000005</v>
      </c>
      <c r="BD16" s="803">
        <f t="shared" ref="BD16:DO16" si="1997">BE48*BD$32</f>
        <v>10259.55445512</v>
      </c>
      <c r="BE16" s="803">
        <f t="shared" ref="BE16:DP16" si="1998">BE48*BE$32</f>
        <v>14632.9125036</v>
      </c>
      <c r="BF16" s="803">
        <f t="shared" si="426"/>
        <v>7836.8646957599994</v>
      </c>
      <c r="BG16" s="803">
        <f t="shared" si="427"/>
        <v>7726.9416760999993</v>
      </c>
      <c r="BH16" s="803">
        <f t="shared" si="428"/>
        <v>7791.6022758999989</v>
      </c>
      <c r="BI16" s="803">
        <f t="shared" si="429"/>
        <v>8050.2446750999998</v>
      </c>
      <c r="BJ16" s="803">
        <f t="shared" si="430"/>
        <v>8890.8324725000002</v>
      </c>
      <c r="BK16" s="803">
        <f t="shared" ref="BK16:DV16" si="1999">BL48*BK$32</f>
        <v>10041.791148939999</v>
      </c>
      <c r="BL16" s="803">
        <f t="shared" ref="BL16:DW16" si="2000">BL48*BL$32</f>
        <v>14322.3228557</v>
      </c>
      <c r="BM16" s="803">
        <f t="shared" si="433"/>
        <v>8562.4096370400002</v>
      </c>
      <c r="BN16" s="803">
        <f t="shared" si="434"/>
        <v>8442.3098319000001</v>
      </c>
      <c r="BO16" s="803">
        <f t="shared" si="435"/>
        <v>8512.9567760999998</v>
      </c>
      <c r="BP16" s="803">
        <f t="shared" si="436"/>
        <v>8795.544552899999</v>
      </c>
      <c r="BQ16" s="803">
        <f t="shared" si="437"/>
        <v>9713.9548274999997</v>
      </c>
      <c r="BR16" s="803">
        <f t="shared" ref="BR16:EC16" si="2001">BS48*BR$32</f>
        <v>10971.47043426</v>
      </c>
      <c r="BS16" s="803">
        <f t="shared" ref="BS16:ED16" si="2002">BS48*BS$32</f>
        <v>15648.298140299999</v>
      </c>
      <c r="BT16" s="803">
        <f t="shared" si="440"/>
        <v>9556.4265405599981</v>
      </c>
      <c r="BU16" s="803">
        <f t="shared" si="441"/>
        <v>9422.3842540999976</v>
      </c>
      <c r="BV16" s="803">
        <f t="shared" si="442"/>
        <v>9501.2326578999982</v>
      </c>
      <c r="BW16" s="803">
        <f t="shared" si="443"/>
        <v>9816.6262730999988</v>
      </c>
      <c r="BX16" s="803">
        <f t="shared" si="444"/>
        <v>10841.655522499999</v>
      </c>
      <c r="BY16" s="803">
        <f t="shared" ref="BY16:EJ16" si="2003">BZ48*BY$32</f>
        <v>12245.157110139997</v>
      </c>
      <c r="BZ16" s="803">
        <f t="shared" ref="BZ16:EK16" si="2004">BZ48*BZ$32</f>
        <v>17464.921441699997</v>
      </c>
      <c r="CA16" s="803">
        <f t="shared" si="447"/>
        <v>8097.6592439999995</v>
      </c>
      <c r="CB16" s="803">
        <f t="shared" si="448"/>
        <v>7984.0782149999995</v>
      </c>
      <c r="CC16" s="803">
        <f t="shared" si="449"/>
        <v>8050.8905849999992</v>
      </c>
      <c r="CD16" s="803">
        <f t="shared" si="450"/>
        <v>8318.1400649999996</v>
      </c>
      <c r="CE16" s="803">
        <f t="shared" si="451"/>
        <v>9186.7008750000005</v>
      </c>
      <c r="CF16" s="803">
        <f t="shared" ref="CF16:EQ16" si="2005">CG48*CF$32</f>
        <v>10375.961060999998</v>
      </c>
      <c r="CG16" s="803">
        <f t="shared" ref="CG16:ER16" si="2006">CG48*CG$32</f>
        <v>14798.939955</v>
      </c>
      <c r="CH16" s="803">
        <f t="shared" si="454"/>
        <v>9224.3845965599994</v>
      </c>
      <c r="CI16" s="803">
        <f t="shared" si="455"/>
        <v>9094.999664099998</v>
      </c>
      <c r="CJ16" s="803">
        <f t="shared" si="456"/>
        <v>9171.1084478999983</v>
      </c>
      <c r="CK16" s="803">
        <f t="shared" si="457"/>
        <v>9475.5435830999995</v>
      </c>
      <c r="CL16" s="803">
        <f t="shared" si="458"/>
        <v>10464.9577725</v>
      </c>
      <c r="CM16" s="803">
        <f t="shared" ref="CM16:EX16" si="2007">CN48*CM$32</f>
        <v>11819.694124139998</v>
      </c>
      <c r="CN16" s="803">
        <f t="shared" ref="CN16:EY16" si="2008">CN48*CN$32</f>
        <v>16858.095611699999</v>
      </c>
      <c r="CO16" s="803">
        <f t="shared" si="461"/>
        <v>10078.617613200002</v>
      </c>
      <c r="CP16" s="803">
        <f t="shared" si="462"/>
        <v>9937.2508644999998</v>
      </c>
      <c r="CQ16" s="803">
        <f t="shared" si="463"/>
        <v>10020.4077755</v>
      </c>
      <c r="CR16" s="803">
        <f t="shared" si="464"/>
        <v>10353.0354195</v>
      </c>
      <c r="CS16" s="803">
        <f t="shared" si="465"/>
        <v>11434.075262500002</v>
      </c>
      <c r="CT16" s="803">
        <f t="shared" ref="CT16:FE16" si="2009">CU48*CT$32</f>
        <v>12914.2682783</v>
      </c>
      <c r="CU16" s="803">
        <f t="shared" ref="CU16:FF16" si="2010">CU48*CU$32</f>
        <v>18419.255786500002</v>
      </c>
      <c r="CV16" s="803">
        <f t="shared" si="468"/>
        <v>9504.4912739999982</v>
      </c>
      <c r="CW16" s="803">
        <f t="shared" si="469"/>
        <v>9371.1774524999983</v>
      </c>
      <c r="CX16" s="803">
        <f t="shared" si="470"/>
        <v>9449.5973474999992</v>
      </c>
      <c r="CY16" s="803">
        <f t="shared" si="471"/>
        <v>9763.2769274999991</v>
      </c>
      <c r="CZ16" s="803">
        <f t="shared" si="472"/>
        <v>10782.7355625</v>
      </c>
      <c r="DA16" s="803">
        <f t="shared" si="473"/>
        <v>7672.5241069049989</v>
      </c>
      <c r="DB16" s="803">
        <f t="shared" si="474"/>
        <v>14590.805663699997</v>
      </c>
      <c r="DC16" s="803">
        <f t="shared" si="475"/>
        <v>7742.9420950200001</v>
      </c>
      <c r="DD16" s="803">
        <f t="shared" si="476"/>
        <v>9310.1664287499989</v>
      </c>
      <c r="DE16" s="803">
        <f t="shared" si="477"/>
        <v>9388.0757712499999</v>
      </c>
      <c r="DF16" s="803">
        <f t="shared" si="478"/>
        <v>9699.7131412500003</v>
      </c>
      <c r="DG16" s="803">
        <f t="shared" si="479"/>
        <v>10712.534593750001</v>
      </c>
      <c r="DH16" s="803">
        <f t="shared" ref="DH16:FS16" si="2011">DI48*DH$32</f>
        <v>12099.320890249999</v>
      </c>
      <c r="DI16" s="803">
        <f t="shared" ref="DI16:FT16" si="2012">DI48*DI$32</f>
        <v>17256.919363749999</v>
      </c>
      <c r="DJ16" s="803">
        <f t="shared" si="482"/>
        <v>11585.033539200002</v>
      </c>
      <c r="DK16" s="803">
        <f t="shared" si="483"/>
        <v>13679.955612</v>
      </c>
      <c r="DL16" s="803">
        <f t="shared" si="484"/>
        <v>13794.432228000001</v>
      </c>
      <c r="DM16" s="803">
        <f t="shared" si="485"/>
        <v>14252.338692000001</v>
      </c>
      <c r="DN16" s="803">
        <f t="shared" si="486"/>
        <v>15740.534700000002</v>
      </c>
      <c r="DO16" s="803">
        <f t="shared" ref="DO16:FZ16" si="2013">DP48*DO$32</f>
        <v>17778.2184648</v>
      </c>
      <c r="DP16" s="803">
        <f t="shared" ref="DP16:GA16" si="2014">DP48*DP$32</f>
        <v>27646.102764000003</v>
      </c>
      <c r="DQ16" s="803">
        <f t="shared" si="489"/>
        <v>9730.68511296</v>
      </c>
      <c r="DR16" s="803">
        <f t="shared" si="490"/>
        <v>9594.1986056000005</v>
      </c>
      <c r="DS16" s="803">
        <f t="shared" si="491"/>
        <v>9674.4847864000003</v>
      </c>
      <c r="DT16" s="803">
        <f t="shared" si="492"/>
        <v>9995.6295095999994</v>
      </c>
      <c r="DU16" s="803">
        <f t="shared" si="493"/>
        <v>11039.34986</v>
      </c>
      <c r="DV16" s="803">
        <f t="shared" ref="DV16:GG16" si="2015">DW48*DV$32</f>
        <v>12468.443878239999</v>
      </c>
      <c r="DW16" s="803">
        <f t="shared" ref="DW16:GH16" si="2016">DW48*DW$32</f>
        <v>17783.389047200002</v>
      </c>
      <c r="DX16" s="803">
        <f t="shared" si="496"/>
        <v>16054.534221837783</v>
      </c>
      <c r="DY16" s="803">
        <f t="shared" si="497"/>
        <v>19108.252968793397</v>
      </c>
      <c r="DZ16" s="803">
        <f t="shared" si="498"/>
        <v>25566.952305424351</v>
      </c>
      <c r="EA16" s="803">
        <f t="shared" si="499"/>
        <v>9939.1135042283731</v>
      </c>
      <c r="EB16" s="803">
        <f t="shared" si="500"/>
        <v>10976.932584991177</v>
      </c>
      <c r="EC16" s="803">
        <f t="shared" ref="EC16:GN16" si="2017">ED48*EC$32</f>
        <v>12397.946403266396</v>
      </c>
      <c r="ED16" s="803">
        <f t="shared" ref="ED16:GO16" si="2018">ED48*ED$32</f>
        <v>17682.840491458512</v>
      </c>
      <c r="EE16" s="803">
        <f t="shared" si="503"/>
        <v>9496.8173142000014</v>
      </c>
      <c r="EF16" s="803">
        <f t="shared" si="504"/>
        <v>9363.6111307499996</v>
      </c>
      <c r="EG16" s="803">
        <f t="shared" si="505"/>
        <v>9441.9677092500006</v>
      </c>
      <c r="EH16" s="803">
        <f t="shared" si="506"/>
        <v>9755.3940232500008</v>
      </c>
      <c r="EI16" s="803">
        <f t="shared" si="507"/>
        <v>10774.029543750001</v>
      </c>
      <c r="EJ16" s="803">
        <f t="shared" ref="EJ16:GU16" si="2019">EK48*EJ$32</f>
        <v>12168.776641050001</v>
      </c>
      <c r="EK16" s="803">
        <f t="shared" ref="EK16:GV16" si="2020">EK48*EK$32</f>
        <v>17355.982137750001</v>
      </c>
      <c r="EL16" s="803">
        <f t="shared" si="510"/>
        <v>9365.5945589999992</v>
      </c>
      <c r="EM16" s="803">
        <f t="shared" si="511"/>
        <v>9234.2289587499981</v>
      </c>
      <c r="EN16" s="803">
        <f t="shared" si="512"/>
        <v>9311.5028412499996</v>
      </c>
      <c r="EO16" s="803">
        <f t="shared" si="513"/>
        <v>9620.5983712499983</v>
      </c>
      <c r="EP16" s="803">
        <f t="shared" si="514"/>
        <v>10625.15884375</v>
      </c>
      <c r="EQ16" s="803">
        <f t="shared" ref="EQ16:HB16" si="2021">ER48*EQ$32</f>
        <v>12000.633952249998</v>
      </c>
      <c r="ER16" s="803">
        <f t="shared" ref="ER16:HC16" si="2022">ER48*ER$32</f>
        <v>17116.164973749997</v>
      </c>
      <c r="ES16" s="803">
        <f t="shared" si="517"/>
        <v>9452.9897399999991</v>
      </c>
      <c r="ET16" s="803">
        <f t="shared" si="518"/>
        <v>9547.5196374000006</v>
      </c>
      <c r="EU16" s="803">
        <f t="shared" si="519"/>
        <v>9437.2347571000009</v>
      </c>
      <c r="EV16" s="803">
        <f t="shared" si="520"/>
        <v>8389.5283942499991</v>
      </c>
      <c r="EW16" s="803">
        <f t="shared" si="521"/>
        <v>9807.4768552499991</v>
      </c>
      <c r="EX16" s="803">
        <f t="shared" ref="EX16:HI16" si="2023">EY48*EX$32</f>
        <v>13234.185636</v>
      </c>
      <c r="EY16" s="803">
        <f t="shared" ref="EY16:HJ16" si="2024">EY48*EY$32</f>
        <v>18905.979479999998</v>
      </c>
      <c r="EZ16" s="803">
        <f t="shared" si="524"/>
        <v>10348.70376</v>
      </c>
      <c r="FA16" s="803">
        <f t="shared" si="525"/>
        <v>10452.1907976</v>
      </c>
      <c r="FB16" s="803">
        <f t="shared" si="526"/>
        <v>10331.455920400002</v>
      </c>
      <c r="FC16" s="803">
        <f t="shared" si="527"/>
        <v>9184.4745870000006</v>
      </c>
      <c r="FD16" s="803">
        <f t="shared" si="528"/>
        <v>10736.780151000001</v>
      </c>
      <c r="FE16" s="803">
        <f t="shared" ref="FE16:HP16" si="2025">FF48*FE$32</f>
        <v>14488.185264000002</v>
      </c>
      <c r="FF16" s="803">
        <f t="shared" ref="FF16:HQ16" si="2026">FF48*FF$32</f>
        <v>20697.407520000001</v>
      </c>
      <c r="FG16" s="803">
        <f t="shared" si="531"/>
        <v>10463.53638</v>
      </c>
      <c r="FH16" s="803">
        <f t="shared" si="532"/>
        <v>10568.1717438</v>
      </c>
      <c r="FI16" s="803">
        <f t="shared" si="533"/>
        <v>10446.0971527</v>
      </c>
      <c r="FJ16" s="803">
        <f t="shared" si="534"/>
        <v>9286.388537249999</v>
      </c>
      <c r="FK16" s="803">
        <f t="shared" si="535"/>
        <v>10855.91899425</v>
      </c>
      <c r="FL16" s="803">
        <f t="shared" ref="FL16:HW16" si="2027">FM48*FL$32</f>
        <v>14648.950932</v>
      </c>
      <c r="FM16" s="803">
        <f t="shared" ref="FM16:HX16" si="2028">FM48*FM$32</f>
        <v>20927.072759999999</v>
      </c>
      <c r="FN16" s="803">
        <f t="shared" si="538"/>
        <v>10697.494799999999</v>
      </c>
      <c r="FO16" s="803">
        <f t="shared" si="539"/>
        <v>10804.469748</v>
      </c>
      <c r="FP16" s="803">
        <f t="shared" si="540"/>
        <v>10679.665642</v>
      </c>
      <c r="FQ16" s="803">
        <f t="shared" si="541"/>
        <v>9494.0266349999984</v>
      </c>
      <c r="FR16" s="803">
        <f t="shared" si="542"/>
        <v>11098.650855</v>
      </c>
      <c r="FS16" s="803">
        <f t="shared" ref="FS16:ID16" si="2029">FT48*FS$32</f>
        <v>14976.49272</v>
      </c>
      <c r="FT16" s="803">
        <f t="shared" ref="FT16:IE16" si="2030">FT48*FT$32</f>
        <v>21394.989599999997</v>
      </c>
      <c r="FU16" s="803">
        <f t="shared" si="545"/>
        <v>11395.695</v>
      </c>
      <c r="FV16" s="803">
        <f t="shared" si="546"/>
        <v>11509.651949999999</v>
      </c>
      <c r="FW16" s="803">
        <f t="shared" si="547"/>
        <v>11376.702175</v>
      </c>
      <c r="FX16" s="803">
        <f t="shared" si="548"/>
        <v>10113.6793125</v>
      </c>
      <c r="FY16" s="803">
        <f t="shared" si="549"/>
        <v>11823.033562500001</v>
      </c>
      <c r="FZ16" s="803">
        <f t="shared" ref="FZ16:IK16" si="2031">GA48*FZ$32</f>
        <v>15953.973000000002</v>
      </c>
      <c r="GA16" s="803">
        <f t="shared" ref="GA16:IL16" si="2032">GA48*GA$32</f>
        <v>22791.39</v>
      </c>
      <c r="GB16" s="803">
        <f t="shared" si="552"/>
        <v>9945.335579999999</v>
      </c>
      <c r="GC16" s="803">
        <f t="shared" si="553"/>
        <v>10044.788935799999</v>
      </c>
      <c r="GD16" s="803">
        <f t="shared" si="554"/>
        <v>9928.7600206999996</v>
      </c>
      <c r="GE16" s="803">
        <f t="shared" si="555"/>
        <v>8826.4853272499986</v>
      </c>
      <c r="GF16" s="803">
        <f t="shared" si="556"/>
        <v>10318.285664249999</v>
      </c>
      <c r="GG16" s="803">
        <f t="shared" ref="GG16:IR16" si="2033">GH48*GG$32</f>
        <v>13923.469812000001</v>
      </c>
      <c r="GH16" s="803">
        <f t="shared" ref="GH16:IS16" si="2034">GH48*GH$32</f>
        <v>19890.671159999998</v>
      </c>
      <c r="GI16" s="803">
        <f t="shared" si="559"/>
        <v>11223.2487</v>
      </c>
      <c r="GJ16" s="803">
        <f t="shared" si="560"/>
        <v>11335.481187000001</v>
      </c>
      <c r="GK16" s="803">
        <f t="shared" si="561"/>
        <v>11204.543285500002</v>
      </c>
      <c r="GL16" s="803">
        <f t="shared" si="562"/>
        <v>9960.6332212500001</v>
      </c>
      <c r="GM16" s="803">
        <f t="shared" si="563"/>
        <v>11644.120526250001</v>
      </c>
      <c r="GN16" s="803">
        <f t="shared" ref="GN16:HS16" si="2035">GO48*GN$32</f>
        <v>15712.548180000003</v>
      </c>
      <c r="GO16" s="803">
        <f t="shared" ref="GO16:HT16" si="2036">GO48*GO$32</f>
        <v>22446.4974</v>
      </c>
      <c r="GP16" s="803">
        <f t="shared" si="566"/>
        <v>10189.536839999999</v>
      </c>
      <c r="GQ16" s="803">
        <f t="shared" si="567"/>
        <v>10291.4322084</v>
      </c>
      <c r="GR16" s="803">
        <f t="shared" si="568"/>
        <v>10172.554278600001</v>
      </c>
      <c r="GS16" s="803">
        <f t="shared" si="569"/>
        <v>9043.2139454999997</v>
      </c>
      <c r="GT16" s="803">
        <f t="shared" si="570"/>
        <v>10571.6444715</v>
      </c>
      <c r="GU16" s="803">
        <f t="shared" ref="GU16:HZ16" si="2037">GV48*GU$32</f>
        <v>14265.351576000001</v>
      </c>
      <c r="GV16" s="803">
        <f t="shared" ref="GV16:IA16" si="2038">GV48*GV$32</f>
        <v>20379.073679999998</v>
      </c>
      <c r="GW16" s="803">
        <f t="shared" si="573"/>
        <v>9619.6995599999991</v>
      </c>
      <c r="GX16" s="803">
        <f t="shared" si="574"/>
        <v>9715.8965556000003</v>
      </c>
      <c r="GY16" s="803">
        <f t="shared" si="575"/>
        <v>9603.666727400001</v>
      </c>
      <c r="GZ16" s="803">
        <f t="shared" si="576"/>
        <v>8537.4833595</v>
      </c>
      <c r="HA16" s="803">
        <f t="shared" si="577"/>
        <v>9980.4382934999994</v>
      </c>
      <c r="HB16" s="803">
        <f t="shared" ref="HB16:IG16" si="2039">HC48*HB$32</f>
        <v>13467.579384000001</v>
      </c>
      <c r="HC16" s="803">
        <f t="shared" ref="HC16:IH16" si="2040">HC48*HC$32</f>
        <v>19239.399119999998</v>
      </c>
      <c r="HD16" s="803">
        <f t="shared" si="580"/>
        <v>10048.117920000001</v>
      </c>
      <c r="HE16" s="803">
        <f t="shared" si="581"/>
        <v>10148.599099200001</v>
      </c>
      <c r="HF16" s="803">
        <f t="shared" si="582"/>
        <v>10031.371056800001</v>
      </c>
      <c r="HG16" s="803">
        <f t="shared" si="583"/>
        <v>8917.704654000001</v>
      </c>
      <c r="HH16" s="803">
        <f t="shared" si="584"/>
        <v>10424.922342</v>
      </c>
      <c r="HI16" s="803">
        <f t="shared" ref="HI16:IN16" si="2041">HJ48*HI$32</f>
        <v>14067.365088000002</v>
      </c>
      <c r="HJ16" s="803">
        <f t="shared" ref="HJ16:IO16" si="2042">HJ48*HJ$32</f>
        <v>20096.235840000001</v>
      </c>
      <c r="HK16" s="803">
        <f t="shared" si="587"/>
        <v>9715.9273799999992</v>
      </c>
      <c r="HL16" s="803">
        <f t="shared" si="588"/>
        <v>9813.0866537999991</v>
      </c>
      <c r="HM16" s="803">
        <f t="shared" si="589"/>
        <v>9699.7341677000004</v>
      </c>
      <c r="HN16" s="803">
        <f t="shared" si="590"/>
        <v>8622.885549749999</v>
      </c>
      <c r="HO16" s="803">
        <f t="shared" si="591"/>
        <v>10080.27465675</v>
      </c>
      <c r="HP16" s="803">
        <f t="shared" ref="HP16:IU16" si="2043">HQ48*HP$32</f>
        <v>13602.298332</v>
      </c>
      <c r="HQ16" s="803">
        <f t="shared" ref="HQ16:IV16" si="2044">HQ48*HQ$32</f>
        <v>19431.854759999998</v>
      </c>
      <c r="HR16" s="803">
        <f t="shared" si="594"/>
        <v>8670.7823399999997</v>
      </c>
      <c r="HS16" s="803">
        <f t="shared" si="595"/>
        <v>8757.4901633999998</v>
      </c>
      <c r="HT16" s="803">
        <f t="shared" si="596"/>
        <v>8656.3310361000003</v>
      </c>
      <c r="HU16" s="803">
        <f t="shared" si="597"/>
        <v>7695.3193267499992</v>
      </c>
      <c r="HV16" s="803">
        <f t="shared" si="598"/>
        <v>8995.9366777499999</v>
      </c>
      <c r="HW16" s="803">
        <f t="shared" ref="HW16:JB16" si="2045">HX48*HW$32</f>
        <v>12139.095276</v>
      </c>
      <c r="HX16" s="803">
        <f t="shared" ref="HX16:JC16" si="2046">HX48*HX$32</f>
        <v>17341.564679999999</v>
      </c>
      <c r="HY16" s="803">
        <f t="shared" si="601"/>
        <v>8960.3695200000002</v>
      </c>
      <c r="HZ16" s="803">
        <f t="shared" si="602"/>
        <v>9049.9732151999997</v>
      </c>
      <c r="IA16" s="803">
        <f t="shared" si="603"/>
        <v>8945.4355708000003</v>
      </c>
      <c r="IB16" s="803">
        <f t="shared" si="604"/>
        <v>7952.3279489999995</v>
      </c>
      <c r="IC16" s="803">
        <f t="shared" si="605"/>
        <v>9296.3833770000001</v>
      </c>
      <c r="ID16" s="803">
        <f t="shared" ref="ID16:JI16" si="2047">IE48*ID$32</f>
        <v>12544.517328</v>
      </c>
      <c r="IE16" s="803">
        <f t="shared" ref="IE16:JJ16" si="2048">IE48*IE$32</f>
        <v>17920.73904</v>
      </c>
      <c r="IF16" s="803">
        <f t="shared" si="608"/>
        <v>8202.4488000000001</v>
      </c>
      <c r="IG16" s="803">
        <f t="shared" si="609"/>
        <v>8284.473288000001</v>
      </c>
      <c r="IH16" s="803">
        <f t="shared" si="610"/>
        <v>8188.7780520000006</v>
      </c>
      <c r="II16" s="803">
        <f t="shared" si="611"/>
        <v>7279.6733100000001</v>
      </c>
      <c r="IJ16" s="803">
        <f t="shared" si="612"/>
        <v>8510.0406300000013</v>
      </c>
      <c r="IK16" s="803">
        <f t="shared" ref="IK16:JP16" si="2049">IL48*IK$32</f>
        <v>11483.428320000001</v>
      </c>
      <c r="IL16" s="803">
        <f t="shared" ref="IL16:JQ16" si="2050">IL48*IL$32</f>
        <v>16404.8976</v>
      </c>
      <c r="IM16" s="803">
        <f t="shared" si="615"/>
        <v>9104.8482719999993</v>
      </c>
      <c r="IN16" s="803">
        <f t="shared" si="616"/>
        <v>9195.8967547200009</v>
      </c>
      <c r="IO16" s="803">
        <f t="shared" si="617"/>
        <v>9089.6735248799996</v>
      </c>
      <c r="IP16" s="803">
        <f t="shared" si="618"/>
        <v>8080.5528414</v>
      </c>
      <c r="IQ16" s="803">
        <f t="shared" si="619"/>
        <v>9446.2800822000008</v>
      </c>
      <c r="IR16" s="803">
        <f t="shared" ref="IR16:JW16" si="2051">IS48*IR$32</f>
        <v>12746.787580800001</v>
      </c>
      <c r="IS16" s="803">
        <f t="shared" ref="IS16:JX16" si="2052">IS48*IS$32</f>
        <v>18209.696543999999</v>
      </c>
      <c r="IT16" s="803">
        <f t="shared" si="622"/>
        <v>7372.041768000001</v>
      </c>
      <c r="IU16" s="803">
        <f t="shared" si="623"/>
        <v>7445.7621856800015</v>
      </c>
      <c r="IV16" s="803">
        <f t="shared" si="624"/>
        <v>7359.7550317200012</v>
      </c>
      <c r="IW16" s="803">
        <f t="shared" si="625"/>
        <v>6542.6870691000004</v>
      </c>
      <c r="IX16" s="803">
        <f t="shared" si="626"/>
        <v>7648.4933343000012</v>
      </c>
      <c r="IY16" s="803">
        <f t="shared" ref="IY16:KD16" si="2053">IZ48*IY$32</f>
        <v>10320.858475200002</v>
      </c>
      <c r="IZ16" s="803">
        <f t="shared" ref="IZ16:KE16" si="2054">IZ48*IZ$32</f>
        <v>14744.083536000002</v>
      </c>
      <c r="JA16" s="803">
        <f t="shared" si="629"/>
        <v>7245.6789600000002</v>
      </c>
      <c r="JB16" s="803">
        <f t="shared" si="630"/>
        <v>7318.1357496000001</v>
      </c>
      <c r="JC16" s="803">
        <f t="shared" si="631"/>
        <v>7233.6028284000004</v>
      </c>
      <c r="JD16" s="803">
        <f t="shared" si="632"/>
        <v>6430.5400770000006</v>
      </c>
      <c r="JE16" s="803">
        <f t="shared" si="633"/>
        <v>7517.3919210000004</v>
      </c>
      <c r="JF16" s="803">
        <f t="shared" ref="JF16:KK16" si="2055">JG48*JF$32</f>
        <v>10143.950544000001</v>
      </c>
      <c r="JG16" s="803">
        <f t="shared" ref="JG16:KL16" si="2056">JG48*JG$32</f>
        <v>14491.35792</v>
      </c>
      <c r="JH16" s="803">
        <f t="shared" si="636"/>
        <v>8096.8942080000006</v>
      </c>
      <c r="JI16" s="803">
        <f t="shared" si="637"/>
        <v>8177.8631500800011</v>
      </c>
      <c r="JJ16" s="803">
        <f t="shared" si="638"/>
        <v>8083.3993843200014</v>
      </c>
      <c r="JK16" s="803">
        <f t="shared" si="639"/>
        <v>7185.9936096000001</v>
      </c>
      <c r="JL16" s="803">
        <f t="shared" si="640"/>
        <v>8400.5277408000002</v>
      </c>
      <c r="JM16" s="803">
        <f t="shared" ref="JM16:KR16" si="2057">JN48*JM$32</f>
        <v>11335.651891200001</v>
      </c>
      <c r="JN16" s="803">
        <f t="shared" ref="JN16:KS16" si="2058">JN48*JN$32</f>
        <v>16193.788416000001</v>
      </c>
      <c r="JO16" s="803">
        <f t="shared" si="643"/>
        <v>8238.9834869400001</v>
      </c>
      <c r="JP16" s="803">
        <f t="shared" si="644"/>
        <v>8052.2055237600007</v>
      </c>
      <c r="JQ16" s="803">
        <f t="shared" si="645"/>
        <v>8169.8064635400005</v>
      </c>
      <c r="JR16" s="803">
        <f t="shared" si="646"/>
        <v>7989.9462027000009</v>
      </c>
      <c r="JS16" s="803">
        <f t="shared" si="647"/>
        <v>8840.8235905199999</v>
      </c>
      <c r="JT16" s="803">
        <f t="shared" ref="JT16:KY16" si="2059">JU48*JT$32</f>
        <v>10881.545780820001</v>
      </c>
      <c r="JU16" s="803">
        <f t="shared" ref="JU16:KZ16" si="2060">JU48*JU$32</f>
        <v>17003.712351720002</v>
      </c>
      <c r="JV16" s="803">
        <f t="shared" si="650"/>
        <v>9144.0520776899994</v>
      </c>
      <c r="JW16" s="803">
        <f t="shared" si="651"/>
        <v>8936.7561867600016</v>
      </c>
      <c r="JX16" s="803">
        <f t="shared" si="652"/>
        <v>9067.2758217900009</v>
      </c>
      <c r="JY16" s="803">
        <f t="shared" si="653"/>
        <v>8867.6575564500017</v>
      </c>
      <c r="JZ16" s="803">
        <f t="shared" si="654"/>
        <v>9812.0055040200004</v>
      </c>
      <c r="KA16" s="803">
        <f t="shared" ref="KA16:LF16" si="2061">KB48*KA$32</f>
        <v>12076.905053070001</v>
      </c>
      <c r="KB16" s="803">
        <f t="shared" ref="KB16:LG16" si="2062">KB48*KB$32</f>
        <v>18871.603700219999</v>
      </c>
      <c r="KC16" s="803">
        <f t="shared" si="657"/>
        <v>9553.4708212799997</v>
      </c>
      <c r="KD16" s="803">
        <f t="shared" si="658"/>
        <v>9336.8933971200004</v>
      </c>
      <c r="KE16" s="803">
        <f t="shared" si="659"/>
        <v>9473.2569604799992</v>
      </c>
      <c r="KF16" s="803">
        <f t="shared" si="660"/>
        <v>9264.7009223999994</v>
      </c>
      <c r="KG16" s="803">
        <f t="shared" si="661"/>
        <v>10251.33141024</v>
      </c>
      <c r="KH16" s="803">
        <f t="shared" ref="KH16:LM16" si="2063">KI48*KH$32</f>
        <v>12617.640303839999</v>
      </c>
      <c r="KI16" s="803">
        <f t="shared" ref="KI16:LN16" si="2064">KI48*KI$32</f>
        <v>19716.566984639998</v>
      </c>
      <c r="KJ16" s="803">
        <f t="shared" si="664"/>
        <v>13455.72227106</v>
      </c>
      <c r="KK16" s="803">
        <f t="shared" si="665"/>
        <v>13150.680708240001</v>
      </c>
      <c r="KL16" s="803">
        <f t="shared" si="666"/>
        <v>13342.743914459999</v>
      </c>
      <c r="KM16" s="803">
        <f t="shared" si="667"/>
        <v>13049.0001873</v>
      </c>
      <c r="KN16" s="803">
        <f t="shared" si="668"/>
        <v>14438.63397348</v>
      </c>
      <c r="KO16" s="803">
        <f t="shared" ref="KO16:LT16" si="2065">KP48*KO$32</f>
        <v>17771.495493179998</v>
      </c>
      <c r="KP16" s="803">
        <f t="shared" ref="KP16:LU16" si="2066">KP48*KP$32</f>
        <v>27770.080052279998</v>
      </c>
      <c r="KQ16" s="803">
        <f t="shared" si="671"/>
        <v>7578.6312859500003</v>
      </c>
      <c r="KR16" s="803">
        <f t="shared" si="672"/>
        <v>7406.8235238000007</v>
      </c>
      <c r="KS16" s="803">
        <f t="shared" si="673"/>
        <v>7514.99878145</v>
      </c>
      <c r="KT16" s="803">
        <f t="shared" si="674"/>
        <v>7349.5542697500005</v>
      </c>
      <c r="KU16" s="803">
        <f t="shared" si="675"/>
        <v>8132.2340751000002</v>
      </c>
      <c r="KV16" s="803">
        <f t="shared" ref="KV16:MA16" si="2067">KW48*KV$32</f>
        <v>10009.392957850001</v>
      </c>
      <c r="KW16" s="803">
        <f t="shared" ref="KW16:MB16" si="2068">KW48*KW$32</f>
        <v>15640.869606100001</v>
      </c>
      <c r="KX16" s="803">
        <f t="shared" si="678"/>
        <v>11944.966688099999</v>
      </c>
      <c r="KY16" s="803">
        <f t="shared" si="679"/>
        <v>11674.173992400001</v>
      </c>
      <c r="KZ16" s="803">
        <f t="shared" si="680"/>
        <v>11844.6730971</v>
      </c>
      <c r="LA16" s="803">
        <f t="shared" si="681"/>
        <v>11583.909760500001</v>
      </c>
      <c r="LB16" s="803">
        <f t="shared" si="682"/>
        <v>12817.520929799999</v>
      </c>
      <c r="LC16" s="803">
        <f t="shared" ref="LC16:MH16" si="2069">LD48*LC$32</f>
        <v>15776.181864299999</v>
      </c>
      <c r="LD16" s="803">
        <f t="shared" ref="LD16:MI16" si="2070">LD48*LD$32</f>
        <v>24652.1646678</v>
      </c>
      <c r="LE16" s="803">
        <f t="shared" si="685"/>
        <v>12374.63738625</v>
      </c>
      <c r="LF16" s="803">
        <f t="shared" si="686"/>
        <v>12094.104045</v>
      </c>
      <c r="LG16" s="803">
        <f t="shared" si="687"/>
        <v>12270.73614875</v>
      </c>
      <c r="LH16" s="803">
        <f t="shared" si="688"/>
        <v>12000.592931250001</v>
      </c>
      <c r="LI16" s="803">
        <f t="shared" si="689"/>
        <v>13278.5781525</v>
      </c>
      <c r="LJ16" s="803">
        <f t="shared" ref="LJ16:MO16" si="2071">LK48*LJ$32</f>
        <v>16343.66465875</v>
      </c>
      <c r="LK16" s="803">
        <f t="shared" ref="LK16:MP16" si="2072">LK48*LK$32</f>
        <v>25538.924177500001</v>
      </c>
      <c r="LL16" s="803">
        <f t="shared" si="692"/>
        <v>16633.463243099999</v>
      </c>
      <c r="LM16" s="803">
        <f t="shared" si="693"/>
        <v>16256.382212400002</v>
      </c>
      <c r="LN16" s="803">
        <f t="shared" si="694"/>
        <v>16493.803602100001</v>
      </c>
      <c r="LO16" s="803">
        <f t="shared" si="695"/>
        <v>16130.688535500001</v>
      </c>
      <c r="LP16" s="803">
        <f t="shared" si="696"/>
        <v>17848.502119799999</v>
      </c>
      <c r="LQ16" s="803">
        <f t="shared" ref="LQ16:MV16" si="2073">LR48*LQ$32</f>
        <v>21968.461529299999</v>
      </c>
      <c r="LR16" s="803">
        <f t="shared" ref="LR16:MW16" si="2074">LR48*LR$32</f>
        <v>34328.3397578</v>
      </c>
      <c r="LS16" s="803">
        <f t="shared" si="699"/>
        <v>17405.713181250001</v>
      </c>
      <c r="LT16" s="803">
        <f t="shared" si="700"/>
        <v>17011.125225</v>
      </c>
      <c r="LU16" s="803">
        <f t="shared" si="701"/>
        <v>17259.569493750001</v>
      </c>
      <c r="LV16" s="803">
        <f t="shared" si="702"/>
        <v>16879.595906250001</v>
      </c>
      <c r="LW16" s="803">
        <f t="shared" si="703"/>
        <v>18677.163262499998</v>
      </c>
      <c r="LX16" s="803">
        <f t="shared" ref="LX16:NC16" si="2075">LY48*LX$32</f>
        <v>22988.40204375</v>
      </c>
      <c r="LY16" s="803">
        <f t="shared" ref="LY16:ND16" si="2076">LY48*LY$32</f>
        <v>35922.118387499999</v>
      </c>
      <c r="LZ16" s="803">
        <f t="shared" si="706"/>
        <v>21408.847773899997</v>
      </c>
      <c r="MA16" s="803">
        <f t="shared" si="707"/>
        <v>20923.508655599999</v>
      </c>
      <c r="MB16" s="803">
        <f t="shared" si="708"/>
        <v>21229.092544899999</v>
      </c>
      <c r="MC16" s="803">
        <f t="shared" si="709"/>
        <v>20761.7289495</v>
      </c>
      <c r="MD16" s="803">
        <f t="shared" si="710"/>
        <v>22972.718266199998</v>
      </c>
      <c r="ME16" s="803">
        <f t="shared" ref="ME16:NJ16" si="2077">MF48*ME$32</f>
        <v>28275.497521699999</v>
      </c>
      <c r="MF16" s="803">
        <f t="shared" ref="MF16:NK16" si="2078">MF48*MF$32</f>
        <v>44183.835288199996</v>
      </c>
      <c r="MG16" s="803">
        <f t="shared" si="713"/>
        <v>26139.909597000002</v>
      </c>
      <c r="MH16" s="803">
        <f t="shared" si="714"/>
        <v>25547.317188000001</v>
      </c>
      <c r="MI16" s="803">
        <f t="shared" si="715"/>
        <v>25920.430927000001</v>
      </c>
      <c r="MJ16" s="803">
        <f t="shared" si="716"/>
        <v>25349.786385000003</v>
      </c>
      <c r="MK16" s="803">
        <f t="shared" si="717"/>
        <v>28049.374026000001</v>
      </c>
      <c r="ML16" s="803">
        <f t="shared" ref="ML16:OC16" si="2079">MM48*ML$32</f>
        <v>34523.994791000005</v>
      </c>
      <c r="MM16" s="803">
        <f t="shared" ref="MM16:OC16" si="2080">MM48*MM$32</f>
        <v>53947.857086000004</v>
      </c>
      <c r="MN16" s="803">
        <f t="shared" si="720"/>
        <v>22887.098453849998</v>
      </c>
      <c r="MO16" s="803">
        <f t="shared" si="721"/>
        <v>22368.247355399999</v>
      </c>
      <c r="MP16" s="803">
        <f t="shared" si="722"/>
        <v>22694.931380350001</v>
      </c>
      <c r="MQ16" s="803">
        <v>34041.54</v>
      </c>
      <c r="MR16" s="803">
        <v>36243.089999999997</v>
      </c>
      <c r="MS16" s="803">
        <v>48286.400000000001</v>
      </c>
      <c r="MT16" s="803">
        <v>44237.57</v>
      </c>
      <c r="MU16" s="803"/>
      <c r="MV16" s="954">
        <v>15736.83</v>
      </c>
      <c r="MW16" s="954">
        <v>18340.060000000001</v>
      </c>
      <c r="MX16" s="954">
        <v>16918.29</v>
      </c>
      <c r="MY16" s="954">
        <v>18810.05</v>
      </c>
      <c r="MZ16" s="954">
        <v>23183.8</v>
      </c>
      <c r="NA16" s="954">
        <v>19324.490000000002</v>
      </c>
      <c r="NB16" s="803"/>
      <c r="NC16" s="803">
        <f>NH48*NC$32</f>
        <v>12724.825182720002</v>
      </c>
      <c r="ND16" s="803">
        <f t="shared" si="724"/>
        <v>12003.404082880001</v>
      </c>
      <c r="NE16" s="803">
        <f t="shared" si="725"/>
        <v>10830.008318080001</v>
      </c>
      <c r="NF16" s="803">
        <f t="shared" si="726"/>
        <v>11977.328621440001</v>
      </c>
      <c r="NG16" s="803">
        <f t="shared" ref="NG16:OC16" si="2081">NH48*NG$32</f>
        <v>15410.597711040002</v>
      </c>
      <c r="NH16" s="803">
        <f t="shared" ref="NH16:OC16" si="2082">NH48*NH$32</f>
        <v>23972.04088384</v>
      </c>
      <c r="NI16" s="803">
        <f t="shared" si="729"/>
        <v>7603.964272799999</v>
      </c>
      <c r="NJ16" s="803">
        <f t="shared" si="730"/>
        <v>7431.5822111999996</v>
      </c>
      <c r="NK16" s="803">
        <f t="shared" si="731"/>
        <v>7540.1190647999983</v>
      </c>
      <c r="NL16" s="803">
        <f t="shared" si="732"/>
        <v>7374.1215239999992</v>
      </c>
      <c r="NM16" s="803">
        <f t="shared" si="733"/>
        <v>8159.4175823999985</v>
      </c>
      <c r="NN16" s="803">
        <f t="shared" ref="NN16:OC16" si="2083">NO48*NN$32</f>
        <v>10042.851218399999</v>
      </c>
      <c r="NO16" s="803">
        <f t="shared" ref="NO16:OC16" si="2084">NO48*NO$32</f>
        <v>15693.152126399997</v>
      </c>
      <c r="NP16" s="803">
        <f t="shared" si="736"/>
        <v>9648.4813226999995</v>
      </c>
      <c r="NQ16" s="803">
        <f t="shared" si="737"/>
        <v>10313.084979449999</v>
      </c>
      <c r="NR16" s="803">
        <f t="shared" si="738"/>
        <v>8952.6021997500011</v>
      </c>
      <c r="NS16" s="803">
        <f t="shared" si="739"/>
        <v>9187.1681962500006</v>
      </c>
      <c r="NT16" s="803">
        <f t="shared" si="740"/>
        <v>9789.2209206000007</v>
      </c>
      <c r="NU16" s="803">
        <f t="shared" ref="NU16:OC16" si="2085">NV48*NU$32</f>
        <v>12392.903481750001</v>
      </c>
      <c r="NV16" s="803">
        <f t="shared" ref="NV16:OC16" si="2086">NV48*NV$32</f>
        <v>17905.204399500002</v>
      </c>
      <c r="NW16" s="803">
        <f t="shared" si="743"/>
        <v>6633.0733079999991</v>
      </c>
      <c r="NX16" s="803">
        <f t="shared" si="744"/>
        <v>7089.9705779999986</v>
      </c>
      <c r="NY16" s="803">
        <f t="shared" si="745"/>
        <v>6154.6749899999995</v>
      </c>
      <c r="NZ16" s="803">
        <f t="shared" si="746"/>
        <v>6315.9328499999992</v>
      </c>
      <c r="OA16" s="803">
        <f t="shared" si="747"/>
        <v>6729.8280239999995</v>
      </c>
      <c r="OB16" s="803">
        <f t="shared" ref="OB16:OC16" si="2087">OC48*OB$32</f>
        <v>8519.7902699999995</v>
      </c>
      <c r="OC16" s="803">
        <f t="shared" si="369"/>
        <v>12309.349979999999</v>
      </c>
    </row>
    <row r="17" spans="1:422">
      <c r="A17" s="807" t="s">
        <v>24</v>
      </c>
      <c r="B17" s="803">
        <f t="shared" si="370"/>
        <v>8582.3649504000005</v>
      </c>
      <c r="C17" s="803">
        <f t="shared" si="371"/>
        <v>8461.9852439999995</v>
      </c>
      <c r="D17" s="803">
        <f t="shared" si="372"/>
        <v>8532.7968359999995</v>
      </c>
      <c r="E17" s="803">
        <f t="shared" si="373"/>
        <v>8816.0432039999996</v>
      </c>
      <c r="F17" s="803">
        <f t="shared" si="374"/>
        <v>9736.5939000000017</v>
      </c>
      <c r="G17" s="803">
        <f t="shared" si="375"/>
        <v>10997.0402376</v>
      </c>
      <c r="H17" s="803">
        <f t="shared" si="376"/>
        <v>15684.767628000001</v>
      </c>
      <c r="I17" s="803">
        <f t="shared" si="377"/>
        <v>8431.0498288800009</v>
      </c>
      <c r="J17" s="803">
        <f t="shared" si="378"/>
        <v>8312.7925293000008</v>
      </c>
      <c r="K17" s="803">
        <f t="shared" si="379"/>
        <v>8382.3556466999999</v>
      </c>
      <c r="L17" s="803">
        <f t="shared" si="380"/>
        <v>8660.6081162999999</v>
      </c>
      <c r="M17" s="803">
        <f t="shared" si="381"/>
        <v>9564.9286425000009</v>
      </c>
      <c r="N17" s="803">
        <f t="shared" ref="N17:BY17" si="2088">O49*N$32</f>
        <v>10803.152132220001</v>
      </c>
      <c r="O17" s="803">
        <f t="shared" ref="O17:BZ17" si="2089">O49*O$32</f>
        <v>15408.2305041</v>
      </c>
      <c r="P17" s="803">
        <f t="shared" si="384"/>
        <v>8188.2726059999986</v>
      </c>
      <c r="Q17" s="803">
        <f t="shared" si="385"/>
        <v>8073.4205974999986</v>
      </c>
      <c r="R17" s="803">
        <f t="shared" si="386"/>
        <v>8140.9806024999989</v>
      </c>
      <c r="S17" s="803">
        <f t="shared" si="387"/>
        <v>8411.2206224999991</v>
      </c>
      <c r="T17" s="803">
        <f t="shared" si="388"/>
        <v>9289.5006874999999</v>
      </c>
      <c r="U17" s="803">
        <f t="shared" ref="U17:CF17" si="2090">V49*U$32</f>
        <v>10492.068776499998</v>
      </c>
      <c r="V17" s="803">
        <f t="shared" ref="V17:CG17" si="2091">V49*V$32</f>
        <v>14964.541107499997</v>
      </c>
      <c r="W17" s="803">
        <f t="shared" si="391"/>
        <v>9073.4483826000014</v>
      </c>
      <c r="X17" s="803">
        <f t="shared" si="392"/>
        <v>8946.1805422500001</v>
      </c>
      <c r="Y17" s="803">
        <f t="shared" si="393"/>
        <v>9021.0439777500014</v>
      </c>
      <c r="Z17" s="803">
        <f t="shared" si="394"/>
        <v>9320.4977197500011</v>
      </c>
      <c r="AA17" s="803">
        <f t="shared" si="395"/>
        <v>10293.722381250001</v>
      </c>
      <c r="AB17" s="803">
        <f t="shared" ref="AB17:CM17" si="2092">AC49*AB$32</f>
        <v>11626.291533150001</v>
      </c>
      <c r="AC17" s="803">
        <f t="shared" ref="AC17:CN17" si="2093">AC49*AC$32</f>
        <v>16582.25096325</v>
      </c>
      <c r="AD17" s="803">
        <f t="shared" si="398"/>
        <v>10436.162946</v>
      </c>
      <c r="AE17" s="803">
        <f t="shared" si="399"/>
        <v>10289.7811225</v>
      </c>
      <c r="AF17" s="803">
        <f t="shared" si="400"/>
        <v>10375.8880775</v>
      </c>
      <c r="AG17" s="803">
        <f t="shared" si="401"/>
        <v>10720.315897500001</v>
      </c>
      <c r="AH17" s="803">
        <f t="shared" si="402"/>
        <v>11839.7063125</v>
      </c>
      <c r="AI17" s="803">
        <f t="shared" ref="AI17:CT17" si="2094">AJ49*AI$32</f>
        <v>13372.410111499999</v>
      </c>
      <c r="AJ17" s="803">
        <f t="shared" ref="AJ17:CU17" si="2095">AJ49*AJ$32</f>
        <v>19072.690532500001</v>
      </c>
      <c r="AK17" s="803">
        <f t="shared" si="405"/>
        <v>14780.147437439999</v>
      </c>
      <c r="AL17" s="803">
        <f t="shared" si="406"/>
        <v>14572.835138399998</v>
      </c>
      <c r="AM17" s="803">
        <f t="shared" si="407"/>
        <v>14694.783549599999</v>
      </c>
      <c r="AN17" s="803">
        <f t="shared" si="408"/>
        <v>15182.577194399999</v>
      </c>
      <c r="AO17" s="803">
        <f t="shared" si="409"/>
        <v>16767.90654</v>
      </c>
      <c r="AP17" s="803">
        <f t="shared" ref="AP17:DA17" si="2096">AQ49*AP$32</f>
        <v>18938.588259359996</v>
      </c>
      <c r="AQ17" s="803">
        <f t="shared" ref="AQ17:DB17" si="2097">AQ49*AQ$32</f>
        <v>27011.573080799997</v>
      </c>
      <c r="AR17" s="803">
        <f t="shared" si="412"/>
        <v>11296.996054079998</v>
      </c>
      <c r="AS17" s="803">
        <f t="shared" si="413"/>
        <v>11138.539838799998</v>
      </c>
      <c r="AT17" s="803">
        <f t="shared" si="414"/>
        <v>11231.749377199998</v>
      </c>
      <c r="AU17" s="803">
        <f t="shared" si="415"/>
        <v>11604.5875308</v>
      </c>
      <c r="AV17" s="803">
        <f t="shared" si="416"/>
        <v>12816.311529999999</v>
      </c>
      <c r="AW17" s="803">
        <f t="shared" ref="AW17:DH17" si="2098">AX49*AW$32</f>
        <v>14475.441313519997</v>
      </c>
      <c r="AX17" s="803">
        <f t="shared" ref="AX17:DI17" si="2099">AX49*AX$32</f>
        <v>20645.912755599998</v>
      </c>
      <c r="AY17" s="803">
        <f t="shared" si="419"/>
        <v>12235.784299199999</v>
      </c>
      <c r="AZ17" s="803">
        <f t="shared" si="420"/>
        <v>12064.160261999998</v>
      </c>
      <c r="BA17" s="803">
        <f t="shared" si="421"/>
        <v>12165.115577999999</v>
      </c>
      <c r="BB17" s="803">
        <f t="shared" si="422"/>
        <v>12568.936841999999</v>
      </c>
      <c r="BC17" s="803">
        <f t="shared" si="423"/>
        <v>13881.355949999999</v>
      </c>
      <c r="BD17" s="803">
        <f t="shared" ref="BD17:DO17" si="2100">BE49*BD$32</f>
        <v>15678.360574799997</v>
      </c>
      <c r="BE17" s="803">
        <f t="shared" ref="BE17:DP17" si="2101">BE49*BE$32</f>
        <v>22361.602493999999</v>
      </c>
      <c r="BF17" s="803">
        <f t="shared" si="426"/>
        <v>8848.9382903999995</v>
      </c>
      <c r="BG17" s="803">
        <f t="shared" si="427"/>
        <v>8724.8195190000006</v>
      </c>
      <c r="BH17" s="803">
        <f t="shared" si="428"/>
        <v>8797.8305610000007</v>
      </c>
      <c r="BI17" s="803">
        <f t="shared" si="429"/>
        <v>9089.874729000001</v>
      </c>
      <c r="BJ17" s="803">
        <f t="shared" si="430"/>
        <v>10039.018275</v>
      </c>
      <c r="BK17" s="803">
        <f t="shared" ref="BK17:DV17" si="2102">BL49*BK$32</f>
        <v>11338.6148226</v>
      </c>
      <c r="BL17" s="803">
        <f t="shared" ref="BL17:DW17" si="2103">BL49*BL$32</f>
        <v>16171.945803000001</v>
      </c>
      <c r="BM17" s="803">
        <f t="shared" si="433"/>
        <v>8971.5318479999987</v>
      </c>
      <c r="BN17" s="803">
        <f t="shared" si="434"/>
        <v>8845.6935299999986</v>
      </c>
      <c r="BO17" s="803">
        <f t="shared" si="435"/>
        <v>8919.7160699999986</v>
      </c>
      <c r="BP17" s="803">
        <f t="shared" si="436"/>
        <v>9215.8062299999983</v>
      </c>
      <c r="BQ17" s="803">
        <f t="shared" si="437"/>
        <v>10178.099249999999</v>
      </c>
      <c r="BR17" s="803">
        <f t="shared" ref="BR17:EC17" si="2104">BS49*BR$32</f>
        <v>11495.700461999999</v>
      </c>
      <c r="BS17" s="803">
        <f t="shared" ref="BS17:ED17" si="2105">BS49*BS$32</f>
        <v>16395.992609999998</v>
      </c>
      <c r="BT17" s="803">
        <f t="shared" si="440"/>
        <v>9955.5585869999995</v>
      </c>
      <c r="BU17" s="803">
        <f t="shared" si="441"/>
        <v>9815.9179137499996</v>
      </c>
      <c r="BV17" s="803">
        <f t="shared" si="442"/>
        <v>9898.0594862499984</v>
      </c>
      <c r="BW17" s="803">
        <f t="shared" si="443"/>
        <v>10226.625776249999</v>
      </c>
      <c r="BX17" s="803">
        <f t="shared" si="444"/>
        <v>11294.46621875</v>
      </c>
      <c r="BY17" s="803">
        <f t="shared" ref="BY17:EJ17" si="2106">BZ49*BY$32</f>
        <v>12756.586209249999</v>
      </c>
      <c r="BZ17" s="803">
        <f t="shared" ref="BZ17:EK17" si="2107">BZ49*BZ$32</f>
        <v>18194.358308749997</v>
      </c>
      <c r="CA17" s="803">
        <f t="shared" si="447"/>
        <v>10146.7009254</v>
      </c>
      <c r="CB17" s="803">
        <f t="shared" si="448"/>
        <v>10004.37921275</v>
      </c>
      <c r="CC17" s="803">
        <f t="shared" si="449"/>
        <v>10088.09786725</v>
      </c>
      <c r="CD17" s="803">
        <f t="shared" si="450"/>
        <v>10422.97248525</v>
      </c>
      <c r="CE17" s="803">
        <f t="shared" si="451"/>
        <v>11511.314993750002</v>
      </c>
      <c r="CF17" s="803">
        <f t="shared" ref="CF17:EQ17" si="2108">CG49*CF$32</f>
        <v>13001.507043850001</v>
      </c>
      <c r="CG17" s="803">
        <f t="shared" ref="CG17:ER17" si="2109">CG49*CG$32</f>
        <v>18543.68197175</v>
      </c>
      <c r="CH17" s="803">
        <f t="shared" si="454"/>
        <v>10764.7300254</v>
      </c>
      <c r="CI17" s="803">
        <f t="shared" si="455"/>
        <v>10613.73958775</v>
      </c>
      <c r="CJ17" s="803">
        <f t="shared" si="456"/>
        <v>10702.55749225</v>
      </c>
      <c r="CK17" s="803">
        <f t="shared" si="457"/>
        <v>11057.829110250001</v>
      </c>
      <c r="CL17" s="803">
        <f t="shared" si="458"/>
        <v>12212.461868750002</v>
      </c>
      <c r="CM17" s="803">
        <f t="shared" ref="CM17:EX17" si="2110">CN49*CM$32</f>
        <v>13793.420568850001</v>
      </c>
      <c r="CN17" s="803">
        <f t="shared" ref="CN17:EY17" si="2111">CN49*CN$32</f>
        <v>19673.165846750002</v>
      </c>
      <c r="CO17" s="803">
        <f t="shared" si="461"/>
        <v>10150.302747</v>
      </c>
      <c r="CP17" s="803">
        <f t="shared" si="462"/>
        <v>10007.93051375</v>
      </c>
      <c r="CQ17" s="803">
        <f t="shared" si="463"/>
        <v>10091.67888625</v>
      </c>
      <c r="CR17" s="803">
        <f t="shared" si="464"/>
        <v>10426.672376250001</v>
      </c>
      <c r="CS17" s="803">
        <f t="shared" si="465"/>
        <v>11515.401218750001</v>
      </c>
      <c r="CT17" s="803">
        <f t="shared" ref="CT17:FE17" si="2112">CU49*CT$32</f>
        <v>13006.122249249998</v>
      </c>
      <c r="CU17" s="803">
        <f t="shared" ref="CU17:FF17" si="2113">CU49*CU$32</f>
        <v>18550.264508749999</v>
      </c>
      <c r="CV17" s="803">
        <f t="shared" si="468"/>
        <v>10598.053603799999</v>
      </c>
      <c r="CW17" s="803">
        <f t="shared" si="469"/>
        <v>10449.40103675</v>
      </c>
      <c r="CX17" s="803">
        <f t="shared" si="470"/>
        <v>10536.84372325</v>
      </c>
      <c r="CY17" s="803">
        <f t="shared" si="471"/>
        <v>10886.61446925</v>
      </c>
      <c r="CZ17" s="803">
        <f t="shared" si="472"/>
        <v>12023.369393750001</v>
      </c>
      <c r="DA17" s="803">
        <f t="shared" si="473"/>
        <v>8555.3050044734991</v>
      </c>
      <c r="DB17" s="803">
        <f t="shared" si="474"/>
        <v>16269.586250189999</v>
      </c>
      <c r="DC17" s="803">
        <f t="shared" si="475"/>
        <v>8386.1243352120018</v>
      </c>
      <c r="DD17" s="803">
        <f t="shared" si="476"/>
        <v>10083.533144750001</v>
      </c>
      <c r="DE17" s="803">
        <f t="shared" si="477"/>
        <v>10167.91417525</v>
      </c>
      <c r="DF17" s="803">
        <f t="shared" si="478"/>
        <v>10505.438297250001</v>
      </c>
      <c r="DG17" s="803">
        <f t="shared" si="479"/>
        <v>11602.391693750002</v>
      </c>
      <c r="DH17" s="803">
        <f t="shared" ref="DH17:FS17" si="2114">DI49*DH$32</f>
        <v>13104.374036650001</v>
      </c>
      <c r="DI17" s="803">
        <f t="shared" ref="DI17:FT17" si="2115">DI49*DI$32</f>
        <v>18690.398255750002</v>
      </c>
      <c r="DJ17" s="803">
        <f t="shared" si="482"/>
        <v>11804.490951000002</v>
      </c>
      <c r="DK17" s="803">
        <f t="shared" si="483"/>
        <v>13939.09751625</v>
      </c>
      <c r="DL17" s="803">
        <f t="shared" si="484"/>
        <v>14055.742683750001</v>
      </c>
      <c r="DM17" s="803">
        <f t="shared" si="485"/>
        <v>14522.323353750002</v>
      </c>
      <c r="DN17" s="803">
        <f t="shared" si="486"/>
        <v>16038.710531250003</v>
      </c>
      <c r="DO17" s="803">
        <f t="shared" ref="DO17:FZ17" si="2116">DP49*DO$32</f>
        <v>18114.99451275</v>
      </c>
      <c r="DP17" s="803">
        <f t="shared" ref="DP17:GA17" si="2117">DP49*DP$32</f>
        <v>28169.807951250001</v>
      </c>
      <c r="DQ17" s="803">
        <f t="shared" si="489"/>
        <v>8821.3409776800017</v>
      </c>
      <c r="DR17" s="803">
        <f t="shared" si="490"/>
        <v>8697.6092973000013</v>
      </c>
      <c r="DS17" s="803">
        <f t="shared" si="491"/>
        <v>8770.3926387000029</v>
      </c>
      <c r="DT17" s="803">
        <f t="shared" si="492"/>
        <v>9061.5260043000017</v>
      </c>
      <c r="DU17" s="803">
        <f t="shared" si="493"/>
        <v>10007.709442500003</v>
      </c>
      <c r="DV17" s="803">
        <f t="shared" ref="DV17:GG17" si="2118">DW49*DV$32</f>
        <v>11303.252919420003</v>
      </c>
      <c r="DW17" s="803">
        <f t="shared" ref="DW17:GH17" si="2119">DW49*DW$32</f>
        <v>16121.510120100005</v>
      </c>
      <c r="DX17" s="803">
        <f t="shared" si="496"/>
        <v>19124.083814371981</v>
      </c>
      <c r="DY17" s="803">
        <f t="shared" si="497"/>
        <v>22761.65887294089</v>
      </c>
      <c r="DZ17" s="803">
        <f t="shared" si="498"/>
        <v>30455.230404748305</v>
      </c>
      <c r="EA17" s="803">
        <f t="shared" si="499"/>
        <v>11839.424119628027</v>
      </c>
      <c r="EB17" s="803">
        <f t="shared" si="500"/>
        <v>13075.66920842453</v>
      </c>
      <c r="EC17" s="803">
        <f t="shared" ref="EC17:GN17" si="2120">ED49*EC$32</f>
        <v>14768.37402231512</v>
      </c>
      <c r="ED17" s="803">
        <f t="shared" ref="ED17:GO17" si="2121">ED49*ED$32</f>
        <v>21063.714397571148</v>
      </c>
      <c r="EE17" s="803">
        <f t="shared" si="503"/>
        <v>8827.7984651999996</v>
      </c>
      <c r="EF17" s="803">
        <f t="shared" si="504"/>
        <v>8703.9762094999987</v>
      </c>
      <c r="EG17" s="803">
        <f t="shared" si="505"/>
        <v>8776.8128304999991</v>
      </c>
      <c r="EH17" s="803">
        <f t="shared" si="506"/>
        <v>9068.1593145000006</v>
      </c>
      <c r="EI17" s="803">
        <f t="shared" si="507"/>
        <v>10015.0353875</v>
      </c>
      <c r="EJ17" s="803">
        <f t="shared" ref="EJ17:GU17" si="2122">EK49*EJ$32</f>
        <v>11311.5272413</v>
      </c>
      <c r="EK17" s="803">
        <f t="shared" ref="EK17:GV17" si="2123">EK49*EK$32</f>
        <v>16133.311551500001</v>
      </c>
      <c r="EL17" s="803">
        <f t="shared" si="510"/>
        <v>9327.644960399999</v>
      </c>
      <c r="EM17" s="803">
        <f t="shared" si="511"/>
        <v>9196.8116564999982</v>
      </c>
      <c r="EN17" s="803">
        <f t="shared" si="512"/>
        <v>9273.7724234999987</v>
      </c>
      <c r="EO17" s="803">
        <f t="shared" si="513"/>
        <v>9581.6154914999988</v>
      </c>
      <c r="EP17" s="803">
        <f t="shared" si="514"/>
        <v>10582.1054625</v>
      </c>
      <c r="EQ17" s="803">
        <f t="shared" ref="EQ17:HB17" si="2124">ER49*EQ$32</f>
        <v>11952.007115099997</v>
      </c>
      <c r="ER17" s="803">
        <f t="shared" ref="ER17:HC17" si="2125">ER49*ER$32</f>
        <v>17046.809890499997</v>
      </c>
      <c r="ES17" s="803">
        <f t="shared" si="517"/>
        <v>14253.203879999999</v>
      </c>
      <c r="ET17" s="803">
        <f t="shared" si="518"/>
        <v>14395.735918799999</v>
      </c>
      <c r="EU17" s="803">
        <f t="shared" si="519"/>
        <v>14229.448540199999</v>
      </c>
      <c r="EV17" s="803">
        <f t="shared" si="520"/>
        <v>12649.718443499998</v>
      </c>
      <c r="EW17" s="803">
        <f t="shared" si="521"/>
        <v>14787.699025499998</v>
      </c>
      <c r="EX17" s="803">
        <f t="shared" ref="EX17:HI17" si="2126">EY49*EX$32</f>
        <v>19954.485432000001</v>
      </c>
      <c r="EY17" s="803">
        <f t="shared" ref="EY17:HJ17" si="2127">EY49*EY$32</f>
        <v>28506.407759999998</v>
      </c>
      <c r="EZ17" s="803">
        <f t="shared" si="524"/>
        <v>15122.924639999997</v>
      </c>
      <c r="FA17" s="803">
        <f t="shared" si="525"/>
        <v>15274.153886399999</v>
      </c>
      <c r="FB17" s="803">
        <f t="shared" si="526"/>
        <v>15097.719765599999</v>
      </c>
      <c r="FC17" s="803">
        <f t="shared" si="527"/>
        <v>13421.595617999998</v>
      </c>
      <c r="FD17" s="803">
        <f t="shared" si="528"/>
        <v>15690.034313999999</v>
      </c>
      <c r="FE17" s="803">
        <f t="shared" ref="FE17:HP17" si="2128">FF49*FE$32</f>
        <v>21172.094495999998</v>
      </c>
      <c r="FF17" s="803">
        <f t="shared" ref="FF17:HQ17" si="2129">FF49*FF$32</f>
        <v>30245.849279999995</v>
      </c>
      <c r="FG17" s="803">
        <f t="shared" si="531"/>
        <v>17026.073639999999</v>
      </c>
      <c r="FH17" s="803">
        <f t="shared" si="532"/>
        <v>17196.334376399998</v>
      </c>
      <c r="FI17" s="803">
        <f t="shared" si="533"/>
        <v>16997.696850599998</v>
      </c>
      <c r="FJ17" s="803">
        <f t="shared" si="534"/>
        <v>15110.640355499998</v>
      </c>
      <c r="FK17" s="803">
        <f t="shared" si="535"/>
        <v>17664.551401499997</v>
      </c>
      <c r="FL17" s="803">
        <f t="shared" ref="FL17:HW17" si="2130">FM49*FL$32</f>
        <v>23836.503096</v>
      </c>
      <c r="FM17" s="803">
        <f t="shared" ref="FM17:HX17" si="2131">FM49*FM$32</f>
        <v>34052.147279999997</v>
      </c>
      <c r="FN17" s="803">
        <f t="shared" si="538"/>
        <v>14959.846800000001</v>
      </c>
      <c r="FO17" s="803">
        <f t="shared" si="539"/>
        <v>15109.445268000001</v>
      </c>
      <c r="FP17" s="803">
        <f t="shared" si="540"/>
        <v>14934.913722000003</v>
      </c>
      <c r="FQ17" s="803">
        <f t="shared" si="541"/>
        <v>13276.864035000001</v>
      </c>
      <c r="FR17" s="803">
        <f t="shared" si="542"/>
        <v>15520.841055000001</v>
      </c>
      <c r="FS17" s="803">
        <f t="shared" ref="FS17:ID17" si="2132">FT49*FS$32</f>
        <v>20943.785520000005</v>
      </c>
      <c r="FT17" s="803">
        <f t="shared" ref="FT17:IE17" si="2133">FT49*FT$32</f>
        <v>29919.693600000002</v>
      </c>
      <c r="FU17" s="803">
        <f t="shared" si="545"/>
        <v>14944.126320000001</v>
      </c>
      <c r="FV17" s="803">
        <f t="shared" si="546"/>
        <v>15093.567583200002</v>
      </c>
      <c r="FW17" s="803">
        <f t="shared" si="547"/>
        <v>14919.219442800002</v>
      </c>
      <c r="FX17" s="803">
        <f t="shared" si="548"/>
        <v>13262.912109000001</v>
      </c>
      <c r="FY17" s="803">
        <f t="shared" si="549"/>
        <v>15504.531057000002</v>
      </c>
      <c r="FZ17" s="803">
        <f t="shared" ref="FZ17:IK17" si="2134">GA49*FZ$32</f>
        <v>20921.776848000005</v>
      </c>
      <c r="GA17" s="803">
        <f t="shared" ref="GA17:IL17" si="2135">GA49*GA$32</f>
        <v>29888.252640000002</v>
      </c>
      <c r="GB17" s="803">
        <f t="shared" si="552"/>
        <v>12836.176415999998</v>
      </c>
      <c r="GC17" s="803">
        <f t="shared" si="553"/>
        <v>12964.53818016</v>
      </c>
      <c r="GD17" s="803">
        <f t="shared" si="554"/>
        <v>12814.782788639999</v>
      </c>
      <c r="GE17" s="803">
        <f t="shared" si="555"/>
        <v>11392.106569199999</v>
      </c>
      <c r="GF17" s="803">
        <f t="shared" si="556"/>
        <v>13317.5330316</v>
      </c>
      <c r="GG17" s="803">
        <f t="shared" ref="GG17:IR17" si="2136">GH49*GG$32</f>
        <v>17970.646982400001</v>
      </c>
      <c r="GH17" s="803">
        <f t="shared" ref="GH17:IS17" si="2137">GH49*GH$32</f>
        <v>25672.352831999997</v>
      </c>
      <c r="GI17" s="803">
        <f t="shared" si="559"/>
        <v>13357.302336000001</v>
      </c>
      <c r="GJ17" s="803">
        <f t="shared" si="560"/>
        <v>13490.875359360001</v>
      </c>
      <c r="GK17" s="803">
        <f t="shared" si="561"/>
        <v>13335.040165440001</v>
      </c>
      <c r="GL17" s="803">
        <f t="shared" si="562"/>
        <v>11854.605823200001</v>
      </c>
      <c r="GM17" s="803">
        <f t="shared" si="563"/>
        <v>13858.2011736</v>
      </c>
      <c r="GN17" s="803">
        <f t="shared" ref="GN17:HS17" si="2138">GO49*GN$32</f>
        <v>18700.223270400002</v>
      </c>
      <c r="GO17" s="803">
        <f t="shared" ref="GO17:HT17" si="2139">GO49*GO$32</f>
        <v>26714.604672000001</v>
      </c>
      <c r="GP17" s="803">
        <f t="shared" si="566"/>
        <v>11811.101903999999</v>
      </c>
      <c r="GQ17" s="803">
        <f t="shared" si="567"/>
        <v>11929.212923040001</v>
      </c>
      <c r="GR17" s="803">
        <f t="shared" si="568"/>
        <v>11791.41673416</v>
      </c>
      <c r="GS17" s="803">
        <f t="shared" si="569"/>
        <v>10482.352939799999</v>
      </c>
      <c r="GT17" s="803">
        <f t="shared" si="570"/>
        <v>12254.018225399999</v>
      </c>
      <c r="GU17" s="803">
        <f t="shared" ref="GU17:HZ17" si="2140">GV49*GU$32</f>
        <v>16535.542665600002</v>
      </c>
      <c r="GV17" s="803">
        <f t="shared" ref="GV17:IA17" si="2141">GV49*GV$32</f>
        <v>23622.203807999998</v>
      </c>
      <c r="GW17" s="803">
        <f t="shared" si="573"/>
        <v>12381.462576</v>
      </c>
      <c r="GX17" s="803">
        <f t="shared" si="574"/>
        <v>12505.27720176</v>
      </c>
      <c r="GY17" s="803">
        <f t="shared" si="575"/>
        <v>12360.82680504</v>
      </c>
      <c r="GZ17" s="803">
        <f t="shared" si="576"/>
        <v>10988.5480362</v>
      </c>
      <c r="HA17" s="803">
        <f t="shared" si="577"/>
        <v>12845.7674226</v>
      </c>
      <c r="HB17" s="803">
        <f t="shared" ref="HB17:IG17" si="2142">HC49*HB$32</f>
        <v>17334.047606399999</v>
      </c>
      <c r="HC17" s="803">
        <f t="shared" ref="HC17:IH17" si="2143">HC49*HC$32</f>
        <v>24762.925152</v>
      </c>
      <c r="HD17" s="803">
        <f t="shared" si="580"/>
        <v>10293.660719999998</v>
      </c>
      <c r="HE17" s="803">
        <f t="shared" si="581"/>
        <v>10396.597327199999</v>
      </c>
      <c r="HF17" s="803">
        <f t="shared" si="582"/>
        <v>10276.5046188</v>
      </c>
      <c r="HG17" s="803">
        <f t="shared" si="583"/>
        <v>9135.6238889999986</v>
      </c>
      <c r="HH17" s="803">
        <f t="shared" si="584"/>
        <v>10679.672997</v>
      </c>
      <c r="HI17" s="803">
        <f t="shared" ref="HI17:IN17" si="2144">HJ49*HI$32</f>
        <v>14411.125007999999</v>
      </c>
      <c r="HJ17" s="803">
        <f t="shared" ref="HJ17:IO17" si="2145">HJ49*HJ$32</f>
        <v>20587.321439999996</v>
      </c>
      <c r="HK17" s="803">
        <f t="shared" si="587"/>
        <v>9445.4278800000011</v>
      </c>
      <c r="HL17" s="803">
        <f t="shared" si="588"/>
        <v>9539.882158800001</v>
      </c>
      <c r="HM17" s="803">
        <f t="shared" si="589"/>
        <v>9429.6855002000011</v>
      </c>
      <c r="HN17" s="803">
        <f t="shared" si="590"/>
        <v>8382.8172434999997</v>
      </c>
      <c r="HO17" s="803">
        <f t="shared" si="591"/>
        <v>9799.6314254999998</v>
      </c>
      <c r="HP17" s="803">
        <f t="shared" ref="HP17:IU17" si="2146">HQ49*HP$32</f>
        <v>13223.599032000002</v>
      </c>
      <c r="HQ17" s="803">
        <f t="shared" ref="HQ17:IV17" si="2147">HQ49*HQ$32</f>
        <v>18890.855760000002</v>
      </c>
      <c r="HR17" s="803">
        <f t="shared" si="594"/>
        <v>8620.1505599999982</v>
      </c>
      <c r="HS17" s="803">
        <f t="shared" si="595"/>
        <v>8706.3520655999982</v>
      </c>
      <c r="HT17" s="803">
        <f t="shared" si="596"/>
        <v>8605.7836423999997</v>
      </c>
      <c r="HU17" s="803">
        <f t="shared" si="597"/>
        <v>7650.3836219999985</v>
      </c>
      <c r="HV17" s="803">
        <f t="shared" si="598"/>
        <v>8943.4062059999978</v>
      </c>
      <c r="HW17" s="803">
        <f t="shared" ref="HW17:JB17" si="2148">HX49*HW$32</f>
        <v>12068.210783999999</v>
      </c>
      <c r="HX17" s="803">
        <f t="shared" ref="HX17:JC17" si="2149">HX49*HX$32</f>
        <v>17240.301119999996</v>
      </c>
      <c r="HY17" s="803">
        <f t="shared" si="601"/>
        <v>9328.0798799999993</v>
      </c>
      <c r="HZ17" s="803">
        <f t="shared" si="602"/>
        <v>9421.3606787999997</v>
      </c>
      <c r="IA17" s="803">
        <f t="shared" si="603"/>
        <v>9312.5330801999989</v>
      </c>
      <c r="IB17" s="803">
        <f t="shared" si="604"/>
        <v>8278.6708934999988</v>
      </c>
      <c r="IC17" s="803">
        <f t="shared" si="605"/>
        <v>9677.8828754999995</v>
      </c>
      <c r="ID17" s="803">
        <f t="shared" ref="ID17:JI17" si="2150">IE49*ID$32</f>
        <v>13059.311831999999</v>
      </c>
      <c r="IE17" s="803">
        <f t="shared" ref="IE17:JJ17" si="2151">IE49*IE$32</f>
        <v>18656.159759999999</v>
      </c>
      <c r="IF17" s="803">
        <f t="shared" si="608"/>
        <v>12783.5784</v>
      </c>
      <c r="IG17" s="803">
        <f t="shared" si="609"/>
        <v>12911.414184000001</v>
      </c>
      <c r="IH17" s="803">
        <f t="shared" si="610"/>
        <v>12762.272436000001</v>
      </c>
      <c r="II17" s="803">
        <f t="shared" si="611"/>
        <v>11345.42583</v>
      </c>
      <c r="IJ17" s="803">
        <f t="shared" si="612"/>
        <v>13262.962590000001</v>
      </c>
      <c r="IK17" s="803">
        <f t="shared" ref="IK17:JP17" si="2152">IL49*IK$32</f>
        <v>17897.009760000001</v>
      </c>
      <c r="IL17" s="803">
        <f t="shared" ref="IL17:JQ17" si="2153">IL49*IL$32</f>
        <v>25567.156800000001</v>
      </c>
      <c r="IM17" s="803">
        <f t="shared" si="615"/>
        <v>14423.765327999999</v>
      </c>
      <c r="IN17" s="803">
        <f t="shared" si="616"/>
        <v>14568.00298128</v>
      </c>
      <c r="IO17" s="803">
        <f t="shared" si="617"/>
        <v>14399.725719120001</v>
      </c>
      <c r="IP17" s="803">
        <f t="shared" si="618"/>
        <v>12801.0917286</v>
      </c>
      <c r="IQ17" s="803">
        <f t="shared" si="619"/>
        <v>14964.6565278</v>
      </c>
      <c r="IR17" s="803">
        <f t="shared" ref="IR17:JW17" si="2154">IS49*IR$32</f>
        <v>20193.271459200001</v>
      </c>
      <c r="IS17" s="803">
        <f t="shared" ref="IS17:JX17" si="2155">IS49*IS$32</f>
        <v>28847.530655999999</v>
      </c>
      <c r="IT17" s="803">
        <f t="shared" si="622"/>
        <v>13652.174088</v>
      </c>
      <c r="IU17" s="803">
        <f t="shared" si="623"/>
        <v>13788.69582888</v>
      </c>
      <c r="IV17" s="803">
        <f t="shared" si="624"/>
        <v>13629.420464520001</v>
      </c>
      <c r="IW17" s="803">
        <f t="shared" si="625"/>
        <v>12116.3045031</v>
      </c>
      <c r="IX17" s="803">
        <f t="shared" si="626"/>
        <v>14164.130616300001</v>
      </c>
      <c r="IY17" s="803">
        <f t="shared" ref="IY17:KD17" si="2156">IZ49*IY$32</f>
        <v>19113.0437232</v>
      </c>
      <c r="IZ17" s="803">
        <f t="shared" ref="IZ17:KE17" si="2157">IZ49*IZ$32</f>
        <v>27304.348176</v>
      </c>
      <c r="JA17" s="803">
        <f t="shared" si="629"/>
        <v>12047.6178</v>
      </c>
      <c r="JB17" s="803">
        <f t="shared" si="630"/>
        <v>12168.093978000001</v>
      </c>
      <c r="JC17" s="803">
        <f t="shared" si="631"/>
        <v>12027.538437000001</v>
      </c>
      <c r="JD17" s="803">
        <f t="shared" si="632"/>
        <v>10692.260797499999</v>
      </c>
      <c r="JE17" s="803">
        <f t="shared" si="633"/>
        <v>12499.4034675</v>
      </c>
      <c r="JF17" s="803">
        <f t="shared" ref="JF17:KK17" si="2158">JG49*JF$32</f>
        <v>16866.664920000003</v>
      </c>
      <c r="JG17" s="803">
        <f t="shared" ref="JG17:KL17" si="2159">JG49*JG$32</f>
        <v>24095.2356</v>
      </c>
      <c r="JH17" s="803">
        <f t="shared" si="636"/>
        <v>13766.212943999999</v>
      </c>
      <c r="JI17" s="803">
        <f t="shared" si="637"/>
        <v>13903.87507344</v>
      </c>
      <c r="JJ17" s="803">
        <f t="shared" si="638"/>
        <v>13743.26925576</v>
      </c>
      <c r="JK17" s="803">
        <f t="shared" si="639"/>
        <v>12217.513987799999</v>
      </c>
      <c r="JL17" s="803">
        <f t="shared" si="640"/>
        <v>14282.445929400001</v>
      </c>
      <c r="JM17" s="803">
        <f t="shared" ref="JM17:KR17" si="2160">JN49*JM$32</f>
        <v>19272.698121600002</v>
      </c>
      <c r="JN17" s="803">
        <f t="shared" ref="JN17:KS17" si="2161">JN49*JN$32</f>
        <v>27532.425887999998</v>
      </c>
      <c r="JO17" s="803">
        <f t="shared" si="643"/>
        <v>9698.8191273599987</v>
      </c>
      <c r="JP17" s="803">
        <f t="shared" si="644"/>
        <v>9478.9466534399999</v>
      </c>
      <c r="JQ17" s="803">
        <f t="shared" si="645"/>
        <v>9617.3848777599997</v>
      </c>
      <c r="JR17" s="803">
        <f t="shared" si="646"/>
        <v>9405.6558287999997</v>
      </c>
      <c r="JS17" s="803">
        <f t="shared" si="647"/>
        <v>10407.297098879999</v>
      </c>
      <c r="JT17" s="803">
        <f t="shared" ref="JT17:KY17" si="2162">JU49*JT$32</f>
        <v>12809.607462079999</v>
      </c>
      <c r="JU17" s="803">
        <f t="shared" ref="JU17:KZ17" si="2163">JU49*JU$32</f>
        <v>20016.538551679998</v>
      </c>
      <c r="JV17" s="803">
        <f t="shared" si="650"/>
        <v>11447.417982000001</v>
      </c>
      <c r="JW17" s="803">
        <f t="shared" si="651"/>
        <v>11187.904728000001</v>
      </c>
      <c r="JX17" s="803">
        <f t="shared" si="652"/>
        <v>11351.301962</v>
      </c>
      <c r="JY17" s="803">
        <f t="shared" si="653"/>
        <v>11101.400310000001</v>
      </c>
      <c r="JZ17" s="803">
        <f t="shared" si="654"/>
        <v>12283.627356000001</v>
      </c>
      <c r="KA17" s="803">
        <f t="shared" ref="KA17:LF17" si="2164">KB49*KA$32</f>
        <v>15119.049946000001</v>
      </c>
      <c r="KB17" s="803">
        <f t="shared" ref="KB17:LG17" si="2165">KB49*KB$32</f>
        <v>23625.317716000001</v>
      </c>
      <c r="KC17" s="803">
        <f t="shared" si="657"/>
        <v>13062.816349439998</v>
      </c>
      <c r="KD17" s="803">
        <f t="shared" si="658"/>
        <v>12766.68197376</v>
      </c>
      <c r="KE17" s="803">
        <f t="shared" si="659"/>
        <v>12953.136951039998</v>
      </c>
      <c r="KF17" s="803">
        <f t="shared" si="660"/>
        <v>12667.970515199999</v>
      </c>
      <c r="KG17" s="803">
        <f t="shared" si="661"/>
        <v>14017.027115519999</v>
      </c>
      <c r="KH17" s="803">
        <f t="shared" ref="KH17:LM17" si="2166">KI49*KH$32</f>
        <v>17252.569368319997</v>
      </c>
      <c r="KI17" s="803">
        <f t="shared" ref="KI17:LN17" si="2167">KI49*KI$32</f>
        <v>26959.196126719995</v>
      </c>
      <c r="KJ17" s="803">
        <f t="shared" si="664"/>
        <v>16359.222892320002</v>
      </c>
      <c r="KK17" s="803">
        <f t="shared" si="665"/>
        <v>15988.358897280003</v>
      </c>
      <c r="KL17" s="803">
        <f t="shared" si="666"/>
        <v>16221.865857120001</v>
      </c>
      <c r="KM17" s="803">
        <f t="shared" si="667"/>
        <v>15864.737565600002</v>
      </c>
      <c r="KN17" s="803">
        <f t="shared" si="668"/>
        <v>17554.229098560001</v>
      </c>
      <c r="KO17" s="803">
        <f t="shared" ref="KO17:LT17" si="2168">KP49*KO$32</f>
        <v>21606.26163696</v>
      </c>
      <c r="KP17" s="803">
        <f t="shared" ref="KP17:LU17" si="2169">KP49*KP$32</f>
        <v>33762.35925216</v>
      </c>
      <c r="KQ17" s="803">
        <f t="shared" si="671"/>
        <v>10582.288778279997</v>
      </c>
      <c r="KR17" s="803">
        <f t="shared" si="672"/>
        <v>10342.388025119999</v>
      </c>
      <c r="KS17" s="803">
        <f t="shared" si="673"/>
        <v>10493.436647479997</v>
      </c>
      <c r="KT17" s="803">
        <f t="shared" si="674"/>
        <v>10262.4211074</v>
      </c>
      <c r="KU17" s="803">
        <f t="shared" si="675"/>
        <v>11355.302316239999</v>
      </c>
      <c r="KV17" s="803">
        <f t="shared" ref="KV17:MA17" si="2170">KW49*KV$32</f>
        <v>13976.440174839998</v>
      </c>
      <c r="KW17" s="803">
        <f t="shared" ref="KW17:MB17" si="2171">KW49*KW$32</f>
        <v>21839.853750639995</v>
      </c>
      <c r="KX17" s="803">
        <f t="shared" si="678"/>
        <v>13807.518159839999</v>
      </c>
      <c r="KY17" s="803">
        <f t="shared" si="679"/>
        <v>13494.50137536</v>
      </c>
      <c r="KZ17" s="803">
        <f t="shared" si="680"/>
        <v>13691.586017439999</v>
      </c>
      <c r="LA17" s="803">
        <f t="shared" si="681"/>
        <v>13390.1624472</v>
      </c>
      <c r="LB17" s="803">
        <f t="shared" si="682"/>
        <v>14816.127798719999</v>
      </c>
      <c r="LC17" s="803">
        <f t="shared" ref="LC17:MH17" si="2172">LD49*LC$32</f>
        <v>18236.125999519998</v>
      </c>
      <c r="LD17" s="803">
        <f t="shared" ref="LD17:MI17" si="2173">LD49*LD$32</f>
        <v>28496.12060192</v>
      </c>
      <c r="LE17" s="803">
        <f t="shared" si="685"/>
        <v>14769.272836260001</v>
      </c>
      <c r="LF17" s="803">
        <f t="shared" si="686"/>
        <v>14434.453049040001</v>
      </c>
      <c r="LG17" s="803">
        <f t="shared" si="687"/>
        <v>14645.26550766</v>
      </c>
      <c r="LH17" s="803">
        <f t="shared" si="688"/>
        <v>14322.846453300002</v>
      </c>
      <c r="LI17" s="803">
        <f t="shared" si="689"/>
        <v>15848.136595080001</v>
      </c>
      <c r="LJ17" s="803">
        <f t="shared" ref="LJ17:MO17" si="2174">LK49*LJ$32</f>
        <v>19506.352788780001</v>
      </c>
      <c r="LK17" s="803">
        <f t="shared" ref="LK17:MP17" si="2175">LK49*LK$32</f>
        <v>30481.001369879999</v>
      </c>
      <c r="LL17" s="803">
        <f t="shared" si="692"/>
        <v>15932.827015409997</v>
      </c>
      <c r="LM17" s="803">
        <f t="shared" si="693"/>
        <v>15571.629425639998</v>
      </c>
      <c r="LN17" s="803">
        <f t="shared" si="694"/>
        <v>15799.050130309997</v>
      </c>
      <c r="LO17" s="803">
        <f t="shared" si="695"/>
        <v>15451.230229049999</v>
      </c>
      <c r="LP17" s="803">
        <f t="shared" si="696"/>
        <v>17096.685915779999</v>
      </c>
      <c r="LQ17" s="803">
        <f t="shared" ref="LQ17:MV17" si="2176">LR49*LQ$32</f>
        <v>21043.104026229998</v>
      </c>
      <c r="LR17" s="803">
        <f t="shared" ref="LR17:MW17" si="2177">LR49*LR$32</f>
        <v>32882.358357579993</v>
      </c>
      <c r="LS17" s="803">
        <f t="shared" si="699"/>
        <v>22766.871994139998</v>
      </c>
      <c r="LT17" s="803">
        <f t="shared" si="700"/>
        <v>22250.746432559998</v>
      </c>
      <c r="LU17" s="803">
        <f t="shared" si="701"/>
        <v>22575.714378739998</v>
      </c>
      <c r="LV17" s="803">
        <f t="shared" si="702"/>
        <v>22078.704578699999</v>
      </c>
      <c r="LW17" s="803">
        <f t="shared" si="703"/>
        <v>24429.943248119998</v>
      </c>
      <c r="LX17" s="803">
        <f t="shared" ref="LX17:NC17" si="2178">LY49*LX$32</f>
        <v>30069.092902419998</v>
      </c>
      <c r="LY17" s="803">
        <f t="shared" ref="LY17:ND17" si="2179">LY49*LY$32</f>
        <v>46986.541865319996</v>
      </c>
      <c r="LZ17" s="803">
        <f t="shared" si="706"/>
        <v>24346.536014429996</v>
      </c>
      <c r="MA17" s="803">
        <f t="shared" si="707"/>
        <v>23794.599429719998</v>
      </c>
      <c r="MB17" s="803">
        <f t="shared" si="708"/>
        <v>24142.115057129999</v>
      </c>
      <c r="MC17" s="803">
        <f t="shared" si="709"/>
        <v>23610.62056815</v>
      </c>
      <c r="MD17" s="803">
        <f t="shared" si="710"/>
        <v>26124.998342939998</v>
      </c>
      <c r="ME17" s="803">
        <f t="shared" ref="ME17:NJ17" si="2180">MF49*ME$32</f>
        <v>32155.416583289996</v>
      </c>
      <c r="MF17" s="803">
        <f t="shared" ref="MF17:NK17" si="2181">MF49*MF$32</f>
        <v>50246.671304339994</v>
      </c>
      <c r="MG17" s="803">
        <f t="shared" si="713"/>
        <v>28830.067210049994</v>
      </c>
      <c r="MH17" s="803">
        <f t="shared" si="714"/>
        <v>28176.488860199996</v>
      </c>
      <c r="MI17" s="803">
        <f t="shared" si="715"/>
        <v>28588.001154549995</v>
      </c>
      <c r="MJ17" s="803">
        <f t="shared" si="716"/>
        <v>27958.629410249996</v>
      </c>
      <c r="MK17" s="803">
        <f t="shared" si="717"/>
        <v>30936.041892899993</v>
      </c>
      <c r="ML17" s="803">
        <f t="shared" ref="ML17:OC17" si="2182">MM49*ML$32</f>
        <v>38076.990530149989</v>
      </c>
      <c r="MM17" s="803">
        <f t="shared" ref="MM17:OC17" si="2183">MM49*MM$32</f>
        <v>59499.836441899984</v>
      </c>
      <c r="MN17" s="803">
        <f t="shared" si="720"/>
        <v>28478.756498939998</v>
      </c>
      <c r="MO17" s="803">
        <f t="shared" si="721"/>
        <v>27833.142371759997</v>
      </c>
      <c r="MP17" s="803">
        <f t="shared" si="722"/>
        <v>28239.640155539997</v>
      </c>
      <c r="MQ17" s="803">
        <v>58092.99</v>
      </c>
      <c r="MR17" s="803">
        <v>61850.01</v>
      </c>
      <c r="MS17" s="803">
        <v>82402.3</v>
      </c>
      <c r="MT17" s="803">
        <v>75492.84</v>
      </c>
      <c r="MU17" s="803"/>
      <c r="MV17" s="954">
        <v>23719.88</v>
      </c>
      <c r="MW17" s="954">
        <v>27643.7</v>
      </c>
      <c r="MX17" s="954">
        <v>25500.69</v>
      </c>
      <c r="MY17" s="954">
        <v>28352.1</v>
      </c>
      <c r="MZ17" s="954">
        <v>34944.589999999997</v>
      </c>
      <c r="NA17" s="954">
        <v>29127.51</v>
      </c>
      <c r="NB17" s="803"/>
      <c r="NC17" s="803">
        <f t="shared" si="723"/>
        <v>16010.913024000001</v>
      </c>
      <c r="ND17" s="803">
        <f t="shared" si="724"/>
        <v>15103.190496000001</v>
      </c>
      <c r="NE17" s="803">
        <f t="shared" si="725"/>
        <v>13626.774336</v>
      </c>
      <c r="NF17" s="803">
        <f t="shared" si="726"/>
        <v>15070.381248000002</v>
      </c>
      <c r="NG17" s="803">
        <f t="shared" ref="NG17:OC17" si="2184">NH49*NG$32</f>
        <v>19390.265568000003</v>
      </c>
      <c r="NH17" s="803">
        <f t="shared" ref="NH17:OC17" si="2185">NH49*NH$32</f>
        <v>30162.635328</v>
      </c>
      <c r="NI17" s="803">
        <f t="shared" si="729"/>
        <v>10079.157164400001</v>
      </c>
      <c r="NJ17" s="803">
        <f t="shared" si="730"/>
        <v>9850.6624176000005</v>
      </c>
      <c r="NK17" s="803">
        <f t="shared" si="731"/>
        <v>9994.5294804000005</v>
      </c>
      <c r="NL17" s="803">
        <f t="shared" si="732"/>
        <v>9774.497502000002</v>
      </c>
      <c r="NM17" s="803">
        <f t="shared" si="733"/>
        <v>10815.418015200001</v>
      </c>
      <c r="NN17" s="803">
        <f t="shared" ref="NN17:OC17" si="2186">NO49*NN$32</f>
        <v>13311.934693200001</v>
      </c>
      <c r="NO17" s="803">
        <f t="shared" ref="NO17:OC17" si="2187">NO49*NO$32</f>
        <v>20801.484727200001</v>
      </c>
      <c r="NP17" s="803">
        <f t="shared" si="736"/>
        <v>12828.3429132</v>
      </c>
      <c r="NQ17" s="803">
        <f t="shared" si="737"/>
        <v>13711.9807962</v>
      </c>
      <c r="NR17" s="803">
        <f t="shared" si="738"/>
        <v>11903.122071</v>
      </c>
      <c r="NS17" s="803">
        <f t="shared" si="739"/>
        <v>12214.994264999999</v>
      </c>
      <c r="NT17" s="803">
        <f t="shared" si="740"/>
        <v>13015.466229600001</v>
      </c>
      <c r="NU17" s="803">
        <f t="shared" ref="NU17:OC17" si="2188">NV49*NU$32</f>
        <v>16477.247583</v>
      </c>
      <c r="NV17" s="803">
        <f t="shared" ref="NV17:OC17" si="2189">NV49*NV$32</f>
        <v>23806.244142</v>
      </c>
      <c r="NW17" s="803">
        <f t="shared" si="743"/>
        <v>9159.5639824999998</v>
      </c>
      <c r="NX17" s="803">
        <f t="shared" si="744"/>
        <v>9790.49018875</v>
      </c>
      <c r="NY17" s="803">
        <f t="shared" si="745"/>
        <v>8498.9471312500009</v>
      </c>
      <c r="NZ17" s="803">
        <f t="shared" si="746"/>
        <v>8721.6269687500007</v>
      </c>
      <c r="OA17" s="803">
        <f t="shared" si="747"/>
        <v>9293.1718850000016</v>
      </c>
      <c r="OB17" s="803">
        <f t="shared" ref="OB17:OC17" si="2190">OC49*OB$32</f>
        <v>11764.91808125</v>
      </c>
      <c r="OC17" s="803">
        <f t="shared" si="369"/>
        <v>16997.894262500002</v>
      </c>
    </row>
    <row r="18" spans="1:422">
      <c r="A18" s="807" t="s">
        <v>25</v>
      </c>
      <c r="B18" s="803">
        <f t="shared" si="370"/>
        <v>7737.0284015999996</v>
      </c>
      <c r="C18" s="803">
        <f t="shared" si="371"/>
        <v>7628.5057259999994</v>
      </c>
      <c r="D18" s="803">
        <f t="shared" si="372"/>
        <v>7692.3425939999988</v>
      </c>
      <c r="E18" s="803">
        <f t="shared" si="373"/>
        <v>7947.6900659999992</v>
      </c>
      <c r="F18" s="803">
        <f t="shared" si="374"/>
        <v>8777.5693499999998</v>
      </c>
      <c r="G18" s="803">
        <f t="shared" si="375"/>
        <v>9913.8656003999986</v>
      </c>
      <c r="H18" s="803">
        <f t="shared" si="376"/>
        <v>14139.866262</v>
      </c>
      <c r="I18" s="803">
        <f t="shared" si="377"/>
        <v>10467.01874496</v>
      </c>
      <c r="J18" s="803">
        <f t="shared" si="378"/>
        <v>10320.204125599999</v>
      </c>
      <c r="K18" s="803">
        <f t="shared" si="379"/>
        <v>10406.5656664</v>
      </c>
      <c r="L18" s="803">
        <f t="shared" si="380"/>
        <v>10752.0118296</v>
      </c>
      <c r="M18" s="803">
        <f t="shared" si="381"/>
        <v>11874.711860000001</v>
      </c>
      <c r="N18" s="803">
        <f t="shared" ref="N18:BY18" si="2191">O50*N$32</f>
        <v>13411.94728624</v>
      </c>
      <c r="O18" s="803">
        <f t="shared" ref="O18:BZ18" si="2192">O50*O$32</f>
        <v>19129.081287200002</v>
      </c>
      <c r="P18" s="803">
        <f t="shared" si="384"/>
        <v>8629.110578400001</v>
      </c>
      <c r="Q18" s="803">
        <f t="shared" si="385"/>
        <v>8508.0751990000008</v>
      </c>
      <c r="R18" s="803">
        <f t="shared" si="386"/>
        <v>8579.272481</v>
      </c>
      <c r="S18" s="803">
        <f t="shared" si="387"/>
        <v>8864.0616090000003</v>
      </c>
      <c r="T18" s="803">
        <f t="shared" si="388"/>
        <v>9789.6262750000024</v>
      </c>
      <c r="U18" s="803">
        <f t="shared" ref="U18:CF18" si="2193">V50*U$32</f>
        <v>11056.9378946</v>
      </c>
      <c r="V18" s="803">
        <f t="shared" ref="V18:CG18" si="2194">V50*V$32</f>
        <v>15770.197963000002</v>
      </c>
      <c r="W18" s="803">
        <f t="shared" si="391"/>
        <v>8400.3334705200014</v>
      </c>
      <c r="X18" s="803">
        <f t="shared" si="392"/>
        <v>8282.5070109500011</v>
      </c>
      <c r="Y18" s="803">
        <f t="shared" si="393"/>
        <v>8351.816693050001</v>
      </c>
      <c r="Z18" s="803">
        <f t="shared" si="394"/>
        <v>8629.0554214500007</v>
      </c>
      <c r="AA18" s="803">
        <f t="shared" si="395"/>
        <v>9530.0812887500015</v>
      </c>
      <c r="AB18" s="803">
        <f t="shared" ref="AB18:CM18" si="2195">AC50*AB$32</f>
        <v>10763.79363013</v>
      </c>
      <c r="AC18" s="803">
        <f t="shared" ref="AC18:CN18" si="2196">AC50*AC$32</f>
        <v>15352.094585150002</v>
      </c>
      <c r="AD18" s="803">
        <f t="shared" si="398"/>
        <v>7324.3308269999998</v>
      </c>
      <c r="AE18" s="803">
        <f t="shared" si="399"/>
        <v>7221.5968137499995</v>
      </c>
      <c r="AF18" s="803">
        <f t="shared" si="400"/>
        <v>7282.0285862499995</v>
      </c>
      <c r="AG18" s="803">
        <f t="shared" si="401"/>
        <v>7523.7556762499999</v>
      </c>
      <c r="AH18" s="803">
        <f t="shared" si="402"/>
        <v>8309.36871875</v>
      </c>
      <c r="AI18" s="803">
        <f t="shared" ref="AI18:CT18" si="2197">AJ50*AI$32</f>
        <v>9385.0542692500003</v>
      </c>
      <c r="AJ18" s="803">
        <f t="shared" ref="AJ18:CU18" si="2198">AJ50*AJ$32</f>
        <v>13385.637608749999</v>
      </c>
      <c r="AK18" s="803">
        <f t="shared" si="405"/>
        <v>10542.640272960001</v>
      </c>
      <c r="AL18" s="803">
        <f t="shared" si="406"/>
        <v>10394.7649556</v>
      </c>
      <c r="AM18" s="803">
        <f t="shared" si="407"/>
        <v>10481.7504364</v>
      </c>
      <c r="AN18" s="803">
        <f t="shared" si="408"/>
        <v>10829.6923596</v>
      </c>
      <c r="AO18" s="803">
        <f t="shared" si="409"/>
        <v>11960.503610000002</v>
      </c>
      <c r="AP18" s="803">
        <f t="shared" ref="AP18:DA18" si="2199">AQ50*AP$32</f>
        <v>13508.845168240001</v>
      </c>
      <c r="AQ18" s="803">
        <f t="shared" ref="AQ18:DB18" si="2200">AQ50*AQ$32</f>
        <v>19267.2839972</v>
      </c>
      <c r="AR18" s="803">
        <f t="shared" si="412"/>
        <v>7266.9551712000002</v>
      </c>
      <c r="AS18" s="803">
        <f t="shared" si="413"/>
        <v>7165.0259320000005</v>
      </c>
      <c r="AT18" s="803">
        <f t="shared" si="414"/>
        <v>7224.9843080000001</v>
      </c>
      <c r="AU18" s="803">
        <f t="shared" si="415"/>
        <v>7464.8178120000002</v>
      </c>
      <c r="AV18" s="803">
        <f t="shared" si="416"/>
        <v>8244.2767000000003</v>
      </c>
      <c r="AW18" s="803">
        <f t="shared" ref="AW18:DH18" si="2201">AX50*AW$32</f>
        <v>9311.5357927999994</v>
      </c>
      <c r="AX18" s="803">
        <f t="shared" ref="AX18:DI18" si="2202">AX50*AX$32</f>
        <v>13280.780284</v>
      </c>
      <c r="AY18" s="803">
        <f t="shared" si="419"/>
        <v>9534.3160003199991</v>
      </c>
      <c r="AZ18" s="803">
        <f t="shared" si="420"/>
        <v>9400.5838451999989</v>
      </c>
      <c r="BA18" s="803">
        <f t="shared" si="421"/>
        <v>9479.249818799999</v>
      </c>
      <c r="BB18" s="803">
        <f t="shared" si="422"/>
        <v>9793.9137131999996</v>
      </c>
      <c r="BC18" s="803">
        <f t="shared" si="423"/>
        <v>10816.57137</v>
      </c>
      <c r="BD18" s="803">
        <f t="shared" ref="BD18:DO18" si="2203">BE50*BD$32</f>
        <v>12216.825700079999</v>
      </c>
      <c r="BE18" s="803">
        <f t="shared" ref="BE18:DP18" si="2204">BE50*BE$32</f>
        <v>17424.513152399999</v>
      </c>
      <c r="BF18" s="803">
        <f t="shared" si="426"/>
        <v>9718.0780950000008</v>
      </c>
      <c r="BG18" s="803">
        <f t="shared" si="427"/>
        <v>9581.7684187499999</v>
      </c>
      <c r="BH18" s="803">
        <f t="shared" si="428"/>
        <v>9661.9505812500011</v>
      </c>
      <c r="BI18" s="803">
        <f t="shared" si="429"/>
        <v>9982.6792312500002</v>
      </c>
      <c r="BJ18" s="803">
        <f t="shared" si="430"/>
        <v>11025.047343750002</v>
      </c>
      <c r="BK18" s="803">
        <f t="shared" ref="BK18:DV18" si="2205">BL50*BK$32</f>
        <v>12452.28983625</v>
      </c>
      <c r="BL18" s="803">
        <f t="shared" ref="BL18:DW18" si="2206">BL50*BL$32</f>
        <v>17760.348993750002</v>
      </c>
      <c r="BM18" s="803">
        <f t="shared" si="433"/>
        <v>9160.7174730000006</v>
      </c>
      <c r="BN18" s="803">
        <f t="shared" si="434"/>
        <v>9032.2255612500012</v>
      </c>
      <c r="BO18" s="803">
        <f t="shared" si="435"/>
        <v>9107.8090387500015</v>
      </c>
      <c r="BP18" s="803">
        <f t="shared" si="436"/>
        <v>9410.1429487500009</v>
      </c>
      <c r="BQ18" s="803">
        <f t="shared" si="437"/>
        <v>10392.728156250001</v>
      </c>
      <c r="BR18" s="803">
        <f t="shared" ref="BR18:EC18" si="2207">BS50*BR$32</f>
        <v>11738.11405575</v>
      </c>
      <c r="BS18" s="803">
        <f t="shared" ref="BS18:ED18" si="2208">BS50*BS$32</f>
        <v>16741.740266250003</v>
      </c>
      <c r="BT18" s="803">
        <f t="shared" si="440"/>
        <v>11782.260747</v>
      </c>
      <c r="BU18" s="803">
        <f t="shared" si="441"/>
        <v>11616.998013749999</v>
      </c>
      <c r="BV18" s="803">
        <f t="shared" si="442"/>
        <v>11714.211386249999</v>
      </c>
      <c r="BW18" s="803">
        <f t="shared" si="443"/>
        <v>12103.06487625</v>
      </c>
      <c r="BX18" s="803">
        <f t="shared" si="444"/>
        <v>13366.838718750001</v>
      </c>
      <c r="BY18" s="803">
        <f t="shared" ref="BY18:EJ18" si="2209">BZ50*BY$32</f>
        <v>15097.23674925</v>
      </c>
      <c r="BZ18" s="803">
        <f t="shared" ref="BZ18:EK18" si="2210">BZ50*BZ$32</f>
        <v>21532.76200875</v>
      </c>
      <c r="CA18" s="803">
        <f t="shared" si="447"/>
        <v>12282.716151000002</v>
      </c>
      <c r="CB18" s="803">
        <f t="shared" si="448"/>
        <v>12110.433828750001</v>
      </c>
      <c r="CC18" s="803">
        <f t="shared" si="449"/>
        <v>12211.77637125</v>
      </c>
      <c r="CD18" s="803">
        <f t="shared" si="450"/>
        <v>12617.146541250002</v>
      </c>
      <c r="CE18" s="803">
        <f t="shared" si="451"/>
        <v>13934.599593750003</v>
      </c>
      <c r="CF18" s="803">
        <f t="shared" ref="CF18:EQ18" si="2211">CG50*CF$32</f>
        <v>15738.496850250001</v>
      </c>
      <c r="CG18" s="803">
        <f t="shared" ref="CG18:ER18" si="2212">CG50*CG$32</f>
        <v>22447.373163750002</v>
      </c>
      <c r="CH18" s="803">
        <f t="shared" si="454"/>
        <v>12598.557290999999</v>
      </c>
      <c r="CI18" s="803">
        <f t="shared" si="455"/>
        <v>12421.844853749999</v>
      </c>
      <c r="CJ18" s="803">
        <f t="shared" si="456"/>
        <v>12525.793346249999</v>
      </c>
      <c r="CK18" s="803">
        <f t="shared" si="457"/>
        <v>12941.587316249999</v>
      </c>
      <c r="CL18" s="803">
        <f t="shared" si="458"/>
        <v>14292.917718750001</v>
      </c>
      <c r="CM18" s="803">
        <f t="shared" ref="CM18:EX18" si="2213">CN50*CM$32</f>
        <v>16143.200885249998</v>
      </c>
      <c r="CN18" s="803">
        <f t="shared" ref="CN18:EY18" si="2214">CN50*CN$32</f>
        <v>23024.591088749999</v>
      </c>
      <c r="CO18" s="803">
        <f t="shared" si="461"/>
        <v>13401.223380000001</v>
      </c>
      <c r="CP18" s="803">
        <f t="shared" si="462"/>
        <v>13213.252425000001</v>
      </c>
      <c r="CQ18" s="803">
        <f t="shared" si="463"/>
        <v>13323.823575</v>
      </c>
      <c r="CR18" s="803">
        <f t="shared" si="464"/>
        <v>13766.108175000001</v>
      </c>
      <c r="CS18" s="803">
        <f t="shared" si="465"/>
        <v>15203.533125000002</v>
      </c>
      <c r="CT18" s="803">
        <f t="shared" ref="CT18:FE18" si="2215">CU50*CT$32</f>
        <v>17171.699595000002</v>
      </c>
      <c r="CU18" s="803">
        <f t="shared" ref="CU18:FF18" si="2216">CU50*CU$32</f>
        <v>24491.509725000004</v>
      </c>
      <c r="CV18" s="803">
        <f t="shared" si="468"/>
        <v>13506.951897000001</v>
      </c>
      <c r="CW18" s="803">
        <f t="shared" si="469"/>
        <v>13317.497951249999</v>
      </c>
      <c r="CX18" s="803">
        <f t="shared" si="470"/>
        <v>13428.94144875</v>
      </c>
      <c r="CY18" s="803">
        <f t="shared" si="471"/>
        <v>13874.71543875</v>
      </c>
      <c r="CZ18" s="803">
        <f t="shared" si="472"/>
        <v>15323.480906250001</v>
      </c>
      <c r="DA18" s="803">
        <f t="shared" si="473"/>
        <v>10903.520351902498</v>
      </c>
      <c r="DB18" s="803">
        <f t="shared" si="474"/>
        <v>20735.17714485</v>
      </c>
      <c r="DC18" s="803">
        <f t="shared" si="475"/>
        <v>10980.786847860001</v>
      </c>
      <c r="DD18" s="803">
        <f t="shared" si="476"/>
        <v>13203.37306125</v>
      </c>
      <c r="DE18" s="803">
        <f t="shared" si="477"/>
        <v>13313.861538750001</v>
      </c>
      <c r="DF18" s="803">
        <f t="shared" si="478"/>
        <v>13755.815448750001</v>
      </c>
      <c r="DG18" s="803">
        <f t="shared" si="479"/>
        <v>15192.165656250003</v>
      </c>
      <c r="DH18" s="803">
        <f t="shared" ref="DH18:FS18" si="2217">DI50*DH$32</f>
        <v>17158.860555750001</v>
      </c>
      <c r="DI18" s="803">
        <f t="shared" ref="DI18:FT18" si="2218">DI50*DI$32</f>
        <v>24473.197766250003</v>
      </c>
      <c r="DJ18" s="803">
        <f t="shared" si="482"/>
        <v>14156.1505426</v>
      </c>
      <c r="DK18" s="803">
        <f t="shared" si="483"/>
        <v>16716.007804749999</v>
      </c>
      <c r="DL18" s="803">
        <f t="shared" si="484"/>
        <v>16855.89071525</v>
      </c>
      <c r="DM18" s="803">
        <f t="shared" si="485"/>
        <v>17415.422357250001</v>
      </c>
      <c r="DN18" s="803">
        <f t="shared" si="486"/>
        <v>19233.90019375</v>
      </c>
      <c r="DO18" s="803">
        <f t="shared" ref="DO18:FZ18" si="2219">DP50*DO$32</f>
        <v>21723.81600065</v>
      </c>
      <c r="DP18" s="803">
        <f t="shared" ref="DP18:GA18" si="2220">DP50*DP$32</f>
        <v>33781.722885750001</v>
      </c>
      <c r="DQ18" s="803">
        <f t="shared" si="489"/>
        <v>11452.33902732</v>
      </c>
      <c r="DR18" s="803">
        <f t="shared" si="490"/>
        <v>11291.703908949999</v>
      </c>
      <c r="DS18" s="803">
        <f t="shared" si="491"/>
        <v>11386.19515505</v>
      </c>
      <c r="DT18" s="803">
        <f t="shared" si="492"/>
        <v>11764.160139450001</v>
      </c>
      <c r="DU18" s="803">
        <f t="shared" si="493"/>
        <v>12992.546338750002</v>
      </c>
      <c r="DV18" s="803">
        <f t="shared" ref="DV18:GG18" si="2221">DW50*DV$32</f>
        <v>14674.49051933</v>
      </c>
      <c r="DW18" s="803">
        <f t="shared" ref="DW18:GH18" si="2222">DW50*DW$32</f>
        <v>20929.811011150003</v>
      </c>
      <c r="DX18" s="803">
        <f t="shared" si="496"/>
        <v>21004.365703064694</v>
      </c>
      <c r="DY18" s="803">
        <f t="shared" si="497"/>
        <v>24999.587515735744</v>
      </c>
      <c r="DZ18" s="803">
        <f t="shared" si="498"/>
        <v>33449.5917922976</v>
      </c>
      <c r="EA18" s="803">
        <f t="shared" si="499"/>
        <v>13003.477517467587</v>
      </c>
      <c r="EB18" s="803">
        <f t="shared" si="500"/>
        <v>14361.270350616815</v>
      </c>
      <c r="EC18" s="803">
        <f t="shared" ref="EC18:GN18" si="2223">ED50*EC$32</f>
        <v>16220.402076005754</v>
      </c>
      <c r="ED18" s="803">
        <f t="shared" ref="ED18:GO18" si="2224">ED50*ED$32</f>
        <v>23134.700964811811</v>
      </c>
      <c r="EE18" s="803">
        <f t="shared" si="503"/>
        <v>10799.1924576</v>
      </c>
      <c r="EF18" s="803">
        <f t="shared" si="504"/>
        <v>10647.718636</v>
      </c>
      <c r="EG18" s="803">
        <f t="shared" si="505"/>
        <v>10736.820884000001</v>
      </c>
      <c r="EH18" s="803">
        <f t="shared" si="506"/>
        <v>11093.229876000001</v>
      </c>
      <c r="EI18" s="803">
        <f t="shared" si="507"/>
        <v>12251.559100000002</v>
      </c>
      <c r="EJ18" s="803">
        <f t="shared" ref="EJ18:GU18" si="2225">EK50*EJ$32</f>
        <v>13837.579114400001</v>
      </c>
      <c r="EK18" s="803">
        <f t="shared" ref="EK18:GV18" si="2226">EK50*EK$32</f>
        <v>19736.147932000003</v>
      </c>
      <c r="EL18" s="803">
        <f t="shared" si="510"/>
        <v>13072.499116319999</v>
      </c>
      <c r="EM18" s="803">
        <f t="shared" si="511"/>
        <v>12889.138980199998</v>
      </c>
      <c r="EN18" s="803">
        <f t="shared" si="512"/>
        <v>12996.997883799999</v>
      </c>
      <c r="EO18" s="803">
        <f t="shared" si="513"/>
        <v>13428.433498199998</v>
      </c>
      <c r="EP18" s="803">
        <f t="shared" si="514"/>
        <v>14830.599244999999</v>
      </c>
      <c r="EQ18" s="803">
        <f t="shared" ref="EQ18:HB18" si="2227">ER50*EQ$32</f>
        <v>16750.48772908</v>
      </c>
      <c r="ER18" s="803">
        <f t="shared" ref="ER18:HC18" si="2228">ER50*ER$32</f>
        <v>23890.747147399998</v>
      </c>
      <c r="ES18" s="803">
        <f t="shared" si="517"/>
        <v>14259.937103999999</v>
      </c>
      <c r="ET18" s="803">
        <f t="shared" si="518"/>
        <v>14402.536475039999</v>
      </c>
      <c r="EU18" s="803">
        <f t="shared" si="519"/>
        <v>14236.17054216</v>
      </c>
      <c r="EV18" s="803">
        <f t="shared" si="520"/>
        <v>12655.694179799999</v>
      </c>
      <c r="EW18" s="803">
        <f t="shared" si="521"/>
        <v>14794.684745399998</v>
      </c>
      <c r="EX18" s="803">
        <f t="shared" ref="EX18:HI18" si="2229">EY50*EX$32</f>
        <v>19963.911945600001</v>
      </c>
      <c r="EY18" s="803">
        <f t="shared" ref="EY18:HJ18" si="2230">EY50*EY$32</f>
        <v>28519.874207999997</v>
      </c>
      <c r="EZ18" s="803">
        <f t="shared" si="524"/>
        <v>17217.602976000002</v>
      </c>
      <c r="FA18" s="803">
        <f t="shared" si="525"/>
        <v>17389.779005760003</v>
      </c>
      <c r="FB18" s="803">
        <f t="shared" si="526"/>
        <v>17188.906971040004</v>
      </c>
      <c r="FC18" s="803">
        <f t="shared" si="527"/>
        <v>15280.622641200001</v>
      </c>
      <c r="FD18" s="803">
        <f t="shared" si="528"/>
        <v>17863.2630876</v>
      </c>
      <c r="FE18" s="803">
        <f t="shared" ref="FE18:HP18" si="2231">FF50*FE$32</f>
        <v>24104.644166400005</v>
      </c>
      <c r="FF18" s="803">
        <f t="shared" ref="FF18:HQ18" si="2232">FF50*FF$32</f>
        <v>34435.205952000004</v>
      </c>
      <c r="FG18" s="803">
        <f t="shared" si="531"/>
        <v>9624.7098000000005</v>
      </c>
      <c r="FH18" s="803">
        <f t="shared" si="532"/>
        <v>9720.9568980000004</v>
      </c>
      <c r="FI18" s="803">
        <f t="shared" si="533"/>
        <v>9608.6686170000012</v>
      </c>
      <c r="FJ18" s="803">
        <f t="shared" si="534"/>
        <v>8541.9299475000007</v>
      </c>
      <c r="FK18" s="803">
        <f t="shared" si="535"/>
        <v>9985.6364175000017</v>
      </c>
      <c r="FL18" s="803">
        <f t="shared" ref="FL18:HW18" si="2233">FM50*FL$32</f>
        <v>13474.593720000003</v>
      </c>
      <c r="FM18" s="803">
        <f t="shared" ref="FM18:HX18" si="2234">FM50*FM$32</f>
        <v>19249.419600000001</v>
      </c>
      <c r="FN18" s="803">
        <f t="shared" si="538"/>
        <v>9696.6412199999995</v>
      </c>
      <c r="FO18" s="803">
        <f t="shared" si="539"/>
        <v>9793.6076322000008</v>
      </c>
      <c r="FP18" s="803">
        <f t="shared" si="540"/>
        <v>9680.4801513000002</v>
      </c>
      <c r="FQ18" s="803">
        <f t="shared" si="541"/>
        <v>8605.769082750001</v>
      </c>
      <c r="FR18" s="803">
        <f t="shared" si="542"/>
        <v>10060.26526575</v>
      </c>
      <c r="FS18" s="803">
        <f t="shared" ref="FS18:ID18" si="2235">FT50*FS$32</f>
        <v>13575.297708000002</v>
      </c>
      <c r="FT18" s="803">
        <f t="shared" ref="FT18:IE18" si="2236">FT50*FT$32</f>
        <v>19393.282439999999</v>
      </c>
      <c r="FU18" s="803">
        <f t="shared" si="545"/>
        <v>8983.6544880000001</v>
      </c>
      <c r="FV18" s="803">
        <f t="shared" si="546"/>
        <v>9073.4910328799997</v>
      </c>
      <c r="FW18" s="803">
        <f t="shared" si="547"/>
        <v>8968.6817305200002</v>
      </c>
      <c r="FX18" s="803">
        <f t="shared" si="548"/>
        <v>7972.9933580999996</v>
      </c>
      <c r="FY18" s="803">
        <f t="shared" si="549"/>
        <v>9320.5415312999994</v>
      </c>
      <c r="FZ18" s="803">
        <f t="shared" ref="FZ18:IK18" si="2237">GA50*FZ$32</f>
        <v>12577.116283200001</v>
      </c>
      <c r="GA18" s="803">
        <f t="shared" ref="GA18:IL18" si="2238">GA50*GA$32</f>
        <v>17967.308976</v>
      </c>
      <c r="GB18" s="803">
        <f t="shared" si="552"/>
        <v>8638.1110799999988</v>
      </c>
      <c r="GC18" s="803">
        <f t="shared" si="553"/>
        <v>8724.4921907999997</v>
      </c>
      <c r="GD18" s="803">
        <f t="shared" si="554"/>
        <v>8623.7142281999986</v>
      </c>
      <c r="GE18" s="803">
        <f t="shared" si="555"/>
        <v>7666.3235834999987</v>
      </c>
      <c r="GF18" s="803">
        <f t="shared" si="556"/>
        <v>8962.0402454999985</v>
      </c>
      <c r="GG18" s="803">
        <f t="shared" ref="GG18:IR18" si="2239">GH50*GG$32</f>
        <v>12093.355512</v>
      </c>
      <c r="GH18" s="803">
        <f t="shared" ref="GH18:IS18" si="2240">GH50*GH$32</f>
        <v>17276.222159999998</v>
      </c>
      <c r="GI18" s="803">
        <f t="shared" si="559"/>
        <v>8839.8561600000012</v>
      </c>
      <c r="GJ18" s="803">
        <f t="shared" si="560"/>
        <v>8928.2547216000003</v>
      </c>
      <c r="GK18" s="803">
        <f t="shared" si="561"/>
        <v>8825.1230664000013</v>
      </c>
      <c r="GL18" s="803">
        <f t="shared" si="562"/>
        <v>7845.3723420000006</v>
      </c>
      <c r="GM18" s="803">
        <f t="shared" si="563"/>
        <v>9171.3507660000014</v>
      </c>
      <c r="GN18" s="803">
        <f t="shared" ref="GN18:HS18" si="2241">GO50*GN$32</f>
        <v>12375.798624000003</v>
      </c>
      <c r="GO18" s="803">
        <f t="shared" ref="GO18:HT18" si="2242">GO50*GO$32</f>
        <v>17679.712320000002</v>
      </c>
      <c r="GP18" s="803">
        <f t="shared" si="566"/>
        <v>7810.6080600000014</v>
      </c>
      <c r="GQ18" s="803">
        <f t="shared" si="567"/>
        <v>7888.7141406000019</v>
      </c>
      <c r="GR18" s="803">
        <f t="shared" si="568"/>
        <v>7797.5903799000016</v>
      </c>
      <c r="GS18" s="803">
        <f t="shared" si="569"/>
        <v>6931.9146532500008</v>
      </c>
      <c r="GT18" s="803">
        <f t="shared" si="570"/>
        <v>8103.505862250001</v>
      </c>
      <c r="GU18" s="803">
        <f t="shared" ref="GU18:HZ18" si="2243">GV50*GU$32</f>
        <v>10934.851284000002</v>
      </c>
      <c r="GV18" s="803">
        <f t="shared" ref="GV18:IA18" si="2244">GV50*GV$32</f>
        <v>15621.216120000003</v>
      </c>
      <c r="GW18" s="803">
        <f t="shared" si="573"/>
        <v>6526.7915399999993</v>
      </c>
      <c r="GX18" s="803">
        <f t="shared" si="574"/>
        <v>6592.0594553999999</v>
      </c>
      <c r="GY18" s="803">
        <f t="shared" si="575"/>
        <v>6515.9135540999996</v>
      </c>
      <c r="GZ18" s="803">
        <f t="shared" si="576"/>
        <v>5792.5274917500001</v>
      </c>
      <c r="HA18" s="803">
        <f t="shared" si="577"/>
        <v>6771.5462227500002</v>
      </c>
      <c r="HB18" s="803">
        <f t="shared" ref="HB18:IG18" si="2245">HC50*HB$32</f>
        <v>9137.5081559999999</v>
      </c>
      <c r="HC18" s="803">
        <f t="shared" ref="HC18:IH18" si="2246">HC50*HC$32</f>
        <v>13053.583079999999</v>
      </c>
      <c r="HD18" s="803">
        <f t="shared" si="580"/>
        <v>11867.552424</v>
      </c>
      <c r="HE18" s="803">
        <f t="shared" si="581"/>
        <v>11986.227948240001</v>
      </c>
      <c r="HF18" s="803">
        <f t="shared" si="582"/>
        <v>11847.773169960001</v>
      </c>
      <c r="HG18" s="803">
        <f t="shared" si="583"/>
        <v>10532.452776300001</v>
      </c>
      <c r="HH18" s="803">
        <f t="shared" si="584"/>
        <v>12312.5856399</v>
      </c>
      <c r="HI18" s="803">
        <f t="shared" ref="HI18:IN18" si="2247">HJ50*HI$32</f>
        <v>16614.5733936</v>
      </c>
      <c r="HJ18" s="803">
        <f t="shared" ref="HJ18:IO18" si="2248">HJ50*HJ$32</f>
        <v>23735.104847999999</v>
      </c>
      <c r="HK18" s="803">
        <f t="shared" si="587"/>
        <v>12674.402208</v>
      </c>
      <c r="HL18" s="803">
        <f t="shared" si="588"/>
        <v>12801.146230079999</v>
      </c>
      <c r="HM18" s="803">
        <f t="shared" si="589"/>
        <v>12653.27820432</v>
      </c>
      <c r="HN18" s="803">
        <f t="shared" si="590"/>
        <v>11248.531959599999</v>
      </c>
      <c r="HO18" s="803">
        <f t="shared" si="591"/>
        <v>13149.6922908</v>
      </c>
      <c r="HP18" s="803">
        <f t="shared" ref="HP18:IU18" si="2249">HQ50*HP$32</f>
        <v>17744.1630912</v>
      </c>
      <c r="HQ18" s="803">
        <f t="shared" ref="HQ18:IV18" si="2250">HQ50*HQ$32</f>
        <v>25348.804415999999</v>
      </c>
      <c r="HR18" s="803">
        <f t="shared" si="594"/>
        <v>11924.978832000001</v>
      </c>
      <c r="HS18" s="803">
        <f t="shared" si="595"/>
        <v>12044.22862032</v>
      </c>
      <c r="HT18" s="803">
        <f t="shared" si="596"/>
        <v>11905.10386728</v>
      </c>
      <c r="HU18" s="803">
        <f t="shared" si="597"/>
        <v>10583.4187134</v>
      </c>
      <c r="HV18" s="803">
        <f t="shared" si="598"/>
        <v>12372.165538200001</v>
      </c>
      <c r="HW18" s="803">
        <f t="shared" ref="HW18:JB18" si="2251">HX50*HW$32</f>
        <v>16694.970364800003</v>
      </c>
      <c r="HX18" s="803">
        <f t="shared" ref="HX18:JC18" si="2252">HX50*HX$32</f>
        <v>23849.957664000001</v>
      </c>
      <c r="HY18" s="803">
        <f t="shared" si="601"/>
        <v>11982.229272</v>
      </c>
      <c r="HZ18" s="803">
        <f t="shared" si="602"/>
        <v>12102.051564720001</v>
      </c>
      <c r="IA18" s="803">
        <f t="shared" si="603"/>
        <v>11962.25888988</v>
      </c>
      <c r="IB18" s="803">
        <f t="shared" si="604"/>
        <v>10634.2284789</v>
      </c>
      <c r="IC18" s="803">
        <f t="shared" si="605"/>
        <v>12431.562869700001</v>
      </c>
      <c r="ID18" s="803">
        <f t="shared" ref="ID18:JI18" si="2253">IE50*ID$32</f>
        <v>16775.120980800002</v>
      </c>
      <c r="IE18" s="803">
        <f t="shared" ref="IE18:JJ18" si="2254">IE50*IE$32</f>
        <v>23964.458544000001</v>
      </c>
      <c r="IF18" s="803">
        <f t="shared" si="608"/>
        <v>10588.497600000001</v>
      </c>
      <c r="IG18" s="803">
        <f t="shared" si="609"/>
        <v>10694.382576000002</v>
      </c>
      <c r="IH18" s="803">
        <f t="shared" si="610"/>
        <v>10570.850104000001</v>
      </c>
      <c r="II18" s="803">
        <f t="shared" si="611"/>
        <v>9397.2916200000018</v>
      </c>
      <c r="IJ18" s="803">
        <f t="shared" si="612"/>
        <v>10985.566260000001</v>
      </c>
      <c r="IK18" s="803">
        <f t="shared" ref="IK18:JP18" si="2255">IL50*IK$32</f>
        <v>14823.896640000003</v>
      </c>
      <c r="IL18" s="803">
        <f t="shared" ref="IL18:JQ18" si="2256">IL50*IL$32</f>
        <v>21176.995200000001</v>
      </c>
      <c r="IM18" s="803">
        <f t="shared" si="615"/>
        <v>9736.018320000001</v>
      </c>
      <c r="IN18" s="803">
        <f t="shared" si="616"/>
        <v>9833.3785032000014</v>
      </c>
      <c r="IO18" s="803">
        <f t="shared" si="617"/>
        <v>9719.7916228000013</v>
      </c>
      <c r="IP18" s="803">
        <f t="shared" si="618"/>
        <v>8640.7162590000007</v>
      </c>
      <c r="IQ18" s="803">
        <f t="shared" si="619"/>
        <v>10101.119007000001</v>
      </c>
      <c r="IR18" s="803">
        <f t="shared" ref="IR18:JW18" si="2257">IS50*IR$32</f>
        <v>13630.425648000002</v>
      </c>
      <c r="IS18" s="803">
        <f t="shared" ref="IS18:JX18" si="2258">IS50*IS$32</f>
        <v>19472.036640000002</v>
      </c>
      <c r="IT18" s="803">
        <f t="shared" si="622"/>
        <v>10370.498304000001</v>
      </c>
      <c r="IU18" s="803">
        <f t="shared" si="623"/>
        <v>10474.203287040002</v>
      </c>
      <c r="IV18" s="803">
        <f t="shared" si="624"/>
        <v>10353.214140160002</v>
      </c>
      <c r="IW18" s="803">
        <f t="shared" si="625"/>
        <v>9203.8172448000005</v>
      </c>
      <c r="IX18" s="803">
        <f t="shared" si="626"/>
        <v>10759.391990400001</v>
      </c>
      <c r="IY18" s="803">
        <f t="shared" ref="IY18:KD18" si="2259">IZ50*IY$32</f>
        <v>14518.697625600003</v>
      </c>
      <c r="IZ18" s="803">
        <f t="shared" ref="IZ18:KE18" si="2260">IZ50*IZ$32</f>
        <v>20740.996608000001</v>
      </c>
      <c r="JA18" s="803">
        <f t="shared" si="629"/>
        <v>10141.052160000001</v>
      </c>
      <c r="JB18" s="803">
        <f t="shared" si="630"/>
        <v>10242.462681600002</v>
      </c>
      <c r="JC18" s="803">
        <f t="shared" si="631"/>
        <v>10124.150406400002</v>
      </c>
      <c r="JD18" s="803">
        <f t="shared" si="632"/>
        <v>9000.1837920000016</v>
      </c>
      <c r="JE18" s="803">
        <f t="shared" si="633"/>
        <v>10521.341616000002</v>
      </c>
      <c r="JF18" s="803">
        <f t="shared" ref="JF18:KK18" si="2261">JG50*JF$32</f>
        <v>14197.473024000003</v>
      </c>
      <c r="JG18" s="803">
        <f t="shared" ref="JG18:KL18" si="2262">JG50*JG$32</f>
        <v>20282.104320000002</v>
      </c>
      <c r="JH18" s="803">
        <f t="shared" si="636"/>
        <v>9557.8455360000007</v>
      </c>
      <c r="JI18" s="803">
        <f t="shared" si="637"/>
        <v>9653.4239913600013</v>
      </c>
      <c r="JJ18" s="803">
        <f t="shared" si="638"/>
        <v>9541.9157934400009</v>
      </c>
      <c r="JK18" s="803">
        <f t="shared" si="639"/>
        <v>8482.5879132000009</v>
      </c>
      <c r="JL18" s="803">
        <f t="shared" si="640"/>
        <v>9916.2647436000007</v>
      </c>
      <c r="JM18" s="803">
        <f t="shared" ref="JM18:KR18" si="2263">JN50*JM$32</f>
        <v>13380.983750400002</v>
      </c>
      <c r="JN18" s="803">
        <f t="shared" ref="JN18:KS18" si="2264">JN50*JN$32</f>
        <v>19115.691072000001</v>
      </c>
      <c r="JO18" s="803">
        <f t="shared" si="643"/>
        <v>9221.8857737399994</v>
      </c>
      <c r="JP18" s="803">
        <f t="shared" si="644"/>
        <v>9012.8253909600007</v>
      </c>
      <c r="JQ18" s="803">
        <f t="shared" si="645"/>
        <v>9144.456002339999</v>
      </c>
      <c r="JR18" s="803">
        <f t="shared" si="646"/>
        <v>8943.1385967000006</v>
      </c>
      <c r="JS18" s="803">
        <f t="shared" si="647"/>
        <v>9895.5247849199986</v>
      </c>
      <c r="JT18" s="803">
        <f t="shared" ref="JT18:KY18" si="2265">JU50*JT$32</f>
        <v>12179.70304122</v>
      </c>
      <c r="JU18" s="803">
        <f t="shared" ref="JU18:KZ18" si="2266">JU50*JU$32</f>
        <v>19032.237810119997</v>
      </c>
      <c r="JV18" s="803">
        <f t="shared" si="650"/>
        <v>8902.7328010499987</v>
      </c>
      <c r="JW18" s="803">
        <f t="shared" si="651"/>
        <v>8700.9076241999992</v>
      </c>
      <c r="JX18" s="803">
        <f t="shared" si="652"/>
        <v>8827.9827355500001</v>
      </c>
      <c r="JY18" s="803">
        <f t="shared" si="653"/>
        <v>8633.63256525</v>
      </c>
      <c r="JZ18" s="803">
        <f t="shared" si="654"/>
        <v>9553.0583709000002</v>
      </c>
      <c r="KA18" s="803">
        <f t="shared" ref="KA18:LF18" si="2267">KB50*KA$32</f>
        <v>11758.18530315</v>
      </c>
      <c r="KB18" s="803">
        <f t="shared" ref="KB18:LG18" si="2268">KB50*KB$32</f>
        <v>18373.566099899999</v>
      </c>
      <c r="KC18" s="803">
        <f t="shared" si="657"/>
        <v>13297.49974329</v>
      </c>
      <c r="KD18" s="803">
        <f t="shared" si="658"/>
        <v>12996.045089159999</v>
      </c>
      <c r="KE18" s="803">
        <f t="shared" si="659"/>
        <v>13185.849871389999</v>
      </c>
      <c r="KF18" s="803">
        <f t="shared" si="660"/>
        <v>12895.560204450001</v>
      </c>
      <c r="KG18" s="803">
        <f t="shared" si="661"/>
        <v>14268.853628819999</v>
      </c>
      <c r="KH18" s="803">
        <f t="shared" ref="KH18:LM18" si="2269">KI50*KH$32</f>
        <v>17562.524849869998</v>
      </c>
      <c r="KI18" s="803">
        <f t="shared" ref="KI18:LN18" si="2270">KI50*KI$32</f>
        <v>27443.538513019997</v>
      </c>
      <c r="KJ18" s="803">
        <f t="shared" si="664"/>
        <v>13110.343633199998</v>
      </c>
      <c r="KK18" s="803">
        <f t="shared" si="665"/>
        <v>12813.131812799998</v>
      </c>
      <c r="KL18" s="803">
        <f t="shared" si="666"/>
        <v>13000.265181199999</v>
      </c>
      <c r="KM18" s="803">
        <f t="shared" si="667"/>
        <v>12714.061206</v>
      </c>
      <c r="KN18" s="803">
        <f t="shared" si="668"/>
        <v>14068.026165599998</v>
      </c>
      <c r="KO18" s="803">
        <f t="shared" ref="KO18:LT18" si="2271">KP50*KO$32</f>
        <v>17315.340499599999</v>
      </c>
      <c r="KP18" s="803">
        <f t="shared" ref="KP18:LU18" si="2272">KP50*KP$32</f>
        <v>27057.283501599995</v>
      </c>
      <c r="KQ18" s="803">
        <f t="shared" si="671"/>
        <v>10068.590326559999</v>
      </c>
      <c r="KR18" s="803">
        <f t="shared" si="672"/>
        <v>9840.3351302400006</v>
      </c>
      <c r="KS18" s="803">
        <f t="shared" si="673"/>
        <v>9984.0513649599998</v>
      </c>
      <c r="KT18" s="803">
        <f t="shared" si="674"/>
        <v>9764.2500648000005</v>
      </c>
      <c r="KU18" s="803">
        <f t="shared" si="675"/>
        <v>10804.079292479999</v>
      </c>
      <c r="KV18" s="803">
        <f t="shared" ref="KV18:MA18" si="2273">KW50*KV$32</f>
        <v>13297.978659679999</v>
      </c>
      <c r="KW18" s="803">
        <f t="shared" ref="KW18:MB18" si="2274">KW50*KW$32</f>
        <v>20779.676761279999</v>
      </c>
      <c r="KX18" s="803">
        <f t="shared" si="678"/>
        <v>13923.601166280001</v>
      </c>
      <c r="KY18" s="803">
        <f t="shared" si="679"/>
        <v>13607.952777120001</v>
      </c>
      <c r="KZ18" s="803">
        <f t="shared" si="680"/>
        <v>13806.69435548</v>
      </c>
      <c r="LA18" s="803">
        <f t="shared" si="681"/>
        <v>13502.736647400001</v>
      </c>
      <c r="LB18" s="803">
        <f t="shared" si="682"/>
        <v>14940.69042024</v>
      </c>
      <c r="LC18" s="803">
        <f t="shared" ref="LC18:MH18" si="2275">LD50*LC$32</f>
        <v>18389.441338839999</v>
      </c>
      <c r="LD18" s="803">
        <f t="shared" ref="LD18:MI18" si="2276">LD50*LD$32</f>
        <v>28735.694094639999</v>
      </c>
      <c r="LE18" s="803">
        <f t="shared" si="685"/>
        <v>17020.889635740001</v>
      </c>
      <c r="LF18" s="803">
        <f t="shared" si="686"/>
        <v>16635.02563896</v>
      </c>
      <c r="LG18" s="803">
        <f t="shared" si="687"/>
        <v>16877.977044340001</v>
      </c>
      <c r="LH18" s="803">
        <f t="shared" si="688"/>
        <v>16506.404306700002</v>
      </c>
      <c r="LI18" s="803">
        <f t="shared" si="689"/>
        <v>18264.22918092</v>
      </c>
      <c r="LJ18" s="803">
        <f t="shared" ref="LJ18:MO18" si="2277">LK50*LJ$32</f>
        <v>22480.150627219999</v>
      </c>
      <c r="LK18" s="803">
        <f t="shared" ref="LK18:MP18" si="2278">LK50*LK$32</f>
        <v>35127.914966119999</v>
      </c>
      <c r="LL18" s="803">
        <f t="shared" si="692"/>
        <v>15344.929513799998</v>
      </c>
      <c r="LM18" s="803">
        <f t="shared" si="693"/>
        <v>14997.059575199997</v>
      </c>
      <c r="LN18" s="803">
        <f t="shared" si="694"/>
        <v>15216.088795799997</v>
      </c>
      <c r="LO18" s="803">
        <f t="shared" si="695"/>
        <v>14881.102928999999</v>
      </c>
      <c r="LP18" s="803">
        <f t="shared" si="696"/>
        <v>16465.843760399996</v>
      </c>
      <c r="LQ18" s="803">
        <f t="shared" ref="LQ18:MV18" si="2279">LR50*LQ$32</f>
        <v>20266.644941399994</v>
      </c>
      <c r="LR18" s="803">
        <f t="shared" ref="LR18:MW18" si="2280">LR50*LR$32</f>
        <v>31669.048484399995</v>
      </c>
      <c r="LS18" s="803">
        <f t="shared" si="699"/>
        <v>21373.150443030001</v>
      </c>
      <c r="LT18" s="803">
        <f t="shared" si="700"/>
        <v>20888.620584120003</v>
      </c>
      <c r="LU18" s="803">
        <f t="shared" si="701"/>
        <v>21193.694939730001</v>
      </c>
      <c r="LV18" s="803">
        <f t="shared" si="702"/>
        <v>20727.110631150001</v>
      </c>
      <c r="LW18" s="803">
        <f t="shared" si="703"/>
        <v>22934.413321740001</v>
      </c>
      <c r="LX18" s="803">
        <f t="shared" ref="LX18:NC18" si="2281">LY50*LX$32</f>
        <v>28228.350669089999</v>
      </c>
      <c r="LY18" s="803">
        <f t="shared" ref="LY18:ND18" si="2282">LY50*LY$32</f>
        <v>44110.162711140001</v>
      </c>
      <c r="LZ18" s="803">
        <f t="shared" si="706"/>
        <v>29235.695643779996</v>
      </c>
      <c r="MA18" s="803">
        <f t="shared" si="707"/>
        <v>28572.921687119997</v>
      </c>
      <c r="MB18" s="803">
        <f t="shared" si="708"/>
        <v>28990.223807979997</v>
      </c>
      <c r="MC18" s="803">
        <f t="shared" si="709"/>
        <v>28351.9970349</v>
      </c>
      <c r="MD18" s="803">
        <f t="shared" si="710"/>
        <v>31371.300615239994</v>
      </c>
      <c r="ME18" s="803">
        <f t="shared" ref="ME18:NJ18" si="2283">MF50*ME$32</f>
        <v>38612.719771339995</v>
      </c>
      <c r="MF18" s="803">
        <f t="shared" ref="MF18:NK18" si="2284">MF50*MF$32</f>
        <v>60336.977239639993</v>
      </c>
      <c r="MG18" s="803">
        <f t="shared" si="713"/>
        <v>33777.197204189993</v>
      </c>
      <c r="MH18" s="803">
        <f t="shared" si="714"/>
        <v>33011.467292759997</v>
      </c>
      <c r="MI18" s="803">
        <f t="shared" si="715"/>
        <v>33493.593533289997</v>
      </c>
      <c r="MJ18" s="803">
        <f t="shared" si="716"/>
        <v>32756.223988949998</v>
      </c>
      <c r="MK18" s="803">
        <f t="shared" si="717"/>
        <v>36244.549141019997</v>
      </c>
      <c r="ML18" s="803">
        <f t="shared" ref="ML18:OC18" si="2285">MM50*ML$32</f>
        <v>44610.857432569996</v>
      </c>
      <c r="MM18" s="803">
        <f t="shared" ref="MM18:OC18" si="2286">MM50*MM$32</f>
        <v>69709.782307219983</v>
      </c>
      <c r="MN18" s="803">
        <f t="shared" si="720"/>
        <v>24749.287266089996</v>
      </c>
      <c r="MO18" s="803">
        <f t="shared" si="721"/>
        <v>24188.220300359997</v>
      </c>
      <c r="MP18" s="803">
        <f t="shared" si="722"/>
        <v>24541.484686189997</v>
      </c>
      <c r="MQ18" s="803">
        <v>92322.81</v>
      </c>
      <c r="MR18" s="803">
        <v>98293.55</v>
      </c>
      <c r="MS18" s="803">
        <v>130955.76</v>
      </c>
      <c r="MT18" s="803">
        <v>119975.08</v>
      </c>
      <c r="MU18" s="803"/>
      <c r="MV18" s="954">
        <v>13288.96</v>
      </c>
      <c r="MW18" s="954">
        <v>15487.26</v>
      </c>
      <c r="MX18" s="954">
        <v>14286.65</v>
      </c>
      <c r="MY18" s="954">
        <v>15884.14</v>
      </c>
      <c r="MZ18" s="954">
        <v>19577.560000000001</v>
      </c>
      <c r="NA18" s="954">
        <v>16318.57</v>
      </c>
      <c r="NB18" s="803"/>
      <c r="NC18" s="803">
        <f t="shared" si="723"/>
        <v>12695.496226560001</v>
      </c>
      <c r="ND18" s="803">
        <f t="shared" si="724"/>
        <v>11975.73790224</v>
      </c>
      <c r="NE18" s="803">
        <f t="shared" si="725"/>
        <v>10805.046651840001</v>
      </c>
      <c r="NF18" s="803">
        <f t="shared" si="726"/>
        <v>11949.72254112</v>
      </c>
      <c r="NG18" s="803">
        <f t="shared" ref="NG18:OC18" si="2287">NH50*NG$32</f>
        <v>15375.078421920001</v>
      </c>
      <c r="NH18" s="803">
        <f t="shared" ref="NH18:OC18" si="2288">NH50*NH$32</f>
        <v>23916.788656319997</v>
      </c>
      <c r="NI18" s="803">
        <f t="shared" si="729"/>
        <v>8790.7649020800018</v>
      </c>
      <c r="NJ18" s="803">
        <f t="shared" si="730"/>
        <v>8591.478040320002</v>
      </c>
      <c r="NK18" s="803">
        <f t="shared" si="731"/>
        <v>8716.9549532800011</v>
      </c>
      <c r="NL18" s="803">
        <f t="shared" si="732"/>
        <v>8525.0490864000021</v>
      </c>
      <c r="NM18" s="803">
        <f t="shared" si="733"/>
        <v>9432.9114566400021</v>
      </c>
      <c r="NN18" s="803">
        <f t="shared" ref="NN18:OC18" si="2289">NO50*NN$32</f>
        <v>11610.304946240001</v>
      </c>
      <c r="NO18" s="803">
        <f t="shared" ref="NO18:OC18" si="2290">NO50*NO$32</f>
        <v>18142.485415040002</v>
      </c>
      <c r="NP18" s="803">
        <f t="shared" si="736"/>
        <v>7506.8403259999995</v>
      </c>
      <c r="NQ18" s="803">
        <f t="shared" si="737"/>
        <v>8023.9241409999995</v>
      </c>
      <c r="NR18" s="803">
        <f t="shared" si="738"/>
        <v>6965.4231550000004</v>
      </c>
      <c r="NS18" s="803">
        <f t="shared" si="739"/>
        <v>7147.9233249999997</v>
      </c>
      <c r="NT18" s="803">
        <f t="shared" si="740"/>
        <v>7616.3404280000004</v>
      </c>
      <c r="NU18" s="803">
        <f t="shared" ref="NU18:OC18" si="2291">NV50*NU$32</f>
        <v>9642.0923149999999</v>
      </c>
      <c r="NV18" s="803">
        <f t="shared" ref="NV18:OC18" si="2292">NV50*NV$32</f>
        <v>13930.846310000001</v>
      </c>
      <c r="NW18" s="803">
        <f t="shared" si="743"/>
        <v>8851.1253739999993</v>
      </c>
      <c r="NX18" s="803">
        <f t="shared" si="744"/>
        <v>9460.8058089999995</v>
      </c>
      <c r="NY18" s="803">
        <f t="shared" si="745"/>
        <v>8212.7540950000002</v>
      </c>
      <c r="NZ18" s="803">
        <f t="shared" si="746"/>
        <v>8427.9354249999997</v>
      </c>
      <c r="OA18" s="803">
        <f t="shared" si="747"/>
        <v>8980.2341720000004</v>
      </c>
      <c r="OB18" s="803">
        <f t="shared" ref="OB18:OC18" si="2293">OC50*OB$32</f>
        <v>11368.746935000001</v>
      </c>
      <c r="OC18" s="803">
        <f t="shared" si="369"/>
        <v>16425.50819</v>
      </c>
    </row>
    <row r="19" spans="1:422">
      <c r="A19" s="807" t="s">
        <v>26</v>
      </c>
      <c r="B19" s="803">
        <f t="shared" si="370"/>
        <v>5574.8006460000006</v>
      </c>
      <c r="C19" s="803">
        <f t="shared" si="371"/>
        <v>5496.6062474999999</v>
      </c>
      <c r="D19" s="803">
        <f t="shared" si="372"/>
        <v>5542.6029525000004</v>
      </c>
      <c r="E19" s="803">
        <f t="shared" si="373"/>
        <v>5726.5897725000004</v>
      </c>
      <c r="F19" s="803">
        <f t="shared" si="374"/>
        <v>6324.5469375000011</v>
      </c>
      <c r="G19" s="803">
        <f t="shared" si="375"/>
        <v>7143.2882865000001</v>
      </c>
      <c r="H19" s="803">
        <f t="shared" si="376"/>
        <v>10188.270157500001</v>
      </c>
      <c r="I19" s="803">
        <f t="shared" si="377"/>
        <v>6171.7333103999999</v>
      </c>
      <c r="J19" s="803">
        <f t="shared" si="378"/>
        <v>6085.1660940000002</v>
      </c>
      <c r="K19" s="803">
        <f t="shared" si="379"/>
        <v>6136.0879859999995</v>
      </c>
      <c r="L19" s="803">
        <f t="shared" si="380"/>
        <v>6339.7755539999998</v>
      </c>
      <c r="M19" s="803">
        <f t="shared" si="381"/>
        <v>7001.760150000001</v>
      </c>
      <c r="N19" s="803">
        <f t="shared" ref="N19:BY19" si="2294">O51*N$32</f>
        <v>7908.1698275999997</v>
      </c>
      <c r="O19" s="803">
        <f t="shared" ref="O19:BZ19" si="2295">O51*O$32</f>
        <v>11279.199078</v>
      </c>
      <c r="P19" s="803">
        <f t="shared" si="384"/>
        <v>5401.2227327999999</v>
      </c>
      <c r="Q19" s="803">
        <f t="shared" si="385"/>
        <v>5325.4630079999997</v>
      </c>
      <c r="R19" s="803">
        <f t="shared" si="386"/>
        <v>5370.0275520000005</v>
      </c>
      <c r="S19" s="803">
        <f t="shared" si="387"/>
        <v>5548.2857279999998</v>
      </c>
      <c r="T19" s="803">
        <f t="shared" si="388"/>
        <v>6127.6248000000005</v>
      </c>
      <c r="U19" s="803">
        <f t="shared" ref="U19:CF19" si="2296">V51*U$32</f>
        <v>6920.8736832000004</v>
      </c>
      <c r="V19" s="803">
        <f t="shared" ref="V19:CG19" si="2297">V51*V$32</f>
        <v>9871.0464960000008</v>
      </c>
      <c r="W19" s="803">
        <f t="shared" si="391"/>
        <v>4783.9105914000002</v>
      </c>
      <c r="X19" s="803">
        <f t="shared" si="392"/>
        <v>4716.8095352499995</v>
      </c>
      <c r="Y19" s="803">
        <f t="shared" si="393"/>
        <v>4756.2807447499999</v>
      </c>
      <c r="Z19" s="803">
        <f t="shared" si="394"/>
        <v>4914.1655827499999</v>
      </c>
      <c r="AA19" s="803">
        <f t="shared" si="395"/>
        <v>5427.2913062500002</v>
      </c>
      <c r="AB19" s="803">
        <f t="shared" ref="AB19:CM19" si="2298">AC51*AB$32</f>
        <v>6129.8788353499995</v>
      </c>
      <c r="AC19" s="803">
        <f t="shared" ref="AC19:CN19" si="2299">AC51*AC$32</f>
        <v>8742.8729042499999</v>
      </c>
      <c r="AD19" s="803">
        <f t="shared" si="398"/>
        <v>5148.8652437999999</v>
      </c>
      <c r="AE19" s="803">
        <f t="shared" si="399"/>
        <v>5076.64518675</v>
      </c>
      <c r="AF19" s="803">
        <f t="shared" si="400"/>
        <v>5119.1275732499998</v>
      </c>
      <c r="AG19" s="803">
        <f t="shared" si="401"/>
        <v>5289.0571192500001</v>
      </c>
      <c r="AH19" s="803">
        <f t="shared" si="402"/>
        <v>5841.3281437500009</v>
      </c>
      <c r="AI19" s="803">
        <f t="shared" ref="AI19:CT19" si="2300">AJ51*AI$32</f>
        <v>6597.5146234499998</v>
      </c>
      <c r="AJ19" s="803">
        <f t="shared" ref="AJ19:CU19" si="2301">AJ51*AJ$32</f>
        <v>9409.8486097500008</v>
      </c>
      <c r="AK19" s="803">
        <f t="shared" si="405"/>
        <v>8130.2656799999995</v>
      </c>
      <c r="AL19" s="803">
        <f t="shared" si="406"/>
        <v>8016.2272999999986</v>
      </c>
      <c r="AM19" s="803">
        <f t="shared" si="407"/>
        <v>8083.3086999999987</v>
      </c>
      <c r="AN19" s="803">
        <f t="shared" si="408"/>
        <v>8351.6342999999997</v>
      </c>
      <c r="AO19" s="803">
        <f t="shared" si="409"/>
        <v>9223.6924999999992</v>
      </c>
      <c r="AP19" s="803">
        <f t="shared" ref="AP19:DA19" si="2302">AQ51*AP$32</f>
        <v>10417.741419999998</v>
      </c>
      <c r="AQ19" s="803">
        <f t="shared" ref="AQ19:DB19" si="2303">AQ51*AQ$32</f>
        <v>14858.530099999998</v>
      </c>
      <c r="AR19" s="803">
        <f t="shared" si="412"/>
        <v>4403.3966587200002</v>
      </c>
      <c r="AS19" s="803">
        <f t="shared" si="413"/>
        <v>4341.6328441999995</v>
      </c>
      <c r="AT19" s="803">
        <f t="shared" si="414"/>
        <v>4377.9644997999994</v>
      </c>
      <c r="AU19" s="803">
        <f t="shared" si="415"/>
        <v>4523.2911221999993</v>
      </c>
      <c r="AV19" s="803">
        <f t="shared" si="416"/>
        <v>4995.6026449999999</v>
      </c>
      <c r="AW19" s="803">
        <f t="shared" ref="AW19:DH19" si="2304">AX51*AW$32</f>
        <v>5642.3061146799992</v>
      </c>
      <c r="AX19" s="803">
        <f t="shared" ref="AX19:DI19" si="2305">AX51*AX$32</f>
        <v>8047.4617153999998</v>
      </c>
      <c r="AY19" s="803">
        <f t="shared" si="419"/>
        <v>6539.7932280000005</v>
      </c>
      <c r="AZ19" s="803">
        <f t="shared" si="420"/>
        <v>6448.0634550000004</v>
      </c>
      <c r="BA19" s="803">
        <f t="shared" si="421"/>
        <v>6502.0221449999999</v>
      </c>
      <c r="BB19" s="803">
        <f t="shared" si="422"/>
        <v>6717.8569050000006</v>
      </c>
      <c r="BC19" s="803">
        <f t="shared" si="423"/>
        <v>7419.319875000001</v>
      </c>
      <c r="BD19" s="803">
        <f t="shared" ref="BD19:DO19" si="2306">BE51*BD$32</f>
        <v>8379.7845570000009</v>
      </c>
      <c r="BE19" s="803">
        <f t="shared" ref="BE19:DP19" si="2307">BE51*BE$32</f>
        <v>11951.849835000001</v>
      </c>
      <c r="BF19" s="803">
        <f t="shared" si="426"/>
        <v>7814.816379599999</v>
      </c>
      <c r="BG19" s="803">
        <f t="shared" si="427"/>
        <v>7705.2026184999986</v>
      </c>
      <c r="BH19" s="803">
        <f t="shared" si="428"/>
        <v>7769.6813014999989</v>
      </c>
      <c r="BI19" s="803">
        <f t="shared" si="429"/>
        <v>8027.5960334999991</v>
      </c>
      <c r="BJ19" s="803">
        <f t="shared" si="430"/>
        <v>8865.818912499999</v>
      </c>
      <c r="BK19" s="803">
        <f t="shared" ref="BK19:DV19" si="2308">BL51*BK$32</f>
        <v>10013.539469899997</v>
      </c>
      <c r="BL19" s="803">
        <f t="shared" ref="BL19:DW19" si="2309">BL51*BL$32</f>
        <v>14282.028284499998</v>
      </c>
      <c r="BM19" s="803">
        <f t="shared" si="433"/>
        <v>7285.4985287999998</v>
      </c>
      <c r="BN19" s="803">
        <f t="shared" si="434"/>
        <v>7183.3091929999991</v>
      </c>
      <c r="BO19" s="803">
        <f t="shared" si="435"/>
        <v>7243.4205669999992</v>
      </c>
      <c r="BP19" s="803">
        <f t="shared" si="436"/>
        <v>7483.8660629999995</v>
      </c>
      <c r="BQ19" s="803">
        <f t="shared" si="437"/>
        <v>8265.3139250000004</v>
      </c>
      <c r="BR19" s="803">
        <f t="shared" ref="BR19:EC19" si="2310">BS51*BR$32</f>
        <v>9335.2963821999983</v>
      </c>
      <c r="BS19" s="803">
        <f t="shared" ref="BS19:ED19" si="2311">BS51*BS$32</f>
        <v>13314.669340999999</v>
      </c>
      <c r="BT19" s="803">
        <f t="shared" si="440"/>
        <v>9217.1520108000004</v>
      </c>
      <c r="BU19" s="803">
        <f t="shared" si="441"/>
        <v>9087.8685255</v>
      </c>
      <c r="BV19" s="803">
        <f t="shared" si="442"/>
        <v>9163.9176344999996</v>
      </c>
      <c r="BW19" s="803">
        <f t="shared" si="443"/>
        <v>9468.1140704999998</v>
      </c>
      <c r="BX19" s="803">
        <f t="shared" si="444"/>
        <v>10456.7524875</v>
      </c>
      <c r="BY19" s="803">
        <f t="shared" ref="BY19:EJ19" si="2312">BZ51*BY$32</f>
        <v>11810.426627699999</v>
      </c>
      <c r="BZ19" s="803">
        <f t="shared" ref="BZ19:EK19" si="2313">BZ51*BZ$32</f>
        <v>16844.8776435</v>
      </c>
      <c r="CA19" s="803">
        <f t="shared" si="447"/>
        <v>10281.439571399998</v>
      </c>
      <c r="CB19" s="803">
        <f t="shared" si="448"/>
        <v>10137.227960249998</v>
      </c>
      <c r="CC19" s="803">
        <f t="shared" si="449"/>
        <v>10222.058319749998</v>
      </c>
      <c r="CD19" s="803">
        <f t="shared" si="450"/>
        <v>10561.379757749999</v>
      </c>
      <c r="CE19" s="803">
        <f t="shared" si="451"/>
        <v>11664.17443125</v>
      </c>
      <c r="CF19" s="803">
        <f t="shared" ref="CF19:EQ19" si="2314">CG51*CF$32</f>
        <v>13174.154830349999</v>
      </c>
      <c r="CG19" s="803">
        <f t="shared" ref="CG19:ER19" si="2315">CG51*CG$32</f>
        <v>18789.924629249999</v>
      </c>
      <c r="CH19" s="803">
        <f t="shared" si="454"/>
        <v>8998.6097459999983</v>
      </c>
      <c r="CI19" s="803">
        <f t="shared" si="455"/>
        <v>8872.3916224999975</v>
      </c>
      <c r="CJ19" s="803">
        <f t="shared" si="456"/>
        <v>8946.6375774999979</v>
      </c>
      <c r="CK19" s="803">
        <f t="shared" si="457"/>
        <v>9243.6213974999991</v>
      </c>
      <c r="CL19" s="803">
        <f t="shared" si="458"/>
        <v>10208.8188125</v>
      </c>
      <c r="CM19" s="803">
        <f t="shared" ref="CM19:EX19" si="2316">CN51*CM$32</f>
        <v>11530.396811499997</v>
      </c>
      <c r="CN19" s="803">
        <f t="shared" ref="CN19:EY19" si="2317">CN51*CN$32</f>
        <v>16445.479032499996</v>
      </c>
      <c r="CO19" s="803">
        <f t="shared" si="461"/>
        <v>9401.176818599999</v>
      </c>
      <c r="CP19" s="803">
        <f t="shared" si="462"/>
        <v>9269.3121272499993</v>
      </c>
      <c r="CQ19" s="803">
        <f t="shared" si="463"/>
        <v>9346.8795927499978</v>
      </c>
      <c r="CR19" s="803">
        <f t="shared" si="464"/>
        <v>9657.1494547499988</v>
      </c>
      <c r="CS19" s="803">
        <f t="shared" si="465"/>
        <v>10665.52650625</v>
      </c>
      <c r="CT19" s="803">
        <f t="shared" ref="CT19:FE19" si="2318">CU51*CT$32</f>
        <v>12046.227392149998</v>
      </c>
      <c r="CU19" s="803">
        <f t="shared" ref="CU19:FF19" si="2319">CU51*CU$32</f>
        <v>17181.19360825</v>
      </c>
      <c r="CV19" s="803">
        <f t="shared" si="468"/>
        <v>10803.775878</v>
      </c>
      <c r="CW19" s="803">
        <f t="shared" si="469"/>
        <v>10652.237767500001</v>
      </c>
      <c r="CX19" s="803">
        <f t="shared" si="470"/>
        <v>10741.3778325</v>
      </c>
      <c r="CY19" s="803">
        <f t="shared" si="471"/>
        <v>11097.9380925</v>
      </c>
      <c r="CZ19" s="803">
        <f t="shared" si="472"/>
        <v>12256.758937500001</v>
      </c>
      <c r="DA19" s="803">
        <f t="shared" si="473"/>
        <v>8721.3748195349999</v>
      </c>
      <c r="DB19" s="803">
        <f t="shared" si="474"/>
        <v>16585.400493900001</v>
      </c>
      <c r="DC19" s="803">
        <f t="shared" si="475"/>
        <v>8593.136238011999</v>
      </c>
      <c r="DD19" s="803">
        <f t="shared" si="476"/>
        <v>10332.445669750001</v>
      </c>
      <c r="DE19" s="803">
        <f t="shared" si="477"/>
        <v>10418.90965025</v>
      </c>
      <c r="DF19" s="803">
        <f t="shared" si="478"/>
        <v>10764.76557225</v>
      </c>
      <c r="DG19" s="803">
        <f t="shared" si="479"/>
        <v>11888.797318750001</v>
      </c>
      <c r="DH19" s="803">
        <f t="shared" ref="DH19:FS19" si="2320">DI51*DH$32</f>
        <v>13427.856171650001</v>
      </c>
      <c r="DI19" s="803">
        <f t="shared" ref="DI19:FT19" si="2321">DI51*DI$32</f>
        <v>19151.77168075</v>
      </c>
      <c r="DJ19" s="803">
        <f t="shared" si="482"/>
        <v>10014.2860752</v>
      </c>
      <c r="DK19" s="803">
        <f t="shared" si="483"/>
        <v>11825.169821999998</v>
      </c>
      <c r="DL19" s="803">
        <f t="shared" si="484"/>
        <v>11924.125217999999</v>
      </c>
      <c r="DM19" s="803">
        <f t="shared" si="485"/>
        <v>12319.946801999999</v>
      </c>
      <c r="DN19" s="803">
        <f t="shared" si="486"/>
        <v>13606.36695</v>
      </c>
      <c r="DO19" s="803">
        <f t="shared" ref="DO19:FZ19" si="2322">DP51*DO$32</f>
        <v>15367.772998799999</v>
      </c>
      <c r="DP19" s="803">
        <f t="shared" ref="DP19:GA19" si="2323">DP51*DP$32</f>
        <v>23897.728133999997</v>
      </c>
      <c r="DQ19" s="803">
        <f t="shared" si="489"/>
        <v>10865.24301552</v>
      </c>
      <c r="DR19" s="803">
        <f t="shared" si="490"/>
        <v>10712.842742199999</v>
      </c>
      <c r="DS19" s="803">
        <f t="shared" si="491"/>
        <v>10802.4899618</v>
      </c>
      <c r="DT19" s="803">
        <f t="shared" si="492"/>
        <v>11161.0788402</v>
      </c>
      <c r="DU19" s="803">
        <f t="shared" si="493"/>
        <v>12326.492695000001</v>
      </c>
      <c r="DV19" s="803">
        <f t="shared" ref="DV19:GG19" si="2324">DW51*DV$32</f>
        <v>13922.213203879999</v>
      </c>
      <c r="DW19" s="803">
        <f t="shared" ref="DW19:GH19" si="2325">DW51*DW$32</f>
        <v>19856.8591414</v>
      </c>
      <c r="DX19" s="803">
        <f t="shared" si="496"/>
        <v>17722.004005215604</v>
      </c>
      <c r="DY19" s="803">
        <f t="shared" si="497"/>
        <v>21092.890704048426</v>
      </c>
      <c r="DZ19" s="803">
        <f t="shared" si="498"/>
        <v>28222.409002783261</v>
      </c>
      <c r="EA19" s="803">
        <f t="shared" si="499"/>
        <v>10971.418223434739</v>
      </c>
      <c r="EB19" s="803">
        <f t="shared" si="500"/>
        <v>12117.028158411862</v>
      </c>
      <c r="EC19" s="803">
        <f t="shared" ref="EC19:GN19" si="2326">ED51*EC$32</f>
        <v>13685.632530918996</v>
      </c>
      <c r="ED19" s="803">
        <f t="shared" ref="ED19:GO19" si="2327">ED51*ED$32</f>
        <v>19519.430815187108</v>
      </c>
      <c r="EE19" s="803">
        <f t="shared" si="503"/>
        <v>9260.1326213999982</v>
      </c>
      <c r="EF19" s="803">
        <f t="shared" si="504"/>
        <v>9130.2462727499988</v>
      </c>
      <c r="EG19" s="803">
        <f t="shared" si="505"/>
        <v>9206.6500072499985</v>
      </c>
      <c r="EH19" s="803">
        <f t="shared" si="506"/>
        <v>9512.2649452499991</v>
      </c>
      <c r="EI19" s="803">
        <f t="shared" si="507"/>
        <v>10505.513493749999</v>
      </c>
      <c r="EJ19" s="803">
        <f t="shared" ref="EJ19:GU19" si="2328">EK51*EJ$32</f>
        <v>11865.499967849999</v>
      </c>
      <c r="EK19" s="803">
        <f t="shared" ref="EK19:GV19" si="2329">EK51*EK$32</f>
        <v>16923.427191749997</v>
      </c>
      <c r="EL19" s="803">
        <f t="shared" si="510"/>
        <v>9718.7346354000001</v>
      </c>
      <c r="EM19" s="803">
        <f t="shared" si="511"/>
        <v>9582.4157502499984</v>
      </c>
      <c r="EN19" s="803">
        <f t="shared" si="512"/>
        <v>9662.603329749998</v>
      </c>
      <c r="EO19" s="803">
        <f t="shared" si="513"/>
        <v>9983.3536477499983</v>
      </c>
      <c r="EP19" s="803">
        <f t="shared" si="514"/>
        <v>11025.792181249999</v>
      </c>
      <c r="EQ19" s="803">
        <f t="shared" ref="EQ19:HB19" si="2330">ER51*EQ$32</f>
        <v>12453.131096349998</v>
      </c>
      <c r="ER19" s="803">
        <f t="shared" ref="ER19:HC19" si="2331">ER51*ER$32</f>
        <v>17761.548859249997</v>
      </c>
      <c r="ES19" s="803">
        <f t="shared" si="517"/>
        <v>11486.7948</v>
      </c>
      <c r="ET19" s="803">
        <f t="shared" si="518"/>
        <v>11601.662747999999</v>
      </c>
      <c r="EU19" s="803">
        <f t="shared" si="519"/>
        <v>11467.650142</v>
      </c>
      <c r="EV19" s="803">
        <f t="shared" si="520"/>
        <v>10194.530384999998</v>
      </c>
      <c r="EW19" s="803">
        <f t="shared" si="521"/>
        <v>11917.549604999998</v>
      </c>
      <c r="EX19" s="803">
        <f t="shared" ref="EX19:HI19" si="2332">EY51*EX$32</f>
        <v>16081.512720000001</v>
      </c>
      <c r="EY19" s="803">
        <f t="shared" ref="EY19:HJ19" si="2333">EY51*EY$32</f>
        <v>22973.589599999999</v>
      </c>
      <c r="EZ19" s="803">
        <f t="shared" si="524"/>
        <v>9498.6396000000004</v>
      </c>
      <c r="FA19" s="803">
        <f t="shared" si="525"/>
        <v>9593.6259960000007</v>
      </c>
      <c r="FB19" s="803">
        <f t="shared" si="526"/>
        <v>9482.8085339999998</v>
      </c>
      <c r="FC19" s="803">
        <f t="shared" si="527"/>
        <v>8430.0426449999995</v>
      </c>
      <c r="FD19" s="803">
        <f t="shared" si="528"/>
        <v>9854.8385849999995</v>
      </c>
      <c r="FE19" s="803">
        <f t="shared" ref="FE19:HP19" si="2334">FF51*FE$32</f>
        <v>13298.095440000001</v>
      </c>
      <c r="FF19" s="803">
        <f t="shared" ref="FF19:HQ19" si="2335">FF51*FF$32</f>
        <v>18997.279200000001</v>
      </c>
      <c r="FG19" s="803">
        <f t="shared" si="531"/>
        <v>7513.31412</v>
      </c>
      <c r="FH19" s="803">
        <f t="shared" si="532"/>
        <v>7588.4472612</v>
      </c>
      <c r="FI19" s="803">
        <f t="shared" si="533"/>
        <v>7500.7919298000006</v>
      </c>
      <c r="FJ19" s="803">
        <f t="shared" si="534"/>
        <v>6668.0662814999996</v>
      </c>
      <c r="FK19" s="803">
        <f t="shared" si="535"/>
        <v>7795.0633994999998</v>
      </c>
      <c r="FL19" s="803">
        <f t="shared" ref="FL19:HW19" si="2336">FM51*FL$32</f>
        <v>10518.639768000001</v>
      </c>
      <c r="FM19" s="803">
        <f t="shared" ref="FM19:HX19" si="2337">FM51*FM$32</f>
        <v>15026.62824</v>
      </c>
      <c r="FN19" s="803">
        <f t="shared" si="538"/>
        <v>7456.9247999999998</v>
      </c>
      <c r="FO19" s="803">
        <f t="shared" si="539"/>
        <v>7531.4940480000005</v>
      </c>
      <c r="FP19" s="803">
        <f t="shared" si="540"/>
        <v>7444.4965920000004</v>
      </c>
      <c r="FQ19" s="803">
        <f t="shared" si="541"/>
        <v>6618.0207600000003</v>
      </c>
      <c r="FR19" s="803">
        <f t="shared" si="542"/>
        <v>7736.5594799999999</v>
      </c>
      <c r="FS19" s="803">
        <f t="shared" ref="FS19:ID19" si="2338">FT51*FS$32</f>
        <v>10439.694720000001</v>
      </c>
      <c r="FT19" s="803">
        <f t="shared" ref="FT19:IE19" si="2339">FT51*FT$32</f>
        <v>14913.8496</v>
      </c>
      <c r="FU19" s="803">
        <f t="shared" si="545"/>
        <v>6864.3759600000012</v>
      </c>
      <c r="FV19" s="803">
        <f t="shared" si="546"/>
        <v>6933.0197196000008</v>
      </c>
      <c r="FW19" s="803">
        <f t="shared" si="547"/>
        <v>6852.9353334000016</v>
      </c>
      <c r="FX19" s="803">
        <f t="shared" si="548"/>
        <v>6092.133664500001</v>
      </c>
      <c r="FY19" s="803">
        <f t="shared" si="549"/>
        <v>7121.7900585000007</v>
      </c>
      <c r="FZ19" s="803">
        <f t="shared" ref="FZ19:IK19" si="2340">GA51*FZ$32</f>
        <v>9610.1263440000021</v>
      </c>
      <c r="GA19" s="803">
        <f t="shared" ref="GA19:IL19" si="2341">GA51*GA$32</f>
        <v>13728.751920000002</v>
      </c>
      <c r="GB19" s="803">
        <f t="shared" si="552"/>
        <v>8403.6674280000007</v>
      </c>
      <c r="GC19" s="803">
        <f t="shared" si="553"/>
        <v>8487.7041022800004</v>
      </c>
      <c r="GD19" s="803">
        <f t="shared" si="554"/>
        <v>8389.6613156200001</v>
      </c>
      <c r="GE19" s="803">
        <f t="shared" si="555"/>
        <v>7458.2548423500002</v>
      </c>
      <c r="GF19" s="803">
        <f t="shared" si="556"/>
        <v>8718.8049565500005</v>
      </c>
      <c r="GG19" s="803">
        <f t="shared" ref="GG19:IR19" si="2342">GH51*GG$32</f>
        <v>11765.1343992</v>
      </c>
      <c r="GH19" s="803">
        <f t="shared" ref="GH19:IS19" si="2343">GH51*GH$32</f>
        <v>16807.334856000001</v>
      </c>
      <c r="GI19" s="803">
        <f t="shared" si="559"/>
        <v>8982.5986200000007</v>
      </c>
      <c r="GJ19" s="803">
        <f t="shared" si="560"/>
        <v>9072.4246062000002</v>
      </c>
      <c r="GK19" s="803">
        <f t="shared" si="561"/>
        <v>8967.6276223000004</v>
      </c>
      <c r="GL19" s="803">
        <f t="shared" si="562"/>
        <v>7972.0562752500009</v>
      </c>
      <c r="GM19" s="803">
        <f t="shared" si="563"/>
        <v>9319.4460682500012</v>
      </c>
      <c r="GN19" s="803">
        <f t="shared" ref="GN19:HS19" si="2344">GO51*GN$32</f>
        <v>12575.638068000002</v>
      </c>
      <c r="GO19" s="803">
        <f t="shared" ref="GO19:HT19" si="2345">GO51*GO$32</f>
        <v>17965.197240000001</v>
      </c>
      <c r="GP19" s="803">
        <f t="shared" si="566"/>
        <v>8078.984747999998</v>
      </c>
      <c r="GQ19" s="803">
        <f t="shared" si="567"/>
        <v>8159.7745954799984</v>
      </c>
      <c r="GR19" s="803">
        <f t="shared" si="568"/>
        <v>8065.5197734199992</v>
      </c>
      <c r="GS19" s="803">
        <f t="shared" si="569"/>
        <v>7170.0989638499987</v>
      </c>
      <c r="GT19" s="803">
        <f t="shared" si="570"/>
        <v>8381.9466760499981</v>
      </c>
      <c r="GU19" s="803">
        <f t="shared" ref="GU19:HZ19" si="2346">GV51*GU$32</f>
        <v>11310.578647199998</v>
      </c>
      <c r="GV19" s="803">
        <f t="shared" ref="GV19:IA19" si="2347">GV51*GV$32</f>
        <v>16157.969495999996</v>
      </c>
      <c r="GW19" s="803">
        <f t="shared" si="573"/>
        <v>7654.5108359999995</v>
      </c>
      <c r="GX19" s="803">
        <f t="shared" si="574"/>
        <v>7731.0559443599996</v>
      </c>
      <c r="GY19" s="803">
        <f t="shared" si="575"/>
        <v>7641.7533179399998</v>
      </c>
      <c r="GZ19" s="803">
        <f t="shared" si="576"/>
        <v>6793.3783669499999</v>
      </c>
      <c r="HA19" s="803">
        <f t="shared" si="577"/>
        <v>7941.5549923499993</v>
      </c>
      <c r="HB19" s="803">
        <f t="shared" ref="HB19:IG19" si="2348">HC51*HB$32</f>
        <v>10716.315170399999</v>
      </c>
      <c r="HC19" s="803">
        <f t="shared" ref="HC19:IH19" si="2349">HC51*HC$32</f>
        <v>15309.021671999999</v>
      </c>
      <c r="HD19" s="803">
        <f t="shared" si="580"/>
        <v>8794.6853759999995</v>
      </c>
      <c r="HE19" s="803">
        <f t="shared" si="581"/>
        <v>8882.63222976</v>
      </c>
      <c r="HF19" s="803">
        <f t="shared" si="582"/>
        <v>8780.0275670400006</v>
      </c>
      <c r="HG19" s="803">
        <f t="shared" si="583"/>
        <v>7805.2832711999999</v>
      </c>
      <c r="HH19" s="803">
        <f t="shared" si="584"/>
        <v>9124.4860776000005</v>
      </c>
      <c r="HI19" s="803">
        <f t="shared" ref="HI19:IN19" si="2350">HJ51*HI$32</f>
        <v>12312.559526400002</v>
      </c>
      <c r="HJ19" s="803">
        <f t="shared" ref="HJ19:IO19" si="2351">HJ51*HJ$32</f>
        <v>17589.370751999999</v>
      </c>
      <c r="HK19" s="803">
        <f t="shared" si="587"/>
        <v>9141.9537120000005</v>
      </c>
      <c r="HL19" s="803">
        <f t="shared" si="588"/>
        <v>9233.3732491200008</v>
      </c>
      <c r="HM19" s="803">
        <f t="shared" si="589"/>
        <v>9126.7171224800004</v>
      </c>
      <c r="HN19" s="803">
        <f t="shared" si="590"/>
        <v>8113.4839193999996</v>
      </c>
      <c r="HO19" s="803">
        <f t="shared" si="591"/>
        <v>9484.7769762000007</v>
      </c>
      <c r="HP19" s="803">
        <f t="shared" ref="HP19:IU19" si="2352">HQ51*HP$32</f>
        <v>12798.7351968</v>
      </c>
      <c r="HQ19" s="803">
        <f t="shared" ref="HQ19:IV19" si="2353">HQ51*HQ$32</f>
        <v>18283.907424000001</v>
      </c>
      <c r="HR19" s="803">
        <f t="shared" si="594"/>
        <v>8060.2245839999996</v>
      </c>
      <c r="HS19" s="803">
        <f t="shared" si="595"/>
        <v>8140.8268298399998</v>
      </c>
      <c r="HT19" s="803">
        <f t="shared" si="596"/>
        <v>8046.7908763599999</v>
      </c>
      <c r="HU19" s="803">
        <f t="shared" si="597"/>
        <v>7153.4493182999995</v>
      </c>
      <c r="HV19" s="803">
        <f t="shared" si="598"/>
        <v>8362.4830058999996</v>
      </c>
      <c r="HW19" s="803">
        <f t="shared" ref="HW19:JB19" si="2354">HX51*HW$32</f>
        <v>11284.314417600001</v>
      </c>
      <c r="HX19" s="803">
        <f t="shared" ref="HX19:JC19" si="2355">HX51*HX$32</f>
        <v>16120.449167999999</v>
      </c>
      <c r="HY19" s="803">
        <f t="shared" si="601"/>
        <v>9419.0705759999983</v>
      </c>
      <c r="HZ19" s="803">
        <f t="shared" si="602"/>
        <v>9513.2612817600002</v>
      </c>
      <c r="IA19" s="803">
        <f t="shared" si="603"/>
        <v>9403.3721250399994</v>
      </c>
      <c r="IB19" s="803">
        <f t="shared" si="604"/>
        <v>8359.4251361999995</v>
      </c>
      <c r="IC19" s="803">
        <f t="shared" si="605"/>
        <v>9772.2857225999996</v>
      </c>
      <c r="ID19" s="803">
        <f t="shared" ref="ID19:JI19" si="2356">IE51*ID$32</f>
        <v>13186.6988064</v>
      </c>
      <c r="IE19" s="803">
        <f t="shared" ref="IE19:JJ19" si="2357">IE51*IE$32</f>
        <v>18838.141151999997</v>
      </c>
      <c r="IF19" s="803">
        <f t="shared" si="608"/>
        <v>10184.255999999999</v>
      </c>
      <c r="IG19" s="803">
        <f t="shared" si="609"/>
        <v>10286.09856</v>
      </c>
      <c r="IH19" s="803">
        <f t="shared" si="610"/>
        <v>10167.28224</v>
      </c>
      <c r="II19" s="803">
        <f t="shared" si="611"/>
        <v>9038.5272000000004</v>
      </c>
      <c r="IJ19" s="803">
        <f t="shared" si="612"/>
        <v>10566.1656</v>
      </c>
      <c r="IK19" s="803">
        <f t="shared" ref="IK19:JP19" si="2358">IL51*IK$32</f>
        <v>14257.958400000001</v>
      </c>
      <c r="IL19" s="803">
        <f t="shared" ref="IL19:JQ19" si="2359">IL51*IL$32</f>
        <v>20368.511999999999</v>
      </c>
      <c r="IM19" s="803">
        <f t="shared" si="615"/>
        <v>10188.83952</v>
      </c>
      <c r="IN19" s="803">
        <f t="shared" si="616"/>
        <v>10290.727915199999</v>
      </c>
      <c r="IO19" s="803">
        <f t="shared" si="617"/>
        <v>10171.8581208</v>
      </c>
      <c r="IP19" s="803">
        <f t="shared" si="618"/>
        <v>9042.5950739999989</v>
      </c>
      <c r="IQ19" s="803">
        <f t="shared" si="619"/>
        <v>10570.921001999999</v>
      </c>
      <c r="IR19" s="803">
        <f t="shared" ref="IR19:JW19" si="2360">IS51*IR$32</f>
        <v>14264.375328</v>
      </c>
      <c r="IS19" s="803">
        <f t="shared" ref="IS19:JX19" si="2361">IS51*IS$32</f>
        <v>20377.679039999999</v>
      </c>
      <c r="IT19" s="803">
        <f t="shared" si="622"/>
        <v>8863.7270399999998</v>
      </c>
      <c r="IU19" s="803">
        <f t="shared" si="623"/>
        <v>8952.3643104000002</v>
      </c>
      <c r="IV19" s="803">
        <f t="shared" si="624"/>
        <v>8848.9541616000006</v>
      </c>
      <c r="IW19" s="803">
        <f t="shared" si="625"/>
        <v>7866.5577480000002</v>
      </c>
      <c r="IX19" s="803">
        <f t="shared" si="626"/>
        <v>9196.1168040000011</v>
      </c>
      <c r="IY19" s="803">
        <f t="shared" ref="IY19:KD19" si="2362">IZ51*IY$32</f>
        <v>12409.217856000001</v>
      </c>
      <c r="IZ19" s="803">
        <f t="shared" ref="IZ19:KE19" si="2363">IZ51*IZ$32</f>
        <v>17727.45408</v>
      </c>
      <c r="JA19" s="803">
        <f t="shared" si="629"/>
        <v>10425.846240000001</v>
      </c>
      <c r="JB19" s="803">
        <f t="shared" si="630"/>
        <v>10530.104702400002</v>
      </c>
      <c r="JC19" s="803">
        <f t="shared" si="631"/>
        <v>10408.469829600002</v>
      </c>
      <c r="JD19" s="803">
        <f t="shared" si="632"/>
        <v>9252.9385380000003</v>
      </c>
      <c r="JE19" s="803">
        <f t="shared" si="633"/>
        <v>10816.815474000001</v>
      </c>
      <c r="JF19" s="803">
        <f t="shared" ref="JF19:KK19" si="2364">JG51*JF$32</f>
        <v>14596.184736000003</v>
      </c>
      <c r="JG19" s="803">
        <f t="shared" ref="JG19:KL19" si="2365">JG51*JG$32</f>
        <v>20851.692480000002</v>
      </c>
      <c r="JH19" s="803">
        <f t="shared" si="636"/>
        <v>9527.5223999999998</v>
      </c>
      <c r="JI19" s="803">
        <f t="shared" si="637"/>
        <v>9622.7976240000007</v>
      </c>
      <c r="JJ19" s="803">
        <f t="shared" si="638"/>
        <v>9511.6431960000009</v>
      </c>
      <c r="JK19" s="803">
        <f t="shared" si="639"/>
        <v>8455.6761299999998</v>
      </c>
      <c r="JL19" s="803">
        <f t="shared" si="640"/>
        <v>9884.8044900000004</v>
      </c>
      <c r="JM19" s="803">
        <f t="shared" ref="JM19:KR19" si="2366">JN51*JM$32</f>
        <v>13338.531360000001</v>
      </c>
      <c r="JN19" s="803">
        <f t="shared" ref="JN19:KS19" si="2367">JN51*JN$32</f>
        <v>19055.0448</v>
      </c>
      <c r="JO19" s="803">
        <f t="shared" si="643"/>
        <v>9723.7687908600019</v>
      </c>
      <c r="JP19" s="803">
        <f t="shared" si="644"/>
        <v>9503.3307074400018</v>
      </c>
      <c r="JQ19" s="803">
        <f t="shared" si="645"/>
        <v>9642.1250562600017</v>
      </c>
      <c r="JR19" s="803">
        <f t="shared" si="646"/>
        <v>9429.8513463000018</v>
      </c>
      <c r="JS19" s="803">
        <f t="shared" si="647"/>
        <v>10434.069281880002</v>
      </c>
      <c r="JT19" s="803">
        <f t="shared" ref="JT19:KY19" si="2368">JU51*JT$32</f>
        <v>12842.559452580001</v>
      </c>
      <c r="JU19" s="803">
        <f t="shared" ref="JU19:KZ19" si="2369">JU51*JU$32</f>
        <v>20068.029964680001</v>
      </c>
      <c r="JV19" s="803">
        <f t="shared" si="650"/>
        <v>11545.772548499999</v>
      </c>
      <c r="JW19" s="803">
        <f t="shared" si="651"/>
        <v>11284.029594</v>
      </c>
      <c r="JX19" s="803">
        <f t="shared" si="652"/>
        <v>11448.8307135</v>
      </c>
      <c r="JY19" s="803">
        <f t="shared" si="653"/>
        <v>11196.7819425</v>
      </c>
      <c r="JZ19" s="803">
        <f t="shared" si="654"/>
        <v>12389.166512999998</v>
      </c>
      <c r="KA19" s="803">
        <f t="shared" ref="KA19:LF19" si="2370">KB51*KA$32</f>
        <v>15248.950645499999</v>
      </c>
      <c r="KB19" s="803">
        <f t="shared" ref="KB19:LG19" si="2371">KB51*KB$32</f>
        <v>23828.303042999996</v>
      </c>
      <c r="KC19" s="803">
        <f t="shared" si="657"/>
        <v>12000.16014111</v>
      </c>
      <c r="KD19" s="803">
        <f t="shared" si="658"/>
        <v>11728.116208440002</v>
      </c>
      <c r="KE19" s="803">
        <f t="shared" si="659"/>
        <v>11899.403129010001</v>
      </c>
      <c r="KF19" s="803">
        <f t="shared" si="660"/>
        <v>11637.434897550002</v>
      </c>
      <c r="KG19" s="803">
        <f t="shared" si="661"/>
        <v>12876.746146380001</v>
      </c>
      <c r="KH19" s="803">
        <f t="shared" ref="KH19:LM19" si="2372">KI51*KH$32</f>
        <v>15849.07800333</v>
      </c>
      <c r="KI19" s="803">
        <f t="shared" ref="KI19:LN19" si="2373">KI51*KI$32</f>
        <v>24766.073574180002</v>
      </c>
      <c r="KJ19" s="803">
        <f t="shared" si="664"/>
        <v>16069.299131969998</v>
      </c>
      <c r="KK19" s="803">
        <f t="shared" si="665"/>
        <v>15705.00771588</v>
      </c>
      <c r="KL19" s="803">
        <f t="shared" si="666"/>
        <v>15934.376385269998</v>
      </c>
      <c r="KM19" s="803">
        <f t="shared" si="667"/>
        <v>15583.577243849999</v>
      </c>
      <c r="KN19" s="803">
        <f t="shared" si="668"/>
        <v>17243.127028259998</v>
      </c>
      <c r="KO19" s="803">
        <f t="shared" ref="KO19:LT19" si="2374">KP51*KO$32</f>
        <v>21223.348055909999</v>
      </c>
      <c r="KP19" s="803">
        <f t="shared" ref="KP19:LU19" si="2375">KP51*KP$32</f>
        <v>33164.011138859998</v>
      </c>
      <c r="KQ19" s="803">
        <f t="shared" si="671"/>
        <v>6926.0461199999991</v>
      </c>
      <c r="KR19" s="803">
        <f t="shared" si="672"/>
        <v>6769.0324799999999</v>
      </c>
      <c r="KS19" s="803">
        <f t="shared" si="673"/>
        <v>6867.8929199999993</v>
      </c>
      <c r="KT19" s="803">
        <f t="shared" si="674"/>
        <v>6716.6945999999998</v>
      </c>
      <c r="KU19" s="803">
        <f t="shared" si="675"/>
        <v>7431.9789599999995</v>
      </c>
      <c r="KV19" s="803">
        <f t="shared" ref="KV19:MA19" si="2376">KW51*KV$32</f>
        <v>9147.4983599999996</v>
      </c>
      <c r="KW19" s="803">
        <f t="shared" ref="KW19:MB19" si="2377">KW51*KW$32</f>
        <v>14294.056559999999</v>
      </c>
      <c r="KX19" s="803">
        <f t="shared" si="678"/>
        <v>7629.4986696600008</v>
      </c>
      <c r="KY19" s="803">
        <f t="shared" si="679"/>
        <v>7456.5377426400009</v>
      </c>
      <c r="KZ19" s="803">
        <f t="shared" si="680"/>
        <v>7565.4390670600005</v>
      </c>
      <c r="LA19" s="803">
        <f t="shared" si="681"/>
        <v>7398.8841003000007</v>
      </c>
      <c r="LB19" s="803">
        <f t="shared" si="682"/>
        <v>8186.8172122800006</v>
      </c>
      <c r="LC19" s="803">
        <f t="shared" ref="LC19:MH19" si="2378">LD51*LC$32</f>
        <v>10076.575488980001</v>
      </c>
      <c r="LD19" s="803">
        <f t="shared" ref="LD19:MI19" si="2379">LD51*LD$32</f>
        <v>15745.85031908</v>
      </c>
      <c r="LE19" s="803">
        <f t="shared" si="685"/>
        <v>11836.3127109</v>
      </c>
      <c r="LF19" s="803">
        <f t="shared" si="686"/>
        <v>11567.983203600001</v>
      </c>
      <c r="LG19" s="803">
        <f t="shared" si="687"/>
        <v>11736.931411899999</v>
      </c>
      <c r="LH19" s="803">
        <f t="shared" si="688"/>
        <v>11478.5400345</v>
      </c>
      <c r="LI19" s="803">
        <f t="shared" si="689"/>
        <v>12700.9300122</v>
      </c>
      <c r="LJ19" s="803">
        <f t="shared" ref="LJ19:MO19" si="2380">LK51*LJ$32</f>
        <v>15632.678332699999</v>
      </c>
      <c r="LK19" s="803">
        <f t="shared" ref="LK19:MP19" si="2381">LK51*LK$32</f>
        <v>24427.923294199998</v>
      </c>
      <c r="LL19" s="803">
        <f t="shared" si="692"/>
        <v>13242.11775498</v>
      </c>
      <c r="LM19" s="803">
        <f t="shared" si="693"/>
        <v>12941.91861192</v>
      </c>
      <c r="LN19" s="803">
        <f t="shared" si="694"/>
        <v>13130.932887179999</v>
      </c>
      <c r="LO19" s="803">
        <f t="shared" si="695"/>
        <v>12841.8522309</v>
      </c>
      <c r="LP19" s="803">
        <f t="shared" si="696"/>
        <v>14209.426104839999</v>
      </c>
      <c r="LQ19" s="803">
        <f t="shared" ref="LQ19:MV19" si="2382">LR51*LQ$32</f>
        <v>17489.379704939998</v>
      </c>
      <c r="LR19" s="803">
        <f t="shared" ref="LR19:MW19" si="2383">LR51*LR$32</f>
        <v>27329.240505239995</v>
      </c>
      <c r="LS19" s="803">
        <f t="shared" si="699"/>
        <v>15459.263727299998</v>
      </c>
      <c r="LT19" s="803">
        <f t="shared" si="700"/>
        <v>15108.8018292</v>
      </c>
      <c r="LU19" s="803">
        <f t="shared" si="701"/>
        <v>15329.463024299999</v>
      </c>
      <c r="LV19" s="803">
        <f t="shared" si="702"/>
        <v>14991.981196500001</v>
      </c>
      <c r="LW19" s="803">
        <f t="shared" si="703"/>
        <v>16588.5298434</v>
      </c>
      <c r="LX19" s="803">
        <f t="shared" ref="LX19:NC19" si="2384">LY51*LX$32</f>
        <v>20417.650581899998</v>
      </c>
      <c r="LY19" s="803">
        <f t="shared" ref="LY19:ND19" si="2385">LY51*LY$32</f>
        <v>31905.012797399999</v>
      </c>
      <c r="LZ19" s="803">
        <f t="shared" si="706"/>
        <v>18440.5568241</v>
      </c>
      <c r="MA19" s="803">
        <f t="shared" si="707"/>
        <v>18022.508936400001</v>
      </c>
      <c r="MB19" s="803">
        <f t="shared" si="708"/>
        <v>18285.724273100001</v>
      </c>
      <c r="MC19" s="803">
        <f t="shared" si="709"/>
        <v>17883.159640500002</v>
      </c>
      <c r="MD19" s="803">
        <f t="shared" si="710"/>
        <v>19787.600017799999</v>
      </c>
      <c r="ME19" s="803">
        <f t="shared" ref="ME19:NJ19" si="2386">MF51*ME$32</f>
        <v>24355.1602723</v>
      </c>
      <c r="MF19" s="803">
        <f t="shared" ref="MF19:NK19" si="2387">MF51*MF$32</f>
        <v>38057.841035800004</v>
      </c>
      <c r="MG19" s="803">
        <f t="shared" si="713"/>
        <v>20558.652757380001</v>
      </c>
      <c r="MH19" s="803">
        <f t="shared" si="714"/>
        <v>20092.587581520002</v>
      </c>
      <c r="MI19" s="803">
        <f t="shared" si="715"/>
        <v>20386.036025580001</v>
      </c>
      <c r="MJ19" s="803">
        <f t="shared" si="716"/>
        <v>19937.232522900002</v>
      </c>
      <c r="MK19" s="803">
        <f t="shared" si="717"/>
        <v>22060.418324040002</v>
      </c>
      <c r="ML19" s="803">
        <f t="shared" ref="ML19:OC19" si="2388">MM51*ML$32</f>
        <v>27152.611912140001</v>
      </c>
      <c r="MM19" s="803">
        <f t="shared" ref="MM19:OC19" si="2389">MM51*MM$32</f>
        <v>42429.192676439998</v>
      </c>
      <c r="MN19" s="803">
        <f t="shared" si="720"/>
        <v>21584.355939720001</v>
      </c>
      <c r="MO19" s="803">
        <f t="shared" si="721"/>
        <v>21095.038046879999</v>
      </c>
      <c r="MP19" s="803">
        <f t="shared" si="722"/>
        <v>21403.12709052</v>
      </c>
      <c r="MQ19" s="803">
        <v>38850.15</v>
      </c>
      <c r="MR19" s="803">
        <v>41362.68</v>
      </c>
      <c r="MS19" s="803">
        <v>55107.19</v>
      </c>
      <c r="MT19" s="803">
        <v>50486.43</v>
      </c>
      <c r="MU19" s="803"/>
      <c r="MV19" s="954">
        <v>14882.17</v>
      </c>
      <c r="MW19" s="954">
        <v>17344.03</v>
      </c>
      <c r="MX19" s="954">
        <v>15999.47</v>
      </c>
      <c r="MY19" s="954">
        <v>17788.490000000002</v>
      </c>
      <c r="MZ19" s="954">
        <v>21924.7</v>
      </c>
      <c r="NA19" s="954">
        <v>18274.990000000002</v>
      </c>
      <c r="NB19" s="803"/>
      <c r="NC19" s="803">
        <f t="shared" si="723"/>
        <v>9138.103887360001</v>
      </c>
      <c r="ND19" s="803">
        <f t="shared" si="724"/>
        <v>8620.0283254400001</v>
      </c>
      <c r="NE19" s="803">
        <f t="shared" si="725"/>
        <v>7777.3753030400003</v>
      </c>
      <c r="NF19" s="803">
        <f t="shared" si="726"/>
        <v>8601.3027027200005</v>
      </c>
      <c r="NG19" s="803">
        <f t="shared" ref="NG19:OC19" si="2390">NH51*NG$32</f>
        <v>11066.843027520001</v>
      </c>
      <c r="NH19" s="803">
        <f t="shared" ref="NH19:OC19" si="2391">NH51*NH$32</f>
        <v>17215.089153919998</v>
      </c>
      <c r="NI19" s="803">
        <f t="shared" si="729"/>
        <v>6161.1161273999996</v>
      </c>
      <c r="NJ19" s="803">
        <f t="shared" si="730"/>
        <v>6021.4434696000008</v>
      </c>
      <c r="NK19" s="803">
        <f t="shared" si="731"/>
        <v>6109.3855133999996</v>
      </c>
      <c r="NL19" s="803">
        <f t="shared" si="732"/>
        <v>5974.8859170000005</v>
      </c>
      <c r="NM19" s="803">
        <f t="shared" si="733"/>
        <v>6611.1724691999998</v>
      </c>
      <c r="NN19" s="803">
        <f t="shared" ref="NN19:OC19" si="2392">NO51*NN$32</f>
        <v>8137.2255821999997</v>
      </c>
      <c r="NO19" s="803">
        <f t="shared" ref="NO19:OC19" si="2393">NO51*NO$32</f>
        <v>12715.3849212</v>
      </c>
      <c r="NP19" s="803">
        <f t="shared" si="736"/>
        <v>10626.000901200001</v>
      </c>
      <c r="NQ19" s="803">
        <f t="shared" si="737"/>
        <v>11357.9377542</v>
      </c>
      <c r="NR19" s="803">
        <f t="shared" si="738"/>
        <v>9859.6199610000021</v>
      </c>
      <c r="NS19" s="803">
        <f t="shared" si="739"/>
        <v>10117.950615</v>
      </c>
      <c r="NT19" s="803">
        <f t="shared" si="740"/>
        <v>10780.999293600002</v>
      </c>
      <c r="NU19" s="803">
        <f t="shared" ref="NU19:OC19" si="2394">NV51*NU$32</f>
        <v>13648.469553000001</v>
      </c>
      <c r="NV19" s="803">
        <f t="shared" ref="NV19:OC19" si="2395">NV51*NV$32</f>
        <v>19719.239922000004</v>
      </c>
      <c r="NW19" s="803">
        <f t="shared" si="743"/>
        <v>7980.8215769999997</v>
      </c>
      <c r="NX19" s="803">
        <f t="shared" si="744"/>
        <v>8530.5540194999994</v>
      </c>
      <c r="NY19" s="803">
        <f t="shared" si="745"/>
        <v>7405.2193724999997</v>
      </c>
      <c r="NZ19" s="803">
        <f t="shared" si="746"/>
        <v>7599.242587499999</v>
      </c>
      <c r="OA19" s="803">
        <f t="shared" si="747"/>
        <v>8097.235506</v>
      </c>
      <c r="OB19" s="803">
        <f t="shared" ref="OB19:OC19" si="2396">OC51*OB$32</f>
        <v>10250.8931925</v>
      </c>
      <c r="OC19" s="803">
        <f t="shared" si="369"/>
        <v>14810.438744999999</v>
      </c>
    </row>
    <row r="20" spans="1:422" s="477" customFormat="1">
      <c r="A20" s="807" t="s">
        <v>27</v>
      </c>
      <c r="B20" s="900">
        <f t="shared" si="370"/>
        <v>8465.3867766599997</v>
      </c>
      <c r="C20" s="900">
        <f t="shared" si="371"/>
        <v>8346.6478532250003</v>
      </c>
      <c r="D20" s="900">
        <f t="shared" si="372"/>
        <v>8416.4942787750006</v>
      </c>
      <c r="E20" s="900">
        <f t="shared" si="373"/>
        <v>8695.8799809749999</v>
      </c>
      <c r="F20" s="900">
        <f t="shared" si="374"/>
        <v>9603.8835131250016</v>
      </c>
      <c r="G20" s="900">
        <f t="shared" si="375"/>
        <v>10847.149887915</v>
      </c>
      <c r="H20" s="900">
        <f t="shared" si="376"/>
        <v>15470.983259324999</v>
      </c>
      <c r="I20" s="900">
        <f t="shared" si="377"/>
        <v>7963.5009157200002</v>
      </c>
      <c r="J20" s="900">
        <f t="shared" si="378"/>
        <v>7851.8016454499993</v>
      </c>
      <c r="K20" s="900">
        <f t="shared" si="379"/>
        <v>7917.5070985499997</v>
      </c>
      <c r="L20" s="900">
        <f t="shared" si="380"/>
        <v>8180.3289109500001</v>
      </c>
      <c r="M20" s="900">
        <f t="shared" si="381"/>
        <v>9034.49980125</v>
      </c>
      <c r="N20" s="900">
        <f t="shared" ref="N20:BY20" si="2397">O52*N$32</f>
        <v>10204.056866429999</v>
      </c>
      <c r="O20" s="900">
        <f t="shared" ref="O20:BZ20" si="2398">O52*O$32</f>
        <v>14553.75786165</v>
      </c>
      <c r="P20" s="900">
        <f t="shared" si="384"/>
        <v>8371.0255300920016</v>
      </c>
      <c r="Q20" s="900">
        <f t="shared" si="385"/>
        <v>8253.6101554950001</v>
      </c>
      <c r="R20" s="900">
        <f t="shared" si="386"/>
        <v>8322.678022905</v>
      </c>
      <c r="S20" s="900">
        <f t="shared" si="387"/>
        <v>8598.9494925449999</v>
      </c>
      <c r="T20" s="900">
        <f t="shared" si="388"/>
        <v>9496.8317688750012</v>
      </c>
      <c r="U20" s="900">
        <f t="shared" ref="U20:CF20" si="2399">V52*U$32</f>
        <v>10726.239808773</v>
      </c>
      <c r="V20" s="900">
        <f t="shared" ref="V20:CG20" si="2400">V52*V$32</f>
        <v>15298.532631315002</v>
      </c>
      <c r="W20" s="900">
        <f t="shared" si="391"/>
        <v>7101.3847995899996</v>
      </c>
      <c r="X20" s="900">
        <f t="shared" si="392"/>
        <v>7001.7779170874992</v>
      </c>
      <c r="Y20" s="900">
        <f t="shared" si="393"/>
        <v>7060.3702009125</v>
      </c>
      <c r="Z20" s="900">
        <f t="shared" si="394"/>
        <v>7294.7393362124994</v>
      </c>
      <c r="AA20" s="900">
        <f t="shared" si="395"/>
        <v>8056.4390259375004</v>
      </c>
      <c r="AB20" s="900">
        <f t="shared" ref="AB20:CM20" si="2401">AC52*AB$32</f>
        <v>9099.3816780224988</v>
      </c>
      <c r="AC20" s="900">
        <f t="shared" ref="AC20:CN20" si="2402">AC52*AC$32</f>
        <v>12978.190867237499</v>
      </c>
      <c r="AD20" s="900">
        <f t="shared" si="398"/>
        <v>8410.3230744900011</v>
      </c>
      <c r="AE20" s="900">
        <f t="shared" si="399"/>
        <v>8292.3564967125003</v>
      </c>
      <c r="AF20" s="900">
        <f t="shared" si="400"/>
        <v>8361.7486012874997</v>
      </c>
      <c r="AG20" s="900">
        <f t="shared" si="401"/>
        <v>8639.3170195875009</v>
      </c>
      <c r="AH20" s="900">
        <f t="shared" si="402"/>
        <v>9541.4143790625021</v>
      </c>
      <c r="AI20" s="900">
        <f t="shared" ref="AI20:CT20" si="2403">AJ52*AI$32</f>
        <v>10776.5938404975</v>
      </c>
      <c r="AJ20" s="900">
        <f t="shared" ref="AJ20:CU20" si="2404">AJ52*AJ$32</f>
        <v>15370.351163362502</v>
      </c>
      <c r="AK20" s="900">
        <f t="shared" si="405"/>
        <v>11770.125695172001</v>
      </c>
      <c r="AL20" s="900">
        <f t="shared" si="406"/>
        <v>11605.033173045002</v>
      </c>
      <c r="AM20" s="900">
        <f t="shared" si="407"/>
        <v>11702.146421355001</v>
      </c>
      <c r="AN20" s="900">
        <f t="shared" si="408"/>
        <v>12090.599414595001</v>
      </c>
      <c r="AO20" s="900">
        <f t="shared" si="409"/>
        <v>13353.071642625002</v>
      </c>
      <c r="AP20" s="900">
        <f t="shared" ref="AP20:DA20" si="2405">AQ52*AP$32</f>
        <v>15081.687462543001</v>
      </c>
      <c r="AQ20" s="900">
        <f t="shared" ref="AQ20:DB20" si="2406">AQ52*AQ$32</f>
        <v>21510.584500665002</v>
      </c>
      <c r="AR20" s="900">
        <f t="shared" si="412"/>
        <v>6939.2526623040012</v>
      </c>
      <c r="AS20" s="900">
        <f t="shared" si="413"/>
        <v>6841.9199104400004</v>
      </c>
      <c r="AT20" s="900">
        <f t="shared" si="414"/>
        <v>6899.1744703600007</v>
      </c>
      <c r="AU20" s="900">
        <f t="shared" si="415"/>
        <v>7128.1927100400007</v>
      </c>
      <c r="AV20" s="900">
        <f t="shared" si="416"/>
        <v>7872.5019890000012</v>
      </c>
      <c r="AW20" s="900">
        <f t="shared" ref="AW20:DH20" si="2407">AX52*AW$32</f>
        <v>8891.6331555760007</v>
      </c>
      <c r="AX20" s="900">
        <f t="shared" ref="AX20:DI20" si="2408">AX52*AX$32</f>
        <v>12681.885022280001</v>
      </c>
      <c r="AY20" s="900">
        <f t="shared" si="419"/>
        <v>9745.4328775512004</v>
      </c>
      <c r="AZ20" s="900">
        <f t="shared" si="420"/>
        <v>9608.7395121070003</v>
      </c>
      <c r="BA20" s="900">
        <f t="shared" si="421"/>
        <v>9689.1473741329992</v>
      </c>
      <c r="BB20" s="900">
        <f t="shared" si="422"/>
        <v>10010.778822237</v>
      </c>
      <c r="BC20" s="900">
        <f t="shared" si="423"/>
        <v>11056.081028575001</v>
      </c>
      <c r="BD20" s="900">
        <f t="shared" ref="BD20:DO20" si="2409">BE52*BD$32</f>
        <v>12487.340972637799</v>
      </c>
      <c r="BE20" s="900">
        <f t="shared" ref="BE20:DP20" si="2410">BE52*BE$32</f>
        <v>17810.341438759002</v>
      </c>
      <c r="BF20" s="900">
        <f t="shared" si="426"/>
        <v>8211.0275511264008</v>
      </c>
      <c r="BG20" s="900">
        <f t="shared" si="427"/>
        <v>8095.8563726040002</v>
      </c>
      <c r="BH20" s="900">
        <f t="shared" si="428"/>
        <v>8163.6041246760005</v>
      </c>
      <c r="BI20" s="900">
        <f t="shared" si="429"/>
        <v>8434.5951329640011</v>
      </c>
      <c r="BJ20" s="900">
        <f t="shared" si="430"/>
        <v>9315.3159099000004</v>
      </c>
      <c r="BK20" s="900">
        <f t="shared" ref="BK20:DV20" si="2411">BL52*BK$32</f>
        <v>10521.2258967816</v>
      </c>
      <c r="BL20" s="900">
        <f t="shared" ref="BL20:DW20" si="2412">BL52*BL$32</f>
        <v>15006.127083948</v>
      </c>
      <c r="BM20" s="900">
        <f t="shared" si="433"/>
        <v>8561.5359207839992</v>
      </c>
      <c r="BN20" s="900">
        <f t="shared" si="434"/>
        <v>8441.4483707399995</v>
      </c>
      <c r="BO20" s="900">
        <f t="shared" si="435"/>
        <v>8512.0881060599986</v>
      </c>
      <c r="BP20" s="900">
        <f t="shared" si="436"/>
        <v>8794.6470473399986</v>
      </c>
      <c r="BQ20" s="900">
        <f t="shared" si="437"/>
        <v>9712.9636064999995</v>
      </c>
      <c r="BR20" s="900">
        <f t="shared" ref="BR20:EC20" si="2413">BS52*BR$32</f>
        <v>10970.350895195998</v>
      </c>
      <c r="BS20" s="900">
        <f t="shared" ref="BS20:ED20" si="2414">BS52*BS$32</f>
        <v>15646.701373379998</v>
      </c>
      <c r="BT20" s="900">
        <f t="shared" si="440"/>
        <v>9897.6408742596013</v>
      </c>
      <c r="BU20" s="900">
        <f t="shared" si="441"/>
        <v>9758.8125781685012</v>
      </c>
      <c r="BV20" s="900">
        <f t="shared" si="442"/>
        <v>9840.4762817515002</v>
      </c>
      <c r="BW20" s="900">
        <f t="shared" si="443"/>
        <v>10167.131096083502</v>
      </c>
      <c r="BX20" s="900">
        <f t="shared" si="444"/>
        <v>11228.759242662501</v>
      </c>
      <c r="BY20" s="900">
        <f t="shared" ref="BY20:EJ20" si="2415">BZ52*BY$32</f>
        <v>12682.3731664399</v>
      </c>
      <c r="BZ20" s="900">
        <f t="shared" ref="BZ20:EK20" si="2416">BZ52*BZ$32</f>
        <v>18088.510343634502</v>
      </c>
      <c r="CA20" s="900">
        <f t="shared" si="447"/>
        <v>11000.552688047999</v>
      </c>
      <c r="CB20" s="900">
        <f t="shared" si="448"/>
        <v>10846.25450678</v>
      </c>
      <c r="CC20" s="900">
        <f t="shared" si="449"/>
        <v>10937.018142819999</v>
      </c>
      <c r="CD20" s="900">
        <f t="shared" si="450"/>
        <v>11300.07268698</v>
      </c>
      <c r="CE20" s="900">
        <f t="shared" si="451"/>
        <v>12479.999955500001</v>
      </c>
      <c r="CF20" s="900">
        <f t="shared" ref="CF20:EQ20" si="2417">CG52*CF$32</f>
        <v>14095.592677011999</v>
      </c>
      <c r="CG20" s="900">
        <f t="shared" ref="CG20:ER20" si="2418">CG52*CG$32</f>
        <v>20104.145382859999</v>
      </c>
      <c r="CH20" s="900">
        <f t="shared" si="454"/>
        <v>8979.3457982843993</v>
      </c>
      <c r="CI20" s="900">
        <f t="shared" si="455"/>
        <v>8853.3978786714997</v>
      </c>
      <c r="CJ20" s="900">
        <f t="shared" si="456"/>
        <v>8927.4848902084996</v>
      </c>
      <c r="CK20" s="900">
        <f t="shared" si="457"/>
        <v>9223.832936356499</v>
      </c>
      <c r="CL20" s="900">
        <f t="shared" si="458"/>
        <v>10186.964086337501</v>
      </c>
      <c r="CM20" s="900">
        <f t="shared" ref="CM20:EX20" si="2419">CN52*CM$32</f>
        <v>11505.712891696099</v>
      </c>
      <c r="CN20" s="900">
        <f t="shared" ref="CN20:EY20" si="2420">CN52*CN$32</f>
        <v>16410.273055445501</v>
      </c>
      <c r="CO20" s="900">
        <f t="shared" si="461"/>
        <v>9616.8611646144</v>
      </c>
      <c r="CP20" s="900">
        <f t="shared" si="462"/>
        <v>9481.9711977839997</v>
      </c>
      <c r="CQ20" s="900">
        <f t="shared" si="463"/>
        <v>9561.3182370959985</v>
      </c>
      <c r="CR20" s="900">
        <f t="shared" si="464"/>
        <v>9878.7063943439989</v>
      </c>
      <c r="CS20" s="900">
        <f t="shared" si="465"/>
        <v>10910.217905400001</v>
      </c>
      <c r="CT20" s="900">
        <f t="shared" ref="CT20:FE20" si="2421">CU52*CT$32</f>
        <v>12322.595205153599</v>
      </c>
      <c r="CU20" s="900">
        <f t="shared" ref="CU20:FF20" si="2422">CU52*CU$32</f>
        <v>17575.369207607997</v>
      </c>
      <c r="CV20" s="900">
        <f t="shared" si="468"/>
        <v>11077.1559697416</v>
      </c>
      <c r="CW20" s="900">
        <f t="shared" si="469"/>
        <v>10921.783320000999</v>
      </c>
      <c r="CX20" s="900">
        <f t="shared" si="470"/>
        <v>11013.178996318999</v>
      </c>
      <c r="CY20" s="900">
        <f t="shared" si="471"/>
        <v>11378.761701591</v>
      </c>
      <c r="CZ20" s="900">
        <f t="shared" si="472"/>
        <v>12566.905493725</v>
      </c>
      <c r="DA20" s="900">
        <f t="shared" si="473"/>
        <v>8942.0615752768008</v>
      </c>
      <c r="DB20" s="900">
        <f t="shared" si="474"/>
        <v>17005.07953572708</v>
      </c>
      <c r="DC20" s="900">
        <f t="shared" si="475"/>
        <v>8707.6381635761263</v>
      </c>
      <c r="DD20" s="900">
        <f t="shared" si="476"/>
        <v>10470.123566643999</v>
      </c>
      <c r="DE20" s="900">
        <f t="shared" si="477"/>
        <v>10557.739663435999</v>
      </c>
      <c r="DF20" s="900">
        <f t="shared" si="478"/>
        <v>10908.204050603999</v>
      </c>
      <c r="DG20" s="900">
        <f t="shared" si="479"/>
        <v>12047.2133089</v>
      </c>
      <c r="DH20" s="900">
        <f t="shared" ref="DH20:FS20" si="2423">DI52*DH$32</f>
        <v>13606.779831797599</v>
      </c>
      <c r="DI20" s="900">
        <f t="shared" ref="DI20:FT20" si="2424">DI52*DI$32</f>
        <v>19406.965439428001</v>
      </c>
      <c r="DJ20" s="900">
        <f t="shared" si="482"/>
        <v>13048.1120968</v>
      </c>
      <c r="DK20" s="900">
        <f t="shared" si="483"/>
        <v>15407.602723</v>
      </c>
      <c r="DL20" s="900">
        <f t="shared" si="484"/>
        <v>15536.536636999999</v>
      </c>
      <c r="DM20" s="900">
        <f t="shared" si="485"/>
        <v>16052.272293</v>
      </c>
      <c r="DN20" s="900">
        <f t="shared" si="486"/>
        <v>17728.413175000002</v>
      </c>
      <c r="DO20" s="900">
        <f t="shared" ref="DO20:FZ20" si="2425">DP52*DO$32</f>
        <v>20023.436844200001</v>
      </c>
      <c r="DP20" s="900">
        <f t="shared" ref="DP20:GA20" si="2426">DP52*DP$32</f>
        <v>31137.540230999999</v>
      </c>
      <c r="DQ20" s="900">
        <f t="shared" si="489"/>
        <v>11918.624751417599</v>
      </c>
      <c r="DR20" s="900">
        <f t="shared" si="490"/>
        <v>11751.449321736</v>
      </c>
      <c r="DS20" s="900">
        <f t="shared" si="491"/>
        <v>11849.787809784</v>
      </c>
      <c r="DT20" s="900">
        <f t="shared" si="492"/>
        <v>12243.141761976</v>
      </c>
      <c r="DU20" s="900">
        <f t="shared" si="493"/>
        <v>13521.542106600002</v>
      </c>
      <c r="DV20" s="900">
        <f t="shared" ref="DV20:GG20" si="2427">DW52*DV$32</f>
        <v>15271.9671938544</v>
      </c>
      <c r="DW20" s="900">
        <f t="shared" ref="DW20:GH20" si="2428">DW52*DW$32</f>
        <v>21781.975102632001</v>
      </c>
      <c r="DX20" s="900">
        <f t="shared" si="496"/>
        <v>17435.197585378643</v>
      </c>
      <c r="DY20" s="900">
        <f t="shared" si="497"/>
        <v>20751.531088902193</v>
      </c>
      <c r="DZ20" s="900">
        <f t="shared" si="498"/>
        <v>27765.667875601455</v>
      </c>
      <c r="EA20" s="900">
        <f t="shared" si="499"/>
        <v>10793.86081061217</v>
      </c>
      <c r="EB20" s="900">
        <f t="shared" si="500"/>
        <v>11920.930614129909</v>
      </c>
      <c r="EC20" s="900">
        <f t="shared" ref="EC20:GN20" si="2429">ED52*EC$32</f>
        <v>13464.149268177269</v>
      </c>
      <c r="ED20" s="900">
        <f t="shared" ref="ED20:GO20" si="2430">ED52*ED$32</f>
        <v>19203.53549839836</v>
      </c>
      <c r="EE20" s="900">
        <f t="shared" si="503"/>
        <v>11423.558461300801</v>
      </c>
      <c r="EF20" s="900">
        <f t="shared" si="504"/>
        <v>11263.327030738001</v>
      </c>
      <c r="EG20" s="900">
        <f t="shared" si="505"/>
        <v>11357.580813422001</v>
      </c>
      <c r="EH20" s="900">
        <f t="shared" si="506"/>
        <v>11734.595944158</v>
      </c>
      <c r="EI20" s="900">
        <f t="shared" si="507"/>
        <v>12959.895119050001</v>
      </c>
      <c r="EJ20" s="900">
        <f t="shared" ref="EJ20:GU20" si="2431">EK52*EJ$32</f>
        <v>14637.6124508252</v>
      </c>
      <c r="EK20" s="900">
        <f t="shared" ref="EK20:GV20" si="2432">EK52*EK$32</f>
        <v>20877.212864506</v>
      </c>
      <c r="EL20" s="900">
        <f t="shared" si="510"/>
        <v>9372.3072895991991</v>
      </c>
      <c r="EM20" s="900">
        <f t="shared" si="511"/>
        <v>9240.8475338869976</v>
      </c>
      <c r="EN20" s="900">
        <f t="shared" si="512"/>
        <v>9318.1768019529991</v>
      </c>
      <c r="EO20" s="900">
        <f t="shared" si="513"/>
        <v>9627.4938742169979</v>
      </c>
      <c r="EP20" s="900">
        <f t="shared" si="514"/>
        <v>10632.774359075</v>
      </c>
      <c r="EQ20" s="900">
        <f t="shared" ref="EQ20:HB20" si="2433">ER52*EQ$32</f>
        <v>12009.235330649797</v>
      </c>
      <c r="ER20" s="900">
        <f t="shared" ref="ER20:HC20" si="2434">ER52*ER$32</f>
        <v>17128.432876618997</v>
      </c>
      <c r="ES20" s="900">
        <f t="shared" si="517"/>
        <v>8293.5590976000003</v>
      </c>
      <c r="ET20" s="900">
        <f t="shared" si="518"/>
        <v>8376.494688576</v>
      </c>
      <c r="EU20" s="900">
        <f t="shared" si="519"/>
        <v>8279.7364991039994</v>
      </c>
      <c r="EV20" s="900">
        <f t="shared" si="520"/>
        <v>7360.5336991200002</v>
      </c>
      <c r="EW20" s="900">
        <f t="shared" si="521"/>
        <v>8604.5675637599998</v>
      </c>
      <c r="EX20" s="900">
        <f t="shared" ref="EX20:HI20" si="2435">EY52*EX$32</f>
        <v>11610.98273664</v>
      </c>
      <c r="EY20" s="900">
        <f t="shared" ref="EY20:HJ20" si="2436">EY52*EY$32</f>
        <v>16587.118195200001</v>
      </c>
      <c r="EZ20" s="900">
        <f t="shared" si="524"/>
        <v>10367.172403199998</v>
      </c>
      <c r="FA20" s="900">
        <f t="shared" si="525"/>
        <v>10470.844127232</v>
      </c>
      <c r="FB20" s="900">
        <f t="shared" si="526"/>
        <v>10349.893782527999</v>
      </c>
      <c r="FC20" s="900">
        <f t="shared" si="527"/>
        <v>9200.8655078399988</v>
      </c>
      <c r="FD20" s="900">
        <f t="shared" si="528"/>
        <v>10755.94136832</v>
      </c>
      <c r="FE20" s="900">
        <f t="shared" ref="FE20:HP20" si="2437">FF52*FE$32</f>
        <v>14514.041364479999</v>
      </c>
      <c r="FF20" s="900">
        <f t="shared" ref="FF20:HQ20" si="2438">FF52*FF$32</f>
        <v>20734.344806399997</v>
      </c>
      <c r="FG20" s="900">
        <f t="shared" si="531"/>
        <v>10887.273266999999</v>
      </c>
      <c r="FH20" s="900">
        <f t="shared" si="532"/>
        <v>10996.14599967</v>
      </c>
      <c r="FI20" s="900">
        <f t="shared" si="533"/>
        <v>10869.127811554999</v>
      </c>
      <c r="FJ20" s="900">
        <f t="shared" si="534"/>
        <v>9662.4550244624988</v>
      </c>
      <c r="FK20" s="900">
        <f t="shared" si="535"/>
        <v>11295.5460145125</v>
      </c>
      <c r="FL20" s="900">
        <f t="shared" ref="FL20:HW20" si="2439">FM52*FL$32</f>
        <v>15242.182573800001</v>
      </c>
      <c r="FM20" s="900">
        <f t="shared" ref="FM20:HX20" si="2440">FM52*FM$32</f>
        <v>21774.546533999997</v>
      </c>
      <c r="FN20" s="900">
        <f t="shared" si="538"/>
        <v>10842.205576799999</v>
      </c>
      <c r="FO20" s="900">
        <f t="shared" si="539"/>
        <v>10950.627632567999</v>
      </c>
      <c r="FP20" s="900">
        <f t="shared" si="540"/>
        <v>10824.135234171999</v>
      </c>
      <c r="FQ20" s="900">
        <f t="shared" si="541"/>
        <v>9622.4574494099998</v>
      </c>
      <c r="FR20" s="900">
        <f t="shared" si="542"/>
        <v>11248.788285929999</v>
      </c>
      <c r="FS20" s="900">
        <f t="shared" ref="FS20:ID20" si="2441">FT52*FS$32</f>
        <v>15179.08780752</v>
      </c>
      <c r="FT20" s="900">
        <f t="shared" ref="FT20:IE20" si="2442">FT52*FT$32</f>
        <v>21684.411153599998</v>
      </c>
      <c r="FU20" s="900">
        <f t="shared" si="545"/>
        <v>10756.122904799999</v>
      </c>
      <c r="FV20" s="900">
        <f t="shared" si="546"/>
        <v>10863.684133847999</v>
      </c>
      <c r="FW20" s="900">
        <f t="shared" si="547"/>
        <v>10738.196033292001</v>
      </c>
      <c r="FX20" s="900">
        <f t="shared" si="548"/>
        <v>9546.0590780099992</v>
      </c>
      <c r="FY20" s="900">
        <f t="shared" si="549"/>
        <v>11159.47751373</v>
      </c>
      <c r="FZ20" s="900">
        <f t="shared" ref="FZ20:IK20" si="2443">GA52*FZ$32</f>
        <v>15058.57206672</v>
      </c>
      <c r="GA20" s="900">
        <f t="shared" ref="GA20:IL20" si="2444">GA52*GA$32</f>
        <v>21512.245809599997</v>
      </c>
      <c r="GB20" s="900">
        <f t="shared" si="552"/>
        <v>11987.29122816</v>
      </c>
      <c r="GC20" s="900">
        <f t="shared" si="553"/>
        <v>12107.164140441602</v>
      </c>
      <c r="GD20" s="900">
        <f t="shared" si="554"/>
        <v>11967.312409446402</v>
      </c>
      <c r="GE20" s="900">
        <f t="shared" si="555"/>
        <v>10638.720964992001</v>
      </c>
      <c r="GF20" s="900">
        <f t="shared" si="556"/>
        <v>12436.814649216001</v>
      </c>
      <c r="GG20" s="900">
        <f t="shared" ref="GG20:IR20" si="2445">GH52*GG$32</f>
        <v>16782.207719424005</v>
      </c>
      <c r="GH20" s="900">
        <f t="shared" ref="GH20:IS20" si="2446">GH52*GH$32</f>
        <v>23974.58245632</v>
      </c>
      <c r="GI20" s="900">
        <f t="shared" si="559"/>
        <v>10694.116062719999</v>
      </c>
      <c r="GJ20" s="900">
        <f t="shared" si="560"/>
        <v>10801.057223347199</v>
      </c>
      <c r="GK20" s="900">
        <f t="shared" si="561"/>
        <v>10676.2925359488</v>
      </c>
      <c r="GL20" s="900">
        <f t="shared" si="562"/>
        <v>9491.0280056640004</v>
      </c>
      <c r="GM20" s="900">
        <f t="shared" si="563"/>
        <v>11095.145415072</v>
      </c>
      <c r="GN20" s="900">
        <f t="shared" ref="GN20:HS20" si="2447">GO52*GN$32</f>
        <v>14971.762487808001</v>
      </c>
      <c r="GO20" s="900">
        <f t="shared" ref="GO20:HT20" si="2448">GO52*GO$32</f>
        <v>21388.232125439998</v>
      </c>
      <c r="GP20" s="900">
        <f t="shared" si="566"/>
        <v>10930.422082559999</v>
      </c>
      <c r="GQ20" s="900">
        <f t="shared" si="567"/>
        <v>11039.7263033856</v>
      </c>
      <c r="GR20" s="900">
        <f t="shared" si="568"/>
        <v>10912.204712422399</v>
      </c>
      <c r="GS20" s="900">
        <f t="shared" si="569"/>
        <v>9700.7495982719993</v>
      </c>
      <c r="GT20" s="900">
        <f t="shared" si="570"/>
        <v>11340.312910655999</v>
      </c>
      <c r="GU20" s="900">
        <f t="shared" ref="GU20:HZ20" si="2449">GV52*GU$32</f>
        <v>15302.590915584</v>
      </c>
      <c r="GV20" s="900">
        <f t="shared" ref="GV20:IA20" si="2450">GV52*GV$32</f>
        <v>21860.844165119997</v>
      </c>
      <c r="GW20" s="900">
        <f t="shared" si="573"/>
        <v>11651.425367039999</v>
      </c>
      <c r="GX20" s="900">
        <f t="shared" si="574"/>
        <v>11767.9396207104</v>
      </c>
      <c r="GY20" s="900">
        <f t="shared" si="575"/>
        <v>11632.0063247616</v>
      </c>
      <c r="GZ20" s="900">
        <f t="shared" si="576"/>
        <v>10340.640013247999</v>
      </c>
      <c r="HA20" s="900">
        <f t="shared" si="577"/>
        <v>12088.353818304</v>
      </c>
      <c r="HB20" s="900">
        <f t="shared" ref="HB20:IG20" si="2451">HC52*HB$32</f>
        <v>16311.995513856</v>
      </c>
      <c r="HC20" s="900">
        <f t="shared" ref="HC20:IH20" si="2452">HC52*HC$32</f>
        <v>23302.850734079999</v>
      </c>
      <c r="HD20" s="900">
        <f t="shared" si="580"/>
        <v>9748.8242009999976</v>
      </c>
      <c r="HE20" s="900">
        <f t="shared" si="581"/>
        <v>9846.3124430099997</v>
      </c>
      <c r="HF20" s="900">
        <f t="shared" si="582"/>
        <v>9732.5761606649994</v>
      </c>
      <c r="HG20" s="900">
        <f t="shared" si="583"/>
        <v>8652.0814783874994</v>
      </c>
      <c r="HH20" s="900">
        <f t="shared" si="584"/>
        <v>10114.405108537499</v>
      </c>
      <c r="HI20" s="900">
        <f t="shared" ref="HI20:IN20" si="2453">HJ52*HI$32</f>
        <v>13648.353881399998</v>
      </c>
      <c r="HJ20" s="900">
        <f t="shared" ref="HJ20:IO20" si="2454">HJ52*HJ$32</f>
        <v>19497.648401999995</v>
      </c>
      <c r="HK20" s="900">
        <f t="shared" si="587"/>
        <v>11181.172238999998</v>
      </c>
      <c r="HL20" s="900">
        <f t="shared" si="588"/>
        <v>11292.983961389999</v>
      </c>
      <c r="HM20" s="900">
        <f t="shared" si="589"/>
        <v>11162.536951934999</v>
      </c>
      <c r="HN20" s="900">
        <f t="shared" si="590"/>
        <v>9923.2903621124988</v>
      </c>
      <c r="HO20" s="900">
        <f t="shared" si="591"/>
        <v>11600.466197962498</v>
      </c>
      <c r="HP20" s="900">
        <f t="shared" ref="HP20:IU20" si="2455">HQ52*HP$32</f>
        <v>15653.641134599999</v>
      </c>
      <c r="HQ20" s="900">
        <f t="shared" ref="HQ20:IV20" si="2456">HQ52*HQ$32</f>
        <v>22362.344477999995</v>
      </c>
      <c r="HR20" s="900">
        <f t="shared" si="594"/>
        <v>11324.301003</v>
      </c>
      <c r="HS20" s="900">
        <f t="shared" si="595"/>
        <v>11437.544013030001</v>
      </c>
      <c r="HT20" s="900">
        <f t="shared" si="596"/>
        <v>11305.427167995002</v>
      </c>
      <c r="HU20" s="900">
        <f t="shared" si="597"/>
        <v>10050.3171401625</v>
      </c>
      <c r="HV20" s="900">
        <f t="shared" si="598"/>
        <v>11748.962290612501</v>
      </c>
      <c r="HW20" s="900">
        <f t="shared" ref="HW20:JB20" si="2457">HX52*HW$32</f>
        <v>15854.021404200003</v>
      </c>
      <c r="HX20" s="900">
        <f t="shared" ref="HX20:JC20" si="2458">HX52*HX$32</f>
        <v>22648.602006000001</v>
      </c>
      <c r="HY20" s="900">
        <f t="shared" si="601"/>
        <v>10481.558562</v>
      </c>
      <c r="HZ20" s="900">
        <f t="shared" si="602"/>
        <v>10586.374147619999</v>
      </c>
      <c r="IA20" s="900">
        <f t="shared" si="603"/>
        <v>10464.089297730001</v>
      </c>
      <c r="IB20" s="900">
        <f t="shared" si="604"/>
        <v>9302.3832237749994</v>
      </c>
      <c r="IC20" s="900">
        <f t="shared" si="605"/>
        <v>10874.617008075</v>
      </c>
      <c r="ID20" s="900">
        <f t="shared" ref="ID20:JI20" si="2459">IE52*ID$32</f>
        <v>14674.1819868</v>
      </c>
      <c r="IE20" s="900">
        <f t="shared" ref="IE20:JJ20" si="2460">IE52*IE$32</f>
        <v>20963.117124</v>
      </c>
      <c r="IF20" s="900">
        <f t="shared" si="608"/>
        <v>12808.21248</v>
      </c>
      <c r="IG20" s="900">
        <f t="shared" si="609"/>
        <v>12936.294604800001</v>
      </c>
      <c r="IH20" s="900">
        <f t="shared" si="610"/>
        <v>12786.865459200002</v>
      </c>
      <c r="II20" s="900">
        <f t="shared" si="611"/>
        <v>11367.288576000001</v>
      </c>
      <c r="IJ20" s="900">
        <f t="shared" si="612"/>
        <v>13288.520448000001</v>
      </c>
      <c r="IK20" s="900">
        <f t="shared" ref="IK20:JP20" si="2461">IL52*IK$32</f>
        <v>17931.497472000003</v>
      </c>
      <c r="IL20" s="900">
        <f t="shared" ref="IL20:JQ20" si="2462">IL52*IL$32</f>
        <v>25616.42496</v>
      </c>
      <c r="IM20" s="900">
        <f t="shared" si="615"/>
        <v>11447.917286400001</v>
      </c>
      <c r="IN20" s="900">
        <f t="shared" si="616"/>
        <v>11562.396459264</v>
      </c>
      <c r="IO20" s="900">
        <f t="shared" si="617"/>
        <v>11428.837424256002</v>
      </c>
      <c r="IP20" s="900">
        <f t="shared" si="618"/>
        <v>10160.02659168</v>
      </c>
      <c r="IQ20" s="900">
        <f t="shared" si="619"/>
        <v>11877.214184640001</v>
      </c>
      <c r="IR20" s="900">
        <f t="shared" ref="IR20:JW20" si="2463">IS52*IR$32</f>
        <v>16027.084200960002</v>
      </c>
      <c r="IS20" s="900">
        <f t="shared" ref="IS20:JX20" si="2464">IS52*IS$32</f>
        <v>22895.834572800002</v>
      </c>
      <c r="IT20" s="900">
        <f t="shared" si="622"/>
        <v>10726.519104000001</v>
      </c>
      <c r="IU20" s="900">
        <f t="shared" si="623"/>
        <v>10833.784295040001</v>
      </c>
      <c r="IV20" s="900">
        <f t="shared" si="624"/>
        <v>10708.641572160001</v>
      </c>
      <c r="IW20" s="900">
        <f t="shared" si="625"/>
        <v>9519.7857048000005</v>
      </c>
      <c r="IX20" s="900">
        <f t="shared" si="626"/>
        <v>11128.7635704</v>
      </c>
      <c r="IY20" s="900">
        <f t="shared" ref="IY20:KD20" si="2465">IZ52*IY$32</f>
        <v>15017.126745600002</v>
      </c>
      <c r="IZ20" s="900">
        <f t="shared" ref="IZ20:KE20" si="2466">IZ52*IZ$32</f>
        <v>21453.038208000002</v>
      </c>
      <c r="JA20" s="900">
        <f t="shared" si="629"/>
        <v>10753.4593152</v>
      </c>
      <c r="JB20" s="900">
        <f t="shared" si="630"/>
        <v>10860.993908352002</v>
      </c>
      <c r="JC20" s="900">
        <f t="shared" si="631"/>
        <v>10735.536883008001</v>
      </c>
      <c r="JD20" s="900">
        <f t="shared" si="632"/>
        <v>9543.6951422399998</v>
      </c>
      <c r="JE20" s="900">
        <f t="shared" si="633"/>
        <v>11156.71403952</v>
      </c>
      <c r="JF20" s="900">
        <f t="shared" ref="JF20:KK20" si="2467">JG52*JF$32</f>
        <v>15054.843041280003</v>
      </c>
      <c r="JG20" s="900">
        <f t="shared" ref="JG20:KL20" si="2468">JG52*JG$32</f>
        <v>21506.9186304</v>
      </c>
      <c r="JH20" s="900">
        <f t="shared" si="636"/>
        <v>12035.866751999998</v>
      </c>
      <c r="JI20" s="900">
        <f t="shared" si="637"/>
        <v>12156.22541952</v>
      </c>
      <c r="JJ20" s="900">
        <f t="shared" si="638"/>
        <v>12015.80697408</v>
      </c>
      <c r="JK20" s="900">
        <f t="shared" si="639"/>
        <v>10681.8317424</v>
      </c>
      <c r="JL20" s="900">
        <f t="shared" si="640"/>
        <v>12487.2117552</v>
      </c>
      <c r="JM20" s="900">
        <f t="shared" ref="JM20:KR20" si="2469">JN52*JM$32</f>
        <v>16850.213452799999</v>
      </c>
      <c r="JN20" s="900">
        <f t="shared" ref="JN20:KS20" si="2470">JN52*JN$32</f>
        <v>24071.733503999996</v>
      </c>
      <c r="JO20" s="900">
        <f t="shared" si="643"/>
        <v>10735.1861928402</v>
      </c>
      <c r="JP20" s="900">
        <f t="shared" si="644"/>
        <v>10491.8192514408</v>
      </c>
      <c r="JQ20" s="900">
        <f t="shared" si="645"/>
        <v>10645.0502886182</v>
      </c>
      <c r="JR20" s="900">
        <f t="shared" si="646"/>
        <v>10410.696937641</v>
      </c>
      <c r="JS20" s="900">
        <f t="shared" si="647"/>
        <v>11519.3685595716</v>
      </c>
      <c r="JT20" s="900">
        <f t="shared" ref="JT20:KY20" si="2471">JU52*JT$32</f>
        <v>14178.377734120599</v>
      </c>
      <c r="JU20" s="900">
        <f t="shared" ref="JU20:KZ20" si="2472">JU52*JU$32</f>
        <v>22155.405257767598</v>
      </c>
      <c r="JV20" s="900">
        <f t="shared" si="650"/>
        <v>12514.4065679997</v>
      </c>
      <c r="JW20" s="900">
        <f t="shared" si="651"/>
        <v>12230.704655878801</v>
      </c>
      <c r="JX20" s="900">
        <f t="shared" si="652"/>
        <v>12409.3317857327</v>
      </c>
      <c r="JY20" s="900">
        <f t="shared" si="653"/>
        <v>12136.137351838501</v>
      </c>
      <c r="JZ20" s="900">
        <f t="shared" si="654"/>
        <v>13428.5571737226</v>
      </c>
      <c r="KA20" s="900">
        <f t="shared" ref="KA20:LF20" si="2473">KB52*KA$32</f>
        <v>16528.263250599099</v>
      </c>
      <c r="KB20" s="900">
        <f t="shared" ref="KB20:LG20" si="2474">KB52*KB$32</f>
        <v>25827.3814812286</v>
      </c>
      <c r="KC20" s="900">
        <f t="shared" si="657"/>
        <v>12510.7853311896</v>
      </c>
      <c r="KD20" s="900">
        <f t="shared" si="658"/>
        <v>12227.165512598402</v>
      </c>
      <c r="KE20" s="900">
        <f t="shared" si="659"/>
        <v>12405.7409539336</v>
      </c>
      <c r="KF20" s="900">
        <f t="shared" si="660"/>
        <v>12132.625573068002</v>
      </c>
      <c r="KG20" s="900">
        <f t="shared" si="661"/>
        <v>13424.671413316801</v>
      </c>
      <c r="KH20" s="900">
        <f t="shared" ref="KH20:LM20" si="2475">KI52*KH$32</f>
        <v>16523.480542368801</v>
      </c>
      <c r="KI20" s="900">
        <f t="shared" ref="KI20:LN20" si="2476">KI52*KI$32</f>
        <v>25819.907929524801</v>
      </c>
      <c r="KJ20" s="900">
        <f t="shared" si="664"/>
        <v>16109.7717495897</v>
      </c>
      <c r="KK20" s="900">
        <f t="shared" si="665"/>
        <v>15744.562818238801</v>
      </c>
      <c r="KL20" s="900">
        <f t="shared" si="666"/>
        <v>15974.5091824227</v>
      </c>
      <c r="KM20" s="900">
        <f t="shared" si="667"/>
        <v>15622.826507788501</v>
      </c>
      <c r="KN20" s="900">
        <f t="shared" si="668"/>
        <v>17286.5560839426</v>
      </c>
      <c r="KO20" s="900">
        <f t="shared" ref="KO20:LT20" si="2477">KP52*KO$32</f>
        <v>21276.801815369101</v>
      </c>
      <c r="KP20" s="900">
        <f t="shared" ref="KP20:LU20" si="2478">KP52*KP$32</f>
        <v>33247.539009648601</v>
      </c>
      <c r="KQ20" s="900">
        <f t="shared" si="671"/>
        <v>11207.608784026201</v>
      </c>
      <c r="KR20" s="900">
        <f t="shared" si="672"/>
        <v>10953.532010584802</v>
      </c>
      <c r="KS20" s="900">
        <f t="shared" si="673"/>
        <v>11113.506275344202</v>
      </c>
      <c r="KT20" s="900">
        <f t="shared" si="674"/>
        <v>10868.839752771002</v>
      </c>
      <c r="KU20" s="900">
        <f t="shared" si="675"/>
        <v>12026.300609559601</v>
      </c>
      <c r="KV20" s="900">
        <f t="shared" ref="KV20:MA20" si="2479">KW52*KV$32</f>
        <v>14802.324615678603</v>
      </c>
      <c r="KW20" s="900">
        <f t="shared" ref="KW20:MB20" si="2480">KW52*KW$32</f>
        <v>23130.396634035602</v>
      </c>
      <c r="KX20" s="900">
        <f t="shared" si="678"/>
        <v>16326.811822721404</v>
      </c>
      <c r="KY20" s="900">
        <f t="shared" si="679"/>
        <v>15956.682587445604</v>
      </c>
      <c r="KZ20" s="900">
        <f t="shared" si="680"/>
        <v>16189.726920767403</v>
      </c>
      <c r="LA20" s="900">
        <f t="shared" si="681"/>
        <v>15833.306175687005</v>
      </c>
      <c r="LB20" s="900">
        <f t="shared" si="682"/>
        <v>17519.450469721203</v>
      </c>
      <c r="LC20" s="900">
        <f t="shared" ref="LC20:MH20" si="2481">LD52*LC$32</f>
        <v>21563.455077364204</v>
      </c>
      <c r="LD20" s="900">
        <f t="shared" ref="LD20:MI20" si="2482">LD52*LD$32</f>
        <v>33695.468900293206</v>
      </c>
      <c r="LE20" s="900">
        <f t="shared" si="685"/>
        <v>19925.396418564</v>
      </c>
      <c r="LF20" s="900">
        <f t="shared" si="686"/>
        <v>19473.687179856002</v>
      </c>
      <c r="LG20" s="900">
        <f t="shared" si="687"/>
        <v>19758.096700524002</v>
      </c>
      <c r="LH20" s="900">
        <f t="shared" si="688"/>
        <v>19323.117433620002</v>
      </c>
      <c r="LI20" s="900">
        <f t="shared" si="689"/>
        <v>21380.903965512</v>
      </c>
      <c r="LJ20" s="900">
        <f t="shared" ref="LJ20:MO20" si="2483">LK52*LJ$32</f>
        <v>26316.245647692002</v>
      </c>
      <c r="LK20" s="900">
        <f t="shared" ref="LK20:MP20" si="2484">LK52*LK$32</f>
        <v>41122.270694232</v>
      </c>
      <c r="LL20" s="900">
        <f t="shared" si="692"/>
        <v>22636.625514703199</v>
      </c>
      <c r="LM20" s="900">
        <f t="shared" si="693"/>
        <v>22123.452644092802</v>
      </c>
      <c r="LN20" s="900">
        <f t="shared" si="694"/>
        <v>22446.5614885512</v>
      </c>
      <c r="LO20" s="900">
        <f t="shared" si="695"/>
        <v>21952.395020556003</v>
      </c>
      <c r="LP20" s="900">
        <f t="shared" si="696"/>
        <v>24290.182542225601</v>
      </c>
      <c r="LQ20" s="900">
        <f t="shared" ref="LQ20:MV20" si="2485">LR52*LQ$32</f>
        <v>29897.071313709599</v>
      </c>
      <c r="LR20" s="900">
        <f t="shared" ref="LR20:MW20" si="2486">LR52*LR$32</f>
        <v>46717.737628161602</v>
      </c>
      <c r="LS20" s="900">
        <f t="shared" si="699"/>
        <v>35002.555130743196</v>
      </c>
      <c r="LT20" s="900">
        <f t="shared" si="700"/>
        <v>34209.046324252799</v>
      </c>
      <c r="LU20" s="900">
        <f t="shared" si="701"/>
        <v>34708.662980191199</v>
      </c>
      <c r="LV20" s="900">
        <f t="shared" si="702"/>
        <v>33944.543388755999</v>
      </c>
      <c r="LW20" s="900">
        <f t="shared" si="703"/>
        <v>37559.416840545593</v>
      </c>
      <c r="LX20" s="900">
        <f t="shared" ref="LX20:NC20" si="2487">LY52*LX$32</f>
        <v>46229.235281829599</v>
      </c>
      <c r="LY20" s="900">
        <f t="shared" ref="LY20:ND20" si="2488">LY52*LY$32</f>
        <v>72238.690605681593</v>
      </c>
      <c r="LZ20" s="900">
        <f t="shared" si="706"/>
        <v>46190.797292203206</v>
      </c>
      <c r="MA20" s="900">
        <f t="shared" si="707"/>
        <v>45143.650754092807</v>
      </c>
      <c r="MB20" s="900">
        <f t="shared" si="708"/>
        <v>45802.965241051199</v>
      </c>
      <c r="MC20" s="900">
        <f t="shared" si="709"/>
        <v>44794.601908056007</v>
      </c>
      <c r="MD20" s="900">
        <f t="shared" si="710"/>
        <v>49564.936137225603</v>
      </c>
      <c r="ME20" s="900">
        <f t="shared" ref="ME20:NJ20" si="2489">MF52*ME$32</f>
        <v>61005.981646209606</v>
      </c>
      <c r="MF20" s="900">
        <f t="shared" ref="MF20:NK20" si="2490">MF52*MF$32</f>
        <v>95329.118173161609</v>
      </c>
      <c r="MG20" s="900">
        <f t="shared" si="713"/>
        <v>59845.590053612999</v>
      </c>
      <c r="MH20" s="900">
        <f t="shared" si="714"/>
        <v>58488.889019652001</v>
      </c>
      <c r="MI20" s="900">
        <f t="shared" si="715"/>
        <v>59343.108189183004</v>
      </c>
      <c r="MJ20" s="900">
        <f t="shared" si="716"/>
        <v>58036.655341665006</v>
      </c>
      <c r="MK20" s="900">
        <f t="shared" si="717"/>
        <v>64217.182274154002</v>
      </c>
      <c r="ML20" s="900">
        <f t="shared" ref="ML20:OC20" si="2491">MM52*ML$32</f>
        <v>79040.397274838993</v>
      </c>
      <c r="MM20" s="900">
        <f t="shared" ref="MM20:OC20" si="2492">MM52*MM$32</f>
        <v>123510.042276894</v>
      </c>
      <c r="MN20" s="900">
        <f t="shared" si="720"/>
        <v>46244.6254961964</v>
      </c>
      <c r="MO20" s="900">
        <f t="shared" si="721"/>
        <v>45196.258671345604</v>
      </c>
      <c r="MP20" s="900">
        <f t="shared" si="722"/>
        <v>45856.341486992402</v>
      </c>
      <c r="MQ20" s="900">
        <v>67469.3</v>
      </c>
      <c r="MR20" s="900">
        <v>71832.7</v>
      </c>
      <c r="MS20" s="900">
        <v>95702.17</v>
      </c>
      <c r="MT20" s="900">
        <v>87677.51</v>
      </c>
      <c r="MU20" s="900"/>
      <c r="MV20" s="954">
        <v>15308.18</v>
      </c>
      <c r="MW20" s="954">
        <v>17840.5</v>
      </c>
      <c r="MX20" s="954">
        <v>16457.46</v>
      </c>
      <c r="MY20" s="954">
        <v>18297.689999999999</v>
      </c>
      <c r="MZ20" s="954">
        <v>22552.3</v>
      </c>
      <c r="NA20" s="954">
        <v>18798.12</v>
      </c>
      <c r="NB20" s="900"/>
      <c r="NC20" s="900">
        <f t="shared" si="723"/>
        <v>12636.208677120001</v>
      </c>
      <c r="ND20" s="900">
        <f t="shared" si="724"/>
        <v>11919.811600480001</v>
      </c>
      <c r="NE20" s="900">
        <f t="shared" si="725"/>
        <v>10754.587439680001</v>
      </c>
      <c r="NF20" s="900">
        <f t="shared" si="726"/>
        <v>11893.91773024</v>
      </c>
      <c r="NG20" s="900">
        <f t="shared" ref="NG20:OC20" si="2493">NH52*NG$32</f>
        <v>15303.277311840002</v>
      </c>
      <c r="NH20" s="900">
        <f t="shared" ref="NH20:OC20" si="2494">NH52*NH$32</f>
        <v>23805.098040640001</v>
      </c>
      <c r="NI20" s="900">
        <f t="shared" si="729"/>
        <v>7344.8456678999992</v>
      </c>
      <c r="NJ20" s="900">
        <f t="shared" si="730"/>
        <v>7178.3378315999998</v>
      </c>
      <c r="NK20" s="900">
        <f t="shared" si="731"/>
        <v>7283.1760988999995</v>
      </c>
      <c r="NL20" s="900">
        <f t="shared" si="732"/>
        <v>7122.8352194999998</v>
      </c>
      <c r="NM20" s="900">
        <f t="shared" si="733"/>
        <v>7881.3709181999993</v>
      </c>
      <c r="NN20" s="900">
        <f t="shared" ref="NN20:OC20" si="2495">NO52*NN$32</f>
        <v>9700.6232036999991</v>
      </c>
      <c r="NO20" s="900">
        <f t="shared" ref="NO20:OC20" si="2496">NO52*NO$32</f>
        <v>15158.380060199999</v>
      </c>
      <c r="NP20" s="900">
        <f t="shared" si="736"/>
        <v>11607.406283999999</v>
      </c>
      <c r="NQ20" s="900">
        <f t="shared" si="737"/>
        <v>12406.943993999997</v>
      </c>
      <c r="NR20" s="900">
        <f t="shared" si="738"/>
        <v>10770.243269999999</v>
      </c>
      <c r="NS20" s="900">
        <f t="shared" si="739"/>
        <v>11052.43305</v>
      </c>
      <c r="NT20" s="900">
        <f t="shared" si="740"/>
        <v>11776.720152</v>
      </c>
      <c r="NU20" s="900">
        <f t="shared" ref="NU20:OC20" si="2497">NV52*NU$32</f>
        <v>14909.02671</v>
      </c>
      <c r="NV20" s="900">
        <f t="shared" ref="NV20:OC20" si="2498">NV52*NV$32</f>
        <v>21540.486539999998</v>
      </c>
      <c r="NW20" s="900">
        <f t="shared" si="743"/>
        <v>10683.641288000001</v>
      </c>
      <c r="NX20" s="900">
        <f t="shared" si="744"/>
        <v>11419.548508</v>
      </c>
      <c r="NY20" s="900">
        <f t="shared" si="745"/>
        <v>9913.1031400000011</v>
      </c>
      <c r="NZ20" s="900">
        <f t="shared" si="746"/>
        <v>10172.8351</v>
      </c>
      <c r="OA20" s="900">
        <f t="shared" si="747"/>
        <v>10839.480464000002</v>
      </c>
      <c r="OB20" s="900">
        <f t="shared" ref="OB20:OC20" si="2499">OC52*OB$32</f>
        <v>13722.505220000001</v>
      </c>
      <c r="OC20" s="900">
        <f t="shared" si="369"/>
        <v>19826.206280000002</v>
      </c>
    </row>
    <row r="21" spans="1:422">
      <c r="A21" s="809" t="s">
        <v>28</v>
      </c>
      <c r="B21" s="803">
        <f t="shared" si="370"/>
        <v>12476.126868599998</v>
      </c>
      <c r="C21" s="803">
        <f t="shared" si="371"/>
        <v>12301.131689749998</v>
      </c>
      <c r="D21" s="803">
        <f t="shared" si="372"/>
        <v>12404.070030249999</v>
      </c>
      <c r="E21" s="803">
        <f t="shared" si="373"/>
        <v>12815.823392249999</v>
      </c>
      <c r="F21" s="803">
        <f t="shared" si="374"/>
        <v>14154.02181875</v>
      </c>
      <c r="G21" s="803">
        <f t="shared" si="375"/>
        <v>15986.324279649998</v>
      </c>
      <c r="H21" s="803">
        <f t="shared" si="376"/>
        <v>22800.842420749999</v>
      </c>
      <c r="I21" s="803">
        <f t="shared" si="377"/>
        <v>12556.2022542</v>
      </c>
      <c r="J21" s="803">
        <f t="shared" si="378"/>
        <v>12380.08390575</v>
      </c>
      <c r="K21" s="803">
        <f t="shared" si="379"/>
        <v>12483.68293425</v>
      </c>
      <c r="L21" s="803">
        <f t="shared" si="380"/>
        <v>12898.07904825</v>
      </c>
      <c r="M21" s="803">
        <f t="shared" si="381"/>
        <v>14244.866418750002</v>
      </c>
      <c r="N21" s="803">
        <f t="shared" ref="N21:BY21" si="2500">O53*N$32</f>
        <v>16088.929126049999</v>
      </c>
      <c r="O21" s="803">
        <f t="shared" ref="O21:BZ21" si="2501">O53*O$32</f>
        <v>22947.184812750002</v>
      </c>
      <c r="P21" s="803">
        <f t="shared" si="384"/>
        <v>14151.7100814</v>
      </c>
      <c r="Q21" s="803">
        <f t="shared" si="385"/>
        <v>13953.212497750001</v>
      </c>
      <c r="R21" s="803">
        <f t="shared" si="386"/>
        <v>14069.975782250001</v>
      </c>
      <c r="S21" s="803">
        <f t="shared" si="387"/>
        <v>14537.028920250001</v>
      </c>
      <c r="T21" s="803">
        <f t="shared" si="388"/>
        <v>16054.951618750003</v>
      </c>
      <c r="U21" s="803">
        <f t="shared" ref="U21:CF21" si="2502">V53*U$32</f>
        <v>18133.338082850001</v>
      </c>
      <c r="V21" s="803">
        <f t="shared" ref="V21:CG21" si="2503">V53*V$32</f>
        <v>25863.067516750001</v>
      </c>
      <c r="W21" s="803">
        <f t="shared" si="391"/>
        <v>10833.014735639999</v>
      </c>
      <c r="X21" s="803">
        <f t="shared" si="392"/>
        <v>10681.06650915</v>
      </c>
      <c r="Y21" s="803">
        <f t="shared" si="393"/>
        <v>10770.44781885</v>
      </c>
      <c r="Z21" s="803">
        <f t="shared" si="394"/>
        <v>11127.973057650001</v>
      </c>
      <c r="AA21" s="803">
        <f t="shared" si="395"/>
        <v>12289.930083750001</v>
      </c>
      <c r="AB21" s="803">
        <f t="shared" ref="AB21:CM21" si="2504">AC53*AB$32</f>
        <v>13880.917396409999</v>
      </c>
      <c r="AC21" s="803">
        <f t="shared" ref="AC21:CN21" si="2505">AC53*AC$32</f>
        <v>19797.96009855</v>
      </c>
      <c r="AD21" s="803">
        <f t="shared" si="398"/>
        <v>10787.38729884</v>
      </c>
      <c r="AE21" s="803">
        <f t="shared" si="399"/>
        <v>10636.079061149998</v>
      </c>
      <c r="AF21" s="803">
        <f t="shared" si="400"/>
        <v>10725.083906849999</v>
      </c>
      <c r="AG21" s="803">
        <f t="shared" si="401"/>
        <v>11081.103289649998</v>
      </c>
      <c r="AH21" s="803">
        <f t="shared" si="402"/>
        <v>12238.166283749999</v>
      </c>
      <c r="AI21" s="803">
        <f t="shared" ref="AI21:CT21" si="2506">AJ53*AI$32</f>
        <v>13822.452537209998</v>
      </c>
      <c r="AJ21" s="803">
        <f t="shared" ref="AJ21:CU21" si="2507">AJ53*AJ$32</f>
        <v>19714.573322549997</v>
      </c>
      <c r="AK21" s="803">
        <f t="shared" si="405"/>
        <v>14500.00515144</v>
      </c>
      <c r="AL21" s="803">
        <f t="shared" si="406"/>
        <v>14296.6222409</v>
      </c>
      <c r="AM21" s="803">
        <f t="shared" si="407"/>
        <v>14416.259247100001</v>
      </c>
      <c r="AN21" s="803">
        <f t="shared" si="408"/>
        <v>14894.807271900001</v>
      </c>
      <c r="AO21" s="803">
        <f t="shared" si="409"/>
        <v>16450.088352500003</v>
      </c>
      <c r="AP21" s="803">
        <f t="shared" ref="AP21:DA21" si="2508">AQ53*AP$32</f>
        <v>18579.62706286</v>
      </c>
      <c r="AQ21" s="803">
        <f t="shared" ref="AQ21:DB21" si="2509">AQ53*AQ$32</f>
        <v>26499.596873300001</v>
      </c>
      <c r="AR21" s="803">
        <f t="shared" si="412"/>
        <v>10462.16977536</v>
      </c>
      <c r="AS21" s="803">
        <f t="shared" si="413"/>
        <v>10315.423169599999</v>
      </c>
      <c r="AT21" s="803">
        <f t="shared" si="414"/>
        <v>10401.744702399999</v>
      </c>
      <c r="AU21" s="803">
        <f t="shared" si="415"/>
        <v>10747.0308336</v>
      </c>
      <c r="AV21" s="803">
        <f t="shared" si="416"/>
        <v>11869.210760000002</v>
      </c>
      <c r="AW21" s="803">
        <f t="shared" ref="AW21:DH21" si="2510">AX53*AW$32</f>
        <v>13405.734043839999</v>
      </c>
      <c r="AX21" s="803">
        <f t="shared" ref="AX21:DI21" si="2511">AX53*AX$32</f>
        <v>19120.219515200002</v>
      </c>
      <c r="AY21" s="803">
        <f t="shared" si="419"/>
        <v>11466.067678560001</v>
      </c>
      <c r="AZ21" s="803">
        <f t="shared" si="420"/>
        <v>11305.239996599999</v>
      </c>
      <c r="BA21" s="803">
        <f t="shared" si="421"/>
        <v>11399.8445154</v>
      </c>
      <c r="BB21" s="803">
        <f t="shared" si="422"/>
        <v>11778.262590600001</v>
      </c>
      <c r="BC21" s="803">
        <f t="shared" si="423"/>
        <v>13008.121335000002</v>
      </c>
      <c r="BD21" s="803">
        <f t="shared" ref="BD21:DO21" si="2512">BE53*BD$32</f>
        <v>14692.081769640001</v>
      </c>
      <c r="BE21" s="803">
        <f t="shared" ref="BE21:DP21" si="2513">BE53*BE$32</f>
        <v>20954.900914200003</v>
      </c>
      <c r="BF21" s="803">
        <f t="shared" si="426"/>
        <v>9487.3988016000003</v>
      </c>
      <c r="BG21" s="803">
        <f t="shared" si="427"/>
        <v>9354.3247260000007</v>
      </c>
      <c r="BH21" s="803">
        <f t="shared" si="428"/>
        <v>9432.6035940000002</v>
      </c>
      <c r="BI21" s="803">
        <f t="shared" si="429"/>
        <v>9745.7190659999997</v>
      </c>
      <c r="BJ21" s="803">
        <f t="shared" si="430"/>
        <v>10763.344350000001</v>
      </c>
      <c r="BK21" s="803">
        <f t="shared" ref="BK21:DV21" si="2514">BL53*BK$32</f>
        <v>12156.7082004</v>
      </c>
      <c r="BL21" s="803">
        <f t="shared" ref="BL21:DW21" si="2515">BL53*BL$32</f>
        <v>17338.769262000002</v>
      </c>
      <c r="BM21" s="803">
        <f t="shared" si="433"/>
        <v>11159.5137552</v>
      </c>
      <c r="BN21" s="803">
        <f t="shared" si="434"/>
        <v>11002.985922</v>
      </c>
      <c r="BO21" s="803">
        <f t="shared" si="435"/>
        <v>11095.061118</v>
      </c>
      <c r="BP21" s="803">
        <f t="shared" si="436"/>
        <v>11463.361901999999</v>
      </c>
      <c r="BQ21" s="803">
        <f t="shared" si="437"/>
        <v>12660.339450000001</v>
      </c>
      <c r="BR21" s="803">
        <f t="shared" ref="BR21:EC21" si="2516">BS53*BR$32</f>
        <v>14299.277938799998</v>
      </c>
      <c r="BS21" s="803">
        <f t="shared" ref="BS21:ED21" si="2517">BS53*BS$32</f>
        <v>20394.655913999999</v>
      </c>
      <c r="BT21" s="803">
        <f t="shared" si="440"/>
        <v>16653.175606800003</v>
      </c>
      <c r="BU21" s="803">
        <f t="shared" si="441"/>
        <v>16419.5914605</v>
      </c>
      <c r="BV21" s="803">
        <f t="shared" si="442"/>
        <v>16556.993899500001</v>
      </c>
      <c r="BW21" s="803">
        <f t="shared" si="443"/>
        <v>17106.603655500003</v>
      </c>
      <c r="BX21" s="803">
        <f t="shared" si="444"/>
        <v>18892.835362500002</v>
      </c>
      <c r="BY21" s="803">
        <f t="shared" ref="BY21:EJ21" si="2518">BZ53*BY$32</f>
        <v>21338.598776700001</v>
      </c>
      <c r="BZ21" s="803">
        <f t="shared" ref="BZ21:EK21" si="2519">BZ53*BZ$32</f>
        <v>30434.640238500004</v>
      </c>
      <c r="CA21" s="803">
        <f t="shared" si="447"/>
        <v>17027.080515599999</v>
      </c>
      <c r="CB21" s="803">
        <f t="shared" si="448"/>
        <v>16788.251828499997</v>
      </c>
      <c r="CC21" s="803">
        <f t="shared" si="449"/>
        <v>16928.739291499998</v>
      </c>
      <c r="CD21" s="803">
        <f t="shared" si="450"/>
        <v>17490.6891435</v>
      </c>
      <c r="CE21" s="803">
        <f t="shared" si="451"/>
        <v>19317.026162499998</v>
      </c>
      <c r="CF21" s="803">
        <f t="shared" ref="CF21:EQ21" si="2520">CG53*CF$32</f>
        <v>21817.703003899998</v>
      </c>
      <c r="CG21" s="803">
        <f t="shared" ref="CG21:ER21" si="2521">CG53*CG$32</f>
        <v>31117.973054499998</v>
      </c>
      <c r="CH21" s="803">
        <f t="shared" si="454"/>
        <v>17618.383136999997</v>
      </c>
      <c r="CI21" s="803">
        <f t="shared" si="455"/>
        <v>17371.260601249996</v>
      </c>
      <c r="CJ21" s="803">
        <f t="shared" si="456"/>
        <v>17516.626798749996</v>
      </c>
      <c r="CK21" s="803">
        <f t="shared" si="457"/>
        <v>18098.091588749998</v>
      </c>
      <c r="CL21" s="803">
        <f t="shared" si="458"/>
        <v>19987.852156249999</v>
      </c>
      <c r="CM21" s="803">
        <f t="shared" ref="CM21:EX21" si="2522">CN53*CM$32</f>
        <v>22575.370471749997</v>
      </c>
      <c r="CN21" s="803">
        <f t="shared" ref="CN21:EY21" si="2523">CN53*CN$32</f>
        <v>32198.612746249997</v>
      </c>
      <c r="CO21" s="803">
        <f t="shared" si="461"/>
        <v>18845.192019599999</v>
      </c>
      <c r="CP21" s="803">
        <f t="shared" si="462"/>
        <v>18580.861768499999</v>
      </c>
      <c r="CQ21" s="803">
        <f t="shared" si="463"/>
        <v>18736.350151499999</v>
      </c>
      <c r="CR21" s="803">
        <f t="shared" si="464"/>
        <v>19358.303683499998</v>
      </c>
      <c r="CS21" s="803">
        <f t="shared" si="465"/>
        <v>21379.652662500001</v>
      </c>
      <c r="CT21" s="803">
        <f t="shared" ref="CT21:FE21" si="2524">CU53*CT$32</f>
        <v>24147.3458799</v>
      </c>
      <c r="CU21" s="803">
        <f t="shared" ref="CU21:FF21" si="2525">CU53*CU$32</f>
        <v>34440.676834500002</v>
      </c>
      <c r="CV21" s="803">
        <f t="shared" si="468"/>
        <v>18886.798403999997</v>
      </c>
      <c r="CW21" s="803">
        <f t="shared" si="469"/>
        <v>18621.884564999997</v>
      </c>
      <c r="CX21" s="803">
        <f t="shared" si="470"/>
        <v>18777.716234999996</v>
      </c>
      <c r="CY21" s="803">
        <f t="shared" si="471"/>
        <v>19401.042914999998</v>
      </c>
      <c r="CZ21" s="803">
        <f t="shared" si="472"/>
        <v>21426.854625</v>
      </c>
      <c r="DA21" s="803">
        <f t="shared" si="473"/>
        <v>15246.41476113</v>
      </c>
      <c r="DB21" s="803">
        <f t="shared" si="474"/>
        <v>28994.040520199993</v>
      </c>
      <c r="DC21" s="803">
        <f t="shared" si="475"/>
        <v>15682.564132200001</v>
      </c>
      <c r="DD21" s="803">
        <f t="shared" si="476"/>
        <v>18856.822162500001</v>
      </c>
      <c r="DE21" s="803">
        <f t="shared" si="477"/>
        <v>19014.619837500002</v>
      </c>
      <c r="DF21" s="803">
        <f t="shared" si="478"/>
        <v>19645.810537500001</v>
      </c>
      <c r="DG21" s="803">
        <f t="shared" si="479"/>
        <v>21697.180312500004</v>
      </c>
      <c r="DH21" s="803">
        <f t="shared" ref="DH21:FS21" si="2526">DI53*DH$32</f>
        <v>24505.9789275</v>
      </c>
      <c r="DI21" s="803">
        <f t="shared" ref="DI21:FT21" si="2527">DI53*DI$32</f>
        <v>34952.185012500006</v>
      </c>
      <c r="DJ21" s="803">
        <f t="shared" si="482"/>
        <v>14388.871469279999</v>
      </c>
      <c r="DK21" s="803">
        <f t="shared" si="483"/>
        <v>16990.8116658</v>
      </c>
      <c r="DL21" s="803">
        <f t="shared" si="484"/>
        <v>17132.994190199999</v>
      </c>
      <c r="DM21" s="803">
        <f t="shared" si="485"/>
        <v>17701.7242878</v>
      </c>
      <c r="DN21" s="803">
        <f t="shared" si="486"/>
        <v>19550.097105000001</v>
      </c>
      <c r="DO21" s="803">
        <f t="shared" ref="DO21:FZ21" si="2528">DP53*DO$32</f>
        <v>22080.946039319999</v>
      </c>
      <c r="DP21" s="803">
        <f t="shared" ref="DP21:GA21" si="2529">DP53*DP$32</f>
        <v>34337.079642599994</v>
      </c>
      <c r="DQ21" s="803">
        <f t="shared" si="489"/>
        <v>22040.393740200001</v>
      </c>
      <c r="DR21" s="803">
        <f t="shared" si="490"/>
        <v>21731.246303250002</v>
      </c>
      <c r="DS21" s="803">
        <f t="shared" si="491"/>
        <v>21913.097736750002</v>
      </c>
      <c r="DT21" s="803">
        <f t="shared" si="492"/>
        <v>22640.503470750002</v>
      </c>
      <c r="DU21" s="803">
        <f t="shared" si="493"/>
        <v>25004.572106250005</v>
      </c>
      <c r="DV21" s="803">
        <f t="shared" ref="DV21:GG21" si="2530">DW53*DV$32</f>
        <v>28241.527622550002</v>
      </c>
      <c r="DW21" s="803">
        <f>DW53*DW$32</f>
        <v>40280.09252025</v>
      </c>
      <c r="DX21" s="803">
        <f>ED53*DX$31</f>
        <v>35589.283019549999</v>
      </c>
      <c r="DY21" s="803">
        <f>ED53*DY$31</f>
        <v>30914.869727429996</v>
      </c>
      <c r="DZ21" s="803">
        <f>ED53*DZ$31</f>
        <v>43365.806950986</v>
      </c>
      <c r="EA21" s="803">
        <f>ED53*EA$31</f>
        <v>14426.939206134</v>
      </c>
      <c r="EB21" s="803">
        <f>ED53*EB$31</f>
        <v>17231.587181406001</v>
      </c>
      <c r="EC21" s="803">
        <f>ED53*EC$31</f>
        <v>28046.479752719999</v>
      </c>
      <c r="ED21" s="803">
        <f>ED53*ED$31</f>
        <v>42898.365621773999</v>
      </c>
      <c r="EE21" s="803">
        <f>EK53*EE$31</f>
        <v>19942.100415000001</v>
      </c>
      <c r="EF21" s="803">
        <f>EK53*EF$31</f>
        <v>12927.982338000002</v>
      </c>
      <c r="EG21" s="803">
        <f>EK53*EG$31</f>
        <v>13175.539446600002</v>
      </c>
      <c r="EH21" s="803">
        <f>EK53*EH$31</f>
        <v>14220.780571800002</v>
      </c>
      <c r="EI21" s="803">
        <f>EK53*EI$31</f>
        <v>16558.8199308</v>
      </c>
      <c r="EJ21" s="803">
        <f>EK53*EJ$31</f>
        <v>24246.843470100004</v>
      </c>
      <c r="EK21" s="803">
        <f>EK53*EK$31</f>
        <v>36459.660827700005</v>
      </c>
      <c r="EL21" s="803">
        <f>ER53*EL$31</f>
        <v>19556.801774999996</v>
      </c>
      <c r="EM21" s="803">
        <f>ER53*EM$31</f>
        <v>12678.20253</v>
      </c>
      <c r="EN21" s="803">
        <f>ER53*EN$31</f>
        <v>12920.976621</v>
      </c>
      <c r="EO21" s="803">
        <f>ER53*EO$31</f>
        <v>13946.022783</v>
      </c>
      <c r="EP21" s="803">
        <f>ER53*EP$31</f>
        <v>16238.889197999999</v>
      </c>
      <c r="EQ21" s="803">
        <f>ER53*EQ$31</f>
        <v>23778.373468500002</v>
      </c>
      <c r="ER21" s="803">
        <f>ER53*ER$31</f>
        <v>35755.2286245</v>
      </c>
      <c r="ES21" s="803">
        <f>EY53*ES$31</f>
        <v>21248.709131999996</v>
      </c>
      <c r="ET21" s="803">
        <f>EY53*ET$31</f>
        <v>13775.025230400001</v>
      </c>
      <c r="EU21" s="803">
        <f>EY53*EU$31</f>
        <v>14038.802309279999</v>
      </c>
      <c r="EV21" s="803">
        <f>EY53*EV$31</f>
        <v>15152.527753440001</v>
      </c>
      <c r="EW21" s="803">
        <f>EY53*EW$31</f>
        <v>17643.755720639998</v>
      </c>
      <c r="EX21" s="803">
        <f>EY53*EX$31</f>
        <v>25835.499448080001</v>
      </c>
      <c r="EY21" s="803">
        <f>EY53*EY$31</f>
        <v>38848.502006160001</v>
      </c>
      <c r="EZ21" s="803">
        <f>FF53*EZ$31</f>
        <v>28438.149011999994</v>
      </c>
      <c r="FA21" s="803">
        <f>FF53*FA$31</f>
        <v>18435.765566399998</v>
      </c>
      <c r="FB21" s="803">
        <f>FF53*FB$31</f>
        <v>18788.790864479997</v>
      </c>
      <c r="FC21" s="803">
        <f>FF53*FC$31</f>
        <v>20279.342123039998</v>
      </c>
      <c r="FD21" s="803">
        <f>FF53*FD$31</f>
        <v>23613.469938239996</v>
      </c>
      <c r="FE21" s="803">
        <f>FF53*FE$31</f>
        <v>34576.866695279998</v>
      </c>
      <c r="FF21" s="803">
        <f>FF53*FF$31</f>
        <v>51992.781400559994</v>
      </c>
      <c r="FG21" s="803">
        <f>FM53*FG$31</f>
        <v>23174.612964999997</v>
      </c>
      <c r="FH21" s="803">
        <f>FM53*FH$31</f>
        <v>15023.542197999999</v>
      </c>
      <c r="FI21" s="803">
        <f>FM53*FI$31</f>
        <v>15311.227048599998</v>
      </c>
      <c r="FJ21" s="803">
        <f>FM53*FJ$31</f>
        <v>16525.896417799999</v>
      </c>
      <c r="FK21" s="803">
        <f>FM53*FK$31</f>
        <v>19242.920006799999</v>
      </c>
      <c r="FL21" s="803">
        <f>FM53*FL$31</f>
        <v>28177.132867100001</v>
      </c>
      <c r="FM21" s="803">
        <f>FM53*FM$31</f>
        <v>42369.585496699998</v>
      </c>
      <c r="FN21" s="803">
        <f>FT53*FN$31</f>
        <v>26017.208769999997</v>
      </c>
      <c r="FO21" s="803">
        <f>FT53*FO$31</f>
        <v>16866.328443999999</v>
      </c>
      <c r="FP21" s="803">
        <f>FT53*FP$31</f>
        <v>17189.300690799999</v>
      </c>
      <c r="FQ21" s="803">
        <f>FT53*FQ$31</f>
        <v>18552.961288399998</v>
      </c>
      <c r="FR21" s="803">
        <f>FT53*FR$31</f>
        <v>21603.254730399996</v>
      </c>
      <c r="FS21" s="803">
        <f>FT53*FS$31</f>
        <v>31633.3372838</v>
      </c>
      <c r="FT21" s="803">
        <f>FT53*FT$31</f>
        <v>47566.634792599994</v>
      </c>
      <c r="FU21" s="803">
        <f>GA53*FU$31</f>
        <v>24184.918589999997</v>
      </c>
      <c r="FV21" s="803">
        <f>GA53*FV$31</f>
        <v>15678.498947999999</v>
      </c>
      <c r="FW21" s="803">
        <f>GA53*FW$31</f>
        <v>15978.725523599998</v>
      </c>
      <c r="FX21" s="803">
        <f>GA53*FX$31</f>
        <v>17246.348842799998</v>
      </c>
      <c r="FY21" s="803">
        <f>GA53*FY$31</f>
        <v>20081.822056799996</v>
      </c>
      <c r="FZ21" s="803">
        <f>GA53*FZ$31</f>
        <v>29405.5251546</v>
      </c>
      <c r="GA21" s="803">
        <f>GA53*GA$31</f>
        <v>44216.7028842</v>
      </c>
      <c r="GB21" s="803">
        <f>GH53*GB$31</f>
        <v>26031.395627999998</v>
      </c>
      <c r="GC21" s="803">
        <f>GH53*GC$31</f>
        <v>17414.106040800001</v>
      </c>
      <c r="GD21" s="803">
        <f>GH53*GD$31</f>
        <v>16660.093201919997</v>
      </c>
      <c r="GE21" s="803">
        <f>GH53*GE$31</f>
        <v>18563.077985759999</v>
      </c>
      <c r="GF21" s="803">
        <f>GH53*GF$31</f>
        <v>21615.034714559999</v>
      </c>
      <c r="GG21" s="803">
        <f>GH53*GG$31</f>
        <v>31650.586546320003</v>
      </c>
      <c r="GH21" s="803">
        <f>GH53*GH$31</f>
        <v>47592.572282640002</v>
      </c>
      <c r="GI21" s="803">
        <f>GO53*GI$31</f>
        <v>26017.232767500002</v>
      </c>
      <c r="GJ21" s="803">
        <f>GO53*GJ$31</f>
        <v>16866.344001000001</v>
      </c>
      <c r="GK21" s="803">
        <f>GO53*GK$31</f>
        <v>17189.3165457</v>
      </c>
      <c r="GL21" s="803">
        <f>GO53*GL$31</f>
        <v>18552.978401100001</v>
      </c>
      <c r="GM21" s="803">
        <f>GO53*GM$31</f>
        <v>21603.274656600002</v>
      </c>
      <c r="GN21" s="803">
        <f>GO53*GN$31</f>
        <v>31633.366461450005</v>
      </c>
      <c r="GO21" s="803">
        <f>GO53*GO$31</f>
        <v>47566.678666650005</v>
      </c>
      <c r="GP21" s="803">
        <f>GV53*GP$31</f>
        <v>24638.447327999998</v>
      </c>
      <c r="GQ21" s="803">
        <f>GV53*GQ$31</f>
        <v>15972.510681599999</v>
      </c>
      <c r="GR21" s="803">
        <f>GV53*GR$31</f>
        <v>16278.367269119999</v>
      </c>
      <c r="GS21" s="803">
        <f>GV53*GS$31</f>
        <v>17569.76174976</v>
      </c>
      <c r="GT21" s="803">
        <f>GV53*GT$31</f>
        <v>20458.407298559996</v>
      </c>
      <c r="GU21" s="803">
        <f>GV53*GU$31</f>
        <v>29956.95354432</v>
      </c>
      <c r="GV21" s="803">
        <f>GV53*GV$31</f>
        <v>45045.878528639994</v>
      </c>
      <c r="GW21" s="803">
        <f>HC53*GW$31</f>
        <v>22855.197235499996</v>
      </c>
      <c r="GX21" s="803">
        <f>HC53*GX$31</f>
        <v>14816.472690599998</v>
      </c>
      <c r="GY21" s="803">
        <f>HC53*GY$31</f>
        <v>15100.192380419998</v>
      </c>
      <c r="GZ21" s="803">
        <f>HC53*GZ$31</f>
        <v>16298.11995966</v>
      </c>
      <c r="HA21" s="803">
        <f>HC53*HA$31</f>
        <v>18977.694807959997</v>
      </c>
      <c r="HB21" s="803">
        <f>HC53*HB$31</f>
        <v>27788.76739737</v>
      </c>
      <c r="HC21" s="803">
        <f>HC53*HC$31</f>
        <v>41785.605428489995</v>
      </c>
      <c r="HD21" s="803">
        <f>HJ53*HD$31</f>
        <v>22028.271964999993</v>
      </c>
      <c r="HE21" s="803">
        <f>HJ53*HE$31</f>
        <v>14280.396997999997</v>
      </c>
      <c r="HF21" s="803">
        <f>HJ53*HF$31</f>
        <v>14553.851408599996</v>
      </c>
      <c r="HG21" s="803">
        <f>HJ53*HG$31</f>
        <v>15708.436697799998</v>
      </c>
      <c r="HH21" s="803">
        <f>HJ53*HH$31</f>
        <v>18291.061686799996</v>
      </c>
      <c r="HI21" s="803">
        <f>HJ53*HI$31</f>
        <v>26783.340327099995</v>
      </c>
      <c r="HJ21" s="803">
        <f>HJ53*HJ$31</f>
        <v>40273.757916699993</v>
      </c>
      <c r="HK21" s="803">
        <f>HQ53*HK$31</f>
        <v>21889.475064999999</v>
      </c>
      <c r="HL21" s="803">
        <f>HQ53*HL$31</f>
        <v>14190.418318</v>
      </c>
      <c r="HM21" s="803">
        <f>HQ53*HM$31</f>
        <v>14462.149732599999</v>
      </c>
      <c r="HN21" s="803">
        <f>HQ53*HN$31</f>
        <v>15609.460149800001</v>
      </c>
      <c r="HO21" s="803">
        <f>HQ53*HO$31</f>
        <v>18175.812398799997</v>
      </c>
      <c r="HP21" s="803">
        <f>HQ53*HP$31</f>
        <v>26614.582441100003</v>
      </c>
      <c r="HQ21" s="803">
        <f>HQ53*HQ$31</f>
        <v>40019.998894700002</v>
      </c>
      <c r="HR21" s="803">
        <f>HX53*HR$31</f>
        <v>22376.392387499996</v>
      </c>
      <c r="HS21" s="803">
        <f>HX53*HS$31</f>
        <v>14506.075064999997</v>
      </c>
      <c r="HT21" s="803">
        <f>HX53*HT$31</f>
        <v>14783.850970499998</v>
      </c>
      <c r="HU21" s="803">
        <f>HX53*HU$31</f>
        <v>15956.6825715</v>
      </c>
      <c r="HV21" s="803">
        <f>HX53*HV$31</f>
        <v>18580.121678999996</v>
      </c>
      <c r="HW21" s="803">
        <f>HX53*HW$31</f>
        <v>27206.606744249999</v>
      </c>
      <c r="HX21" s="803">
        <f>HX53*HX$31</f>
        <v>40910.218082249994</v>
      </c>
      <c r="HY21" s="803">
        <f>IE53*HY$31</f>
        <v>21586.495317499997</v>
      </c>
      <c r="HZ21" s="803">
        <f>IE53*HZ$31</f>
        <v>13994.003860999999</v>
      </c>
      <c r="IA21" s="803">
        <f>IE53*IA$31</f>
        <v>14261.974147699999</v>
      </c>
      <c r="IB21" s="803">
        <f>IE53*IB$31</f>
        <v>15393.404247099999</v>
      </c>
      <c r="IC21" s="803">
        <f>IE53*IC$31</f>
        <v>17924.234732599998</v>
      </c>
      <c r="ID21" s="803">
        <f>IE53*ID$31</f>
        <v>26246.20085845</v>
      </c>
      <c r="IE21" s="803">
        <f>IE53*IE$31</f>
        <v>39466.068335649994</v>
      </c>
      <c r="IF21" s="803">
        <f>IL53*IF$31</f>
        <v>23018.300499999998</v>
      </c>
      <c r="IG21" s="803">
        <f>IL53*IG$31</f>
        <v>14922.2086</v>
      </c>
      <c r="IH21" s="803">
        <f>IL53*IH$31</f>
        <v>15207.953019999999</v>
      </c>
      <c r="II21" s="803">
        <f>IL53*II$31</f>
        <v>16414.429459999999</v>
      </c>
      <c r="IJ21" s="803">
        <f>IL53*IJ$31</f>
        <v>19113.126759999999</v>
      </c>
      <c r="IK21" s="803">
        <f>IL53*IK$31</f>
        <v>27987.07847</v>
      </c>
      <c r="IL21" s="803">
        <f>IL53*IL$31</f>
        <v>42083.803189999999</v>
      </c>
      <c r="IM21" s="803">
        <f>IS53*IM$31</f>
        <v>19708.421459999998</v>
      </c>
      <c r="IN21" s="803">
        <f>IS53*IN$31</f>
        <v>12776.493911999998</v>
      </c>
      <c r="IO21" s="803">
        <f>IS53*IO$31</f>
        <v>13021.150178399997</v>
      </c>
      <c r="IP21" s="803">
        <f>IS53*IP$31</f>
        <v>14054.143303199999</v>
      </c>
      <c r="IQ21" s="803">
        <f>IS53*IQ$31</f>
        <v>16364.785819199997</v>
      </c>
      <c r="IR21" s="803">
        <f>IS53*IR$31</f>
        <v>23962.722092399999</v>
      </c>
      <c r="IS21" s="803">
        <f>IS53*IS$31</f>
        <v>36032.431234799995</v>
      </c>
      <c r="IT21" s="803">
        <f>IZ53*IT$31</f>
        <v>20943.234499999999</v>
      </c>
      <c r="IU21" s="803">
        <f>IZ53*IU$31</f>
        <v>13576.993400000001</v>
      </c>
      <c r="IV21" s="803">
        <f>IZ53*IV$31</f>
        <v>13836.97838</v>
      </c>
      <c r="IW21" s="803">
        <f>IZ53*IW$31</f>
        <v>14934.692740000002</v>
      </c>
      <c r="IX21" s="803">
        <f>IZ53*IX$31</f>
        <v>17390.10644</v>
      </c>
      <c r="IY21" s="803">
        <f>IZ53*IY$31</f>
        <v>25464.084430000003</v>
      </c>
      <c r="IZ21" s="803">
        <f>IZ53*IZ$31</f>
        <v>38290.010110000003</v>
      </c>
      <c r="JA21" s="803">
        <f>JG53*JA$31</f>
        <v>21563.449742499997</v>
      </c>
      <c r="JB21" s="803">
        <f>JG53*JB$31</f>
        <v>13979.063971</v>
      </c>
      <c r="JC21" s="803">
        <f>JG53*JC$31</f>
        <v>14246.748174699998</v>
      </c>
      <c r="JD21" s="803">
        <f>JG53*JD$31</f>
        <v>15376.970368099999</v>
      </c>
      <c r="JE21" s="803">
        <f>JG53*JE$31</f>
        <v>17905.0989586</v>
      </c>
      <c r="JF21" s="803">
        <f>JG53*JF$31</f>
        <v>26218.180617950002</v>
      </c>
      <c r="JG21" s="803">
        <f>JG53*JG$31</f>
        <v>39423.934667149995</v>
      </c>
      <c r="JH21" s="803">
        <f>JN53*JH$31</f>
        <v>20054.788324999994</v>
      </c>
      <c r="JI21" s="803">
        <f>JN53*JI$31</f>
        <v>13001.035189999999</v>
      </c>
      <c r="JJ21" s="803">
        <f>JN53*JJ$31</f>
        <v>13249.991182999998</v>
      </c>
      <c r="JK21" s="803">
        <f>JN53*JK$31</f>
        <v>14301.138708999999</v>
      </c>
      <c r="JL21" s="803">
        <f>JN53*JL$31</f>
        <v>16652.389753999996</v>
      </c>
      <c r="JM21" s="803">
        <f>JN53*JM$31</f>
        <v>24383.856425499998</v>
      </c>
      <c r="JN21" s="803">
        <f>JN53*JN$31</f>
        <v>36665.685413499996</v>
      </c>
      <c r="JO21" s="803">
        <f>JU53*JO$31</f>
        <v>21607.656312999999</v>
      </c>
      <c r="JP21" s="803">
        <f>JU53*JP$31</f>
        <v>14007.722023600001</v>
      </c>
      <c r="JQ21" s="803">
        <f>JU53*JQ$31</f>
        <v>14275.954998520001</v>
      </c>
      <c r="JR21" s="803">
        <f>JU53*JR$31</f>
        <v>15408.494225960001</v>
      </c>
      <c r="JS21" s="803">
        <f>JU53*JS$31</f>
        <v>17941.805655759999</v>
      </c>
      <c r="JT21" s="803">
        <f>JU53*JT$31</f>
        <v>26271.929710220003</v>
      </c>
      <c r="JU21" s="803">
        <f>JU53*JU$31</f>
        <v>39504.756472940004</v>
      </c>
      <c r="JV21" s="803">
        <f>KB53*JV$31</f>
        <v>25034.705633499998</v>
      </c>
      <c r="JW21" s="803">
        <f>KB53*JW$31</f>
        <v>16229.3953762</v>
      </c>
      <c r="JX21" s="803">
        <f>KB53*JX$31</f>
        <v>16540.17103234</v>
      </c>
      <c r="JY21" s="803">
        <f>KB53*JY$31</f>
        <v>17852.334913820003</v>
      </c>
      <c r="JZ21" s="803">
        <f>KB53*JZ$31</f>
        <v>20787.438332919999</v>
      </c>
      <c r="KA21" s="803">
        <f>KB53*KA$31</f>
        <v>30438.748987490002</v>
      </c>
      <c r="KB21" s="803">
        <f>KB53*KB$31</f>
        <v>45770.348023730003</v>
      </c>
      <c r="KC21" s="803">
        <f>KI53*KC$31</f>
        <v>22637.125863000001</v>
      </c>
      <c r="KD21" s="803">
        <f>KI53*KD$31</f>
        <v>14675.102283600001</v>
      </c>
      <c r="KE21" s="803">
        <f>KI53*KE$31</f>
        <v>14956.114880520001</v>
      </c>
      <c r="KF21" s="803">
        <f>KI53*KF$31</f>
        <v>16142.612511960002</v>
      </c>
      <c r="KG21" s="803">
        <f>KI53*KG$31</f>
        <v>18796.62037176</v>
      </c>
      <c r="KH21" s="803">
        <f>KI53*KH$31</f>
        <v>27523.622687220006</v>
      </c>
      <c r="KI21" s="803">
        <f>KI53*KI$31</f>
        <v>41386.910801940001</v>
      </c>
      <c r="KJ21" s="803">
        <f>KP53*KJ$31</f>
        <v>24063.254078000002</v>
      </c>
      <c r="KK21" s="803">
        <f>KP53*KK$31</f>
        <v>15599.626781600002</v>
      </c>
      <c r="KL21" s="803">
        <f>KP53*KL$31</f>
        <v>15898.34303912</v>
      </c>
      <c r="KM21" s="803">
        <f>KP53*KM$31</f>
        <v>17159.589459760002</v>
      </c>
      <c r="KN21" s="803">
        <f>KP53*KN$31</f>
        <v>19980.79855856</v>
      </c>
      <c r="KO21" s="803">
        <f>KP53*KO$31</f>
        <v>29257.597889320004</v>
      </c>
      <c r="KP21" s="803">
        <f>KP53*KP$31</f>
        <v>43994.266593640001</v>
      </c>
      <c r="KQ21" s="803">
        <f>KW53*KQ$31</f>
        <v>17947.760351999998</v>
      </c>
      <c r="KR21" s="803">
        <f>KW53*KR$31</f>
        <v>11635.099814399999</v>
      </c>
      <c r="KS21" s="803">
        <f>KW53*KS$31</f>
        <v>11857.899598079999</v>
      </c>
      <c r="KT21" s="803">
        <f>KW53*KT$31</f>
        <v>12798.609795840001</v>
      </c>
      <c r="KU21" s="803">
        <f>KW53*KU$31</f>
        <v>14902.829975039998</v>
      </c>
      <c r="KV21" s="803">
        <f>KW53*KV$31</f>
        <v>21822.001034879999</v>
      </c>
      <c r="KW21" s="803">
        <f>KW53*KW$31</f>
        <v>32813.45702976</v>
      </c>
      <c r="KX21" s="803">
        <f>LD53*KX$31</f>
        <v>25010.740511999997</v>
      </c>
      <c r="KY21" s="803">
        <f>LD53*KY$31</f>
        <v>16213.8593664</v>
      </c>
      <c r="KZ21" s="803">
        <f>LD53*KZ$31</f>
        <v>16524.337524479997</v>
      </c>
      <c r="LA21" s="803">
        <f>LD53*LA$31</f>
        <v>17835.245303039999</v>
      </c>
      <c r="LB21" s="803">
        <f>LD53*LB$31</f>
        <v>20767.539018239997</v>
      </c>
      <c r="LC21" s="803">
        <f>LD53*LC$31</f>
        <v>30409.61070528</v>
      </c>
      <c r="LD21" s="803">
        <f>LD53*LD$31</f>
        <v>45726.533170559997</v>
      </c>
      <c r="LE21" s="803">
        <f>LK53*LE$31</f>
        <v>31241.257343999998</v>
      </c>
      <c r="LF21" s="803">
        <f>LK53*LF$31</f>
        <v>20252.953036799998</v>
      </c>
      <c r="LG21" s="803">
        <f>LK53*LG$31</f>
        <v>20640.775541759998</v>
      </c>
      <c r="LH21" s="803">
        <f>LK53*LH$31</f>
        <v>22278.24834048</v>
      </c>
      <c r="LI21" s="803">
        <f>LK53*LI$31</f>
        <v>25941.016442879998</v>
      </c>
      <c r="LJ21" s="803">
        <f>LK53*LJ$31</f>
        <v>37985.05979136</v>
      </c>
      <c r="LK21" s="803">
        <f>LK53*LK$31</f>
        <v>57117.636702719996</v>
      </c>
      <c r="LL21" s="803">
        <f>LR53*LL$31</f>
        <v>34034.565647999996</v>
      </c>
      <c r="LM21" s="803">
        <f>LR53*LM$31</f>
        <v>22063.787385599997</v>
      </c>
      <c r="LN21" s="803">
        <f>LR53*LN$31</f>
        <v>22486.285441919998</v>
      </c>
      <c r="LO21" s="803">
        <f>LR53*LO$31</f>
        <v>24270.166124160001</v>
      </c>
      <c r="LP21" s="803">
        <f>LR53*LP$31</f>
        <v>28260.425544959995</v>
      </c>
      <c r="LQ21" s="803">
        <f>LR53*LQ$31</f>
        <v>41381.337405120001</v>
      </c>
      <c r="LR21" s="803">
        <f>LR53*LR$31</f>
        <v>62224.574850239995</v>
      </c>
      <c r="LS21" s="803">
        <f>LY53*LS$31</f>
        <v>46900.291295999989</v>
      </c>
      <c r="LT21" s="803">
        <f>LY53*LT$31</f>
        <v>30404.326771199998</v>
      </c>
      <c r="LU21" s="803">
        <f>LY53*LU$31</f>
        <v>30986.537283839996</v>
      </c>
      <c r="LV21" s="803">
        <f>LY53*LV$31</f>
        <v>33444.759448320001</v>
      </c>
      <c r="LW21" s="803">
        <f>LY53*LW$31</f>
        <v>38943.414289919994</v>
      </c>
      <c r="LX21" s="803">
        <f>LY53*LX$31</f>
        <v>57024.285210239999</v>
      </c>
      <c r="LY21" s="803">
        <f>LY53*LY$31</f>
        <v>85746.670500479988</v>
      </c>
      <c r="LZ21" s="803">
        <f>MF53*LZ$31</f>
        <v>46008.514847999992</v>
      </c>
      <c r="MA21" s="803">
        <f>MF53*MA$31</f>
        <v>29826.209625599997</v>
      </c>
      <c r="MB21" s="803">
        <f>MF53*MB$31</f>
        <v>30397.349809919997</v>
      </c>
      <c r="MC21" s="803">
        <f>MF53*MC$31</f>
        <v>32808.830588160003</v>
      </c>
      <c r="MD21" s="803">
        <f>MF53*MD$31</f>
        <v>38202.932328959992</v>
      </c>
      <c r="ME21" s="803">
        <f>MF53*ME$31</f>
        <v>55940.00805312</v>
      </c>
      <c r="MF21" s="803">
        <f>MF53*MF$31</f>
        <v>84116.257146239994</v>
      </c>
      <c r="MG21" s="803">
        <f>MM53*MG$31</f>
        <v>58088.597087999995</v>
      </c>
      <c r="MH21" s="803">
        <f>MM53*MH$31</f>
        <v>37657.435353599998</v>
      </c>
      <c r="MI21" s="803">
        <f>MM53*MI$31</f>
        <v>38378.535179519997</v>
      </c>
      <c r="MJ21" s="803">
        <f>MM53*MJ$31</f>
        <v>41423.178888959999</v>
      </c>
      <c r="MK21" s="803">
        <f>MM53*MK$31</f>
        <v>48233.566133759996</v>
      </c>
      <c r="ML21" s="803">
        <f>MM53*ML$31</f>
        <v>70627.721838719997</v>
      </c>
      <c r="MM21" s="803">
        <f>MM53*MM$31</f>
        <v>106201.97991744</v>
      </c>
      <c r="MN21" s="803">
        <f>MT53*MN$31</f>
        <v>56470.498703999991</v>
      </c>
      <c r="MO21" s="803">
        <f>MT53*MO$31</f>
        <v>36608.461228799999</v>
      </c>
      <c r="MP21" s="803">
        <f>MT53*MP$31</f>
        <v>37309.474316159998</v>
      </c>
      <c r="MQ21" s="803">
        <v>68063.78</v>
      </c>
      <c r="MR21" s="803">
        <v>72465.64</v>
      </c>
      <c r="MS21" s="803">
        <v>96545.42</v>
      </c>
      <c r="MT21" s="803">
        <v>88450.06</v>
      </c>
      <c r="MU21" s="803"/>
      <c r="MV21" s="954">
        <v>11971.59</v>
      </c>
      <c r="MW21" s="954">
        <v>13951.97</v>
      </c>
      <c r="MX21" s="954">
        <v>12870.38</v>
      </c>
      <c r="MY21" s="954">
        <v>14309.5</v>
      </c>
      <c r="MZ21" s="954">
        <v>17636.78</v>
      </c>
      <c r="NA21" s="954">
        <v>14700.86</v>
      </c>
      <c r="NB21" s="803"/>
      <c r="NC21" s="803">
        <f>NH53*NC$31</f>
        <v>14816.521932800004</v>
      </c>
      <c r="ND21" s="803">
        <f>NH53*ND$31</f>
        <v>13909.839247360002</v>
      </c>
      <c r="NE21" s="803">
        <f>NH53*NE$31</f>
        <v>11433.047521280003</v>
      </c>
      <c r="NF21" s="803">
        <f>NH53*NF$31</f>
        <v>14418.466119680001</v>
      </c>
      <c r="NG21" s="803">
        <f>NH53*NG$31</f>
        <v>24469.375400960005</v>
      </c>
      <c r="NH21" s="803">
        <f>NH53*NH$31</f>
        <v>31523.808977920009</v>
      </c>
      <c r="NI21" s="803">
        <f>NO53*NI$31</f>
        <v>17227.796549999995</v>
      </c>
      <c r="NJ21" s="803">
        <f>NO53*NJ$31</f>
        <v>11168.364659999999</v>
      </c>
      <c r="NK21" s="803">
        <f>NO53*NK$31</f>
        <v>11382.226961999999</v>
      </c>
      <c r="NL21" s="803">
        <f>NO53*NL$31</f>
        <v>12285.201126</v>
      </c>
      <c r="NM21" s="803">
        <f>NO53*NM$31</f>
        <v>14305.011755999998</v>
      </c>
      <c r="NN21" s="803">
        <f>NO53*NN$31</f>
        <v>20946.624357000001</v>
      </c>
      <c r="NO21" s="803">
        <f>NO53*NO$31</f>
        <v>31497.164588999996</v>
      </c>
      <c r="NP21" s="803">
        <f>NV53*NP$31</f>
        <v>17141.2850765</v>
      </c>
      <c r="NQ21" s="803">
        <f>NV53*NQ$31</f>
        <v>12296.3035533</v>
      </c>
      <c r="NR21" s="803">
        <f>NV53*NR$31</f>
        <v>10565.953009299999</v>
      </c>
      <c r="NS21" s="803">
        <f>NV53*NS$31</f>
        <v>11917.789371800001</v>
      </c>
      <c r="NT21" s="803">
        <f>NV53*NT$31</f>
        <v>11982.6775172</v>
      </c>
      <c r="NU21" s="803">
        <f>NV53*NU$31</f>
        <v>17076.3969311</v>
      </c>
      <c r="NV21" s="803">
        <f>NV53*NV$31</f>
        <v>27166.503540799997</v>
      </c>
      <c r="NW21" s="803">
        <f>OC53*NW$31</f>
        <v>21887.734477000002</v>
      </c>
      <c r="NX21" s="803">
        <f>OC53*NX$31</f>
        <v>15701.169779399999</v>
      </c>
      <c r="NY21" s="803">
        <f>OC53*NY$31</f>
        <v>13491.6823874</v>
      </c>
      <c r="NZ21" s="803">
        <f>OC53*NZ$31</f>
        <v>15217.844412400002</v>
      </c>
      <c r="OA21" s="803">
        <f>OC53*OA$31</f>
        <v>15300.7001896</v>
      </c>
      <c r="OB21" s="803">
        <f>OC53*OB$31</f>
        <v>21804.878699800003</v>
      </c>
      <c r="OC21" s="803">
        <f>OC53*OC$31</f>
        <v>34688.952054399997</v>
      </c>
    </row>
    <row r="22" spans="1:422">
      <c r="A22" s="810" t="s">
        <v>29</v>
      </c>
      <c r="B22" s="803">
        <f t="shared" si="370"/>
        <v>17335.5579072</v>
      </c>
      <c r="C22" s="803">
        <f t="shared" si="371"/>
        <v>17092.402391999996</v>
      </c>
      <c r="D22" s="803">
        <f t="shared" si="372"/>
        <v>17235.435047999999</v>
      </c>
      <c r="E22" s="803">
        <f t="shared" si="373"/>
        <v>17807.565671999997</v>
      </c>
      <c r="F22" s="803">
        <f t="shared" si="374"/>
        <v>19666.9902</v>
      </c>
      <c r="G22" s="803">
        <f t="shared" si="375"/>
        <v>22212.971476799998</v>
      </c>
      <c r="H22" s="803">
        <f t="shared" si="376"/>
        <v>31681.733303999998</v>
      </c>
      <c r="I22" s="803">
        <f t="shared" si="377"/>
        <v>18537.990379199997</v>
      </c>
      <c r="J22" s="803">
        <f t="shared" si="378"/>
        <v>18277.969061999996</v>
      </c>
      <c r="K22" s="803">
        <f t="shared" si="379"/>
        <v>18430.922777999996</v>
      </c>
      <c r="L22" s="803">
        <f t="shared" si="380"/>
        <v>19042.737641999996</v>
      </c>
      <c r="M22" s="803">
        <f t="shared" si="381"/>
        <v>21031.13595</v>
      </c>
      <c r="N22" s="803">
        <f t="shared" ref="N22:BY22" si="2531">O54*N$32</f>
        <v>23753.712094799997</v>
      </c>
      <c r="O22" s="803">
        <f t="shared" ref="O22:BZ22" si="2532">O54*O$32</f>
        <v>33879.248093999995</v>
      </c>
      <c r="P22" s="803">
        <f t="shared" si="384"/>
        <v>19118.173809599997</v>
      </c>
      <c r="Q22" s="803">
        <f t="shared" si="385"/>
        <v>18850.014605999997</v>
      </c>
      <c r="R22" s="803">
        <f t="shared" si="386"/>
        <v>19007.755313999998</v>
      </c>
      <c r="S22" s="803">
        <f t="shared" si="387"/>
        <v>19638.718145999999</v>
      </c>
      <c r="T22" s="803">
        <f t="shared" si="388"/>
        <v>21689.34735</v>
      </c>
      <c r="U22" s="803">
        <f t="shared" ref="U22:CF22" si="2533">V54*U$32</f>
        <v>24497.131952399995</v>
      </c>
      <c r="V22" s="803">
        <f t="shared" ref="V22:CG22" si="2534">V54*V$32</f>
        <v>34939.566821999993</v>
      </c>
      <c r="W22" s="803">
        <f t="shared" si="391"/>
        <v>12461.71106184</v>
      </c>
      <c r="X22" s="803">
        <f t="shared" si="392"/>
        <v>12286.918084899999</v>
      </c>
      <c r="Y22" s="803">
        <f t="shared" si="393"/>
        <v>12389.7374831</v>
      </c>
      <c r="Z22" s="803">
        <f t="shared" si="394"/>
        <v>12801.015075899999</v>
      </c>
      <c r="AA22" s="803">
        <f t="shared" si="395"/>
        <v>14137.667252500001</v>
      </c>
      <c r="AB22" s="803">
        <f t="shared" ref="AB22:CM22" si="2535">AC54*AB$32</f>
        <v>15967.852540459999</v>
      </c>
      <c r="AC22" s="803">
        <f t="shared" ref="AC22:CN22" si="2536">AC54*AC$32</f>
        <v>22774.496701299999</v>
      </c>
      <c r="AD22" s="803">
        <f t="shared" si="398"/>
        <v>13189.899617519999</v>
      </c>
      <c r="AE22" s="803">
        <f t="shared" si="399"/>
        <v>13004.892774699998</v>
      </c>
      <c r="AF22" s="803">
        <f t="shared" si="400"/>
        <v>13113.720329299998</v>
      </c>
      <c r="AG22" s="803">
        <f t="shared" si="401"/>
        <v>13549.030547699998</v>
      </c>
      <c r="AH22" s="803">
        <f t="shared" si="402"/>
        <v>14963.7887575</v>
      </c>
      <c r="AI22" s="803">
        <f t="shared" ref="AI22:CT22" si="2537">AJ54*AI$32</f>
        <v>16900.919229379997</v>
      </c>
      <c r="AJ22" s="803">
        <f t="shared" ref="AJ22:CU22" si="2538">AJ54*AJ$32</f>
        <v>24105.303343899999</v>
      </c>
      <c r="AK22" s="803">
        <f t="shared" si="405"/>
        <v>14686.38156648</v>
      </c>
      <c r="AL22" s="803">
        <f t="shared" si="406"/>
        <v>14480.3844653</v>
      </c>
      <c r="AM22" s="803">
        <f t="shared" si="407"/>
        <v>14601.559230700001</v>
      </c>
      <c r="AN22" s="803">
        <f t="shared" si="408"/>
        <v>15086.258292300001</v>
      </c>
      <c r="AO22" s="803">
        <f t="shared" si="409"/>
        <v>16661.530242500001</v>
      </c>
      <c r="AP22" s="803">
        <f t="shared" ref="AP22:DA22" si="2539">AQ54*AP$32</f>
        <v>18818.441066619998</v>
      </c>
      <c r="AQ22" s="803">
        <f t="shared" ref="AQ22:DB22" si="2540">AQ54*AQ$32</f>
        <v>26840.210536099999</v>
      </c>
      <c r="AR22" s="803">
        <f t="shared" si="412"/>
        <v>12871.56902952</v>
      </c>
      <c r="AS22" s="803">
        <f t="shared" si="413"/>
        <v>12691.027219699999</v>
      </c>
      <c r="AT22" s="803">
        <f t="shared" si="414"/>
        <v>12797.228284299999</v>
      </c>
      <c r="AU22" s="803">
        <f t="shared" si="415"/>
        <v>13222.032542699999</v>
      </c>
      <c r="AV22" s="803">
        <f t="shared" si="416"/>
        <v>14602.646382500001</v>
      </c>
      <c r="AW22" s="803">
        <f t="shared" ref="AW22:DH22" si="2541">AX54*AW$32</f>
        <v>16493.025332379999</v>
      </c>
      <c r="AX22" s="803">
        <f t="shared" ref="AX22:DI22" si="2542">AX54*AX$32</f>
        <v>23523.5358089</v>
      </c>
      <c r="AY22" s="803">
        <f t="shared" si="419"/>
        <v>13586.29883424</v>
      </c>
      <c r="AZ22" s="803">
        <f t="shared" si="420"/>
        <v>13395.7319364</v>
      </c>
      <c r="BA22" s="803">
        <f t="shared" si="421"/>
        <v>13507.830111599998</v>
      </c>
      <c r="BB22" s="803">
        <f t="shared" si="422"/>
        <v>13956.222812399999</v>
      </c>
      <c r="BC22" s="803">
        <f t="shared" si="423"/>
        <v>15413.499090000001</v>
      </c>
      <c r="BD22" s="803">
        <f t="shared" ref="BD22:DO22" si="2543">BE54*BD$32</f>
        <v>17408.846608559998</v>
      </c>
      <c r="BE22" s="803">
        <f t="shared" ref="BE22:DP22" si="2544">BE54*BE$32</f>
        <v>24829.745806800001</v>
      </c>
      <c r="BF22" s="803">
        <f t="shared" si="426"/>
        <v>18235.960694280002</v>
      </c>
      <c r="BG22" s="803">
        <f t="shared" si="427"/>
        <v>17980.175767050001</v>
      </c>
      <c r="BH22" s="803">
        <f t="shared" si="428"/>
        <v>18130.63748895</v>
      </c>
      <c r="BI22" s="803">
        <f t="shared" si="429"/>
        <v>18732.484376550001</v>
      </c>
      <c r="BJ22" s="803">
        <f t="shared" si="430"/>
        <v>20688.486761250002</v>
      </c>
      <c r="BK22" s="803">
        <f t="shared" ref="BK22:DV22" si="2545">BL54*BK$32</f>
        <v>23366.705411070001</v>
      </c>
      <c r="BL22" s="803">
        <f t="shared" ref="BL22:DW22" si="2546">BL54*BL$32</f>
        <v>33327.271400850004</v>
      </c>
      <c r="BM22" s="803">
        <f t="shared" si="433"/>
        <v>15523.138149120001</v>
      </c>
      <c r="BN22" s="803">
        <f t="shared" si="434"/>
        <v>15305.404363199999</v>
      </c>
      <c r="BO22" s="803">
        <f t="shared" si="435"/>
        <v>15433.483060799999</v>
      </c>
      <c r="BP22" s="803">
        <f t="shared" si="436"/>
        <v>15945.797851199999</v>
      </c>
      <c r="BQ22" s="803">
        <f t="shared" si="437"/>
        <v>17610.820920000002</v>
      </c>
      <c r="BR22" s="803">
        <f t="shared" ref="BR22:EC22" si="2547">BS54*BR$32</f>
        <v>19890.621737279998</v>
      </c>
      <c r="BS22" s="803">
        <f t="shared" ref="BS22:ED22" si="2548">BS54*BS$32</f>
        <v>28369.431518400001</v>
      </c>
      <c r="BT22" s="803">
        <f t="shared" si="440"/>
        <v>16394.499840600001</v>
      </c>
      <c r="BU22" s="803">
        <f t="shared" si="441"/>
        <v>16164.543984750002</v>
      </c>
      <c r="BV22" s="803">
        <f t="shared" si="442"/>
        <v>16299.812135250002</v>
      </c>
      <c r="BW22" s="803">
        <f t="shared" si="443"/>
        <v>16840.884737250002</v>
      </c>
      <c r="BX22" s="803">
        <f t="shared" si="444"/>
        <v>18599.370693750003</v>
      </c>
      <c r="BY22" s="803">
        <f t="shared" ref="BY22:EJ22" si="2549">BZ54*BY$32</f>
        <v>21007.143772650001</v>
      </c>
      <c r="BZ22" s="803">
        <f t="shared" ref="BZ22:EK22" si="2550">BZ54*BZ$32</f>
        <v>29961.895335750003</v>
      </c>
      <c r="CA22" s="803">
        <f t="shared" si="447"/>
        <v>13469.099900759998</v>
      </c>
      <c r="CB22" s="803">
        <f t="shared" si="448"/>
        <v>13280.176882349999</v>
      </c>
      <c r="CC22" s="803">
        <f t="shared" si="449"/>
        <v>13391.308069649998</v>
      </c>
      <c r="CD22" s="803">
        <f t="shared" si="450"/>
        <v>13835.832818849998</v>
      </c>
      <c r="CE22" s="803">
        <f t="shared" si="451"/>
        <v>15280.538253749999</v>
      </c>
      <c r="CF22" s="803">
        <f t="shared" ref="CF22:EQ22" si="2551">CG54*CF$32</f>
        <v>17258.673387689996</v>
      </c>
      <c r="CG22" s="803">
        <f t="shared" ref="CG22:ER22" si="2552">CG54*CG$32</f>
        <v>24615.55798695</v>
      </c>
      <c r="CH22" s="803">
        <f t="shared" si="454"/>
        <v>14921.24059944</v>
      </c>
      <c r="CI22" s="803">
        <f t="shared" si="455"/>
        <v>14711.949270899999</v>
      </c>
      <c r="CJ22" s="803">
        <f t="shared" si="456"/>
        <v>14835.061817099999</v>
      </c>
      <c r="CK22" s="803">
        <f t="shared" si="457"/>
        <v>15327.512001899999</v>
      </c>
      <c r="CL22" s="803">
        <f t="shared" si="458"/>
        <v>16927.975102500001</v>
      </c>
      <c r="CM22" s="803">
        <f t="shared" ref="CM22:EX22" si="2553">CN54*CM$32</f>
        <v>19119.378424859999</v>
      </c>
      <c r="CN22" s="803">
        <f t="shared" ref="CN22:EY22" si="2554">CN54*CN$32</f>
        <v>27269.4289833</v>
      </c>
      <c r="CO22" s="803">
        <f t="shared" si="461"/>
        <v>19707.193447199999</v>
      </c>
      <c r="CP22" s="803">
        <f t="shared" si="462"/>
        <v>19430.772417</v>
      </c>
      <c r="CQ22" s="803">
        <f t="shared" si="463"/>
        <v>19593.373023</v>
      </c>
      <c r="CR22" s="803">
        <f t="shared" si="464"/>
        <v>20243.775447</v>
      </c>
      <c r="CS22" s="803">
        <f t="shared" si="465"/>
        <v>22357.583325000003</v>
      </c>
      <c r="CT22" s="803">
        <f t="shared" ref="CT22:FE22" si="2555">CU54*CT$32</f>
        <v>25251.8741118</v>
      </c>
      <c r="CU22" s="803">
        <f t="shared" ref="CU22:FF22" si="2556">CU54*CU$32</f>
        <v>36016.034228999997</v>
      </c>
      <c r="CV22" s="803">
        <f t="shared" si="468"/>
        <v>21423.926120400003</v>
      </c>
      <c r="CW22" s="803">
        <f t="shared" si="469"/>
        <v>21123.4255065</v>
      </c>
      <c r="CX22" s="803">
        <f t="shared" si="470"/>
        <v>21300.1905735</v>
      </c>
      <c r="CY22" s="803">
        <f t="shared" si="471"/>
        <v>22007.250841500001</v>
      </c>
      <c r="CZ22" s="803">
        <f t="shared" si="472"/>
        <v>24305.196712500005</v>
      </c>
      <c r="DA22" s="803">
        <f t="shared" si="473"/>
        <v>17294.517390213001</v>
      </c>
      <c r="DB22" s="803">
        <f t="shared" si="474"/>
        <v>32888.908366019998</v>
      </c>
      <c r="DC22" s="803">
        <f t="shared" si="475"/>
        <v>13282.019541575997</v>
      </c>
      <c r="DD22" s="803">
        <f t="shared" si="476"/>
        <v>15970.390960499997</v>
      </c>
      <c r="DE22" s="803">
        <f t="shared" si="477"/>
        <v>16104.034399499997</v>
      </c>
      <c r="DF22" s="803">
        <f t="shared" si="478"/>
        <v>16638.608155499998</v>
      </c>
      <c r="DG22" s="803">
        <f t="shared" si="479"/>
        <v>18375.972862499999</v>
      </c>
      <c r="DH22" s="803">
        <f t="shared" ref="DH22:FS22" si="2557">DI54*DH$32</f>
        <v>20754.826076699996</v>
      </c>
      <c r="DI22" s="803">
        <f t="shared" ref="DI22:FT22" si="2558">DI54*DI$32</f>
        <v>29602.021738499996</v>
      </c>
      <c r="DJ22" s="803">
        <f t="shared" si="482"/>
        <v>15621.441757239998</v>
      </c>
      <c r="DK22" s="803">
        <f t="shared" si="483"/>
        <v>18446.267687649997</v>
      </c>
      <c r="DL22" s="803">
        <f t="shared" si="484"/>
        <v>18600.629760349999</v>
      </c>
      <c r="DM22" s="803">
        <f t="shared" si="485"/>
        <v>19218.078051149998</v>
      </c>
      <c r="DN22" s="803">
        <f t="shared" si="486"/>
        <v>21224.78499625</v>
      </c>
      <c r="DO22" s="803">
        <f t="shared" ref="DO22:FZ22" si="2559">DP54*DO$32</f>
        <v>23972.429890309999</v>
      </c>
      <c r="DP22" s="803">
        <f t="shared" ref="DP22:GA22" si="2560">DP54*DP$32</f>
        <v>37278.440557049995</v>
      </c>
      <c r="DQ22" s="803">
        <f t="shared" si="489"/>
        <v>18780.315210960001</v>
      </c>
      <c r="DR22" s="803">
        <f t="shared" si="490"/>
        <v>18516.894948100002</v>
      </c>
      <c r="DS22" s="803">
        <f t="shared" si="491"/>
        <v>18671.848043900001</v>
      </c>
      <c r="DT22" s="803">
        <f t="shared" si="492"/>
        <v>19291.6604271</v>
      </c>
      <c r="DU22" s="803">
        <f t="shared" si="493"/>
        <v>21306.050672500001</v>
      </c>
      <c r="DV22" s="803">
        <f t="shared" ref="DV22:GG22" si="2561">DW54*DV$32</f>
        <v>24064.215777739999</v>
      </c>
      <c r="DW22" s="803">
        <f t="shared" ref="DW22:GH22" si="2562">DW54*DW$32</f>
        <v>34322.110719700002</v>
      </c>
      <c r="DX22" s="803">
        <f t="shared" ref="DX22:DX30" si="2563">ED54*DX$31</f>
        <v>45120.447270500008</v>
      </c>
      <c r="DY22" s="803">
        <f t="shared" ref="DY22:DY30" si="2564">ED54*DY$31</f>
        <v>39194.179569300002</v>
      </c>
      <c r="DZ22" s="803">
        <f t="shared" ref="DZ22:DZ30" si="2565">ED54*DZ$31</f>
        <v>54979.601718860009</v>
      </c>
      <c r="EA22" s="803">
        <f t="shared" ref="EA22:EA30" si="2566">ED54*EA$31</f>
        <v>18290.617132340001</v>
      </c>
      <c r="EB22" s="803">
        <f t="shared" ref="EB22:EB30" si="2567">ED54*EB$31</f>
        <v>21846.377753060005</v>
      </c>
      <c r="EC22" s="803">
        <f t="shared" ref="EC22:EC30" si="2568">ED54*EC$31</f>
        <v>35557.606207200006</v>
      </c>
      <c r="ED22" s="803">
        <f t="shared" ref="ED22:ED30" si="2569">ED54*ED$31</f>
        <v>54386.974948740004</v>
      </c>
      <c r="EE22" s="803">
        <f t="shared" ref="EE22:EE30" si="2570">EK54*EE$31</f>
        <v>25722.903937499996</v>
      </c>
      <c r="EF22" s="803">
        <f t="shared" ref="EF22:EF30" si="2571">EK54*EF$31</f>
        <v>16675.537724999998</v>
      </c>
      <c r="EG22" s="803">
        <f t="shared" ref="EG22:EG30" si="2572">EK54*EG$31</f>
        <v>16994.856532499998</v>
      </c>
      <c r="EH22" s="803">
        <f t="shared" ref="EH22:EH30" si="2573">EK54*EH$31</f>
        <v>18343.091497500001</v>
      </c>
      <c r="EI22" s="803">
        <f t="shared" ref="EI22:EI30" si="2574">EK54*EI$31</f>
        <v>21358.880234999997</v>
      </c>
      <c r="EJ22" s="803">
        <f t="shared" ref="EJ22:EJ30" si="2575">EK54*EJ$31</f>
        <v>31275.503201250001</v>
      </c>
      <c r="EK22" s="803">
        <f t="shared" ref="EK22:EK30" si="2576">EK54*EK$31</f>
        <v>47028.564371250002</v>
      </c>
      <c r="EL22" s="803">
        <f t="shared" ref="EL22:EL30" si="2577">ER54*EL$31</f>
        <v>25052.305110000001</v>
      </c>
      <c r="EM22" s="803">
        <f t="shared" ref="EM22:EM30" si="2578">ER54*EM$31</f>
        <v>16240.804692000002</v>
      </c>
      <c r="EN22" s="803">
        <f t="shared" ref="EN22:EN30" si="2579">ER54*EN$31</f>
        <v>16551.798824400001</v>
      </c>
      <c r="EO22" s="803">
        <f t="shared" ref="EO22:EO30" si="2580">ER54*EO$31</f>
        <v>17864.885161200003</v>
      </c>
      <c r="EP22" s="803">
        <f t="shared" ref="EP22:EP30" si="2581">ER54*EP$31</f>
        <v>20802.051967200001</v>
      </c>
      <c r="EQ22" s="803">
        <f t="shared" ref="EQ22:EQ30" si="2582">ER54*EQ$31</f>
        <v>30460.147523400003</v>
      </c>
      <c r="ER22" s="803">
        <f t="shared" ref="ER22:ER30" si="2583">ER54*ER$31</f>
        <v>45802.5247218</v>
      </c>
      <c r="ES22" s="803">
        <f t="shared" ref="ES22:ES30" si="2584">EY54*ES$31</f>
        <v>27121.1460425</v>
      </c>
      <c r="ET22" s="803">
        <f t="shared" ref="ET22:ET30" si="2585">EY54*ET$31</f>
        <v>17581.984331000003</v>
      </c>
      <c r="EU22" s="803">
        <f t="shared" ref="EU22:EU30" si="2586">EY54*EU$31</f>
        <v>17918.660626700002</v>
      </c>
      <c r="EV22" s="803">
        <f t="shared" ref="EV22:EV30" si="2587">EY54*EV$31</f>
        <v>19340.182764100002</v>
      </c>
      <c r="EW22" s="803">
        <f t="shared" ref="EW22:EW30" si="2588">EY54*EW$31</f>
        <v>22519.9033346</v>
      </c>
      <c r="EX22" s="803">
        <f t="shared" ref="EX22:EX30" si="2589">EY54*EX$31</f>
        <v>32975.572739950003</v>
      </c>
      <c r="EY22" s="803">
        <f t="shared" ref="EY22:EY30" si="2590">EY54*EY$31</f>
        <v>49584.936661150008</v>
      </c>
      <c r="EZ22" s="803">
        <f t="shared" ref="EZ22:EZ30" si="2591">FF54*EZ$31</f>
        <v>27323.022437500003</v>
      </c>
      <c r="FA22" s="803">
        <f t="shared" ref="FA22:FA30" si="2592">FF54*FA$31</f>
        <v>17712.855925000003</v>
      </c>
      <c r="FB22" s="803">
        <f t="shared" ref="FB22:FB30" si="2593">FF54*FB$31</f>
        <v>18052.038272500002</v>
      </c>
      <c r="FC22" s="803">
        <f t="shared" ref="FC22:FC30" si="2594">FF54*FC$31</f>
        <v>19484.141517500004</v>
      </c>
      <c r="FD22" s="803">
        <f t="shared" ref="FD22:FD30" si="2595">FF54*FD$31</f>
        <v>22687.530355000003</v>
      </c>
      <c r="FE22" s="803">
        <f t="shared" ref="FE22:FE30" si="2596">FF54*FE$31</f>
        <v>33221.026591250011</v>
      </c>
      <c r="FF22" s="803">
        <f t="shared" ref="FF22:FF30" si="2597">FF54*FF$31</f>
        <v>49954.022401250011</v>
      </c>
      <c r="FG22" s="803">
        <f t="shared" ref="FG22:FG30" si="2598">FM54*FG$31</f>
        <v>28385.378857500004</v>
      </c>
      <c r="FH22" s="803">
        <f t="shared" ref="FH22:FH30" si="2599">FM54*FH$31</f>
        <v>18401.555949000001</v>
      </c>
      <c r="FI22" s="803">
        <f t="shared" ref="FI22:FI30" si="2600">FM54*FI$31</f>
        <v>18753.926169300001</v>
      </c>
      <c r="FJ22" s="803">
        <f t="shared" ref="FJ22:FJ30" si="2601">FM54*FJ$31</f>
        <v>20241.711543900004</v>
      </c>
      <c r="FK22" s="803">
        <f t="shared" ref="FK22:FK30" si="2602">FM54*FK$31</f>
        <v>23569.652513400004</v>
      </c>
      <c r="FL22" s="803">
        <f t="shared" ref="FL22:FL30" si="2603">FM54*FL$31</f>
        <v>34512.705466050007</v>
      </c>
      <c r="FM22" s="803">
        <f t="shared" ref="FM22:FM30" si="2604">FM54*FM$31</f>
        <v>51896.303000850006</v>
      </c>
      <c r="FN22" s="803">
        <f t="shared" ref="FN22:FN30" si="2605">FT54*FN$31</f>
        <v>25364.921470499994</v>
      </c>
      <c r="FO22" s="803">
        <f t="shared" ref="FO22:FO30" si="2606">FT54*FO$31</f>
        <v>16443.466332599997</v>
      </c>
      <c r="FP22" s="803">
        <f t="shared" ref="FP22:FP30" si="2607">FT54*FP$31</f>
        <v>16758.341219819999</v>
      </c>
      <c r="FQ22" s="803">
        <f t="shared" ref="FQ22:FQ30" si="2608">FT54*FQ$31</f>
        <v>18087.812965860001</v>
      </c>
      <c r="FR22" s="803">
        <f t="shared" ref="FR22:FR30" si="2609">FT54*FR$31</f>
        <v>21061.631345159996</v>
      </c>
      <c r="FS22" s="803">
        <f t="shared" ref="FS22:FS30" si="2610">FT54*FS$31</f>
        <v>30840.245898270001</v>
      </c>
      <c r="FT22" s="803">
        <f t="shared" ref="FT22:FT30" si="2611">FT54*FT$31</f>
        <v>46374.073667789999</v>
      </c>
      <c r="FU22" s="803">
        <f t="shared" ref="FU22:FU30" si="2612">GA54*FU$31</f>
        <v>28364.362325499995</v>
      </c>
      <c r="FV22" s="803">
        <f t="shared" ref="FV22:FV30" si="2613">GA54*FV$31</f>
        <v>18387.931438599997</v>
      </c>
      <c r="FW22" s="803">
        <f t="shared" ref="FW22:FW30" si="2614">GA54*FW$31</f>
        <v>18740.040764019999</v>
      </c>
      <c r="FX22" s="803">
        <f t="shared" ref="FX22:FX30" si="2615">GA54*FX$31</f>
        <v>20226.72458246</v>
      </c>
      <c r="FY22" s="803">
        <f t="shared" ref="FY22:FY30" si="2616">GA54*FY$31</f>
        <v>23552.201544759995</v>
      </c>
      <c r="FZ22" s="803">
        <f t="shared" ref="FZ22:FZ30" si="2617">GA54*FZ$31</f>
        <v>34487.152261969997</v>
      </c>
      <c r="GA22" s="803">
        <f t="shared" ref="GA22:GA30" si="2618">GA54*GA$31</f>
        <v>51857.878982689996</v>
      </c>
      <c r="GB22" s="803">
        <f t="shared" ref="GB22:GB30" si="2619">GH54*GB$31</f>
        <v>33840.477869999995</v>
      </c>
      <c r="GC22" s="803">
        <f t="shared" ref="GC22:GC30" si="2620">GH54*GC$31</f>
        <v>22638.112782</v>
      </c>
      <c r="GD22" s="803">
        <f t="shared" ref="GD22:GD30" si="2621">GH54*GD$31</f>
        <v>21657.905836799997</v>
      </c>
      <c r="GE22" s="803">
        <f t="shared" ref="GE22:GE30" si="2622">GH54*GE$31</f>
        <v>24131.761460400001</v>
      </c>
      <c r="GF22" s="803">
        <f t="shared" ref="GF22:GF30" si="2623">GH54*GF$31</f>
        <v>28099.265762399998</v>
      </c>
      <c r="GG22" s="803">
        <f t="shared" ref="GG22:GG30" si="2624">GH54*GG$31</f>
        <v>41145.353437800004</v>
      </c>
      <c r="GH22" s="803">
        <f t="shared" ref="GH22:GH30" si="2625">GH54*GH$31</f>
        <v>61869.728850600004</v>
      </c>
      <c r="GI22" s="803">
        <f t="shared" ref="GI22:GI30" si="2626">GO54*GI$31</f>
        <v>37431.697278000007</v>
      </c>
      <c r="GJ22" s="803">
        <f t="shared" ref="GJ22:GJ30" si="2627">GO54*GJ$31</f>
        <v>24266.065821600005</v>
      </c>
      <c r="GK22" s="803">
        <f t="shared" ref="GK22:GK30" si="2628">GO54*GK$31</f>
        <v>24730.735167120005</v>
      </c>
      <c r="GL22" s="803">
        <f t="shared" ref="GL22:GL30" si="2629">GO54*GL$31</f>
        <v>26692.672403760007</v>
      </c>
      <c r="GM22" s="803">
        <f t="shared" ref="GM22:GM30" si="2630">GO54*GM$31</f>
        <v>31081.216222560004</v>
      </c>
      <c r="GN22" s="803">
        <f t="shared" ref="GN22:GN30" si="2631">GO54*GN$31</f>
        <v>45511.780897320008</v>
      </c>
      <c r="GO22" s="803">
        <f t="shared" ref="GO22:GO30" si="2632">GO54*GO$31</f>
        <v>68435.468609640011</v>
      </c>
      <c r="GP22" s="803">
        <f t="shared" ref="GP22:GP30" si="2633">GV54*GP$31</f>
        <v>28007.382693000003</v>
      </c>
      <c r="GQ22" s="803">
        <f t="shared" ref="GQ22:GQ30" si="2634">GV54*GQ$31</f>
        <v>18156.510159600002</v>
      </c>
      <c r="GR22" s="803">
        <f t="shared" ref="GR22:GR30" si="2635">GV54*GR$31</f>
        <v>18504.188013720002</v>
      </c>
      <c r="GS22" s="803">
        <f t="shared" ref="GS22:GS30" si="2636">GV54*GS$31</f>
        <v>19972.161175560006</v>
      </c>
      <c r="GT22" s="803">
        <f t="shared" ref="GT22:GT30" si="2637">GV54*GT$31</f>
        <v>23255.785353360003</v>
      </c>
      <c r="GU22" s="803">
        <f t="shared" ref="GU22:GU30" si="2638">GV54*GU$31</f>
        <v>34053.114267420009</v>
      </c>
      <c r="GV22" s="803">
        <f t="shared" ref="GV22:GV30" si="2639">GV54*GV$31</f>
        <v>51205.221737340005</v>
      </c>
      <c r="GW22" s="803">
        <f t="shared" ref="GW22:GW30" si="2640">HC54*GW$31</f>
        <v>33573.487572000005</v>
      </c>
      <c r="GX22" s="803">
        <f t="shared" ref="GX22:GX30" si="2641">HC54*GX$31</f>
        <v>21764.881598400003</v>
      </c>
      <c r="GY22" s="803">
        <f t="shared" ref="GY22:GY30" si="2642">HC54*GY$31</f>
        <v>22181.655926880001</v>
      </c>
      <c r="GZ22" s="803">
        <f t="shared" ref="GZ22:GZ30" si="2643">HC54*GZ$31</f>
        <v>23941.369758240005</v>
      </c>
      <c r="HA22" s="803">
        <f t="shared" ref="HA22:HA30" si="2644">HC54*HA$31</f>
        <v>27877.571749440001</v>
      </c>
      <c r="HB22" s="803">
        <f t="shared" ref="HB22:HB30" si="2645">HC54*HB$31</f>
        <v>40820.730061680006</v>
      </c>
      <c r="HC22" s="803">
        <f t="shared" ref="HC22:HC30" si="2646">HC54*HC$31</f>
        <v>61381.596933360008</v>
      </c>
      <c r="HD22" s="803">
        <f t="shared" ref="HD22:HD30" si="2647">HJ54*HD$31</f>
        <v>31934.140757499998</v>
      </c>
      <c r="HE22" s="803">
        <f t="shared" ref="HE22:HE30" si="2648">HJ54*HE$31</f>
        <v>20702.132629</v>
      </c>
      <c r="HF22" s="803">
        <f t="shared" ref="HF22:HF30" si="2649">HJ54*HF$31</f>
        <v>21098.556445300001</v>
      </c>
      <c r="HG22" s="803">
        <f t="shared" ref="HG22:HG30" si="2650">HJ54*HG$31</f>
        <v>22772.3458919</v>
      </c>
      <c r="HH22" s="803">
        <f t="shared" ref="HH22:HH30" si="2651">HJ54*HH$31</f>
        <v>26516.348601399997</v>
      </c>
      <c r="HI22" s="803">
        <f t="shared" ref="HI22:HI30" si="2652">HJ54*HI$31</f>
        <v>38827.510452050003</v>
      </c>
      <c r="HJ22" s="803">
        <f t="shared" ref="HJ22:HJ30" si="2653">HJ54*HJ$31</f>
        <v>58384.418722850001</v>
      </c>
      <c r="HK22" s="803">
        <f t="shared" ref="HK22:HK30" si="2654">HQ54*HK$31</f>
        <v>36328.353432499993</v>
      </c>
      <c r="HL22" s="803">
        <f t="shared" ref="HL22:HL30" si="2655">HQ54*HL$31</f>
        <v>23550.794639</v>
      </c>
      <c r="HM22" s="803">
        <f t="shared" ref="HM22:HM30" si="2656">HQ54*HM$31</f>
        <v>24001.767302299999</v>
      </c>
      <c r="HN22" s="803">
        <f t="shared" ref="HN22:HN30" si="2657">HQ54*HN$31</f>
        <v>25905.874102900001</v>
      </c>
      <c r="HO22" s="803">
        <f t="shared" ref="HO22:HO30" si="2658">HQ54*HO$31</f>
        <v>30165.060367399998</v>
      </c>
      <c r="HP22" s="803">
        <f t="shared" ref="HP22:HP30" si="2659">HQ54*HP$31</f>
        <v>44170.26696655</v>
      </c>
      <c r="HQ22" s="803">
        <f t="shared" ref="HQ22:HQ30" si="2660">HQ54*HQ$31</f>
        <v>66418.25168935</v>
      </c>
      <c r="HR22" s="803">
        <f t="shared" ref="HR22:HR30" si="2661">HX54*HR$31</f>
        <v>30085.548589999999</v>
      </c>
      <c r="HS22" s="803">
        <f t="shared" ref="HS22:HS30" si="2662">HX54*HS$31</f>
        <v>19503.734948000001</v>
      </c>
      <c r="HT22" s="803">
        <f t="shared" ref="HT22:HT30" si="2663">HX54*HT$31</f>
        <v>19877.210723600001</v>
      </c>
      <c r="HU22" s="803">
        <f t="shared" ref="HU22:HU30" si="2664">HX54*HU$31</f>
        <v>21454.108442800003</v>
      </c>
      <c r="HV22" s="803">
        <f t="shared" ref="HV22:HV30" si="2665">HX54*HV$31</f>
        <v>24981.3796568</v>
      </c>
      <c r="HW22" s="803">
        <f t="shared" ref="HW22:HW30" si="2666">HX54*HW$31</f>
        <v>36579.877354600008</v>
      </c>
      <c r="HX22" s="803">
        <f t="shared" ref="HX22:HX30" si="2667">HX54*HX$31</f>
        <v>55004.682284200004</v>
      </c>
      <c r="HY22" s="803">
        <f t="shared" ref="HY22:HY30" si="2668">IE54*HY$31</f>
        <v>30566.4505875</v>
      </c>
      <c r="HZ22" s="803">
        <f t="shared" ref="HZ22:HZ30" si="2669">IE54*HZ$31</f>
        <v>19815.492105000001</v>
      </c>
      <c r="IA22" s="803">
        <f t="shared" ref="IA22:IA30" si="2670">IE54*IA$31</f>
        <v>20194.937698500002</v>
      </c>
      <c r="IB22" s="803">
        <f t="shared" ref="IB22:IB30" si="2671">IE54*IB$31</f>
        <v>21797.041315500002</v>
      </c>
      <c r="IC22" s="803">
        <f t="shared" ref="IC22:IC30" si="2672">IE54*IC$31</f>
        <v>25380.694143000001</v>
      </c>
      <c r="ID22" s="803">
        <f t="shared" ref="ID22:ID30" si="2673">IE54*ID$31</f>
        <v>37164.587852250006</v>
      </c>
      <c r="IE22" s="803">
        <f t="shared" ref="IE22:IE30" si="2674">IE54*IE$31</f>
        <v>55883.903798250001</v>
      </c>
      <c r="IF22" s="803">
        <f t="shared" ref="IF22:IF30" si="2675">IL54*IF$31</f>
        <v>29049.500824999999</v>
      </c>
      <c r="IG22" s="803">
        <f t="shared" ref="IG22:IG30" si="2676">IL54*IG$31</f>
        <v>18832.090190000003</v>
      </c>
      <c r="IH22" s="803">
        <f t="shared" ref="IH22:IH30" si="2677">IL54*IH$31</f>
        <v>19192.704683</v>
      </c>
      <c r="II22" s="803">
        <f t="shared" ref="II22:II30" si="2678">IL54*II$31</f>
        <v>20715.299209000001</v>
      </c>
      <c r="IJ22" s="803">
        <f t="shared" ref="IJ22:IJ30" si="2679">IL54*IJ$31</f>
        <v>24121.102754</v>
      </c>
      <c r="IK22" s="803">
        <f t="shared" ref="IK22:IK30" si="2680">IL54*IK$31</f>
        <v>35320.186175500006</v>
      </c>
      <c r="IL22" s="803">
        <f t="shared" ref="IL22:IL30" si="2681">IL54*IL$31</f>
        <v>53110.501163500005</v>
      </c>
      <c r="IM22" s="803">
        <f t="shared" ref="IM22:IM30" si="2682">IS54*IM$31</f>
        <v>27948.889127499999</v>
      </c>
      <c r="IN22" s="803">
        <f t="shared" ref="IN22:IN30" si="2683">IS54*IN$31</f>
        <v>18118.590193</v>
      </c>
      <c r="IO22" s="803">
        <f t="shared" ref="IO22:IO30" si="2684">IS54*IO$31</f>
        <v>18465.5419201</v>
      </c>
      <c r="IP22" s="803">
        <f t="shared" ref="IP22:IP30" si="2685">IS54*IP$31</f>
        <v>19930.449212300002</v>
      </c>
      <c r="IQ22" s="803">
        <f t="shared" ref="IQ22:IQ30" si="2686">IS54*IQ$31</f>
        <v>23207.215523799998</v>
      </c>
      <c r="IR22" s="803">
        <f t="shared" ref="IR22:IR30" si="2687">IS54*IR$31</f>
        <v>33981.994159850001</v>
      </c>
      <c r="IS22" s="803">
        <f t="shared" ref="IS22:IS30" si="2688">IS54*IS$31</f>
        <v>51098.279363449998</v>
      </c>
      <c r="IT22" s="803">
        <f t="shared" ref="IT22:IT30" si="2689">IZ54*IT$31</f>
        <v>34530.339874999998</v>
      </c>
      <c r="IU22" s="803">
        <f t="shared" ref="IU22:IU30" si="2690">IZ54*IU$31</f>
        <v>22385.185849999998</v>
      </c>
      <c r="IV22" s="803">
        <f t="shared" ref="IV22:IV30" si="2691">IZ54*IV$31</f>
        <v>22813.838345</v>
      </c>
      <c r="IW22" s="803">
        <f t="shared" ref="IW22:IW30" si="2692">IZ54*IW$31</f>
        <v>24623.704435</v>
      </c>
      <c r="IX22" s="803">
        <f t="shared" ref="IX22:IX30" si="2693">IZ54*IX$31</f>
        <v>28672.089109999997</v>
      </c>
      <c r="IY22" s="803">
        <f t="shared" ref="IY22:IY30" si="2694">IZ54*IY$31</f>
        <v>41984.130482500004</v>
      </c>
      <c r="IZ22" s="803">
        <f t="shared" ref="IZ22:IZ30" si="2695">IZ54*IZ$31</f>
        <v>63130.986902500001</v>
      </c>
      <c r="JA22" s="803">
        <f t="shared" ref="JA22:JA30" si="2696">JG54*JA$31</f>
        <v>26230.171864999997</v>
      </c>
      <c r="JB22" s="803">
        <f t="shared" ref="JB22:JB30" si="2697">JG54*JB$31</f>
        <v>17004.387277999998</v>
      </c>
      <c r="JC22" s="803">
        <f t="shared" ref="JC22:JC30" si="2698">JG54*JC$31</f>
        <v>17330.003204599998</v>
      </c>
      <c r="JD22" s="803">
        <f t="shared" ref="JD22:JD30" si="2699">JG54*JD$31</f>
        <v>18704.826005800001</v>
      </c>
      <c r="JE22" s="803">
        <f t="shared" ref="JE22:JE30" si="2700">JG54*JE$31</f>
        <v>21780.087534799997</v>
      </c>
      <c r="JF22" s="803">
        <f t="shared" ref="JF22:JF30" si="2701">JG54*JF$31</f>
        <v>31892.271033100002</v>
      </c>
      <c r="JG22" s="803">
        <f t="shared" ref="JG22:JG30" si="2702">JG54*JG$31</f>
        <v>47955.990078700001</v>
      </c>
      <c r="JH22" s="803">
        <f t="shared" ref="JH22:JH30" si="2703">JN54*JH$31</f>
        <v>28958.173517499992</v>
      </c>
      <c r="JI22" s="803">
        <f t="shared" ref="JI22:JI30" si="2704">JN54*JI$31</f>
        <v>18772.884900999998</v>
      </c>
      <c r="JJ22" s="803">
        <f t="shared" ref="JJ22:JJ30" si="2705">JN54*JJ$31</f>
        <v>19132.365675699995</v>
      </c>
      <c r="JK22" s="803">
        <f t="shared" ref="JK22:JK30" si="2706">JN54*JK$31</f>
        <v>20650.173391099997</v>
      </c>
      <c r="JL22" s="803">
        <f t="shared" ref="JL22:JL30" si="2707">JN54*JL$31</f>
        <v>24045.269596599996</v>
      </c>
      <c r="JM22" s="803">
        <f t="shared" ref="JM22:JM30" si="2708">JN54*JM$31</f>
        <v>35209.144766449994</v>
      </c>
      <c r="JN22" s="803">
        <f t="shared" ref="JN22:JN30" si="2709">JN54*JN$31</f>
        <v>52943.529651649987</v>
      </c>
      <c r="JO22" s="803">
        <f t="shared" ref="JO22:JO30" si="2710">JU54*JO$31</f>
        <v>31917.733499999995</v>
      </c>
      <c r="JP22" s="803">
        <f t="shared" ref="JP22:JP30" si="2711">JU54*JP$31</f>
        <v>20691.496199999998</v>
      </c>
      <c r="JQ22" s="803">
        <f t="shared" ref="JQ22:JQ30" si="2712">JU54*JQ$31</f>
        <v>21087.716339999999</v>
      </c>
      <c r="JR22" s="803">
        <f t="shared" ref="JR22:JR30" si="2713">JU54*JR$31</f>
        <v>22760.645820000002</v>
      </c>
      <c r="JS22" s="803">
        <f t="shared" ref="JS22:JS30" si="2714">JU54*JS$31</f>
        <v>26502.724919999997</v>
      </c>
      <c r="JT22" s="803">
        <f t="shared" ref="JT22:JT30" si="2715">JU54*JT$31</f>
        <v>38807.56149</v>
      </c>
      <c r="JU22" s="803">
        <f t="shared" ref="JU22:JU30" si="2716">JU54*JU$31</f>
        <v>58354.421729999995</v>
      </c>
      <c r="JV22" s="803">
        <f t="shared" ref="JV22:JV30" si="2717">KB54*JV$31</f>
        <v>30990.842459999993</v>
      </c>
      <c r="JW22" s="803">
        <f t="shared" ref="JW22:JW30" si="2718">KB54*JW$31</f>
        <v>20090.615111999999</v>
      </c>
      <c r="JX22" s="803">
        <f t="shared" ref="JX22:JX30" si="2719">KB54*JX$31</f>
        <v>20475.329018399996</v>
      </c>
      <c r="JY22" s="803">
        <f t="shared" ref="JY22:JY30" si="2720">KB54*JY$31</f>
        <v>22099.676623199997</v>
      </c>
      <c r="JZ22" s="803">
        <f t="shared" ref="JZ22:JZ30" si="2721">KB54*JZ$31</f>
        <v>25733.085739199996</v>
      </c>
      <c r="KA22" s="803">
        <f t="shared" ref="KA22:KA30" si="2722">KB54*KA$31</f>
        <v>37680.589832400001</v>
      </c>
      <c r="KB22" s="803">
        <f t="shared" ref="KB22:KB30" si="2723">KB54*KB$31</f>
        <v>56659.809214799992</v>
      </c>
      <c r="KC22" s="803">
        <f t="shared" ref="KC22:KC30" si="2724">KI54*KC$31</f>
        <v>30697.772519999999</v>
      </c>
      <c r="KD22" s="803">
        <f t="shared" ref="KD22:KD30" si="2725">KI54*KD$31</f>
        <v>19900.624944000003</v>
      </c>
      <c r="KE22" s="803">
        <f t="shared" ref="KE22:KE30" si="2726">KI54*KE$31</f>
        <v>20281.700740799999</v>
      </c>
      <c r="KF22" s="803">
        <f t="shared" ref="KF22:KF30" si="2727">KI54*KF$31</f>
        <v>21890.687438400004</v>
      </c>
      <c r="KG22" s="803">
        <f t="shared" ref="KG22:KG30" si="2728">KI54*KG$31</f>
        <v>25489.736630399999</v>
      </c>
      <c r="KH22" s="803">
        <f t="shared" ref="KH22:KH30" si="2729">KI54*KH$31</f>
        <v>37324.257208800002</v>
      </c>
      <c r="KI22" s="803">
        <f t="shared" ref="KI22:KI30" si="2730">KI54*KI$31</f>
        <v>56123.996517600004</v>
      </c>
      <c r="KJ22" s="803">
        <f t="shared" ref="KJ22:KJ30" si="2731">KP54*KJ$31</f>
        <v>36743.917559999994</v>
      </c>
      <c r="KK22" s="803">
        <f t="shared" ref="KK22:KK30" si="2732">KP54*KK$31</f>
        <v>23820.194831999997</v>
      </c>
      <c r="KL22" s="803">
        <f t="shared" ref="KL22:KL30" si="2733">KP54*KL$31</f>
        <v>24276.326222399995</v>
      </c>
      <c r="KM22" s="803">
        <f t="shared" ref="KM22:KM30" si="2734">KP54*KM$31</f>
        <v>26202.214315199999</v>
      </c>
      <c r="KN22" s="803">
        <f t="shared" ref="KN22:KN30" si="2735">KP54*KN$31</f>
        <v>30510.121891199997</v>
      </c>
      <c r="KO22" s="803">
        <f t="shared" ref="KO22:KO30" si="2736">KP54*KO$31</f>
        <v>44675.5356264</v>
      </c>
      <c r="KP22" s="803">
        <f t="shared" ref="KP22:KP30" si="2737">KP54*KP$31</f>
        <v>67178.017552799996</v>
      </c>
      <c r="KQ22" s="803">
        <f t="shared" ref="KQ22:KQ30" si="2738">KW54*KQ$31</f>
        <v>29149.079575</v>
      </c>
      <c r="KR22" s="803">
        <f t="shared" ref="KR22:KR30" si="2739">KW54*KR$31</f>
        <v>18896.644690000001</v>
      </c>
      <c r="KS22" s="803">
        <f t="shared" ref="KS22:KS30" si="2740">KW54*KS$31</f>
        <v>19258.495332999999</v>
      </c>
      <c r="KT22" s="803">
        <f t="shared" ref="KT22:KT30" si="2741">KW54*KT$31</f>
        <v>20786.309159</v>
      </c>
      <c r="KU22" s="803">
        <f t="shared" ref="KU22:KU30" si="2742">KW54*KU$31</f>
        <v>24203.787454000001</v>
      </c>
      <c r="KV22" s="803">
        <f t="shared" ref="KV22:KV30" si="2743">KW54*KV$31</f>
        <v>35441.260200500001</v>
      </c>
      <c r="KW22" s="803">
        <f t="shared" ref="KW22:KW30" si="2744">KW54*KW$31</f>
        <v>53292.558588500004</v>
      </c>
      <c r="KX22" s="803">
        <f t="shared" ref="KX22:KX30" si="2745">LD54*KX$31</f>
        <v>40097.676355000003</v>
      </c>
      <c r="KY22" s="803">
        <f t="shared" ref="KY22:KY30" si="2746">LD54*KY$31</f>
        <v>25994.355706000002</v>
      </c>
      <c r="KZ22" s="803">
        <f t="shared" ref="KZ22:KZ30" si="2747">LD54*KZ$31</f>
        <v>26492.119964200003</v>
      </c>
      <c r="LA22" s="803">
        <f t="shared" ref="LA22:LA30" si="2748">LD54*LA$31</f>
        <v>28593.791276600004</v>
      </c>
      <c r="LB22" s="803">
        <f t="shared" ref="LB22:LB30" si="2749">LD54*LB$31</f>
        <v>33294.898159600001</v>
      </c>
      <c r="LC22" s="803">
        <f t="shared" ref="LC22:LC30" si="2750">LD54*LC$31</f>
        <v>48753.243733700008</v>
      </c>
      <c r="LD22" s="803">
        <f t="shared" ref="LD22:LD30" si="2751">LD54*LD$31</f>
        <v>73309.6138049</v>
      </c>
      <c r="LE22" s="803">
        <f t="shared" ref="LE22:LE30" si="2752">LK54*LE$31</f>
        <v>47814.645230000002</v>
      </c>
      <c r="LF22" s="803">
        <f t="shared" ref="LF22:LF30" si="2753">LK54*LF$31</f>
        <v>30997.080356000006</v>
      </c>
      <c r="LG22" s="803">
        <f t="shared" ref="LG22:LG30" si="2754">LK54*LG$31</f>
        <v>31590.641469200003</v>
      </c>
      <c r="LH22" s="803">
        <f t="shared" ref="LH22:LH30" si="2755">LK54*LH$31</f>
        <v>34096.788391600006</v>
      </c>
      <c r="LI22" s="803">
        <f t="shared" ref="LI22:LI30" si="2756">LK54*LI$31</f>
        <v>39702.643349600003</v>
      </c>
      <c r="LJ22" s="803">
        <f t="shared" ref="LJ22:LJ30" si="2757">LK54*LJ$31</f>
        <v>58136.013476200016</v>
      </c>
      <c r="LK22" s="803">
        <f t="shared" ref="LK22:LK30" si="2758">LK54*LK$31</f>
        <v>87418.361727400013</v>
      </c>
      <c r="LL22" s="803">
        <f t="shared" ref="LL22:LL30" si="2759">LR54*LL$31</f>
        <v>42159.052760000006</v>
      </c>
      <c r="LM22" s="803">
        <f t="shared" ref="LM22:LM30" si="2760">LR54*LM$31</f>
        <v>27330.696272000005</v>
      </c>
      <c r="LN22" s="803">
        <f t="shared" ref="LN22:LN30" si="2761">LR54*LN$31</f>
        <v>27854.050030400005</v>
      </c>
      <c r="LO22" s="803">
        <f t="shared" ref="LO22:LO30" si="2762">LR54*LO$31</f>
        <v>30063.765899200007</v>
      </c>
      <c r="LP22" s="803">
        <f t="shared" ref="LP22:LP30" si="2763">LR54*LP$31</f>
        <v>35006.551395200004</v>
      </c>
      <c r="LQ22" s="803">
        <f t="shared" ref="LQ22:LQ30" si="2764">LR54*LQ$31</f>
        <v>51259.593114400013</v>
      </c>
      <c r="LR22" s="803">
        <f t="shared" ref="LR22:LR30" si="2765">LR54*LR$31</f>
        <v>77078.378528800007</v>
      </c>
      <c r="LS22" s="803">
        <f t="shared" ref="LS22:LS30" si="2766">LY54*LS$31</f>
        <v>62052.975765000003</v>
      </c>
      <c r="LT22" s="803">
        <f t="shared" ref="LT22:LT30" si="2767">LY54*LT$31</f>
        <v>40227.446358000001</v>
      </c>
      <c r="LU22" s="803">
        <f t="shared" ref="LU22:LU30" si="2768">LY54*LU$31</f>
        <v>40997.759160599999</v>
      </c>
      <c r="LV22" s="803">
        <f t="shared" ref="LV22:LV30" si="2769">LY54*LV$31</f>
        <v>44250.190993800003</v>
      </c>
      <c r="LW22" s="803">
        <f t="shared" ref="LW22:LW30" si="2770">LY54*LW$31</f>
        <v>51525.367462800001</v>
      </c>
      <c r="LX22" s="803">
        <f t="shared" ref="LX22:LX30" si="2771">LY54*LX$31</f>
        <v>75447.859499100014</v>
      </c>
      <c r="LY22" s="803">
        <f t="shared" ref="LY22:LY30" si="2772">LY54*LY$31</f>
        <v>113449.95776070001</v>
      </c>
      <c r="LZ22" s="803">
        <f t="shared" ref="LZ22:LZ30" si="2773">MF54*LZ$31</f>
        <v>84608.639554999987</v>
      </c>
      <c r="MA22" s="803">
        <f t="shared" ref="MA22:MA30" si="2774">MF54*MA$31</f>
        <v>54849.738745999995</v>
      </c>
      <c r="MB22" s="803">
        <f t="shared" ref="MB22:MB30" si="2775">MF54*MB$31</f>
        <v>55900.052892199994</v>
      </c>
      <c r="MC22" s="803">
        <f t="shared" ref="MC22:MC30" si="2776">MF54*MC$31</f>
        <v>60334.712620599996</v>
      </c>
      <c r="MD22" s="803">
        <f t="shared" ref="MD22:MD30" si="2777">MF54*MD$31</f>
        <v>70254.34622359999</v>
      </c>
      <c r="ME22" s="803">
        <f t="shared" ref="ME22:ME30" si="2778">MF54*ME$31</f>
        <v>102872.43554169999</v>
      </c>
      <c r="MF22" s="803">
        <f t="shared" ref="MF22:MF30" si="2779">MF54*MF$31</f>
        <v>154687.93342089999</v>
      </c>
      <c r="MG22" s="803">
        <f t="shared" ref="MG22:MG30" si="2780">MM54*MG$31</f>
        <v>102735.70130999999</v>
      </c>
      <c r="MH22" s="803">
        <f t="shared" ref="MH22:MH30" si="2781">MM54*MH$31</f>
        <v>66601.075331999993</v>
      </c>
      <c r="MI22" s="803">
        <f t="shared" ref="MI22:MI30" si="2782">MM54*MI$31</f>
        <v>67876.415072399992</v>
      </c>
      <c r="MJ22" s="803">
        <f t="shared" ref="MJ22:MJ30" si="2783">MM54*MJ$31</f>
        <v>73261.182865199997</v>
      </c>
      <c r="MK22" s="803">
        <f t="shared" ref="MK22:MK30" si="2784">MM54*MK$31</f>
        <v>85306.058191199991</v>
      </c>
      <c r="ML22" s="803">
        <f t="shared" ref="ML22:ML30" si="2785">MM54*ML$31</f>
        <v>124912.44235140001</v>
      </c>
      <c r="MM22" s="803">
        <f t="shared" ref="MM22:MM30" si="2786">MM54*MM$31</f>
        <v>187829.20287780001</v>
      </c>
      <c r="MN22" s="803">
        <f t="shared" ref="MN22:MN30" si="2787">MT54*MN$31</f>
        <v>90591.423945000002</v>
      </c>
      <c r="MO22" s="803">
        <f t="shared" ref="MO22:MO30" si="2788">MT54*MO$31</f>
        <v>58728.233454000008</v>
      </c>
      <c r="MP22" s="803">
        <f t="shared" ref="MP22:MP30" si="2789">MT54*MP$31</f>
        <v>59852.816647800006</v>
      </c>
      <c r="MQ22" s="803">
        <v>131783.62</v>
      </c>
      <c r="MR22" s="803">
        <v>140306.39000000001</v>
      </c>
      <c r="MS22" s="803">
        <v>186929.15</v>
      </c>
      <c r="MT22" s="803">
        <v>171255.08</v>
      </c>
      <c r="MU22" s="803"/>
      <c r="MV22" s="954">
        <v>24552.17</v>
      </c>
      <c r="MW22" s="954">
        <v>28613.66</v>
      </c>
      <c r="MX22" s="954">
        <v>26395.46</v>
      </c>
      <c r="MY22" s="954">
        <v>29346.92</v>
      </c>
      <c r="MZ22" s="954">
        <v>36170.730000000003</v>
      </c>
      <c r="NA22" s="954">
        <v>30149.55</v>
      </c>
      <c r="NB22" s="803"/>
      <c r="NC22" s="803">
        <f t="shared" ref="NC22:NC30" si="2790">NH54*NC$31</f>
        <v>21985.026239999999</v>
      </c>
      <c r="ND22" s="803">
        <f t="shared" ref="ND22:ND30" si="2791">NH54*ND$31</f>
        <v>20639.673887999998</v>
      </c>
      <c r="NE22" s="803">
        <f t="shared" ref="NE22:NE30" si="2792">NH54*NE$31</f>
        <v>16964.565024</v>
      </c>
      <c r="NF22" s="803">
        <f t="shared" ref="NF22:NF30" si="2793">NH54*NF$31</f>
        <v>21394.383743999995</v>
      </c>
      <c r="NG22" s="803">
        <f t="shared" ref="NG22:NG30" si="2794">NH54*NG$31</f>
        <v>36308.106767999998</v>
      </c>
      <c r="NH22" s="803">
        <f t="shared" ref="NH22:NH30" si="2795">NH54*NH$31</f>
        <v>46775.604335999997</v>
      </c>
      <c r="NI22" s="803">
        <f t="shared" ref="NI22:NI30" si="2796">NO54*NI$31</f>
        <v>24847.239439999998</v>
      </c>
      <c r="NJ22" s="803">
        <f t="shared" ref="NJ22:NJ30" si="2797">NO54*NJ$31</f>
        <v>16107.865567999999</v>
      </c>
      <c r="NK22" s="803">
        <f t="shared" ref="NK22:NK30" si="2798">NO54*NK$31</f>
        <v>16416.314057600001</v>
      </c>
      <c r="NL22" s="803">
        <f t="shared" ref="NL22:NL30" si="2799">NO54*NL$31</f>
        <v>17718.652124799999</v>
      </c>
      <c r="NM22" s="803">
        <f t="shared" ref="NM22:NM30" si="2800">NO54*NM$31</f>
        <v>20631.776748799999</v>
      </c>
      <c r="NN22" s="803">
        <f t="shared" ref="NN22:NN30" si="2801">NO54*NN$31</f>
        <v>30210.815953600002</v>
      </c>
      <c r="NO22" s="803">
        <f t="shared" ref="NO22:NO30" si="2802">NO54*NO$31</f>
        <v>45427.608107200002</v>
      </c>
      <c r="NP22" s="803">
        <f t="shared" ref="NP22:NP30" si="2803">NV54*NP$31</f>
        <v>46025.607705499999</v>
      </c>
      <c r="NQ22" s="803">
        <f t="shared" ref="NQ22:NQ30" si="2804">NV54*NQ$31</f>
        <v>33016.476947099996</v>
      </c>
      <c r="NR22" s="803">
        <f t="shared" ref="NR22:NR30" si="2805">NV54*NR$31</f>
        <v>28370.358819099994</v>
      </c>
      <c r="NS22" s="803">
        <f t="shared" ref="NS22:NS30" si="2806">NV54*NS$31</f>
        <v>32000.138606599998</v>
      </c>
      <c r="NT22" s="803">
        <f t="shared" ref="NT22:NT30" si="2807">NV54*NT$31</f>
        <v>32174.368036399996</v>
      </c>
      <c r="NU22" s="803">
        <f t="shared" ref="NU22:NU30" si="2808">NV54*NU$31</f>
        <v>45851.378275700001</v>
      </c>
      <c r="NV22" s="803">
        <f t="shared" ref="NV22:NV30" si="2809">NV54*NV$31</f>
        <v>72944.054609599989</v>
      </c>
      <c r="NW22" s="803">
        <f t="shared" ref="NW22:NW30" si="2810">OC54*NW$31</f>
        <v>28208.214330250001</v>
      </c>
      <c r="NX22" s="803">
        <f t="shared" ref="NX22:NX30" si="2811">OC54*NX$31</f>
        <v>20235.166999050001</v>
      </c>
      <c r="NY22" s="803">
        <f t="shared" ref="NY22:NY30" si="2812">OC54*NY$31</f>
        <v>17387.650095050001</v>
      </c>
      <c r="NZ22" s="803">
        <f t="shared" ref="NZ22:NZ30" si="2813">OC54*NZ$31</f>
        <v>19612.272676300003</v>
      </c>
      <c r="OA22" s="803">
        <f t="shared" ref="OA22:OA30" si="2814">OC54*OA$31</f>
        <v>19719.054560199998</v>
      </c>
      <c r="OB22" s="803">
        <f t="shared" ref="OB22:OB30" si="2815">OC54*OB$31</f>
        <v>28101.432446350002</v>
      </c>
      <c r="OC22" s="803">
        <f t="shared" ref="OC22:OC30" si="2816">OC54*OC$31</f>
        <v>44706.0153928</v>
      </c>
    </row>
    <row r="23" spans="1:422">
      <c r="A23" s="810" t="s">
        <v>30</v>
      </c>
      <c r="B23" s="803">
        <f t="shared" si="370"/>
        <v>9848.0059494000016</v>
      </c>
      <c r="C23" s="803">
        <f t="shared" si="371"/>
        <v>9709.8738527500009</v>
      </c>
      <c r="D23" s="803">
        <f t="shared" si="372"/>
        <v>9791.1280272500007</v>
      </c>
      <c r="E23" s="803">
        <f t="shared" si="373"/>
        <v>10116.14472525</v>
      </c>
      <c r="F23" s="803">
        <f t="shared" si="374"/>
        <v>11172.448993750002</v>
      </c>
      <c r="G23" s="803">
        <f t="shared" si="375"/>
        <v>12618.773299850001</v>
      </c>
      <c r="H23" s="803">
        <f t="shared" si="376"/>
        <v>17997.799651750003</v>
      </c>
      <c r="I23" s="803">
        <f t="shared" si="377"/>
        <v>10862.374381199999</v>
      </c>
      <c r="J23" s="803">
        <f t="shared" si="378"/>
        <v>10710.014344499999</v>
      </c>
      <c r="K23" s="803">
        <f t="shared" si="379"/>
        <v>10799.637895499998</v>
      </c>
      <c r="L23" s="803">
        <f t="shared" si="380"/>
        <v>11158.132099499999</v>
      </c>
      <c r="M23" s="803">
        <f t="shared" si="381"/>
        <v>12323.238262499999</v>
      </c>
      <c r="N23" s="803">
        <f t="shared" ref="N23:BY23" si="2817">O55*N$32</f>
        <v>13918.537470299998</v>
      </c>
      <c r="O23" s="803">
        <f t="shared" ref="O23:BZ23" si="2818">O55*O$32</f>
        <v>19851.616546499998</v>
      </c>
      <c r="P23" s="803">
        <f t="shared" si="384"/>
        <v>11654.150710800001</v>
      </c>
      <c r="Q23" s="803">
        <f t="shared" si="385"/>
        <v>11490.684900499999</v>
      </c>
      <c r="R23" s="803">
        <f t="shared" si="386"/>
        <v>11586.841259499999</v>
      </c>
      <c r="S23" s="803">
        <f t="shared" si="387"/>
        <v>11971.466695499999</v>
      </c>
      <c r="T23" s="803">
        <f t="shared" si="388"/>
        <v>13221.499362500001</v>
      </c>
      <c r="U23" s="803">
        <f t="shared" ref="U23:CF23" si="2819">V55*U$32</f>
        <v>14933.0825527</v>
      </c>
      <c r="V23" s="803">
        <f t="shared" ref="V23:CG23" si="2820">V55*V$32</f>
        <v>21298.633518499999</v>
      </c>
      <c r="W23" s="803">
        <f t="shared" si="391"/>
        <v>8333.9830274399992</v>
      </c>
      <c r="X23" s="803">
        <f t="shared" si="392"/>
        <v>8217.0872258999989</v>
      </c>
      <c r="Y23" s="803">
        <f t="shared" si="393"/>
        <v>8285.8494620999991</v>
      </c>
      <c r="Z23" s="803">
        <f t="shared" si="394"/>
        <v>8560.8984068999998</v>
      </c>
      <c r="AA23" s="803">
        <f t="shared" si="395"/>
        <v>9454.8074775000005</v>
      </c>
      <c r="AB23" s="803">
        <f t="shared" ref="AB23:CM23" si="2821">AC55*AB$32</f>
        <v>10678.77528186</v>
      </c>
      <c r="AC23" s="803">
        <f t="shared" ref="AC23:CN23" si="2822">AC55*AC$32</f>
        <v>15230.8353183</v>
      </c>
      <c r="AD23" s="803">
        <f t="shared" si="398"/>
        <v>7812.9751697999991</v>
      </c>
      <c r="AE23" s="803">
        <f t="shared" si="399"/>
        <v>7703.3872342499981</v>
      </c>
      <c r="AF23" s="803">
        <f t="shared" si="400"/>
        <v>7767.8507257499987</v>
      </c>
      <c r="AG23" s="803">
        <f t="shared" si="401"/>
        <v>8025.7046917499983</v>
      </c>
      <c r="AH23" s="803">
        <f t="shared" si="402"/>
        <v>8863.7300812499998</v>
      </c>
      <c r="AI23" s="803">
        <f t="shared" ref="AI23:CT23" si="2823">AJ55*AI$32</f>
        <v>10011.180229949998</v>
      </c>
      <c r="AJ23" s="803">
        <f t="shared" ref="AJ23:CU23" si="2824">AJ55*AJ$32</f>
        <v>14278.663367249997</v>
      </c>
      <c r="AK23" s="803">
        <f t="shared" si="405"/>
        <v>11850.698448000001</v>
      </c>
      <c r="AL23" s="803">
        <f t="shared" si="406"/>
        <v>11684.475780000001</v>
      </c>
      <c r="AM23" s="803">
        <f t="shared" si="407"/>
        <v>11782.25382</v>
      </c>
      <c r="AN23" s="803">
        <f t="shared" si="408"/>
        <v>12173.36598</v>
      </c>
      <c r="AO23" s="803">
        <f t="shared" si="409"/>
        <v>13444.480500000001</v>
      </c>
      <c r="AP23" s="803">
        <f t="shared" ref="AP23:DA23" si="2825">AQ55*AP$32</f>
        <v>15184.929612</v>
      </c>
      <c r="AQ23" s="803">
        <f t="shared" ref="AQ23:DB23" si="2826">AQ55*AQ$32</f>
        <v>21657.835860000003</v>
      </c>
      <c r="AR23" s="803">
        <f t="shared" si="412"/>
        <v>7968.3867179999997</v>
      </c>
      <c r="AS23" s="803">
        <f t="shared" si="413"/>
        <v>7856.6189175</v>
      </c>
      <c r="AT23" s="803">
        <f t="shared" si="414"/>
        <v>7922.3646824999996</v>
      </c>
      <c r="AU23" s="803">
        <f t="shared" si="415"/>
        <v>8185.3477425000001</v>
      </c>
      <c r="AV23" s="803">
        <f t="shared" si="416"/>
        <v>9040.0426875000012</v>
      </c>
      <c r="AW23" s="803">
        <f t="shared" ref="AW23:DH23" si="2827">AX55*AW$32</f>
        <v>10210.3173045</v>
      </c>
      <c r="AX23" s="803">
        <f t="shared" ref="AX23:DI23" si="2828">AX55*AX$32</f>
        <v>14562.6869475</v>
      </c>
      <c r="AY23" s="803">
        <f t="shared" si="419"/>
        <v>9370.6389878400005</v>
      </c>
      <c r="AZ23" s="803">
        <f t="shared" si="420"/>
        <v>9239.2026323999999</v>
      </c>
      <c r="BA23" s="803">
        <f t="shared" si="421"/>
        <v>9316.5181356000012</v>
      </c>
      <c r="BB23" s="803">
        <f t="shared" si="422"/>
        <v>9625.7801484000011</v>
      </c>
      <c r="BC23" s="803">
        <f t="shared" si="423"/>
        <v>10630.881690000002</v>
      </c>
      <c r="BD23" s="803">
        <f t="shared" ref="BD23:DO23" si="2829">BE55*BD$32</f>
        <v>12007.097646960001</v>
      </c>
      <c r="BE23" s="803">
        <f t="shared" ref="BE23:DP23" si="2830">BE55*BE$32</f>
        <v>17125.383958800001</v>
      </c>
      <c r="BF23" s="803">
        <f t="shared" si="426"/>
        <v>9763.6789162799996</v>
      </c>
      <c r="BG23" s="803">
        <f t="shared" si="427"/>
        <v>9626.7296245500002</v>
      </c>
      <c r="BH23" s="803">
        <f t="shared" si="428"/>
        <v>9707.2880314499998</v>
      </c>
      <c r="BI23" s="803">
        <f t="shared" si="429"/>
        <v>10029.52165905</v>
      </c>
      <c r="BJ23" s="803">
        <f t="shared" si="430"/>
        <v>11076.780948750002</v>
      </c>
      <c r="BK23" s="803">
        <f t="shared" ref="BK23:DV23" si="2831">BL55*BK$32</f>
        <v>12510.72059157</v>
      </c>
      <c r="BL23" s="803">
        <f t="shared" ref="BL23:DW23" si="2832">BL55*BL$32</f>
        <v>17843.68712835</v>
      </c>
      <c r="BM23" s="803">
        <f t="shared" si="433"/>
        <v>9967.3935609599994</v>
      </c>
      <c r="BN23" s="803">
        <f t="shared" si="434"/>
        <v>9827.5868855999997</v>
      </c>
      <c r="BO23" s="803">
        <f t="shared" si="435"/>
        <v>9909.8261063999998</v>
      </c>
      <c r="BP23" s="803">
        <f t="shared" si="436"/>
        <v>10238.7829896</v>
      </c>
      <c r="BQ23" s="803">
        <f t="shared" si="437"/>
        <v>11307.89286</v>
      </c>
      <c r="BR23" s="803">
        <f t="shared" ref="BR23:EC23" si="2833">BS55*BR$32</f>
        <v>12771.750990239998</v>
      </c>
      <c r="BS23" s="803">
        <f t="shared" ref="BS23:ED23" si="2834">BS55*BS$32</f>
        <v>18215.987407199998</v>
      </c>
      <c r="BT23" s="803">
        <f t="shared" si="440"/>
        <v>13341.034344959999</v>
      </c>
      <c r="BU23" s="803">
        <f t="shared" si="441"/>
        <v>13153.907625599997</v>
      </c>
      <c r="BV23" s="803">
        <f t="shared" si="442"/>
        <v>13263.982166399997</v>
      </c>
      <c r="BW23" s="803">
        <f t="shared" si="443"/>
        <v>13704.280329599998</v>
      </c>
      <c r="BX23" s="803">
        <f t="shared" si="444"/>
        <v>15135.24936</v>
      </c>
      <c r="BY23" s="803">
        <f t="shared" ref="BY23:EJ23" si="2835">BZ55*BY$32</f>
        <v>17094.576186239996</v>
      </c>
      <c r="BZ23" s="803">
        <f t="shared" ref="BZ23:EK23" si="2836">BZ55*BZ$32</f>
        <v>24381.510787199997</v>
      </c>
      <c r="CA23" s="803">
        <f t="shared" si="447"/>
        <v>11553.16485888</v>
      </c>
      <c r="CB23" s="803">
        <f t="shared" si="448"/>
        <v>11391.115516799999</v>
      </c>
      <c r="CC23" s="803">
        <f t="shared" si="449"/>
        <v>11486.438659199999</v>
      </c>
      <c r="CD23" s="803">
        <f t="shared" si="450"/>
        <v>11867.731228799999</v>
      </c>
      <c r="CE23" s="803">
        <f t="shared" si="451"/>
        <v>13106.93208</v>
      </c>
      <c r="CF23" s="803">
        <f t="shared" ref="CF23:EQ23" si="2837">CG55*CF$32</f>
        <v>14803.684014719998</v>
      </c>
      <c r="CG23" s="803">
        <f t="shared" ref="CG23:ER23" si="2838">CG55*CG$32</f>
        <v>21114.076041600001</v>
      </c>
      <c r="CH23" s="803">
        <f t="shared" si="454"/>
        <v>12718.317277440001</v>
      </c>
      <c r="CI23" s="803">
        <f t="shared" si="455"/>
        <v>12539.925038399999</v>
      </c>
      <c r="CJ23" s="803">
        <f t="shared" si="456"/>
        <v>12644.8616496</v>
      </c>
      <c r="CK23" s="803">
        <f t="shared" si="457"/>
        <v>13064.6080944</v>
      </c>
      <c r="CL23" s="803">
        <f t="shared" si="458"/>
        <v>14428.78404</v>
      </c>
      <c r="CM23" s="803">
        <f t="shared" ref="CM23:EX23" si="2839">CN55*CM$32</f>
        <v>16296.655719359998</v>
      </c>
      <c r="CN23" s="803">
        <f t="shared" ref="CN23:EY23" si="2840">CN55*CN$32</f>
        <v>23243.459380799999</v>
      </c>
      <c r="CO23" s="803">
        <f t="shared" si="461"/>
        <v>16550.076220799998</v>
      </c>
      <c r="CP23" s="803">
        <f t="shared" si="462"/>
        <v>16317.938187999998</v>
      </c>
      <c r="CQ23" s="803">
        <f t="shared" si="463"/>
        <v>16454.489971999999</v>
      </c>
      <c r="CR23" s="803">
        <f t="shared" si="464"/>
        <v>17000.697107999997</v>
      </c>
      <c r="CS23" s="803">
        <f t="shared" si="465"/>
        <v>18775.870299999999</v>
      </c>
      <c r="CT23" s="803">
        <f t="shared" ref="CT23:FE23" si="2841">CU55*CT$32</f>
        <v>21206.492055199997</v>
      </c>
      <c r="CU23" s="803">
        <f t="shared" ref="CU23:FF23" si="2842">CU55*CU$32</f>
        <v>30246.220155999996</v>
      </c>
      <c r="CV23" s="803">
        <f t="shared" si="468"/>
        <v>16304.3167992</v>
      </c>
      <c r="CW23" s="803">
        <f t="shared" si="469"/>
        <v>16075.625886999998</v>
      </c>
      <c r="CX23" s="803">
        <f t="shared" si="470"/>
        <v>16210.149952999998</v>
      </c>
      <c r="CY23" s="803">
        <f t="shared" si="471"/>
        <v>16748.246217</v>
      </c>
      <c r="CZ23" s="803">
        <f t="shared" si="472"/>
        <v>18497.059075000001</v>
      </c>
      <c r="DA23" s="803">
        <f t="shared" si="473"/>
        <v>13161.700093373998</v>
      </c>
      <c r="DB23" s="803">
        <f t="shared" si="474"/>
        <v>25029.547719959995</v>
      </c>
      <c r="DC23" s="803">
        <f t="shared" si="475"/>
        <v>14895.932517167998</v>
      </c>
      <c r="DD23" s="803">
        <f t="shared" si="476"/>
        <v>17910.970938999999</v>
      </c>
      <c r="DE23" s="803">
        <f t="shared" si="477"/>
        <v>18060.853540999997</v>
      </c>
      <c r="DF23" s="803">
        <f t="shared" si="478"/>
        <v>18660.383948999999</v>
      </c>
      <c r="DG23" s="803">
        <f t="shared" si="479"/>
        <v>20608.857775</v>
      </c>
      <c r="DH23" s="803">
        <f t="shared" ref="DH23:FS23" si="2843">DI55*DH$32</f>
        <v>23276.768090599995</v>
      </c>
      <c r="DI23" s="803">
        <f t="shared" ref="DI23:FT23" si="2844">DI55*DI$32</f>
        <v>33198.996342999999</v>
      </c>
      <c r="DJ23" s="803">
        <f t="shared" si="482"/>
        <v>13006.417251520001</v>
      </c>
      <c r="DK23" s="803">
        <f t="shared" si="483"/>
        <v>15358.368197200001</v>
      </c>
      <c r="DL23" s="803">
        <f t="shared" si="484"/>
        <v>15486.890106800001</v>
      </c>
      <c r="DM23" s="803">
        <f t="shared" si="485"/>
        <v>16000.977745200002</v>
      </c>
      <c r="DN23" s="803">
        <f t="shared" si="486"/>
        <v>17671.762570000003</v>
      </c>
      <c r="DO23" s="803">
        <f t="shared" ref="DO23:FZ23" si="2845">DP55*DO$32</f>
        <v>19959.45256088</v>
      </c>
      <c r="DP23" s="803">
        <f t="shared" ref="DP23:GA23" si="2846">DP55*DP$32</f>
        <v>31038.041168400003</v>
      </c>
      <c r="DQ23" s="803">
        <f t="shared" si="489"/>
        <v>20466.89768736</v>
      </c>
      <c r="DR23" s="803">
        <f t="shared" si="490"/>
        <v>20179.8207396</v>
      </c>
      <c r="DS23" s="803">
        <f t="shared" si="491"/>
        <v>20348.6895324</v>
      </c>
      <c r="DT23" s="803">
        <f t="shared" si="492"/>
        <v>21024.164703599999</v>
      </c>
      <c r="DU23" s="803">
        <f t="shared" si="493"/>
        <v>23219.459010000002</v>
      </c>
      <c r="DV23" s="803">
        <f t="shared" ref="DV23:GG23" si="2847">DW55*DV$32</f>
        <v>26225.323521839997</v>
      </c>
      <c r="DW23" s="803">
        <f t="shared" ref="DW23:GH23" si="2848">DW55*DW$32</f>
        <v>37404.437605200001</v>
      </c>
      <c r="DX23" s="803">
        <f t="shared" si="2563"/>
        <v>31985.513186400003</v>
      </c>
      <c r="DY23" s="803">
        <f t="shared" si="2564"/>
        <v>27784.430857439998</v>
      </c>
      <c r="DZ23" s="803">
        <f t="shared" si="2565"/>
        <v>38974.586515488001</v>
      </c>
      <c r="EA23" s="803">
        <f t="shared" si="2566"/>
        <v>12966.067733472</v>
      </c>
      <c r="EB23" s="803">
        <f t="shared" si="2567"/>
        <v>15486.717130848001</v>
      </c>
      <c r="EC23" s="803">
        <f t="shared" si="2568"/>
        <v>25206.493973760003</v>
      </c>
      <c r="ED23" s="803">
        <f t="shared" si="2569"/>
        <v>38554.478282591997</v>
      </c>
      <c r="EE23" s="803">
        <f t="shared" si="2570"/>
        <v>17001.439732499995</v>
      </c>
      <c r="EF23" s="803">
        <f t="shared" si="2571"/>
        <v>11021.622998999999</v>
      </c>
      <c r="EG23" s="803">
        <f t="shared" si="2572"/>
        <v>11232.675354299998</v>
      </c>
      <c r="EH23" s="803">
        <f t="shared" si="2573"/>
        <v>12123.785298899998</v>
      </c>
      <c r="EI23" s="803">
        <f t="shared" si="2574"/>
        <v>14117.057543399997</v>
      </c>
      <c r="EJ23" s="803">
        <f t="shared" si="2575"/>
        <v>20671.405688549999</v>
      </c>
      <c r="EK23" s="803">
        <f t="shared" si="2576"/>
        <v>31083.321883349996</v>
      </c>
      <c r="EL23" s="803">
        <f t="shared" si="2577"/>
        <v>16600.063782499998</v>
      </c>
      <c r="EM23" s="803">
        <f t="shared" si="2578"/>
        <v>10761.420658999999</v>
      </c>
      <c r="EN23" s="803">
        <f t="shared" si="2579"/>
        <v>10967.490416299999</v>
      </c>
      <c r="EO23" s="803">
        <f t="shared" si="2580"/>
        <v>11837.562724900001</v>
      </c>
      <c r="EP23" s="803">
        <f t="shared" si="2581"/>
        <v>13783.777099399998</v>
      </c>
      <c r="EQ23" s="803">
        <f t="shared" si="2582"/>
        <v>20183.38789555</v>
      </c>
      <c r="ER23" s="803">
        <f t="shared" si="2583"/>
        <v>30349.495922350001</v>
      </c>
      <c r="ES23" s="803">
        <f t="shared" si="2584"/>
        <v>17828.985342</v>
      </c>
      <c r="ET23" s="803">
        <f t="shared" si="2585"/>
        <v>11558.100842400001</v>
      </c>
      <c r="EU23" s="803">
        <f t="shared" si="2586"/>
        <v>11779.426177680001</v>
      </c>
      <c r="EV23" s="803">
        <f t="shared" si="2587"/>
        <v>12713.910926640003</v>
      </c>
      <c r="EW23" s="803">
        <f t="shared" si="2588"/>
        <v>14804.205759840001</v>
      </c>
      <c r="EX23" s="803">
        <f t="shared" si="2589"/>
        <v>21677.587005480003</v>
      </c>
      <c r="EY23" s="803">
        <f t="shared" si="2590"/>
        <v>32596.303545960003</v>
      </c>
      <c r="EZ23" s="803">
        <f t="shared" si="2591"/>
        <v>22250.986831999999</v>
      </c>
      <c r="FA23" s="803">
        <f t="shared" si="2592"/>
        <v>14424.777670400001</v>
      </c>
      <c r="FB23" s="803">
        <f t="shared" si="2593"/>
        <v>14700.99681728</v>
      </c>
      <c r="FC23" s="803">
        <f t="shared" si="2594"/>
        <v>15867.255437440001</v>
      </c>
      <c r="FD23" s="803">
        <f t="shared" si="2595"/>
        <v>18475.991824640001</v>
      </c>
      <c r="FE23" s="803">
        <f t="shared" si="2596"/>
        <v>27054.130886080002</v>
      </c>
      <c r="FF23" s="803">
        <f t="shared" si="2597"/>
        <v>40680.942132160002</v>
      </c>
      <c r="FG23" s="803">
        <f t="shared" si="2598"/>
        <v>17403.595130000002</v>
      </c>
      <c r="FH23" s="803">
        <f t="shared" si="2599"/>
        <v>11282.330636000001</v>
      </c>
      <c r="FI23" s="803">
        <f t="shared" si="2600"/>
        <v>11498.3752652</v>
      </c>
      <c r="FJ23" s="803">
        <f t="shared" si="2601"/>
        <v>12410.563699600001</v>
      </c>
      <c r="FK23" s="803">
        <f t="shared" si="2602"/>
        <v>14450.985197600001</v>
      </c>
      <c r="FL23" s="803">
        <f t="shared" si="2603"/>
        <v>21160.371182200004</v>
      </c>
      <c r="FM23" s="803">
        <f t="shared" si="2604"/>
        <v>31818.572889400002</v>
      </c>
      <c r="FN23" s="803">
        <f t="shared" si="2605"/>
        <v>20106.189751999995</v>
      </c>
      <c r="FO23" s="803">
        <f t="shared" si="2606"/>
        <v>13034.357494399997</v>
      </c>
      <c r="FP23" s="803">
        <f t="shared" si="2607"/>
        <v>13283.951574079998</v>
      </c>
      <c r="FQ23" s="803">
        <f t="shared" si="2608"/>
        <v>14337.793243839998</v>
      </c>
      <c r="FR23" s="803">
        <f t="shared" si="2609"/>
        <v>16695.070663039998</v>
      </c>
      <c r="FS23" s="803">
        <f t="shared" si="2610"/>
        <v>24446.353470879996</v>
      </c>
      <c r="FT23" s="803">
        <f t="shared" si="2611"/>
        <v>36759.661401759993</v>
      </c>
      <c r="FU23" s="803">
        <f t="shared" si="2612"/>
        <v>17045.097361999997</v>
      </c>
      <c r="FV23" s="803">
        <f t="shared" si="2613"/>
        <v>11049.9251864</v>
      </c>
      <c r="FW23" s="803">
        <f t="shared" si="2614"/>
        <v>11261.519498479998</v>
      </c>
      <c r="FX23" s="803">
        <f t="shared" si="2615"/>
        <v>12154.917705039999</v>
      </c>
      <c r="FY23" s="803">
        <f t="shared" si="2616"/>
        <v>14153.308430239998</v>
      </c>
      <c r="FZ23" s="803">
        <f t="shared" si="2617"/>
        <v>20724.487344279998</v>
      </c>
      <c r="GA23" s="803">
        <f t="shared" si="2618"/>
        <v>31163.140073559996</v>
      </c>
      <c r="GB23" s="803">
        <f t="shared" si="2619"/>
        <v>21818.311704</v>
      </c>
      <c r="GC23" s="803">
        <f t="shared" si="2620"/>
        <v>14595.6981744</v>
      </c>
      <c r="GD23" s="803">
        <f t="shared" si="2621"/>
        <v>13963.719490559999</v>
      </c>
      <c r="GE23" s="803">
        <f t="shared" si="2622"/>
        <v>15558.713311680001</v>
      </c>
      <c r="GF23" s="803">
        <f t="shared" si="2623"/>
        <v>18116.722270079998</v>
      </c>
      <c r="GG23" s="803">
        <f t="shared" si="2624"/>
        <v>26528.057609760002</v>
      </c>
      <c r="GH23" s="803">
        <f t="shared" si="2625"/>
        <v>39889.892639520003</v>
      </c>
      <c r="GI23" s="803">
        <f t="shared" si="2626"/>
        <v>23478.438686000001</v>
      </c>
      <c r="GJ23" s="803">
        <f t="shared" si="2627"/>
        <v>15220.505079200002</v>
      </c>
      <c r="GK23" s="803">
        <f t="shared" si="2628"/>
        <v>15511.96155944</v>
      </c>
      <c r="GL23" s="803">
        <f t="shared" si="2629"/>
        <v>16742.555587120001</v>
      </c>
      <c r="GM23" s="803">
        <f t="shared" si="2630"/>
        <v>19495.200122720002</v>
      </c>
      <c r="GN23" s="803">
        <f t="shared" si="2631"/>
        <v>28546.543036840005</v>
      </c>
      <c r="GO23" s="803">
        <f t="shared" si="2632"/>
        <v>42925.062728680001</v>
      </c>
      <c r="GP23" s="803">
        <f t="shared" si="2633"/>
        <v>23162.770263999999</v>
      </c>
      <c r="GQ23" s="803">
        <f t="shared" si="2634"/>
        <v>15015.8648608</v>
      </c>
      <c r="GR23" s="803">
        <f t="shared" si="2635"/>
        <v>15303.402698559999</v>
      </c>
      <c r="GS23" s="803">
        <f t="shared" si="2636"/>
        <v>16517.45134688</v>
      </c>
      <c r="GT23" s="803">
        <f t="shared" si="2637"/>
        <v>19233.086481279999</v>
      </c>
      <c r="GU23" s="803">
        <f t="shared" si="2638"/>
        <v>28162.733776160003</v>
      </c>
      <c r="GV23" s="803">
        <f t="shared" si="2639"/>
        <v>42347.933772320001</v>
      </c>
      <c r="GW23" s="803">
        <f t="shared" si="2640"/>
        <v>21307.153586</v>
      </c>
      <c r="GX23" s="803">
        <f t="shared" si="2641"/>
        <v>13812.9133592</v>
      </c>
      <c r="GY23" s="803">
        <f t="shared" si="2642"/>
        <v>14077.415955439999</v>
      </c>
      <c r="GZ23" s="803">
        <f t="shared" si="2643"/>
        <v>15194.204695120001</v>
      </c>
      <c r="HA23" s="803">
        <f t="shared" si="2644"/>
        <v>17692.284770720002</v>
      </c>
      <c r="HB23" s="803">
        <f t="shared" si="2645"/>
        <v>25906.559842840004</v>
      </c>
      <c r="HC23" s="803">
        <f t="shared" si="2646"/>
        <v>38955.354590679999</v>
      </c>
      <c r="HD23" s="803">
        <f t="shared" si="2647"/>
        <v>18680.325147</v>
      </c>
      <c r="HE23" s="803">
        <f t="shared" si="2648"/>
        <v>12110.003888399999</v>
      </c>
      <c r="HF23" s="803">
        <f t="shared" si="2649"/>
        <v>12341.897579879998</v>
      </c>
      <c r="HG23" s="803">
        <f t="shared" si="2650"/>
        <v>13321.004277239999</v>
      </c>
      <c r="HH23" s="803">
        <f t="shared" si="2651"/>
        <v>15511.111363439999</v>
      </c>
      <c r="HI23" s="803">
        <f t="shared" si="2652"/>
        <v>22712.698782179999</v>
      </c>
      <c r="HJ23" s="803">
        <f t="shared" si="2653"/>
        <v>34152.787561860001</v>
      </c>
      <c r="HK23" s="803">
        <f t="shared" si="2654"/>
        <v>17819.892188999998</v>
      </c>
      <c r="HL23" s="803">
        <f t="shared" si="2655"/>
        <v>11552.205970799998</v>
      </c>
      <c r="HM23" s="803">
        <f t="shared" si="2656"/>
        <v>11773.418425559998</v>
      </c>
      <c r="HN23" s="803">
        <f t="shared" si="2657"/>
        <v>12707.426567879998</v>
      </c>
      <c r="HO23" s="803">
        <f t="shared" si="2658"/>
        <v>14796.655307279998</v>
      </c>
      <c r="HP23" s="803">
        <f t="shared" si="2659"/>
        <v>21666.53098566</v>
      </c>
      <c r="HQ23" s="803">
        <f t="shared" si="2660"/>
        <v>32579.678753819997</v>
      </c>
      <c r="HR23" s="803">
        <f t="shared" si="2661"/>
        <v>18616.057811999999</v>
      </c>
      <c r="HS23" s="803">
        <f t="shared" si="2662"/>
        <v>12068.3409264</v>
      </c>
      <c r="HT23" s="803">
        <f t="shared" si="2663"/>
        <v>12299.43681648</v>
      </c>
      <c r="HU23" s="803">
        <f t="shared" si="2664"/>
        <v>13275.17501904</v>
      </c>
      <c r="HV23" s="803">
        <f t="shared" si="2665"/>
        <v>15457.747314239998</v>
      </c>
      <c r="HW23" s="803">
        <f t="shared" si="2666"/>
        <v>22634.558567280001</v>
      </c>
      <c r="HX23" s="803">
        <f t="shared" si="2667"/>
        <v>34035.289144559996</v>
      </c>
      <c r="HY23" s="803">
        <f t="shared" si="2668"/>
        <v>14911.241894999999</v>
      </c>
      <c r="HZ23" s="803">
        <f t="shared" si="2669"/>
        <v>9666.5981940000001</v>
      </c>
      <c r="IA23" s="803">
        <f t="shared" si="2670"/>
        <v>9851.7032657999989</v>
      </c>
      <c r="IB23" s="803">
        <f t="shared" si="2671"/>
        <v>10633.2580134</v>
      </c>
      <c r="IC23" s="803">
        <f t="shared" si="2672"/>
        <v>12381.472580399999</v>
      </c>
      <c r="ID23" s="803">
        <f t="shared" si="2673"/>
        <v>18130.013421300002</v>
      </c>
      <c r="IE23" s="803">
        <f t="shared" si="2674"/>
        <v>27261.863630100001</v>
      </c>
      <c r="IF23" s="803">
        <f t="shared" si="2675"/>
        <v>16526.337299999999</v>
      </c>
      <c r="IG23" s="803">
        <f t="shared" si="2676"/>
        <v>10713.62556</v>
      </c>
      <c r="IH23" s="803">
        <f t="shared" si="2677"/>
        <v>10918.780092000001</v>
      </c>
      <c r="II23" s="803">
        <f t="shared" si="2678"/>
        <v>11784.988116</v>
      </c>
      <c r="IJ23" s="803">
        <f t="shared" si="2679"/>
        <v>13722.558696</v>
      </c>
      <c r="IK23" s="803">
        <f t="shared" si="2680"/>
        <v>20093.746662000001</v>
      </c>
      <c r="IL23" s="803">
        <f t="shared" si="2681"/>
        <v>30214.703574000003</v>
      </c>
      <c r="IM23" s="803">
        <f t="shared" si="2682"/>
        <v>14695.814974499997</v>
      </c>
      <c r="IN23" s="803">
        <f t="shared" si="2683"/>
        <v>9526.9421213999995</v>
      </c>
      <c r="IO23" s="803">
        <f t="shared" si="2684"/>
        <v>9709.3729279799991</v>
      </c>
      <c r="IP23" s="803">
        <f t="shared" si="2685"/>
        <v>10479.63633354</v>
      </c>
      <c r="IQ23" s="803">
        <f t="shared" si="2686"/>
        <v>12202.593951239998</v>
      </c>
      <c r="IR23" s="803">
        <f t="shared" si="2687"/>
        <v>17868.084000030001</v>
      </c>
      <c r="IS23" s="803">
        <f t="shared" si="2688"/>
        <v>26868.003791309999</v>
      </c>
      <c r="IT23" s="803">
        <f t="shared" si="2689"/>
        <v>17484.691455</v>
      </c>
      <c r="IU23" s="803">
        <f t="shared" si="2690"/>
        <v>11334.903425999999</v>
      </c>
      <c r="IV23" s="803">
        <f t="shared" si="2691"/>
        <v>11551.954768199999</v>
      </c>
      <c r="IW23" s="803">
        <f t="shared" si="2692"/>
        <v>12468.393768600001</v>
      </c>
      <c r="IX23" s="803">
        <f t="shared" si="2693"/>
        <v>14518.323111599999</v>
      </c>
      <c r="IY23" s="803">
        <f t="shared" si="2694"/>
        <v>21258.973127700003</v>
      </c>
      <c r="IZ23" s="803">
        <f t="shared" si="2695"/>
        <v>31966.839342899999</v>
      </c>
      <c r="JA23" s="803">
        <f t="shared" si="2696"/>
        <v>16283.614346999999</v>
      </c>
      <c r="JB23" s="803">
        <f t="shared" si="2697"/>
        <v>10556.2741284</v>
      </c>
      <c r="JC23" s="803">
        <f t="shared" si="2698"/>
        <v>10758.41554788</v>
      </c>
      <c r="JD23" s="803">
        <f t="shared" si="2699"/>
        <v>11611.90154124</v>
      </c>
      <c r="JE23" s="803">
        <f t="shared" si="2700"/>
        <v>13521.014947439999</v>
      </c>
      <c r="JF23" s="803">
        <f t="shared" si="2701"/>
        <v>19798.62903018</v>
      </c>
      <c r="JG23" s="803">
        <f t="shared" si="2702"/>
        <v>29770.93905786</v>
      </c>
      <c r="JH23" s="803">
        <f t="shared" si="2703"/>
        <v>18518.429456999998</v>
      </c>
      <c r="JI23" s="803">
        <f t="shared" si="2704"/>
        <v>12005.0508204</v>
      </c>
      <c r="JJ23" s="803">
        <f t="shared" si="2705"/>
        <v>12234.934772279999</v>
      </c>
      <c r="JK23" s="803">
        <f t="shared" si="2706"/>
        <v>13205.555902440001</v>
      </c>
      <c r="JL23" s="803">
        <f t="shared" si="2707"/>
        <v>15376.682114639998</v>
      </c>
      <c r="JM23" s="803">
        <f t="shared" si="2708"/>
        <v>22515.855953580001</v>
      </c>
      <c r="JN23" s="803">
        <f t="shared" si="2709"/>
        <v>33856.79757966</v>
      </c>
      <c r="JO23" s="803">
        <f t="shared" si="2710"/>
        <v>16245.139293</v>
      </c>
      <c r="JP23" s="803">
        <f t="shared" si="2711"/>
        <v>10531.3316796</v>
      </c>
      <c r="JQ23" s="803">
        <f t="shared" si="2712"/>
        <v>10732.99547772</v>
      </c>
      <c r="JR23" s="803">
        <f t="shared" si="2713"/>
        <v>11584.464847560001</v>
      </c>
      <c r="JS23" s="803">
        <f t="shared" si="2714"/>
        <v>13489.06738536</v>
      </c>
      <c r="JT23" s="803">
        <f t="shared" si="2715"/>
        <v>19751.848671420001</v>
      </c>
      <c r="JU23" s="803">
        <f t="shared" si="2716"/>
        <v>29700.59604534</v>
      </c>
      <c r="JV23" s="803">
        <f t="shared" si="2717"/>
        <v>18241.395878999996</v>
      </c>
      <c r="JW23" s="803">
        <f t="shared" si="2718"/>
        <v>11825.456638799998</v>
      </c>
      <c r="JX23" s="803">
        <f t="shared" si="2719"/>
        <v>12051.901553159998</v>
      </c>
      <c r="JY23" s="803">
        <f t="shared" si="2720"/>
        <v>13008.002302679999</v>
      </c>
      <c r="JZ23" s="803">
        <f t="shared" si="2721"/>
        <v>15146.648716079999</v>
      </c>
      <c r="KA23" s="803">
        <f t="shared" si="2722"/>
        <v>22179.02133426</v>
      </c>
      <c r="KB23" s="803">
        <f t="shared" si="2723"/>
        <v>33350.303776019995</v>
      </c>
      <c r="KC23" s="803">
        <f t="shared" si="2724"/>
        <v>17444.287349999999</v>
      </c>
      <c r="KD23" s="803">
        <f t="shared" si="2725"/>
        <v>11308.710420000001</v>
      </c>
      <c r="KE23" s="803">
        <f t="shared" si="2726"/>
        <v>11525.260194</v>
      </c>
      <c r="KF23" s="803">
        <f t="shared" si="2727"/>
        <v>12439.581462000002</v>
      </c>
      <c r="KG23" s="803">
        <f t="shared" si="2728"/>
        <v>14484.773772</v>
      </c>
      <c r="KH23" s="803">
        <f t="shared" si="2729"/>
        <v>21209.847309000004</v>
      </c>
      <c r="KI23" s="803">
        <f t="shared" si="2730"/>
        <v>31892.969493000001</v>
      </c>
      <c r="KJ23" s="803">
        <f t="shared" si="2731"/>
        <v>20063.966099999998</v>
      </c>
      <c r="KK23" s="803">
        <f t="shared" si="2732"/>
        <v>13006.984919999999</v>
      </c>
      <c r="KL23" s="803">
        <f t="shared" si="2733"/>
        <v>13256.054843999998</v>
      </c>
      <c r="KM23" s="803">
        <f t="shared" si="2734"/>
        <v>14307.683412</v>
      </c>
      <c r="KN23" s="803">
        <f t="shared" si="2735"/>
        <v>16660.010471999998</v>
      </c>
      <c r="KO23" s="803">
        <f t="shared" si="2736"/>
        <v>24395.015334</v>
      </c>
      <c r="KP23" s="803">
        <f t="shared" si="2737"/>
        <v>36682.464917999998</v>
      </c>
      <c r="KQ23" s="803">
        <f t="shared" si="2738"/>
        <v>15854.838095000001</v>
      </c>
      <c r="KR23" s="803">
        <f t="shared" si="2739"/>
        <v>10278.308834000001</v>
      </c>
      <c r="KS23" s="803">
        <f t="shared" si="2740"/>
        <v>10475.1275138</v>
      </c>
      <c r="KT23" s="803">
        <f t="shared" si="2741"/>
        <v>11306.139717400001</v>
      </c>
      <c r="KU23" s="803">
        <f t="shared" si="2742"/>
        <v>13164.982804400001</v>
      </c>
      <c r="KV23" s="803">
        <f t="shared" si="2743"/>
        <v>19277.296249300001</v>
      </c>
      <c r="KW23" s="803">
        <f t="shared" si="2744"/>
        <v>28987.017786100005</v>
      </c>
      <c r="KX23" s="803">
        <f t="shared" si="2745"/>
        <v>19139.921018499997</v>
      </c>
      <c r="KY23" s="803">
        <f t="shared" si="2746"/>
        <v>12407.948798200001</v>
      </c>
      <c r="KZ23" s="803">
        <f t="shared" si="2747"/>
        <v>12645.54781774</v>
      </c>
      <c r="LA23" s="803">
        <f t="shared" si="2748"/>
        <v>13648.743678020001</v>
      </c>
      <c r="LB23" s="803">
        <f t="shared" si="2749"/>
        <v>15892.734418119999</v>
      </c>
      <c r="LC23" s="803">
        <f t="shared" si="2750"/>
        <v>23271.503969390003</v>
      </c>
      <c r="LD23" s="803">
        <f t="shared" si="2751"/>
        <v>34993.055600029998</v>
      </c>
      <c r="LE23" s="803">
        <f t="shared" si="2752"/>
        <v>21064.644537</v>
      </c>
      <c r="LF23" s="803">
        <f t="shared" si="2753"/>
        <v>13655.7005964</v>
      </c>
      <c r="LG23" s="803">
        <f t="shared" si="2754"/>
        <v>13917.192735479999</v>
      </c>
      <c r="LH23" s="803">
        <f t="shared" si="2755"/>
        <v>15021.270656040002</v>
      </c>
      <c r="LI23" s="803">
        <f t="shared" si="2756"/>
        <v>17490.91863624</v>
      </c>
      <c r="LJ23" s="803">
        <f t="shared" si="2757"/>
        <v>25611.702288780001</v>
      </c>
      <c r="LK23" s="803">
        <f t="shared" si="2758"/>
        <v>38511.981150060004</v>
      </c>
      <c r="LL23" s="803">
        <f t="shared" si="2759"/>
        <v>20680.318730999999</v>
      </c>
      <c r="LM23" s="803">
        <f t="shared" si="2760"/>
        <v>13406.5514532</v>
      </c>
      <c r="LN23" s="803">
        <f t="shared" si="2761"/>
        <v>13663.272651239999</v>
      </c>
      <c r="LO23" s="803">
        <f t="shared" si="2762"/>
        <v>14747.206598520001</v>
      </c>
      <c r="LP23" s="803">
        <f t="shared" si="2763"/>
        <v>17171.795691119998</v>
      </c>
      <c r="LQ23" s="803">
        <f t="shared" si="2764"/>
        <v>25144.415119140001</v>
      </c>
      <c r="LR23" s="803">
        <f t="shared" si="2765"/>
        <v>37809.327555780001</v>
      </c>
      <c r="LS23" s="803">
        <f t="shared" si="2766"/>
        <v>28265.264453499996</v>
      </c>
      <c r="LT23" s="803">
        <f t="shared" si="2767"/>
        <v>18323.688680200001</v>
      </c>
      <c r="LU23" s="803">
        <f t="shared" si="2768"/>
        <v>18674.567825139999</v>
      </c>
      <c r="LV23" s="803">
        <f t="shared" si="2769"/>
        <v>20156.05754822</v>
      </c>
      <c r="LW23" s="803">
        <f t="shared" si="2770"/>
        <v>23469.916139319997</v>
      </c>
      <c r="LX23" s="803">
        <f t="shared" si="2771"/>
        <v>34366.66291829</v>
      </c>
      <c r="LY23" s="803">
        <f t="shared" si="2772"/>
        <v>51676.70073533</v>
      </c>
      <c r="LZ23" s="803">
        <f t="shared" si="2773"/>
        <v>33352.237422499995</v>
      </c>
      <c r="MA23" s="803">
        <f t="shared" si="2774"/>
        <v>21621.450466999999</v>
      </c>
      <c r="MB23" s="803">
        <f t="shared" si="2775"/>
        <v>22035.478241899997</v>
      </c>
      <c r="MC23" s="803">
        <f t="shared" si="2776"/>
        <v>23783.595513699998</v>
      </c>
      <c r="MD23" s="803">
        <f t="shared" si="2777"/>
        <v>27693.857832199996</v>
      </c>
      <c r="ME23" s="803">
        <f t="shared" si="2778"/>
        <v>40551.720397149998</v>
      </c>
      <c r="MF23" s="803">
        <f t="shared" si="2779"/>
        <v>60977.090625549994</v>
      </c>
      <c r="MG23" s="803">
        <f t="shared" si="2780"/>
        <v>40890.374795999996</v>
      </c>
      <c r="MH23" s="803">
        <f t="shared" si="2781"/>
        <v>26508.242971200001</v>
      </c>
      <c r="MI23" s="803">
        <f t="shared" si="2782"/>
        <v>27015.84762384</v>
      </c>
      <c r="MJ23" s="803">
        <f t="shared" si="2783"/>
        <v>29159.067268320003</v>
      </c>
      <c r="MK23" s="803">
        <f t="shared" si="2784"/>
        <v>33953.111209919996</v>
      </c>
      <c r="ML23" s="803">
        <f t="shared" si="2785"/>
        <v>49717.055700240002</v>
      </c>
      <c r="MM23" s="803">
        <f t="shared" si="2786"/>
        <v>74758.885230480009</v>
      </c>
      <c r="MN23" s="803">
        <f t="shared" si="2787"/>
        <v>40319.788021999993</v>
      </c>
      <c r="MO23" s="803">
        <f t="shared" si="2788"/>
        <v>26138.345338399999</v>
      </c>
      <c r="MP23" s="803">
        <f t="shared" si="2789"/>
        <v>26638.866844879998</v>
      </c>
      <c r="MQ23" s="803">
        <v>54065.29</v>
      </c>
      <c r="MR23" s="803">
        <v>57561.82</v>
      </c>
      <c r="MS23" s="803">
        <v>76689.179999999993</v>
      </c>
      <c r="MT23" s="803">
        <v>70258.77</v>
      </c>
      <c r="MU23" s="803"/>
      <c r="MV23" s="954">
        <v>4797.4399999999996</v>
      </c>
      <c r="MW23" s="954">
        <v>5591.05</v>
      </c>
      <c r="MX23" s="954">
        <v>5157.62</v>
      </c>
      <c r="MY23" s="954">
        <v>5734.33</v>
      </c>
      <c r="MZ23" s="954">
        <v>7067.69</v>
      </c>
      <c r="NA23" s="954">
        <v>5891.16</v>
      </c>
      <c r="NB23" s="803"/>
      <c r="NC23" s="803">
        <f t="shared" si="2790"/>
        <v>12788.489392000001</v>
      </c>
      <c r="ND23" s="803">
        <f t="shared" si="2791"/>
        <v>12005.9101904</v>
      </c>
      <c r="NE23" s="803">
        <f t="shared" si="2792"/>
        <v>9868.1328592000009</v>
      </c>
      <c r="NF23" s="803">
        <f t="shared" si="2793"/>
        <v>12444.918035199998</v>
      </c>
      <c r="NG23" s="803">
        <f t="shared" si="2794"/>
        <v>21120.0947944</v>
      </c>
      <c r="NH23" s="803">
        <f t="shared" si="2795"/>
        <v>27208.942728800001</v>
      </c>
      <c r="NI23" s="803">
        <f t="shared" si="2796"/>
        <v>15748.189869999998</v>
      </c>
      <c r="NJ23" s="803">
        <f t="shared" si="2797"/>
        <v>10209.171364</v>
      </c>
      <c r="NK23" s="803">
        <f t="shared" si="2798"/>
        <v>10404.666134799998</v>
      </c>
      <c r="NL23" s="803">
        <f t="shared" si="2799"/>
        <v>11230.088500399999</v>
      </c>
      <c r="NM23" s="803">
        <f t="shared" si="2800"/>
        <v>13076.428002399998</v>
      </c>
      <c r="NN23" s="803">
        <f t="shared" si="2801"/>
        <v>19147.626717799998</v>
      </c>
      <c r="NO23" s="803">
        <f t="shared" si="2802"/>
        <v>28792.035410599998</v>
      </c>
      <c r="NP23" s="803">
        <f t="shared" si="2803"/>
        <v>19578.886216000003</v>
      </c>
      <c r="NQ23" s="803">
        <f t="shared" si="2804"/>
        <v>14044.9171152</v>
      </c>
      <c r="NR23" s="803">
        <f t="shared" si="2805"/>
        <v>12068.499579199999</v>
      </c>
      <c r="NS23" s="803">
        <f t="shared" si="2806"/>
        <v>13612.575779200002</v>
      </c>
      <c r="NT23" s="803">
        <f t="shared" si="2807"/>
        <v>13686.6914368</v>
      </c>
      <c r="NU23" s="803">
        <f t="shared" si="2808"/>
        <v>19504.770558400003</v>
      </c>
      <c r="NV23" s="803">
        <f t="shared" si="2809"/>
        <v>31029.7553152</v>
      </c>
      <c r="NW23" s="803">
        <f t="shared" si="2810"/>
        <v>12651.029686999998</v>
      </c>
      <c r="NX23" s="803">
        <f t="shared" si="2811"/>
        <v>9075.2181413999988</v>
      </c>
      <c r="NY23" s="803">
        <f t="shared" si="2812"/>
        <v>7798.1425893999995</v>
      </c>
      <c r="NZ23" s="803">
        <f t="shared" si="2813"/>
        <v>8795.857864399999</v>
      </c>
      <c r="OA23" s="803">
        <f t="shared" si="2814"/>
        <v>8843.7481975999999</v>
      </c>
      <c r="OB23" s="803">
        <f t="shared" si="2815"/>
        <v>12603.139353799999</v>
      </c>
      <c r="OC23" s="803">
        <f t="shared" si="2816"/>
        <v>20050.086166399997</v>
      </c>
    </row>
    <row r="24" spans="1:422">
      <c r="A24" s="810" t="s">
        <v>31</v>
      </c>
      <c r="B24" s="803">
        <f t="shared" si="370"/>
        <v>16134.278047199999</v>
      </c>
      <c r="C24" s="803">
        <f t="shared" si="371"/>
        <v>15907.972167</v>
      </c>
      <c r="D24" s="803">
        <f t="shared" si="372"/>
        <v>16041.093272999999</v>
      </c>
      <c r="E24" s="803">
        <f t="shared" si="373"/>
        <v>16573.577697000001</v>
      </c>
      <c r="F24" s="803">
        <f t="shared" si="374"/>
        <v>18304.152075000002</v>
      </c>
      <c r="G24" s="803">
        <f t="shared" si="375"/>
        <v>20673.7077618</v>
      </c>
      <c r="H24" s="803">
        <f t="shared" si="376"/>
        <v>29486.324979000001</v>
      </c>
      <c r="I24" s="803">
        <f t="shared" si="377"/>
        <v>19587.275985600001</v>
      </c>
      <c r="J24" s="803">
        <f t="shared" si="378"/>
        <v>19312.536966</v>
      </c>
      <c r="K24" s="803">
        <f t="shared" si="379"/>
        <v>19474.148153999999</v>
      </c>
      <c r="L24" s="803">
        <f t="shared" si="380"/>
        <v>20120.592905999998</v>
      </c>
      <c r="M24" s="803">
        <f t="shared" si="381"/>
        <v>22221.538350000003</v>
      </c>
      <c r="N24" s="803">
        <f t="shared" ref="N24:BY24" si="2849">O56*N$32</f>
        <v>25098.217496399997</v>
      </c>
      <c r="O24" s="803">
        <f t="shared" ref="O24:BZ24" si="2850">O56*O$32</f>
        <v>35796.878142000001</v>
      </c>
      <c r="P24" s="803">
        <f t="shared" si="384"/>
        <v>17758.9161126</v>
      </c>
      <c r="Q24" s="803">
        <f t="shared" si="385"/>
        <v>17509.822404749997</v>
      </c>
      <c r="R24" s="803">
        <f t="shared" si="386"/>
        <v>17656.348115249999</v>
      </c>
      <c r="S24" s="803">
        <f t="shared" si="387"/>
        <v>18242.450957249999</v>
      </c>
      <c r="T24" s="803">
        <f t="shared" si="388"/>
        <v>20147.285193749998</v>
      </c>
      <c r="U24" s="803">
        <f t="shared" ref="U24:CF24" si="2851">V56*U$32</f>
        <v>22755.442840649997</v>
      </c>
      <c r="V24" s="803">
        <f t="shared" ref="V24:CG24" si="2852">V56*V$32</f>
        <v>32455.444875749996</v>
      </c>
      <c r="W24" s="803">
        <f t="shared" si="391"/>
        <v>11243.262858240001</v>
      </c>
      <c r="X24" s="803">
        <f t="shared" si="392"/>
        <v>11085.5603264</v>
      </c>
      <c r="Y24" s="803">
        <f t="shared" si="393"/>
        <v>11178.3265216</v>
      </c>
      <c r="Z24" s="803">
        <f t="shared" si="394"/>
        <v>11549.391302399999</v>
      </c>
      <c r="AA24" s="803">
        <f t="shared" si="395"/>
        <v>12755.351840000001</v>
      </c>
      <c r="AB24" s="803">
        <f t="shared" ref="AB24:CM24" si="2853">AC56*AB$32</f>
        <v>14406.59011456</v>
      </c>
      <c r="AC24" s="803">
        <f t="shared" ref="AC24:CN24" si="2854">AC56*AC$32</f>
        <v>20547.712236800002</v>
      </c>
      <c r="AD24" s="803">
        <f t="shared" si="398"/>
        <v>10962.509360640002</v>
      </c>
      <c r="AE24" s="803">
        <f t="shared" si="399"/>
        <v>10808.744790400002</v>
      </c>
      <c r="AF24" s="803">
        <f t="shared" si="400"/>
        <v>10899.1945376</v>
      </c>
      <c r="AG24" s="803">
        <f t="shared" si="401"/>
        <v>11260.993526400001</v>
      </c>
      <c r="AH24" s="803">
        <f t="shared" si="402"/>
        <v>12436.840240000003</v>
      </c>
      <c r="AI24" s="803">
        <f t="shared" ref="AI24:CT24" si="2855">AJ56*AI$32</f>
        <v>14046.845740160001</v>
      </c>
      <c r="AJ24" s="803">
        <f t="shared" ref="AJ24:CU24" si="2856">AJ56*AJ$32</f>
        <v>20034.619004800003</v>
      </c>
      <c r="AK24" s="803">
        <f t="shared" si="405"/>
        <v>16125.862355520003</v>
      </c>
      <c r="AL24" s="803">
        <f t="shared" si="406"/>
        <v>15899.674517200003</v>
      </c>
      <c r="AM24" s="803">
        <f t="shared" si="407"/>
        <v>16032.726186800002</v>
      </c>
      <c r="AN24" s="803">
        <f t="shared" si="408"/>
        <v>16564.932865200004</v>
      </c>
      <c r="AO24" s="803">
        <f t="shared" si="409"/>
        <v>18294.604570000003</v>
      </c>
      <c r="AP24" s="803">
        <f t="shared" ref="AP24:DA24" si="2857">AQ56*AP$32</f>
        <v>20662.924288880004</v>
      </c>
      <c r="AQ24" s="803">
        <f t="shared" ref="AQ24:DB24" si="2858">AQ56*AQ$32</f>
        <v>29470.944816400006</v>
      </c>
      <c r="AR24" s="803">
        <f t="shared" si="412"/>
        <v>12249.851062080003</v>
      </c>
      <c r="AS24" s="803">
        <f t="shared" si="413"/>
        <v>12078.029718800002</v>
      </c>
      <c r="AT24" s="803">
        <f t="shared" si="414"/>
        <v>12179.101097200002</v>
      </c>
      <c r="AU24" s="803">
        <f t="shared" si="415"/>
        <v>12583.386610800002</v>
      </c>
      <c r="AV24" s="803">
        <f t="shared" si="416"/>
        <v>13897.314530000003</v>
      </c>
      <c r="AW24" s="803">
        <f t="shared" ref="AW24:DH24" si="2859">AX56*AW$32</f>
        <v>15696.385065520002</v>
      </c>
      <c r="AX24" s="803">
        <f t="shared" ref="AX24:DI24" si="2860">AX56*AX$32</f>
        <v>22387.310315600003</v>
      </c>
      <c r="AY24" s="803">
        <f t="shared" si="419"/>
        <v>17173.286863200003</v>
      </c>
      <c r="AZ24" s="803">
        <f t="shared" si="420"/>
        <v>16932.407427000002</v>
      </c>
      <c r="BA24" s="803">
        <f t="shared" si="421"/>
        <v>17074.101213000002</v>
      </c>
      <c r="BB24" s="803">
        <f t="shared" si="422"/>
        <v>17640.876357000001</v>
      </c>
      <c r="BC24" s="803">
        <f t="shared" si="423"/>
        <v>19482.895575000006</v>
      </c>
      <c r="BD24" s="803">
        <f t="shared" ref="BD24:DO24" si="2861">BE56*BD$32</f>
        <v>22005.044965800003</v>
      </c>
      <c r="BE24" s="803">
        <f t="shared" ref="BE24:DP24" si="2862">BE56*BE$32</f>
        <v>31385.173599000005</v>
      </c>
      <c r="BF24" s="803">
        <f t="shared" si="426"/>
        <v>23545.027661760003</v>
      </c>
      <c r="BG24" s="803">
        <f t="shared" si="427"/>
        <v>23214.775623600002</v>
      </c>
      <c r="BH24" s="803">
        <f t="shared" si="428"/>
        <v>23409.041528400001</v>
      </c>
      <c r="BI24" s="803">
        <f t="shared" si="429"/>
        <v>24186.105147600003</v>
      </c>
      <c r="BJ24" s="803">
        <f t="shared" si="430"/>
        <v>26711.561910000004</v>
      </c>
      <c r="BK24" s="803">
        <f t="shared" ref="BK24:DV24" si="2863">BL56*BK$32</f>
        <v>30169.495015440003</v>
      </c>
      <c r="BL24" s="803">
        <f t="shared" ref="BL24:DW24" si="2864">BL56*BL$32</f>
        <v>43029.897913200002</v>
      </c>
      <c r="BM24" s="803">
        <f t="shared" si="433"/>
        <v>26272.436493599998</v>
      </c>
      <c r="BN24" s="803">
        <f t="shared" si="434"/>
        <v>25903.928720999997</v>
      </c>
      <c r="BO24" s="803">
        <f t="shared" si="435"/>
        <v>26120.697998999996</v>
      </c>
      <c r="BP24" s="803">
        <f t="shared" si="436"/>
        <v>26987.775110999999</v>
      </c>
      <c r="BQ24" s="803">
        <f t="shared" si="437"/>
        <v>29805.775725</v>
      </c>
      <c r="BR24" s="803">
        <f t="shared" ref="BR24:EC24" si="2865">BS56*BR$32</f>
        <v>33664.268873399997</v>
      </c>
      <c r="BS24" s="803">
        <f t="shared" ref="BS24:ED24" si="2866">BS56*BS$32</f>
        <v>48014.395077000001</v>
      </c>
      <c r="BT24" s="803">
        <f t="shared" si="440"/>
        <v>27412.002586199997</v>
      </c>
      <c r="BU24" s="803">
        <f t="shared" si="441"/>
        <v>27027.510800749995</v>
      </c>
      <c r="BV24" s="803">
        <f t="shared" si="442"/>
        <v>27253.682439249995</v>
      </c>
      <c r="BW24" s="803">
        <f t="shared" si="443"/>
        <v>28158.368993249995</v>
      </c>
      <c r="BX24" s="803">
        <f t="shared" si="444"/>
        <v>31098.600293749998</v>
      </c>
      <c r="BY24" s="803">
        <f t="shared" ref="BY24:EJ24" si="2867">BZ56*BY$32</f>
        <v>35124.455459049997</v>
      </c>
      <c r="BZ24" s="803">
        <f t="shared" ref="BZ24:EK24" si="2868">BZ56*BZ$32</f>
        <v>50097.017927749992</v>
      </c>
      <c r="CA24" s="803">
        <f t="shared" si="447"/>
        <v>22805.404383000001</v>
      </c>
      <c r="CB24" s="803">
        <f t="shared" si="448"/>
        <v>22485.526598749999</v>
      </c>
      <c r="CC24" s="803">
        <f t="shared" si="449"/>
        <v>22673.690001249997</v>
      </c>
      <c r="CD24" s="803">
        <f t="shared" si="450"/>
        <v>23426.343611249999</v>
      </c>
      <c r="CE24" s="803">
        <f t="shared" si="451"/>
        <v>25872.467843750001</v>
      </c>
      <c r="CF24" s="803">
        <f t="shared" ref="CF24:EQ24" si="2869">CG56*CF$32</f>
        <v>29221.77640825</v>
      </c>
      <c r="CG24" s="803">
        <f t="shared" ref="CG24:ER24" si="2870">CG56*CG$32</f>
        <v>41678.193653750001</v>
      </c>
      <c r="CH24" s="803">
        <f t="shared" si="454"/>
        <v>23226.653950799999</v>
      </c>
      <c r="CI24" s="803">
        <f t="shared" si="455"/>
        <v>22900.867550499996</v>
      </c>
      <c r="CJ24" s="803">
        <f t="shared" si="456"/>
        <v>23092.506609499997</v>
      </c>
      <c r="CK24" s="803">
        <f t="shared" si="457"/>
        <v>23859.062845499997</v>
      </c>
      <c r="CL24" s="803">
        <f t="shared" si="458"/>
        <v>26350.370612499999</v>
      </c>
      <c r="CM24" s="803">
        <f t="shared" ref="CM24:EX24" si="2871">CN56*CM$32</f>
        <v>29761.545862699997</v>
      </c>
      <c r="CN24" s="803">
        <f t="shared" ref="CN24:EY24" si="2872">CN56*CN$32</f>
        <v>42448.051568499999</v>
      </c>
      <c r="CO24" s="803">
        <f t="shared" si="461"/>
        <v>25873.232054399999</v>
      </c>
      <c r="CP24" s="803">
        <f t="shared" si="462"/>
        <v>25510.323683999999</v>
      </c>
      <c r="CQ24" s="803">
        <f t="shared" si="463"/>
        <v>25723.799195999996</v>
      </c>
      <c r="CR24" s="803">
        <f t="shared" si="464"/>
        <v>26577.701244</v>
      </c>
      <c r="CS24" s="803">
        <f t="shared" si="465"/>
        <v>29352.882900000001</v>
      </c>
      <c r="CT24" s="803">
        <f t="shared" ref="CT24:FE24" si="2873">CU56*CT$32</f>
        <v>33152.747013599997</v>
      </c>
      <c r="CU24" s="803">
        <f t="shared" ref="CU24:FF24" si="2874">CU56*CU$32</f>
        <v>47284.825907999999</v>
      </c>
      <c r="CV24" s="803">
        <f t="shared" si="468"/>
        <v>29181.879096000001</v>
      </c>
      <c r="CW24" s="803">
        <f t="shared" si="469"/>
        <v>28772.562309999998</v>
      </c>
      <c r="CX24" s="803">
        <f t="shared" si="470"/>
        <v>29013.336889999999</v>
      </c>
      <c r="CY24" s="803">
        <f t="shared" si="471"/>
        <v>29976.43521</v>
      </c>
      <c r="CZ24" s="803">
        <f t="shared" si="472"/>
        <v>33106.50475</v>
      </c>
      <c r="DA24" s="803">
        <f t="shared" si="473"/>
        <v>23557.14413262</v>
      </c>
      <c r="DB24" s="803">
        <f t="shared" si="474"/>
        <v>44798.518354799991</v>
      </c>
      <c r="DC24" s="803">
        <f t="shared" si="475"/>
        <v>21792.978280583997</v>
      </c>
      <c r="DD24" s="803">
        <f t="shared" si="476"/>
        <v>26204.025844499996</v>
      </c>
      <c r="DE24" s="803">
        <f t="shared" si="477"/>
        <v>26423.306395499996</v>
      </c>
      <c r="DF24" s="803">
        <f t="shared" si="478"/>
        <v>27300.428599499995</v>
      </c>
      <c r="DG24" s="803">
        <f t="shared" si="479"/>
        <v>30151.075762500001</v>
      </c>
      <c r="DH24" s="803">
        <f t="shared" ref="DH24:FS24" si="2875">DI56*DH$32</f>
        <v>34054.269570299992</v>
      </c>
      <c r="DI24" s="803">
        <f t="shared" ref="DI24:FT24" si="2876">DI56*DI$32</f>
        <v>48570.642046499997</v>
      </c>
      <c r="DJ24" s="803">
        <f t="shared" si="482"/>
        <v>22708.811342800003</v>
      </c>
      <c r="DK24" s="803">
        <f t="shared" si="483"/>
        <v>26815.246595500004</v>
      </c>
      <c r="DL24" s="803">
        <f t="shared" si="484"/>
        <v>27039.641964500002</v>
      </c>
      <c r="DM24" s="803">
        <f t="shared" si="485"/>
        <v>27937.223440500005</v>
      </c>
      <c r="DN24" s="803">
        <f t="shared" si="486"/>
        <v>30854.363237500009</v>
      </c>
      <c r="DO24" s="803">
        <f t="shared" ref="DO24:FZ24" si="2877">DP56*DO$32</f>
        <v>34848.600805700007</v>
      </c>
      <c r="DP24" s="803">
        <f t="shared" ref="DP24:GA24" si="2878">DP56*DP$32</f>
        <v>54191.481613500007</v>
      </c>
      <c r="DQ24" s="803">
        <f t="shared" si="489"/>
        <v>33383.703283679999</v>
      </c>
      <c r="DR24" s="803">
        <f t="shared" si="490"/>
        <v>32915.450019799995</v>
      </c>
      <c r="DS24" s="803">
        <f t="shared" si="491"/>
        <v>33190.893116199994</v>
      </c>
      <c r="DT24" s="803">
        <f t="shared" si="492"/>
        <v>34292.665501799995</v>
      </c>
      <c r="DU24" s="803">
        <f t="shared" si="493"/>
        <v>37873.425755000004</v>
      </c>
      <c r="DV24" s="803">
        <f t="shared" ref="DV24:GG24" si="2879">DW56*DV$32</f>
        <v>42776.312870919995</v>
      </c>
      <c r="DW24" s="803">
        <f t="shared" ref="DW24:GH24" si="2880">DW56*DW$32</f>
        <v>61010.645852599999</v>
      </c>
      <c r="DX24" s="803">
        <f t="shared" si="2563"/>
        <v>49142.122625600001</v>
      </c>
      <c r="DY24" s="803">
        <f t="shared" si="2564"/>
        <v>42687.63487776</v>
      </c>
      <c r="DZ24" s="803">
        <f t="shared" si="2565"/>
        <v>59880.043151552003</v>
      </c>
      <c r="EA24" s="803">
        <f t="shared" si="2566"/>
        <v>19920.896276288</v>
      </c>
      <c r="EB24" s="803">
        <f t="shared" si="2567"/>
        <v>23793.588924992</v>
      </c>
      <c r="EC24" s="803">
        <f t="shared" si="2568"/>
        <v>38726.92648704</v>
      </c>
      <c r="ED24" s="803">
        <f t="shared" si="2569"/>
        <v>59234.594376768</v>
      </c>
      <c r="EE24" s="803">
        <f t="shared" si="2570"/>
        <v>28323.821499999995</v>
      </c>
      <c r="EF24" s="803">
        <f t="shared" si="2571"/>
        <v>18361.649799999999</v>
      </c>
      <c r="EG24" s="803">
        <f t="shared" si="2572"/>
        <v>18713.255859999997</v>
      </c>
      <c r="EH24" s="803">
        <f t="shared" si="2573"/>
        <v>20197.814780000001</v>
      </c>
      <c r="EI24" s="803">
        <f t="shared" si="2574"/>
        <v>23518.538679999998</v>
      </c>
      <c r="EJ24" s="803">
        <f t="shared" si="2575"/>
        <v>34437.860209999999</v>
      </c>
      <c r="EK24" s="803">
        <f t="shared" si="2576"/>
        <v>51783.759169999998</v>
      </c>
      <c r="EL24" s="803">
        <f t="shared" si="2577"/>
        <v>29017.721609999997</v>
      </c>
      <c r="EM24" s="803">
        <f t="shared" si="2578"/>
        <v>18811.488492</v>
      </c>
      <c r="EN24" s="803">
        <f t="shared" si="2579"/>
        <v>19171.708484399998</v>
      </c>
      <c r="EO24" s="803">
        <f t="shared" si="2580"/>
        <v>20692.637341199999</v>
      </c>
      <c r="EP24" s="803">
        <f t="shared" si="2581"/>
        <v>24094.715047199999</v>
      </c>
      <c r="EQ24" s="803">
        <f t="shared" si="2582"/>
        <v>35281.547033399998</v>
      </c>
      <c r="ER24" s="803">
        <f t="shared" si="2583"/>
        <v>53052.399991799997</v>
      </c>
      <c r="ES24" s="803">
        <f t="shared" si="2584"/>
        <v>27831.451669999999</v>
      </c>
      <c r="ET24" s="803">
        <f t="shared" si="2585"/>
        <v>18042.458323999999</v>
      </c>
      <c r="EU24" s="803">
        <f t="shared" si="2586"/>
        <v>18387.952206800001</v>
      </c>
      <c r="EV24" s="803">
        <f t="shared" si="2587"/>
        <v>19846.704156400003</v>
      </c>
      <c r="EW24" s="803">
        <f t="shared" si="2588"/>
        <v>23109.701938399998</v>
      </c>
      <c r="EX24" s="803">
        <f t="shared" si="2589"/>
        <v>33839.206409800005</v>
      </c>
      <c r="EY24" s="803">
        <f t="shared" si="2590"/>
        <v>50883.571294599999</v>
      </c>
      <c r="EZ24" s="803">
        <f t="shared" si="2591"/>
        <v>31295.61303</v>
      </c>
      <c r="FA24" s="803">
        <f t="shared" si="2592"/>
        <v>20288.190516000002</v>
      </c>
      <c r="FB24" s="803">
        <f t="shared" si="2593"/>
        <v>20676.687781200002</v>
      </c>
      <c r="FC24" s="803">
        <f t="shared" si="2594"/>
        <v>22317.009567600002</v>
      </c>
      <c r="FD24" s="803">
        <f t="shared" si="2595"/>
        <v>25986.150405600001</v>
      </c>
      <c r="FE24" s="803">
        <f t="shared" si="2596"/>
        <v>38051.148808200007</v>
      </c>
      <c r="FF24" s="803">
        <f t="shared" si="2597"/>
        <v>57217.013891400005</v>
      </c>
      <c r="FG24" s="803">
        <f t="shared" si="2598"/>
        <v>31214.813520000003</v>
      </c>
      <c r="FH24" s="803">
        <f t="shared" si="2599"/>
        <v>20235.810144000003</v>
      </c>
      <c r="FI24" s="803">
        <f t="shared" si="2600"/>
        <v>20623.304380800004</v>
      </c>
      <c r="FJ24" s="803">
        <f t="shared" si="2601"/>
        <v>22259.391158400005</v>
      </c>
      <c r="FK24" s="803">
        <f t="shared" si="2602"/>
        <v>25919.058950400002</v>
      </c>
      <c r="FL24" s="803">
        <f t="shared" si="2603"/>
        <v>37952.907748800011</v>
      </c>
      <c r="FM24" s="803">
        <f t="shared" si="2604"/>
        <v>57069.290097600009</v>
      </c>
      <c r="FN24" s="803">
        <f t="shared" si="2605"/>
        <v>36648.051825000002</v>
      </c>
      <c r="FO24" s="803">
        <f t="shared" si="2606"/>
        <v>23758.047390000003</v>
      </c>
      <c r="FP24" s="803">
        <f t="shared" si="2607"/>
        <v>24212.988723000002</v>
      </c>
      <c r="FQ24" s="803">
        <f t="shared" si="2608"/>
        <v>26133.852129000003</v>
      </c>
      <c r="FR24" s="803">
        <f t="shared" si="2609"/>
        <v>30430.520274000002</v>
      </c>
      <c r="FS24" s="803">
        <f t="shared" si="2610"/>
        <v>44558.976115500009</v>
      </c>
      <c r="FT24" s="803">
        <f t="shared" si="2611"/>
        <v>67002.748543500013</v>
      </c>
      <c r="FU24" s="803">
        <f t="shared" si="2612"/>
        <v>32740.003560000001</v>
      </c>
      <c r="FV24" s="803">
        <f t="shared" si="2613"/>
        <v>21224.554032000004</v>
      </c>
      <c r="FW24" s="803">
        <f t="shared" si="2614"/>
        <v>21630.981662400001</v>
      </c>
      <c r="FX24" s="803">
        <f t="shared" si="2615"/>
        <v>23347.009435200005</v>
      </c>
      <c r="FY24" s="803">
        <f t="shared" si="2616"/>
        <v>27185.492611200003</v>
      </c>
      <c r="FZ24" s="803">
        <f t="shared" si="2617"/>
        <v>39807.328466400009</v>
      </c>
      <c r="GA24" s="803">
        <f t="shared" si="2618"/>
        <v>59857.758232800006</v>
      </c>
      <c r="GB24" s="803">
        <f t="shared" si="2619"/>
        <v>30470.706145</v>
      </c>
      <c r="GC24" s="803">
        <f t="shared" si="2620"/>
        <v>20383.851697000002</v>
      </c>
      <c r="GD24" s="803">
        <f t="shared" si="2621"/>
        <v>19501.251932799998</v>
      </c>
      <c r="GE24" s="803">
        <f t="shared" si="2622"/>
        <v>21728.765623400002</v>
      </c>
      <c r="GF24" s="803">
        <f t="shared" si="2623"/>
        <v>25301.1932404</v>
      </c>
      <c r="GG24" s="803">
        <f t="shared" si="2624"/>
        <v>37048.175816300005</v>
      </c>
      <c r="GH24" s="803">
        <f t="shared" si="2625"/>
        <v>55708.856545100003</v>
      </c>
      <c r="GI24" s="803">
        <f t="shared" si="2626"/>
        <v>33308.394570000004</v>
      </c>
      <c r="GJ24" s="803">
        <f t="shared" si="2627"/>
        <v>21593.028204000002</v>
      </c>
      <c r="GK24" s="803">
        <f t="shared" si="2628"/>
        <v>22006.511722800002</v>
      </c>
      <c r="GL24" s="803">
        <f t="shared" si="2629"/>
        <v>23752.331024400002</v>
      </c>
      <c r="GM24" s="803">
        <f t="shared" si="2630"/>
        <v>27657.453146399999</v>
      </c>
      <c r="GN24" s="803">
        <f t="shared" si="2631"/>
        <v>40498.413535800006</v>
      </c>
      <c r="GO24" s="803">
        <f t="shared" si="2632"/>
        <v>60896.933796600009</v>
      </c>
      <c r="GP24" s="803">
        <f t="shared" si="2633"/>
        <v>29226.247270000003</v>
      </c>
      <c r="GQ24" s="803">
        <f t="shared" si="2634"/>
        <v>18946.670644000002</v>
      </c>
      <c r="GR24" s="803">
        <f t="shared" si="2635"/>
        <v>19309.479230800003</v>
      </c>
      <c r="GS24" s="803">
        <f t="shared" si="2636"/>
        <v>20841.337708400006</v>
      </c>
      <c r="GT24" s="803">
        <f t="shared" si="2637"/>
        <v>24267.863250400002</v>
      </c>
      <c r="GU24" s="803">
        <f t="shared" si="2638"/>
        <v>35535.085473800005</v>
      </c>
      <c r="GV24" s="803">
        <f t="shared" si="2639"/>
        <v>53433.642422600009</v>
      </c>
      <c r="GW24" s="803">
        <f t="shared" si="2640"/>
        <v>29561.35039</v>
      </c>
      <c r="GX24" s="803">
        <f t="shared" si="2641"/>
        <v>19163.909908000001</v>
      </c>
      <c r="GY24" s="803">
        <f t="shared" si="2642"/>
        <v>19530.878395600001</v>
      </c>
      <c r="GZ24" s="803">
        <f t="shared" si="2643"/>
        <v>21080.300898800004</v>
      </c>
      <c r="HA24" s="803">
        <f t="shared" si="2644"/>
        <v>24546.114392799998</v>
      </c>
      <c r="HB24" s="803">
        <f t="shared" si="2645"/>
        <v>35942.524646600003</v>
      </c>
      <c r="HC24" s="803">
        <f t="shared" si="2646"/>
        <v>54046.303368200002</v>
      </c>
      <c r="HD24" s="803">
        <f t="shared" si="2647"/>
        <v>30411.526163999995</v>
      </c>
      <c r="HE24" s="803">
        <f t="shared" si="2648"/>
        <v>19715.058340799998</v>
      </c>
      <c r="HF24" s="803">
        <f t="shared" si="2649"/>
        <v>20092.580734559997</v>
      </c>
      <c r="HG24" s="803">
        <f t="shared" si="2650"/>
        <v>21686.564174880001</v>
      </c>
      <c r="HH24" s="803">
        <f t="shared" si="2651"/>
        <v>25252.053449279996</v>
      </c>
      <c r="HI24" s="803">
        <f t="shared" si="2652"/>
        <v>36976.221122160001</v>
      </c>
      <c r="HJ24" s="803">
        <f t="shared" si="2653"/>
        <v>55600.659214319996</v>
      </c>
      <c r="HK24" s="803">
        <f t="shared" si="2654"/>
        <v>31195.218915999994</v>
      </c>
      <c r="HL24" s="803">
        <f t="shared" si="2655"/>
        <v>20223.1074352</v>
      </c>
      <c r="HM24" s="803">
        <f t="shared" si="2656"/>
        <v>20610.358428639996</v>
      </c>
      <c r="HN24" s="803">
        <f t="shared" si="2657"/>
        <v>22245.41817872</v>
      </c>
      <c r="HO24" s="803">
        <f t="shared" si="2658"/>
        <v>25902.788672319995</v>
      </c>
      <c r="HP24" s="803">
        <f t="shared" si="2659"/>
        <v>37929.083413039996</v>
      </c>
      <c r="HQ24" s="803">
        <f t="shared" si="2660"/>
        <v>57033.465756079997</v>
      </c>
      <c r="HR24" s="803">
        <f t="shared" si="2661"/>
        <v>27898.125337999994</v>
      </c>
      <c r="HS24" s="803">
        <f t="shared" si="2662"/>
        <v>18085.681253599996</v>
      </c>
      <c r="HT24" s="803">
        <f t="shared" si="2663"/>
        <v>18432.002809519996</v>
      </c>
      <c r="HU24" s="803">
        <f t="shared" si="2664"/>
        <v>19894.249378959998</v>
      </c>
      <c r="HV24" s="803">
        <f t="shared" si="2665"/>
        <v>23165.064073759993</v>
      </c>
      <c r="HW24" s="803">
        <f t="shared" si="2666"/>
        <v>33920.272393719999</v>
      </c>
      <c r="HX24" s="803">
        <f t="shared" si="2667"/>
        <v>51005.46915243999</v>
      </c>
      <c r="HY24" s="803">
        <f t="shared" si="2668"/>
        <v>29354.054590999996</v>
      </c>
      <c r="HZ24" s="803">
        <f t="shared" si="2669"/>
        <v>19029.5250452</v>
      </c>
      <c r="IA24" s="803">
        <f t="shared" si="2670"/>
        <v>19393.920205639999</v>
      </c>
      <c r="IB24" s="803">
        <f t="shared" si="2671"/>
        <v>20932.477549719999</v>
      </c>
      <c r="IC24" s="803">
        <f t="shared" si="2672"/>
        <v>24373.987398319998</v>
      </c>
      <c r="ID24" s="803">
        <f t="shared" si="2673"/>
        <v>35690.481547540003</v>
      </c>
      <c r="IE24" s="803">
        <f t="shared" si="2674"/>
        <v>53667.309462579993</v>
      </c>
      <c r="IF24" s="803">
        <f t="shared" si="2675"/>
        <v>33066.168299999998</v>
      </c>
      <c r="IG24" s="803">
        <f t="shared" si="2676"/>
        <v>21435.998760000002</v>
      </c>
      <c r="IH24" s="803">
        <f t="shared" si="2677"/>
        <v>21846.475331999998</v>
      </c>
      <c r="II24" s="803">
        <f t="shared" si="2678"/>
        <v>23579.598636000002</v>
      </c>
      <c r="IJ24" s="803">
        <f t="shared" si="2679"/>
        <v>27456.321816</v>
      </c>
      <c r="IK24" s="803">
        <f t="shared" si="2680"/>
        <v>40203.899802000007</v>
      </c>
      <c r="IL24" s="803">
        <f t="shared" si="2681"/>
        <v>60454.077354000001</v>
      </c>
      <c r="IM24" s="803">
        <f t="shared" si="2682"/>
        <v>32155.474485000002</v>
      </c>
      <c r="IN24" s="803">
        <f t="shared" si="2683"/>
        <v>20845.617942000004</v>
      </c>
      <c r="IO24" s="803">
        <f t="shared" si="2684"/>
        <v>21244.789349400002</v>
      </c>
      <c r="IP24" s="803">
        <f t="shared" si="2685"/>
        <v>22930.179736200007</v>
      </c>
      <c r="IQ24" s="803">
        <f t="shared" si="2686"/>
        <v>26700.131917200004</v>
      </c>
      <c r="IR24" s="803">
        <f t="shared" si="2687"/>
        <v>39096.621735900007</v>
      </c>
      <c r="IS24" s="803">
        <f t="shared" si="2688"/>
        <v>58789.077834300013</v>
      </c>
      <c r="IT24" s="803">
        <f t="shared" si="2689"/>
        <v>30535.480747999994</v>
      </c>
      <c r="IU24" s="803">
        <f t="shared" si="2690"/>
        <v>19795.415105599997</v>
      </c>
      <c r="IV24" s="803">
        <f t="shared" si="2691"/>
        <v>20174.476245919999</v>
      </c>
      <c r="IW24" s="803">
        <f t="shared" si="2692"/>
        <v>21774.956616160001</v>
      </c>
      <c r="IX24" s="803">
        <f t="shared" si="2693"/>
        <v>25354.978496959997</v>
      </c>
      <c r="IY24" s="803">
        <f t="shared" si="2694"/>
        <v>37126.932799119997</v>
      </c>
      <c r="IZ24" s="803">
        <f t="shared" si="2695"/>
        <v>55827.282388239997</v>
      </c>
      <c r="JA24" s="803">
        <f t="shared" si="2696"/>
        <v>29622.795357999999</v>
      </c>
      <c r="JB24" s="803">
        <f t="shared" si="2697"/>
        <v>19203.743197600001</v>
      </c>
      <c r="JC24" s="803">
        <f t="shared" si="2698"/>
        <v>19571.474450319998</v>
      </c>
      <c r="JD24" s="803">
        <f t="shared" si="2699"/>
        <v>21124.117517360002</v>
      </c>
      <c r="JE24" s="803">
        <f t="shared" si="2700"/>
        <v>24597.134904160001</v>
      </c>
      <c r="JF24" s="803">
        <f t="shared" si="2701"/>
        <v>36017.233252520004</v>
      </c>
      <c r="JG24" s="803">
        <f t="shared" si="2702"/>
        <v>54158.641720040003</v>
      </c>
      <c r="JH24" s="803">
        <f t="shared" si="2703"/>
        <v>30825.935931999997</v>
      </c>
      <c r="JI24" s="803">
        <f t="shared" si="2704"/>
        <v>19983.710190400001</v>
      </c>
      <c r="JJ24" s="803">
        <f t="shared" si="2705"/>
        <v>20366.376981279998</v>
      </c>
      <c r="JK24" s="803">
        <f t="shared" si="2706"/>
        <v>21982.081209439999</v>
      </c>
      <c r="JL24" s="803">
        <f t="shared" si="2707"/>
        <v>25596.156456639997</v>
      </c>
      <c r="JM24" s="803">
        <f t="shared" si="2708"/>
        <v>37480.086240080003</v>
      </c>
      <c r="JN24" s="803">
        <f t="shared" si="2709"/>
        <v>56358.31459016</v>
      </c>
      <c r="JO24" s="803">
        <f t="shared" si="2710"/>
        <v>29613.538181000004</v>
      </c>
      <c r="JP24" s="803">
        <f t="shared" si="2711"/>
        <v>19197.741993200001</v>
      </c>
      <c r="JQ24" s="803">
        <f t="shared" si="2712"/>
        <v>19565.358329240004</v>
      </c>
      <c r="JR24" s="803">
        <f t="shared" si="2713"/>
        <v>21117.516192520005</v>
      </c>
      <c r="JS24" s="803">
        <f t="shared" si="2714"/>
        <v>24589.448255120002</v>
      </c>
      <c r="JT24" s="803">
        <f t="shared" si="2715"/>
        <v>36005.977802140005</v>
      </c>
      <c r="JU24" s="803">
        <f t="shared" si="2716"/>
        <v>54141.71704678001</v>
      </c>
      <c r="JV24" s="803">
        <f t="shared" si="2717"/>
        <v>31895.351271</v>
      </c>
      <c r="JW24" s="803">
        <f t="shared" si="2718"/>
        <v>20676.986341200001</v>
      </c>
      <c r="JX24" s="803">
        <f t="shared" si="2719"/>
        <v>21072.928632840001</v>
      </c>
      <c r="JY24" s="803">
        <f t="shared" si="2720"/>
        <v>22744.684975320004</v>
      </c>
      <c r="JZ24" s="803">
        <f t="shared" si="2721"/>
        <v>26484.139951920002</v>
      </c>
      <c r="KA24" s="803">
        <f t="shared" si="2722"/>
        <v>38780.347786740007</v>
      </c>
      <c r="KB24" s="803">
        <f t="shared" si="2723"/>
        <v>58313.500840980007</v>
      </c>
      <c r="KC24" s="803">
        <f t="shared" si="2724"/>
        <v>31656.113103000003</v>
      </c>
      <c r="KD24" s="803">
        <f t="shared" si="2725"/>
        <v>20521.894011600001</v>
      </c>
      <c r="KE24" s="803">
        <f t="shared" si="2726"/>
        <v>20914.86645012</v>
      </c>
      <c r="KF24" s="803">
        <f t="shared" si="2727"/>
        <v>22574.083412760003</v>
      </c>
      <c r="KG24" s="803">
        <f t="shared" si="2728"/>
        <v>26285.489776560004</v>
      </c>
      <c r="KH24" s="803">
        <f t="shared" si="2729"/>
        <v>38489.467172820005</v>
      </c>
      <c r="KI24" s="803">
        <f t="shared" si="2730"/>
        <v>57876.107473140008</v>
      </c>
      <c r="KJ24" s="803">
        <f t="shared" si="2731"/>
        <v>33035.038105000007</v>
      </c>
      <c r="KK24" s="803">
        <f t="shared" si="2732"/>
        <v>21415.817806000003</v>
      </c>
      <c r="KL24" s="803">
        <f t="shared" si="2733"/>
        <v>21825.907934200004</v>
      </c>
      <c r="KM24" s="803">
        <f t="shared" si="2734"/>
        <v>23557.399586600008</v>
      </c>
      <c r="KN24" s="803">
        <f t="shared" si="2735"/>
        <v>27430.473019600006</v>
      </c>
      <c r="KO24" s="803">
        <f t="shared" si="2736"/>
        <v>40166.049778700013</v>
      </c>
      <c r="KP24" s="803">
        <f t="shared" si="2737"/>
        <v>60397.162769900009</v>
      </c>
      <c r="KQ24" s="803">
        <f t="shared" si="2738"/>
        <v>27513.584699999996</v>
      </c>
      <c r="KR24" s="803">
        <f t="shared" si="2739"/>
        <v>17836.39284</v>
      </c>
      <c r="KS24" s="803">
        <f t="shared" si="2740"/>
        <v>18177.940787999996</v>
      </c>
      <c r="KT24" s="803">
        <f t="shared" si="2741"/>
        <v>19620.032124000001</v>
      </c>
      <c r="KU24" s="803">
        <f t="shared" si="2742"/>
        <v>22845.762743999996</v>
      </c>
      <c r="KV24" s="803">
        <f t="shared" si="2743"/>
        <v>33452.724018000001</v>
      </c>
      <c r="KW24" s="803">
        <f t="shared" si="2744"/>
        <v>50302.422785999996</v>
      </c>
      <c r="KX24" s="803">
        <f t="shared" si="2745"/>
        <v>44058.41762</v>
      </c>
      <c r="KY24" s="803">
        <f t="shared" si="2746"/>
        <v>28562.008664000001</v>
      </c>
      <c r="KZ24" s="803">
        <f t="shared" si="2747"/>
        <v>29108.940744800002</v>
      </c>
      <c r="LA24" s="803">
        <f t="shared" si="2748"/>
        <v>31418.209530400003</v>
      </c>
      <c r="LB24" s="803">
        <f t="shared" si="2749"/>
        <v>36583.679182400003</v>
      </c>
      <c r="LC24" s="803">
        <f t="shared" si="2750"/>
        <v>53568.958802800007</v>
      </c>
      <c r="LD24" s="803">
        <f t="shared" si="2751"/>
        <v>80550.941455600012</v>
      </c>
      <c r="LE24" s="803">
        <f t="shared" si="2752"/>
        <v>43471.666420000001</v>
      </c>
      <c r="LF24" s="803">
        <f t="shared" si="2753"/>
        <v>28181.632024000002</v>
      </c>
      <c r="LG24" s="803">
        <f t="shared" si="2754"/>
        <v>28721.2802968</v>
      </c>
      <c r="LH24" s="803">
        <f t="shared" si="2755"/>
        <v>30999.795226400005</v>
      </c>
      <c r="LI24" s="803">
        <f t="shared" si="2756"/>
        <v>36096.473358399999</v>
      </c>
      <c r="LJ24" s="803">
        <f t="shared" si="2757"/>
        <v>52855.550274800007</v>
      </c>
      <c r="LK24" s="803">
        <f t="shared" si="2758"/>
        <v>79478.198399600005</v>
      </c>
      <c r="LL24" s="803">
        <f t="shared" si="2759"/>
        <v>43543.839009999996</v>
      </c>
      <c r="LM24" s="803">
        <f t="shared" si="2760"/>
        <v>28228.419771999997</v>
      </c>
      <c r="LN24" s="803">
        <f t="shared" si="2761"/>
        <v>28768.963980399996</v>
      </c>
      <c r="LO24" s="803">
        <f t="shared" si="2762"/>
        <v>31051.261749199999</v>
      </c>
      <c r="LP24" s="803">
        <f t="shared" si="2763"/>
        <v>36156.4014952</v>
      </c>
      <c r="LQ24" s="803">
        <f t="shared" si="2764"/>
        <v>52943.302189400005</v>
      </c>
      <c r="LR24" s="803">
        <f t="shared" si="2765"/>
        <v>79610.149803799999</v>
      </c>
      <c r="LS24" s="803">
        <f t="shared" si="2766"/>
        <v>52273.17192999999</v>
      </c>
      <c r="LT24" s="803">
        <f t="shared" si="2767"/>
        <v>33887.435595999996</v>
      </c>
      <c r="LU24" s="803">
        <f t="shared" si="2768"/>
        <v>34536.343937199992</v>
      </c>
      <c r="LV24" s="803">
        <f t="shared" si="2769"/>
        <v>37276.179155599995</v>
      </c>
      <c r="LW24" s="803">
        <f t="shared" si="2770"/>
        <v>43404.757933599991</v>
      </c>
      <c r="LX24" s="803">
        <f t="shared" si="2771"/>
        <v>63556.966974199997</v>
      </c>
      <c r="LY24" s="803">
        <f t="shared" si="2772"/>
        <v>95569.778473399987</v>
      </c>
      <c r="LZ24" s="803">
        <f t="shared" si="2773"/>
        <v>72564.140459999995</v>
      </c>
      <c r="MA24" s="803">
        <f t="shared" si="2774"/>
        <v>47041.580712000003</v>
      </c>
      <c r="MB24" s="803">
        <f t="shared" si="2775"/>
        <v>47942.376938399997</v>
      </c>
      <c r="MC24" s="803">
        <f t="shared" si="2776"/>
        <v>51745.738783200002</v>
      </c>
      <c r="MD24" s="803">
        <f t="shared" si="2777"/>
        <v>60253.2586992</v>
      </c>
      <c r="ME24" s="803">
        <f t="shared" si="2778"/>
        <v>88227.985952400006</v>
      </c>
      <c r="MF24" s="803">
        <f t="shared" si="2779"/>
        <v>132667.2664548</v>
      </c>
      <c r="MG24" s="803">
        <f t="shared" si="2780"/>
        <v>86650.184599999993</v>
      </c>
      <c r="MH24" s="803">
        <f t="shared" si="2781"/>
        <v>56173.223119999995</v>
      </c>
      <c r="MI24" s="803">
        <f t="shared" si="2782"/>
        <v>57248.880583999999</v>
      </c>
      <c r="MJ24" s="803">
        <f t="shared" si="2783"/>
        <v>61790.545431999999</v>
      </c>
      <c r="MK24" s="803">
        <f t="shared" si="2784"/>
        <v>71949.532591999989</v>
      </c>
      <c r="ML24" s="803">
        <f t="shared" si="2785"/>
        <v>105354.672724</v>
      </c>
      <c r="MM24" s="803">
        <f t="shared" si="2786"/>
        <v>158420.440948</v>
      </c>
      <c r="MN24" s="803">
        <f t="shared" si="2787"/>
        <v>94908.177909999984</v>
      </c>
      <c r="MO24" s="803">
        <f t="shared" si="2788"/>
        <v>61526.680851999998</v>
      </c>
      <c r="MP24" s="803">
        <f t="shared" si="2789"/>
        <v>62704.851336399988</v>
      </c>
      <c r="MQ24" s="803">
        <v>103029.48</v>
      </c>
      <c r="MR24" s="803">
        <v>109692.65</v>
      </c>
      <c r="MS24" s="803">
        <v>146142.70000000001</v>
      </c>
      <c r="MT24" s="803">
        <v>133888.57999999999</v>
      </c>
      <c r="MU24" s="803"/>
      <c r="MV24" s="954">
        <v>28497.61</v>
      </c>
      <c r="MW24" s="954">
        <v>33211.769999999997</v>
      </c>
      <c r="MX24" s="954">
        <v>30637.11</v>
      </c>
      <c r="MY24" s="954">
        <v>34062.86</v>
      </c>
      <c r="MZ24" s="954">
        <v>41983.23</v>
      </c>
      <c r="NA24" s="954">
        <v>34994.46</v>
      </c>
      <c r="NB24" s="803"/>
      <c r="NC24" s="803">
        <f t="shared" si="2790"/>
        <v>21938.886287999998</v>
      </c>
      <c r="ND24" s="803">
        <f t="shared" si="2791"/>
        <v>20596.357425599996</v>
      </c>
      <c r="NE24" s="803">
        <f t="shared" si="2792"/>
        <v>16928.961508799999</v>
      </c>
      <c r="NF24" s="803">
        <f t="shared" si="2793"/>
        <v>21349.483372799994</v>
      </c>
      <c r="NG24" s="803">
        <f t="shared" si="2794"/>
        <v>36231.906981599997</v>
      </c>
      <c r="NH24" s="803">
        <f t="shared" si="2795"/>
        <v>46677.436423199993</v>
      </c>
      <c r="NI24" s="803">
        <f t="shared" si="2796"/>
        <v>22360.853099999997</v>
      </c>
      <c r="NJ24" s="803">
        <f t="shared" si="2797"/>
        <v>14496.001319999999</v>
      </c>
      <c r="NK24" s="803">
        <f t="shared" si="2798"/>
        <v>14773.584323999999</v>
      </c>
      <c r="NL24" s="803">
        <f t="shared" si="2799"/>
        <v>15945.601452000001</v>
      </c>
      <c r="NM24" s="803">
        <f t="shared" si="2800"/>
        <v>18567.218711999998</v>
      </c>
      <c r="NN24" s="803">
        <f t="shared" si="2801"/>
        <v>27187.713114000002</v>
      </c>
      <c r="NO24" s="803">
        <f t="shared" si="2802"/>
        <v>40881.807977999997</v>
      </c>
      <c r="NP24" s="803">
        <f t="shared" si="2803"/>
        <v>34894.355110000004</v>
      </c>
      <c r="NQ24" s="803">
        <f t="shared" si="2804"/>
        <v>25031.471141999999</v>
      </c>
      <c r="NR24" s="803">
        <f t="shared" si="2805"/>
        <v>21509.012581999999</v>
      </c>
      <c r="NS24" s="803">
        <f t="shared" si="2806"/>
        <v>24260.933332000001</v>
      </c>
      <c r="NT24" s="803">
        <f t="shared" si="2807"/>
        <v>24393.025527999998</v>
      </c>
      <c r="NU24" s="803">
        <f t="shared" si="2808"/>
        <v>34762.262914000006</v>
      </c>
      <c r="NV24" s="803">
        <f t="shared" si="2809"/>
        <v>55302.599391999996</v>
      </c>
      <c r="NW24" s="803">
        <f t="shared" si="2810"/>
        <v>36349.702109999998</v>
      </c>
      <c r="NX24" s="803">
        <f t="shared" si="2811"/>
        <v>26075.464541999998</v>
      </c>
      <c r="NY24" s="803">
        <f t="shared" si="2812"/>
        <v>22406.093981999999</v>
      </c>
      <c r="NZ24" s="803">
        <f t="shared" si="2813"/>
        <v>25272.789732000001</v>
      </c>
      <c r="OA24" s="803">
        <f t="shared" si="2814"/>
        <v>25410.391127999999</v>
      </c>
      <c r="OB24" s="803">
        <f t="shared" si="2815"/>
        <v>36212.100714</v>
      </c>
      <c r="OC24" s="803">
        <f t="shared" si="2816"/>
        <v>57609.117791999997</v>
      </c>
    </row>
    <row r="25" spans="1:422">
      <c r="A25" s="810" t="s">
        <v>32</v>
      </c>
      <c r="B25" s="803">
        <f t="shared" si="370"/>
        <v>18428.6234988</v>
      </c>
      <c r="C25" s="803">
        <f t="shared" si="371"/>
        <v>18170.136205499999</v>
      </c>
      <c r="D25" s="803">
        <f t="shared" si="372"/>
        <v>18322.187554499997</v>
      </c>
      <c r="E25" s="803">
        <f t="shared" si="373"/>
        <v>18930.392950499998</v>
      </c>
      <c r="F25" s="803">
        <f t="shared" si="374"/>
        <v>20907.060487499999</v>
      </c>
      <c r="G25" s="803">
        <f t="shared" si="375"/>
        <v>23613.574499699997</v>
      </c>
      <c r="H25" s="803">
        <f t="shared" si="376"/>
        <v>33679.373803499999</v>
      </c>
      <c r="I25" s="803">
        <f t="shared" si="377"/>
        <v>21235.670220599997</v>
      </c>
      <c r="J25" s="803">
        <f t="shared" si="378"/>
        <v>20937.810159749995</v>
      </c>
      <c r="K25" s="803">
        <f t="shared" si="379"/>
        <v>21113.021960249996</v>
      </c>
      <c r="L25" s="803">
        <f t="shared" si="380"/>
        <v>21813.869162249997</v>
      </c>
      <c r="M25" s="803">
        <f t="shared" si="381"/>
        <v>24091.622568750001</v>
      </c>
      <c r="N25" s="803">
        <f t="shared" ref="N25:BY25" si="2881">O57*N$32</f>
        <v>27210.392617649995</v>
      </c>
      <c r="O25" s="803">
        <f t="shared" ref="O25:BZ25" si="2882">O57*O$32</f>
        <v>38809.413810749997</v>
      </c>
      <c r="P25" s="803">
        <f t="shared" si="384"/>
        <v>19178.024975399996</v>
      </c>
      <c r="Q25" s="803">
        <f t="shared" si="385"/>
        <v>18909.026275249995</v>
      </c>
      <c r="R25" s="803">
        <f t="shared" si="386"/>
        <v>19067.260804749996</v>
      </c>
      <c r="S25" s="803">
        <f t="shared" si="387"/>
        <v>19700.198922749998</v>
      </c>
      <c r="T25" s="803">
        <f t="shared" si="388"/>
        <v>21757.247806249998</v>
      </c>
      <c r="U25" s="803">
        <f t="shared" ref="U25:CF25" si="2883">V57*U$32</f>
        <v>24573.822431349996</v>
      </c>
      <c r="V25" s="803">
        <f t="shared" ref="V25:CG25" si="2884">V57*V$32</f>
        <v>35048.948284249993</v>
      </c>
      <c r="W25" s="803">
        <f t="shared" si="391"/>
        <v>10885.844639999999</v>
      </c>
      <c r="X25" s="803">
        <f t="shared" si="392"/>
        <v>10733.1554</v>
      </c>
      <c r="Y25" s="803">
        <f t="shared" si="393"/>
        <v>10822.972599999999</v>
      </c>
      <c r="Z25" s="803">
        <f t="shared" si="394"/>
        <v>11182.241399999999</v>
      </c>
      <c r="AA25" s="803">
        <f t="shared" si="395"/>
        <v>12349.865</v>
      </c>
      <c r="AB25" s="803">
        <f t="shared" ref="AB25:CM25" si="2885">AC57*AB$32</f>
        <v>13948.611159999999</v>
      </c>
      <c r="AC25" s="803">
        <f t="shared" ref="AC25:CN25" si="2886">AC57*AC$32</f>
        <v>19894.5098</v>
      </c>
      <c r="AD25" s="803">
        <f t="shared" si="398"/>
        <v>11321.6859</v>
      </c>
      <c r="AE25" s="803">
        <f t="shared" si="399"/>
        <v>11162.883374999999</v>
      </c>
      <c r="AF25" s="803">
        <f t="shared" si="400"/>
        <v>11256.296624999999</v>
      </c>
      <c r="AG25" s="803">
        <f t="shared" si="401"/>
        <v>11629.949624999999</v>
      </c>
      <c r="AH25" s="803">
        <f t="shared" si="402"/>
        <v>12844.321875000001</v>
      </c>
      <c r="AI25" s="803">
        <f t="shared" ref="AI25:CT25" si="2887">AJ57*AI$32</f>
        <v>14507.077724999999</v>
      </c>
      <c r="AJ25" s="803">
        <f t="shared" ref="AJ25:CU25" si="2888">AJ57*AJ$32</f>
        <v>20691.034875000001</v>
      </c>
      <c r="AK25" s="803">
        <f t="shared" si="405"/>
        <v>16034.1717558</v>
      </c>
      <c r="AL25" s="803">
        <f t="shared" si="406"/>
        <v>15809.270006749999</v>
      </c>
      <c r="AM25" s="803">
        <f t="shared" si="407"/>
        <v>15941.56515325</v>
      </c>
      <c r="AN25" s="803">
        <f t="shared" si="408"/>
        <v>16470.74573925</v>
      </c>
      <c r="AO25" s="803">
        <f t="shared" si="409"/>
        <v>18190.582643750004</v>
      </c>
      <c r="AP25" s="803">
        <f t="shared" ref="AP25:DA25" si="2889">AQ57*AP$32</f>
        <v>20545.436251449999</v>
      </c>
      <c r="AQ25" s="803">
        <f t="shared" ref="AQ25:DB25" si="2890">AQ57*AQ$32</f>
        <v>29303.374949749999</v>
      </c>
      <c r="AR25" s="803">
        <f t="shared" si="412"/>
        <v>9803.6108742000015</v>
      </c>
      <c r="AS25" s="803">
        <f t="shared" si="413"/>
        <v>9666.1014807499996</v>
      </c>
      <c r="AT25" s="803">
        <f t="shared" si="414"/>
        <v>9746.9893592500011</v>
      </c>
      <c r="AU25" s="803">
        <f t="shared" si="415"/>
        <v>10070.54087325</v>
      </c>
      <c r="AV25" s="803">
        <f t="shared" si="416"/>
        <v>11122.083293750002</v>
      </c>
      <c r="AW25" s="803">
        <f t="shared" ref="AW25:DH25" si="2891">AX57*AW$32</f>
        <v>12561.887531050001</v>
      </c>
      <c r="AX25" s="803">
        <f t="shared" ref="AX25:DI25" si="2892">AX57*AX$32</f>
        <v>17916.665087750003</v>
      </c>
      <c r="AY25" s="803">
        <f t="shared" si="419"/>
        <v>20169.499757400001</v>
      </c>
      <c r="AZ25" s="803">
        <f t="shared" si="420"/>
        <v>19886.594232749998</v>
      </c>
      <c r="BA25" s="803">
        <f t="shared" si="421"/>
        <v>20053.009247249996</v>
      </c>
      <c r="BB25" s="803">
        <f t="shared" si="422"/>
        <v>20718.669305249998</v>
      </c>
      <c r="BC25" s="803">
        <f t="shared" si="423"/>
        <v>22882.06449375</v>
      </c>
      <c r="BD25" s="803">
        <f t="shared" ref="BD25:DO25" si="2893">BE57*BD$32</f>
        <v>25844.251751849999</v>
      </c>
      <c r="BE25" s="803">
        <f t="shared" ref="BE25:DP25" si="2894">BE57*BE$32</f>
        <v>36860.925711749995</v>
      </c>
      <c r="BF25" s="803">
        <f t="shared" si="426"/>
        <v>22441.358257920001</v>
      </c>
      <c r="BG25" s="803">
        <f t="shared" si="427"/>
        <v>22126.586731200001</v>
      </c>
      <c r="BH25" s="803">
        <f t="shared" si="428"/>
        <v>22311.746452800002</v>
      </c>
      <c r="BI25" s="803">
        <f t="shared" si="429"/>
        <v>23052.385339200002</v>
      </c>
      <c r="BJ25" s="803">
        <f t="shared" si="430"/>
        <v>25459.461720000003</v>
      </c>
      <c r="BK25" s="803">
        <f t="shared" ref="BK25:DV25" si="2895">BL57*BK$32</f>
        <v>28755.304764480003</v>
      </c>
      <c r="BL25" s="803">
        <f t="shared" ref="BL25:DW25" si="2896">BL57*BL$32</f>
        <v>41012.878334400004</v>
      </c>
      <c r="BM25" s="803">
        <f t="shared" si="433"/>
        <v>26239.26760476</v>
      </c>
      <c r="BN25" s="803">
        <f t="shared" si="434"/>
        <v>25871.22507235</v>
      </c>
      <c r="BO25" s="803">
        <f t="shared" si="435"/>
        <v>26087.72067965</v>
      </c>
      <c r="BP25" s="803">
        <f t="shared" si="436"/>
        <v>26953.703108850001</v>
      </c>
      <c r="BQ25" s="803">
        <f t="shared" si="437"/>
        <v>29768.146003750004</v>
      </c>
      <c r="BR25" s="803">
        <f t="shared" ref="BR25:EC25" si="2897">BS57*BR$32</f>
        <v>33621.767813689999</v>
      </c>
      <c r="BS25" s="803">
        <f t="shared" ref="BS25:ED25" si="2898">BS57*BS$32</f>
        <v>47953.77701695</v>
      </c>
      <c r="BT25" s="803">
        <f t="shared" si="440"/>
        <v>28616.88144384</v>
      </c>
      <c r="BU25" s="803">
        <f t="shared" si="441"/>
        <v>28215.489542399999</v>
      </c>
      <c r="BV25" s="803">
        <f t="shared" si="442"/>
        <v>28451.602425600002</v>
      </c>
      <c r="BW25" s="803">
        <f t="shared" si="443"/>
        <v>29396.0539584</v>
      </c>
      <c r="BX25" s="803">
        <f t="shared" si="444"/>
        <v>32465.521440000004</v>
      </c>
      <c r="BY25" s="803">
        <f t="shared" ref="BY25:EJ25" si="2899">BZ57*BY$32</f>
        <v>36668.330760960001</v>
      </c>
      <c r="BZ25" s="803">
        <f t="shared" ref="BZ25:EK25" si="2900">BZ57*BZ$32</f>
        <v>52299.003628800005</v>
      </c>
      <c r="CA25" s="803">
        <f t="shared" si="447"/>
        <v>24992.411927039997</v>
      </c>
      <c r="CB25" s="803">
        <f t="shared" si="448"/>
        <v>24641.858294399997</v>
      </c>
      <c r="CC25" s="803">
        <f t="shared" si="449"/>
        <v>24848.066313599997</v>
      </c>
      <c r="CD25" s="803">
        <f t="shared" si="450"/>
        <v>25672.898390399998</v>
      </c>
      <c r="CE25" s="803">
        <f t="shared" si="451"/>
        <v>28353.602640000001</v>
      </c>
      <c r="CF25" s="803">
        <f t="shared" ref="CF25:EQ25" si="2901">CG57*CF$32</f>
        <v>32024.105381759997</v>
      </c>
      <c r="CG25" s="803">
        <f t="shared" ref="CG25:ER25" si="2902">CG57*CG$32</f>
        <v>45675.076252799998</v>
      </c>
      <c r="CH25" s="803">
        <f t="shared" si="454"/>
        <v>27987.642846719998</v>
      </c>
      <c r="CI25" s="803">
        <f t="shared" si="455"/>
        <v>27595.076899199998</v>
      </c>
      <c r="CJ25" s="803">
        <f t="shared" si="456"/>
        <v>27825.998044799999</v>
      </c>
      <c r="CK25" s="803">
        <f t="shared" si="457"/>
        <v>28749.6826272</v>
      </c>
      <c r="CL25" s="803">
        <f t="shared" si="458"/>
        <v>31751.657520000001</v>
      </c>
      <c r="CM25" s="803">
        <f t="shared" ref="CM25:EX25" si="2903">CN57*CM$32</f>
        <v>35862.053911679999</v>
      </c>
      <c r="CN25" s="803">
        <f t="shared" ref="CN25:EY25" si="2904">CN57*CN$32</f>
        <v>51149.033750399998</v>
      </c>
      <c r="CO25" s="803">
        <f t="shared" si="461"/>
        <v>28427.780355840001</v>
      </c>
      <c r="CP25" s="803">
        <f t="shared" si="462"/>
        <v>28029.040862399997</v>
      </c>
      <c r="CQ25" s="803">
        <f t="shared" si="463"/>
        <v>28263.593505599998</v>
      </c>
      <c r="CR25" s="803">
        <f t="shared" si="464"/>
        <v>29201.8040784</v>
      </c>
      <c r="CS25" s="803">
        <f t="shared" si="465"/>
        <v>32250.988440000001</v>
      </c>
      <c r="CT25" s="803">
        <f t="shared" ref="CT25:FE25" si="2905">CU57*CT$32</f>
        <v>36426.025488959996</v>
      </c>
      <c r="CU25" s="803">
        <f t="shared" ref="CU25:FF25" si="2906">CU57*CU$32</f>
        <v>51953.410468800001</v>
      </c>
      <c r="CV25" s="803">
        <f t="shared" si="468"/>
        <v>28980.878204159995</v>
      </c>
      <c r="CW25" s="803">
        <f t="shared" si="469"/>
        <v>28574.380737599997</v>
      </c>
      <c r="CX25" s="803">
        <f t="shared" si="470"/>
        <v>28813.496894399996</v>
      </c>
      <c r="CY25" s="803">
        <f t="shared" si="471"/>
        <v>29769.961521599995</v>
      </c>
      <c r="CZ25" s="803">
        <f t="shared" si="472"/>
        <v>32878.471559999998</v>
      </c>
      <c r="DA25" s="803">
        <f t="shared" si="473"/>
        <v>23394.885665155194</v>
      </c>
      <c r="DB25" s="803">
        <f t="shared" si="474"/>
        <v>44489.95213420799</v>
      </c>
      <c r="DC25" s="803">
        <f t="shared" si="475"/>
        <v>22069.585995955196</v>
      </c>
      <c r="DD25" s="803">
        <f t="shared" si="476"/>
        <v>26536.620849599996</v>
      </c>
      <c r="DE25" s="803">
        <f t="shared" si="477"/>
        <v>26758.684622399996</v>
      </c>
      <c r="DF25" s="803">
        <f t="shared" si="478"/>
        <v>27646.939713599997</v>
      </c>
      <c r="DG25" s="803">
        <f t="shared" si="479"/>
        <v>30533.768759999999</v>
      </c>
      <c r="DH25" s="803">
        <f t="shared" ref="DH25:FS25" si="2907">DI57*DH$32</f>
        <v>34486.503915839996</v>
      </c>
      <c r="DI25" s="803">
        <f t="shared" ref="DI25:FT25" si="2908">DI57*DI$32</f>
        <v>49187.125675199997</v>
      </c>
      <c r="DJ25" s="803">
        <f t="shared" si="482"/>
        <v>19891.80676648</v>
      </c>
      <c r="DK25" s="803">
        <f t="shared" si="483"/>
        <v>23488.8429703</v>
      </c>
      <c r="DL25" s="803">
        <f t="shared" si="484"/>
        <v>23685.402325700001</v>
      </c>
      <c r="DM25" s="803">
        <f t="shared" si="485"/>
        <v>24471.6397473</v>
      </c>
      <c r="DN25" s="803">
        <f t="shared" si="486"/>
        <v>27026.911367500001</v>
      </c>
      <c r="DO25" s="803">
        <f t="shared" ref="DO25:FZ25" si="2909">DP57*DO$32</f>
        <v>30525.667893620001</v>
      </c>
      <c r="DP25" s="803">
        <f t="shared" ref="DP25:GA25" si="2910">DP57*DP$32</f>
        <v>47469.084329099998</v>
      </c>
      <c r="DQ25" s="803">
        <f t="shared" si="489"/>
        <v>29856.947279400003</v>
      </c>
      <c r="DR25" s="803">
        <f t="shared" si="490"/>
        <v>29438.16171525</v>
      </c>
      <c r="DS25" s="803">
        <f t="shared" si="491"/>
        <v>29684.506164750001</v>
      </c>
      <c r="DT25" s="803">
        <f t="shared" si="492"/>
        <v>30669.883962750002</v>
      </c>
      <c r="DU25" s="803">
        <f t="shared" si="493"/>
        <v>33872.361806250003</v>
      </c>
      <c r="DV25" s="803">
        <f t="shared" ref="DV25:GG25" si="2911">DW57*DV$32</f>
        <v>38257.293007350003</v>
      </c>
      <c r="DW25" s="803">
        <f t="shared" ref="DW25:GH25" si="2912">DW57*DW$32</f>
        <v>54565.295564250002</v>
      </c>
      <c r="DX25" s="803">
        <f t="shared" si="2563"/>
        <v>53293.638778150009</v>
      </c>
      <c r="DY25" s="803">
        <f t="shared" si="2564"/>
        <v>46293.877266989999</v>
      </c>
      <c r="DZ25" s="803">
        <f t="shared" si="2565"/>
        <v>64938.696564898004</v>
      </c>
      <c r="EA25" s="803">
        <f t="shared" si="2566"/>
        <v>21603.809391262002</v>
      </c>
      <c r="EB25" s="803">
        <f t="shared" si="2567"/>
        <v>25803.666297958003</v>
      </c>
      <c r="EC25" s="803">
        <f t="shared" si="2568"/>
        <v>41998.569066960001</v>
      </c>
      <c r="ED25" s="803">
        <f t="shared" si="2569"/>
        <v>64238.720413782001</v>
      </c>
      <c r="EE25" s="803">
        <f t="shared" si="2570"/>
        <v>28196.929679999994</v>
      </c>
      <c r="EF25" s="803">
        <f t="shared" si="2571"/>
        <v>18279.388895999997</v>
      </c>
      <c r="EG25" s="803">
        <f t="shared" si="2572"/>
        <v>18629.419747199998</v>
      </c>
      <c r="EH25" s="803">
        <f t="shared" si="2573"/>
        <v>20107.327785599999</v>
      </c>
      <c r="EI25" s="803">
        <f t="shared" si="2574"/>
        <v>23413.174713599994</v>
      </c>
      <c r="EJ25" s="803">
        <f t="shared" si="2575"/>
        <v>34283.577259199999</v>
      </c>
      <c r="EK25" s="803">
        <f t="shared" si="2576"/>
        <v>51551.765918399993</v>
      </c>
      <c r="EL25" s="803">
        <f t="shared" si="2577"/>
        <v>29321.376143999998</v>
      </c>
      <c r="EM25" s="803">
        <f t="shared" si="2578"/>
        <v>19008.340396799998</v>
      </c>
      <c r="EN25" s="803">
        <f t="shared" si="2579"/>
        <v>19372.329893759998</v>
      </c>
      <c r="EO25" s="803">
        <f t="shared" si="2580"/>
        <v>20909.17443648</v>
      </c>
      <c r="EP25" s="803">
        <f t="shared" si="2581"/>
        <v>24346.85301888</v>
      </c>
      <c r="EQ25" s="803">
        <f t="shared" si="2582"/>
        <v>35650.749063360003</v>
      </c>
      <c r="ER25" s="803">
        <f t="shared" si="2583"/>
        <v>53607.564246720001</v>
      </c>
      <c r="ES25" s="803">
        <f t="shared" si="2584"/>
        <v>28122.260624999999</v>
      </c>
      <c r="ET25" s="803">
        <f t="shared" si="2585"/>
        <v>18230.982749999999</v>
      </c>
      <c r="EU25" s="803">
        <f t="shared" si="2586"/>
        <v>18580.086674999999</v>
      </c>
      <c r="EV25" s="803">
        <f t="shared" si="2587"/>
        <v>20054.081024999999</v>
      </c>
      <c r="EW25" s="803">
        <f t="shared" si="2588"/>
        <v>23351.173649999997</v>
      </c>
      <c r="EX25" s="803">
        <f t="shared" si="2589"/>
        <v>34192.7899875</v>
      </c>
      <c r="EY25" s="803">
        <f t="shared" si="2590"/>
        <v>51415.250287499999</v>
      </c>
      <c r="EZ25" s="803">
        <f t="shared" si="2591"/>
        <v>36385.289639999995</v>
      </c>
      <c r="FA25" s="803">
        <f t="shared" si="2592"/>
        <v>23587.705007999997</v>
      </c>
      <c r="FB25" s="803">
        <f t="shared" si="2593"/>
        <v>24039.384465599996</v>
      </c>
      <c r="FC25" s="803">
        <f t="shared" si="2594"/>
        <v>25946.475508799998</v>
      </c>
      <c r="FD25" s="803">
        <f t="shared" si="2595"/>
        <v>30212.337052799994</v>
      </c>
      <c r="FE25" s="803">
        <f t="shared" si="2596"/>
        <v>44239.493541600001</v>
      </c>
      <c r="FF25" s="803">
        <f t="shared" si="2597"/>
        <v>66522.346783199988</v>
      </c>
      <c r="FG25" s="803">
        <f t="shared" si="2598"/>
        <v>29347.032182999999</v>
      </c>
      <c r="FH25" s="803">
        <f t="shared" si="2599"/>
        <v>19024.972587600001</v>
      </c>
      <c r="FI25" s="803">
        <f t="shared" si="2600"/>
        <v>19389.28057332</v>
      </c>
      <c r="FJ25" s="803">
        <f t="shared" si="2601"/>
        <v>20927.46984636</v>
      </c>
      <c r="FK25" s="803">
        <f t="shared" si="2602"/>
        <v>24368.156378159998</v>
      </c>
      <c r="FL25" s="803">
        <f t="shared" si="2603"/>
        <v>35681.943268020004</v>
      </c>
      <c r="FM25" s="803">
        <f t="shared" si="2604"/>
        <v>53654.470563540002</v>
      </c>
      <c r="FN25" s="803">
        <f t="shared" si="2605"/>
        <v>33435.342142499998</v>
      </c>
      <c r="FO25" s="803">
        <f t="shared" si="2606"/>
        <v>21675.325250999998</v>
      </c>
      <c r="FP25" s="803">
        <f t="shared" si="2607"/>
        <v>22090.384670699998</v>
      </c>
      <c r="FQ25" s="803">
        <f t="shared" si="2608"/>
        <v>23842.857776100002</v>
      </c>
      <c r="FR25" s="803">
        <f t="shared" si="2609"/>
        <v>27762.863406599998</v>
      </c>
      <c r="FS25" s="803">
        <f t="shared" si="2610"/>
        <v>40652.764273950001</v>
      </c>
      <c r="FT25" s="803">
        <f t="shared" si="2611"/>
        <v>61129.028979149996</v>
      </c>
      <c r="FU25" s="803">
        <f t="shared" si="2612"/>
        <v>29893.8773095</v>
      </c>
      <c r="FV25" s="803">
        <f t="shared" si="2613"/>
        <v>19379.479083400001</v>
      </c>
      <c r="FW25" s="803">
        <f t="shared" si="2614"/>
        <v>19750.575491380001</v>
      </c>
      <c r="FX25" s="803">
        <f t="shared" si="2615"/>
        <v>21317.426991740002</v>
      </c>
      <c r="FY25" s="803">
        <f t="shared" si="2616"/>
        <v>24822.226400439999</v>
      </c>
      <c r="FZ25" s="803">
        <f t="shared" si="2617"/>
        <v>36346.831514930003</v>
      </c>
      <c r="GA25" s="803">
        <f t="shared" si="2618"/>
        <v>54654.254308610005</v>
      </c>
      <c r="GB25" s="803">
        <f t="shared" si="2619"/>
        <v>30725.846027999996</v>
      </c>
      <c r="GC25" s="803">
        <f t="shared" si="2620"/>
        <v>20554.5314808</v>
      </c>
      <c r="GD25" s="803">
        <f t="shared" si="2621"/>
        <v>19664.541457919997</v>
      </c>
      <c r="GE25" s="803">
        <f t="shared" si="2622"/>
        <v>21910.706753760001</v>
      </c>
      <c r="GF25" s="803">
        <f t="shared" si="2623"/>
        <v>25513.047322559996</v>
      </c>
      <c r="GG25" s="803">
        <f t="shared" si="2624"/>
        <v>37358.39072232</v>
      </c>
      <c r="GH25" s="803">
        <f t="shared" si="2625"/>
        <v>56175.322634639997</v>
      </c>
      <c r="GI25" s="803">
        <f t="shared" si="2626"/>
        <v>33034.740318499993</v>
      </c>
      <c r="GJ25" s="803">
        <f t="shared" si="2627"/>
        <v>21415.624758199996</v>
      </c>
      <c r="GK25" s="803">
        <f t="shared" si="2628"/>
        <v>21825.711189739995</v>
      </c>
      <c r="GL25" s="803">
        <f t="shared" si="2629"/>
        <v>23557.187234019999</v>
      </c>
      <c r="GM25" s="803">
        <f t="shared" si="2630"/>
        <v>27430.225754119994</v>
      </c>
      <c r="GN25" s="803">
        <f t="shared" si="2631"/>
        <v>40165.687711389997</v>
      </c>
      <c r="GO25" s="803">
        <f t="shared" si="2632"/>
        <v>60396.61833402999</v>
      </c>
      <c r="GP25" s="803">
        <f t="shared" si="2633"/>
        <v>28267.438525499994</v>
      </c>
      <c r="GQ25" s="803">
        <f t="shared" si="2634"/>
        <v>18325.098078599996</v>
      </c>
      <c r="GR25" s="803">
        <f t="shared" si="2635"/>
        <v>18676.004212019998</v>
      </c>
      <c r="GS25" s="803">
        <f t="shared" si="2636"/>
        <v>20157.607886459999</v>
      </c>
      <c r="GT25" s="803">
        <f t="shared" si="2637"/>
        <v>23471.721368759998</v>
      </c>
      <c r="GU25" s="803">
        <f t="shared" si="2638"/>
        <v>34369.306289970002</v>
      </c>
      <c r="GV25" s="803">
        <f t="shared" si="2639"/>
        <v>51680.675538689997</v>
      </c>
      <c r="GW25" s="803">
        <f t="shared" si="2640"/>
        <v>30545.363150499998</v>
      </c>
      <c r="GX25" s="803">
        <f t="shared" si="2641"/>
        <v>19801.821628599999</v>
      </c>
      <c r="GY25" s="803">
        <f t="shared" si="2642"/>
        <v>20181.005447019998</v>
      </c>
      <c r="GZ25" s="803">
        <f t="shared" si="2643"/>
        <v>21782.00379146</v>
      </c>
      <c r="HA25" s="803">
        <f t="shared" si="2644"/>
        <v>25363.184298759996</v>
      </c>
      <c r="HB25" s="803">
        <f t="shared" si="2645"/>
        <v>37138.948437470004</v>
      </c>
      <c r="HC25" s="803">
        <f t="shared" si="2646"/>
        <v>55845.350146190001</v>
      </c>
      <c r="HD25" s="803">
        <f t="shared" si="2647"/>
        <v>36235.475842999993</v>
      </c>
      <c r="HE25" s="803">
        <f t="shared" si="2648"/>
        <v>23490.584339599998</v>
      </c>
      <c r="HF25" s="803">
        <f t="shared" si="2649"/>
        <v>23940.404039719997</v>
      </c>
      <c r="HG25" s="803">
        <f t="shared" si="2650"/>
        <v>25839.642773559997</v>
      </c>
      <c r="HH25" s="803">
        <f t="shared" si="2651"/>
        <v>30087.939941359997</v>
      </c>
      <c r="HI25" s="803">
        <f t="shared" si="2652"/>
        <v>44057.340628419995</v>
      </c>
      <c r="HJ25" s="803">
        <f t="shared" si="2653"/>
        <v>66248.445834339989</v>
      </c>
      <c r="HK25" s="803">
        <f t="shared" si="2654"/>
        <v>37361.129519000002</v>
      </c>
      <c r="HL25" s="803">
        <f t="shared" si="2655"/>
        <v>24220.3184468</v>
      </c>
      <c r="HM25" s="803">
        <f t="shared" si="2656"/>
        <v>24684.111778760001</v>
      </c>
      <c r="HN25" s="803">
        <f t="shared" si="2657"/>
        <v>26642.350291480001</v>
      </c>
      <c r="HO25" s="803">
        <f t="shared" si="2658"/>
        <v>31022.620648879998</v>
      </c>
      <c r="HP25" s="803">
        <f t="shared" si="2659"/>
        <v>45425.980235860006</v>
      </c>
      <c r="HQ25" s="803">
        <f t="shared" si="2660"/>
        <v>68306.451279219997</v>
      </c>
      <c r="HR25" s="803">
        <f t="shared" si="2661"/>
        <v>33015.697309000003</v>
      </c>
      <c r="HS25" s="803">
        <f t="shared" si="2662"/>
        <v>21403.279634800001</v>
      </c>
      <c r="HT25" s="803">
        <f t="shared" si="2663"/>
        <v>21813.129670360002</v>
      </c>
      <c r="HU25" s="803">
        <f t="shared" si="2664"/>
        <v>23543.607598280003</v>
      </c>
      <c r="HV25" s="803">
        <f t="shared" si="2665"/>
        <v>27414.413489679999</v>
      </c>
      <c r="HW25" s="803">
        <f t="shared" si="2666"/>
        <v>40142.534038460006</v>
      </c>
      <c r="HX25" s="803">
        <f t="shared" si="2667"/>
        <v>60361.802459420003</v>
      </c>
      <c r="HY25" s="803">
        <f t="shared" si="2668"/>
        <v>30449.153895999996</v>
      </c>
      <c r="HZ25" s="803">
        <f t="shared" si="2669"/>
        <v>19739.451491200001</v>
      </c>
      <c r="IA25" s="803">
        <f t="shared" si="2670"/>
        <v>20117.44098784</v>
      </c>
      <c r="IB25" s="803">
        <f t="shared" si="2671"/>
        <v>21713.396640319999</v>
      </c>
      <c r="IC25" s="803">
        <f t="shared" si="2672"/>
        <v>25283.29744192</v>
      </c>
      <c r="ID25" s="803">
        <f t="shared" si="2673"/>
        <v>37021.971254240001</v>
      </c>
      <c r="IE25" s="803">
        <f t="shared" si="2674"/>
        <v>55669.453088479997</v>
      </c>
      <c r="IF25" s="803">
        <f t="shared" si="2675"/>
        <v>29531.932499999999</v>
      </c>
      <c r="IG25" s="803">
        <f t="shared" si="2676"/>
        <v>19144.839</v>
      </c>
      <c r="IH25" s="803">
        <f t="shared" si="2677"/>
        <v>19511.442299999999</v>
      </c>
      <c r="II25" s="803">
        <f t="shared" si="2678"/>
        <v>21059.322900000003</v>
      </c>
      <c r="IJ25" s="803">
        <f t="shared" si="2679"/>
        <v>24521.687399999999</v>
      </c>
      <c r="IK25" s="803">
        <f t="shared" si="2680"/>
        <v>35906.756550000006</v>
      </c>
      <c r="IL25" s="803">
        <f t="shared" si="2681"/>
        <v>53992.519350000002</v>
      </c>
      <c r="IM25" s="803">
        <f t="shared" si="2682"/>
        <v>30239.456925999995</v>
      </c>
      <c r="IN25" s="803">
        <f t="shared" si="2683"/>
        <v>19603.510007199999</v>
      </c>
      <c r="IO25" s="803">
        <f t="shared" si="2684"/>
        <v>19978.896369039998</v>
      </c>
      <c r="IP25" s="803">
        <f t="shared" si="2685"/>
        <v>21563.861007920001</v>
      </c>
      <c r="IQ25" s="803">
        <f t="shared" si="2686"/>
        <v>25109.176647519995</v>
      </c>
      <c r="IR25" s="803">
        <f t="shared" si="2687"/>
        <v>36767.008662439999</v>
      </c>
      <c r="IS25" s="803">
        <f t="shared" si="2688"/>
        <v>55286.069179879996</v>
      </c>
      <c r="IT25" s="803">
        <f t="shared" si="2689"/>
        <v>29892.678927999994</v>
      </c>
      <c r="IU25" s="803">
        <f t="shared" si="2690"/>
        <v>19378.702201599997</v>
      </c>
      <c r="IV25" s="803">
        <f t="shared" si="2691"/>
        <v>19749.783733119999</v>
      </c>
      <c r="IW25" s="803">
        <f t="shared" si="2692"/>
        <v>21316.57242176</v>
      </c>
      <c r="IX25" s="803">
        <f t="shared" si="2693"/>
        <v>24821.231330559996</v>
      </c>
      <c r="IY25" s="803">
        <f t="shared" si="2694"/>
        <v>36345.374448319999</v>
      </c>
      <c r="IZ25" s="803">
        <f t="shared" si="2695"/>
        <v>54652.063336639992</v>
      </c>
      <c r="JA25" s="803">
        <f t="shared" si="2696"/>
        <v>32371.596375999994</v>
      </c>
      <c r="JB25" s="803">
        <f t="shared" si="2697"/>
        <v>20985.7245472</v>
      </c>
      <c r="JC25" s="803">
        <f t="shared" si="2698"/>
        <v>21387.578847039997</v>
      </c>
      <c r="JD25" s="803">
        <f t="shared" si="2699"/>
        <v>23084.29700192</v>
      </c>
      <c r="JE25" s="803">
        <f t="shared" si="2700"/>
        <v>26879.587611519997</v>
      </c>
      <c r="JF25" s="803">
        <f t="shared" si="2701"/>
        <v>39359.396145439998</v>
      </c>
      <c r="JG25" s="803">
        <f t="shared" si="2702"/>
        <v>59184.208270879994</v>
      </c>
      <c r="JH25" s="803">
        <f t="shared" si="2703"/>
        <v>32650.980606999998</v>
      </c>
      <c r="JI25" s="803">
        <f t="shared" si="2704"/>
        <v>21166.842600399999</v>
      </c>
      <c r="JJ25" s="803">
        <f t="shared" si="2705"/>
        <v>21572.165118280001</v>
      </c>
      <c r="JK25" s="803">
        <f t="shared" si="2706"/>
        <v>23283.526860440001</v>
      </c>
      <c r="JL25" s="803">
        <f t="shared" si="2707"/>
        <v>27111.572862639998</v>
      </c>
      <c r="JM25" s="803">
        <f t="shared" si="2708"/>
        <v>39699.088834580005</v>
      </c>
      <c r="JN25" s="803">
        <f t="shared" si="2709"/>
        <v>59694.999716660001</v>
      </c>
      <c r="JO25" s="803">
        <f t="shared" si="2710"/>
        <v>31216.400371</v>
      </c>
      <c r="JP25" s="803">
        <f t="shared" si="2711"/>
        <v>20236.838861200002</v>
      </c>
      <c r="JQ25" s="803">
        <f t="shared" si="2712"/>
        <v>20624.352796840001</v>
      </c>
      <c r="JR25" s="803">
        <f t="shared" si="2713"/>
        <v>22260.522747320003</v>
      </c>
      <c r="JS25" s="803">
        <f t="shared" si="2714"/>
        <v>25920.376583919999</v>
      </c>
      <c r="JT25" s="803">
        <f t="shared" si="2715"/>
        <v>37954.837140740005</v>
      </c>
      <c r="JU25" s="803">
        <f t="shared" si="2716"/>
        <v>57072.191298980004</v>
      </c>
      <c r="JV25" s="803">
        <f t="shared" si="2717"/>
        <v>32846.233634000004</v>
      </c>
      <c r="JW25" s="803">
        <f t="shared" si="2718"/>
        <v>21293.420424800002</v>
      </c>
      <c r="JX25" s="803">
        <f t="shared" si="2719"/>
        <v>21701.166773360001</v>
      </c>
      <c r="JY25" s="803">
        <f t="shared" si="2720"/>
        <v>23422.762467280005</v>
      </c>
      <c r="JZ25" s="803">
        <f t="shared" si="2721"/>
        <v>27273.70020368</v>
      </c>
      <c r="KA25" s="803">
        <f t="shared" si="2722"/>
        <v>39936.489583960007</v>
      </c>
      <c r="KB25" s="803">
        <f t="shared" si="2723"/>
        <v>60051.976112920005</v>
      </c>
      <c r="KC25" s="803">
        <f t="shared" si="2724"/>
        <v>29007.061528999995</v>
      </c>
      <c r="KD25" s="803">
        <f t="shared" si="2725"/>
        <v>18804.5778188</v>
      </c>
      <c r="KE25" s="803">
        <f t="shared" si="2726"/>
        <v>19164.665479159998</v>
      </c>
      <c r="KF25" s="803">
        <f t="shared" si="2727"/>
        <v>20685.035600679999</v>
      </c>
      <c r="KG25" s="803">
        <f t="shared" si="2728"/>
        <v>24085.863504079996</v>
      </c>
      <c r="KH25" s="803">
        <f t="shared" si="2729"/>
        <v>35268.58584526</v>
      </c>
      <c r="KI25" s="803">
        <f t="shared" si="2730"/>
        <v>53032.910423019996</v>
      </c>
      <c r="KJ25" s="803">
        <f t="shared" si="2731"/>
        <v>31770.647718499997</v>
      </c>
      <c r="KK25" s="803">
        <f t="shared" si="2732"/>
        <v>20596.1440382</v>
      </c>
      <c r="KL25" s="803">
        <f t="shared" si="2733"/>
        <v>20990.53828574</v>
      </c>
      <c r="KM25" s="803">
        <f t="shared" si="2734"/>
        <v>22655.75844202</v>
      </c>
      <c r="KN25" s="803">
        <f t="shared" si="2735"/>
        <v>26380.593002119997</v>
      </c>
      <c r="KO25" s="803">
        <f t="shared" si="2736"/>
        <v>38628.725467390002</v>
      </c>
      <c r="KP25" s="803">
        <f t="shared" si="2737"/>
        <v>58085.508346030001</v>
      </c>
      <c r="KQ25" s="803">
        <f t="shared" si="2738"/>
        <v>26499.163249999998</v>
      </c>
      <c r="KR25" s="803">
        <f t="shared" si="2739"/>
        <v>17178.767899999999</v>
      </c>
      <c r="KS25" s="803">
        <f t="shared" si="2740"/>
        <v>17507.723030000001</v>
      </c>
      <c r="KT25" s="803">
        <f t="shared" si="2741"/>
        <v>18896.644690000001</v>
      </c>
      <c r="KU25" s="803">
        <f t="shared" si="2742"/>
        <v>22003.443139999999</v>
      </c>
      <c r="KV25" s="803">
        <f t="shared" si="2743"/>
        <v>32219.327455000002</v>
      </c>
      <c r="KW25" s="803">
        <f t="shared" si="2744"/>
        <v>48447.780535000005</v>
      </c>
      <c r="KX25" s="803">
        <f t="shared" si="2745"/>
        <v>36452.43305</v>
      </c>
      <c r="KY25" s="803">
        <f t="shared" si="2746"/>
        <v>23631.232459999999</v>
      </c>
      <c r="KZ25" s="803">
        <f t="shared" si="2747"/>
        <v>24083.745422</v>
      </c>
      <c r="LA25" s="803">
        <f t="shared" si="2748"/>
        <v>25994.355706000002</v>
      </c>
      <c r="LB25" s="803">
        <f t="shared" si="2749"/>
        <v>30268.089235999996</v>
      </c>
      <c r="LC25" s="803">
        <f t="shared" si="2750"/>
        <v>44321.130667000005</v>
      </c>
      <c r="LD25" s="803">
        <f t="shared" si="2751"/>
        <v>66645.103459000005</v>
      </c>
      <c r="LE25" s="803">
        <f t="shared" si="2752"/>
        <v>43467.859300000004</v>
      </c>
      <c r="LF25" s="803">
        <f t="shared" si="2753"/>
        <v>28179.163960000002</v>
      </c>
      <c r="LG25" s="803">
        <f t="shared" si="2754"/>
        <v>28718.764972000001</v>
      </c>
      <c r="LH25" s="803">
        <f t="shared" si="2755"/>
        <v>30997.080356000006</v>
      </c>
      <c r="LI25" s="803">
        <f t="shared" si="2756"/>
        <v>36093.312136</v>
      </c>
      <c r="LJ25" s="803">
        <f t="shared" si="2757"/>
        <v>52850.921342000009</v>
      </c>
      <c r="LK25" s="803">
        <f t="shared" si="2758"/>
        <v>79471.237934000004</v>
      </c>
      <c r="LL25" s="803">
        <f t="shared" si="2759"/>
        <v>38326.411599999999</v>
      </c>
      <c r="LM25" s="803">
        <f t="shared" si="2760"/>
        <v>24846.087520000001</v>
      </c>
      <c r="LN25" s="803">
        <f t="shared" si="2761"/>
        <v>25321.863664</v>
      </c>
      <c r="LO25" s="803">
        <f t="shared" si="2762"/>
        <v>27330.696272000005</v>
      </c>
      <c r="LP25" s="803">
        <f t="shared" si="2763"/>
        <v>31824.137632000002</v>
      </c>
      <c r="LQ25" s="803">
        <f t="shared" si="2764"/>
        <v>46599.630104000003</v>
      </c>
      <c r="LR25" s="803">
        <f t="shared" si="2765"/>
        <v>70071.253208000009</v>
      </c>
      <c r="LS25" s="803">
        <f t="shared" si="2766"/>
        <v>56411.796149999995</v>
      </c>
      <c r="LT25" s="803">
        <f t="shared" si="2767"/>
        <v>36570.405780000001</v>
      </c>
      <c r="LU25" s="803">
        <f t="shared" si="2768"/>
        <v>37270.690146000001</v>
      </c>
      <c r="LV25" s="803">
        <f t="shared" si="2769"/>
        <v>40227.446358000001</v>
      </c>
      <c r="LW25" s="803">
        <f t="shared" si="2770"/>
        <v>46841.243147999994</v>
      </c>
      <c r="LX25" s="803">
        <f t="shared" si="2771"/>
        <v>68588.963180999999</v>
      </c>
      <c r="LY25" s="803">
        <f t="shared" si="2772"/>
        <v>103136.325237</v>
      </c>
      <c r="LZ25" s="803">
        <f t="shared" si="2773"/>
        <v>76916.94504999998</v>
      </c>
      <c r="MA25" s="803">
        <f t="shared" si="2774"/>
        <v>49863.398859999994</v>
      </c>
      <c r="MB25" s="803">
        <f t="shared" si="2775"/>
        <v>50818.229901999992</v>
      </c>
      <c r="MC25" s="803">
        <f t="shared" si="2776"/>
        <v>54849.738745999995</v>
      </c>
      <c r="MD25" s="803">
        <f t="shared" si="2777"/>
        <v>63867.587475999986</v>
      </c>
      <c r="ME25" s="803">
        <f t="shared" si="2778"/>
        <v>93520.395946999997</v>
      </c>
      <c r="MF25" s="803">
        <f t="shared" si="2779"/>
        <v>140625.394019</v>
      </c>
      <c r="MG25" s="803">
        <f t="shared" si="2780"/>
        <v>93396.092099999994</v>
      </c>
      <c r="MH25" s="803">
        <f t="shared" si="2781"/>
        <v>60546.432119999998</v>
      </c>
      <c r="MI25" s="803">
        <f t="shared" si="2782"/>
        <v>61705.831883999999</v>
      </c>
      <c r="MJ25" s="803">
        <f t="shared" si="2783"/>
        <v>66601.075332000008</v>
      </c>
      <c r="MK25" s="803">
        <f t="shared" si="2784"/>
        <v>77550.961991999997</v>
      </c>
      <c r="ML25" s="803">
        <f t="shared" si="2785"/>
        <v>113556.765774</v>
      </c>
      <c r="MM25" s="803">
        <f t="shared" si="2786"/>
        <v>170753.820798</v>
      </c>
      <c r="MN25" s="803">
        <f t="shared" si="2787"/>
        <v>82355.839950000009</v>
      </c>
      <c r="MO25" s="803">
        <f t="shared" si="2788"/>
        <v>53389.303140000004</v>
      </c>
      <c r="MP25" s="803">
        <f t="shared" si="2789"/>
        <v>54411.651498000007</v>
      </c>
      <c r="MQ25" s="803">
        <v>96525.64</v>
      </c>
      <c r="MR25" s="803">
        <v>102768.19</v>
      </c>
      <c r="MS25" s="803">
        <v>136917.28</v>
      </c>
      <c r="MT25" s="803">
        <v>125436.72</v>
      </c>
      <c r="MU25" s="803"/>
      <c r="MV25" s="954">
        <v>15200</v>
      </c>
      <c r="MW25" s="954">
        <v>17714.43</v>
      </c>
      <c r="MX25" s="954">
        <v>16341.17</v>
      </c>
      <c r="MY25" s="954">
        <v>18168.38</v>
      </c>
      <c r="MZ25" s="954">
        <v>22392.93</v>
      </c>
      <c r="NA25" s="954">
        <v>18665.28</v>
      </c>
      <c r="NB25" s="803"/>
      <c r="NC25" s="803">
        <f t="shared" si="2790"/>
        <v>22854.628137600004</v>
      </c>
      <c r="ND25" s="803">
        <f t="shared" si="2791"/>
        <v>21456.061341120003</v>
      </c>
      <c r="NE25" s="803">
        <f t="shared" si="2792"/>
        <v>17635.586189760004</v>
      </c>
      <c r="NF25" s="803">
        <f t="shared" si="2793"/>
        <v>22240.62320256</v>
      </c>
      <c r="NG25" s="803">
        <f t="shared" si="2794"/>
        <v>37744.247812320005</v>
      </c>
      <c r="NH25" s="803">
        <f t="shared" si="2795"/>
        <v>48625.779716640012</v>
      </c>
      <c r="NI25" s="803">
        <f t="shared" si="2796"/>
        <v>21819.21488</v>
      </c>
      <c r="NJ25" s="803">
        <f t="shared" si="2797"/>
        <v>14144.870336000002</v>
      </c>
      <c r="NK25" s="803">
        <f t="shared" si="2798"/>
        <v>14415.729555200001</v>
      </c>
      <c r="NL25" s="803">
        <f t="shared" si="2799"/>
        <v>15559.357369600002</v>
      </c>
      <c r="NM25" s="803">
        <f t="shared" si="2800"/>
        <v>18117.4722176</v>
      </c>
      <c r="NN25" s="803">
        <f t="shared" si="2801"/>
        <v>26529.155747200002</v>
      </c>
      <c r="NO25" s="803">
        <f t="shared" si="2802"/>
        <v>39891.543894400005</v>
      </c>
      <c r="NP25" s="803">
        <f t="shared" si="2803"/>
        <v>33445.947873999998</v>
      </c>
      <c r="NQ25" s="803">
        <f t="shared" si="2804"/>
        <v>23992.455982799998</v>
      </c>
      <c r="NR25" s="803">
        <f t="shared" si="2805"/>
        <v>20616.208878799996</v>
      </c>
      <c r="NS25" s="803">
        <f t="shared" si="2806"/>
        <v>23253.901928800002</v>
      </c>
      <c r="NT25" s="803">
        <f t="shared" si="2807"/>
        <v>23380.511195199997</v>
      </c>
      <c r="NU25" s="803">
        <f t="shared" si="2808"/>
        <v>33319.338607600002</v>
      </c>
      <c r="NV25" s="803">
        <f t="shared" si="2809"/>
        <v>53007.079532799995</v>
      </c>
      <c r="NW25" s="803">
        <f t="shared" si="2810"/>
        <v>30323.654472000006</v>
      </c>
      <c r="NX25" s="803">
        <f t="shared" si="2811"/>
        <v>21752.678318400001</v>
      </c>
      <c r="NY25" s="803">
        <f t="shared" si="2812"/>
        <v>18691.6154064</v>
      </c>
      <c r="NZ25" s="803">
        <f t="shared" si="2813"/>
        <v>21083.070806400003</v>
      </c>
      <c r="OA25" s="803">
        <f t="shared" si="2814"/>
        <v>21197.860665600001</v>
      </c>
      <c r="OB25" s="803">
        <f t="shared" si="2815"/>
        <v>30208.864612800007</v>
      </c>
      <c r="OC25" s="803">
        <f t="shared" si="2816"/>
        <v>48058.687718400004</v>
      </c>
    </row>
    <row r="26" spans="1:422">
      <c r="A26" s="810" t="s">
        <v>33</v>
      </c>
      <c r="B26" s="803">
        <f t="shared" si="370"/>
        <v>8650.7047823999983</v>
      </c>
      <c r="C26" s="803">
        <f t="shared" si="371"/>
        <v>8529.3665139999994</v>
      </c>
      <c r="D26" s="803">
        <f t="shared" si="372"/>
        <v>8600.7419659999978</v>
      </c>
      <c r="E26" s="803">
        <f t="shared" si="373"/>
        <v>8886.2437739999987</v>
      </c>
      <c r="F26" s="803">
        <f t="shared" si="374"/>
        <v>9814.1246499999997</v>
      </c>
      <c r="G26" s="803">
        <f t="shared" si="375"/>
        <v>11084.607695599998</v>
      </c>
      <c r="H26" s="803">
        <f t="shared" si="376"/>
        <v>15809.662617999998</v>
      </c>
      <c r="I26" s="803">
        <f t="shared" si="377"/>
        <v>8646.9218879999989</v>
      </c>
      <c r="J26" s="803">
        <f t="shared" si="378"/>
        <v>8525.6366799999978</v>
      </c>
      <c r="K26" s="803">
        <f t="shared" si="379"/>
        <v>8596.9809199999982</v>
      </c>
      <c r="L26" s="803">
        <f t="shared" si="380"/>
        <v>8882.3578799999996</v>
      </c>
      <c r="M26" s="803">
        <f t="shared" si="381"/>
        <v>9809.8329999999987</v>
      </c>
      <c r="N26" s="803">
        <f t="shared" ref="N26:BY26" si="2913">O58*N$32</f>
        <v>11079.760471999998</v>
      </c>
      <c r="O26" s="803">
        <f t="shared" ref="O26:BZ26" si="2914">O58*O$32</f>
        <v>15802.749159999998</v>
      </c>
      <c r="P26" s="803">
        <f t="shared" si="384"/>
        <v>8511.8070372000002</v>
      </c>
      <c r="Q26" s="803">
        <f t="shared" si="385"/>
        <v>8392.4170044999992</v>
      </c>
      <c r="R26" s="803">
        <f t="shared" si="386"/>
        <v>8462.6464354999989</v>
      </c>
      <c r="S26" s="803">
        <f t="shared" si="387"/>
        <v>8743.5641594999997</v>
      </c>
      <c r="T26" s="803">
        <f t="shared" si="388"/>
        <v>9656.5467625000001</v>
      </c>
      <c r="U26" s="803">
        <f t="shared" ref="U26:CF26" si="2915">V58*U$32</f>
        <v>10906.6306343</v>
      </c>
      <c r="V26" s="803">
        <f t="shared" ref="V26:CG26" si="2916">V58*V$32</f>
        <v>15555.818966499999</v>
      </c>
      <c r="W26" s="803">
        <f t="shared" si="391"/>
        <v>7757.5836307200007</v>
      </c>
      <c r="X26" s="803">
        <f t="shared" si="392"/>
        <v>7648.7726392000004</v>
      </c>
      <c r="Y26" s="803">
        <f t="shared" si="393"/>
        <v>7712.7791047999999</v>
      </c>
      <c r="Z26" s="803">
        <f t="shared" si="394"/>
        <v>7968.8049672000006</v>
      </c>
      <c r="AA26" s="803">
        <f t="shared" si="395"/>
        <v>8800.8890200000005</v>
      </c>
      <c r="AB26" s="803">
        <f t="shared" ref="AB26:CM26" si="2917">AC58*AB$32</f>
        <v>9940.2041076799997</v>
      </c>
      <c r="AC26" s="803">
        <f t="shared" ref="AC26:CN26" si="2918">AC58*AC$32</f>
        <v>14177.4321304</v>
      </c>
      <c r="AD26" s="803">
        <f t="shared" si="398"/>
        <v>7254.6661941600005</v>
      </c>
      <c r="AE26" s="803">
        <f t="shared" si="399"/>
        <v>7152.9093250999995</v>
      </c>
      <c r="AF26" s="803">
        <f t="shared" si="400"/>
        <v>7212.7663069</v>
      </c>
      <c r="AG26" s="803">
        <f t="shared" si="401"/>
        <v>7452.1942341000004</v>
      </c>
      <c r="AH26" s="803">
        <f t="shared" si="402"/>
        <v>8230.3349975000001</v>
      </c>
      <c r="AI26" s="803">
        <f t="shared" ref="AI26:CT26" si="2919">AJ58*AI$32</f>
        <v>9295.7892735400001</v>
      </c>
      <c r="AJ26" s="803">
        <f t="shared" ref="AJ26:CU26" si="2920">AJ58*AJ$32</f>
        <v>13258.3214687</v>
      </c>
      <c r="AK26" s="803">
        <f t="shared" si="405"/>
        <v>8830.6465439999993</v>
      </c>
      <c r="AL26" s="803">
        <f t="shared" si="406"/>
        <v>8706.7843399999983</v>
      </c>
      <c r="AM26" s="803">
        <f t="shared" si="407"/>
        <v>8779.6444599999995</v>
      </c>
      <c r="AN26" s="803">
        <f t="shared" si="408"/>
        <v>9071.0849399999988</v>
      </c>
      <c r="AO26" s="803">
        <f t="shared" si="409"/>
        <v>10018.2665</v>
      </c>
      <c r="AP26" s="803">
        <f t="shared" ref="AP26:DA26" si="2921">AQ58*AP$32</f>
        <v>11315.176635999998</v>
      </c>
      <c r="AQ26" s="803">
        <f t="shared" ref="AQ26:DB26" si="2922">AQ58*AQ$32</f>
        <v>16138.51658</v>
      </c>
      <c r="AR26" s="803">
        <f t="shared" si="412"/>
        <v>7465.8075263999999</v>
      </c>
      <c r="AS26" s="803">
        <f t="shared" si="413"/>
        <v>7361.0891039999997</v>
      </c>
      <c r="AT26" s="803">
        <f t="shared" si="414"/>
        <v>7422.6881759999997</v>
      </c>
      <c r="AU26" s="803">
        <f t="shared" si="415"/>
        <v>7669.0844639999996</v>
      </c>
      <c r="AV26" s="803">
        <f t="shared" si="416"/>
        <v>8469.8724000000002</v>
      </c>
      <c r="AW26" s="803">
        <f t="shared" ref="AW26:DH26" si="2923">AX58*AW$32</f>
        <v>9566.3358816</v>
      </c>
      <c r="AX26" s="803">
        <f t="shared" ref="AX26:DI26" si="2924">AX58*AX$32</f>
        <v>13644.194448</v>
      </c>
      <c r="AY26" s="803">
        <f t="shared" si="419"/>
        <v>8093.9661345599998</v>
      </c>
      <c r="AZ26" s="803">
        <f t="shared" si="420"/>
        <v>7980.436906599999</v>
      </c>
      <c r="BA26" s="803">
        <f t="shared" si="421"/>
        <v>8047.2188053999989</v>
      </c>
      <c r="BB26" s="803">
        <f t="shared" si="422"/>
        <v>8314.3464005999995</v>
      </c>
      <c r="BC26" s="803">
        <f t="shared" si="423"/>
        <v>9182.5110850000001</v>
      </c>
      <c r="BD26" s="803">
        <f t="shared" ref="BD26:DO26" si="2925">BE58*BD$32</f>
        <v>10371.228883639998</v>
      </c>
      <c r="BE26" s="803">
        <f t="shared" ref="BE26:DP26" si="2926">BE58*BE$32</f>
        <v>14792.1905842</v>
      </c>
      <c r="BF26" s="803">
        <f t="shared" si="426"/>
        <v>11720.633152800001</v>
      </c>
      <c r="BG26" s="803">
        <f t="shared" si="427"/>
        <v>11556.234833</v>
      </c>
      <c r="BH26" s="803">
        <f t="shared" si="428"/>
        <v>11652.939726999999</v>
      </c>
      <c r="BI26" s="803">
        <f t="shared" si="429"/>
        <v>12039.759303000001</v>
      </c>
      <c r="BJ26" s="803">
        <f t="shared" si="430"/>
        <v>13296.922925000001</v>
      </c>
      <c r="BK26" s="803">
        <f t="shared" ref="BK26:DV26" si="2927">BL58*BK$32</f>
        <v>15018.2700382</v>
      </c>
      <c r="BL26" s="803">
        <f t="shared" ref="BL26:DW26" si="2928">BL58*BL$32</f>
        <v>21420.134021000002</v>
      </c>
      <c r="BM26" s="803">
        <f t="shared" si="433"/>
        <v>13435.09608936</v>
      </c>
      <c r="BN26" s="803">
        <f t="shared" si="434"/>
        <v>13246.650022100001</v>
      </c>
      <c r="BO26" s="803">
        <f t="shared" si="435"/>
        <v>13357.500649899999</v>
      </c>
      <c r="BP26" s="803">
        <f t="shared" si="436"/>
        <v>13800.903161100001</v>
      </c>
      <c r="BQ26" s="803">
        <f t="shared" si="437"/>
        <v>15241.961322500001</v>
      </c>
      <c r="BR26" s="803">
        <f t="shared" ref="BR26:EC26" si="2929">BS58*BR$32</f>
        <v>17215.102497339998</v>
      </c>
      <c r="BS26" s="803">
        <f t="shared" ref="BS26:ED26" si="2930">BS58*BS$32</f>
        <v>24553.4140577</v>
      </c>
      <c r="BT26" s="803">
        <f t="shared" si="440"/>
        <v>14075.099840159997</v>
      </c>
      <c r="BU26" s="803">
        <f t="shared" si="441"/>
        <v>13877.676822599997</v>
      </c>
      <c r="BV26" s="803">
        <f t="shared" si="442"/>
        <v>13993.808009399998</v>
      </c>
      <c r="BW26" s="803">
        <f t="shared" si="443"/>
        <v>14458.332756599997</v>
      </c>
      <c r="BX26" s="803">
        <f t="shared" si="444"/>
        <v>15968.038184999999</v>
      </c>
      <c r="BY26" s="803">
        <f t="shared" ref="BY26:EJ26" si="2931">BZ58*BY$32</f>
        <v>18035.173310039998</v>
      </c>
      <c r="BZ26" s="803">
        <f t="shared" ref="BZ26:EK26" si="2932">BZ58*BZ$32</f>
        <v>25723.057876199997</v>
      </c>
      <c r="CA26" s="803">
        <f t="shared" si="447"/>
        <v>13350.003047999999</v>
      </c>
      <c r="CB26" s="803">
        <f t="shared" si="448"/>
        <v>13162.750529999999</v>
      </c>
      <c r="CC26" s="803">
        <f t="shared" si="449"/>
        <v>13272.899069999999</v>
      </c>
      <c r="CD26" s="803">
        <f t="shared" si="450"/>
        <v>13713.49323</v>
      </c>
      <c r="CE26" s="803">
        <f t="shared" si="451"/>
        <v>15145.42425</v>
      </c>
      <c r="CF26" s="803">
        <f t="shared" ref="CF26:EQ26" si="2933">CG58*CF$32</f>
        <v>17106.068261999997</v>
      </c>
      <c r="CG26" s="803">
        <f t="shared" ref="CG26:ER26" si="2934">CG58*CG$32</f>
        <v>24397.901609999997</v>
      </c>
      <c r="CH26" s="803">
        <f t="shared" si="454"/>
        <v>14968.511484000001</v>
      </c>
      <c r="CI26" s="803">
        <f t="shared" si="455"/>
        <v>14758.557115</v>
      </c>
      <c r="CJ26" s="803">
        <f t="shared" si="456"/>
        <v>14882.059685</v>
      </c>
      <c r="CK26" s="803">
        <f t="shared" si="457"/>
        <v>15376.069965000001</v>
      </c>
      <c r="CL26" s="803">
        <f t="shared" si="458"/>
        <v>16981.603375000002</v>
      </c>
      <c r="CM26" s="803">
        <f t="shared" ref="CM26:EX26" si="2935">CN58*CM$32</f>
        <v>19179.949121000001</v>
      </c>
      <c r="CN26" s="803">
        <f t="shared" ref="CN26:EY26" si="2936">CN58*CN$32</f>
        <v>27355.819255000002</v>
      </c>
      <c r="CO26" s="803">
        <f t="shared" si="461"/>
        <v>9456.8271924000001</v>
      </c>
      <c r="CP26" s="803">
        <f t="shared" si="462"/>
        <v>9324.1819264999995</v>
      </c>
      <c r="CQ26" s="803">
        <f t="shared" si="463"/>
        <v>9402.2085534999987</v>
      </c>
      <c r="CR26" s="803">
        <f t="shared" si="464"/>
        <v>9714.3150614999995</v>
      </c>
      <c r="CS26" s="803">
        <f t="shared" si="465"/>
        <v>10728.661212499999</v>
      </c>
      <c r="CT26" s="803">
        <f t="shared" ref="CT26:FE26" si="2937">CU58*CT$32</f>
        <v>12117.535173099999</v>
      </c>
      <c r="CU26" s="803">
        <f t="shared" ref="CU26:FF26" si="2938">CU58*CU$32</f>
        <v>17282.897880499997</v>
      </c>
      <c r="CV26" s="803">
        <f t="shared" si="468"/>
        <v>8924.1796140000006</v>
      </c>
      <c r="CW26" s="803">
        <f t="shared" si="469"/>
        <v>8799.005477499999</v>
      </c>
      <c r="CX26" s="803">
        <f t="shared" si="470"/>
        <v>8872.6373225000007</v>
      </c>
      <c r="CY26" s="803">
        <f t="shared" si="471"/>
        <v>9167.1647025000002</v>
      </c>
      <c r="CZ26" s="803">
        <f t="shared" si="472"/>
        <v>10124.378687500001</v>
      </c>
      <c r="DA26" s="803">
        <f t="shared" si="473"/>
        <v>7204.0660829550006</v>
      </c>
      <c r="DB26" s="803">
        <f t="shared" si="474"/>
        <v>13699.941080699999</v>
      </c>
      <c r="DC26" s="803">
        <f t="shared" si="475"/>
        <v>6331.5037947839983</v>
      </c>
      <c r="DD26" s="803">
        <f t="shared" si="476"/>
        <v>7613.043381999998</v>
      </c>
      <c r="DE26" s="803">
        <f t="shared" si="477"/>
        <v>7676.7508579999985</v>
      </c>
      <c r="DF26" s="803">
        <f t="shared" si="478"/>
        <v>7931.5807619999987</v>
      </c>
      <c r="DG26" s="803">
        <f t="shared" si="479"/>
        <v>8759.7779499999997</v>
      </c>
      <c r="DH26" s="803">
        <f t="shared" ref="DH26:FS26" si="2939">DI58*DH$32</f>
        <v>9893.7710227999978</v>
      </c>
      <c r="DI26" s="803">
        <f t="shared" ref="DI26:FT26" si="2940">DI58*DI$32</f>
        <v>14111.205933999998</v>
      </c>
      <c r="DJ26" s="803">
        <f t="shared" si="482"/>
        <v>8456.7843756000002</v>
      </c>
      <c r="DK26" s="803">
        <f t="shared" si="483"/>
        <v>9986.0250285000002</v>
      </c>
      <c r="DL26" s="803">
        <f t="shared" si="484"/>
        <v>10069.5900915</v>
      </c>
      <c r="DM26" s="803">
        <f t="shared" si="485"/>
        <v>10403.8503435</v>
      </c>
      <c r="DN26" s="803">
        <f t="shared" si="486"/>
        <v>11490.196162500002</v>
      </c>
      <c r="DO26" s="803">
        <f t="shared" ref="DO26:FZ26" si="2941">DP58*DO$32</f>
        <v>12977.654283900001</v>
      </c>
      <c r="DP26" s="803">
        <f t="shared" ref="DP26:GA26" si="2942">DP58*DP$32</f>
        <v>20180.962714500001</v>
      </c>
      <c r="DQ26" s="803">
        <f t="shared" si="489"/>
        <v>11020.577310840001</v>
      </c>
      <c r="DR26" s="803">
        <f t="shared" si="490"/>
        <v>10865.99825615</v>
      </c>
      <c r="DS26" s="803">
        <f t="shared" si="491"/>
        <v>10956.92711185</v>
      </c>
      <c r="DT26" s="803">
        <f t="shared" si="492"/>
        <v>11320.64253465</v>
      </c>
      <c r="DU26" s="803">
        <f t="shared" si="493"/>
        <v>12502.717658750002</v>
      </c>
      <c r="DV26" s="803">
        <f t="shared" ref="DV26:GG26" si="2943">DW58*DV$32</f>
        <v>14121.251290209999</v>
      </c>
      <c r="DW26" s="803">
        <f t="shared" ref="DW26:GH26" si="2944">DW58*DW$32</f>
        <v>20140.741537549999</v>
      </c>
      <c r="DX26" s="803">
        <f t="shared" si="2563"/>
        <v>19907.8473165</v>
      </c>
      <c r="DY26" s="803">
        <f t="shared" si="2564"/>
        <v>17293.085280899999</v>
      </c>
      <c r="DZ26" s="803">
        <f t="shared" si="2565"/>
        <v>24257.860521179999</v>
      </c>
      <c r="EA26" s="803">
        <f t="shared" si="2566"/>
        <v>8070.1064644200005</v>
      </c>
      <c r="EB26" s="803">
        <f t="shared" si="2567"/>
        <v>9638.9636857799997</v>
      </c>
      <c r="EC26" s="803">
        <f t="shared" si="2568"/>
        <v>15688.5722136</v>
      </c>
      <c r="ED26" s="803">
        <f t="shared" si="2569"/>
        <v>23996.384317619999</v>
      </c>
      <c r="EE26" s="803">
        <f t="shared" si="2570"/>
        <v>11587.756635</v>
      </c>
      <c r="EF26" s="803">
        <f t="shared" si="2571"/>
        <v>7512.062922000001</v>
      </c>
      <c r="EG26" s="803">
        <f t="shared" si="2572"/>
        <v>7655.9109354000002</v>
      </c>
      <c r="EH26" s="803">
        <f t="shared" si="2573"/>
        <v>8263.2692142000014</v>
      </c>
      <c r="EI26" s="803">
        <f t="shared" si="2574"/>
        <v>9621.8337852000004</v>
      </c>
      <c r="EJ26" s="803">
        <f t="shared" si="2575"/>
        <v>14089.113756900002</v>
      </c>
      <c r="EK26" s="803">
        <f t="shared" si="2576"/>
        <v>21185.615751300003</v>
      </c>
      <c r="EL26" s="803">
        <f t="shared" si="2577"/>
        <v>11603.541914999998</v>
      </c>
      <c r="EM26" s="803">
        <f t="shared" si="2578"/>
        <v>7522.2961379999997</v>
      </c>
      <c r="EN26" s="803">
        <f t="shared" si="2579"/>
        <v>7666.3401065999997</v>
      </c>
      <c r="EO26" s="803">
        <f t="shared" si="2580"/>
        <v>8274.5257517999999</v>
      </c>
      <c r="EP26" s="803">
        <f t="shared" si="2581"/>
        <v>9634.9410107999993</v>
      </c>
      <c r="EQ26" s="803">
        <f t="shared" si="2582"/>
        <v>14108.3064801</v>
      </c>
      <c r="ER26" s="803">
        <f t="shared" si="2583"/>
        <v>21214.475597699999</v>
      </c>
      <c r="ES26" s="803">
        <f t="shared" si="2584"/>
        <v>13609.68579</v>
      </c>
      <c r="ET26" s="803">
        <f t="shared" si="2585"/>
        <v>8822.8307879999993</v>
      </c>
      <c r="EU26" s="803">
        <f t="shared" si="2586"/>
        <v>8991.7786116000007</v>
      </c>
      <c r="EV26" s="803">
        <f t="shared" si="2587"/>
        <v>9705.1138668000003</v>
      </c>
      <c r="EW26" s="803">
        <f t="shared" si="2588"/>
        <v>11300.732200799999</v>
      </c>
      <c r="EX26" s="803">
        <f t="shared" si="2589"/>
        <v>16547.500722600002</v>
      </c>
      <c r="EY26" s="803">
        <f t="shared" si="2590"/>
        <v>24882.260020199999</v>
      </c>
      <c r="EZ26" s="803">
        <f t="shared" si="2591"/>
        <v>16458.601274999997</v>
      </c>
      <c r="FA26" s="803">
        <f t="shared" si="2592"/>
        <v>10669.71393</v>
      </c>
      <c r="FB26" s="803">
        <f t="shared" si="2593"/>
        <v>10874.027601</v>
      </c>
      <c r="FC26" s="803">
        <f t="shared" si="2594"/>
        <v>11736.685323000002</v>
      </c>
      <c r="FD26" s="803">
        <f t="shared" si="2595"/>
        <v>13666.314437999999</v>
      </c>
      <c r="FE26" s="803">
        <f t="shared" si="2596"/>
        <v>20011.388998500002</v>
      </c>
      <c r="FF26" s="803">
        <f t="shared" si="2597"/>
        <v>30090.863434499999</v>
      </c>
      <c r="FG26" s="803">
        <f t="shared" si="2598"/>
        <v>15615.978434999999</v>
      </c>
      <c r="FH26" s="803">
        <f t="shared" si="2599"/>
        <v>10123.461882000001</v>
      </c>
      <c r="FI26" s="803">
        <f t="shared" si="2600"/>
        <v>10317.315407399999</v>
      </c>
      <c r="FJ26" s="803">
        <f t="shared" si="2601"/>
        <v>11135.808070200001</v>
      </c>
      <c r="FK26" s="803">
        <f t="shared" si="2602"/>
        <v>12966.646921199999</v>
      </c>
      <c r="FL26" s="803">
        <f t="shared" si="2603"/>
        <v>18986.875848900003</v>
      </c>
      <c r="FM26" s="803">
        <f t="shared" si="2604"/>
        <v>28550.316435300003</v>
      </c>
      <c r="FN26" s="803">
        <f t="shared" si="2605"/>
        <v>15836.417729999999</v>
      </c>
      <c r="FO26" s="803">
        <f t="shared" si="2606"/>
        <v>10266.367356000001</v>
      </c>
      <c r="FP26" s="803">
        <f t="shared" si="2607"/>
        <v>10462.957369199999</v>
      </c>
      <c r="FQ26" s="803">
        <f t="shared" si="2608"/>
        <v>11293.0040916</v>
      </c>
      <c r="FR26" s="803">
        <f t="shared" si="2609"/>
        <v>13149.687549599999</v>
      </c>
      <c r="FS26" s="803">
        <f t="shared" si="2610"/>
        <v>19254.8996262</v>
      </c>
      <c r="FT26" s="803">
        <f t="shared" si="2611"/>
        <v>28953.340277399999</v>
      </c>
      <c r="FU26" s="803">
        <f t="shared" si="2612"/>
        <v>15806.558025</v>
      </c>
      <c r="FV26" s="803">
        <f t="shared" si="2613"/>
        <v>10247.010030000001</v>
      </c>
      <c r="FW26" s="803">
        <f t="shared" si="2614"/>
        <v>10443.229371000001</v>
      </c>
      <c r="FX26" s="803">
        <f t="shared" si="2615"/>
        <v>11271.711033000001</v>
      </c>
      <c r="FY26" s="803">
        <f t="shared" si="2616"/>
        <v>13124.893698</v>
      </c>
      <c r="FZ26" s="803">
        <f t="shared" si="2617"/>
        <v>19218.594343500004</v>
      </c>
      <c r="GA26" s="803">
        <f t="shared" si="2618"/>
        <v>28898.748499500001</v>
      </c>
      <c r="GB26" s="803">
        <f t="shared" si="2619"/>
        <v>14470.577063999997</v>
      </c>
      <c r="GC26" s="803">
        <f t="shared" si="2620"/>
        <v>9680.3170704000004</v>
      </c>
      <c r="GD26" s="803">
        <f t="shared" si="2621"/>
        <v>9261.169320959998</v>
      </c>
      <c r="GE26" s="803">
        <f t="shared" si="2622"/>
        <v>10319.018402879999</v>
      </c>
      <c r="GF26" s="803">
        <f t="shared" si="2623"/>
        <v>12015.568817279998</v>
      </c>
      <c r="GG26" s="803">
        <f t="shared" si="2624"/>
        <v>17594.225768159999</v>
      </c>
      <c r="GH26" s="803">
        <f t="shared" si="2625"/>
        <v>26456.20675632</v>
      </c>
      <c r="GI26" s="803">
        <f t="shared" si="2626"/>
        <v>14843.593420999998</v>
      </c>
      <c r="GJ26" s="803">
        <f t="shared" si="2627"/>
        <v>9622.7433211999996</v>
      </c>
      <c r="GK26" s="803">
        <f t="shared" si="2628"/>
        <v>9807.0086188399982</v>
      </c>
      <c r="GL26" s="803">
        <f t="shared" si="2629"/>
        <v>10585.017653319999</v>
      </c>
      <c r="GM26" s="803">
        <f t="shared" si="2630"/>
        <v>12325.301019919998</v>
      </c>
      <c r="GN26" s="803">
        <f t="shared" si="2631"/>
        <v>18047.762207740001</v>
      </c>
      <c r="GO26" s="803">
        <f t="shared" si="2632"/>
        <v>27138.183557979999</v>
      </c>
      <c r="GP26" s="803">
        <f t="shared" si="2633"/>
        <v>12046.269399999999</v>
      </c>
      <c r="GQ26" s="803">
        <f t="shared" si="2634"/>
        <v>7809.3056800000004</v>
      </c>
      <c r="GR26" s="803">
        <f t="shared" si="2635"/>
        <v>7958.8455759999997</v>
      </c>
      <c r="GS26" s="803">
        <f t="shared" si="2636"/>
        <v>8590.2362480000011</v>
      </c>
      <c r="GT26" s="803">
        <f t="shared" si="2637"/>
        <v>10002.557488</v>
      </c>
      <c r="GU26" s="803">
        <f t="shared" si="2638"/>
        <v>14646.602036000002</v>
      </c>
      <c r="GV26" s="803">
        <f t="shared" si="2639"/>
        <v>22023.903571999999</v>
      </c>
      <c r="GW26" s="803">
        <f t="shared" si="2640"/>
        <v>12769.711461999999</v>
      </c>
      <c r="GX26" s="803">
        <f t="shared" si="2641"/>
        <v>8278.2957064000002</v>
      </c>
      <c r="GY26" s="803">
        <f t="shared" si="2642"/>
        <v>8436.8162624800007</v>
      </c>
      <c r="GZ26" s="803">
        <f t="shared" si="2643"/>
        <v>9106.1252770400006</v>
      </c>
      <c r="HA26" s="803">
        <f t="shared" si="2644"/>
        <v>10603.263862240001</v>
      </c>
      <c r="HB26" s="803">
        <f t="shared" si="2645"/>
        <v>15526.207798280002</v>
      </c>
      <c r="HC26" s="803">
        <f t="shared" si="2646"/>
        <v>23346.55523156</v>
      </c>
      <c r="HD26" s="803">
        <f t="shared" si="2647"/>
        <v>12130.615610000001</v>
      </c>
      <c r="HE26" s="803">
        <f t="shared" si="2648"/>
        <v>7863.9852920000003</v>
      </c>
      <c r="HF26" s="803">
        <f t="shared" si="2649"/>
        <v>8014.5722444000003</v>
      </c>
      <c r="HG26" s="803">
        <f t="shared" si="2650"/>
        <v>8650.383821200001</v>
      </c>
      <c r="HH26" s="803">
        <f t="shared" si="2651"/>
        <v>10072.5939272</v>
      </c>
      <c r="HI26" s="803">
        <f t="shared" si="2652"/>
        <v>14749.155393400002</v>
      </c>
      <c r="HJ26" s="803">
        <f t="shared" si="2653"/>
        <v>22178.1117118</v>
      </c>
      <c r="HK26" s="803">
        <f t="shared" si="2654"/>
        <v>14627.467411999998</v>
      </c>
      <c r="HL26" s="803">
        <f t="shared" si="2655"/>
        <v>9482.6340463999986</v>
      </c>
      <c r="HM26" s="803">
        <f t="shared" si="2656"/>
        <v>9664.2164004799979</v>
      </c>
      <c r="HN26" s="803">
        <f t="shared" si="2657"/>
        <v>10430.89745104</v>
      </c>
      <c r="HO26" s="803">
        <f t="shared" si="2658"/>
        <v>12145.841906239999</v>
      </c>
      <c r="HP26" s="803">
        <f t="shared" si="2659"/>
        <v>17784.982791279999</v>
      </c>
      <c r="HQ26" s="803">
        <f t="shared" si="2660"/>
        <v>26743.045592559996</v>
      </c>
      <c r="HR26" s="803">
        <f t="shared" si="2661"/>
        <v>13109.799623999999</v>
      </c>
      <c r="HS26" s="803">
        <f t="shared" si="2662"/>
        <v>8498.7666528000009</v>
      </c>
      <c r="HT26" s="803">
        <f t="shared" si="2663"/>
        <v>8661.5089929599999</v>
      </c>
      <c r="HU26" s="803">
        <f t="shared" si="2664"/>
        <v>9348.6433180800013</v>
      </c>
      <c r="HV26" s="803">
        <f t="shared" si="2665"/>
        <v>10885.65430848</v>
      </c>
      <c r="HW26" s="803">
        <f t="shared" si="2666"/>
        <v>15939.708094560001</v>
      </c>
      <c r="HX26" s="803">
        <f t="shared" si="2667"/>
        <v>23968.330209120002</v>
      </c>
      <c r="HY26" s="803">
        <f t="shared" si="2668"/>
        <v>11600.007771999999</v>
      </c>
      <c r="HZ26" s="803">
        <f t="shared" si="2669"/>
        <v>7520.0050383999996</v>
      </c>
      <c r="IA26" s="803">
        <f t="shared" si="2670"/>
        <v>7664.0051348799998</v>
      </c>
      <c r="IB26" s="803">
        <f t="shared" si="2671"/>
        <v>8272.0055422400001</v>
      </c>
      <c r="IC26" s="803">
        <f t="shared" si="2672"/>
        <v>9632.0064534399989</v>
      </c>
      <c r="ID26" s="803">
        <f t="shared" si="2673"/>
        <v>14104.009449680001</v>
      </c>
      <c r="IE26" s="803">
        <f t="shared" si="2674"/>
        <v>21208.014209360001</v>
      </c>
      <c r="IF26" s="803">
        <f t="shared" si="2675"/>
        <v>13933.106549999999</v>
      </c>
      <c r="IG26" s="803">
        <f t="shared" si="2676"/>
        <v>9032.4966600000007</v>
      </c>
      <c r="IH26" s="803">
        <f t="shared" si="2677"/>
        <v>9205.4593619999996</v>
      </c>
      <c r="II26" s="803">
        <f t="shared" si="2678"/>
        <v>9935.7463260000004</v>
      </c>
      <c r="IJ26" s="803">
        <f t="shared" si="2679"/>
        <v>11569.282955999999</v>
      </c>
      <c r="IK26" s="803">
        <f t="shared" si="2680"/>
        <v>16940.735757000002</v>
      </c>
      <c r="IL26" s="803">
        <f t="shared" si="2681"/>
        <v>25473.562388999999</v>
      </c>
      <c r="IM26" s="803">
        <f t="shared" si="2682"/>
        <v>14604.9679215</v>
      </c>
      <c r="IN26" s="803">
        <f t="shared" si="2683"/>
        <v>9468.0481698000003</v>
      </c>
      <c r="IO26" s="803">
        <f t="shared" si="2684"/>
        <v>9649.3512198600001</v>
      </c>
      <c r="IP26" s="803">
        <f t="shared" si="2685"/>
        <v>10414.852986780001</v>
      </c>
      <c r="IQ26" s="803">
        <f t="shared" si="2686"/>
        <v>12127.15957068</v>
      </c>
      <c r="IR26" s="803">
        <f t="shared" si="2687"/>
        <v>17757.626514210002</v>
      </c>
      <c r="IS26" s="803">
        <f t="shared" si="2688"/>
        <v>26701.910317170001</v>
      </c>
      <c r="IT26" s="803">
        <f t="shared" si="2689"/>
        <v>14193.094261499999</v>
      </c>
      <c r="IU26" s="803">
        <f t="shared" si="2690"/>
        <v>9201.0404178000008</v>
      </c>
      <c r="IV26" s="803">
        <f t="shared" si="2691"/>
        <v>9377.23055346</v>
      </c>
      <c r="IW26" s="803">
        <f t="shared" si="2692"/>
        <v>10121.14445958</v>
      </c>
      <c r="IX26" s="803">
        <f t="shared" si="2693"/>
        <v>11785.16240748</v>
      </c>
      <c r="IY26" s="803">
        <f t="shared" si="2694"/>
        <v>17256.844953809999</v>
      </c>
      <c r="IZ26" s="803">
        <f t="shared" si="2695"/>
        <v>25948.891646370001</v>
      </c>
      <c r="JA26" s="803">
        <f t="shared" si="2696"/>
        <v>11827.150533000002</v>
      </c>
      <c r="JB26" s="803">
        <f t="shared" si="2697"/>
        <v>7667.2562076000013</v>
      </c>
      <c r="JC26" s="803">
        <f t="shared" si="2698"/>
        <v>7814.0760073200008</v>
      </c>
      <c r="JD26" s="803">
        <f t="shared" si="2699"/>
        <v>8433.9818283600016</v>
      </c>
      <c r="JE26" s="803">
        <f t="shared" si="2700"/>
        <v>9820.6132701600018</v>
      </c>
      <c r="JF26" s="803">
        <f t="shared" si="2701"/>
        <v>14380.183717020003</v>
      </c>
      <c r="JG26" s="803">
        <f t="shared" si="2702"/>
        <v>21623.293836540004</v>
      </c>
      <c r="JH26" s="803">
        <f t="shared" si="2703"/>
        <v>13377.493403999997</v>
      </c>
      <c r="JI26" s="803">
        <f t="shared" si="2704"/>
        <v>8672.3060687999987</v>
      </c>
      <c r="JJ26" s="803">
        <f t="shared" si="2705"/>
        <v>8838.3715041599989</v>
      </c>
      <c r="JK26" s="803">
        <f t="shared" si="2706"/>
        <v>9539.5366756799995</v>
      </c>
      <c r="JL26" s="803">
        <f t="shared" si="2707"/>
        <v>11107.932454079999</v>
      </c>
      <c r="JM26" s="803">
        <f t="shared" si="2708"/>
        <v>16265.186807759999</v>
      </c>
      <c r="JN26" s="803">
        <f t="shared" si="2709"/>
        <v>24457.74828552</v>
      </c>
      <c r="JO26" s="803">
        <f t="shared" si="2710"/>
        <v>11385.746868999999</v>
      </c>
      <c r="JP26" s="803">
        <f t="shared" si="2711"/>
        <v>7381.1048668000003</v>
      </c>
      <c r="JQ26" s="803">
        <f t="shared" si="2712"/>
        <v>7522.4451727599999</v>
      </c>
      <c r="JR26" s="803">
        <f t="shared" si="2713"/>
        <v>8119.2153534800009</v>
      </c>
      <c r="JS26" s="803">
        <f t="shared" si="2714"/>
        <v>9454.0960208799988</v>
      </c>
      <c r="JT26" s="803">
        <f t="shared" si="2715"/>
        <v>13843.497744860002</v>
      </c>
      <c r="JU26" s="803">
        <f t="shared" si="2716"/>
        <v>20816.28617222</v>
      </c>
      <c r="JV26" s="803">
        <f t="shared" si="2717"/>
        <v>13352.477655999999</v>
      </c>
      <c r="JW26" s="803">
        <f t="shared" si="2718"/>
        <v>8656.0889631999999</v>
      </c>
      <c r="JX26" s="803">
        <f t="shared" si="2719"/>
        <v>8821.8438582399995</v>
      </c>
      <c r="JY26" s="803">
        <f t="shared" si="2720"/>
        <v>9521.6978595200017</v>
      </c>
      <c r="JZ26" s="803">
        <f t="shared" si="2721"/>
        <v>11087.16075712</v>
      </c>
      <c r="KA26" s="803">
        <f t="shared" si="2722"/>
        <v>16234.771108640001</v>
      </c>
      <c r="KB26" s="803">
        <f t="shared" si="2723"/>
        <v>24412.012597280002</v>
      </c>
      <c r="KC26" s="803">
        <f t="shared" si="2724"/>
        <v>12435.507776999997</v>
      </c>
      <c r="KD26" s="803">
        <f t="shared" si="2725"/>
        <v>8061.6395243999987</v>
      </c>
      <c r="KE26" s="803">
        <f t="shared" si="2726"/>
        <v>8216.0113450799981</v>
      </c>
      <c r="KF26" s="803">
        <f t="shared" si="2727"/>
        <v>8867.8034768399993</v>
      </c>
      <c r="KG26" s="803">
        <f t="shared" si="2728"/>
        <v>10325.759561039999</v>
      </c>
      <c r="KH26" s="803">
        <f t="shared" si="2729"/>
        <v>15119.862214379998</v>
      </c>
      <c r="KI26" s="803">
        <f t="shared" si="2730"/>
        <v>22735.538701259997</v>
      </c>
      <c r="KJ26" s="803">
        <f t="shared" si="2731"/>
        <v>12427.490494999998</v>
      </c>
      <c r="KK26" s="803">
        <f t="shared" si="2732"/>
        <v>8056.4421139999995</v>
      </c>
      <c r="KL26" s="803">
        <f t="shared" si="2733"/>
        <v>8210.714409799999</v>
      </c>
      <c r="KM26" s="803">
        <f t="shared" si="2734"/>
        <v>8862.0863253999996</v>
      </c>
      <c r="KN26" s="803">
        <f t="shared" si="2735"/>
        <v>10319.102452399999</v>
      </c>
      <c r="KO26" s="803">
        <f t="shared" si="2736"/>
        <v>15110.1143053</v>
      </c>
      <c r="KP26" s="803">
        <f t="shared" si="2737"/>
        <v>22720.880898099997</v>
      </c>
      <c r="KQ26" s="803">
        <f t="shared" si="2738"/>
        <v>13139.400358999999</v>
      </c>
      <c r="KR26" s="803">
        <f t="shared" si="2739"/>
        <v>8517.9560947999998</v>
      </c>
      <c r="KS26" s="803">
        <f t="shared" si="2740"/>
        <v>8681.0658923600004</v>
      </c>
      <c r="KT26" s="803">
        <f t="shared" si="2741"/>
        <v>9369.7517042800009</v>
      </c>
      <c r="KU26" s="803">
        <f t="shared" si="2742"/>
        <v>10910.233125679999</v>
      </c>
      <c r="KV26" s="803">
        <f t="shared" si="2743"/>
        <v>15975.698505460001</v>
      </c>
      <c r="KW26" s="803">
        <f t="shared" si="2744"/>
        <v>24022.448518419998</v>
      </c>
      <c r="KX26" s="803">
        <f t="shared" si="2745"/>
        <v>17226.669667999999</v>
      </c>
      <c r="KY26" s="803">
        <f t="shared" si="2746"/>
        <v>11167.634129599999</v>
      </c>
      <c r="KZ26" s="803">
        <f t="shared" si="2747"/>
        <v>11381.482442719998</v>
      </c>
      <c r="LA26" s="803">
        <f t="shared" si="2748"/>
        <v>12284.39754256</v>
      </c>
      <c r="LB26" s="803">
        <f t="shared" si="2749"/>
        <v>14304.076055359998</v>
      </c>
      <c r="LC26" s="803">
        <f t="shared" si="2750"/>
        <v>20945.254223920001</v>
      </c>
      <c r="LD26" s="803">
        <f t="shared" si="2751"/>
        <v>31495.104337839999</v>
      </c>
      <c r="LE26" s="803">
        <f t="shared" si="2752"/>
        <v>18079.279789</v>
      </c>
      <c r="LF26" s="803">
        <f t="shared" si="2753"/>
        <v>11720.3606908</v>
      </c>
      <c r="LG26" s="803">
        <f t="shared" si="2754"/>
        <v>11944.793129559999</v>
      </c>
      <c r="LH26" s="803">
        <f t="shared" si="2755"/>
        <v>12892.396759880001</v>
      </c>
      <c r="LI26" s="803">
        <f t="shared" si="2756"/>
        <v>15012.03645928</v>
      </c>
      <c r="LJ26" s="803">
        <f t="shared" si="2757"/>
        <v>21981.910529660003</v>
      </c>
      <c r="LK26" s="803">
        <f t="shared" si="2758"/>
        <v>33053.910841820005</v>
      </c>
      <c r="LL26" s="803">
        <f t="shared" si="2759"/>
        <v>20309.542623999998</v>
      </c>
      <c r="LM26" s="803">
        <f t="shared" si="2760"/>
        <v>13166.1862528</v>
      </c>
      <c r="LN26" s="803">
        <f t="shared" si="2761"/>
        <v>13418.30471296</v>
      </c>
      <c r="LO26" s="803">
        <f t="shared" si="2762"/>
        <v>14482.80487808</v>
      </c>
      <c r="LP26" s="803">
        <f t="shared" si="2763"/>
        <v>16863.923668479998</v>
      </c>
      <c r="LQ26" s="803">
        <f t="shared" si="2764"/>
        <v>24693.60251456</v>
      </c>
      <c r="LR26" s="803">
        <f t="shared" si="2765"/>
        <v>37131.446549120003</v>
      </c>
      <c r="LS26" s="803">
        <f t="shared" si="2766"/>
        <v>21980.245152</v>
      </c>
      <c r="LT26" s="803">
        <f t="shared" si="2767"/>
        <v>14249.262374399999</v>
      </c>
      <c r="LU26" s="803">
        <f t="shared" si="2768"/>
        <v>14522.12059008</v>
      </c>
      <c r="LV26" s="803">
        <f t="shared" si="2769"/>
        <v>15674.18861184</v>
      </c>
      <c r="LW26" s="803">
        <f t="shared" si="2770"/>
        <v>18251.182871039997</v>
      </c>
      <c r="LX26" s="803">
        <f t="shared" si="2771"/>
        <v>26724.946346880002</v>
      </c>
      <c r="LY26" s="803">
        <f t="shared" si="2772"/>
        <v>40185.951653759999</v>
      </c>
      <c r="LZ26" s="803">
        <f t="shared" si="2773"/>
        <v>27373.262399999996</v>
      </c>
      <c r="MA26" s="803">
        <f t="shared" si="2774"/>
        <v>17745.425279999999</v>
      </c>
      <c r="MB26" s="803">
        <f t="shared" si="2775"/>
        <v>18085.231295999998</v>
      </c>
      <c r="MC26" s="803">
        <f t="shared" si="2776"/>
        <v>19519.967808000001</v>
      </c>
      <c r="MD26" s="803">
        <f t="shared" si="2777"/>
        <v>22729.246847999999</v>
      </c>
      <c r="ME26" s="803">
        <f t="shared" si="2778"/>
        <v>33282.111455999999</v>
      </c>
      <c r="MF26" s="803">
        <f t="shared" si="2779"/>
        <v>50045.874911999999</v>
      </c>
      <c r="MG26" s="803">
        <f t="shared" si="2780"/>
        <v>40269.750377999997</v>
      </c>
      <c r="MH26" s="803">
        <f t="shared" si="2781"/>
        <v>26105.907141600001</v>
      </c>
      <c r="MI26" s="803">
        <f t="shared" si="2782"/>
        <v>26605.807491119998</v>
      </c>
      <c r="MJ26" s="803">
        <f t="shared" si="2783"/>
        <v>28716.497855760001</v>
      </c>
      <c r="MK26" s="803">
        <f t="shared" si="2784"/>
        <v>33437.778934559996</v>
      </c>
      <c r="ML26" s="803">
        <f t="shared" si="2785"/>
        <v>48962.46201132</v>
      </c>
      <c r="MM26" s="803">
        <f t="shared" si="2786"/>
        <v>73624.212587639995</v>
      </c>
      <c r="MN26" s="803">
        <f t="shared" si="2787"/>
        <v>34059.287480999992</v>
      </c>
      <c r="MO26" s="803">
        <f t="shared" si="2788"/>
        <v>22079.813953199999</v>
      </c>
      <c r="MP26" s="803">
        <f t="shared" si="2789"/>
        <v>22502.618901239995</v>
      </c>
      <c r="MQ26" s="803">
        <v>47474.73</v>
      </c>
      <c r="MR26" s="803">
        <v>50545.03</v>
      </c>
      <c r="MS26" s="803">
        <v>67340.77</v>
      </c>
      <c r="MT26" s="803">
        <v>61694.22</v>
      </c>
      <c r="MU26" s="803"/>
      <c r="MV26" s="954">
        <v>6304.3</v>
      </c>
      <c r="MW26" s="954">
        <v>7347.18</v>
      </c>
      <c r="MX26" s="954">
        <v>6777.61</v>
      </c>
      <c r="MY26" s="954">
        <v>7535.46</v>
      </c>
      <c r="MZ26" s="954">
        <v>9287.6200000000008</v>
      </c>
      <c r="NA26" s="954">
        <v>7741.55</v>
      </c>
      <c r="NB26" s="803"/>
      <c r="NC26" s="803">
        <f t="shared" si="2790"/>
        <v>15101.192176000002</v>
      </c>
      <c r="ND26" s="803">
        <f t="shared" si="2791"/>
        <v>14177.0893712</v>
      </c>
      <c r="NE26" s="803">
        <f t="shared" si="2792"/>
        <v>11652.710977600002</v>
      </c>
      <c r="NF26" s="803">
        <f t="shared" si="2793"/>
        <v>14695.4885056</v>
      </c>
      <c r="NG26" s="803">
        <f t="shared" si="2794"/>
        <v>24939.506183200003</v>
      </c>
      <c r="NH26" s="803">
        <f t="shared" si="2795"/>
        <v>32129.476786400006</v>
      </c>
      <c r="NI26" s="803">
        <f t="shared" si="2796"/>
        <v>11771.843849999999</v>
      </c>
      <c r="NJ26" s="803">
        <f t="shared" si="2797"/>
        <v>7631.4022200000009</v>
      </c>
      <c r="NK26" s="803">
        <f t="shared" si="2798"/>
        <v>7777.5354539999998</v>
      </c>
      <c r="NL26" s="803">
        <f t="shared" si="2799"/>
        <v>8394.5424420000018</v>
      </c>
      <c r="NM26" s="803">
        <f t="shared" si="2800"/>
        <v>9774.6896519999991</v>
      </c>
      <c r="NN26" s="803">
        <f t="shared" si="2801"/>
        <v>14312.938419000002</v>
      </c>
      <c r="NO26" s="803">
        <f t="shared" si="2802"/>
        <v>21522.177963000002</v>
      </c>
      <c r="NP26" s="803">
        <f t="shared" si="2803"/>
        <v>14593.899228999999</v>
      </c>
      <c r="NQ26" s="803">
        <f t="shared" si="2804"/>
        <v>10468.935913799998</v>
      </c>
      <c r="NR26" s="803">
        <f t="shared" si="2805"/>
        <v>8995.7347297999986</v>
      </c>
      <c r="NS26" s="803">
        <f t="shared" si="2806"/>
        <v>10146.673154800001</v>
      </c>
      <c r="NT26" s="803">
        <f t="shared" si="2807"/>
        <v>10201.918199199999</v>
      </c>
      <c r="NU26" s="803">
        <f t="shared" si="2808"/>
        <v>14538.6541846</v>
      </c>
      <c r="NV26" s="803">
        <f t="shared" si="2809"/>
        <v>23129.258588799996</v>
      </c>
      <c r="NW26" s="803">
        <f t="shared" si="2810"/>
        <v>14026.432139999999</v>
      </c>
      <c r="NX26" s="803">
        <f t="shared" si="2811"/>
        <v>10061.863308</v>
      </c>
      <c r="NY26" s="803">
        <f t="shared" si="2812"/>
        <v>8645.9458679999989</v>
      </c>
      <c r="NZ26" s="803">
        <f t="shared" si="2813"/>
        <v>9752.1313680000003</v>
      </c>
      <c r="OA26" s="803">
        <f t="shared" si="2814"/>
        <v>9805.2282719999985</v>
      </c>
      <c r="OB26" s="803">
        <f t="shared" si="2815"/>
        <v>13973.335236000001</v>
      </c>
      <c r="OC26" s="803">
        <f t="shared" si="2816"/>
        <v>22229.903807999995</v>
      </c>
    </row>
    <row r="27" spans="1:422">
      <c r="A27" s="810" t="s">
        <v>34</v>
      </c>
      <c r="B27" s="803">
        <f t="shared" si="370"/>
        <v>0</v>
      </c>
      <c r="C27" s="803">
        <f t="shared" si="371"/>
        <v>0</v>
      </c>
      <c r="D27" s="803">
        <f t="shared" si="372"/>
        <v>0</v>
      </c>
      <c r="E27" s="803">
        <f t="shared" si="373"/>
        <v>0</v>
      </c>
      <c r="F27" s="803">
        <f t="shared" si="374"/>
        <v>0</v>
      </c>
      <c r="G27" s="803">
        <f t="shared" si="375"/>
        <v>0</v>
      </c>
      <c r="H27" s="803">
        <f t="shared" si="376"/>
        <v>0</v>
      </c>
      <c r="I27" s="803">
        <f t="shared" si="377"/>
        <v>0</v>
      </c>
      <c r="J27" s="803">
        <f t="shared" si="378"/>
        <v>0</v>
      </c>
      <c r="K27" s="803">
        <f t="shared" si="379"/>
        <v>0</v>
      </c>
      <c r="L27" s="803">
        <f t="shared" si="380"/>
        <v>0</v>
      </c>
      <c r="M27" s="803">
        <f t="shared" si="381"/>
        <v>0</v>
      </c>
      <c r="N27" s="803">
        <f t="shared" ref="N27:BY27" si="2945">O59*N$32</f>
        <v>0</v>
      </c>
      <c r="O27" s="803">
        <f t="shared" ref="O27:BZ27" si="2946">O59*O$32</f>
        <v>0</v>
      </c>
      <c r="P27" s="803">
        <f t="shared" si="384"/>
        <v>0</v>
      </c>
      <c r="Q27" s="803">
        <f t="shared" si="385"/>
        <v>0</v>
      </c>
      <c r="R27" s="803">
        <f t="shared" si="386"/>
        <v>0</v>
      </c>
      <c r="S27" s="803">
        <f t="shared" si="387"/>
        <v>0</v>
      </c>
      <c r="T27" s="803">
        <f t="shared" si="388"/>
        <v>0</v>
      </c>
      <c r="U27" s="803">
        <f t="shared" ref="U27:CF27" si="2947">V59*U$32</f>
        <v>0</v>
      </c>
      <c r="V27" s="803">
        <f t="shared" ref="V27:CG27" si="2948">V59*V$32</f>
        <v>0</v>
      </c>
      <c r="W27" s="803">
        <f t="shared" si="391"/>
        <v>0</v>
      </c>
      <c r="X27" s="803">
        <f t="shared" si="392"/>
        <v>0</v>
      </c>
      <c r="Y27" s="803">
        <f t="shared" si="393"/>
        <v>0</v>
      </c>
      <c r="Z27" s="803">
        <f t="shared" si="394"/>
        <v>0</v>
      </c>
      <c r="AA27" s="803">
        <f t="shared" si="395"/>
        <v>0</v>
      </c>
      <c r="AB27" s="803">
        <f t="shared" ref="AB27:CM27" si="2949">AC59*AB$32</f>
        <v>0</v>
      </c>
      <c r="AC27" s="803">
        <f t="shared" ref="AC27:CN27" si="2950">AC59*AC$32</f>
        <v>0</v>
      </c>
      <c r="AD27" s="803">
        <f t="shared" si="398"/>
        <v>0</v>
      </c>
      <c r="AE27" s="803">
        <f t="shared" si="399"/>
        <v>0</v>
      </c>
      <c r="AF27" s="803">
        <f t="shared" si="400"/>
        <v>0</v>
      </c>
      <c r="AG27" s="803">
        <f t="shared" si="401"/>
        <v>0</v>
      </c>
      <c r="AH27" s="803">
        <f t="shared" si="402"/>
        <v>0</v>
      </c>
      <c r="AI27" s="803">
        <f t="shared" ref="AI27:CT27" si="2951">AJ59*AI$32</f>
        <v>0</v>
      </c>
      <c r="AJ27" s="803">
        <f t="shared" ref="AJ27:CU27" si="2952">AJ59*AJ$32</f>
        <v>0</v>
      </c>
      <c r="AK27" s="803">
        <f t="shared" si="405"/>
        <v>0</v>
      </c>
      <c r="AL27" s="803">
        <f t="shared" si="406"/>
        <v>0</v>
      </c>
      <c r="AM27" s="803">
        <f t="shared" si="407"/>
        <v>0</v>
      </c>
      <c r="AN27" s="803">
        <f t="shared" si="408"/>
        <v>0</v>
      </c>
      <c r="AO27" s="803">
        <f t="shared" si="409"/>
        <v>0</v>
      </c>
      <c r="AP27" s="803">
        <f t="shared" ref="AP27:DA27" si="2953">AQ59*AP$32</f>
        <v>0</v>
      </c>
      <c r="AQ27" s="803">
        <f t="shared" ref="AQ27:DB27" si="2954">AQ59*AQ$32</f>
        <v>0</v>
      </c>
      <c r="AR27" s="803">
        <f t="shared" si="412"/>
        <v>0</v>
      </c>
      <c r="AS27" s="803">
        <f t="shared" si="413"/>
        <v>0</v>
      </c>
      <c r="AT27" s="803">
        <f t="shared" si="414"/>
        <v>0</v>
      </c>
      <c r="AU27" s="803">
        <f t="shared" si="415"/>
        <v>0</v>
      </c>
      <c r="AV27" s="803">
        <f t="shared" si="416"/>
        <v>0</v>
      </c>
      <c r="AW27" s="803">
        <f t="shared" ref="AW27:DH27" si="2955">AX59*AW$32</f>
        <v>0</v>
      </c>
      <c r="AX27" s="803">
        <f t="shared" ref="AX27:DI27" si="2956">AX59*AX$32</f>
        <v>0</v>
      </c>
      <c r="AY27" s="803">
        <f t="shared" si="419"/>
        <v>0</v>
      </c>
      <c r="AZ27" s="803">
        <f t="shared" si="420"/>
        <v>0</v>
      </c>
      <c r="BA27" s="803">
        <f t="shared" si="421"/>
        <v>0</v>
      </c>
      <c r="BB27" s="803">
        <f t="shared" si="422"/>
        <v>0</v>
      </c>
      <c r="BC27" s="803">
        <f t="shared" si="423"/>
        <v>0</v>
      </c>
      <c r="BD27" s="803">
        <f t="shared" ref="BD27:DO27" si="2957">BE59*BD$32</f>
        <v>0</v>
      </c>
      <c r="BE27" s="803">
        <f t="shared" ref="BE27:DP27" si="2958">BE59*BE$32</f>
        <v>0</v>
      </c>
      <c r="BF27" s="803">
        <f t="shared" si="426"/>
        <v>0</v>
      </c>
      <c r="BG27" s="803">
        <f t="shared" si="427"/>
        <v>0</v>
      </c>
      <c r="BH27" s="803">
        <f t="shared" si="428"/>
        <v>0</v>
      </c>
      <c r="BI27" s="803">
        <f t="shared" si="429"/>
        <v>0</v>
      </c>
      <c r="BJ27" s="803">
        <f t="shared" si="430"/>
        <v>0</v>
      </c>
      <c r="BK27" s="803">
        <f t="shared" ref="BK27:DV27" si="2959">BL59*BK$32</f>
        <v>0</v>
      </c>
      <c r="BL27" s="803">
        <f t="shared" ref="BL27:DW27" si="2960">BL59*BL$32</f>
        <v>0</v>
      </c>
      <c r="BM27" s="803">
        <f t="shared" si="433"/>
        <v>0</v>
      </c>
      <c r="BN27" s="803">
        <f t="shared" si="434"/>
        <v>0</v>
      </c>
      <c r="BO27" s="803">
        <f t="shared" si="435"/>
        <v>0</v>
      </c>
      <c r="BP27" s="803">
        <f t="shared" si="436"/>
        <v>0</v>
      </c>
      <c r="BQ27" s="803">
        <f t="shared" si="437"/>
        <v>0</v>
      </c>
      <c r="BR27" s="803">
        <f t="shared" ref="BR27:EC27" si="2961">BS59*BR$32</f>
        <v>0</v>
      </c>
      <c r="BS27" s="803">
        <f t="shared" ref="BS27:ED27" si="2962">BS59*BS$32</f>
        <v>0</v>
      </c>
      <c r="BT27" s="803">
        <f t="shared" si="440"/>
        <v>0</v>
      </c>
      <c r="BU27" s="803">
        <f t="shared" si="441"/>
        <v>0</v>
      </c>
      <c r="BV27" s="803">
        <f t="shared" si="442"/>
        <v>0</v>
      </c>
      <c r="BW27" s="803">
        <f t="shared" si="443"/>
        <v>0</v>
      </c>
      <c r="BX27" s="803">
        <f t="shared" si="444"/>
        <v>0</v>
      </c>
      <c r="BY27" s="803">
        <f t="shared" ref="BY27:EJ27" si="2963">BZ59*BY$32</f>
        <v>0</v>
      </c>
      <c r="BZ27" s="803">
        <f t="shared" ref="BZ27:EK27" si="2964">BZ59*BZ$32</f>
        <v>0</v>
      </c>
      <c r="CA27" s="803">
        <f t="shared" si="447"/>
        <v>0</v>
      </c>
      <c r="CB27" s="803">
        <f t="shared" si="448"/>
        <v>0</v>
      </c>
      <c r="CC27" s="803">
        <f t="shared" si="449"/>
        <v>0</v>
      </c>
      <c r="CD27" s="803">
        <f t="shared" si="450"/>
        <v>0</v>
      </c>
      <c r="CE27" s="803">
        <f t="shared" si="451"/>
        <v>0</v>
      </c>
      <c r="CF27" s="803">
        <f t="shared" ref="CF27:EQ27" si="2965">CG59*CF$32</f>
        <v>0</v>
      </c>
      <c r="CG27" s="803">
        <f t="shared" ref="CG27:ER27" si="2966">CG59*CG$32</f>
        <v>0</v>
      </c>
      <c r="CH27" s="803">
        <f t="shared" si="454"/>
        <v>0</v>
      </c>
      <c r="CI27" s="803">
        <f t="shared" si="455"/>
        <v>0</v>
      </c>
      <c r="CJ27" s="803">
        <f t="shared" si="456"/>
        <v>0</v>
      </c>
      <c r="CK27" s="803">
        <f t="shared" si="457"/>
        <v>0</v>
      </c>
      <c r="CL27" s="803">
        <f t="shared" si="458"/>
        <v>0</v>
      </c>
      <c r="CM27" s="803">
        <f t="shared" ref="CM27:EX27" si="2967">CN59*CM$32</f>
        <v>0</v>
      </c>
      <c r="CN27" s="803">
        <f t="shared" ref="CN27:EY27" si="2968">CN59*CN$32</f>
        <v>0</v>
      </c>
      <c r="CO27" s="803">
        <f t="shared" si="461"/>
        <v>0</v>
      </c>
      <c r="CP27" s="803">
        <f t="shared" si="462"/>
        <v>0</v>
      </c>
      <c r="CQ27" s="803">
        <f t="shared" si="463"/>
        <v>0</v>
      </c>
      <c r="CR27" s="803">
        <f t="shared" si="464"/>
        <v>0</v>
      </c>
      <c r="CS27" s="803">
        <f t="shared" si="465"/>
        <v>0</v>
      </c>
      <c r="CT27" s="803">
        <f t="shared" ref="CT27:FE27" si="2969">CU59*CT$32</f>
        <v>0</v>
      </c>
      <c r="CU27" s="803">
        <f t="shared" ref="CU27:FF27" si="2970">CU59*CU$32</f>
        <v>0</v>
      </c>
      <c r="CV27" s="803">
        <f t="shared" si="468"/>
        <v>0</v>
      </c>
      <c r="CW27" s="803">
        <f t="shared" si="469"/>
        <v>0</v>
      </c>
      <c r="CX27" s="803">
        <f t="shared" si="470"/>
        <v>0</v>
      </c>
      <c r="CY27" s="803">
        <f t="shared" si="471"/>
        <v>0</v>
      </c>
      <c r="CZ27" s="803">
        <f t="shared" si="472"/>
        <v>0</v>
      </c>
      <c r="DA27" s="803">
        <f t="shared" si="473"/>
        <v>0</v>
      </c>
      <c r="DB27" s="803">
        <f t="shared" si="474"/>
        <v>0</v>
      </c>
      <c r="DC27" s="803">
        <f t="shared" si="475"/>
        <v>0</v>
      </c>
      <c r="DD27" s="803">
        <f t="shared" si="476"/>
        <v>0</v>
      </c>
      <c r="DE27" s="803">
        <f t="shared" si="477"/>
        <v>0</v>
      </c>
      <c r="DF27" s="803">
        <f t="shared" si="478"/>
        <v>0</v>
      </c>
      <c r="DG27" s="803">
        <f t="shared" si="479"/>
        <v>0</v>
      </c>
      <c r="DH27" s="803">
        <f t="shared" ref="DH27:FS27" si="2971">DI59*DH$32</f>
        <v>0</v>
      </c>
      <c r="DI27" s="803">
        <f t="shared" ref="DI27:FT27" si="2972">DI59*DI$32</f>
        <v>0</v>
      </c>
      <c r="DJ27" s="803">
        <f t="shared" si="482"/>
        <v>0</v>
      </c>
      <c r="DK27" s="803">
        <f t="shared" si="483"/>
        <v>0</v>
      </c>
      <c r="DL27" s="803">
        <f t="shared" si="484"/>
        <v>0</v>
      </c>
      <c r="DM27" s="803">
        <f t="shared" si="485"/>
        <v>0</v>
      </c>
      <c r="DN27" s="803">
        <f t="shared" si="486"/>
        <v>0</v>
      </c>
      <c r="DO27" s="803">
        <f t="shared" ref="DO27:FZ27" si="2973">DP59*DO$32</f>
        <v>0</v>
      </c>
      <c r="DP27" s="803">
        <f t="shared" ref="DP27:GA27" si="2974">DP59*DP$32</f>
        <v>0</v>
      </c>
      <c r="DQ27" s="803">
        <f t="shared" si="489"/>
        <v>0</v>
      </c>
      <c r="DR27" s="803">
        <f t="shared" si="490"/>
        <v>0</v>
      </c>
      <c r="DS27" s="803">
        <f t="shared" si="491"/>
        <v>0</v>
      </c>
      <c r="DT27" s="803">
        <f t="shared" si="492"/>
        <v>0</v>
      </c>
      <c r="DU27" s="803">
        <f t="shared" si="493"/>
        <v>0</v>
      </c>
      <c r="DV27" s="803">
        <f t="shared" ref="DV27:GG27" si="2975">DW59*DV$32</f>
        <v>0</v>
      </c>
      <c r="DW27" s="803">
        <f t="shared" ref="DW27:GH27" si="2976">DW59*DW$32</f>
        <v>0</v>
      </c>
      <c r="DX27" s="803">
        <f t="shared" si="2563"/>
        <v>0</v>
      </c>
      <c r="DY27" s="803">
        <f t="shared" si="2564"/>
        <v>0</v>
      </c>
      <c r="DZ27" s="803">
        <f t="shared" si="2565"/>
        <v>0</v>
      </c>
      <c r="EA27" s="803">
        <f t="shared" si="2566"/>
        <v>0</v>
      </c>
      <c r="EB27" s="803">
        <f t="shared" si="2567"/>
        <v>0</v>
      </c>
      <c r="EC27" s="803">
        <f t="shared" si="2568"/>
        <v>0</v>
      </c>
      <c r="ED27" s="803">
        <f t="shared" si="2569"/>
        <v>0</v>
      </c>
      <c r="EE27" s="803">
        <f t="shared" si="2570"/>
        <v>0</v>
      </c>
      <c r="EF27" s="803">
        <f t="shared" si="2571"/>
        <v>0</v>
      </c>
      <c r="EG27" s="803">
        <f t="shared" si="2572"/>
        <v>0</v>
      </c>
      <c r="EH27" s="803">
        <f t="shared" si="2573"/>
        <v>0</v>
      </c>
      <c r="EI27" s="803">
        <f t="shared" si="2574"/>
        <v>0</v>
      </c>
      <c r="EJ27" s="803">
        <f t="shared" si="2575"/>
        <v>0</v>
      </c>
      <c r="EK27" s="803">
        <f t="shared" si="2576"/>
        <v>0</v>
      </c>
      <c r="EL27" s="803">
        <f t="shared" si="2577"/>
        <v>0</v>
      </c>
      <c r="EM27" s="803">
        <f t="shared" si="2578"/>
        <v>0</v>
      </c>
      <c r="EN27" s="803">
        <f t="shared" si="2579"/>
        <v>0</v>
      </c>
      <c r="EO27" s="803">
        <f t="shared" si="2580"/>
        <v>0</v>
      </c>
      <c r="EP27" s="803">
        <f t="shared" si="2581"/>
        <v>0</v>
      </c>
      <c r="EQ27" s="803">
        <f t="shared" si="2582"/>
        <v>0</v>
      </c>
      <c r="ER27" s="803">
        <f t="shared" si="2583"/>
        <v>0</v>
      </c>
      <c r="ES27" s="803">
        <f t="shared" si="2584"/>
        <v>0</v>
      </c>
      <c r="ET27" s="803">
        <f t="shared" si="2585"/>
        <v>0</v>
      </c>
      <c r="EU27" s="803">
        <f t="shared" si="2586"/>
        <v>0</v>
      </c>
      <c r="EV27" s="803">
        <f t="shared" si="2587"/>
        <v>0</v>
      </c>
      <c r="EW27" s="803">
        <f t="shared" si="2588"/>
        <v>0</v>
      </c>
      <c r="EX27" s="803">
        <f t="shared" si="2589"/>
        <v>0</v>
      </c>
      <c r="EY27" s="803">
        <f t="shared" si="2590"/>
        <v>0</v>
      </c>
      <c r="EZ27" s="803">
        <f t="shared" si="2591"/>
        <v>0</v>
      </c>
      <c r="FA27" s="803">
        <f t="shared" si="2592"/>
        <v>0</v>
      </c>
      <c r="FB27" s="803">
        <f t="shared" si="2593"/>
        <v>0</v>
      </c>
      <c r="FC27" s="803">
        <f t="shared" si="2594"/>
        <v>0</v>
      </c>
      <c r="FD27" s="803">
        <f t="shared" si="2595"/>
        <v>0</v>
      </c>
      <c r="FE27" s="803">
        <f t="shared" si="2596"/>
        <v>0</v>
      </c>
      <c r="FF27" s="803">
        <f t="shared" si="2597"/>
        <v>0</v>
      </c>
      <c r="FG27" s="803">
        <f t="shared" si="2598"/>
        <v>0</v>
      </c>
      <c r="FH27" s="803">
        <f t="shared" si="2599"/>
        <v>0</v>
      </c>
      <c r="FI27" s="803">
        <f t="shared" si="2600"/>
        <v>0</v>
      </c>
      <c r="FJ27" s="803">
        <f t="shared" si="2601"/>
        <v>0</v>
      </c>
      <c r="FK27" s="803">
        <f t="shared" si="2602"/>
        <v>0</v>
      </c>
      <c r="FL27" s="803">
        <f t="shared" si="2603"/>
        <v>0</v>
      </c>
      <c r="FM27" s="803">
        <f t="shared" si="2604"/>
        <v>0</v>
      </c>
      <c r="FN27" s="803">
        <f t="shared" si="2605"/>
        <v>0</v>
      </c>
      <c r="FO27" s="803">
        <f t="shared" si="2606"/>
        <v>0</v>
      </c>
      <c r="FP27" s="803">
        <f t="shared" si="2607"/>
        <v>0</v>
      </c>
      <c r="FQ27" s="803">
        <f t="shared" si="2608"/>
        <v>0</v>
      </c>
      <c r="FR27" s="803">
        <f t="shared" si="2609"/>
        <v>0</v>
      </c>
      <c r="FS27" s="803">
        <f t="shared" si="2610"/>
        <v>0</v>
      </c>
      <c r="FT27" s="803">
        <f t="shared" si="2611"/>
        <v>0</v>
      </c>
      <c r="FU27" s="803">
        <f t="shared" si="2612"/>
        <v>0</v>
      </c>
      <c r="FV27" s="803">
        <f t="shared" si="2613"/>
        <v>0</v>
      </c>
      <c r="FW27" s="803">
        <f t="shared" si="2614"/>
        <v>0</v>
      </c>
      <c r="FX27" s="803">
        <f t="shared" si="2615"/>
        <v>0</v>
      </c>
      <c r="FY27" s="803">
        <f>FY21*0.7</f>
        <v>14057.275439759997</v>
      </c>
      <c r="FZ27" s="803">
        <f>FZ21*0.7</f>
        <v>20583.86760822</v>
      </c>
      <c r="GA27" s="803">
        <f>GA21*0.7</f>
        <v>30951.692018939997</v>
      </c>
      <c r="GB27" s="803">
        <f t="shared" si="2619"/>
        <v>18221.976939599997</v>
      </c>
      <c r="GC27" s="803">
        <f t="shared" si="2620"/>
        <v>12189.874228559998</v>
      </c>
      <c r="GD27" s="803">
        <f t="shared" si="2621"/>
        <v>11662.065241343998</v>
      </c>
      <c r="GE27" s="803">
        <f t="shared" si="2622"/>
        <v>12994.154590032</v>
      </c>
      <c r="GF27" s="803">
        <f t="shared" si="2623"/>
        <v>15130.524300191997</v>
      </c>
      <c r="GG27" s="803">
        <f t="shared" si="2624"/>
        <v>22155.410582424</v>
      </c>
      <c r="GH27" s="803">
        <f t="shared" si="2625"/>
        <v>33314.800597848</v>
      </c>
      <c r="GI27" s="803">
        <f t="shared" si="2626"/>
        <v>18212.062937249997</v>
      </c>
      <c r="GJ27" s="803">
        <f t="shared" si="2627"/>
        <v>11806.4408007</v>
      </c>
      <c r="GK27" s="803">
        <f t="shared" si="2628"/>
        <v>12032.521581989999</v>
      </c>
      <c r="GL27" s="803">
        <f t="shared" si="2629"/>
        <v>12987.08488077</v>
      </c>
      <c r="GM27" s="803">
        <f t="shared" si="2630"/>
        <v>15122.292259619999</v>
      </c>
      <c r="GN27" s="803">
        <f t="shared" si="2631"/>
        <v>22143.356523015002</v>
      </c>
      <c r="GO27" s="803">
        <f t="shared" si="2632"/>
        <v>33296.675066655</v>
      </c>
      <c r="GP27" s="803">
        <f t="shared" si="2633"/>
        <v>17246.913129599998</v>
      </c>
      <c r="GQ27" s="803">
        <f t="shared" si="2634"/>
        <v>11180.75747712</v>
      </c>
      <c r="GR27" s="803">
        <f t="shared" si="2635"/>
        <v>11394.857088383998</v>
      </c>
      <c r="GS27" s="803">
        <f t="shared" si="2636"/>
        <v>12298.833224832</v>
      </c>
      <c r="GT27" s="803">
        <f t="shared" si="2637"/>
        <v>14320.885108991997</v>
      </c>
      <c r="GU27" s="803">
        <f t="shared" si="2638"/>
        <v>20969.867481024001</v>
      </c>
      <c r="GV27" s="803">
        <f t="shared" si="2639"/>
        <v>31532.114970047998</v>
      </c>
      <c r="GW27" s="803">
        <f t="shared" si="2640"/>
        <v>15998.638064849998</v>
      </c>
      <c r="GX27" s="803">
        <f t="shared" si="2641"/>
        <v>10371.530883419999</v>
      </c>
      <c r="GY27" s="803">
        <f t="shared" si="2642"/>
        <v>10570.134666293998</v>
      </c>
      <c r="GZ27" s="803">
        <f t="shared" si="2643"/>
        <v>11408.683971761999</v>
      </c>
      <c r="HA27" s="803">
        <f t="shared" si="2644"/>
        <v>13284.386365571998</v>
      </c>
      <c r="HB27" s="803">
        <f t="shared" si="2645"/>
        <v>19452.137178158999</v>
      </c>
      <c r="HC27" s="803">
        <f t="shared" si="2646"/>
        <v>29249.923799942997</v>
      </c>
      <c r="HD27" s="803">
        <f t="shared" si="2647"/>
        <v>15419.790375499995</v>
      </c>
      <c r="HE27" s="803">
        <f t="shared" si="2648"/>
        <v>9996.2778985999976</v>
      </c>
      <c r="HF27" s="803">
        <f t="shared" si="2649"/>
        <v>10187.695986019997</v>
      </c>
      <c r="HG27" s="803">
        <f t="shared" si="2650"/>
        <v>10995.905688459998</v>
      </c>
      <c r="HH27" s="803">
        <f t="shared" si="2651"/>
        <v>12803.743180759997</v>
      </c>
      <c r="HI27" s="803">
        <f t="shared" si="2652"/>
        <v>18748.338228969998</v>
      </c>
      <c r="HJ27" s="803">
        <f t="shared" si="2653"/>
        <v>28191.630541689996</v>
      </c>
      <c r="HK27" s="803">
        <f t="shared" si="2654"/>
        <v>15322.632545499997</v>
      </c>
      <c r="HL27" s="803">
        <f t="shared" si="2655"/>
        <v>9933.2928225999985</v>
      </c>
      <c r="HM27" s="803">
        <f t="shared" si="2656"/>
        <v>10123.504812819998</v>
      </c>
      <c r="HN27" s="803">
        <f t="shared" si="2657"/>
        <v>10926.62210486</v>
      </c>
      <c r="HO27" s="803">
        <f t="shared" si="2658"/>
        <v>12723.068679159998</v>
      </c>
      <c r="HP27" s="803">
        <f t="shared" si="2659"/>
        <v>18630.207708769998</v>
      </c>
      <c r="HQ27" s="803">
        <f t="shared" si="2660"/>
        <v>28013.999226289998</v>
      </c>
      <c r="HR27" s="803">
        <f t="shared" si="2661"/>
        <v>15663.474671249996</v>
      </c>
      <c r="HS27" s="803">
        <f t="shared" si="2662"/>
        <v>10154.2525455</v>
      </c>
      <c r="HT27" s="803">
        <f t="shared" si="2663"/>
        <v>10348.695679349998</v>
      </c>
      <c r="HU27" s="803">
        <f t="shared" si="2664"/>
        <v>11169.67780005</v>
      </c>
      <c r="HV27" s="803">
        <f t="shared" si="2665"/>
        <v>13006.085175299997</v>
      </c>
      <c r="HW27" s="803">
        <f t="shared" si="2666"/>
        <v>19044.624720975</v>
      </c>
      <c r="HX27" s="803">
        <f t="shared" si="2667"/>
        <v>28637.152657574996</v>
      </c>
      <c r="HY27" s="803">
        <f t="shared" si="2668"/>
        <v>15110.546722249997</v>
      </c>
      <c r="HZ27" s="803">
        <f t="shared" si="2669"/>
        <v>9795.8027026999989</v>
      </c>
      <c r="IA27" s="803">
        <f t="shared" si="2670"/>
        <v>9983.3819033899981</v>
      </c>
      <c r="IB27" s="803">
        <f t="shared" si="2671"/>
        <v>10775.382972969999</v>
      </c>
      <c r="IC27" s="803">
        <f t="shared" si="2672"/>
        <v>12546.964312819999</v>
      </c>
      <c r="ID27" s="803">
        <f t="shared" si="2673"/>
        <v>18372.340600914999</v>
      </c>
      <c r="IE27" s="803">
        <f t="shared" si="2674"/>
        <v>27626.247834954997</v>
      </c>
      <c r="IF27" s="803">
        <f t="shared" si="2675"/>
        <v>11509.150249999999</v>
      </c>
      <c r="IG27" s="803">
        <f t="shared" si="2676"/>
        <v>7461.1043</v>
      </c>
      <c r="IH27" s="803">
        <f t="shared" si="2677"/>
        <v>7603.9765099999995</v>
      </c>
      <c r="II27" s="803">
        <f t="shared" si="2678"/>
        <v>8207.2147299999997</v>
      </c>
      <c r="IJ27" s="803">
        <f t="shared" si="2679"/>
        <v>9556.5633799999996</v>
      </c>
      <c r="IK27" s="803">
        <f t="shared" si="2680"/>
        <v>13993.539235</v>
      </c>
      <c r="IL27" s="803">
        <f t="shared" si="2681"/>
        <v>21041.901594999999</v>
      </c>
      <c r="IM27" s="803">
        <f t="shared" si="2682"/>
        <v>9854.2107299999989</v>
      </c>
      <c r="IN27" s="803">
        <f t="shared" si="2683"/>
        <v>6388.246955999999</v>
      </c>
      <c r="IO27" s="803">
        <f t="shared" si="2684"/>
        <v>6510.5750891999987</v>
      </c>
      <c r="IP27" s="803">
        <f t="shared" si="2685"/>
        <v>7027.0716515999993</v>
      </c>
      <c r="IQ27" s="803">
        <f t="shared" si="2686"/>
        <v>8182.3929095999983</v>
      </c>
      <c r="IR27" s="803">
        <f t="shared" si="2687"/>
        <v>11981.3610462</v>
      </c>
      <c r="IS27" s="803">
        <f t="shared" si="2688"/>
        <v>18016.215617399997</v>
      </c>
      <c r="IT27" s="803">
        <f t="shared" si="2689"/>
        <v>10471.617249999999</v>
      </c>
      <c r="IU27" s="803">
        <f t="shared" si="2690"/>
        <v>6788.4967000000006</v>
      </c>
      <c r="IV27" s="803">
        <f t="shared" si="2691"/>
        <v>6918.4891900000002</v>
      </c>
      <c r="IW27" s="803">
        <f t="shared" si="2692"/>
        <v>7467.3463700000011</v>
      </c>
      <c r="IX27" s="803">
        <f t="shared" si="2693"/>
        <v>8695.0532199999998</v>
      </c>
      <c r="IY27" s="803">
        <f t="shared" si="2694"/>
        <v>12732.042215000001</v>
      </c>
      <c r="IZ27" s="803">
        <f t="shared" si="2695"/>
        <v>19145.005055000001</v>
      </c>
      <c r="JA27" s="803">
        <f t="shared" si="2696"/>
        <v>10781.724871249999</v>
      </c>
      <c r="JB27" s="803">
        <f t="shared" si="2697"/>
        <v>6989.5319854999998</v>
      </c>
      <c r="JC27" s="803">
        <f t="shared" si="2698"/>
        <v>7123.3740873499992</v>
      </c>
      <c r="JD27" s="803">
        <f t="shared" si="2699"/>
        <v>7688.4851840499996</v>
      </c>
      <c r="JE27" s="803">
        <f t="shared" si="2700"/>
        <v>8952.5494792999998</v>
      </c>
      <c r="JF27" s="803">
        <f t="shared" si="2701"/>
        <v>13109.090308975001</v>
      </c>
      <c r="JG27" s="803">
        <f t="shared" si="2702"/>
        <v>19711.967333574998</v>
      </c>
      <c r="JH27" s="803">
        <f t="shared" si="2703"/>
        <v>10027.394162499997</v>
      </c>
      <c r="JI27" s="803">
        <f t="shared" si="2704"/>
        <v>6500.5175949999993</v>
      </c>
      <c r="JJ27" s="803">
        <f t="shared" si="2705"/>
        <v>6624.9955914999991</v>
      </c>
      <c r="JK27" s="803">
        <f t="shared" si="2706"/>
        <v>7150.5693544999995</v>
      </c>
      <c r="JL27" s="803">
        <f t="shared" si="2707"/>
        <v>8326.1948769999981</v>
      </c>
      <c r="JM27" s="803">
        <f t="shared" si="2708"/>
        <v>12191.928212749999</v>
      </c>
      <c r="JN27" s="803">
        <f t="shared" si="2709"/>
        <v>18332.842706749998</v>
      </c>
      <c r="JO27" s="803">
        <f>JU59*JO$31</f>
        <v>7970.0228082999993</v>
      </c>
      <c r="JP27" s="803">
        <f t="shared" si="2711"/>
        <v>5166.7734067600004</v>
      </c>
      <c r="JQ27" s="803">
        <f t="shared" si="2712"/>
        <v>5265.7116209320002</v>
      </c>
      <c r="JR27" s="803">
        <f t="shared" si="2713"/>
        <v>5683.4507474360007</v>
      </c>
      <c r="JS27" s="803">
        <f t="shared" si="2714"/>
        <v>6617.8672146159997</v>
      </c>
      <c r="JT27" s="803">
        <f t="shared" si="2715"/>
        <v>9690.4484214020013</v>
      </c>
      <c r="JU27" s="803">
        <f t="shared" si="2716"/>
        <v>14571.400320553999</v>
      </c>
      <c r="JV27" s="803">
        <f t="shared" si="2717"/>
        <v>9346.7343591999997</v>
      </c>
      <c r="JW27" s="803">
        <f t="shared" si="2718"/>
        <v>6059.2622742399999</v>
      </c>
      <c r="JX27" s="803">
        <f t="shared" si="2719"/>
        <v>6175.2907007679996</v>
      </c>
      <c r="JY27" s="803">
        <f t="shared" si="2720"/>
        <v>6665.1885016640008</v>
      </c>
      <c r="JZ27" s="803">
        <f t="shared" si="2721"/>
        <v>7761.0125299840001</v>
      </c>
      <c r="KA27" s="803">
        <f t="shared" si="2722"/>
        <v>11364.339776048002</v>
      </c>
      <c r="KB27" s="803">
        <f t="shared" si="2723"/>
        <v>17088.408818095999</v>
      </c>
      <c r="KC27" s="803">
        <f t="shared" si="2724"/>
        <v>8704.8554438999981</v>
      </c>
      <c r="KD27" s="803">
        <f t="shared" si="2725"/>
        <v>5643.1476670799984</v>
      </c>
      <c r="KE27" s="803">
        <f t="shared" si="2726"/>
        <v>5751.2079415559983</v>
      </c>
      <c r="KF27" s="803">
        <f t="shared" si="2727"/>
        <v>6207.4624337879986</v>
      </c>
      <c r="KG27" s="803">
        <f t="shared" si="2728"/>
        <v>7228.0316927279982</v>
      </c>
      <c r="KH27" s="803">
        <f t="shared" si="2729"/>
        <v>10583.903550065999</v>
      </c>
      <c r="KI27" s="803">
        <f t="shared" si="2730"/>
        <v>15914.877090881997</v>
      </c>
      <c r="KJ27" s="803">
        <f t="shared" si="2731"/>
        <v>8699.2433464999976</v>
      </c>
      <c r="KK27" s="803">
        <f t="shared" si="2732"/>
        <v>5639.5094797999991</v>
      </c>
      <c r="KL27" s="803">
        <f t="shared" si="2733"/>
        <v>5747.5000868599991</v>
      </c>
      <c r="KM27" s="803">
        <f t="shared" si="2734"/>
        <v>6203.4604277799999</v>
      </c>
      <c r="KN27" s="803">
        <f t="shared" si="2735"/>
        <v>7223.3717166799988</v>
      </c>
      <c r="KO27" s="803">
        <f t="shared" si="2736"/>
        <v>10577.08001371</v>
      </c>
      <c r="KP27" s="803">
        <f t="shared" si="2737"/>
        <v>15904.616628669997</v>
      </c>
      <c r="KQ27" s="803">
        <f t="shared" si="2738"/>
        <v>8540.6102333500003</v>
      </c>
      <c r="KR27" s="803">
        <f t="shared" si="2739"/>
        <v>5536.6714616199997</v>
      </c>
      <c r="KS27" s="803">
        <f t="shared" si="2740"/>
        <v>5642.6928300339996</v>
      </c>
      <c r="KT27" s="803">
        <f t="shared" si="2741"/>
        <v>6090.3386077820005</v>
      </c>
      <c r="KU27" s="803">
        <f t="shared" si="2742"/>
        <v>7091.6515316919995</v>
      </c>
      <c r="KV27" s="803">
        <f t="shared" si="2743"/>
        <v>10384.204028549</v>
      </c>
      <c r="KW27" s="803">
        <f t="shared" si="2744"/>
        <v>15614.591536973001</v>
      </c>
      <c r="KX27" s="803">
        <f t="shared" si="2745"/>
        <v>11197.335284199999</v>
      </c>
      <c r="KY27" s="803">
        <f t="shared" si="2746"/>
        <v>7258.9621842399993</v>
      </c>
      <c r="KZ27" s="803">
        <f t="shared" si="2747"/>
        <v>7397.9635877679993</v>
      </c>
      <c r="LA27" s="803">
        <f t="shared" si="2748"/>
        <v>7984.8584026640001</v>
      </c>
      <c r="LB27" s="803">
        <f t="shared" si="2749"/>
        <v>9297.649435983998</v>
      </c>
      <c r="LC27" s="803">
        <f t="shared" si="2750"/>
        <v>13614.415245548</v>
      </c>
      <c r="LD27" s="803">
        <f t="shared" si="2751"/>
        <v>20471.817819595999</v>
      </c>
      <c r="LE27" s="803">
        <f t="shared" si="2752"/>
        <v>11751.531862849999</v>
      </c>
      <c r="LF27" s="803">
        <f t="shared" si="2753"/>
        <v>7618.2344490200003</v>
      </c>
      <c r="LG27" s="803">
        <f t="shared" si="2754"/>
        <v>7764.115534214</v>
      </c>
      <c r="LH27" s="803">
        <f t="shared" si="2755"/>
        <v>8380.0578939220013</v>
      </c>
      <c r="LI27" s="803">
        <f t="shared" si="2756"/>
        <v>9757.823698532</v>
      </c>
      <c r="LJ27" s="803">
        <f t="shared" si="2757"/>
        <v>14288.241844279</v>
      </c>
      <c r="LK27" s="803">
        <f t="shared" si="2758"/>
        <v>21485.042047183</v>
      </c>
      <c r="LL27" s="803">
        <f t="shared" si="2759"/>
        <v>13201.202705599999</v>
      </c>
      <c r="LM27" s="803">
        <f t="shared" si="2760"/>
        <v>8558.0210643199989</v>
      </c>
      <c r="LN27" s="803">
        <f t="shared" si="2761"/>
        <v>8721.8980634239997</v>
      </c>
      <c r="LO27" s="803">
        <f t="shared" si="2762"/>
        <v>9413.8231707520008</v>
      </c>
      <c r="LP27" s="803">
        <f t="shared" si="2763"/>
        <v>10961.550384511998</v>
      </c>
      <c r="LQ27" s="803">
        <f t="shared" si="2764"/>
        <v>16050.841634464001</v>
      </c>
      <c r="LR27" s="803">
        <f t="shared" si="2765"/>
        <v>24135.440256927999</v>
      </c>
      <c r="LS27" s="803">
        <f t="shared" si="2766"/>
        <v>14287.1593488</v>
      </c>
      <c r="LT27" s="803">
        <f t="shared" si="2767"/>
        <v>9262.0205433600004</v>
      </c>
      <c r="LU27" s="803">
        <f t="shared" si="2768"/>
        <v>9439.3783835520007</v>
      </c>
      <c r="LV27" s="803">
        <f t="shared" si="2769"/>
        <v>10188.222597696002</v>
      </c>
      <c r="LW27" s="803">
        <f t="shared" si="2770"/>
        <v>11863.268866176</v>
      </c>
      <c r="LX27" s="803">
        <f t="shared" si="2771"/>
        <v>17371.215125472001</v>
      </c>
      <c r="LY27" s="803">
        <f t="shared" si="2772"/>
        <v>26120.868574944001</v>
      </c>
      <c r="LZ27" s="803">
        <f t="shared" si="2773"/>
        <v>17792.620559999999</v>
      </c>
      <c r="MA27" s="803">
        <f t="shared" si="2774"/>
        <v>11534.526432000001</v>
      </c>
      <c r="MB27" s="803">
        <f t="shared" si="2775"/>
        <v>11755.4003424</v>
      </c>
      <c r="MC27" s="803">
        <f t="shared" si="2776"/>
        <v>12687.979075200001</v>
      </c>
      <c r="MD27" s="803">
        <f t="shared" si="2777"/>
        <v>14774.0104512</v>
      </c>
      <c r="ME27" s="803">
        <f t="shared" si="2778"/>
        <v>21633.372446400001</v>
      </c>
      <c r="MF27" s="803">
        <f t="shared" si="2779"/>
        <v>32529.8186928</v>
      </c>
      <c r="MG27" s="803">
        <f t="shared" si="2780"/>
        <v>26175.337745699999</v>
      </c>
      <c r="MH27" s="803">
        <f t="shared" si="2781"/>
        <v>16968.839642039999</v>
      </c>
      <c r="MI27" s="803">
        <f t="shared" si="2782"/>
        <v>17293.774869228</v>
      </c>
      <c r="MJ27" s="803">
        <f t="shared" si="2783"/>
        <v>18665.723606244002</v>
      </c>
      <c r="MK27" s="803">
        <f t="shared" si="2784"/>
        <v>21734.556307463998</v>
      </c>
      <c r="ML27" s="803">
        <f t="shared" si="2785"/>
        <v>31825.600307358003</v>
      </c>
      <c r="MM27" s="803">
        <f t="shared" si="2786"/>
        <v>47855.738181966</v>
      </c>
      <c r="MN27" s="803">
        <f t="shared" si="2787"/>
        <v>22138.536862649999</v>
      </c>
      <c r="MO27" s="803">
        <f t="shared" si="2788"/>
        <v>14351.879069579998</v>
      </c>
      <c r="MP27" s="803">
        <f t="shared" si="2789"/>
        <v>14626.702285805999</v>
      </c>
      <c r="MQ27" s="803">
        <v>30943.11</v>
      </c>
      <c r="MR27" s="803">
        <v>32944.28</v>
      </c>
      <c r="MS27" s="803">
        <v>43891.41</v>
      </c>
      <c r="MT27" s="803">
        <v>40211.1</v>
      </c>
      <c r="MU27" s="803"/>
      <c r="MV27" s="954">
        <v>7695</v>
      </c>
      <c r="MW27" s="954">
        <v>8967.94</v>
      </c>
      <c r="MX27" s="954">
        <v>8272.7199999999993</v>
      </c>
      <c r="MY27" s="954">
        <v>9197.75</v>
      </c>
      <c r="MZ27" s="954">
        <v>11336.43</v>
      </c>
      <c r="NA27" s="954">
        <v>9449.2999999999993</v>
      </c>
      <c r="NB27" s="803"/>
      <c r="NC27" s="803">
        <f t="shared" ref="NC27:NH27" si="2977">$NH$59*NC$31</f>
        <v>10117.798757920002</v>
      </c>
      <c r="ND27" s="803">
        <f t="shared" si="2977"/>
        <v>9498.6498787040018</v>
      </c>
      <c r="NE27" s="803">
        <f t="shared" si="2977"/>
        <v>7807.3163549920018</v>
      </c>
      <c r="NF27" s="803">
        <f t="shared" si="2977"/>
        <v>9845.9772987520009</v>
      </c>
      <c r="NG27" s="803">
        <f t="shared" si="2977"/>
        <v>16709.469142744001</v>
      </c>
      <c r="NH27" s="803">
        <f t="shared" si="2977"/>
        <v>21526.749446888007</v>
      </c>
      <c r="NI27" s="803">
        <f>$NO$59*NI$31</f>
        <v>7887.1353795000005</v>
      </c>
      <c r="NJ27" s="803">
        <f t="shared" ref="NJ27:NN27" si="2978">$NO$59*NJ$31</f>
        <v>5113.0394874000012</v>
      </c>
      <c r="NK27" s="803">
        <f t="shared" si="2978"/>
        <v>5210.9487541800008</v>
      </c>
      <c r="NL27" s="803">
        <f t="shared" si="2978"/>
        <v>5624.3434361400014</v>
      </c>
      <c r="NM27" s="803">
        <f t="shared" si="2978"/>
        <v>6549.0420668400011</v>
      </c>
      <c r="NN27" s="803">
        <f t="shared" si="2978"/>
        <v>9589.6687407300014</v>
      </c>
      <c r="NO27" s="803">
        <f>$NO$59*NO$31</f>
        <v>14419.859235210002</v>
      </c>
      <c r="NP27" s="803">
        <f>$NV$59*NP$31</f>
        <v>9777.9124834300001</v>
      </c>
      <c r="NQ27" s="803">
        <f t="shared" ref="NQ27:NV27" si="2979">$NV$59*NQ$31</f>
        <v>7014.1870622459992</v>
      </c>
      <c r="NR27" s="803">
        <f t="shared" si="2979"/>
        <v>6027.1422689659994</v>
      </c>
      <c r="NS27" s="803">
        <f t="shared" si="2979"/>
        <v>6798.2710137160002</v>
      </c>
      <c r="NT27" s="803">
        <f t="shared" si="2979"/>
        <v>6835.2851934639993</v>
      </c>
      <c r="NU27" s="803">
        <f t="shared" si="2979"/>
        <v>9740.8983036820009</v>
      </c>
      <c r="NV27" s="803">
        <f t="shared" si="2979"/>
        <v>15496.603254495998</v>
      </c>
      <c r="NW27" s="803">
        <f>$OC$59*NW$31</f>
        <v>9397.7095337999999</v>
      </c>
      <c r="NX27" s="803">
        <f t="shared" ref="NX27:OC27" si="2980">$OC$59*NX$31</f>
        <v>6741.44841636</v>
      </c>
      <c r="NY27" s="803">
        <f t="shared" si="2980"/>
        <v>5792.78373156</v>
      </c>
      <c r="NZ27" s="803">
        <f t="shared" si="2980"/>
        <v>6533.9280165600003</v>
      </c>
      <c r="OA27" s="803">
        <f t="shared" si="2980"/>
        <v>6569.5029422400003</v>
      </c>
      <c r="OB27" s="803">
        <f t="shared" si="2980"/>
        <v>9362.1346081200008</v>
      </c>
      <c r="OC27" s="803">
        <f t="shared" si="2980"/>
        <v>14894.035551359999</v>
      </c>
    </row>
    <row r="28" spans="1:422">
      <c r="A28" s="810" t="s">
        <v>35</v>
      </c>
      <c r="B28" s="803">
        <f t="shared" si="370"/>
        <v>0</v>
      </c>
      <c r="C28" s="803">
        <f t="shared" si="371"/>
        <v>0</v>
      </c>
      <c r="D28" s="803">
        <f t="shared" si="372"/>
        <v>0</v>
      </c>
      <c r="E28" s="803">
        <f t="shared" si="373"/>
        <v>0</v>
      </c>
      <c r="F28" s="803">
        <f t="shared" si="374"/>
        <v>0</v>
      </c>
      <c r="G28" s="803">
        <f t="shared" si="375"/>
        <v>0</v>
      </c>
      <c r="H28" s="803">
        <f t="shared" si="376"/>
        <v>0</v>
      </c>
      <c r="I28" s="803">
        <f t="shared" si="377"/>
        <v>0</v>
      </c>
      <c r="J28" s="803">
        <f t="shared" si="378"/>
        <v>0</v>
      </c>
      <c r="K28" s="803">
        <f t="shared" si="379"/>
        <v>0</v>
      </c>
      <c r="L28" s="803">
        <f t="shared" si="380"/>
        <v>0</v>
      </c>
      <c r="M28" s="803">
        <f t="shared" si="381"/>
        <v>0</v>
      </c>
      <c r="N28" s="803">
        <f t="shared" ref="N28:BY28" si="2981">O60*N$32</f>
        <v>0</v>
      </c>
      <c r="O28" s="803">
        <f t="shared" ref="O28:BZ28" si="2982">O60*O$32</f>
        <v>0</v>
      </c>
      <c r="P28" s="803">
        <f t="shared" si="384"/>
        <v>0</v>
      </c>
      <c r="Q28" s="803">
        <f t="shared" si="385"/>
        <v>0</v>
      </c>
      <c r="R28" s="803">
        <f t="shared" si="386"/>
        <v>0</v>
      </c>
      <c r="S28" s="803">
        <f t="shared" si="387"/>
        <v>0</v>
      </c>
      <c r="T28" s="803">
        <f t="shared" si="388"/>
        <v>0</v>
      </c>
      <c r="U28" s="803">
        <f t="shared" ref="U28:CF28" si="2983">V60*U$32</f>
        <v>0</v>
      </c>
      <c r="V28" s="803">
        <f t="shared" ref="V28:CG28" si="2984">V60*V$32</f>
        <v>0</v>
      </c>
      <c r="W28" s="803">
        <f t="shared" si="391"/>
        <v>0</v>
      </c>
      <c r="X28" s="803">
        <f t="shared" si="392"/>
        <v>0</v>
      </c>
      <c r="Y28" s="803">
        <f t="shared" si="393"/>
        <v>0</v>
      </c>
      <c r="Z28" s="803">
        <f t="shared" si="394"/>
        <v>0</v>
      </c>
      <c r="AA28" s="803">
        <f t="shared" si="395"/>
        <v>0</v>
      </c>
      <c r="AB28" s="803">
        <f t="shared" ref="AB28:CM28" si="2985">AC60*AB$32</f>
        <v>0</v>
      </c>
      <c r="AC28" s="803">
        <f t="shared" ref="AC28:CN28" si="2986">AC60*AC$32</f>
        <v>0</v>
      </c>
      <c r="AD28" s="803">
        <f t="shared" si="398"/>
        <v>0</v>
      </c>
      <c r="AE28" s="803">
        <f t="shared" si="399"/>
        <v>0</v>
      </c>
      <c r="AF28" s="803">
        <f t="shared" si="400"/>
        <v>0</v>
      </c>
      <c r="AG28" s="803">
        <f t="shared" si="401"/>
        <v>0</v>
      </c>
      <c r="AH28" s="803">
        <f t="shared" si="402"/>
        <v>0</v>
      </c>
      <c r="AI28" s="803">
        <f t="shared" ref="AI28:CT28" si="2987">AJ60*AI$32</f>
        <v>0</v>
      </c>
      <c r="AJ28" s="803">
        <f t="shared" ref="AJ28:CU28" si="2988">AJ60*AJ$32</f>
        <v>0</v>
      </c>
      <c r="AK28" s="803">
        <f t="shared" si="405"/>
        <v>0</v>
      </c>
      <c r="AL28" s="803">
        <f t="shared" si="406"/>
        <v>0</v>
      </c>
      <c r="AM28" s="803">
        <f t="shared" si="407"/>
        <v>0</v>
      </c>
      <c r="AN28" s="803">
        <f t="shared" si="408"/>
        <v>0</v>
      </c>
      <c r="AO28" s="803">
        <f t="shared" si="409"/>
        <v>0</v>
      </c>
      <c r="AP28" s="803">
        <f t="shared" ref="AP28:DA28" si="2989">AQ60*AP$32</f>
        <v>0</v>
      </c>
      <c r="AQ28" s="803">
        <f t="shared" ref="AQ28:DB28" si="2990">AQ60*AQ$32</f>
        <v>0</v>
      </c>
      <c r="AR28" s="803">
        <f t="shared" si="412"/>
        <v>0</v>
      </c>
      <c r="AS28" s="803">
        <f t="shared" si="413"/>
        <v>0</v>
      </c>
      <c r="AT28" s="803">
        <f t="shared" si="414"/>
        <v>0</v>
      </c>
      <c r="AU28" s="803">
        <f t="shared" si="415"/>
        <v>0</v>
      </c>
      <c r="AV28" s="803">
        <f t="shared" si="416"/>
        <v>0</v>
      </c>
      <c r="AW28" s="803">
        <f t="shared" ref="AW28:DH28" si="2991">AX60*AW$32</f>
        <v>0</v>
      </c>
      <c r="AX28" s="803">
        <f t="shared" ref="AX28:DI28" si="2992">AX60*AX$32</f>
        <v>0</v>
      </c>
      <c r="AY28" s="803">
        <f t="shared" si="419"/>
        <v>0</v>
      </c>
      <c r="AZ28" s="803">
        <f t="shared" si="420"/>
        <v>0</v>
      </c>
      <c r="BA28" s="803">
        <f t="shared" si="421"/>
        <v>0</v>
      </c>
      <c r="BB28" s="803">
        <f t="shared" si="422"/>
        <v>0</v>
      </c>
      <c r="BC28" s="803">
        <f t="shared" si="423"/>
        <v>0</v>
      </c>
      <c r="BD28" s="803">
        <f t="shared" ref="BD28:DO28" si="2993">BE60*BD$32</f>
        <v>0</v>
      </c>
      <c r="BE28" s="803">
        <f t="shared" ref="BE28:DP28" si="2994">BE60*BE$32</f>
        <v>0</v>
      </c>
      <c r="BF28" s="803">
        <f t="shared" si="426"/>
        <v>0</v>
      </c>
      <c r="BG28" s="803">
        <f t="shared" si="427"/>
        <v>0</v>
      </c>
      <c r="BH28" s="803">
        <f t="shared" si="428"/>
        <v>0</v>
      </c>
      <c r="BI28" s="803">
        <f t="shared" si="429"/>
        <v>0</v>
      </c>
      <c r="BJ28" s="803">
        <f t="shared" si="430"/>
        <v>0</v>
      </c>
      <c r="BK28" s="803">
        <f t="shared" ref="BK28:DV28" si="2995">BL60*BK$32</f>
        <v>0</v>
      </c>
      <c r="BL28" s="803">
        <f t="shared" ref="BL28:DW28" si="2996">BL60*BL$32</f>
        <v>0</v>
      </c>
      <c r="BM28" s="803">
        <f t="shared" si="433"/>
        <v>0</v>
      </c>
      <c r="BN28" s="803">
        <f t="shared" si="434"/>
        <v>0</v>
      </c>
      <c r="BO28" s="803">
        <f t="shared" si="435"/>
        <v>0</v>
      </c>
      <c r="BP28" s="803">
        <f t="shared" si="436"/>
        <v>0</v>
      </c>
      <c r="BQ28" s="803">
        <f t="shared" si="437"/>
        <v>0</v>
      </c>
      <c r="BR28" s="803">
        <f t="shared" ref="BR28:EC28" si="2997">BS60*BR$32</f>
        <v>0</v>
      </c>
      <c r="BS28" s="803">
        <f t="shared" ref="BS28:ED28" si="2998">BS60*BS$32</f>
        <v>0</v>
      </c>
      <c r="BT28" s="803">
        <f t="shared" si="440"/>
        <v>0</v>
      </c>
      <c r="BU28" s="803">
        <f t="shared" si="441"/>
        <v>0</v>
      </c>
      <c r="BV28" s="803">
        <f t="shared" si="442"/>
        <v>0</v>
      </c>
      <c r="BW28" s="803">
        <f t="shared" si="443"/>
        <v>0</v>
      </c>
      <c r="BX28" s="803">
        <f t="shared" si="444"/>
        <v>0</v>
      </c>
      <c r="BY28" s="803">
        <f t="shared" ref="BY28:EJ28" si="2999">BZ60*BY$32</f>
        <v>0</v>
      </c>
      <c r="BZ28" s="803">
        <f t="shared" ref="BZ28:EK28" si="3000">BZ60*BZ$32</f>
        <v>0</v>
      </c>
      <c r="CA28" s="803">
        <f t="shared" si="447"/>
        <v>0</v>
      </c>
      <c r="CB28" s="803">
        <f t="shared" si="448"/>
        <v>0</v>
      </c>
      <c r="CC28" s="803">
        <f t="shared" si="449"/>
        <v>0</v>
      </c>
      <c r="CD28" s="803">
        <f t="shared" si="450"/>
        <v>0</v>
      </c>
      <c r="CE28" s="803">
        <f t="shared" si="451"/>
        <v>0</v>
      </c>
      <c r="CF28" s="803">
        <f t="shared" ref="CF28:EQ28" si="3001">CG60*CF$32</f>
        <v>0</v>
      </c>
      <c r="CG28" s="803">
        <f t="shared" ref="CG28:ER28" si="3002">CG60*CG$32</f>
        <v>0</v>
      </c>
      <c r="CH28" s="803">
        <f t="shared" si="454"/>
        <v>0</v>
      </c>
      <c r="CI28" s="803">
        <f t="shared" si="455"/>
        <v>0</v>
      </c>
      <c r="CJ28" s="803">
        <f t="shared" si="456"/>
        <v>0</v>
      </c>
      <c r="CK28" s="803">
        <f t="shared" si="457"/>
        <v>0</v>
      </c>
      <c r="CL28" s="803">
        <f t="shared" si="458"/>
        <v>0</v>
      </c>
      <c r="CM28" s="803">
        <f t="shared" ref="CM28:EX28" si="3003">CN60*CM$32</f>
        <v>0</v>
      </c>
      <c r="CN28" s="803">
        <f t="shared" ref="CN28:EY28" si="3004">CN60*CN$32</f>
        <v>0</v>
      </c>
      <c r="CO28" s="803">
        <f t="shared" si="461"/>
        <v>0</v>
      </c>
      <c r="CP28" s="803">
        <f t="shared" si="462"/>
        <v>0</v>
      </c>
      <c r="CQ28" s="803">
        <f t="shared" si="463"/>
        <v>0</v>
      </c>
      <c r="CR28" s="803">
        <f t="shared" si="464"/>
        <v>0</v>
      </c>
      <c r="CS28" s="803">
        <f t="shared" si="465"/>
        <v>0</v>
      </c>
      <c r="CT28" s="803">
        <f t="shared" ref="CT28:FE28" si="3005">CU60*CT$32</f>
        <v>0</v>
      </c>
      <c r="CU28" s="803">
        <f t="shared" ref="CU28:FF28" si="3006">CU60*CU$32</f>
        <v>0</v>
      </c>
      <c r="CV28" s="803">
        <f t="shared" si="468"/>
        <v>0</v>
      </c>
      <c r="CW28" s="803">
        <f t="shared" si="469"/>
        <v>0</v>
      </c>
      <c r="CX28" s="803">
        <f t="shared" si="470"/>
        <v>0</v>
      </c>
      <c r="CY28" s="803">
        <f t="shared" si="471"/>
        <v>0</v>
      </c>
      <c r="CZ28" s="803">
        <f t="shared" si="472"/>
        <v>0</v>
      </c>
      <c r="DA28" s="803">
        <f t="shared" si="473"/>
        <v>0</v>
      </c>
      <c r="DB28" s="803">
        <f t="shared" si="474"/>
        <v>0</v>
      </c>
      <c r="DC28" s="803">
        <f t="shared" si="475"/>
        <v>0</v>
      </c>
      <c r="DD28" s="803">
        <f t="shared" si="476"/>
        <v>0</v>
      </c>
      <c r="DE28" s="803">
        <f t="shared" si="477"/>
        <v>0</v>
      </c>
      <c r="DF28" s="803">
        <f t="shared" si="478"/>
        <v>0</v>
      </c>
      <c r="DG28" s="803">
        <f t="shared" si="479"/>
        <v>0</v>
      </c>
      <c r="DH28" s="803">
        <f t="shared" ref="DH28:FS28" si="3007">DI60*DH$32</f>
        <v>0</v>
      </c>
      <c r="DI28" s="803">
        <f t="shared" ref="DI28:FT28" si="3008">DI60*DI$32</f>
        <v>0</v>
      </c>
      <c r="DJ28" s="803">
        <f t="shared" si="482"/>
        <v>0</v>
      </c>
      <c r="DK28" s="803">
        <f t="shared" si="483"/>
        <v>0</v>
      </c>
      <c r="DL28" s="803">
        <f t="shared" si="484"/>
        <v>0</v>
      </c>
      <c r="DM28" s="803">
        <f t="shared" si="485"/>
        <v>0</v>
      </c>
      <c r="DN28" s="803">
        <f t="shared" si="486"/>
        <v>0</v>
      </c>
      <c r="DO28" s="803">
        <f t="shared" ref="DO28:FZ28" si="3009">DP60*DO$32</f>
        <v>0</v>
      </c>
      <c r="DP28" s="803">
        <f t="shared" ref="DP28:GA28" si="3010">DP60*DP$32</f>
        <v>0</v>
      </c>
      <c r="DQ28" s="803">
        <f t="shared" si="489"/>
        <v>0</v>
      </c>
      <c r="DR28" s="803">
        <f t="shared" si="490"/>
        <v>0</v>
      </c>
      <c r="DS28" s="803">
        <f t="shared" si="491"/>
        <v>0</v>
      </c>
      <c r="DT28" s="803">
        <f t="shared" si="492"/>
        <v>0</v>
      </c>
      <c r="DU28" s="803">
        <f t="shared" si="493"/>
        <v>0</v>
      </c>
      <c r="DV28" s="803">
        <f t="shared" ref="DV28:GG28" si="3011">DW60*DV$32</f>
        <v>0</v>
      </c>
      <c r="DW28" s="803">
        <f t="shared" ref="DW28:GH28" si="3012">DW60*DW$32</f>
        <v>0</v>
      </c>
      <c r="DX28" s="803">
        <f t="shared" si="2563"/>
        <v>0</v>
      </c>
      <c r="DY28" s="803">
        <f t="shared" si="2564"/>
        <v>0</v>
      </c>
      <c r="DZ28" s="803">
        <f t="shared" si="2565"/>
        <v>0</v>
      </c>
      <c r="EA28" s="803">
        <f t="shared" si="2566"/>
        <v>0</v>
      </c>
      <c r="EB28" s="803">
        <f t="shared" si="2567"/>
        <v>0</v>
      </c>
      <c r="EC28" s="803">
        <f t="shared" si="2568"/>
        <v>0</v>
      </c>
      <c r="ED28" s="803">
        <f t="shared" si="2569"/>
        <v>0</v>
      </c>
      <c r="EE28" s="803">
        <f t="shared" si="2570"/>
        <v>0</v>
      </c>
      <c r="EF28" s="803">
        <f t="shared" si="2571"/>
        <v>0</v>
      </c>
      <c r="EG28" s="803">
        <f t="shared" si="2572"/>
        <v>0</v>
      </c>
      <c r="EH28" s="803">
        <f t="shared" si="2573"/>
        <v>0</v>
      </c>
      <c r="EI28" s="803">
        <f t="shared" si="2574"/>
        <v>0</v>
      </c>
      <c r="EJ28" s="803">
        <f t="shared" si="2575"/>
        <v>0</v>
      </c>
      <c r="EK28" s="803">
        <f t="shared" si="2576"/>
        <v>0</v>
      </c>
      <c r="EL28" s="803">
        <f t="shared" si="2577"/>
        <v>0</v>
      </c>
      <c r="EM28" s="803">
        <f t="shared" si="2578"/>
        <v>0</v>
      </c>
      <c r="EN28" s="803">
        <f t="shared" si="2579"/>
        <v>0</v>
      </c>
      <c r="EO28" s="803">
        <f t="shared" si="2580"/>
        <v>0</v>
      </c>
      <c r="EP28" s="803">
        <f t="shared" si="2581"/>
        <v>0</v>
      </c>
      <c r="EQ28" s="803">
        <f t="shared" si="2582"/>
        <v>0</v>
      </c>
      <c r="ER28" s="803">
        <f t="shared" si="2583"/>
        <v>0</v>
      </c>
      <c r="ES28" s="803">
        <f t="shared" si="2584"/>
        <v>0</v>
      </c>
      <c r="ET28" s="803">
        <f t="shared" si="2585"/>
        <v>0</v>
      </c>
      <c r="EU28" s="803">
        <f t="shared" si="2586"/>
        <v>0</v>
      </c>
      <c r="EV28" s="803">
        <f t="shared" si="2587"/>
        <v>0</v>
      </c>
      <c r="EW28" s="803">
        <f t="shared" si="2588"/>
        <v>0</v>
      </c>
      <c r="EX28" s="803">
        <f t="shared" si="2589"/>
        <v>0</v>
      </c>
      <c r="EY28" s="803">
        <f t="shared" si="2590"/>
        <v>0</v>
      </c>
      <c r="EZ28" s="803">
        <f t="shared" si="2591"/>
        <v>0</v>
      </c>
      <c r="FA28" s="803">
        <f t="shared" si="2592"/>
        <v>0</v>
      </c>
      <c r="FB28" s="803">
        <f t="shared" si="2593"/>
        <v>0</v>
      </c>
      <c r="FC28" s="803">
        <f t="shared" si="2594"/>
        <v>0</v>
      </c>
      <c r="FD28" s="803">
        <f t="shared" si="2595"/>
        <v>0</v>
      </c>
      <c r="FE28" s="803">
        <f t="shared" si="2596"/>
        <v>0</v>
      </c>
      <c r="FF28" s="803">
        <f t="shared" si="2597"/>
        <v>0</v>
      </c>
      <c r="FG28" s="803">
        <f t="shared" si="2598"/>
        <v>0</v>
      </c>
      <c r="FH28" s="803">
        <f t="shared" si="2599"/>
        <v>0</v>
      </c>
      <c r="FI28" s="803">
        <f t="shared" si="2600"/>
        <v>0</v>
      </c>
      <c r="FJ28" s="803">
        <f t="shared" si="2601"/>
        <v>0</v>
      </c>
      <c r="FK28" s="803">
        <f t="shared" si="2602"/>
        <v>0</v>
      </c>
      <c r="FL28" s="803">
        <f t="shared" si="2603"/>
        <v>0</v>
      </c>
      <c r="FM28" s="803">
        <f t="shared" si="2604"/>
        <v>0</v>
      </c>
      <c r="FN28" s="803">
        <f t="shared" si="2605"/>
        <v>0</v>
      </c>
      <c r="FO28" s="803">
        <f t="shared" si="2606"/>
        <v>0</v>
      </c>
      <c r="FP28" s="803">
        <f t="shared" si="2607"/>
        <v>0</v>
      </c>
      <c r="FQ28" s="803">
        <f t="shared" si="2608"/>
        <v>0</v>
      </c>
      <c r="FR28" s="803">
        <f t="shared" si="2609"/>
        <v>0</v>
      </c>
      <c r="FS28" s="803">
        <f t="shared" si="2610"/>
        <v>0</v>
      </c>
      <c r="FT28" s="803">
        <f t="shared" si="2611"/>
        <v>0</v>
      </c>
      <c r="FU28" s="803">
        <f t="shared" si="2612"/>
        <v>0</v>
      </c>
      <c r="FV28" s="803">
        <f t="shared" si="2613"/>
        <v>0</v>
      </c>
      <c r="FW28" s="803">
        <f t="shared" si="2614"/>
        <v>0</v>
      </c>
      <c r="FX28" s="803">
        <f t="shared" si="2615"/>
        <v>0</v>
      </c>
      <c r="FY28" s="803">
        <f t="shared" si="2616"/>
        <v>0</v>
      </c>
      <c r="FZ28" s="803">
        <f t="shared" si="2617"/>
        <v>0</v>
      </c>
      <c r="GA28" s="803">
        <f t="shared" si="2618"/>
        <v>0</v>
      </c>
      <c r="GB28" s="803">
        <f t="shared" si="2619"/>
        <v>0</v>
      </c>
      <c r="GC28" s="803">
        <f t="shared" si="2620"/>
        <v>0</v>
      </c>
      <c r="GD28" s="803">
        <f t="shared" si="2621"/>
        <v>0</v>
      </c>
      <c r="GE28" s="803">
        <f t="shared" si="2622"/>
        <v>0</v>
      </c>
      <c r="GF28" s="803">
        <f t="shared" si="2623"/>
        <v>0</v>
      </c>
      <c r="GG28" s="803">
        <f t="shared" si="2624"/>
        <v>0</v>
      </c>
      <c r="GH28" s="803">
        <f t="shared" si="2625"/>
        <v>0</v>
      </c>
      <c r="GI28" s="803">
        <f t="shared" si="2626"/>
        <v>0</v>
      </c>
      <c r="GJ28" s="803">
        <f t="shared" si="2627"/>
        <v>0</v>
      </c>
      <c r="GK28" s="803">
        <f t="shared" si="2628"/>
        <v>0</v>
      </c>
      <c r="GL28" s="803">
        <f t="shared" si="2629"/>
        <v>0</v>
      </c>
      <c r="GM28" s="803">
        <f t="shared" si="2630"/>
        <v>0</v>
      </c>
      <c r="GN28" s="803">
        <f t="shared" si="2631"/>
        <v>0</v>
      </c>
      <c r="GO28" s="803">
        <f t="shared" si="2632"/>
        <v>0</v>
      </c>
      <c r="GP28" s="803">
        <f t="shared" si="2633"/>
        <v>0</v>
      </c>
      <c r="GQ28" s="803">
        <f t="shared" si="2634"/>
        <v>0</v>
      </c>
      <c r="GR28" s="803">
        <f t="shared" si="2635"/>
        <v>0</v>
      </c>
      <c r="GS28" s="803">
        <f t="shared" si="2636"/>
        <v>0</v>
      </c>
      <c r="GT28" s="803">
        <f t="shared" si="2637"/>
        <v>0</v>
      </c>
      <c r="GU28" s="803">
        <f t="shared" si="2638"/>
        <v>0</v>
      </c>
      <c r="GV28" s="803">
        <f t="shared" si="2639"/>
        <v>0</v>
      </c>
      <c r="GW28" s="803">
        <f t="shared" si="2640"/>
        <v>0</v>
      </c>
      <c r="GX28" s="803">
        <f t="shared" si="2641"/>
        <v>0</v>
      </c>
      <c r="GY28" s="803">
        <f t="shared" si="2642"/>
        <v>0</v>
      </c>
      <c r="GZ28" s="803">
        <f t="shared" si="2643"/>
        <v>0</v>
      </c>
      <c r="HA28" s="803">
        <f t="shared" si="2644"/>
        <v>0</v>
      </c>
      <c r="HB28" s="803">
        <f t="shared" si="2645"/>
        <v>0</v>
      </c>
      <c r="HC28" s="803">
        <f t="shared" si="2646"/>
        <v>0</v>
      </c>
      <c r="HD28" s="803">
        <f t="shared" si="2647"/>
        <v>0</v>
      </c>
      <c r="HE28" s="803">
        <f t="shared" si="2648"/>
        <v>0</v>
      </c>
      <c r="HF28" s="803">
        <f t="shared" si="2649"/>
        <v>0</v>
      </c>
      <c r="HG28" s="803">
        <f t="shared" si="2650"/>
        <v>0</v>
      </c>
      <c r="HH28" s="803">
        <f t="shared" si="2651"/>
        <v>0</v>
      </c>
      <c r="HI28" s="803">
        <f t="shared" si="2652"/>
        <v>0</v>
      </c>
      <c r="HJ28" s="803">
        <f t="shared" si="2653"/>
        <v>0</v>
      </c>
      <c r="HK28" s="803">
        <f t="shared" si="2654"/>
        <v>0</v>
      </c>
      <c r="HL28" s="803">
        <f t="shared" si="2655"/>
        <v>0</v>
      </c>
      <c r="HM28" s="803">
        <f t="shared" si="2656"/>
        <v>0</v>
      </c>
      <c r="HN28" s="803">
        <f t="shared" si="2657"/>
        <v>0</v>
      </c>
      <c r="HO28" s="803">
        <f t="shared" si="2658"/>
        <v>0</v>
      </c>
      <c r="HP28" s="803">
        <f t="shared" si="2659"/>
        <v>0</v>
      </c>
      <c r="HQ28" s="803">
        <f t="shared" si="2660"/>
        <v>0</v>
      </c>
      <c r="HR28" s="803">
        <f t="shared" si="2661"/>
        <v>0</v>
      </c>
      <c r="HS28" s="803">
        <f t="shared" si="2662"/>
        <v>0</v>
      </c>
      <c r="HT28" s="803">
        <f t="shared" si="2663"/>
        <v>0</v>
      </c>
      <c r="HU28" s="803">
        <f t="shared" si="2664"/>
        <v>0</v>
      </c>
      <c r="HV28" s="803">
        <f t="shared" si="2665"/>
        <v>0</v>
      </c>
      <c r="HW28" s="803">
        <f t="shared" si="2666"/>
        <v>0</v>
      </c>
      <c r="HX28" s="803">
        <f t="shared" si="2667"/>
        <v>0</v>
      </c>
      <c r="HY28" s="803">
        <f t="shared" si="2668"/>
        <v>0</v>
      </c>
      <c r="HZ28" s="803">
        <f t="shared" si="2669"/>
        <v>0</v>
      </c>
      <c r="IA28" s="803">
        <f t="shared" si="2670"/>
        <v>0</v>
      </c>
      <c r="IB28" s="803">
        <f t="shared" si="2671"/>
        <v>0</v>
      </c>
      <c r="IC28" s="803">
        <f t="shared" si="2672"/>
        <v>0</v>
      </c>
      <c r="ID28" s="803">
        <f t="shared" si="2673"/>
        <v>0</v>
      </c>
      <c r="IE28" s="803">
        <f t="shared" si="2674"/>
        <v>0</v>
      </c>
      <c r="IF28" s="803">
        <f t="shared" si="2675"/>
        <v>0</v>
      </c>
      <c r="IG28" s="803">
        <f t="shared" si="2676"/>
        <v>0</v>
      </c>
      <c r="IH28" s="803">
        <f t="shared" si="2677"/>
        <v>0</v>
      </c>
      <c r="II28" s="803">
        <f t="shared" si="2678"/>
        <v>0</v>
      </c>
      <c r="IJ28" s="803">
        <f t="shared" si="2679"/>
        <v>0</v>
      </c>
      <c r="IK28" s="803">
        <f t="shared" si="2680"/>
        <v>0</v>
      </c>
      <c r="IL28" s="803">
        <f t="shared" si="2681"/>
        <v>0</v>
      </c>
      <c r="IM28" s="803">
        <f t="shared" si="2682"/>
        <v>0</v>
      </c>
      <c r="IN28" s="803">
        <f t="shared" si="2683"/>
        <v>0</v>
      </c>
      <c r="IO28" s="803">
        <f t="shared" si="2684"/>
        <v>0</v>
      </c>
      <c r="IP28" s="803">
        <f t="shared" si="2685"/>
        <v>0</v>
      </c>
      <c r="IQ28" s="803">
        <f t="shared" si="2686"/>
        <v>0</v>
      </c>
      <c r="IR28" s="803">
        <f t="shared" si="2687"/>
        <v>0</v>
      </c>
      <c r="IS28" s="803">
        <f t="shared" si="2688"/>
        <v>0</v>
      </c>
      <c r="IT28" s="803">
        <f t="shared" si="2689"/>
        <v>0</v>
      </c>
      <c r="IU28" s="803">
        <f t="shared" si="2690"/>
        <v>0</v>
      </c>
      <c r="IV28" s="803">
        <f t="shared" si="2691"/>
        <v>0</v>
      </c>
      <c r="IW28" s="803">
        <f t="shared" si="2692"/>
        <v>0</v>
      </c>
      <c r="IX28" s="803">
        <f t="shared" si="2693"/>
        <v>0</v>
      </c>
      <c r="IY28" s="803">
        <f t="shared" si="2694"/>
        <v>0</v>
      </c>
      <c r="IZ28" s="803">
        <f t="shared" si="2695"/>
        <v>0</v>
      </c>
      <c r="JA28" s="803">
        <f t="shared" si="2696"/>
        <v>0</v>
      </c>
      <c r="JB28" s="803">
        <f t="shared" si="2697"/>
        <v>0</v>
      </c>
      <c r="JC28" s="803">
        <f t="shared" si="2698"/>
        <v>0</v>
      </c>
      <c r="JD28" s="803">
        <f t="shared" si="2699"/>
        <v>0</v>
      </c>
      <c r="JE28" s="803">
        <f t="shared" si="2700"/>
        <v>0</v>
      </c>
      <c r="JF28" s="803">
        <f t="shared" si="2701"/>
        <v>0</v>
      </c>
      <c r="JG28" s="803">
        <f t="shared" si="2702"/>
        <v>0</v>
      </c>
      <c r="JH28" s="803">
        <f t="shared" si="2703"/>
        <v>0</v>
      </c>
      <c r="JI28" s="803">
        <f t="shared" si="2704"/>
        <v>0</v>
      </c>
      <c r="JJ28" s="803">
        <f t="shared" si="2705"/>
        <v>0</v>
      </c>
      <c r="JK28" s="803">
        <f t="shared" si="2706"/>
        <v>0</v>
      </c>
      <c r="JL28" s="803">
        <f t="shared" si="2707"/>
        <v>0</v>
      </c>
      <c r="JM28" s="803">
        <f t="shared" si="2708"/>
        <v>0</v>
      </c>
      <c r="JN28" s="803">
        <f t="shared" si="2709"/>
        <v>0</v>
      </c>
      <c r="JO28" s="803">
        <f t="shared" si="2710"/>
        <v>0</v>
      </c>
      <c r="JP28" s="803">
        <f t="shared" si="2711"/>
        <v>0</v>
      </c>
      <c r="JQ28" s="803">
        <f t="shared" si="2712"/>
        <v>0</v>
      </c>
      <c r="JR28" s="803">
        <f t="shared" si="2713"/>
        <v>0</v>
      </c>
      <c r="JS28" s="803">
        <f t="shared" si="2714"/>
        <v>0</v>
      </c>
      <c r="JT28" s="803">
        <f t="shared" si="2715"/>
        <v>0</v>
      </c>
      <c r="JU28" s="803">
        <f t="shared" si="2716"/>
        <v>0</v>
      </c>
      <c r="JV28" s="803">
        <f t="shared" si="2717"/>
        <v>0</v>
      </c>
      <c r="JW28" s="803">
        <f t="shared" si="2718"/>
        <v>0</v>
      </c>
      <c r="JX28" s="803">
        <f t="shared" si="2719"/>
        <v>0</v>
      </c>
      <c r="JY28" s="803">
        <f t="shared" si="2720"/>
        <v>0</v>
      </c>
      <c r="JZ28" s="803">
        <f t="shared" si="2721"/>
        <v>0</v>
      </c>
      <c r="KA28" s="803">
        <f t="shared" si="2722"/>
        <v>0</v>
      </c>
      <c r="KB28" s="803">
        <f t="shared" si="2723"/>
        <v>0</v>
      </c>
      <c r="KC28" s="803">
        <f t="shared" si="2724"/>
        <v>0</v>
      </c>
      <c r="KD28" s="803">
        <f t="shared" si="2725"/>
        <v>0</v>
      </c>
      <c r="KE28" s="803">
        <f t="shared" si="2726"/>
        <v>0</v>
      </c>
      <c r="KF28" s="803">
        <f t="shared" si="2727"/>
        <v>0</v>
      </c>
      <c r="KG28" s="803">
        <f t="shared" si="2728"/>
        <v>0</v>
      </c>
      <c r="KH28" s="803">
        <f t="shared" si="2729"/>
        <v>0</v>
      </c>
      <c r="KI28" s="803">
        <f t="shared" si="2730"/>
        <v>0</v>
      </c>
      <c r="KJ28" s="803">
        <f t="shared" si="2731"/>
        <v>0</v>
      </c>
      <c r="KK28" s="803">
        <f t="shared" si="2732"/>
        <v>0</v>
      </c>
      <c r="KL28" s="803">
        <f t="shared" si="2733"/>
        <v>0</v>
      </c>
      <c r="KM28" s="803">
        <f t="shared" si="2734"/>
        <v>0</v>
      </c>
      <c r="KN28" s="803">
        <f t="shared" si="2735"/>
        <v>0</v>
      </c>
      <c r="KO28" s="803">
        <f t="shared" si="2736"/>
        <v>0</v>
      </c>
      <c r="KP28" s="803">
        <f t="shared" si="2737"/>
        <v>0</v>
      </c>
      <c r="KQ28" s="803">
        <f t="shared" si="2738"/>
        <v>0</v>
      </c>
      <c r="KR28" s="803">
        <f t="shared" si="2739"/>
        <v>0</v>
      </c>
      <c r="KS28" s="803">
        <f t="shared" si="2740"/>
        <v>0</v>
      </c>
      <c r="KT28" s="803">
        <f t="shared" si="2741"/>
        <v>0</v>
      </c>
      <c r="KU28" s="803">
        <f t="shared" si="2742"/>
        <v>0</v>
      </c>
      <c r="KV28" s="803">
        <f t="shared" si="2743"/>
        <v>0</v>
      </c>
      <c r="KW28" s="803">
        <f t="shared" si="2744"/>
        <v>0</v>
      </c>
      <c r="KX28" s="803">
        <f t="shared" si="2745"/>
        <v>0</v>
      </c>
      <c r="KY28" s="803">
        <f t="shared" si="2746"/>
        <v>0</v>
      </c>
      <c r="KZ28" s="803">
        <f t="shared" si="2747"/>
        <v>0</v>
      </c>
      <c r="LA28" s="803">
        <f t="shared" si="2748"/>
        <v>0</v>
      </c>
      <c r="LB28" s="803">
        <f t="shared" si="2749"/>
        <v>0</v>
      </c>
      <c r="LC28" s="803">
        <f t="shared" si="2750"/>
        <v>0</v>
      </c>
      <c r="LD28" s="803">
        <f t="shared" si="2751"/>
        <v>0</v>
      </c>
      <c r="LE28" s="803">
        <f t="shared" si="2752"/>
        <v>0</v>
      </c>
      <c r="LF28" s="803">
        <f t="shared" si="2753"/>
        <v>0</v>
      </c>
      <c r="LG28" s="803">
        <f t="shared" si="2754"/>
        <v>0</v>
      </c>
      <c r="LH28" s="803">
        <f t="shared" si="2755"/>
        <v>0</v>
      </c>
      <c r="LI28" s="803">
        <f t="shared" si="2756"/>
        <v>0</v>
      </c>
      <c r="LJ28" s="803">
        <f t="shared" si="2757"/>
        <v>0</v>
      </c>
      <c r="LK28" s="803">
        <f t="shared" si="2758"/>
        <v>0</v>
      </c>
      <c r="LL28" s="803">
        <f t="shared" si="2759"/>
        <v>0</v>
      </c>
      <c r="LM28" s="803">
        <f t="shared" si="2760"/>
        <v>0</v>
      </c>
      <c r="LN28" s="803">
        <f t="shared" si="2761"/>
        <v>0</v>
      </c>
      <c r="LO28" s="803">
        <f t="shared" si="2762"/>
        <v>0</v>
      </c>
      <c r="LP28" s="803">
        <f t="shared" si="2763"/>
        <v>0</v>
      </c>
      <c r="LQ28" s="803">
        <f t="shared" si="2764"/>
        <v>0</v>
      </c>
      <c r="LR28" s="803">
        <f t="shared" si="2765"/>
        <v>0</v>
      </c>
      <c r="LS28" s="803">
        <f t="shared" si="2766"/>
        <v>0</v>
      </c>
      <c r="LT28" s="803">
        <f t="shared" si="2767"/>
        <v>0</v>
      </c>
      <c r="LU28" s="803">
        <f t="shared" si="2768"/>
        <v>0</v>
      </c>
      <c r="LV28" s="803">
        <f t="shared" si="2769"/>
        <v>0</v>
      </c>
      <c r="LW28" s="803">
        <f t="shared" si="2770"/>
        <v>0</v>
      </c>
      <c r="LX28" s="803">
        <f t="shared" si="2771"/>
        <v>0</v>
      </c>
      <c r="LY28" s="803">
        <f t="shared" si="2772"/>
        <v>0</v>
      </c>
      <c r="LZ28" s="803">
        <f t="shared" si="2773"/>
        <v>0</v>
      </c>
      <c r="MA28" s="803">
        <f t="shared" si="2774"/>
        <v>0</v>
      </c>
      <c r="MB28" s="803">
        <f t="shared" si="2775"/>
        <v>0</v>
      </c>
      <c r="MC28" s="803">
        <f t="shared" si="2776"/>
        <v>0</v>
      </c>
      <c r="MD28" s="803">
        <f t="shared" si="2777"/>
        <v>0</v>
      </c>
      <c r="ME28" s="803">
        <f t="shared" si="2778"/>
        <v>0</v>
      </c>
      <c r="MF28" s="803">
        <f t="shared" si="2779"/>
        <v>0</v>
      </c>
      <c r="MG28" s="803">
        <f t="shared" si="2780"/>
        <v>0</v>
      </c>
      <c r="MH28" s="803">
        <f t="shared" si="2781"/>
        <v>0</v>
      </c>
      <c r="MI28" s="803">
        <f t="shared" si="2782"/>
        <v>0</v>
      </c>
      <c r="MJ28" s="803">
        <f t="shared" si="2783"/>
        <v>0</v>
      </c>
      <c r="MK28" s="803">
        <f t="shared" si="2784"/>
        <v>0</v>
      </c>
      <c r="ML28" s="803">
        <f t="shared" si="2785"/>
        <v>0</v>
      </c>
      <c r="MM28" s="803">
        <f t="shared" si="2786"/>
        <v>0</v>
      </c>
      <c r="MN28" s="803">
        <f t="shared" si="2787"/>
        <v>0</v>
      </c>
      <c r="MO28" s="803">
        <f t="shared" si="2788"/>
        <v>0</v>
      </c>
      <c r="MP28" s="803">
        <f t="shared" si="2789"/>
        <v>0</v>
      </c>
      <c r="MQ28" s="803">
        <f t="shared" ref="MQ22:MQ30" si="3013">MT60*MQ$31</f>
        <v>0</v>
      </c>
      <c r="MR28" s="803">
        <f t="shared" ref="MR22:MR30" si="3014">MT60*MR$31</f>
        <v>0</v>
      </c>
      <c r="MS28" s="803">
        <f t="shared" ref="MS22:MS30" si="3015">MT60*MS$31</f>
        <v>0</v>
      </c>
      <c r="MT28" s="803">
        <f t="shared" ref="MT22:MT30" si="3016">MT60*MT$31</f>
        <v>0</v>
      </c>
      <c r="MU28" s="803">
        <f t="shared" ref="MU22:MU30" si="3017">NA60*MU$31</f>
        <v>0</v>
      </c>
      <c r="MV28" s="803">
        <f t="shared" ref="MV22:MV30" si="3018">NA60*MV$31</f>
        <v>0</v>
      </c>
      <c r="MW28" s="803">
        <f t="shared" ref="MW22:MW30" si="3019">NA60*MW$31</f>
        <v>0</v>
      </c>
      <c r="MX28" s="803">
        <f t="shared" ref="MX22:MX30" si="3020">NA60*MX$31</f>
        <v>0</v>
      </c>
      <c r="MY28" s="803">
        <f t="shared" ref="MY22:MY30" si="3021">NA60*MY$31</f>
        <v>0</v>
      </c>
      <c r="MZ28" s="803">
        <f t="shared" ref="MZ22:MZ30" si="3022">NA60*MZ$31</f>
        <v>0</v>
      </c>
      <c r="NA28" s="803">
        <f t="shared" ref="NA22:NP30" si="3023">NA60*NA$31</f>
        <v>0</v>
      </c>
      <c r="NB28" s="803">
        <f t="shared" ref="NB22:NB30" si="3024">NH60*NB$31</f>
        <v>0</v>
      </c>
      <c r="NC28" s="803">
        <f t="shared" si="2790"/>
        <v>0</v>
      </c>
      <c r="ND28" s="803">
        <f t="shared" si="2791"/>
        <v>0</v>
      </c>
      <c r="NE28" s="803">
        <f t="shared" si="2792"/>
        <v>0</v>
      </c>
      <c r="NF28" s="803">
        <f t="shared" si="2793"/>
        <v>0</v>
      </c>
      <c r="NG28" s="803">
        <f t="shared" si="2794"/>
        <v>0</v>
      </c>
      <c r="NH28" s="803">
        <f t="shared" si="2795"/>
        <v>0</v>
      </c>
      <c r="NI28" s="803">
        <f t="shared" si="2796"/>
        <v>0</v>
      </c>
      <c r="NJ28" s="803">
        <f t="shared" si="2797"/>
        <v>0</v>
      </c>
      <c r="NK28" s="803">
        <f t="shared" si="2798"/>
        <v>0</v>
      </c>
      <c r="NL28" s="803">
        <f t="shared" si="2799"/>
        <v>0</v>
      </c>
      <c r="NM28" s="803">
        <f t="shared" si="2800"/>
        <v>0</v>
      </c>
      <c r="NN28" s="803">
        <f t="shared" si="2801"/>
        <v>0</v>
      </c>
      <c r="NO28" s="803">
        <f t="shared" si="2802"/>
        <v>0</v>
      </c>
      <c r="NP28" s="803">
        <f t="shared" si="2803"/>
        <v>0</v>
      </c>
      <c r="NQ28" s="803">
        <f t="shared" si="2804"/>
        <v>0</v>
      </c>
      <c r="NR28" s="803">
        <f t="shared" si="2805"/>
        <v>0</v>
      </c>
      <c r="NS28" s="803">
        <f t="shared" si="2806"/>
        <v>0</v>
      </c>
      <c r="NT28" s="803">
        <f t="shared" si="2807"/>
        <v>0</v>
      </c>
      <c r="NU28" s="803">
        <f t="shared" si="2808"/>
        <v>0</v>
      </c>
      <c r="NV28" s="803">
        <f t="shared" si="2809"/>
        <v>0</v>
      </c>
      <c r="NW28" s="803">
        <f t="shared" si="2810"/>
        <v>0</v>
      </c>
      <c r="NX28" s="803">
        <f t="shared" si="2811"/>
        <v>0</v>
      </c>
      <c r="NY28" s="803">
        <f t="shared" si="2812"/>
        <v>0</v>
      </c>
      <c r="NZ28" s="803">
        <f t="shared" si="2813"/>
        <v>0</v>
      </c>
      <c r="OA28" s="803">
        <f t="shared" si="2814"/>
        <v>0</v>
      </c>
      <c r="OB28" s="803">
        <f t="shared" si="2815"/>
        <v>0</v>
      </c>
      <c r="OC28" s="803">
        <f t="shared" si="2816"/>
        <v>0</v>
      </c>
    </row>
    <row r="29" spans="1:422">
      <c r="A29" s="810" t="s">
        <v>36</v>
      </c>
      <c r="B29" s="803">
        <f t="shared" si="370"/>
        <v>3460.2819129599998</v>
      </c>
      <c r="C29" s="803">
        <f t="shared" si="371"/>
        <v>3411.7466055999998</v>
      </c>
      <c r="D29" s="803">
        <f t="shared" si="372"/>
        <v>3440.2967863999997</v>
      </c>
      <c r="E29" s="803">
        <f t="shared" si="373"/>
        <v>3554.4975095999998</v>
      </c>
      <c r="F29" s="803">
        <f t="shared" si="374"/>
        <v>3925.64986</v>
      </c>
      <c r="G29" s="803">
        <f t="shared" si="375"/>
        <v>4433.8430782399992</v>
      </c>
      <c r="H29" s="803">
        <f t="shared" si="376"/>
        <v>6323.8650471999999</v>
      </c>
      <c r="I29" s="803">
        <f t="shared" si="377"/>
        <v>3458.7687551999998</v>
      </c>
      <c r="J29" s="803">
        <f t="shared" si="378"/>
        <v>3410.2546719999996</v>
      </c>
      <c r="K29" s="803">
        <f t="shared" si="379"/>
        <v>3438.7923679999994</v>
      </c>
      <c r="L29" s="803">
        <f t="shared" si="380"/>
        <v>3552.9431519999994</v>
      </c>
      <c r="M29" s="803">
        <f t="shared" si="381"/>
        <v>3923.9331999999999</v>
      </c>
      <c r="N29" s="803">
        <f t="shared" ref="N29:BY29" si="3025">O61*N$32</f>
        <v>4431.9041887999992</v>
      </c>
      <c r="O29" s="803">
        <f t="shared" ref="O29:BZ29" si="3026">O61*O$32</f>
        <v>6321.0996639999994</v>
      </c>
      <c r="P29" s="803">
        <f t="shared" si="384"/>
        <v>3404.7228148800004</v>
      </c>
      <c r="Q29" s="803">
        <f t="shared" si="385"/>
        <v>3356.9668018000002</v>
      </c>
      <c r="R29" s="803">
        <f t="shared" si="386"/>
        <v>3385.0585742000003</v>
      </c>
      <c r="S29" s="803">
        <f t="shared" si="387"/>
        <v>3497.4256638000002</v>
      </c>
      <c r="T29" s="803">
        <f t="shared" si="388"/>
        <v>3862.6187050000003</v>
      </c>
      <c r="U29" s="803">
        <f t="shared" ref="U29:CF29" si="3027">V61*U$32</f>
        <v>4362.6522537199999</v>
      </c>
      <c r="V29" s="803">
        <f t="shared" ref="V29:CG29" si="3028">V61*V$32</f>
        <v>6222.3275866000004</v>
      </c>
      <c r="W29" s="803">
        <f t="shared" si="391"/>
        <v>3103.0334522880007</v>
      </c>
      <c r="X29" s="803">
        <f t="shared" si="392"/>
        <v>3059.5090556800005</v>
      </c>
      <c r="Y29" s="803">
        <f t="shared" si="393"/>
        <v>3085.1116419200002</v>
      </c>
      <c r="Z29" s="803">
        <f t="shared" si="394"/>
        <v>3187.5219868800004</v>
      </c>
      <c r="AA29" s="803">
        <f t="shared" si="395"/>
        <v>3520.3556080000008</v>
      </c>
      <c r="AB29" s="803">
        <f t="shared" ref="AB29:CM29" si="3029">AC61*AB$32</f>
        <v>3976.0816430720006</v>
      </c>
      <c r="AC29" s="803">
        <f t="shared" ref="AC29:CN29" si="3030">AC61*AC$32</f>
        <v>5670.9728521600009</v>
      </c>
      <c r="AD29" s="803">
        <f t="shared" si="398"/>
        <v>2901.8664776640003</v>
      </c>
      <c r="AE29" s="803">
        <f t="shared" si="399"/>
        <v>2861.1637300400002</v>
      </c>
      <c r="AF29" s="803">
        <f t="shared" si="400"/>
        <v>2885.1065227600002</v>
      </c>
      <c r="AG29" s="803">
        <f t="shared" si="401"/>
        <v>2980.87769364</v>
      </c>
      <c r="AH29" s="803">
        <f t="shared" si="402"/>
        <v>3292.1339990000006</v>
      </c>
      <c r="AI29" s="803">
        <f t="shared" ref="AI29:CT29" si="3031">AJ61*AI$32</f>
        <v>3718.3157094160001</v>
      </c>
      <c r="AJ29" s="803">
        <f t="shared" ref="AJ29:CU29" si="3032">AJ61*AJ$32</f>
        <v>5303.3285874800004</v>
      </c>
      <c r="AK29" s="803">
        <f t="shared" si="405"/>
        <v>3532.2586176</v>
      </c>
      <c r="AL29" s="803">
        <f t="shared" si="406"/>
        <v>3482.7137359999997</v>
      </c>
      <c r="AM29" s="803">
        <f t="shared" si="407"/>
        <v>3511.8577839999998</v>
      </c>
      <c r="AN29" s="803">
        <f t="shared" si="408"/>
        <v>3628.4339759999998</v>
      </c>
      <c r="AO29" s="803">
        <f t="shared" si="409"/>
        <v>4007.3066000000003</v>
      </c>
      <c r="AP29" s="803">
        <f t="shared" ref="AP29:DA29" si="3033">AQ61*AP$32</f>
        <v>4526.0706543999995</v>
      </c>
      <c r="AQ29" s="803">
        <f t="shared" ref="AQ29:DB29" si="3034">AQ61*AQ$32</f>
        <v>6455.4066320000002</v>
      </c>
      <c r="AR29" s="803">
        <f t="shared" si="412"/>
        <v>2986.3230105600005</v>
      </c>
      <c r="AS29" s="803">
        <f t="shared" si="413"/>
        <v>2944.4356416000001</v>
      </c>
      <c r="AT29" s="803">
        <f t="shared" si="414"/>
        <v>2969.0752704000001</v>
      </c>
      <c r="AU29" s="803">
        <f t="shared" si="415"/>
        <v>3067.6337856000005</v>
      </c>
      <c r="AV29" s="803">
        <f t="shared" si="416"/>
        <v>3387.9489600000006</v>
      </c>
      <c r="AW29" s="803">
        <f t="shared" ref="AW29:DH29" si="3035">AX61*AW$32</f>
        <v>3826.5343526400002</v>
      </c>
      <c r="AX29" s="803">
        <f t="shared" ref="AX29:DI29" si="3036">AX61*AX$32</f>
        <v>5457.6777792000003</v>
      </c>
      <c r="AY29" s="803">
        <f t="shared" si="419"/>
        <v>3237.5864538239998</v>
      </c>
      <c r="AZ29" s="803">
        <f t="shared" si="420"/>
        <v>3192.1747626399997</v>
      </c>
      <c r="BA29" s="803">
        <f t="shared" si="421"/>
        <v>3218.8875221599997</v>
      </c>
      <c r="BB29" s="803">
        <f t="shared" si="422"/>
        <v>3325.73856024</v>
      </c>
      <c r="BC29" s="803">
        <f t="shared" si="423"/>
        <v>3673.0044340000004</v>
      </c>
      <c r="BD29" s="803">
        <f t="shared" ref="BD29:DO29" si="3037">BE61*BD$32</f>
        <v>4148.4915534559996</v>
      </c>
      <c r="BE29" s="803">
        <f t="shared" ref="BE29:DP29" si="3038">BE61*BE$32</f>
        <v>5916.87623368</v>
      </c>
      <c r="BF29" s="803">
        <f t="shared" si="426"/>
        <v>5274.2849187600004</v>
      </c>
      <c r="BG29" s="803">
        <f t="shared" si="427"/>
        <v>5200.3056748500003</v>
      </c>
      <c r="BH29" s="803">
        <f t="shared" si="428"/>
        <v>5243.8228771500007</v>
      </c>
      <c r="BI29" s="803">
        <f t="shared" si="429"/>
        <v>5417.8916863500008</v>
      </c>
      <c r="BJ29" s="803">
        <f t="shared" si="430"/>
        <v>5983.6153162500013</v>
      </c>
      <c r="BK29" s="803">
        <f t="shared" ref="BK29:DV29" si="3039">BL61*BK$32</f>
        <v>6758.2215171900007</v>
      </c>
      <c r="BL29" s="803">
        <f t="shared" ref="BL29:DW29" si="3040">BL61*BL$32</f>
        <v>9639.0603094500002</v>
      </c>
      <c r="BM29" s="803">
        <f t="shared" si="433"/>
        <v>6045.7932402120005</v>
      </c>
      <c r="BN29" s="803">
        <f t="shared" si="434"/>
        <v>5960.9925099450002</v>
      </c>
      <c r="BO29" s="803">
        <f t="shared" si="435"/>
        <v>6010.8752924549999</v>
      </c>
      <c r="BP29" s="803">
        <f t="shared" si="436"/>
        <v>6210.4064224950007</v>
      </c>
      <c r="BQ29" s="803">
        <f t="shared" si="437"/>
        <v>6858.882595125001</v>
      </c>
      <c r="BR29" s="803">
        <f t="shared" ref="BR29:EC29" si="3041">BS61*BR$32</f>
        <v>7746.7961238030002</v>
      </c>
      <c r="BS29" s="803">
        <f t="shared" ref="BS29:ED29" si="3042">BS61*BS$32</f>
        <v>11049.036325965</v>
      </c>
      <c r="BT29" s="803">
        <f t="shared" si="440"/>
        <v>6333.7949280719986</v>
      </c>
      <c r="BU29" s="803">
        <f t="shared" si="441"/>
        <v>6244.954570169999</v>
      </c>
      <c r="BV29" s="803">
        <f t="shared" si="442"/>
        <v>6297.213604229999</v>
      </c>
      <c r="BW29" s="803">
        <f t="shared" si="443"/>
        <v>6506.2497404699989</v>
      </c>
      <c r="BX29" s="803">
        <f t="shared" si="444"/>
        <v>7185.6171832499995</v>
      </c>
      <c r="BY29" s="803">
        <f t="shared" ref="BY29:EJ29" si="3043">BZ61*BY$32</f>
        <v>8115.8279895179985</v>
      </c>
      <c r="BZ29" s="803">
        <f t="shared" ref="BZ29:EK29" si="3044">BZ61*BZ$32</f>
        <v>11575.376044289998</v>
      </c>
      <c r="CA29" s="803">
        <f t="shared" si="447"/>
        <v>6007.5013716000003</v>
      </c>
      <c r="CB29" s="803">
        <f t="shared" si="448"/>
        <v>5923.2377385</v>
      </c>
      <c r="CC29" s="803">
        <f t="shared" si="449"/>
        <v>5972.8045814999996</v>
      </c>
      <c r="CD29" s="803">
        <f t="shared" si="450"/>
        <v>6171.0719534999998</v>
      </c>
      <c r="CE29" s="803">
        <f t="shared" si="451"/>
        <v>6815.4409125000011</v>
      </c>
      <c r="CF29" s="803">
        <f t="shared" ref="CF29:EQ29" si="3045">CG61*CF$32</f>
        <v>7697.7307178999999</v>
      </c>
      <c r="CG29" s="803">
        <f t="shared" ref="CG29:ER29" si="3046">CG61*CG$32</f>
        <v>10979.0557245</v>
      </c>
      <c r="CH29" s="803">
        <f t="shared" si="454"/>
        <v>6735.8301678000007</v>
      </c>
      <c r="CI29" s="803">
        <f t="shared" si="455"/>
        <v>6641.3507017500006</v>
      </c>
      <c r="CJ29" s="803">
        <f t="shared" si="456"/>
        <v>6696.9268582499999</v>
      </c>
      <c r="CK29" s="803">
        <f t="shared" si="457"/>
        <v>6919.2314842500009</v>
      </c>
      <c r="CL29" s="803">
        <f t="shared" si="458"/>
        <v>7641.7215187500015</v>
      </c>
      <c r="CM29" s="803">
        <f t="shared" ref="CM29:EX29" si="3047">CN61*CM$32</f>
        <v>8630.9771044500012</v>
      </c>
      <c r="CN29" s="803">
        <f t="shared" ref="CN29:EY29" si="3048">CN61*CN$32</f>
        <v>12310.118664750002</v>
      </c>
      <c r="CO29" s="803">
        <f t="shared" si="461"/>
        <v>2837.0481577199998</v>
      </c>
      <c r="CP29" s="803">
        <f t="shared" si="462"/>
        <v>2797.2545779499997</v>
      </c>
      <c r="CQ29" s="803">
        <f t="shared" si="463"/>
        <v>2820.6625660499999</v>
      </c>
      <c r="CR29" s="803">
        <f t="shared" si="464"/>
        <v>2914.2945184499999</v>
      </c>
      <c r="CS29" s="803">
        <f t="shared" si="465"/>
        <v>3218.5983637499999</v>
      </c>
      <c r="CT29" s="803">
        <f t="shared" ref="CT29:FE29" si="3049">CU61*CT$32</f>
        <v>3635.2605519299996</v>
      </c>
      <c r="CU29" s="803">
        <f t="shared" ref="CU29:FF29" si="3050">CU61*CU$32</f>
        <v>5184.8693641499995</v>
      </c>
      <c r="CV29" s="803">
        <f t="shared" si="468"/>
        <v>2677.2538841999999</v>
      </c>
      <c r="CW29" s="803">
        <f t="shared" si="469"/>
        <v>2639.7016432499995</v>
      </c>
      <c r="CX29" s="803">
        <f t="shared" si="470"/>
        <v>2661.7911967499995</v>
      </c>
      <c r="CY29" s="803">
        <f t="shared" si="471"/>
        <v>2750.1494107499998</v>
      </c>
      <c r="CZ29" s="803">
        <f t="shared" si="472"/>
        <v>3037.3136062499998</v>
      </c>
      <c r="DA29" s="803">
        <f t="shared" si="473"/>
        <v>2161.2198248864997</v>
      </c>
      <c r="DB29" s="803">
        <f t="shared" si="474"/>
        <v>4109.9823242099992</v>
      </c>
      <c r="DC29" s="803">
        <f t="shared" si="475"/>
        <v>1899.4511384351995</v>
      </c>
      <c r="DD29" s="803">
        <f t="shared" si="476"/>
        <v>2283.9130145999993</v>
      </c>
      <c r="DE29" s="803">
        <f t="shared" si="477"/>
        <v>2303.0252573999996</v>
      </c>
      <c r="DF29" s="803">
        <f t="shared" si="478"/>
        <v>2379.4742285999996</v>
      </c>
      <c r="DG29" s="803">
        <f t="shared" si="479"/>
        <v>2627.9333849999998</v>
      </c>
      <c r="DH29" s="803">
        <f t="shared" ref="DH29:FS29" si="3051">DI61*DH$32</f>
        <v>2968.1313068399995</v>
      </c>
      <c r="DI29" s="803">
        <f t="shared" ref="DI29:FT29" si="3052">DI61*DI$32</f>
        <v>4233.361780199999</v>
      </c>
      <c r="DJ29" s="803">
        <f t="shared" si="482"/>
        <v>2537.0353126800001</v>
      </c>
      <c r="DK29" s="803">
        <f t="shared" si="483"/>
        <v>2995.8075085500004</v>
      </c>
      <c r="DL29" s="803">
        <f t="shared" si="484"/>
        <v>3020.8770274500002</v>
      </c>
      <c r="DM29" s="803">
        <f t="shared" si="485"/>
        <v>3121.1551030500004</v>
      </c>
      <c r="DN29" s="803">
        <f t="shared" si="486"/>
        <v>3447.0588487500008</v>
      </c>
      <c r="DO29" s="803">
        <f t="shared" ref="DO29:FZ29" si="3053">DP61*DO$32</f>
        <v>3893.2962851700004</v>
      </c>
      <c r="DP29" s="803">
        <f t="shared" ref="DP29:GA29" si="3054">DP61*DP$32</f>
        <v>6054.2888143500004</v>
      </c>
      <c r="DQ29" s="803">
        <f t="shared" si="489"/>
        <v>4408.2309243360005</v>
      </c>
      <c r="DR29" s="803">
        <f t="shared" si="490"/>
        <v>4346.3993024600004</v>
      </c>
      <c r="DS29" s="803">
        <f t="shared" si="491"/>
        <v>4382.77084474</v>
      </c>
      <c r="DT29" s="803">
        <f t="shared" si="492"/>
        <v>4528.2570138600004</v>
      </c>
      <c r="DU29" s="803">
        <f t="shared" si="493"/>
        <v>5001.087063500001</v>
      </c>
      <c r="DV29" s="803">
        <f t="shared" ref="DV29:GG29" si="3055">DW61*DV$32</f>
        <v>5648.5005160840001</v>
      </c>
      <c r="DW29" s="803">
        <f t="shared" ref="DW29:GH29" si="3056">DW61*DW$32</f>
        <v>8056.29661502</v>
      </c>
      <c r="DX29" s="803">
        <f t="shared" si="2563"/>
        <v>7963.1389266000006</v>
      </c>
      <c r="DY29" s="803">
        <f t="shared" si="2564"/>
        <v>6917.234112359999</v>
      </c>
      <c r="DZ29" s="803">
        <f t="shared" si="2565"/>
        <v>9703.1442084720002</v>
      </c>
      <c r="EA29" s="803">
        <f t="shared" si="2566"/>
        <v>3228.0425857680002</v>
      </c>
      <c r="EB29" s="803">
        <f t="shared" si="2567"/>
        <v>3855.5854743120003</v>
      </c>
      <c r="EC29" s="803">
        <f t="shared" si="2568"/>
        <v>6275.4288854400002</v>
      </c>
      <c r="ED29" s="803">
        <f t="shared" si="2569"/>
        <v>9598.5537270479999</v>
      </c>
      <c r="EE29" s="803">
        <f t="shared" si="2570"/>
        <v>0</v>
      </c>
      <c r="EF29" s="803">
        <f t="shared" si="2571"/>
        <v>0</v>
      </c>
      <c r="EG29" s="803">
        <f t="shared" si="2572"/>
        <v>0</v>
      </c>
      <c r="EH29" s="803">
        <f t="shared" si="2573"/>
        <v>0</v>
      </c>
      <c r="EI29" s="803">
        <f t="shared" si="2574"/>
        <v>0</v>
      </c>
      <c r="EJ29" s="803">
        <f t="shared" si="2575"/>
        <v>0</v>
      </c>
      <c r="EK29" s="803">
        <f t="shared" si="2576"/>
        <v>0</v>
      </c>
      <c r="EL29" s="803">
        <f t="shared" si="2577"/>
        <v>0</v>
      </c>
      <c r="EM29" s="803">
        <f t="shared" si="2578"/>
        <v>0</v>
      </c>
      <c r="EN29" s="803">
        <f t="shared" si="2579"/>
        <v>0</v>
      </c>
      <c r="EO29" s="803">
        <f t="shared" si="2580"/>
        <v>0</v>
      </c>
      <c r="EP29" s="803">
        <f t="shared" si="2581"/>
        <v>0</v>
      </c>
      <c r="EQ29" s="803">
        <f t="shared" si="2582"/>
        <v>0</v>
      </c>
      <c r="ER29" s="803">
        <f t="shared" si="2583"/>
        <v>0</v>
      </c>
      <c r="ES29" s="803">
        <f t="shared" si="2584"/>
        <v>0</v>
      </c>
      <c r="ET29" s="803">
        <f t="shared" si="2585"/>
        <v>0</v>
      </c>
      <c r="EU29" s="803">
        <f t="shared" si="2586"/>
        <v>0</v>
      </c>
      <c r="EV29" s="803">
        <f t="shared" si="2587"/>
        <v>0</v>
      </c>
      <c r="EW29" s="803">
        <f t="shared" si="2588"/>
        <v>0</v>
      </c>
      <c r="EX29" s="803">
        <f t="shared" si="2589"/>
        <v>0</v>
      </c>
      <c r="EY29" s="803">
        <f t="shared" si="2590"/>
        <v>0</v>
      </c>
      <c r="EZ29" s="803">
        <f t="shared" si="2591"/>
        <v>0</v>
      </c>
      <c r="FA29" s="803">
        <f t="shared" si="2592"/>
        <v>0</v>
      </c>
      <c r="FB29" s="803">
        <f t="shared" si="2593"/>
        <v>0</v>
      </c>
      <c r="FC29" s="803">
        <f t="shared" si="2594"/>
        <v>0</v>
      </c>
      <c r="FD29" s="803">
        <f t="shared" si="2595"/>
        <v>0</v>
      </c>
      <c r="FE29" s="803">
        <f t="shared" si="2596"/>
        <v>0</v>
      </c>
      <c r="FF29" s="803">
        <f t="shared" si="2597"/>
        <v>0</v>
      </c>
      <c r="FG29" s="803">
        <f t="shared" si="2598"/>
        <v>0</v>
      </c>
      <c r="FH29" s="803">
        <f t="shared" si="2599"/>
        <v>0</v>
      </c>
      <c r="FI29" s="803">
        <f t="shared" si="2600"/>
        <v>0</v>
      </c>
      <c r="FJ29" s="803">
        <f t="shared" si="2601"/>
        <v>0</v>
      </c>
      <c r="FK29" s="803">
        <f t="shared" si="2602"/>
        <v>0</v>
      </c>
      <c r="FL29" s="803">
        <f t="shared" si="2603"/>
        <v>0</v>
      </c>
      <c r="FM29" s="803">
        <f t="shared" si="2604"/>
        <v>0</v>
      </c>
      <c r="FN29" s="803">
        <f t="shared" si="2605"/>
        <v>0</v>
      </c>
      <c r="FO29" s="803">
        <f t="shared" si="2606"/>
        <v>0</v>
      </c>
      <c r="FP29" s="803">
        <f t="shared" si="2607"/>
        <v>0</v>
      </c>
      <c r="FQ29" s="803">
        <f t="shared" si="2608"/>
        <v>0</v>
      </c>
      <c r="FR29" s="803">
        <f t="shared" si="2609"/>
        <v>0</v>
      </c>
      <c r="FS29" s="803">
        <f t="shared" si="2610"/>
        <v>0</v>
      </c>
      <c r="FT29" s="803">
        <f t="shared" si="2611"/>
        <v>0</v>
      </c>
      <c r="FU29" s="803">
        <f t="shared" si="2612"/>
        <v>0</v>
      </c>
      <c r="FV29" s="803">
        <f t="shared" si="2613"/>
        <v>0</v>
      </c>
      <c r="FW29" s="803">
        <f t="shared" si="2614"/>
        <v>0</v>
      </c>
      <c r="FX29" s="803">
        <f t="shared" si="2615"/>
        <v>0</v>
      </c>
      <c r="FY29" s="803">
        <f t="shared" si="2616"/>
        <v>0</v>
      </c>
      <c r="FZ29" s="803">
        <f t="shared" si="2617"/>
        <v>0</v>
      </c>
      <c r="GA29" s="803">
        <f t="shared" si="2618"/>
        <v>0</v>
      </c>
      <c r="GB29" s="803">
        <f t="shared" si="2619"/>
        <v>0</v>
      </c>
      <c r="GC29" s="803">
        <f t="shared" si="2620"/>
        <v>0</v>
      </c>
      <c r="GD29" s="803">
        <f t="shared" si="2621"/>
        <v>0</v>
      </c>
      <c r="GE29" s="803">
        <f t="shared" si="2622"/>
        <v>0</v>
      </c>
      <c r="GF29" s="803">
        <f t="shared" si="2623"/>
        <v>0</v>
      </c>
      <c r="GG29" s="803">
        <f t="shared" si="2624"/>
        <v>0</v>
      </c>
      <c r="GH29" s="803">
        <f t="shared" si="2625"/>
        <v>0</v>
      </c>
      <c r="GI29" s="803">
        <f t="shared" si="2626"/>
        <v>0</v>
      </c>
      <c r="GJ29" s="803">
        <f t="shared" si="2627"/>
        <v>0</v>
      </c>
      <c r="GK29" s="803">
        <f t="shared" si="2628"/>
        <v>0</v>
      </c>
      <c r="GL29" s="803">
        <f t="shared" si="2629"/>
        <v>0</v>
      </c>
      <c r="GM29" s="803">
        <f t="shared" si="2630"/>
        <v>0</v>
      </c>
      <c r="GN29" s="803">
        <f t="shared" si="2631"/>
        <v>0</v>
      </c>
      <c r="GO29" s="803">
        <f t="shared" si="2632"/>
        <v>0</v>
      </c>
      <c r="GP29" s="803">
        <f t="shared" si="2633"/>
        <v>0</v>
      </c>
      <c r="GQ29" s="803">
        <f t="shared" si="2634"/>
        <v>0</v>
      </c>
      <c r="GR29" s="803">
        <f t="shared" si="2635"/>
        <v>0</v>
      </c>
      <c r="GS29" s="803">
        <f t="shared" si="2636"/>
        <v>0</v>
      </c>
      <c r="GT29" s="803">
        <f t="shared" si="2637"/>
        <v>0</v>
      </c>
      <c r="GU29" s="803">
        <f t="shared" si="2638"/>
        <v>0</v>
      </c>
      <c r="GV29" s="803">
        <f t="shared" si="2639"/>
        <v>0</v>
      </c>
      <c r="GW29" s="803">
        <f t="shared" si="2640"/>
        <v>0</v>
      </c>
      <c r="GX29" s="803">
        <f t="shared" si="2641"/>
        <v>0</v>
      </c>
      <c r="GY29" s="803">
        <f t="shared" si="2642"/>
        <v>0</v>
      </c>
      <c r="GZ29" s="803">
        <f t="shared" si="2643"/>
        <v>0</v>
      </c>
      <c r="HA29" s="803">
        <f t="shared" si="2644"/>
        <v>0</v>
      </c>
      <c r="HB29" s="803">
        <f t="shared" si="2645"/>
        <v>0</v>
      </c>
      <c r="HC29" s="803">
        <f t="shared" si="2646"/>
        <v>0</v>
      </c>
      <c r="HD29" s="803">
        <f t="shared" si="2647"/>
        <v>0</v>
      </c>
      <c r="HE29" s="803">
        <f t="shared" si="2648"/>
        <v>0</v>
      </c>
      <c r="HF29" s="803">
        <f t="shared" si="2649"/>
        <v>0</v>
      </c>
      <c r="HG29" s="803">
        <f t="shared" si="2650"/>
        <v>0</v>
      </c>
      <c r="HH29" s="803">
        <f t="shared" si="2651"/>
        <v>0</v>
      </c>
      <c r="HI29" s="803">
        <f t="shared" si="2652"/>
        <v>0</v>
      </c>
      <c r="HJ29" s="803">
        <f t="shared" si="2653"/>
        <v>0</v>
      </c>
      <c r="HK29" s="803">
        <f t="shared" si="2654"/>
        <v>0</v>
      </c>
      <c r="HL29" s="803">
        <f t="shared" si="2655"/>
        <v>0</v>
      </c>
      <c r="HM29" s="803">
        <f t="shared" si="2656"/>
        <v>0</v>
      </c>
      <c r="HN29" s="803">
        <f t="shared" si="2657"/>
        <v>0</v>
      </c>
      <c r="HO29" s="803">
        <f t="shared" si="2658"/>
        <v>0</v>
      </c>
      <c r="HP29" s="803">
        <f t="shared" si="2659"/>
        <v>0</v>
      </c>
      <c r="HQ29" s="803">
        <f t="shared" si="2660"/>
        <v>0</v>
      </c>
      <c r="HR29" s="803">
        <f t="shared" si="2661"/>
        <v>0</v>
      </c>
      <c r="HS29" s="803">
        <f t="shared" si="2662"/>
        <v>0</v>
      </c>
      <c r="HT29" s="803">
        <f t="shared" si="2663"/>
        <v>0</v>
      </c>
      <c r="HU29" s="803">
        <f t="shared" si="2664"/>
        <v>0</v>
      </c>
      <c r="HV29" s="803">
        <f t="shared" si="2665"/>
        <v>0</v>
      </c>
      <c r="HW29" s="803">
        <f t="shared" si="2666"/>
        <v>0</v>
      </c>
      <c r="HX29" s="803">
        <f t="shared" si="2667"/>
        <v>0</v>
      </c>
      <c r="HY29" s="803">
        <f t="shared" si="2668"/>
        <v>0</v>
      </c>
      <c r="HZ29" s="803">
        <f t="shared" si="2669"/>
        <v>0</v>
      </c>
      <c r="IA29" s="803">
        <f t="shared" si="2670"/>
        <v>0</v>
      </c>
      <c r="IB29" s="803">
        <f t="shared" si="2671"/>
        <v>0</v>
      </c>
      <c r="IC29" s="803">
        <f t="shared" si="2672"/>
        <v>0</v>
      </c>
      <c r="ID29" s="803">
        <f t="shared" si="2673"/>
        <v>0</v>
      </c>
      <c r="IE29" s="803">
        <f t="shared" si="2674"/>
        <v>0</v>
      </c>
      <c r="IF29" s="803">
        <f t="shared" si="2675"/>
        <v>0</v>
      </c>
      <c r="IG29" s="803">
        <f t="shared" si="2676"/>
        <v>0</v>
      </c>
      <c r="IH29" s="803">
        <f t="shared" si="2677"/>
        <v>0</v>
      </c>
      <c r="II29" s="803">
        <f t="shared" si="2678"/>
        <v>0</v>
      </c>
      <c r="IJ29" s="803">
        <f t="shared" si="2679"/>
        <v>0</v>
      </c>
      <c r="IK29" s="803">
        <f t="shared" si="2680"/>
        <v>0</v>
      </c>
      <c r="IL29" s="803">
        <f t="shared" si="2681"/>
        <v>0</v>
      </c>
      <c r="IM29" s="803">
        <f t="shared" si="2682"/>
        <v>0</v>
      </c>
      <c r="IN29" s="803">
        <f t="shared" si="2683"/>
        <v>0</v>
      </c>
      <c r="IO29" s="803">
        <f t="shared" si="2684"/>
        <v>0</v>
      </c>
      <c r="IP29" s="803">
        <f t="shared" si="2685"/>
        <v>0</v>
      </c>
      <c r="IQ29" s="803">
        <f t="shared" si="2686"/>
        <v>0</v>
      </c>
      <c r="IR29" s="803">
        <f t="shared" si="2687"/>
        <v>0</v>
      </c>
      <c r="IS29" s="803">
        <f t="shared" si="2688"/>
        <v>0</v>
      </c>
      <c r="IT29" s="803">
        <f t="shared" si="2689"/>
        <v>0</v>
      </c>
      <c r="IU29" s="803">
        <f t="shared" si="2690"/>
        <v>0</v>
      </c>
      <c r="IV29" s="803">
        <f t="shared" si="2691"/>
        <v>0</v>
      </c>
      <c r="IW29" s="803">
        <f t="shared" si="2692"/>
        <v>0</v>
      </c>
      <c r="IX29" s="803">
        <f t="shared" si="2693"/>
        <v>0</v>
      </c>
      <c r="IY29" s="803">
        <f t="shared" si="2694"/>
        <v>0</v>
      </c>
      <c r="IZ29" s="803">
        <f t="shared" si="2695"/>
        <v>0</v>
      </c>
      <c r="JA29" s="803">
        <f t="shared" si="2696"/>
        <v>0</v>
      </c>
      <c r="JB29" s="803">
        <f t="shared" si="2697"/>
        <v>0</v>
      </c>
      <c r="JC29" s="803">
        <f t="shared" si="2698"/>
        <v>0</v>
      </c>
      <c r="JD29" s="803">
        <f t="shared" si="2699"/>
        <v>0</v>
      </c>
      <c r="JE29" s="803">
        <f t="shared" si="2700"/>
        <v>0</v>
      </c>
      <c r="JF29" s="803">
        <f t="shared" si="2701"/>
        <v>0</v>
      </c>
      <c r="JG29" s="803">
        <f t="shared" si="2702"/>
        <v>0</v>
      </c>
      <c r="JH29" s="803">
        <f t="shared" si="2703"/>
        <v>0</v>
      </c>
      <c r="JI29" s="803">
        <f t="shared" si="2704"/>
        <v>0</v>
      </c>
      <c r="JJ29" s="803">
        <f t="shared" si="2705"/>
        <v>0</v>
      </c>
      <c r="JK29" s="803">
        <f t="shared" si="2706"/>
        <v>0</v>
      </c>
      <c r="JL29" s="803">
        <f t="shared" si="2707"/>
        <v>0</v>
      </c>
      <c r="JM29" s="803">
        <f t="shared" si="2708"/>
        <v>0</v>
      </c>
      <c r="JN29" s="803">
        <f t="shared" si="2709"/>
        <v>0</v>
      </c>
      <c r="JO29" s="803">
        <f t="shared" si="2710"/>
        <v>0</v>
      </c>
      <c r="JP29" s="803">
        <f t="shared" si="2711"/>
        <v>0</v>
      </c>
      <c r="JQ29" s="803">
        <f t="shared" si="2712"/>
        <v>0</v>
      </c>
      <c r="JR29" s="803">
        <f t="shared" si="2713"/>
        <v>0</v>
      </c>
      <c r="JS29" s="803">
        <f t="shared" si="2714"/>
        <v>0</v>
      </c>
      <c r="JT29" s="803">
        <f t="shared" si="2715"/>
        <v>0</v>
      </c>
      <c r="JU29" s="803">
        <f t="shared" si="2716"/>
        <v>0</v>
      </c>
      <c r="JV29" s="803">
        <f t="shared" si="2717"/>
        <v>0</v>
      </c>
      <c r="JW29" s="803">
        <f t="shared" si="2718"/>
        <v>0</v>
      </c>
      <c r="JX29" s="803">
        <f t="shared" si="2719"/>
        <v>0</v>
      </c>
      <c r="JY29" s="803">
        <f t="shared" si="2720"/>
        <v>0</v>
      </c>
      <c r="JZ29" s="803">
        <f t="shared" si="2721"/>
        <v>0</v>
      </c>
      <c r="KA29" s="803">
        <f t="shared" si="2722"/>
        <v>0</v>
      </c>
      <c r="KB29" s="803">
        <f t="shared" si="2723"/>
        <v>0</v>
      </c>
      <c r="KC29" s="803">
        <f t="shared" si="2724"/>
        <v>0</v>
      </c>
      <c r="KD29" s="803">
        <f t="shared" si="2725"/>
        <v>0</v>
      </c>
      <c r="KE29" s="803">
        <f t="shared" si="2726"/>
        <v>0</v>
      </c>
      <c r="KF29" s="803">
        <f t="shared" si="2727"/>
        <v>0</v>
      </c>
      <c r="KG29" s="803">
        <f t="shared" si="2728"/>
        <v>0</v>
      </c>
      <c r="KH29" s="803">
        <f t="shared" si="2729"/>
        <v>0</v>
      </c>
      <c r="KI29" s="803">
        <f t="shared" si="2730"/>
        <v>0</v>
      </c>
      <c r="KJ29" s="803">
        <f t="shared" si="2731"/>
        <v>0</v>
      </c>
      <c r="KK29" s="803">
        <f t="shared" si="2732"/>
        <v>0</v>
      </c>
      <c r="KL29" s="803">
        <f t="shared" si="2733"/>
        <v>0</v>
      </c>
      <c r="KM29" s="803">
        <f t="shared" si="2734"/>
        <v>0</v>
      </c>
      <c r="KN29" s="803">
        <f t="shared" si="2735"/>
        <v>0</v>
      </c>
      <c r="KO29" s="803">
        <f t="shared" si="2736"/>
        <v>0</v>
      </c>
      <c r="KP29" s="803">
        <f t="shared" si="2737"/>
        <v>0</v>
      </c>
      <c r="KQ29" s="803">
        <f t="shared" si="2738"/>
        <v>0</v>
      </c>
      <c r="KR29" s="803">
        <f t="shared" si="2739"/>
        <v>0</v>
      </c>
      <c r="KS29" s="803">
        <f t="shared" si="2740"/>
        <v>0</v>
      </c>
      <c r="KT29" s="803">
        <f t="shared" si="2741"/>
        <v>0</v>
      </c>
      <c r="KU29" s="803">
        <f t="shared" si="2742"/>
        <v>0</v>
      </c>
      <c r="KV29" s="803">
        <f t="shared" si="2743"/>
        <v>0</v>
      </c>
      <c r="KW29" s="803">
        <f t="shared" si="2744"/>
        <v>0</v>
      </c>
      <c r="KX29" s="803">
        <f t="shared" si="2745"/>
        <v>0</v>
      </c>
      <c r="KY29" s="803">
        <f t="shared" si="2746"/>
        <v>0</v>
      </c>
      <c r="KZ29" s="803">
        <f t="shared" si="2747"/>
        <v>0</v>
      </c>
      <c r="LA29" s="803">
        <f t="shared" si="2748"/>
        <v>0</v>
      </c>
      <c r="LB29" s="803">
        <f t="shared" si="2749"/>
        <v>0</v>
      </c>
      <c r="LC29" s="803">
        <f t="shared" si="2750"/>
        <v>0</v>
      </c>
      <c r="LD29" s="803">
        <f t="shared" si="2751"/>
        <v>0</v>
      </c>
      <c r="LE29" s="803">
        <f t="shared" si="2752"/>
        <v>0</v>
      </c>
      <c r="LF29" s="803">
        <f t="shared" si="2753"/>
        <v>0</v>
      </c>
      <c r="LG29" s="803">
        <f t="shared" si="2754"/>
        <v>0</v>
      </c>
      <c r="LH29" s="803">
        <f t="shared" si="2755"/>
        <v>0</v>
      </c>
      <c r="LI29" s="803">
        <f t="shared" si="2756"/>
        <v>0</v>
      </c>
      <c r="LJ29" s="803">
        <f t="shared" si="2757"/>
        <v>0</v>
      </c>
      <c r="LK29" s="803">
        <f t="shared" si="2758"/>
        <v>0</v>
      </c>
      <c r="LL29" s="803">
        <f t="shared" si="2759"/>
        <v>0</v>
      </c>
      <c r="LM29" s="803">
        <f t="shared" si="2760"/>
        <v>0</v>
      </c>
      <c r="LN29" s="803">
        <f t="shared" si="2761"/>
        <v>0</v>
      </c>
      <c r="LO29" s="803">
        <f t="shared" si="2762"/>
        <v>0</v>
      </c>
      <c r="LP29" s="803">
        <f t="shared" si="2763"/>
        <v>0</v>
      </c>
      <c r="LQ29" s="803">
        <f t="shared" si="2764"/>
        <v>0</v>
      </c>
      <c r="LR29" s="803">
        <f t="shared" si="2765"/>
        <v>0</v>
      </c>
      <c r="LS29" s="803">
        <f t="shared" si="2766"/>
        <v>0</v>
      </c>
      <c r="LT29" s="803">
        <f t="shared" si="2767"/>
        <v>0</v>
      </c>
      <c r="LU29" s="803">
        <f t="shared" si="2768"/>
        <v>0</v>
      </c>
      <c r="LV29" s="803">
        <f t="shared" si="2769"/>
        <v>0</v>
      </c>
      <c r="LW29" s="803">
        <f t="shared" si="2770"/>
        <v>0</v>
      </c>
      <c r="LX29" s="803">
        <f t="shared" si="2771"/>
        <v>0</v>
      </c>
      <c r="LY29" s="803">
        <f t="shared" si="2772"/>
        <v>0</v>
      </c>
      <c r="LZ29" s="803">
        <f t="shared" si="2773"/>
        <v>0</v>
      </c>
      <c r="MA29" s="803">
        <f t="shared" si="2774"/>
        <v>0</v>
      </c>
      <c r="MB29" s="803">
        <f t="shared" si="2775"/>
        <v>0</v>
      </c>
      <c r="MC29" s="803">
        <f t="shared" si="2776"/>
        <v>0</v>
      </c>
      <c r="MD29" s="803">
        <f t="shared" si="2777"/>
        <v>0</v>
      </c>
      <c r="ME29" s="803">
        <f t="shared" si="2778"/>
        <v>0</v>
      </c>
      <c r="MF29" s="803">
        <f t="shared" si="2779"/>
        <v>0</v>
      </c>
      <c r="MG29" s="803">
        <f t="shared" si="2780"/>
        <v>0</v>
      </c>
      <c r="MH29" s="803">
        <f t="shared" si="2781"/>
        <v>0</v>
      </c>
      <c r="MI29" s="803">
        <f t="shared" si="2782"/>
        <v>0</v>
      </c>
      <c r="MJ29" s="803">
        <f t="shared" si="2783"/>
        <v>0</v>
      </c>
      <c r="MK29" s="803">
        <f t="shared" si="2784"/>
        <v>0</v>
      </c>
      <c r="ML29" s="803">
        <f t="shared" si="2785"/>
        <v>0</v>
      </c>
      <c r="MM29" s="803">
        <f t="shared" si="2786"/>
        <v>0</v>
      </c>
      <c r="MN29" s="803">
        <f t="shared" si="2787"/>
        <v>0</v>
      </c>
      <c r="MO29" s="803">
        <f t="shared" si="2788"/>
        <v>0</v>
      </c>
      <c r="MP29" s="803">
        <f t="shared" si="2789"/>
        <v>0</v>
      </c>
      <c r="MQ29" s="803">
        <f t="shared" si="3013"/>
        <v>0</v>
      </c>
      <c r="MR29" s="803">
        <f t="shared" si="3014"/>
        <v>0</v>
      </c>
      <c r="MS29" s="803">
        <f t="shared" si="3015"/>
        <v>0</v>
      </c>
      <c r="MT29" s="803">
        <f t="shared" si="3016"/>
        <v>0</v>
      </c>
      <c r="MU29" s="803">
        <f t="shared" si="3017"/>
        <v>0</v>
      </c>
      <c r="MV29" s="803">
        <f t="shared" si="3018"/>
        <v>0</v>
      </c>
      <c r="MW29" s="803">
        <f t="shared" si="3019"/>
        <v>0</v>
      </c>
      <c r="MX29" s="803">
        <f t="shared" si="3020"/>
        <v>0</v>
      </c>
      <c r="MY29" s="803">
        <f t="shared" si="3021"/>
        <v>0</v>
      </c>
      <c r="MZ29" s="803">
        <f t="shared" si="3022"/>
        <v>0</v>
      </c>
      <c r="NA29" s="803">
        <f t="shared" si="3023"/>
        <v>0</v>
      </c>
      <c r="NB29" s="803">
        <f t="shared" si="3024"/>
        <v>0</v>
      </c>
      <c r="NC29" s="803">
        <f t="shared" si="2790"/>
        <v>0</v>
      </c>
      <c r="ND29" s="803">
        <f t="shared" si="2791"/>
        <v>0</v>
      </c>
      <c r="NE29" s="803">
        <f t="shared" si="2792"/>
        <v>0</v>
      </c>
      <c r="NF29" s="803">
        <f t="shared" si="2793"/>
        <v>0</v>
      </c>
      <c r="NG29" s="803">
        <f t="shared" si="2794"/>
        <v>0</v>
      </c>
      <c r="NH29" s="803">
        <f t="shared" si="2795"/>
        <v>0</v>
      </c>
      <c r="NI29" s="803">
        <f t="shared" si="2796"/>
        <v>0</v>
      </c>
      <c r="NJ29" s="803">
        <f t="shared" si="2797"/>
        <v>0</v>
      </c>
      <c r="NK29" s="803">
        <f t="shared" si="2798"/>
        <v>0</v>
      </c>
      <c r="NL29" s="803">
        <f t="shared" si="2799"/>
        <v>0</v>
      </c>
      <c r="NM29" s="803">
        <f t="shared" si="2800"/>
        <v>0</v>
      </c>
      <c r="NN29" s="803">
        <f t="shared" si="2801"/>
        <v>0</v>
      </c>
      <c r="NO29" s="803">
        <f t="shared" si="2802"/>
        <v>0</v>
      </c>
      <c r="NP29" s="803">
        <f t="shared" si="2803"/>
        <v>0</v>
      </c>
      <c r="NQ29" s="803">
        <f t="shared" si="2804"/>
        <v>0</v>
      </c>
      <c r="NR29" s="803">
        <f t="shared" si="2805"/>
        <v>0</v>
      </c>
      <c r="NS29" s="803">
        <f t="shared" si="2806"/>
        <v>0</v>
      </c>
      <c r="NT29" s="803">
        <f t="shared" si="2807"/>
        <v>0</v>
      </c>
      <c r="NU29" s="803">
        <f t="shared" si="2808"/>
        <v>0</v>
      </c>
      <c r="NV29" s="803">
        <f t="shared" si="2809"/>
        <v>0</v>
      </c>
      <c r="NW29" s="803">
        <f t="shared" si="2810"/>
        <v>0</v>
      </c>
      <c r="NX29" s="803">
        <f t="shared" si="2811"/>
        <v>0</v>
      </c>
      <c r="NY29" s="803">
        <f t="shared" si="2812"/>
        <v>0</v>
      </c>
      <c r="NZ29" s="803">
        <f t="shared" si="2813"/>
        <v>0</v>
      </c>
      <c r="OA29" s="803">
        <f t="shared" si="2814"/>
        <v>0</v>
      </c>
      <c r="OB29" s="803">
        <f t="shared" si="2815"/>
        <v>0</v>
      </c>
      <c r="OC29" s="803">
        <f t="shared" si="2816"/>
        <v>0</v>
      </c>
    </row>
    <row r="30" spans="1:422">
      <c r="A30" s="810" t="s">
        <v>37</v>
      </c>
      <c r="B30" s="803">
        <f t="shared" si="370"/>
        <v>5622.9581085599993</v>
      </c>
      <c r="C30" s="803">
        <f t="shared" si="371"/>
        <v>5544.0882340999988</v>
      </c>
      <c r="D30" s="803">
        <f t="shared" si="372"/>
        <v>5590.4822778999987</v>
      </c>
      <c r="E30" s="803">
        <f t="shared" si="373"/>
        <v>5776.0584530999986</v>
      </c>
      <c r="F30" s="803">
        <f t="shared" si="374"/>
        <v>6379.181022499999</v>
      </c>
      <c r="G30" s="803">
        <f t="shared" si="375"/>
        <v>7204.9950021399982</v>
      </c>
      <c r="H30" s="803">
        <f t="shared" si="376"/>
        <v>10276.280701699998</v>
      </c>
      <c r="I30" s="803">
        <f t="shared" si="377"/>
        <v>5620.499227199999</v>
      </c>
      <c r="J30" s="803">
        <f t="shared" si="378"/>
        <v>5541.663841999999</v>
      </c>
      <c r="K30" s="803">
        <f t="shared" si="379"/>
        <v>5588.037597999999</v>
      </c>
      <c r="L30" s="803">
        <f t="shared" si="380"/>
        <v>5773.5326219999988</v>
      </c>
      <c r="M30" s="803">
        <f t="shared" si="381"/>
        <v>6376.3914500000001</v>
      </c>
      <c r="N30" s="803">
        <f t="shared" ref="N30:BY30" si="3057">O62*N$32</f>
        <v>7201.8443067999988</v>
      </c>
      <c r="O30" s="803">
        <f t="shared" ref="O30:BZ30" si="3058">O62*O$32</f>
        <v>10271.786953999999</v>
      </c>
      <c r="P30" s="803">
        <f t="shared" si="384"/>
        <v>5532.6745741799996</v>
      </c>
      <c r="Q30" s="803">
        <f t="shared" si="385"/>
        <v>5455.0710529249991</v>
      </c>
      <c r="R30" s="803">
        <f t="shared" si="386"/>
        <v>5500.7201830749991</v>
      </c>
      <c r="S30" s="803">
        <f t="shared" si="387"/>
        <v>5683.3167036749992</v>
      </c>
      <c r="T30" s="803">
        <f t="shared" si="388"/>
        <v>6276.7553956250003</v>
      </c>
      <c r="U30" s="803">
        <f t="shared" ref="U30:CF30" si="3059">V62*U$32</f>
        <v>7089.3099122949989</v>
      </c>
      <c r="V30" s="803">
        <f t="shared" ref="V30:CG30" si="3060">V62*V$32</f>
        <v>10111.282328224999</v>
      </c>
      <c r="W30" s="803">
        <f t="shared" si="391"/>
        <v>5042.4293599680004</v>
      </c>
      <c r="X30" s="803">
        <f t="shared" si="392"/>
        <v>4971.7022154799997</v>
      </c>
      <c r="Y30" s="803">
        <f t="shared" si="393"/>
        <v>5013.3064181199998</v>
      </c>
      <c r="Z30" s="803">
        <f t="shared" si="394"/>
        <v>5179.7232286799999</v>
      </c>
      <c r="AA30" s="803">
        <f t="shared" si="395"/>
        <v>5720.5778630000013</v>
      </c>
      <c r="AB30" s="803">
        <f t="shared" ref="AB30:CM30" si="3061">AC62*AB$32</f>
        <v>6461.132669992</v>
      </c>
      <c r="AC30" s="803">
        <f t="shared" ref="AC30:CN30" si="3062">AC62*AC$32</f>
        <v>9215.3308847600001</v>
      </c>
      <c r="AD30" s="803">
        <f t="shared" si="398"/>
        <v>4715.5330262039997</v>
      </c>
      <c r="AE30" s="803">
        <f t="shared" si="399"/>
        <v>4649.3910613150001</v>
      </c>
      <c r="AF30" s="803">
        <f t="shared" si="400"/>
        <v>4688.2980994849995</v>
      </c>
      <c r="AG30" s="803">
        <f t="shared" si="401"/>
        <v>4843.9262521649998</v>
      </c>
      <c r="AH30" s="803">
        <f t="shared" si="402"/>
        <v>5349.7177483750002</v>
      </c>
      <c r="AI30" s="803">
        <f t="shared" ref="AI30:CT30" si="3063">AJ62*AI$32</f>
        <v>6042.2630278010001</v>
      </c>
      <c r="AJ30" s="803">
        <f t="shared" ref="AJ30:CU30" si="3064">AJ62*AJ$32</f>
        <v>8617.9089546550003</v>
      </c>
      <c r="AK30" s="803">
        <f t="shared" si="405"/>
        <v>5739.9202536000003</v>
      </c>
      <c r="AL30" s="803">
        <f t="shared" si="406"/>
        <v>5659.4098210000002</v>
      </c>
      <c r="AM30" s="803">
        <f t="shared" si="407"/>
        <v>5706.7688989999997</v>
      </c>
      <c r="AN30" s="803">
        <f t="shared" si="408"/>
        <v>5896.2052110000004</v>
      </c>
      <c r="AO30" s="803">
        <f t="shared" si="409"/>
        <v>6511.8732250000003</v>
      </c>
      <c r="AP30" s="803">
        <f t="shared" ref="AP30:DA30" si="3065">AQ62*AP$32</f>
        <v>7354.8648133999995</v>
      </c>
      <c r="AQ30" s="803">
        <f t="shared" ref="AQ30:DB30" si="3066">AQ62*AQ$32</f>
        <v>10490.035777000001</v>
      </c>
      <c r="AR30" s="803">
        <f t="shared" si="412"/>
        <v>4852.7748921600005</v>
      </c>
      <c r="AS30" s="803">
        <f t="shared" si="413"/>
        <v>4784.7079175999997</v>
      </c>
      <c r="AT30" s="803">
        <f t="shared" si="414"/>
        <v>4824.7473144000005</v>
      </c>
      <c r="AU30" s="803">
        <f t="shared" si="415"/>
        <v>4984.9049015999999</v>
      </c>
      <c r="AV30" s="803">
        <f t="shared" si="416"/>
        <v>5505.4170600000007</v>
      </c>
      <c r="AW30" s="803">
        <f t="shared" ref="AW30:DH30" si="3067">AX62*AW$32</f>
        <v>6218.1183230400002</v>
      </c>
      <c r="AX30" s="803">
        <f t="shared" ref="AX30:DI30" si="3068">AX62*AX$32</f>
        <v>8868.7263911999999</v>
      </c>
      <c r="AY30" s="803">
        <f t="shared" si="419"/>
        <v>6070.4746009199998</v>
      </c>
      <c r="AZ30" s="803">
        <f t="shared" si="420"/>
        <v>5985.327679949999</v>
      </c>
      <c r="BA30" s="803">
        <f t="shared" si="421"/>
        <v>6035.414104049999</v>
      </c>
      <c r="BB30" s="803">
        <f t="shared" si="422"/>
        <v>6235.7598004499996</v>
      </c>
      <c r="BC30" s="803">
        <f t="shared" si="423"/>
        <v>6886.8833137500005</v>
      </c>
      <c r="BD30" s="803">
        <f t="shared" ref="BD30:DO30" si="3069">BE62*BD$32</f>
        <v>7778.4216627299993</v>
      </c>
      <c r="BE30" s="803">
        <f t="shared" ref="BE30:DP30" si="3070">BE62*BE$32</f>
        <v>11094.14293815</v>
      </c>
      <c r="BF30" s="803">
        <f t="shared" si="426"/>
        <v>7032.3798916799997</v>
      </c>
      <c r="BG30" s="803">
        <f t="shared" si="427"/>
        <v>6933.7408997999992</v>
      </c>
      <c r="BH30" s="803">
        <f t="shared" si="428"/>
        <v>6991.7638361999998</v>
      </c>
      <c r="BI30" s="803">
        <f t="shared" si="429"/>
        <v>7223.8555817999995</v>
      </c>
      <c r="BJ30" s="803">
        <f t="shared" si="430"/>
        <v>7978.1537550000003</v>
      </c>
      <c r="BK30" s="803">
        <f t="shared" ref="BK30:DV30" si="3071">BL62*BK$32</f>
        <v>9010.9620229199991</v>
      </c>
      <c r="BL30" s="803">
        <f t="shared" ref="BL30:DW30" si="3072">BL62*BL$32</f>
        <v>12852.0804126</v>
      </c>
      <c r="BM30" s="803">
        <f t="shared" si="433"/>
        <v>8061.0576536160006</v>
      </c>
      <c r="BN30" s="803">
        <f t="shared" si="434"/>
        <v>7947.9900132599996</v>
      </c>
      <c r="BO30" s="803">
        <f t="shared" si="435"/>
        <v>8014.5003899399999</v>
      </c>
      <c r="BP30" s="803">
        <f t="shared" si="436"/>
        <v>8280.5418966600009</v>
      </c>
      <c r="BQ30" s="803">
        <f t="shared" si="437"/>
        <v>9145.1767935000007</v>
      </c>
      <c r="BR30" s="803">
        <f t="shared" ref="BR30:EC30" si="3073">BS62*BR$32</f>
        <v>10329.061498404</v>
      </c>
      <c r="BS30" s="803">
        <f t="shared" ref="BS30:ED30" si="3074">BS62*BS$32</f>
        <v>14732.048434620001</v>
      </c>
      <c r="BT30" s="803">
        <f t="shared" si="440"/>
        <v>8445.0599040959987</v>
      </c>
      <c r="BU30" s="803">
        <f t="shared" si="441"/>
        <v>8326.606093559998</v>
      </c>
      <c r="BV30" s="803">
        <f t="shared" si="442"/>
        <v>8396.284805639998</v>
      </c>
      <c r="BW30" s="803">
        <f t="shared" si="443"/>
        <v>8674.9996539599979</v>
      </c>
      <c r="BX30" s="803">
        <f t="shared" si="444"/>
        <v>9580.8229109999993</v>
      </c>
      <c r="BY30" s="803">
        <f t="shared" ref="BY30:EJ30" si="3075">BZ62*BY$32</f>
        <v>10821.103986023996</v>
      </c>
      <c r="BZ30" s="803">
        <f t="shared" ref="BZ30:EK30" si="3076">BZ62*BZ$32</f>
        <v>15433.834725719997</v>
      </c>
      <c r="CA30" s="803">
        <f t="shared" si="447"/>
        <v>8010.0018288000001</v>
      </c>
      <c r="CB30" s="803">
        <f t="shared" si="448"/>
        <v>7897.6503179999991</v>
      </c>
      <c r="CC30" s="803">
        <f t="shared" si="449"/>
        <v>7963.7394419999991</v>
      </c>
      <c r="CD30" s="803">
        <f t="shared" si="450"/>
        <v>8228.0959380000004</v>
      </c>
      <c r="CE30" s="803">
        <f t="shared" si="451"/>
        <v>9087.2545499999997</v>
      </c>
      <c r="CF30" s="803">
        <f t="shared" ref="CF30:EQ30" si="3077">CG62*CF$32</f>
        <v>10263.640957199999</v>
      </c>
      <c r="CG30" s="803">
        <f t="shared" ref="CG30:ER30" si="3078">CG62*CG$32</f>
        <v>14638.740965999999</v>
      </c>
      <c r="CH30" s="803">
        <f t="shared" si="454"/>
        <v>8981.1068904000003</v>
      </c>
      <c r="CI30" s="803">
        <f t="shared" si="455"/>
        <v>8855.1342690000001</v>
      </c>
      <c r="CJ30" s="803">
        <f t="shared" si="456"/>
        <v>8929.2358110000005</v>
      </c>
      <c r="CK30" s="803">
        <f t="shared" si="457"/>
        <v>9225.641979</v>
      </c>
      <c r="CL30" s="803">
        <f t="shared" si="458"/>
        <v>10188.962025000001</v>
      </c>
      <c r="CM30" s="803">
        <f t="shared" ref="CM30:EX30" si="3079">CN62*CM$32</f>
        <v>11507.9694726</v>
      </c>
      <c r="CN30" s="803">
        <f t="shared" ref="CN30:EY30" si="3080">CN62*CN$32</f>
        <v>16413.491553</v>
      </c>
      <c r="CO30" s="803">
        <f t="shared" si="461"/>
        <v>7092.6203943</v>
      </c>
      <c r="CP30" s="803">
        <f t="shared" si="462"/>
        <v>6993.1364448749991</v>
      </c>
      <c r="CQ30" s="803">
        <f t="shared" si="463"/>
        <v>7051.6564151249995</v>
      </c>
      <c r="CR30" s="803">
        <f t="shared" si="464"/>
        <v>7285.7362961250001</v>
      </c>
      <c r="CS30" s="803">
        <f t="shared" si="465"/>
        <v>8046.4959093750003</v>
      </c>
      <c r="CT30" s="803">
        <f t="shared" ref="CT30:FE30" si="3081">CU62*CT$32</f>
        <v>9088.1513798249998</v>
      </c>
      <c r="CU30" s="803">
        <f t="shared" ref="CU30:FF30" si="3082">CU62*CU$32</f>
        <v>12962.173410375</v>
      </c>
      <c r="CV30" s="803">
        <f t="shared" si="468"/>
        <v>6693.1347105000004</v>
      </c>
      <c r="CW30" s="803">
        <f t="shared" si="469"/>
        <v>6599.2541081250001</v>
      </c>
      <c r="CX30" s="803">
        <f t="shared" si="470"/>
        <v>6654.477991875</v>
      </c>
      <c r="CY30" s="803">
        <f t="shared" si="471"/>
        <v>6875.3735268749997</v>
      </c>
      <c r="CZ30" s="803">
        <f t="shared" si="472"/>
        <v>7593.2840156250004</v>
      </c>
      <c r="DA30" s="803">
        <f t="shared" si="473"/>
        <v>5403.0495622162498</v>
      </c>
      <c r="DB30" s="803">
        <f t="shared" si="474"/>
        <v>10274.955810525</v>
      </c>
      <c r="DC30" s="803">
        <f t="shared" si="475"/>
        <v>4748.6278460879985</v>
      </c>
      <c r="DD30" s="803">
        <f t="shared" si="476"/>
        <v>5709.7825364999981</v>
      </c>
      <c r="DE30" s="803">
        <f t="shared" si="477"/>
        <v>5757.5631434999987</v>
      </c>
      <c r="DF30" s="803">
        <f t="shared" si="478"/>
        <v>5948.6855714999983</v>
      </c>
      <c r="DG30" s="803">
        <f t="shared" si="479"/>
        <v>6569.8334624999989</v>
      </c>
      <c r="DH30" s="803">
        <f t="shared" ref="DH30:FS30" si="3083">DI62*DH$32</f>
        <v>7420.3282670999979</v>
      </c>
      <c r="DI30" s="803">
        <f t="shared" ref="DI30:FT30" si="3084">DI62*DI$32</f>
        <v>10583.404450499998</v>
      </c>
      <c r="DJ30" s="803">
        <f t="shared" si="482"/>
        <v>6342.5882817000002</v>
      </c>
      <c r="DK30" s="803">
        <f t="shared" si="483"/>
        <v>7489.5187713750001</v>
      </c>
      <c r="DL30" s="803">
        <f t="shared" si="484"/>
        <v>7552.1925686249997</v>
      </c>
      <c r="DM30" s="803">
        <f t="shared" si="485"/>
        <v>7802.8877576250006</v>
      </c>
      <c r="DN30" s="803">
        <f t="shared" si="486"/>
        <v>8617.6471218750012</v>
      </c>
      <c r="DO30" s="803">
        <f t="shared" ref="DO30:FZ30" si="3085">DP62*DO$32</f>
        <v>9733.2407129250005</v>
      </c>
      <c r="DP30" s="803">
        <f t="shared" ref="DP30:GA30" si="3086">DP62*DP$32</f>
        <v>15135.722035875</v>
      </c>
      <c r="DQ30" s="803">
        <f t="shared" si="489"/>
        <v>7163.3752520460012</v>
      </c>
      <c r="DR30" s="803">
        <f t="shared" si="490"/>
        <v>7062.8988664975004</v>
      </c>
      <c r="DS30" s="803">
        <f t="shared" si="491"/>
        <v>7122.0026227025</v>
      </c>
      <c r="DT30" s="803">
        <f t="shared" si="492"/>
        <v>7358.4176475225004</v>
      </c>
      <c r="DU30" s="803">
        <f t="shared" si="493"/>
        <v>8126.766478187501</v>
      </c>
      <c r="DV30" s="803">
        <f t="shared" ref="DV30:GG30" si="3087">DW62*DV$32</f>
        <v>9178.8133386365007</v>
      </c>
      <c r="DW30" s="803">
        <f t="shared" ref="DW30:GH30" si="3088">DW62*DW$32</f>
        <v>13091.481999407501</v>
      </c>
      <c r="DX30" s="803">
        <f>ED62*DX$31</f>
        <v>12940.100755725001</v>
      </c>
      <c r="DY30" s="803">
        <f>ED62*DY$31</f>
        <v>11240.505432585</v>
      </c>
      <c r="DZ30" s="803">
        <f t="shared" si="2565"/>
        <v>15767.609338767001</v>
      </c>
      <c r="EA30" s="803">
        <f t="shared" si="2566"/>
        <v>5245.5692018729997</v>
      </c>
      <c r="EB30" s="803">
        <f t="shared" si="2567"/>
        <v>6265.3263957570007</v>
      </c>
      <c r="EC30" s="803">
        <f t="shared" si="2568"/>
        <v>10197.571938840001</v>
      </c>
      <c r="ED30" s="803">
        <f t="shared" si="2569"/>
        <v>15597.649806452999</v>
      </c>
      <c r="EE30" s="803">
        <f t="shared" si="2570"/>
        <v>7532.0418127500006</v>
      </c>
      <c r="EF30" s="803">
        <f t="shared" si="2571"/>
        <v>4882.8408993000003</v>
      </c>
      <c r="EG30" s="803">
        <f t="shared" si="2572"/>
        <v>4976.3421080100006</v>
      </c>
      <c r="EH30" s="803">
        <f t="shared" si="2573"/>
        <v>5371.1249892300011</v>
      </c>
      <c r="EI30" s="803">
        <f t="shared" si="2574"/>
        <v>6254.1919603800006</v>
      </c>
      <c r="EJ30" s="803">
        <f t="shared" si="2575"/>
        <v>9157.9239419850019</v>
      </c>
      <c r="EK30" s="803">
        <f t="shared" si="2576"/>
        <v>13770.650238345002</v>
      </c>
      <c r="EL30" s="803">
        <f t="shared" si="2577"/>
        <v>7542.3022447499989</v>
      </c>
      <c r="EM30" s="803">
        <f t="shared" si="2578"/>
        <v>4889.4924897000001</v>
      </c>
      <c r="EN30" s="803">
        <f t="shared" si="2579"/>
        <v>4983.1210692899995</v>
      </c>
      <c r="EO30" s="803">
        <f t="shared" si="2580"/>
        <v>5378.4417386699997</v>
      </c>
      <c r="EP30" s="803">
        <f t="shared" si="2581"/>
        <v>6262.7116570199996</v>
      </c>
      <c r="EQ30" s="803">
        <f t="shared" si="2582"/>
        <v>9170.399212065</v>
      </c>
      <c r="ER30" s="803">
        <f t="shared" si="2583"/>
        <v>13789.409138505</v>
      </c>
      <c r="ES30" s="803">
        <f t="shared" si="2584"/>
        <v>10887.748631999999</v>
      </c>
      <c r="ET30" s="803">
        <f t="shared" si="2585"/>
        <v>7058.2646304</v>
      </c>
      <c r="EU30" s="803">
        <f t="shared" si="2586"/>
        <v>7193.4228892800002</v>
      </c>
      <c r="EV30" s="803">
        <f t="shared" si="2587"/>
        <v>7764.0910934400008</v>
      </c>
      <c r="EW30" s="803">
        <f t="shared" si="2588"/>
        <v>9040.5857606400004</v>
      </c>
      <c r="EX30" s="803">
        <f t="shared" si="2589"/>
        <v>13238.000578080002</v>
      </c>
      <c r="EY30" s="803">
        <f t="shared" si="2590"/>
        <v>19905.808016160001</v>
      </c>
      <c r="EZ30" s="803">
        <f t="shared" si="2591"/>
        <v>13166.881019999999</v>
      </c>
      <c r="FA30" s="803">
        <f t="shared" si="2592"/>
        <v>8535.7711440000003</v>
      </c>
      <c r="FB30" s="803">
        <f t="shared" si="2593"/>
        <v>8699.2220808000002</v>
      </c>
      <c r="FC30" s="803">
        <f t="shared" si="2594"/>
        <v>9389.3482584000012</v>
      </c>
      <c r="FD30" s="803">
        <f t="shared" si="2595"/>
        <v>10933.0515504</v>
      </c>
      <c r="FE30" s="803">
        <f t="shared" si="2596"/>
        <v>16009.111198800001</v>
      </c>
      <c r="FF30" s="803">
        <f t="shared" si="2597"/>
        <v>24072.690747600001</v>
      </c>
      <c r="FG30" s="803">
        <f t="shared" si="2598"/>
        <v>10775.025120149998</v>
      </c>
      <c r="FH30" s="803">
        <f t="shared" si="2599"/>
        <v>6985.1886985799993</v>
      </c>
      <c r="FI30" s="803">
        <f t="shared" si="2600"/>
        <v>7118.9476311059989</v>
      </c>
      <c r="FJ30" s="803">
        <f t="shared" si="2601"/>
        <v>7683.7075684379997</v>
      </c>
      <c r="FK30" s="803">
        <f t="shared" si="2602"/>
        <v>8946.9863756279992</v>
      </c>
      <c r="FL30" s="803">
        <f t="shared" si="2603"/>
        <v>13100.944335741</v>
      </c>
      <c r="FM30" s="803">
        <f t="shared" si="2604"/>
        <v>19699.718340356998</v>
      </c>
      <c r="FN30" s="803">
        <f t="shared" si="2605"/>
        <v>10927.128233699999</v>
      </c>
      <c r="FO30" s="803">
        <f t="shared" si="2606"/>
        <v>7083.79347564</v>
      </c>
      <c r="FP30" s="803">
        <f t="shared" si="2607"/>
        <v>7219.4405847479993</v>
      </c>
      <c r="FQ30" s="803">
        <f t="shared" si="2608"/>
        <v>7792.1728232040005</v>
      </c>
      <c r="FR30" s="803">
        <f t="shared" si="2609"/>
        <v>9073.2844092239993</v>
      </c>
      <c r="FS30" s="803">
        <f t="shared" si="2610"/>
        <v>13285.880742077999</v>
      </c>
      <c r="FT30" s="803">
        <f t="shared" si="2611"/>
        <v>19977.804791406001</v>
      </c>
      <c r="FU30" s="803">
        <f t="shared" si="2612"/>
        <v>10906.52503725</v>
      </c>
      <c r="FV30" s="803">
        <f t="shared" si="2613"/>
        <v>7070.4369207000009</v>
      </c>
      <c r="FW30" s="803">
        <f t="shared" si="2614"/>
        <v>7205.8282659900005</v>
      </c>
      <c r="FX30" s="803">
        <f t="shared" si="2615"/>
        <v>7777.4806127700012</v>
      </c>
      <c r="FY30" s="803">
        <f t="shared" si="2616"/>
        <v>9056.1766516200005</v>
      </c>
      <c r="FZ30" s="803">
        <f t="shared" si="2617"/>
        <v>13260.830097015001</v>
      </c>
      <c r="GA30" s="803">
        <f t="shared" si="2618"/>
        <v>19940.136464655003</v>
      </c>
      <c r="GB30" s="803">
        <f t="shared" si="2619"/>
        <v>10129.403944799998</v>
      </c>
      <c r="GC30" s="803">
        <f t="shared" si="2620"/>
        <v>6776.2219492799995</v>
      </c>
      <c r="GD30" s="803">
        <f t="shared" si="2621"/>
        <v>6482.8185246719986</v>
      </c>
      <c r="GE30" s="803">
        <f t="shared" si="2622"/>
        <v>7223.312882016</v>
      </c>
      <c r="GF30" s="803">
        <f t="shared" si="2623"/>
        <v>8410.8981720959982</v>
      </c>
      <c r="GG30" s="803">
        <f t="shared" si="2624"/>
        <v>12315.958037712</v>
      </c>
      <c r="GH30" s="803">
        <f t="shared" si="2625"/>
        <v>18519.344729424</v>
      </c>
      <c r="GI30" s="803">
        <f t="shared" si="2626"/>
        <v>10390.515394699998</v>
      </c>
      <c r="GJ30" s="803">
        <f t="shared" si="2627"/>
        <v>6735.9203248399999</v>
      </c>
      <c r="GK30" s="803">
        <f t="shared" si="2628"/>
        <v>6864.9060331879991</v>
      </c>
      <c r="GL30" s="803">
        <f t="shared" si="2629"/>
        <v>7409.5123573239998</v>
      </c>
      <c r="GM30" s="803">
        <f t="shared" si="2630"/>
        <v>8627.7107139439995</v>
      </c>
      <c r="GN30" s="803">
        <f t="shared" si="2631"/>
        <v>12633.433545418</v>
      </c>
      <c r="GO30" s="803">
        <f t="shared" si="2632"/>
        <v>18996.728490586</v>
      </c>
      <c r="GP30" s="803">
        <f t="shared" si="2633"/>
        <v>8432.3885799999989</v>
      </c>
      <c r="GQ30" s="803">
        <f t="shared" si="2634"/>
        <v>5466.5139759999993</v>
      </c>
      <c r="GR30" s="803">
        <f t="shared" si="2635"/>
        <v>5571.1919031999996</v>
      </c>
      <c r="GS30" s="803">
        <f t="shared" si="2636"/>
        <v>6013.1653735999998</v>
      </c>
      <c r="GT30" s="803">
        <f t="shared" si="2637"/>
        <v>7001.7902415999988</v>
      </c>
      <c r="GU30" s="803">
        <f t="shared" si="2638"/>
        <v>10252.621425199999</v>
      </c>
      <c r="GV30" s="803">
        <f t="shared" si="2639"/>
        <v>15416.732500399999</v>
      </c>
      <c r="GW30" s="803">
        <f t="shared" si="2640"/>
        <v>8938.7980233999988</v>
      </c>
      <c r="GX30" s="803">
        <f t="shared" si="2641"/>
        <v>5794.80699448</v>
      </c>
      <c r="GY30" s="803">
        <f t="shared" si="2642"/>
        <v>5905.7713837359997</v>
      </c>
      <c r="GZ30" s="803">
        <f t="shared" si="2643"/>
        <v>6374.2876939280004</v>
      </c>
      <c r="HA30" s="803">
        <f t="shared" si="2644"/>
        <v>7422.2847035679988</v>
      </c>
      <c r="HB30" s="803">
        <f t="shared" si="2645"/>
        <v>10868.345458796</v>
      </c>
      <c r="HC30" s="803">
        <f t="shared" si="2646"/>
        <v>16342.588662091999</v>
      </c>
      <c r="HD30" s="803">
        <f t="shared" si="2647"/>
        <v>7884.9001465000001</v>
      </c>
      <c r="HE30" s="803">
        <f t="shared" si="2648"/>
        <v>5111.5904398000002</v>
      </c>
      <c r="HF30" s="803">
        <f t="shared" si="2649"/>
        <v>5209.4719588600001</v>
      </c>
      <c r="HG30" s="803">
        <f t="shared" si="2650"/>
        <v>5622.7494837800004</v>
      </c>
      <c r="HH30" s="803">
        <f t="shared" si="2651"/>
        <v>6547.1860526800001</v>
      </c>
      <c r="HI30" s="803">
        <f t="shared" si="2652"/>
        <v>9586.9510057100015</v>
      </c>
      <c r="HJ30" s="803">
        <f t="shared" si="2653"/>
        <v>14415.772612670002</v>
      </c>
      <c r="HK30" s="803">
        <f t="shared" si="2654"/>
        <v>9507.8538177999981</v>
      </c>
      <c r="HL30" s="803">
        <f t="shared" si="2655"/>
        <v>6163.71213016</v>
      </c>
      <c r="HM30" s="803">
        <f t="shared" si="2656"/>
        <v>6281.7406603119998</v>
      </c>
      <c r="HN30" s="803">
        <f t="shared" si="2657"/>
        <v>6780.0833431760002</v>
      </c>
      <c r="HO30" s="803">
        <f t="shared" si="2658"/>
        <v>7894.7972390559989</v>
      </c>
      <c r="HP30" s="803">
        <f t="shared" si="2659"/>
        <v>11560.238814332</v>
      </c>
      <c r="HQ30" s="803">
        <f t="shared" si="2660"/>
        <v>17382.979635164</v>
      </c>
      <c r="HR30" s="803">
        <f t="shared" si="2661"/>
        <v>8521.3697556000006</v>
      </c>
      <c r="HS30" s="803">
        <f t="shared" si="2662"/>
        <v>5524.1983243200002</v>
      </c>
      <c r="HT30" s="803">
        <f t="shared" si="2663"/>
        <v>5629.9808454240001</v>
      </c>
      <c r="HU30" s="803">
        <f t="shared" si="2664"/>
        <v>6076.6181567520007</v>
      </c>
      <c r="HV30" s="803">
        <f t="shared" si="2665"/>
        <v>7075.6753005119999</v>
      </c>
      <c r="HW30" s="803">
        <f t="shared" si="2666"/>
        <v>10360.810261464001</v>
      </c>
      <c r="HX30" s="803">
        <f t="shared" si="2667"/>
        <v>15579.414635928</v>
      </c>
      <c r="HY30" s="803">
        <f t="shared" si="2668"/>
        <v>7540.0050517999998</v>
      </c>
      <c r="HZ30" s="803">
        <f t="shared" si="2669"/>
        <v>4888.0032749600005</v>
      </c>
      <c r="IA30" s="803">
        <f t="shared" si="2670"/>
        <v>4981.6033376719997</v>
      </c>
      <c r="IB30" s="803">
        <f t="shared" si="2671"/>
        <v>5376.8036024560006</v>
      </c>
      <c r="IC30" s="803">
        <f t="shared" si="2672"/>
        <v>6260.8041947359998</v>
      </c>
      <c r="ID30" s="803">
        <f t="shared" si="2673"/>
        <v>9167.6061422920011</v>
      </c>
      <c r="IE30" s="803">
        <f t="shared" si="2674"/>
        <v>13785.209236084</v>
      </c>
      <c r="IF30" s="803">
        <f>IF26*0.65</f>
        <v>9056.5192575000001</v>
      </c>
      <c r="IG30" s="803">
        <f t="shared" ref="IG30:II30" si="3089">IG26*0.65</f>
        <v>5871.1228290000008</v>
      </c>
      <c r="IH30" s="803">
        <f t="shared" si="3089"/>
        <v>5983.5485853</v>
      </c>
      <c r="II30" s="803">
        <f t="shared" si="3089"/>
        <v>6458.2351119000004</v>
      </c>
      <c r="IJ30" s="803">
        <f t="shared" si="2679"/>
        <v>0</v>
      </c>
      <c r="IK30" s="803">
        <f t="shared" si="2680"/>
        <v>0</v>
      </c>
      <c r="IL30" s="803">
        <f t="shared" si="2681"/>
        <v>0</v>
      </c>
      <c r="IM30" s="803">
        <f t="shared" si="2682"/>
        <v>0</v>
      </c>
      <c r="IN30" s="803">
        <f t="shared" si="2683"/>
        <v>0</v>
      </c>
      <c r="IO30" s="803">
        <f t="shared" si="2684"/>
        <v>0</v>
      </c>
      <c r="IP30" s="803">
        <f t="shared" si="2685"/>
        <v>0</v>
      </c>
      <c r="IQ30" s="803">
        <f t="shared" si="2686"/>
        <v>0</v>
      </c>
      <c r="IR30" s="803">
        <f t="shared" si="2687"/>
        <v>0</v>
      </c>
      <c r="IS30" s="803">
        <f t="shared" si="2688"/>
        <v>0</v>
      </c>
      <c r="IT30" s="803">
        <f t="shared" si="2689"/>
        <v>0</v>
      </c>
      <c r="IU30" s="803">
        <f t="shared" si="2690"/>
        <v>0</v>
      </c>
      <c r="IV30" s="803">
        <f t="shared" si="2691"/>
        <v>0</v>
      </c>
      <c r="IW30" s="803">
        <f t="shared" si="2692"/>
        <v>0</v>
      </c>
      <c r="IX30" s="803">
        <f t="shared" si="2693"/>
        <v>0</v>
      </c>
      <c r="IY30" s="803">
        <f t="shared" si="2694"/>
        <v>0</v>
      </c>
      <c r="IZ30" s="803">
        <f t="shared" si="2695"/>
        <v>0</v>
      </c>
      <c r="JA30" s="803">
        <f t="shared" si="2696"/>
        <v>0</v>
      </c>
      <c r="JB30" s="803">
        <f t="shared" si="2697"/>
        <v>0</v>
      </c>
      <c r="JC30" s="803">
        <f t="shared" si="2698"/>
        <v>0</v>
      </c>
      <c r="JD30" s="803">
        <f t="shared" si="2699"/>
        <v>0</v>
      </c>
      <c r="JE30" s="803">
        <f t="shared" si="2700"/>
        <v>0</v>
      </c>
      <c r="JF30" s="803">
        <f t="shared" si="2701"/>
        <v>0</v>
      </c>
      <c r="JG30" s="803">
        <f t="shared" si="2702"/>
        <v>0</v>
      </c>
      <c r="JH30" s="803">
        <f t="shared" si="2703"/>
        <v>0</v>
      </c>
      <c r="JI30" s="803">
        <f t="shared" si="2704"/>
        <v>0</v>
      </c>
      <c r="JJ30" s="803">
        <f t="shared" si="2705"/>
        <v>0</v>
      </c>
      <c r="JK30" s="803">
        <f t="shared" si="2706"/>
        <v>0</v>
      </c>
      <c r="JL30" s="803">
        <f t="shared" si="2707"/>
        <v>0</v>
      </c>
      <c r="JM30" s="803">
        <f t="shared" si="2708"/>
        <v>0</v>
      </c>
      <c r="JN30" s="803">
        <f t="shared" si="2709"/>
        <v>0</v>
      </c>
      <c r="JO30" s="803">
        <f t="shared" si="2710"/>
        <v>0</v>
      </c>
      <c r="JP30" s="803">
        <f t="shared" si="2711"/>
        <v>0</v>
      </c>
      <c r="JQ30" s="803">
        <f t="shared" si="2712"/>
        <v>0</v>
      </c>
      <c r="JR30" s="803">
        <f t="shared" si="2713"/>
        <v>0</v>
      </c>
      <c r="JS30" s="803">
        <f t="shared" si="2714"/>
        <v>0</v>
      </c>
      <c r="JT30" s="803">
        <f t="shared" si="2715"/>
        <v>0</v>
      </c>
      <c r="JU30" s="803">
        <f t="shared" si="2716"/>
        <v>0</v>
      </c>
      <c r="JV30" s="803">
        <f t="shared" si="2717"/>
        <v>0</v>
      </c>
      <c r="JW30" s="803">
        <f t="shared" si="2718"/>
        <v>0</v>
      </c>
      <c r="JX30" s="803">
        <f t="shared" si="2719"/>
        <v>0</v>
      </c>
      <c r="JY30" s="803">
        <f t="shared" si="2720"/>
        <v>0</v>
      </c>
      <c r="JZ30" s="803">
        <f t="shared" si="2721"/>
        <v>0</v>
      </c>
      <c r="KA30" s="803">
        <f t="shared" si="2722"/>
        <v>0</v>
      </c>
      <c r="KB30" s="803">
        <f t="shared" si="2723"/>
        <v>0</v>
      </c>
      <c r="KC30" s="803">
        <f t="shared" si="2724"/>
        <v>0</v>
      </c>
      <c r="KD30" s="803">
        <f t="shared" si="2725"/>
        <v>0</v>
      </c>
      <c r="KE30" s="803">
        <f t="shared" si="2726"/>
        <v>0</v>
      </c>
      <c r="KF30" s="803">
        <f t="shared" si="2727"/>
        <v>0</v>
      </c>
      <c r="KG30" s="803">
        <f t="shared" si="2728"/>
        <v>0</v>
      </c>
      <c r="KH30" s="803">
        <f t="shared" si="2729"/>
        <v>0</v>
      </c>
      <c r="KI30" s="803">
        <f t="shared" si="2730"/>
        <v>0</v>
      </c>
      <c r="KJ30" s="803">
        <f t="shared" si="2731"/>
        <v>0</v>
      </c>
      <c r="KK30" s="803">
        <f t="shared" si="2732"/>
        <v>0</v>
      </c>
      <c r="KL30" s="803">
        <f t="shared" si="2733"/>
        <v>0</v>
      </c>
      <c r="KM30" s="803">
        <f t="shared" si="2734"/>
        <v>0</v>
      </c>
      <c r="KN30" s="803">
        <f t="shared" si="2735"/>
        <v>0</v>
      </c>
      <c r="KO30" s="803">
        <f t="shared" si="2736"/>
        <v>0</v>
      </c>
      <c r="KP30" s="803">
        <f t="shared" si="2737"/>
        <v>0</v>
      </c>
      <c r="KQ30" s="803">
        <f t="shared" si="2738"/>
        <v>0</v>
      </c>
      <c r="KR30" s="803">
        <f t="shared" si="2739"/>
        <v>0</v>
      </c>
      <c r="KS30" s="803">
        <f t="shared" si="2740"/>
        <v>0</v>
      </c>
      <c r="KT30" s="803">
        <f t="shared" si="2741"/>
        <v>0</v>
      </c>
      <c r="KU30" s="803">
        <f t="shared" si="2742"/>
        <v>0</v>
      </c>
      <c r="KV30" s="803">
        <f t="shared" si="2743"/>
        <v>0</v>
      </c>
      <c r="KW30" s="803">
        <f t="shared" si="2744"/>
        <v>0</v>
      </c>
      <c r="KX30" s="803">
        <f t="shared" si="2745"/>
        <v>0</v>
      </c>
      <c r="KY30" s="803">
        <f t="shared" si="2746"/>
        <v>0</v>
      </c>
      <c r="KZ30" s="803">
        <f t="shared" si="2747"/>
        <v>0</v>
      </c>
      <c r="LA30" s="803">
        <f t="shared" si="2748"/>
        <v>0</v>
      </c>
      <c r="LB30" s="803">
        <f t="shared" si="2749"/>
        <v>0</v>
      </c>
      <c r="LC30" s="803">
        <f t="shared" si="2750"/>
        <v>0</v>
      </c>
      <c r="LD30" s="803">
        <f t="shared" si="2751"/>
        <v>0</v>
      </c>
      <c r="LE30" s="803">
        <f t="shared" si="2752"/>
        <v>0</v>
      </c>
      <c r="LF30" s="803">
        <f t="shared" si="2753"/>
        <v>0</v>
      </c>
      <c r="LG30" s="803">
        <f t="shared" si="2754"/>
        <v>0</v>
      </c>
      <c r="LH30" s="803">
        <f t="shared" si="2755"/>
        <v>0</v>
      </c>
      <c r="LI30" s="803">
        <f t="shared" si="2756"/>
        <v>0</v>
      </c>
      <c r="LJ30" s="803">
        <f t="shared" si="2757"/>
        <v>0</v>
      </c>
      <c r="LK30" s="803">
        <f t="shared" si="2758"/>
        <v>0</v>
      </c>
      <c r="LL30" s="803">
        <f t="shared" si="2759"/>
        <v>0</v>
      </c>
      <c r="LM30" s="803">
        <f t="shared" si="2760"/>
        <v>0</v>
      </c>
      <c r="LN30" s="803">
        <f t="shared" si="2761"/>
        <v>0</v>
      </c>
      <c r="LO30" s="803">
        <f t="shared" si="2762"/>
        <v>0</v>
      </c>
      <c r="LP30" s="803">
        <f t="shared" si="2763"/>
        <v>0</v>
      </c>
      <c r="LQ30" s="803">
        <f t="shared" si="2764"/>
        <v>0</v>
      </c>
      <c r="LR30" s="803">
        <f t="shared" si="2765"/>
        <v>0</v>
      </c>
      <c r="LS30" s="803">
        <f t="shared" si="2766"/>
        <v>0</v>
      </c>
      <c r="LT30" s="803">
        <f t="shared" si="2767"/>
        <v>0</v>
      </c>
      <c r="LU30" s="803">
        <f t="shared" si="2768"/>
        <v>0</v>
      </c>
      <c r="LV30" s="803">
        <f t="shared" si="2769"/>
        <v>0</v>
      </c>
      <c r="LW30" s="803">
        <f t="shared" si="2770"/>
        <v>0</v>
      </c>
      <c r="LX30" s="803">
        <f t="shared" si="2771"/>
        <v>0</v>
      </c>
      <c r="LY30" s="803">
        <f t="shared" si="2772"/>
        <v>0</v>
      </c>
      <c r="LZ30" s="803">
        <f t="shared" si="2773"/>
        <v>0</v>
      </c>
      <c r="MA30" s="803">
        <f t="shared" si="2774"/>
        <v>0</v>
      </c>
      <c r="MB30" s="803">
        <f t="shared" si="2775"/>
        <v>0</v>
      </c>
      <c r="MC30" s="803">
        <f t="shared" si="2776"/>
        <v>0</v>
      </c>
      <c r="MD30" s="803">
        <f t="shared" si="2777"/>
        <v>0</v>
      </c>
      <c r="ME30" s="803">
        <f t="shared" si="2778"/>
        <v>0</v>
      </c>
      <c r="MF30" s="803">
        <f t="shared" si="2779"/>
        <v>0</v>
      </c>
      <c r="MG30" s="803">
        <f t="shared" si="2780"/>
        <v>0</v>
      </c>
      <c r="MH30" s="803">
        <f t="shared" si="2781"/>
        <v>0</v>
      </c>
      <c r="MI30" s="803">
        <f t="shared" si="2782"/>
        <v>0</v>
      </c>
      <c r="MJ30" s="803">
        <f t="shared" si="2783"/>
        <v>0</v>
      </c>
      <c r="MK30" s="803">
        <f t="shared" si="2784"/>
        <v>0</v>
      </c>
      <c r="ML30" s="803">
        <f t="shared" si="2785"/>
        <v>0</v>
      </c>
      <c r="MM30" s="803">
        <f t="shared" si="2786"/>
        <v>0</v>
      </c>
      <c r="MN30" s="803">
        <f t="shared" si="2787"/>
        <v>0</v>
      </c>
      <c r="MO30" s="803">
        <f t="shared" si="2788"/>
        <v>0</v>
      </c>
      <c r="MP30" s="803">
        <f t="shared" si="2789"/>
        <v>0</v>
      </c>
      <c r="MQ30" s="803">
        <f t="shared" si="3013"/>
        <v>0</v>
      </c>
      <c r="MR30" s="803">
        <f t="shared" si="3014"/>
        <v>0</v>
      </c>
      <c r="MS30" s="803">
        <f t="shared" si="3015"/>
        <v>0</v>
      </c>
      <c r="MT30" s="803">
        <f t="shared" si="3016"/>
        <v>0</v>
      </c>
      <c r="MU30" s="803">
        <f t="shared" si="3017"/>
        <v>0</v>
      </c>
      <c r="MV30" s="803">
        <f t="shared" si="3018"/>
        <v>0</v>
      </c>
      <c r="MW30" s="803">
        <f t="shared" si="3019"/>
        <v>0</v>
      </c>
      <c r="MX30" s="803">
        <f t="shared" si="3020"/>
        <v>0</v>
      </c>
      <c r="MY30" s="803">
        <f t="shared" si="3021"/>
        <v>0</v>
      </c>
      <c r="MZ30" s="803">
        <f t="shared" si="3022"/>
        <v>0</v>
      </c>
      <c r="NA30" s="803">
        <f t="shared" si="3023"/>
        <v>0</v>
      </c>
      <c r="NB30" s="803">
        <f t="shared" si="3024"/>
        <v>0</v>
      </c>
      <c r="NC30" s="803">
        <f t="shared" si="2790"/>
        <v>0</v>
      </c>
      <c r="ND30" s="803">
        <f t="shared" si="2791"/>
        <v>0</v>
      </c>
      <c r="NE30" s="803">
        <f t="shared" si="2792"/>
        <v>0</v>
      </c>
      <c r="NF30" s="803">
        <f t="shared" si="2793"/>
        <v>0</v>
      </c>
      <c r="NG30" s="803">
        <f t="shared" si="2794"/>
        <v>0</v>
      </c>
      <c r="NH30" s="803">
        <f t="shared" si="2795"/>
        <v>0</v>
      </c>
      <c r="NI30" s="803">
        <f t="shared" si="2796"/>
        <v>0</v>
      </c>
      <c r="NJ30" s="803">
        <f t="shared" si="2797"/>
        <v>0</v>
      </c>
      <c r="NK30" s="803">
        <f t="shared" si="2798"/>
        <v>0</v>
      </c>
      <c r="NL30" s="803">
        <f t="shared" si="2799"/>
        <v>0</v>
      </c>
      <c r="NM30" s="803">
        <f t="shared" si="2800"/>
        <v>0</v>
      </c>
      <c r="NN30" s="803">
        <f t="shared" si="2801"/>
        <v>0</v>
      </c>
      <c r="NO30" s="803">
        <f t="shared" si="2802"/>
        <v>0</v>
      </c>
      <c r="NP30" s="803">
        <f t="shared" si="2803"/>
        <v>0</v>
      </c>
      <c r="NQ30" s="803">
        <f t="shared" si="2804"/>
        <v>0</v>
      </c>
      <c r="NR30" s="803">
        <f t="shared" si="2805"/>
        <v>0</v>
      </c>
      <c r="NS30" s="803">
        <f t="shared" si="2806"/>
        <v>0</v>
      </c>
      <c r="NT30" s="803">
        <f t="shared" si="2807"/>
        <v>0</v>
      </c>
      <c r="NU30" s="803">
        <f t="shared" si="2808"/>
        <v>0</v>
      </c>
      <c r="NV30" s="803">
        <f t="shared" si="2809"/>
        <v>0</v>
      </c>
      <c r="NW30" s="803">
        <f t="shared" si="2810"/>
        <v>0</v>
      </c>
      <c r="NX30" s="803">
        <f t="shared" si="2811"/>
        <v>0</v>
      </c>
      <c r="NY30" s="803">
        <f t="shared" si="2812"/>
        <v>0</v>
      </c>
      <c r="NZ30" s="803">
        <f t="shared" si="2813"/>
        <v>0</v>
      </c>
      <c r="OA30" s="803">
        <f t="shared" si="2814"/>
        <v>0</v>
      </c>
      <c r="OB30" s="803">
        <f t="shared" si="2815"/>
        <v>0</v>
      </c>
      <c r="OC30" s="803">
        <f t="shared" si="2816"/>
        <v>0</v>
      </c>
    </row>
    <row r="31" spans="1:422" s="897" customFormat="1">
      <c r="A31" s="897" t="s">
        <v>670</v>
      </c>
      <c r="B31" s="898"/>
      <c r="DX31" s="899">
        <v>0.16750000000000001</v>
      </c>
      <c r="DY31" s="899">
        <v>0.14549999999999999</v>
      </c>
      <c r="DZ31" s="899">
        <v>0.2041</v>
      </c>
      <c r="EA31" s="899">
        <v>6.7900000000000002E-2</v>
      </c>
      <c r="EB31" s="899">
        <v>8.1100000000000005E-2</v>
      </c>
      <c r="EC31" s="899">
        <v>0.13200000000000001</v>
      </c>
      <c r="ED31" s="899">
        <v>0.2019</v>
      </c>
      <c r="EE31" s="899">
        <v>0.14499999999999999</v>
      </c>
      <c r="EF31" s="899">
        <v>9.4E-2</v>
      </c>
      <c r="EG31" s="899">
        <v>9.5799999999999996E-2</v>
      </c>
      <c r="EH31" s="899">
        <v>0.10340000000000001</v>
      </c>
      <c r="EI31" s="899">
        <v>0.12039999999999999</v>
      </c>
      <c r="EJ31" s="899">
        <v>0.17630000000000001</v>
      </c>
      <c r="EK31" s="899">
        <v>0.2651</v>
      </c>
      <c r="EL31" s="899">
        <v>0.14499999999999999</v>
      </c>
      <c r="EM31" s="899">
        <v>9.4E-2</v>
      </c>
      <c r="EN31" s="899">
        <v>9.5799999999999996E-2</v>
      </c>
      <c r="EO31" s="899">
        <v>0.10340000000000001</v>
      </c>
      <c r="EP31" s="899">
        <v>0.12039999999999999</v>
      </c>
      <c r="EQ31" s="899">
        <v>0.17630000000000001</v>
      </c>
      <c r="ER31" s="899">
        <v>0.2651</v>
      </c>
      <c r="ES31" s="899">
        <v>0.14499999999999999</v>
      </c>
      <c r="ET31" s="899">
        <v>9.4E-2</v>
      </c>
      <c r="EU31" s="899">
        <v>9.5799999999999996E-2</v>
      </c>
      <c r="EV31" s="899">
        <v>0.10340000000000001</v>
      </c>
      <c r="EW31" s="899">
        <v>0.12039999999999999</v>
      </c>
      <c r="EX31" s="899">
        <v>0.17630000000000001</v>
      </c>
      <c r="EY31" s="899">
        <v>0.2651</v>
      </c>
      <c r="EZ31" s="899">
        <v>0.14499999999999999</v>
      </c>
      <c r="FA31" s="899">
        <v>9.4E-2</v>
      </c>
      <c r="FB31" s="899">
        <v>9.5799999999999996E-2</v>
      </c>
      <c r="FC31" s="899">
        <v>0.10340000000000001</v>
      </c>
      <c r="FD31" s="899">
        <v>0.12039999999999999</v>
      </c>
      <c r="FE31" s="899">
        <v>0.17630000000000001</v>
      </c>
      <c r="FF31" s="899">
        <v>0.2651</v>
      </c>
      <c r="FG31" s="899">
        <v>0.14499999999999999</v>
      </c>
      <c r="FH31" s="899">
        <v>9.4E-2</v>
      </c>
      <c r="FI31" s="899">
        <v>9.5799999999999996E-2</v>
      </c>
      <c r="FJ31" s="899">
        <v>0.10340000000000001</v>
      </c>
      <c r="FK31" s="899">
        <v>0.12039999999999999</v>
      </c>
      <c r="FL31" s="899">
        <v>0.17630000000000001</v>
      </c>
      <c r="FM31" s="899">
        <v>0.2651</v>
      </c>
      <c r="FN31" s="899">
        <v>0.14499999999999999</v>
      </c>
      <c r="FO31" s="899">
        <v>9.4E-2</v>
      </c>
      <c r="FP31" s="899">
        <v>9.5799999999999996E-2</v>
      </c>
      <c r="FQ31" s="899">
        <v>0.10340000000000001</v>
      </c>
      <c r="FR31" s="899">
        <v>0.12039999999999999</v>
      </c>
      <c r="FS31" s="899">
        <v>0.17630000000000001</v>
      </c>
      <c r="FT31" s="899">
        <v>0.2651</v>
      </c>
      <c r="FU31" s="899">
        <v>0.14499999999999999</v>
      </c>
      <c r="FV31" s="899">
        <v>9.4E-2</v>
      </c>
      <c r="FW31" s="899">
        <v>9.5799999999999996E-2</v>
      </c>
      <c r="FX31" s="899">
        <v>0.10340000000000001</v>
      </c>
      <c r="FY31" s="899">
        <v>0.12039999999999999</v>
      </c>
      <c r="FZ31" s="899">
        <v>0.17630000000000001</v>
      </c>
      <c r="GA31" s="899">
        <v>0.2651</v>
      </c>
      <c r="GB31" s="899">
        <v>0.14499999999999999</v>
      </c>
      <c r="GC31" s="899">
        <v>9.7000000000000003E-2</v>
      </c>
      <c r="GD31" s="899">
        <v>9.2799999999999994E-2</v>
      </c>
      <c r="GE31" s="899">
        <v>0.10340000000000001</v>
      </c>
      <c r="GF31" s="899">
        <v>0.12039999999999999</v>
      </c>
      <c r="GG31" s="899">
        <v>0.17630000000000001</v>
      </c>
      <c r="GH31" s="899">
        <v>0.2651</v>
      </c>
      <c r="GI31" s="899">
        <v>0.14499999999999999</v>
      </c>
      <c r="GJ31" s="899">
        <v>9.4E-2</v>
      </c>
      <c r="GK31" s="899">
        <v>9.5799999999999996E-2</v>
      </c>
      <c r="GL31" s="899">
        <v>0.10340000000000001</v>
      </c>
      <c r="GM31" s="899">
        <v>0.12039999999999999</v>
      </c>
      <c r="GN31" s="899">
        <v>0.17630000000000001</v>
      </c>
      <c r="GO31" s="899">
        <v>0.2651</v>
      </c>
      <c r="GP31" s="899">
        <v>0.14499999999999999</v>
      </c>
      <c r="GQ31" s="899">
        <v>9.4E-2</v>
      </c>
      <c r="GR31" s="899">
        <v>9.5799999999999996E-2</v>
      </c>
      <c r="GS31" s="899">
        <v>0.10340000000000001</v>
      </c>
      <c r="GT31" s="899">
        <v>0.12039999999999999</v>
      </c>
      <c r="GU31" s="899">
        <v>0.17630000000000001</v>
      </c>
      <c r="GV31" s="899">
        <v>0.2651</v>
      </c>
      <c r="GW31" s="899">
        <v>0.14499999999999999</v>
      </c>
      <c r="GX31" s="899">
        <v>9.4E-2</v>
      </c>
      <c r="GY31" s="899">
        <v>9.5799999999999996E-2</v>
      </c>
      <c r="GZ31" s="899">
        <v>0.10340000000000001</v>
      </c>
      <c r="HA31" s="899">
        <v>0.12039999999999999</v>
      </c>
      <c r="HB31" s="899">
        <v>0.17630000000000001</v>
      </c>
      <c r="HC31" s="899">
        <v>0.2651</v>
      </c>
      <c r="HD31" s="899">
        <v>0.14499999999999999</v>
      </c>
      <c r="HE31" s="899">
        <v>9.4E-2</v>
      </c>
      <c r="HF31" s="899">
        <v>9.5799999999999996E-2</v>
      </c>
      <c r="HG31" s="899">
        <v>0.10340000000000001</v>
      </c>
      <c r="HH31" s="899">
        <v>0.12039999999999999</v>
      </c>
      <c r="HI31" s="899">
        <v>0.17630000000000001</v>
      </c>
      <c r="HJ31" s="899">
        <v>0.2651</v>
      </c>
      <c r="HK31" s="899">
        <v>0.14499999999999999</v>
      </c>
      <c r="HL31" s="899">
        <v>9.4E-2</v>
      </c>
      <c r="HM31" s="899">
        <v>9.5799999999999996E-2</v>
      </c>
      <c r="HN31" s="899">
        <v>0.10340000000000001</v>
      </c>
      <c r="HO31" s="899">
        <v>0.12039999999999999</v>
      </c>
      <c r="HP31" s="899">
        <v>0.17630000000000001</v>
      </c>
      <c r="HQ31" s="899">
        <v>0.2651</v>
      </c>
      <c r="HR31" s="899">
        <v>0.14499999999999999</v>
      </c>
      <c r="HS31" s="899">
        <v>9.4E-2</v>
      </c>
      <c r="HT31" s="899">
        <v>9.5799999999999996E-2</v>
      </c>
      <c r="HU31" s="899">
        <v>0.10340000000000001</v>
      </c>
      <c r="HV31" s="899">
        <v>0.12039999999999999</v>
      </c>
      <c r="HW31" s="899">
        <v>0.17630000000000001</v>
      </c>
      <c r="HX31" s="899">
        <v>0.2651</v>
      </c>
      <c r="HY31" s="899">
        <v>0.14499999999999999</v>
      </c>
      <c r="HZ31" s="899">
        <v>9.4E-2</v>
      </c>
      <c r="IA31" s="899">
        <v>9.5799999999999996E-2</v>
      </c>
      <c r="IB31" s="899">
        <v>0.10340000000000001</v>
      </c>
      <c r="IC31" s="899">
        <v>0.12039999999999999</v>
      </c>
      <c r="ID31" s="899">
        <v>0.17630000000000001</v>
      </c>
      <c r="IE31" s="899">
        <v>0.2651</v>
      </c>
      <c r="IF31" s="899">
        <v>0.14499999999999999</v>
      </c>
      <c r="IG31" s="899">
        <v>9.4E-2</v>
      </c>
      <c r="IH31" s="899">
        <v>9.5799999999999996E-2</v>
      </c>
      <c r="II31" s="899">
        <v>0.10340000000000001</v>
      </c>
      <c r="IJ31" s="899">
        <v>0.12039999999999999</v>
      </c>
      <c r="IK31" s="899">
        <v>0.17630000000000001</v>
      </c>
      <c r="IL31" s="899">
        <v>0.2651</v>
      </c>
      <c r="IM31" s="899">
        <v>0.14499999999999999</v>
      </c>
      <c r="IN31" s="899">
        <v>9.4E-2</v>
      </c>
      <c r="IO31" s="899">
        <v>9.5799999999999996E-2</v>
      </c>
      <c r="IP31" s="899">
        <v>0.10340000000000001</v>
      </c>
      <c r="IQ31" s="899">
        <v>0.12039999999999999</v>
      </c>
      <c r="IR31" s="899">
        <v>0.17630000000000001</v>
      </c>
      <c r="IS31" s="899">
        <v>0.2651</v>
      </c>
      <c r="IT31" s="899">
        <v>0.14499999999999999</v>
      </c>
      <c r="IU31" s="899">
        <v>9.4E-2</v>
      </c>
      <c r="IV31" s="899">
        <v>9.5799999999999996E-2</v>
      </c>
      <c r="IW31" s="899">
        <v>0.10340000000000001</v>
      </c>
      <c r="IX31" s="899">
        <v>0.12039999999999999</v>
      </c>
      <c r="IY31" s="899">
        <v>0.17630000000000001</v>
      </c>
      <c r="IZ31" s="899">
        <v>0.2651</v>
      </c>
      <c r="JA31" s="899">
        <v>0.14499999999999999</v>
      </c>
      <c r="JB31" s="899">
        <v>9.4E-2</v>
      </c>
      <c r="JC31" s="899">
        <v>9.5799999999999996E-2</v>
      </c>
      <c r="JD31" s="899">
        <v>0.10340000000000001</v>
      </c>
      <c r="JE31" s="899">
        <v>0.12039999999999999</v>
      </c>
      <c r="JF31" s="899">
        <v>0.17630000000000001</v>
      </c>
      <c r="JG31" s="899">
        <v>0.2651</v>
      </c>
      <c r="JH31" s="899">
        <v>0.14499999999999999</v>
      </c>
      <c r="JI31" s="899">
        <v>9.4E-2</v>
      </c>
      <c r="JJ31" s="899">
        <v>9.5799999999999996E-2</v>
      </c>
      <c r="JK31" s="899">
        <v>0.10340000000000001</v>
      </c>
      <c r="JL31" s="899">
        <v>0.12039999999999999</v>
      </c>
      <c r="JM31" s="899">
        <v>0.17630000000000001</v>
      </c>
      <c r="JN31" s="899">
        <v>0.2651</v>
      </c>
      <c r="JO31" s="899">
        <v>0.14499999999999999</v>
      </c>
      <c r="JP31" s="899">
        <v>9.4E-2</v>
      </c>
      <c r="JQ31" s="899">
        <v>9.5799999999999996E-2</v>
      </c>
      <c r="JR31" s="899">
        <v>0.10340000000000001</v>
      </c>
      <c r="JS31" s="899">
        <v>0.12039999999999999</v>
      </c>
      <c r="JT31" s="899">
        <v>0.17630000000000001</v>
      </c>
      <c r="JU31" s="899">
        <v>0.2651</v>
      </c>
      <c r="JV31" s="899">
        <v>0.14499999999999999</v>
      </c>
      <c r="JW31" s="899">
        <v>9.4E-2</v>
      </c>
      <c r="JX31" s="899">
        <v>9.5799999999999996E-2</v>
      </c>
      <c r="JY31" s="899">
        <v>0.10340000000000001</v>
      </c>
      <c r="JZ31" s="899">
        <v>0.12039999999999999</v>
      </c>
      <c r="KA31" s="899">
        <v>0.17630000000000001</v>
      </c>
      <c r="KB31" s="899">
        <v>0.2651</v>
      </c>
      <c r="KC31" s="899">
        <v>0.14499999999999999</v>
      </c>
      <c r="KD31" s="899">
        <v>9.4E-2</v>
      </c>
      <c r="KE31" s="899">
        <v>9.5799999999999996E-2</v>
      </c>
      <c r="KF31" s="899">
        <v>0.10340000000000001</v>
      </c>
      <c r="KG31" s="899">
        <v>0.12039999999999999</v>
      </c>
      <c r="KH31" s="899">
        <v>0.17630000000000001</v>
      </c>
      <c r="KI31" s="899">
        <v>0.2651</v>
      </c>
      <c r="KJ31" s="899">
        <v>0.14499999999999999</v>
      </c>
      <c r="KK31" s="899">
        <v>9.4E-2</v>
      </c>
      <c r="KL31" s="899">
        <v>9.5799999999999996E-2</v>
      </c>
      <c r="KM31" s="899">
        <v>0.10340000000000001</v>
      </c>
      <c r="KN31" s="899">
        <v>0.12039999999999999</v>
      </c>
      <c r="KO31" s="899">
        <v>0.17630000000000001</v>
      </c>
      <c r="KP31" s="899">
        <v>0.2651</v>
      </c>
      <c r="KQ31" s="899">
        <v>0.14499999999999999</v>
      </c>
      <c r="KR31" s="899">
        <v>9.4E-2</v>
      </c>
      <c r="KS31" s="899">
        <v>9.5799999999999996E-2</v>
      </c>
      <c r="KT31" s="899">
        <v>0.10340000000000001</v>
      </c>
      <c r="KU31" s="899">
        <v>0.12039999999999999</v>
      </c>
      <c r="KV31" s="899">
        <v>0.17630000000000001</v>
      </c>
      <c r="KW31" s="899">
        <v>0.2651</v>
      </c>
      <c r="KX31" s="899">
        <v>0.14499999999999999</v>
      </c>
      <c r="KY31" s="899">
        <v>9.4E-2</v>
      </c>
      <c r="KZ31" s="899">
        <v>9.5799999999999996E-2</v>
      </c>
      <c r="LA31" s="899">
        <v>0.10340000000000001</v>
      </c>
      <c r="LB31" s="899">
        <v>0.12039999999999999</v>
      </c>
      <c r="LC31" s="899">
        <v>0.17630000000000001</v>
      </c>
      <c r="LD31" s="899">
        <v>0.2651</v>
      </c>
      <c r="LE31" s="899">
        <v>0.14499999999999999</v>
      </c>
      <c r="LF31" s="899">
        <v>9.4E-2</v>
      </c>
      <c r="LG31" s="899">
        <v>9.5799999999999996E-2</v>
      </c>
      <c r="LH31" s="899">
        <v>0.10340000000000001</v>
      </c>
      <c r="LI31" s="899">
        <v>0.12039999999999999</v>
      </c>
      <c r="LJ31" s="899">
        <v>0.17630000000000001</v>
      </c>
      <c r="LK31" s="899">
        <v>0.2651</v>
      </c>
      <c r="LL31" s="899">
        <v>0.14499999999999999</v>
      </c>
      <c r="LM31" s="899">
        <v>9.4E-2</v>
      </c>
      <c r="LN31" s="899">
        <v>9.5799999999999996E-2</v>
      </c>
      <c r="LO31" s="899">
        <v>0.10340000000000001</v>
      </c>
      <c r="LP31" s="899">
        <v>0.12039999999999999</v>
      </c>
      <c r="LQ31" s="899">
        <v>0.17630000000000001</v>
      </c>
      <c r="LR31" s="899">
        <v>0.2651</v>
      </c>
      <c r="LS31" s="899">
        <v>0.14499999999999999</v>
      </c>
      <c r="LT31" s="899">
        <v>9.4E-2</v>
      </c>
      <c r="LU31" s="899">
        <v>9.5799999999999996E-2</v>
      </c>
      <c r="LV31" s="899">
        <v>0.10340000000000001</v>
      </c>
      <c r="LW31" s="899">
        <v>0.12039999999999999</v>
      </c>
      <c r="LX31" s="899">
        <v>0.17630000000000001</v>
      </c>
      <c r="LY31" s="899">
        <v>0.2651</v>
      </c>
      <c r="LZ31" s="899">
        <v>0.14499999999999999</v>
      </c>
      <c r="MA31" s="899">
        <v>9.4E-2</v>
      </c>
      <c r="MB31" s="899">
        <v>9.5799999999999996E-2</v>
      </c>
      <c r="MC31" s="899">
        <v>0.10340000000000001</v>
      </c>
      <c r="MD31" s="899">
        <v>0.12039999999999999</v>
      </c>
      <c r="ME31" s="899">
        <v>0.17630000000000001</v>
      </c>
      <c r="MF31" s="899">
        <v>0.2651</v>
      </c>
      <c r="MG31" s="899">
        <v>0.14499999999999999</v>
      </c>
      <c r="MH31" s="899">
        <v>9.4E-2</v>
      </c>
      <c r="MI31" s="899">
        <v>9.5799999999999996E-2</v>
      </c>
      <c r="MJ31" s="899">
        <v>0.10340000000000001</v>
      </c>
      <c r="MK31" s="899">
        <v>0.12039999999999999</v>
      </c>
      <c r="ML31" s="899">
        <v>0.17630000000000001</v>
      </c>
      <c r="MM31" s="899">
        <v>0.2651</v>
      </c>
      <c r="MN31" s="899">
        <v>0.14499999999999999</v>
      </c>
      <c r="MO31" s="899">
        <v>9.4E-2</v>
      </c>
      <c r="MP31" s="899">
        <v>9.5799999999999996E-2</v>
      </c>
      <c r="MQ31" s="899">
        <v>0.10340000000000001</v>
      </c>
      <c r="MR31" s="899">
        <v>0.12039999999999999</v>
      </c>
      <c r="MS31" s="899">
        <v>0.17630000000000001</v>
      </c>
      <c r="MT31" s="899">
        <v>0.2651</v>
      </c>
      <c r="MU31" s="899">
        <v>0.14499999999999999</v>
      </c>
      <c r="MV31" s="899">
        <v>9.4E-2</v>
      </c>
      <c r="MW31" s="899">
        <v>9.5799999999999996E-2</v>
      </c>
      <c r="MX31" s="899">
        <v>0.10340000000000001</v>
      </c>
      <c r="MY31" s="899">
        <v>0.12039999999999999</v>
      </c>
      <c r="MZ31" s="899">
        <v>0.17630000000000001</v>
      </c>
      <c r="NA31" s="899">
        <v>0.2651</v>
      </c>
      <c r="NB31" s="899">
        <v>0</v>
      </c>
      <c r="NC31" s="899">
        <v>0.13400000000000001</v>
      </c>
      <c r="ND31" s="899">
        <v>0.1258</v>
      </c>
      <c r="NE31" s="899">
        <v>0.10340000000000001</v>
      </c>
      <c r="NF31" s="899">
        <v>0.13039999999999999</v>
      </c>
      <c r="NG31" s="899">
        <v>0.2213</v>
      </c>
      <c r="NH31" s="899">
        <v>0.28510000000000002</v>
      </c>
      <c r="NI31" s="899">
        <v>0.14499999999999999</v>
      </c>
      <c r="NJ31" s="899">
        <v>9.4E-2</v>
      </c>
      <c r="NK31" s="899">
        <v>9.5799999999999996E-2</v>
      </c>
      <c r="NL31" s="899">
        <v>0.10340000000000001</v>
      </c>
      <c r="NM31" s="899">
        <v>0.12039999999999999</v>
      </c>
      <c r="NN31" s="899">
        <v>0.17630000000000001</v>
      </c>
      <c r="NO31" s="899">
        <v>0.2651</v>
      </c>
      <c r="NP31" s="899">
        <v>0.1585</v>
      </c>
      <c r="NQ31" s="899">
        <v>0.1137</v>
      </c>
      <c r="NR31" s="899">
        <v>9.7699999999999995E-2</v>
      </c>
      <c r="NS31" s="899">
        <v>0.11020000000000001</v>
      </c>
      <c r="NT31" s="899">
        <v>0.1108</v>
      </c>
      <c r="NU31" s="899">
        <v>0.15790000000000001</v>
      </c>
      <c r="NV31" s="899">
        <v>0.25119999999999998</v>
      </c>
      <c r="NW31" s="899">
        <v>0.1585</v>
      </c>
      <c r="NX31" s="899">
        <v>0.1137</v>
      </c>
      <c r="NY31" s="899">
        <v>9.7699999999999995E-2</v>
      </c>
      <c r="NZ31" s="899">
        <v>0.11020000000000001</v>
      </c>
      <c r="OA31" s="899">
        <v>0.1108</v>
      </c>
      <c r="OB31" s="899">
        <v>0.15790000000000001</v>
      </c>
      <c r="OC31" s="899">
        <v>0.25119999999999998</v>
      </c>
    </row>
    <row r="32" spans="1:422" s="897" customFormat="1">
      <c r="A32" s="897" t="s">
        <v>337</v>
      </c>
      <c r="B32" s="899">
        <v>0.1212</v>
      </c>
      <c r="C32" s="899">
        <v>0.1195</v>
      </c>
      <c r="D32" s="899">
        <v>0.1205</v>
      </c>
      <c r="E32" s="899">
        <v>0.1245</v>
      </c>
      <c r="F32" s="899">
        <v>0.13750000000000001</v>
      </c>
      <c r="G32" s="899">
        <v>0.15529999999999999</v>
      </c>
      <c r="H32" s="899">
        <v>0.2215</v>
      </c>
      <c r="I32" s="899">
        <v>0.1212</v>
      </c>
      <c r="J32" s="899">
        <v>0.1195</v>
      </c>
      <c r="K32" s="899">
        <v>0.1205</v>
      </c>
      <c r="L32" s="899">
        <v>0.1245</v>
      </c>
      <c r="M32" s="899">
        <v>0.13750000000000001</v>
      </c>
      <c r="N32" s="899">
        <v>0.15529999999999999</v>
      </c>
      <c r="O32" s="899">
        <v>0.2215</v>
      </c>
      <c r="P32" s="899">
        <v>0.1212</v>
      </c>
      <c r="Q32" s="899">
        <v>0.1195</v>
      </c>
      <c r="R32" s="899">
        <v>0.1205</v>
      </c>
      <c r="S32" s="899">
        <v>0.1245</v>
      </c>
      <c r="T32" s="899">
        <v>0.13750000000000001</v>
      </c>
      <c r="U32" s="899">
        <v>0.15529999999999999</v>
      </c>
      <c r="V32" s="899">
        <v>0.2215</v>
      </c>
      <c r="W32" s="899">
        <v>0.1212</v>
      </c>
      <c r="X32" s="899">
        <v>0.1195</v>
      </c>
      <c r="Y32" s="899">
        <v>0.1205</v>
      </c>
      <c r="Z32" s="899">
        <v>0.1245</v>
      </c>
      <c r="AA32" s="899">
        <v>0.13750000000000001</v>
      </c>
      <c r="AB32" s="899">
        <v>0.15529999999999999</v>
      </c>
      <c r="AC32" s="899">
        <v>0.2215</v>
      </c>
      <c r="AD32" s="899">
        <v>0.1212</v>
      </c>
      <c r="AE32" s="899">
        <v>0.1195</v>
      </c>
      <c r="AF32" s="899">
        <v>0.1205</v>
      </c>
      <c r="AG32" s="899">
        <v>0.1245</v>
      </c>
      <c r="AH32" s="899">
        <v>0.13750000000000001</v>
      </c>
      <c r="AI32" s="899">
        <v>0.15529999999999999</v>
      </c>
      <c r="AJ32" s="899">
        <v>0.2215</v>
      </c>
      <c r="AK32" s="899">
        <v>0.1212</v>
      </c>
      <c r="AL32" s="899">
        <v>0.1195</v>
      </c>
      <c r="AM32" s="899">
        <v>0.1205</v>
      </c>
      <c r="AN32" s="899">
        <v>0.1245</v>
      </c>
      <c r="AO32" s="899">
        <v>0.13750000000000001</v>
      </c>
      <c r="AP32" s="899">
        <v>0.15529999999999999</v>
      </c>
      <c r="AQ32" s="899">
        <v>0.2215</v>
      </c>
      <c r="AR32" s="899">
        <v>0.1212</v>
      </c>
      <c r="AS32" s="899">
        <v>0.1195</v>
      </c>
      <c r="AT32" s="899">
        <v>0.1205</v>
      </c>
      <c r="AU32" s="899">
        <v>0.1245</v>
      </c>
      <c r="AV32" s="899">
        <v>0.13750000000000001</v>
      </c>
      <c r="AW32" s="899">
        <v>0.15529999999999999</v>
      </c>
      <c r="AX32" s="899">
        <v>0.2215</v>
      </c>
      <c r="AY32" s="899">
        <v>0.1212</v>
      </c>
      <c r="AZ32" s="899">
        <v>0.1195</v>
      </c>
      <c r="BA32" s="899">
        <v>0.1205</v>
      </c>
      <c r="BB32" s="899">
        <v>0.1245</v>
      </c>
      <c r="BC32" s="899">
        <v>0.13750000000000001</v>
      </c>
      <c r="BD32" s="899">
        <v>0.15529999999999999</v>
      </c>
      <c r="BE32" s="899">
        <v>0.2215</v>
      </c>
      <c r="BF32" s="899">
        <v>0.1212</v>
      </c>
      <c r="BG32" s="899">
        <v>0.1195</v>
      </c>
      <c r="BH32" s="899">
        <v>0.1205</v>
      </c>
      <c r="BI32" s="899">
        <v>0.1245</v>
      </c>
      <c r="BJ32" s="899">
        <v>0.13750000000000001</v>
      </c>
      <c r="BK32" s="899">
        <v>0.15529999999999999</v>
      </c>
      <c r="BL32" s="899">
        <v>0.2215</v>
      </c>
      <c r="BM32" s="899">
        <v>0.1212</v>
      </c>
      <c r="BN32" s="899">
        <v>0.1195</v>
      </c>
      <c r="BO32" s="899">
        <v>0.1205</v>
      </c>
      <c r="BP32" s="899">
        <v>0.1245</v>
      </c>
      <c r="BQ32" s="899">
        <v>0.13750000000000001</v>
      </c>
      <c r="BR32" s="899">
        <v>0.15529999999999999</v>
      </c>
      <c r="BS32" s="899">
        <v>0.2215</v>
      </c>
      <c r="BT32" s="899">
        <v>0.1212</v>
      </c>
      <c r="BU32" s="899">
        <v>0.1195</v>
      </c>
      <c r="BV32" s="899">
        <v>0.1205</v>
      </c>
      <c r="BW32" s="899">
        <v>0.1245</v>
      </c>
      <c r="BX32" s="899">
        <v>0.13750000000000001</v>
      </c>
      <c r="BY32" s="899">
        <v>0.15529999999999999</v>
      </c>
      <c r="BZ32" s="899">
        <v>0.2215</v>
      </c>
      <c r="CA32" s="899">
        <v>0.1212</v>
      </c>
      <c r="CB32" s="899">
        <v>0.1195</v>
      </c>
      <c r="CC32" s="899">
        <v>0.1205</v>
      </c>
      <c r="CD32" s="899">
        <v>0.1245</v>
      </c>
      <c r="CE32" s="899">
        <v>0.13750000000000001</v>
      </c>
      <c r="CF32" s="899">
        <v>0.15529999999999999</v>
      </c>
      <c r="CG32" s="899">
        <v>0.2215</v>
      </c>
      <c r="CH32" s="899">
        <v>0.1212</v>
      </c>
      <c r="CI32" s="899">
        <v>0.1195</v>
      </c>
      <c r="CJ32" s="899">
        <v>0.1205</v>
      </c>
      <c r="CK32" s="899">
        <v>0.1245</v>
      </c>
      <c r="CL32" s="899">
        <v>0.13750000000000001</v>
      </c>
      <c r="CM32" s="899">
        <v>0.15529999999999999</v>
      </c>
      <c r="CN32" s="899">
        <v>0.2215</v>
      </c>
      <c r="CO32" s="899">
        <v>0.1212</v>
      </c>
      <c r="CP32" s="899">
        <v>0.1195</v>
      </c>
      <c r="CQ32" s="899">
        <v>0.1205</v>
      </c>
      <c r="CR32" s="899">
        <v>0.1245</v>
      </c>
      <c r="CS32" s="899">
        <v>0.13750000000000001</v>
      </c>
      <c r="CT32" s="899">
        <v>0.15529999999999999</v>
      </c>
      <c r="CU32" s="899">
        <v>0.2215</v>
      </c>
      <c r="CV32" s="899">
        <v>0.1212</v>
      </c>
      <c r="CW32" s="899">
        <v>0.1195</v>
      </c>
      <c r="CX32" s="899">
        <v>0.1205</v>
      </c>
      <c r="CY32" s="899">
        <v>0.1245</v>
      </c>
      <c r="CZ32" s="899">
        <v>0.13750000000000001</v>
      </c>
      <c r="DA32" s="899">
        <v>0.15529999999999999</v>
      </c>
      <c r="DB32" s="899">
        <v>0.2215</v>
      </c>
      <c r="DC32" s="899">
        <v>0.1212</v>
      </c>
      <c r="DD32" s="899">
        <v>0.1195</v>
      </c>
      <c r="DE32" s="899">
        <v>0.1205</v>
      </c>
      <c r="DF32" s="899">
        <v>0.1245</v>
      </c>
      <c r="DG32" s="899">
        <v>0.13750000000000001</v>
      </c>
      <c r="DH32" s="899">
        <v>0.15529999999999999</v>
      </c>
      <c r="DI32" s="899">
        <v>0.2215</v>
      </c>
      <c r="DJ32" s="899">
        <v>0.1012</v>
      </c>
      <c r="DK32" s="899">
        <v>0.1195</v>
      </c>
      <c r="DL32" s="899">
        <v>0.1205</v>
      </c>
      <c r="DM32" s="899">
        <v>0.1245</v>
      </c>
      <c r="DN32" s="899">
        <v>0.13750000000000001</v>
      </c>
      <c r="DO32" s="899">
        <v>0.15529999999999999</v>
      </c>
      <c r="DP32" s="899">
        <v>0.24149999999999999</v>
      </c>
      <c r="DQ32" s="899">
        <v>0.1212</v>
      </c>
      <c r="DR32" s="899">
        <v>0.1195</v>
      </c>
      <c r="DS32" s="899">
        <v>0.1205</v>
      </c>
      <c r="DT32" s="899">
        <v>0.1245</v>
      </c>
      <c r="DU32" s="899">
        <v>0.13750000000000001</v>
      </c>
      <c r="DV32" s="899">
        <v>0.15529999999999999</v>
      </c>
      <c r="DW32" s="899">
        <v>0.2215</v>
      </c>
      <c r="DX32" s="899">
        <v>0.14369486027785988</v>
      </c>
      <c r="DY32" s="899">
        <v>0.17102693248926021</v>
      </c>
      <c r="DZ32" s="899">
        <v>0.22883501872395712</v>
      </c>
      <c r="EA32" s="899">
        <v>8.8959262632061498E-2</v>
      </c>
      <c r="EB32" s="899">
        <v>9.8248181621754679E-2</v>
      </c>
      <c r="EC32" s="899">
        <v>0.11096685531533454</v>
      </c>
      <c r="ED32" s="899">
        <v>0.15826888893977206</v>
      </c>
      <c r="EE32" s="899">
        <v>0.1212</v>
      </c>
      <c r="EF32" s="899">
        <v>0.1195</v>
      </c>
      <c r="EG32" s="899">
        <v>0.1205</v>
      </c>
      <c r="EH32" s="899">
        <v>0.1245</v>
      </c>
      <c r="EI32" s="899">
        <v>0.13750000000000001</v>
      </c>
      <c r="EJ32" s="899">
        <v>0.15529999999999999</v>
      </c>
      <c r="EK32" s="899">
        <v>0.2215</v>
      </c>
      <c r="EL32" s="899">
        <v>0.1212</v>
      </c>
      <c r="EM32" s="899">
        <v>0.1195</v>
      </c>
      <c r="EN32" s="899">
        <v>0.1205</v>
      </c>
      <c r="EO32" s="899">
        <v>0.1245</v>
      </c>
      <c r="EP32" s="899">
        <v>0.13750000000000001</v>
      </c>
      <c r="EQ32" s="899">
        <v>0.15529999999999999</v>
      </c>
      <c r="ER32" s="899">
        <v>0.2215</v>
      </c>
      <c r="ES32" s="899">
        <v>0.12</v>
      </c>
      <c r="ET32" s="899">
        <v>0.1212</v>
      </c>
      <c r="EU32" s="899">
        <v>0.1198</v>
      </c>
      <c r="EV32" s="899">
        <v>0.1065</v>
      </c>
      <c r="EW32" s="899">
        <v>0.1245</v>
      </c>
      <c r="EX32" s="899">
        <v>0.16800000000000001</v>
      </c>
      <c r="EY32" s="899">
        <v>0.24</v>
      </c>
      <c r="EZ32" s="899">
        <v>0.12</v>
      </c>
      <c r="FA32" s="899">
        <v>0.1212</v>
      </c>
      <c r="FB32" s="899">
        <v>0.1198</v>
      </c>
      <c r="FC32" s="899">
        <v>0.1065</v>
      </c>
      <c r="FD32" s="899">
        <v>0.1245</v>
      </c>
      <c r="FE32" s="899">
        <v>0.16800000000000001</v>
      </c>
      <c r="FF32" s="899">
        <v>0.24</v>
      </c>
      <c r="FG32" s="899">
        <v>0.12</v>
      </c>
      <c r="FH32" s="899">
        <v>0.1212</v>
      </c>
      <c r="FI32" s="899">
        <v>0.1198</v>
      </c>
      <c r="FJ32" s="899">
        <v>0.1065</v>
      </c>
      <c r="FK32" s="899">
        <v>0.1245</v>
      </c>
      <c r="FL32" s="899">
        <v>0.16800000000000001</v>
      </c>
      <c r="FM32" s="899">
        <v>0.24</v>
      </c>
      <c r="FN32" s="899">
        <v>0.12</v>
      </c>
      <c r="FO32" s="899">
        <v>0.1212</v>
      </c>
      <c r="FP32" s="899">
        <v>0.1198</v>
      </c>
      <c r="FQ32" s="899">
        <v>0.1065</v>
      </c>
      <c r="FR32" s="899">
        <v>0.1245</v>
      </c>
      <c r="FS32" s="899">
        <v>0.16800000000000001</v>
      </c>
      <c r="FT32" s="899">
        <v>0.24</v>
      </c>
      <c r="FU32" s="899">
        <v>0.12</v>
      </c>
      <c r="FV32" s="899">
        <v>0.1212</v>
      </c>
      <c r="FW32" s="899">
        <v>0.1198</v>
      </c>
      <c r="FX32" s="899">
        <v>0.1065</v>
      </c>
      <c r="FY32" s="899">
        <v>0.1245</v>
      </c>
      <c r="FZ32" s="899">
        <v>0.16800000000000001</v>
      </c>
      <c r="GA32" s="899">
        <v>0.24</v>
      </c>
      <c r="GB32" s="899">
        <v>0.12</v>
      </c>
      <c r="GC32" s="899">
        <v>0.1212</v>
      </c>
      <c r="GD32" s="899">
        <v>0.1198</v>
      </c>
      <c r="GE32" s="899">
        <v>0.1065</v>
      </c>
      <c r="GF32" s="899">
        <v>0.1245</v>
      </c>
      <c r="GG32" s="899">
        <v>0.16800000000000001</v>
      </c>
      <c r="GH32" s="899">
        <v>0.24</v>
      </c>
      <c r="GI32" s="899">
        <v>0.12</v>
      </c>
      <c r="GJ32" s="899">
        <v>0.1212</v>
      </c>
      <c r="GK32" s="899">
        <v>0.1198</v>
      </c>
      <c r="GL32" s="899">
        <v>0.1065</v>
      </c>
      <c r="GM32" s="899">
        <v>0.1245</v>
      </c>
      <c r="GN32" s="899">
        <v>0.16800000000000001</v>
      </c>
      <c r="GO32" s="899">
        <v>0.24</v>
      </c>
      <c r="GP32" s="899">
        <v>0.12</v>
      </c>
      <c r="GQ32" s="899">
        <v>0.1212</v>
      </c>
      <c r="GR32" s="899">
        <v>0.1198</v>
      </c>
      <c r="GS32" s="899">
        <v>0.1065</v>
      </c>
      <c r="GT32" s="899">
        <v>0.1245</v>
      </c>
      <c r="GU32" s="899">
        <v>0.16800000000000001</v>
      </c>
      <c r="GV32" s="899">
        <v>0.24</v>
      </c>
      <c r="GW32" s="899">
        <v>0.12</v>
      </c>
      <c r="GX32" s="899">
        <v>0.1212</v>
      </c>
      <c r="GY32" s="899">
        <v>0.1198</v>
      </c>
      <c r="GZ32" s="899">
        <v>0.1065</v>
      </c>
      <c r="HA32" s="899">
        <v>0.1245</v>
      </c>
      <c r="HB32" s="899">
        <v>0.16800000000000001</v>
      </c>
      <c r="HC32" s="899">
        <v>0.24</v>
      </c>
      <c r="HD32" s="899">
        <v>0.12</v>
      </c>
      <c r="HE32" s="899">
        <v>0.1212</v>
      </c>
      <c r="HF32" s="899">
        <v>0.1198</v>
      </c>
      <c r="HG32" s="899">
        <v>0.1065</v>
      </c>
      <c r="HH32" s="899">
        <v>0.1245</v>
      </c>
      <c r="HI32" s="899">
        <v>0.16800000000000001</v>
      </c>
      <c r="HJ32" s="899">
        <v>0.24</v>
      </c>
      <c r="HK32" s="899">
        <v>0.12</v>
      </c>
      <c r="HL32" s="899">
        <v>0.1212</v>
      </c>
      <c r="HM32" s="899">
        <v>0.1198</v>
      </c>
      <c r="HN32" s="899">
        <v>0.1065</v>
      </c>
      <c r="HO32" s="899">
        <v>0.1245</v>
      </c>
      <c r="HP32" s="899">
        <v>0.16800000000000001</v>
      </c>
      <c r="HQ32" s="899">
        <v>0.24</v>
      </c>
      <c r="HR32" s="899">
        <v>0.12</v>
      </c>
      <c r="HS32" s="899">
        <v>0.1212</v>
      </c>
      <c r="HT32" s="899">
        <v>0.1198</v>
      </c>
      <c r="HU32" s="899">
        <v>0.1065</v>
      </c>
      <c r="HV32" s="899">
        <v>0.1245</v>
      </c>
      <c r="HW32" s="899">
        <v>0.16800000000000001</v>
      </c>
      <c r="HX32" s="899">
        <v>0.24</v>
      </c>
      <c r="HY32" s="899">
        <v>0.12</v>
      </c>
      <c r="HZ32" s="899">
        <v>0.1212</v>
      </c>
      <c r="IA32" s="899">
        <v>0.1198</v>
      </c>
      <c r="IB32" s="899">
        <v>0.1065</v>
      </c>
      <c r="IC32" s="899">
        <v>0.1245</v>
      </c>
      <c r="ID32" s="899">
        <v>0.16800000000000001</v>
      </c>
      <c r="IE32" s="899">
        <v>0.24</v>
      </c>
      <c r="IF32" s="899">
        <v>0.12</v>
      </c>
      <c r="IG32" s="899">
        <v>0.1212</v>
      </c>
      <c r="IH32" s="899">
        <v>0.1198</v>
      </c>
      <c r="II32" s="899">
        <v>0.1065</v>
      </c>
      <c r="IJ32" s="899">
        <v>0.1245</v>
      </c>
      <c r="IK32" s="899">
        <v>0.16800000000000001</v>
      </c>
      <c r="IL32" s="899">
        <v>0.24</v>
      </c>
      <c r="IM32" s="899">
        <v>0.12</v>
      </c>
      <c r="IN32" s="899">
        <v>0.1212</v>
      </c>
      <c r="IO32" s="899">
        <v>0.1198</v>
      </c>
      <c r="IP32" s="899">
        <v>0.1065</v>
      </c>
      <c r="IQ32" s="899">
        <v>0.1245</v>
      </c>
      <c r="IR32" s="899">
        <v>0.16800000000000001</v>
      </c>
      <c r="IS32" s="899">
        <v>0.24</v>
      </c>
      <c r="IT32" s="899">
        <v>0.12</v>
      </c>
      <c r="IU32" s="899">
        <v>0.1212</v>
      </c>
      <c r="IV32" s="899">
        <v>0.1198</v>
      </c>
      <c r="IW32" s="899">
        <v>0.1065</v>
      </c>
      <c r="IX32" s="899">
        <v>0.1245</v>
      </c>
      <c r="IY32" s="899">
        <v>0.16800000000000001</v>
      </c>
      <c r="IZ32" s="899">
        <v>0.24</v>
      </c>
      <c r="JA32" s="899">
        <v>0.12</v>
      </c>
      <c r="JB32" s="899">
        <v>0.1212</v>
      </c>
      <c r="JC32" s="899">
        <v>0.1198</v>
      </c>
      <c r="JD32" s="899">
        <v>0.1065</v>
      </c>
      <c r="JE32" s="899">
        <v>0.1245</v>
      </c>
      <c r="JF32" s="899">
        <v>0.16800000000000001</v>
      </c>
      <c r="JG32" s="899">
        <v>0.24</v>
      </c>
      <c r="JH32" s="899">
        <v>0.12</v>
      </c>
      <c r="JI32" s="899">
        <v>0.1212</v>
      </c>
      <c r="JJ32" s="899">
        <v>0.1198</v>
      </c>
      <c r="JK32" s="899">
        <v>0.1065</v>
      </c>
      <c r="JL32" s="899">
        <v>0.1245</v>
      </c>
      <c r="JM32" s="899">
        <v>0.16800000000000001</v>
      </c>
      <c r="JN32" s="899">
        <v>0.24</v>
      </c>
      <c r="JO32" s="899">
        <v>0.1191</v>
      </c>
      <c r="JP32" s="899">
        <v>0.1164</v>
      </c>
      <c r="JQ32" s="899">
        <v>0.1181</v>
      </c>
      <c r="JR32" s="899">
        <v>0.11550000000000001</v>
      </c>
      <c r="JS32" s="899">
        <v>0.1278</v>
      </c>
      <c r="JT32" s="899">
        <v>0.1573</v>
      </c>
      <c r="JU32" s="899">
        <v>0.24579999999999999</v>
      </c>
      <c r="JV32" s="899">
        <v>0.1191</v>
      </c>
      <c r="JW32" s="899">
        <v>0.1164</v>
      </c>
      <c r="JX32" s="899">
        <v>0.1181</v>
      </c>
      <c r="JY32" s="899">
        <v>0.11550000000000001</v>
      </c>
      <c r="JZ32" s="899">
        <v>0.1278</v>
      </c>
      <c r="KA32" s="899">
        <v>0.1573</v>
      </c>
      <c r="KB32" s="899">
        <v>0.24579999999999999</v>
      </c>
      <c r="KC32" s="899">
        <v>0.1191</v>
      </c>
      <c r="KD32" s="899">
        <v>0.1164</v>
      </c>
      <c r="KE32" s="899">
        <v>0.1181</v>
      </c>
      <c r="KF32" s="899">
        <v>0.11550000000000001</v>
      </c>
      <c r="KG32" s="899">
        <v>0.1278</v>
      </c>
      <c r="KH32" s="899">
        <v>0.1573</v>
      </c>
      <c r="KI32" s="899">
        <v>0.24579999999999999</v>
      </c>
      <c r="KJ32" s="899">
        <v>0.1191</v>
      </c>
      <c r="KK32" s="899">
        <v>0.1164</v>
      </c>
      <c r="KL32" s="899">
        <v>0.1181</v>
      </c>
      <c r="KM32" s="899">
        <v>0.11550000000000001</v>
      </c>
      <c r="KN32" s="899">
        <v>0.1278</v>
      </c>
      <c r="KO32" s="899">
        <v>0.1573</v>
      </c>
      <c r="KP32" s="899">
        <v>0.24579999999999999</v>
      </c>
      <c r="KQ32" s="899">
        <v>0.1191</v>
      </c>
      <c r="KR32" s="899">
        <v>0.1164</v>
      </c>
      <c r="KS32" s="899">
        <v>0.1181</v>
      </c>
      <c r="KT32" s="899">
        <v>0.11550000000000001</v>
      </c>
      <c r="KU32" s="899">
        <v>0.1278</v>
      </c>
      <c r="KV32" s="899">
        <v>0.1573</v>
      </c>
      <c r="KW32" s="899">
        <v>0.24579999999999999</v>
      </c>
      <c r="KX32" s="899">
        <v>0.1191</v>
      </c>
      <c r="KY32" s="899">
        <v>0.1164</v>
      </c>
      <c r="KZ32" s="899">
        <v>0.1181</v>
      </c>
      <c r="LA32" s="899">
        <v>0.11550000000000001</v>
      </c>
      <c r="LB32" s="899">
        <v>0.1278</v>
      </c>
      <c r="LC32" s="899">
        <v>0.1573</v>
      </c>
      <c r="LD32" s="899">
        <v>0.24579999999999999</v>
      </c>
      <c r="LE32" s="899">
        <v>0.1191</v>
      </c>
      <c r="LF32" s="899">
        <v>0.1164</v>
      </c>
      <c r="LG32" s="899">
        <v>0.1181</v>
      </c>
      <c r="LH32" s="899">
        <v>0.11550000000000001</v>
      </c>
      <c r="LI32" s="899">
        <v>0.1278</v>
      </c>
      <c r="LJ32" s="899">
        <v>0.1573</v>
      </c>
      <c r="LK32" s="899">
        <v>0.24579999999999999</v>
      </c>
      <c r="LL32" s="899">
        <v>0.1191</v>
      </c>
      <c r="LM32" s="899">
        <v>0.1164</v>
      </c>
      <c r="LN32" s="899">
        <v>0.1181</v>
      </c>
      <c r="LO32" s="899">
        <v>0.11550000000000001</v>
      </c>
      <c r="LP32" s="899">
        <v>0.1278</v>
      </c>
      <c r="LQ32" s="899">
        <v>0.1573</v>
      </c>
      <c r="LR32" s="899">
        <v>0.24579999999999999</v>
      </c>
      <c r="LS32" s="899">
        <v>0.1191</v>
      </c>
      <c r="LT32" s="899">
        <v>0.1164</v>
      </c>
      <c r="LU32" s="899">
        <v>0.1181</v>
      </c>
      <c r="LV32" s="899">
        <v>0.11550000000000001</v>
      </c>
      <c r="LW32" s="899">
        <v>0.1278</v>
      </c>
      <c r="LX32" s="899">
        <v>0.1573</v>
      </c>
      <c r="LY32" s="899">
        <v>0.24579999999999999</v>
      </c>
      <c r="LZ32" s="899">
        <v>0.1191</v>
      </c>
      <c r="MA32" s="899">
        <v>0.1164</v>
      </c>
      <c r="MB32" s="899">
        <v>0.1181</v>
      </c>
      <c r="MC32" s="899">
        <v>0.11550000000000001</v>
      </c>
      <c r="MD32" s="899">
        <v>0.1278</v>
      </c>
      <c r="ME32" s="899">
        <v>0.1573</v>
      </c>
      <c r="MF32" s="899">
        <v>0.24579999999999999</v>
      </c>
      <c r="MG32" s="899">
        <v>0.1191</v>
      </c>
      <c r="MH32" s="899">
        <v>0.1164</v>
      </c>
      <c r="MI32" s="899">
        <v>0.1181</v>
      </c>
      <c r="MJ32" s="899">
        <v>0.11550000000000001</v>
      </c>
      <c r="MK32" s="899">
        <v>0.1278</v>
      </c>
      <c r="ML32" s="899">
        <v>0.1573</v>
      </c>
      <c r="MM32" s="899">
        <v>0.24579999999999999</v>
      </c>
      <c r="MN32" s="899">
        <v>0.1191</v>
      </c>
      <c r="MO32" s="899">
        <v>0.1164</v>
      </c>
      <c r="MP32" s="899">
        <v>0.1181</v>
      </c>
      <c r="MQ32" s="899">
        <v>0.11550000000000001</v>
      </c>
      <c r="MR32" s="899">
        <v>0.1278</v>
      </c>
      <c r="MS32" s="899">
        <v>0.1573</v>
      </c>
      <c r="MT32" s="899">
        <v>0.24579999999999999</v>
      </c>
      <c r="MU32" s="899">
        <v>0.1191</v>
      </c>
      <c r="MV32" s="899">
        <v>0.1164</v>
      </c>
      <c r="MW32" s="899">
        <v>0.1181</v>
      </c>
      <c r="MX32" s="899">
        <v>0.11550000000000001</v>
      </c>
      <c r="MY32" s="899">
        <v>0.1278</v>
      </c>
      <c r="MZ32" s="899">
        <v>0.1573</v>
      </c>
      <c r="NA32" s="899">
        <v>0.24579999999999999</v>
      </c>
      <c r="NB32" s="899">
        <v>0</v>
      </c>
      <c r="NC32" s="899">
        <v>0.1464</v>
      </c>
      <c r="ND32" s="899">
        <v>0.1381</v>
      </c>
      <c r="NE32" s="899">
        <v>0.1246</v>
      </c>
      <c r="NF32" s="899">
        <v>0.13780000000000001</v>
      </c>
      <c r="NG32" s="899">
        <v>0.17730000000000001</v>
      </c>
      <c r="NH32" s="899">
        <v>0.27579999999999999</v>
      </c>
      <c r="NI32" s="899">
        <v>0.1191</v>
      </c>
      <c r="NJ32" s="899">
        <v>0.1164</v>
      </c>
      <c r="NK32" s="899">
        <v>0.1181</v>
      </c>
      <c r="NL32" s="899">
        <v>0.11550000000000001</v>
      </c>
      <c r="NM32" s="899">
        <v>0.1278</v>
      </c>
      <c r="NN32" s="899">
        <v>0.1573</v>
      </c>
      <c r="NO32" s="899">
        <v>0.24579999999999999</v>
      </c>
      <c r="NP32" s="899">
        <v>0.1234</v>
      </c>
      <c r="NQ32" s="899">
        <v>0.13189999999999999</v>
      </c>
      <c r="NR32" s="899">
        <v>0.1145</v>
      </c>
      <c r="NS32" s="899">
        <v>0.11749999999999999</v>
      </c>
      <c r="NT32" s="899">
        <v>0.12520000000000001</v>
      </c>
      <c r="NU32" s="899">
        <v>0.1585</v>
      </c>
      <c r="NV32" s="899">
        <v>0.22900000000000001</v>
      </c>
      <c r="NW32" s="899">
        <v>0.1234</v>
      </c>
      <c r="NX32" s="899">
        <v>0.13189999999999999</v>
      </c>
      <c r="NY32" s="899">
        <v>0.1145</v>
      </c>
      <c r="NZ32" s="899">
        <v>0.11749999999999999</v>
      </c>
      <c r="OA32" s="899">
        <v>0.12520000000000001</v>
      </c>
      <c r="OB32" s="899">
        <v>0.1585</v>
      </c>
      <c r="OC32" s="899">
        <v>0.22900000000000001</v>
      </c>
      <c r="OD32" s="899"/>
      <c r="OE32" s="899"/>
      <c r="OF32" s="899"/>
      <c r="OG32" s="899"/>
      <c r="OH32" s="899"/>
      <c r="OI32" s="899"/>
      <c r="OJ32" s="899"/>
      <c r="OK32" s="899"/>
      <c r="OL32" s="899"/>
      <c r="OM32" s="899"/>
      <c r="ON32" s="899"/>
      <c r="OO32" s="899"/>
      <c r="OP32" s="899"/>
      <c r="OQ32" s="899"/>
      <c r="OR32" s="899"/>
      <c r="OS32" s="899"/>
      <c r="OT32" s="899"/>
      <c r="OU32" s="899"/>
      <c r="OV32" s="899"/>
      <c r="OW32" s="899"/>
      <c r="OX32" s="899"/>
      <c r="OY32" s="899"/>
      <c r="OZ32" s="899"/>
      <c r="PA32" s="899"/>
      <c r="PB32" s="899"/>
      <c r="PC32" s="899"/>
      <c r="PD32" s="899"/>
      <c r="PE32" s="899"/>
      <c r="PF32" s="899"/>
    </row>
    <row r="33" spans="1:393">
      <c r="H33">
        <v>49</v>
      </c>
      <c r="O33">
        <v>50</v>
      </c>
      <c r="V33">
        <v>51</v>
      </c>
      <c r="AC33">
        <v>52</v>
      </c>
      <c r="AJ33">
        <v>1</v>
      </c>
      <c r="AQ33">
        <v>2</v>
      </c>
      <c r="AX33">
        <v>3</v>
      </c>
      <c r="BE33">
        <v>4</v>
      </c>
      <c r="BL33">
        <v>5</v>
      </c>
      <c r="BS33">
        <v>6</v>
      </c>
      <c r="BZ33">
        <v>7</v>
      </c>
      <c r="CG33">
        <v>8</v>
      </c>
      <c r="CN33">
        <v>9</v>
      </c>
      <c r="CU33">
        <v>10</v>
      </c>
      <c r="DB33">
        <v>11</v>
      </c>
      <c r="DI33">
        <v>12</v>
      </c>
      <c r="DP33">
        <v>13</v>
      </c>
      <c r="DW33">
        <v>14</v>
      </c>
      <c r="ED33">
        <v>15</v>
      </c>
      <c r="EK33">
        <v>16</v>
      </c>
      <c r="ER33">
        <v>17</v>
      </c>
      <c r="EY33">
        <v>18</v>
      </c>
      <c r="FF33">
        <v>19</v>
      </c>
      <c r="FM33">
        <v>20</v>
      </c>
      <c r="FT33">
        <v>21</v>
      </c>
      <c r="GA33">
        <v>22</v>
      </c>
      <c r="GH33">
        <v>23</v>
      </c>
      <c r="GO33">
        <v>24</v>
      </c>
      <c r="GV33">
        <v>25</v>
      </c>
      <c r="HC33">
        <v>26</v>
      </c>
      <c r="HJ33">
        <v>27</v>
      </c>
      <c r="HQ33">
        <v>28</v>
      </c>
      <c r="HX33">
        <v>29</v>
      </c>
      <c r="IE33">
        <v>30</v>
      </c>
      <c r="IL33">
        <v>31</v>
      </c>
      <c r="IS33">
        <v>32</v>
      </c>
      <c r="IZ33">
        <v>33</v>
      </c>
      <c r="JG33">
        <v>34</v>
      </c>
      <c r="JN33">
        <v>35</v>
      </c>
      <c r="JU33">
        <v>36</v>
      </c>
      <c r="KB33">
        <v>37</v>
      </c>
      <c r="KI33">
        <v>38</v>
      </c>
      <c r="KP33">
        <v>39</v>
      </c>
      <c r="KW33">
        <v>40</v>
      </c>
      <c r="LD33">
        <v>41</v>
      </c>
      <c r="LK33">
        <v>42</v>
      </c>
      <c r="LR33">
        <v>43</v>
      </c>
      <c r="LY33">
        <v>44</v>
      </c>
      <c r="MF33">
        <v>45</v>
      </c>
      <c r="MM33">
        <v>46</v>
      </c>
      <c r="MT33">
        <v>47</v>
      </c>
      <c r="NA33">
        <v>48</v>
      </c>
      <c r="NH33">
        <v>49</v>
      </c>
      <c r="NO33">
        <v>50</v>
      </c>
      <c r="NV33">
        <v>51</v>
      </c>
      <c r="OC33">
        <v>52</v>
      </c>
    </row>
    <row r="34" spans="1:393">
      <c r="A34" s="806" t="s">
        <v>525</v>
      </c>
      <c r="H34" s="348">
        <f>'Proy 2022 vs 2019'!D6</f>
        <v>71468.451000000001</v>
      </c>
      <c r="O34" s="348">
        <f>'Proy 2022 vs 2019'!I6</f>
        <v>58907.942999999999</v>
      </c>
      <c r="V34" s="348">
        <f>'Proy 2022 vs 2019'!N6</f>
        <v>47909.663999999997</v>
      </c>
      <c r="AC34" s="348">
        <f>'Proy 2022 vs 2019'!S6</f>
        <v>44993.145000000004</v>
      </c>
      <c r="AJ34" s="348">
        <f>'Proy 2022 vs 2019'!AC6</f>
        <v>53474.475000000006</v>
      </c>
      <c r="AQ34" s="348">
        <f>'Proy 2022 vs 2019'!AH6</f>
        <v>70020.775999999998</v>
      </c>
      <c r="AX34" s="348">
        <f>'Proy 2022 vs 2019'!AM6</f>
        <v>48939.699199999995</v>
      </c>
      <c r="BE34" s="348">
        <f>'Proy 2022 vs 2019'!AR6</f>
        <v>54773.430500000002</v>
      </c>
      <c r="BL34" s="348">
        <f>'Proy 2022 vs 2019'!BB6</f>
        <v>46274.950799999999</v>
      </c>
      <c r="BS34" s="348">
        <f>'Proy 2022 vs 2019'!BG6</f>
        <v>52736.821799999998</v>
      </c>
      <c r="BZ34" s="348">
        <f>'Proy 2022 vs 2019'!BL6</f>
        <v>66863.150999999998</v>
      </c>
      <c r="CG34" s="348">
        <f>'Proy 2022 vs 2019'!BQ6</f>
        <v>72141.857999999993</v>
      </c>
      <c r="CN34" s="348">
        <f>'Proy 2022 vs 2019'!BV6</f>
        <v>74758.599000000002</v>
      </c>
      <c r="CU34" s="348">
        <f>'Proy 2022 vs 2019'!CF6</f>
        <v>72153.584999999992</v>
      </c>
      <c r="DB34" s="348">
        <f>'Proy 2022 vs 2019'!CK6</f>
        <v>79323.183000000005</v>
      </c>
      <c r="DI34" s="348">
        <f>'Proy 2022 vs 2019'!CP6</f>
        <v>72191.25</v>
      </c>
      <c r="DP34" s="348">
        <f>'Proy 2022 vs 2019'!CU6</f>
        <v>125084.49729999999</v>
      </c>
      <c r="DW34" s="348">
        <f>'Proy 2022 vs 2019'!DE6</f>
        <v>80982.752600000007</v>
      </c>
      <c r="ED34" s="348">
        <f>'Proy 2022 vs 2019'!DJ6</f>
        <v>108132.82479999999</v>
      </c>
      <c r="EK34" s="348">
        <f>'Proy 2022 vs 2019'!DO6</f>
        <v>87430.194000000003</v>
      </c>
      <c r="ER34" s="348">
        <f>'Proy 2022 vs 2019'!DT6</f>
        <v>63475.757999999994</v>
      </c>
      <c r="EY34" s="348">
        <f>'Proy 2022 vs 2019'!ED6</f>
        <v>61134.853499999997</v>
      </c>
      <c r="FF34" s="348">
        <f>'Proy 2022 vs 2019'!EI6</f>
        <v>68828.405699999988</v>
      </c>
      <c r="FM34" s="348">
        <f>'Proy 2022 vs 2019'!EN6</f>
        <v>85856.361999999994</v>
      </c>
      <c r="FT34" s="348">
        <f>'Proy 2022 vs 2019'!ES6</f>
        <v>83668.697799999994</v>
      </c>
      <c r="GA34" s="348">
        <f>'Proy 2022 vs 2019'!EX6</f>
        <v>71797.03349999999</v>
      </c>
      <c r="GH34" s="348">
        <f>'Proy 2022 vs 2019'!FH6</f>
        <v>67299.039399999994</v>
      </c>
      <c r="GO34" s="348">
        <f>'Proy 2022 vs 2019'!FM6</f>
        <v>69579.688499999989</v>
      </c>
      <c r="GV34" s="348">
        <f>'Proy 2022 vs 2019'!FR6</f>
        <v>67406.482900000003</v>
      </c>
      <c r="HC34" s="348">
        <f>'Proy 2022 vs 2019'!FW6</f>
        <v>62529.826199999996</v>
      </c>
      <c r="HJ34" s="348">
        <f>'Proy 2022 vs 2019'!GG6</f>
        <v>79096.853400000007</v>
      </c>
      <c r="HQ34" s="348">
        <f>'Proy 2022 vs 2019'!GL6</f>
        <v>74183.337899999999</v>
      </c>
      <c r="HX34" s="348">
        <f>'Proy 2022 vs 2019'!GQ6</f>
        <v>71604.373500000002</v>
      </c>
      <c r="IE34" s="348">
        <f>'Proy 2022 vs 2019'!GV6</f>
        <v>75915.0723</v>
      </c>
      <c r="IL34" s="348">
        <f>'Proy 2022 vs 2019'!HF6</f>
        <v>54017.08</v>
      </c>
      <c r="IS34" s="348">
        <f>'Proy 2022 vs 2019'!HK6</f>
        <v>55328.181899999996</v>
      </c>
      <c r="IZ34" s="348">
        <f>'Proy 2022 vs 2019'!HP6</f>
        <v>53567.005800000006</v>
      </c>
      <c r="JG34" s="348">
        <f>'Proy 2022 vs 2019'!HU6</f>
        <v>50176.907700000003</v>
      </c>
      <c r="JN34" s="348">
        <f>'Proy 2022 vs 2019'!HZ6</f>
        <v>50157.139300000003</v>
      </c>
      <c r="JO34" s="348"/>
      <c r="JU34" s="348">
        <f>'Proy 2022 vs 2019'!II6</f>
        <v>73297.661700000011</v>
      </c>
      <c r="KB34" s="348">
        <f>'Proy 2022 vs 2019'!IN6</f>
        <v>78066.245999999999</v>
      </c>
      <c r="KI34" s="348">
        <f>'Proy 2022 vs 2019'!IS6</f>
        <v>78889.705199999997</v>
      </c>
      <c r="KP34" s="348">
        <f>'Proy 2022 vs 2019'!IX6</f>
        <v>109915.0539</v>
      </c>
      <c r="KW34" s="348">
        <f>'Proy 2022 vs 2019'!JH6</f>
        <v>55175.750599999999</v>
      </c>
      <c r="LD34" s="348">
        <f>'Proy 2022 vs 2019'!JM6</f>
        <v>60817.249000000003</v>
      </c>
      <c r="LK34" s="348">
        <f>'Proy 2022 vs 2019'!JR6</f>
        <v>72615.15860000001</v>
      </c>
      <c r="LR34" s="348">
        <f>'Proy 2022 vs 2019'!JW6</f>
        <v>88129.191599999991</v>
      </c>
      <c r="LY34" s="348">
        <f>'Proy 2022 vs 2019'!KG6</f>
        <v>130920.58709999999</v>
      </c>
      <c r="MF34" s="348">
        <f>'Proy 2022 vs 2019'!KL6</f>
        <v>170472.7463</v>
      </c>
      <c r="MM34" s="348">
        <f>'Proy 2022 vs 2019'!KQ6</f>
        <v>189531.11179999998</v>
      </c>
      <c r="MT34" s="348">
        <f>'Proy 2022 vs 2019'!KV6</f>
        <v>178705.2629</v>
      </c>
      <c r="NA34" s="348">
        <f>'Proy 2022 vs 2019'!LA6</f>
        <v>47937.727599999998</v>
      </c>
      <c r="NH34" s="348">
        <f>'Proy 2022 vs 2019'!LK6</f>
        <v>71475.376000000004</v>
      </c>
      <c r="NO34" s="348">
        <f>'Proy 2022 vs 2019'!LP6</f>
        <v>52070.032000000007</v>
      </c>
      <c r="NV34" s="348">
        <f>'Proy 2022 vs 2019'!LU6</f>
        <v>65892.162500000006</v>
      </c>
      <c r="OC34" s="348">
        <f>'Proy 2022 vs 2019'!LZ6</f>
        <v>46546.44</v>
      </c>
    </row>
    <row r="35" spans="1:393">
      <c r="A35" s="807" t="s">
        <v>526</v>
      </c>
      <c r="H35" s="348">
        <f>'Proy 2022 vs 2019'!D7</f>
        <v>40924.942499999997</v>
      </c>
      <c r="O35" s="348">
        <f>'Proy 2022 vs 2019'!I7</f>
        <v>43897.600500000008</v>
      </c>
      <c r="V35" s="348">
        <f>'Proy 2022 vs 2019'!N7</f>
        <v>42504.0265</v>
      </c>
      <c r="AC35" s="348">
        <f>'Proy 2022 vs 2019'!S7</f>
        <v>46547.077499999999</v>
      </c>
      <c r="AJ35" s="348">
        <f>'Proy 2022 vs 2019'!AC7</f>
        <v>46666.878300000004</v>
      </c>
      <c r="AQ35" s="348">
        <f>'Proy 2022 vs 2019'!AH7</f>
        <v>62214.5317</v>
      </c>
      <c r="AX35" s="348">
        <f>'Proy 2022 vs 2019'!AM7</f>
        <v>50994.5576</v>
      </c>
      <c r="BE35" s="348">
        <f>'Proy 2022 vs 2019'!AR7</f>
        <v>49650.986499999999</v>
      </c>
      <c r="BL35" s="348">
        <f>'Proy 2022 vs 2019'!BB7</f>
        <v>61751.461199999998</v>
      </c>
      <c r="BS35" s="348">
        <f>'Proy 2022 vs 2019'!BG7</f>
        <v>65302.106999999996</v>
      </c>
      <c r="BZ35" s="348">
        <f>'Proy 2022 vs 2019'!BL7</f>
        <v>71080.799400000004</v>
      </c>
      <c r="CG35" s="348">
        <f>'Proy 2022 vs 2019'!BQ7</f>
        <v>72868.98060000001</v>
      </c>
      <c r="CN35" s="348">
        <f>'Proy 2022 vs 2019'!BV7</f>
        <v>67506.854999999996</v>
      </c>
      <c r="CU35" s="348">
        <f>'Proy 2022 vs 2019'!CF7</f>
        <v>74473.058399999994</v>
      </c>
      <c r="DB35" s="348">
        <f>'Proy 2022 vs 2019'!CK7</f>
        <v>78981.005999999994</v>
      </c>
      <c r="DI35" s="348">
        <f>'Proy 2022 vs 2019'!CP7</f>
        <v>79448.187000000005</v>
      </c>
      <c r="DP35" s="348">
        <f>'Proy 2022 vs 2019'!CU7</f>
        <v>100129.5702</v>
      </c>
      <c r="DW35" s="348">
        <f>'Proy 2022 vs 2019'!DE7</f>
        <v>78012.990000000005</v>
      </c>
      <c r="ED35" s="348">
        <f>'Proy 2022 vs 2019'!DJ7</f>
        <v>118942.84924000001</v>
      </c>
      <c r="EK35" s="348">
        <f>'Proy 2022 vs 2019'!DO7</f>
        <v>82622.131800000003</v>
      </c>
      <c r="ER35" s="348">
        <f>'Proy 2022 vs 2019'!DT7</f>
        <v>88231.494000000006</v>
      </c>
      <c r="EY35" s="348">
        <f>'Proy 2022 vs 2019'!ED7</f>
        <v>71626.2016</v>
      </c>
      <c r="FF35" s="348">
        <f>'Proy 2022 vs 2019'!EI7</f>
        <v>70853.93280000001</v>
      </c>
      <c r="FM35" s="348">
        <f>'Proy 2022 vs 2019'!EN7</f>
        <v>111296.592</v>
      </c>
      <c r="FT35" s="348">
        <f>'Proy 2022 vs 2019'!ES7</f>
        <v>93760.912000000011</v>
      </c>
      <c r="GA35" s="348">
        <f>'Proy 2022 vs 2019'!EX7</f>
        <v>85130.176000000007</v>
      </c>
      <c r="GH35" s="348">
        <f>'Proy 2022 vs 2019'!FH7</f>
        <v>81042.080000000016</v>
      </c>
      <c r="GO35" s="348">
        <f>'Proy 2022 vs 2019'!FM7</f>
        <v>92593.983999999997</v>
      </c>
      <c r="GV35" s="348">
        <f>'Proy 2022 vs 2019'!FR7</f>
        <v>75687.26400000001</v>
      </c>
      <c r="HC35" s="348">
        <f>'Proy 2022 vs 2019'!FW7</f>
        <v>87450.19200000001</v>
      </c>
      <c r="HJ35" s="348">
        <f>'Proy 2022 vs 2019'!GG7</f>
        <v>78667.897200000007</v>
      </c>
      <c r="HQ35" s="348">
        <f>'Proy 2022 vs 2019'!GL7</f>
        <v>76232.825199999992</v>
      </c>
      <c r="HX35" s="348">
        <f>'Proy 2022 vs 2019'!GQ7</f>
        <v>77084.928199999995</v>
      </c>
      <c r="IE35" s="348">
        <f>'Proy 2022 vs 2019'!GV7</f>
        <v>73001.861199999999</v>
      </c>
      <c r="IL35" s="348">
        <f>'Proy 2022 vs 2019'!HF7</f>
        <v>68327.319999999992</v>
      </c>
      <c r="IS35" s="348">
        <f>'Proy 2022 vs 2019'!HK7</f>
        <v>70098.380600000004</v>
      </c>
      <c r="IZ35" s="348">
        <f>'Proy 2022 vs 2019'!HP7</f>
        <v>69173.3796</v>
      </c>
      <c r="JG35" s="348">
        <f>'Proy 2022 vs 2019'!HU7</f>
        <v>65225.915999999997</v>
      </c>
      <c r="JN35" s="348">
        <f>'Proy 2022 vs 2019'!HZ7</f>
        <v>73870.101800000004</v>
      </c>
      <c r="JO35" s="348"/>
      <c r="JU35" s="348">
        <f>'Proy 2022 vs 2019'!II7</f>
        <v>65968.312399999995</v>
      </c>
      <c r="KB35" s="348">
        <f>'Proy 2022 vs 2019'!IN7</f>
        <v>71651.415999999997</v>
      </c>
      <c r="KI35" s="348">
        <f>'Proy 2022 vs 2019'!IS7</f>
        <v>75732.950200000007</v>
      </c>
      <c r="KP35" s="348">
        <f>'Proy 2022 vs 2019'!IX7</f>
        <v>99932.378400000001</v>
      </c>
      <c r="KW35" s="348">
        <f>'Proy 2022 vs 2019'!JH7</f>
        <v>66718.028999999995</v>
      </c>
      <c r="LD35" s="348">
        <f>'Proy 2022 vs 2019'!JM7</f>
        <v>74188.547999999995</v>
      </c>
      <c r="LK35" s="348">
        <f>'Proy 2022 vs 2019'!JR7</f>
        <v>89164.39</v>
      </c>
      <c r="LR35" s="348">
        <f>'Proy 2022 vs 2019'!JW7</f>
        <v>88900.356999999989</v>
      </c>
      <c r="LY35" s="348">
        <f>'Proy 2022 vs 2019'!KG7</f>
        <v>122358.85199999998</v>
      </c>
      <c r="MF35" s="348">
        <f>'Proy 2022 vs 2019'!KL7</f>
        <v>131895.519</v>
      </c>
      <c r="MM35" s="348">
        <f>'Proy 2022 vs 2019'!KQ7</f>
        <v>182203.82599999997</v>
      </c>
      <c r="MT35" s="348">
        <f>'Proy 2022 vs 2019'!KV7</f>
        <v>187710.908</v>
      </c>
      <c r="NA35" s="348">
        <f>'Proy 2022 vs 2019'!LA7</f>
        <v>64303.651999999995</v>
      </c>
      <c r="NH35" s="348">
        <f>'Proy 2022 vs 2019'!LK7</f>
        <v>67923.8</v>
      </c>
      <c r="NO35" s="348">
        <f>'Proy 2022 vs 2019'!LP7</f>
        <v>48829.525000000001</v>
      </c>
      <c r="NV35" s="348">
        <f>'Proy 2022 vs 2019'!LU7</f>
        <v>59203.575000000004</v>
      </c>
      <c r="OC35" s="348">
        <f>'Proy 2022 vs 2019'!LZ7</f>
        <v>55717.031999999992</v>
      </c>
    </row>
    <row r="36" spans="1:393">
      <c r="A36" s="807" t="s">
        <v>527</v>
      </c>
      <c r="H36" s="348">
        <f>'Proy 2022 vs 2019'!D8</f>
        <v>41057.040000000001</v>
      </c>
      <c r="O36" s="348">
        <f>'Proy 2022 vs 2019'!I8</f>
        <v>38602.061500000003</v>
      </c>
      <c r="V36" s="348">
        <f>'Proy 2022 vs 2019'!N8</f>
        <v>46064.712999999996</v>
      </c>
      <c r="AC36" s="348">
        <f>'Proy 2022 vs 2019'!S8</f>
        <v>53522.42</v>
      </c>
      <c r="AJ36" s="348">
        <f>'Proy 2022 vs 2019'!AC8</f>
        <v>62581.75</v>
      </c>
      <c r="AQ36" s="348">
        <f>'Proy 2022 vs 2019'!AH8</f>
        <v>78034.236000000004</v>
      </c>
      <c r="AX36" s="348">
        <f>'Proy 2022 vs 2019'!AM8</f>
        <v>57847.681499999999</v>
      </c>
      <c r="BE36" s="348">
        <f>'Proy 2022 vs 2019'!AR8</f>
        <v>61718.02</v>
      </c>
      <c r="BL36" s="348">
        <f>'Proy 2022 vs 2019'!BB8</f>
        <v>66321.244500000001</v>
      </c>
      <c r="BS36" s="348">
        <f>'Proy 2022 vs 2019'!BG8</f>
        <v>70358.043000000005</v>
      </c>
      <c r="BZ36" s="348">
        <f>'Proy 2022 vs 2019'!BL8</f>
        <v>80144.09550000001</v>
      </c>
      <c r="CG36" s="348">
        <f>'Proy 2022 vs 2019'!BQ8</f>
        <v>75886.734000000011</v>
      </c>
      <c r="CN36" s="348">
        <f>'Proy 2022 vs 2019'!BV8</f>
        <v>75405.792000000001</v>
      </c>
      <c r="CU36" s="348">
        <f>'Proy 2022 vs 2019'!CF8</f>
        <v>78429.550499999998</v>
      </c>
      <c r="DB36" s="348">
        <f>'Proy 2022 vs 2019'!CK8</f>
        <v>77224.213499999998</v>
      </c>
      <c r="DI36" s="348">
        <f>'Proy 2022 vs 2019'!CP8</f>
        <v>81177.505500000014</v>
      </c>
      <c r="DP36" s="348">
        <f>'Proy 2022 vs 2019'!CU8</f>
        <v>116928.0315</v>
      </c>
      <c r="DW36" s="348">
        <f>'Proy 2022 vs 2019'!DE8</f>
        <v>82532.417799999996</v>
      </c>
      <c r="ED36" s="348">
        <f>'Proy 2022 vs 2019'!DJ8</f>
        <v>108820.96204000001</v>
      </c>
      <c r="EK36" s="348">
        <f>'Proy 2022 vs 2019'!DO8</f>
        <v>77980.381500000003</v>
      </c>
      <c r="ER36" s="348">
        <f>'Proy 2022 vs 2019'!DT8</f>
        <v>79269.214500000002</v>
      </c>
      <c r="EY36" s="348">
        <f>'Proy 2022 vs 2019'!ED8</f>
        <v>79690.275000000009</v>
      </c>
      <c r="FF36" s="348">
        <f>'Proy 2022 vs 2019'!EI8</f>
        <v>85640.5095</v>
      </c>
      <c r="FM36" s="348">
        <f>'Proy 2022 vs 2019'!EN8</f>
        <v>84158.228199999998</v>
      </c>
      <c r="FT36" s="348">
        <f>'Proy 2022 vs 2019'!ES8</f>
        <v>89515.777000000002</v>
      </c>
      <c r="GA36" s="348">
        <f>'Proy 2022 vs 2019'!EX8</f>
        <v>84087.295800000007</v>
      </c>
      <c r="GH36" s="348">
        <f>'Proy 2022 vs 2019'!FH8</f>
        <v>61829.289599999996</v>
      </c>
      <c r="GO36" s="348">
        <f>'Proy 2022 vs 2019'!FM8</f>
        <v>62726.801800000001</v>
      </c>
      <c r="GV36" s="348">
        <f>'Proy 2022 vs 2019'!FR8</f>
        <v>72096.987199999989</v>
      </c>
      <c r="HC36" s="348">
        <f>'Proy 2022 vs 2019'!FW8</f>
        <v>62355.625799999994</v>
      </c>
      <c r="HJ36" s="348">
        <f>'Proy 2022 vs 2019'!GG8</f>
        <v>77152.540500000003</v>
      </c>
      <c r="HQ36" s="348">
        <f>'Proy 2022 vs 2019'!GL8</f>
        <v>67104.87000000001</v>
      </c>
      <c r="HX36" s="348">
        <f>'Proy 2022 vs 2019'!GQ8</f>
        <v>57172.888500000008</v>
      </c>
      <c r="IE36" s="348">
        <f>'Proy 2022 vs 2019'!GV8</f>
        <v>65201.524500000007</v>
      </c>
      <c r="IL36" s="348">
        <f>'Proy 2022 vs 2019'!HF8</f>
        <v>60367.65</v>
      </c>
      <c r="IS36" s="348">
        <f>'Proy 2022 vs 2019'!HK8</f>
        <v>66813.894</v>
      </c>
      <c r="IZ36" s="348">
        <f>'Proy 2022 vs 2019'!HP8</f>
        <v>59877.835500000001</v>
      </c>
      <c r="JG36" s="348">
        <f>'Proy 2022 vs 2019'!HU8</f>
        <v>61840.432500000003</v>
      </c>
      <c r="JN36" s="348">
        <f>'Proy 2022 vs 2019'!HZ8</f>
        <v>63030.849000000002</v>
      </c>
      <c r="JO36" s="348"/>
      <c r="JU36" s="348">
        <f>'Proy 2022 vs 2019'!II8</f>
        <v>63329.256000000001</v>
      </c>
      <c r="KB36" s="348">
        <f>'Proy 2022 vs 2019'!IN8</f>
        <v>72425.901600000012</v>
      </c>
      <c r="KI36" s="348">
        <f>'Proy 2022 vs 2019'!IS8</f>
        <v>80625.153600000005</v>
      </c>
      <c r="KP36" s="348">
        <f>'Proy 2022 vs 2019'!IX8</f>
        <v>99135.63</v>
      </c>
      <c r="KW36" s="348">
        <f>'Proy 2022 vs 2019'!JH8</f>
        <v>59936.702900000004</v>
      </c>
      <c r="LD36" s="348">
        <f>'Proy 2022 vs 2019'!JM8</f>
        <v>63386.449699999997</v>
      </c>
      <c r="LK36" s="348">
        <f>'Proy 2022 vs 2019'!JR8</f>
        <v>97622.426800000001</v>
      </c>
      <c r="LR36" s="348">
        <f>'Proy 2022 vs 2019'!JW8</f>
        <v>91541.608600000007</v>
      </c>
      <c r="LY36" s="348">
        <f>'Proy 2022 vs 2019'!KG8</f>
        <v>114309.09019999999</v>
      </c>
      <c r="MF36" s="348">
        <f>'Proy 2022 vs 2019'!KL8</f>
        <v>129907.07890000001</v>
      </c>
      <c r="MM36" s="348">
        <f>'Proy 2022 vs 2019'!KQ8</f>
        <v>158147.33070000002</v>
      </c>
      <c r="MT36" s="348">
        <f>'Proy 2022 vs 2019'!KV8</f>
        <v>172669.20259999999</v>
      </c>
      <c r="NA36" s="348">
        <f>'Proy 2022 vs 2019'!LA8</f>
        <v>52316.709799999997</v>
      </c>
      <c r="NH36" s="348">
        <f>'Proy 2022 vs 2019'!LK8</f>
        <v>63057.668800000007</v>
      </c>
      <c r="NO36" s="348">
        <f>'Proy 2022 vs 2019'!LP8</f>
        <v>52115.052599999995</v>
      </c>
      <c r="NV36" s="348">
        <f>'Proy 2022 vs 2019'!LU8</f>
        <v>65223.69000000001</v>
      </c>
      <c r="OC36" s="348">
        <f>'Proy 2022 vs 2019'!LZ8</f>
        <v>77494.768000000011</v>
      </c>
    </row>
    <row r="37" spans="1:393">
      <c r="A37" s="807" t="s">
        <v>528</v>
      </c>
      <c r="H37" s="348">
        <f>'Proy 2022 vs 2019'!D9</f>
        <v>41221.795999999995</v>
      </c>
      <c r="O37" s="348">
        <f>'Proy 2022 vs 2019'!I9</f>
        <v>41726.803999999996</v>
      </c>
      <c r="V37" s="348">
        <f>'Proy 2022 vs 2019'!N9</f>
        <v>34789.719999999994</v>
      </c>
      <c r="AC37" s="348">
        <f>'Proy 2022 vs 2019'!S9</f>
        <v>25284.375</v>
      </c>
      <c r="AJ37" s="348">
        <f>'Proy 2022 vs 2019'!AC9</f>
        <v>23639.974999999999</v>
      </c>
      <c r="AQ37" s="348">
        <f>'Proy 2022 vs 2019'!AH9</f>
        <v>37953.029700000006</v>
      </c>
      <c r="AX37" s="348">
        <f>'Proy 2022 vs 2019'!AM9</f>
        <v>23381.429500000002</v>
      </c>
      <c r="BE37" s="348">
        <f>'Proy 2022 vs 2019'!AR9</f>
        <v>48803.763099999996</v>
      </c>
      <c r="BL37" s="348">
        <f>'Proy 2022 vs 2019'!BB9</f>
        <v>39035.713400000001</v>
      </c>
      <c r="BS37" s="348">
        <f>'Proy 2022 vs 2019'!BG9</f>
        <v>45728.265800000001</v>
      </c>
      <c r="BZ37" s="348">
        <f>'Proy 2022 vs 2019'!BL9</f>
        <v>43674.016599999995</v>
      </c>
      <c r="CG37" s="348">
        <f>'Proy 2022 vs 2019'!BQ9</f>
        <v>42560.693599999999</v>
      </c>
      <c r="CN37" s="348">
        <f>'Proy 2022 vs 2019'!BV9</f>
        <v>52005.119699999996</v>
      </c>
      <c r="CU37" s="348">
        <f>'Proy 2022 vs 2019'!CF9</f>
        <v>51372.647700000001</v>
      </c>
      <c r="DB37" s="348">
        <f>'Proy 2022 vs 2019'!CK9</f>
        <v>55724.039000000004</v>
      </c>
      <c r="DI37" s="348">
        <f>'Proy 2022 vs 2019'!CP9</f>
        <v>59012.929900000003</v>
      </c>
      <c r="DP37" s="348">
        <f>'Proy 2022 vs 2019'!CU9</f>
        <v>49918.7359</v>
      </c>
      <c r="DW37" s="348">
        <f>'Proy 2022 vs 2019'!DE9</f>
        <v>50226.61</v>
      </c>
      <c r="ED37" s="348">
        <f>'Proy 2022 vs 2019'!DJ9</f>
        <v>74706.570200000016</v>
      </c>
      <c r="EK37" s="348">
        <f>'Proy 2022 vs 2019'!DO9</f>
        <v>48352.7837</v>
      </c>
      <c r="ER37" s="348">
        <f>'Proy 2022 vs 2019'!DT9</f>
        <v>45556.606299999999</v>
      </c>
      <c r="EY37" s="348">
        <f>'Proy 2022 vs 2019'!ED9</f>
        <v>35174.393100000001</v>
      </c>
      <c r="FF37" s="348">
        <f>'Proy 2022 vs 2019'!EI9</f>
        <v>47351.593799999995</v>
      </c>
      <c r="FM37" s="348">
        <f>'Proy 2022 vs 2019'!EN9</f>
        <v>65235.498200000002</v>
      </c>
      <c r="FT37" s="348">
        <f>'Proy 2022 vs 2019'!ES9</f>
        <v>62219.049099999997</v>
      </c>
      <c r="GA37" s="348">
        <f>'Proy 2022 vs 2019'!EX9</f>
        <v>58053.813600000001</v>
      </c>
      <c r="GH37" s="348">
        <f>'Proy 2022 vs 2019'!FH9</f>
        <v>43914.942499999997</v>
      </c>
      <c r="GO37" s="348">
        <f>'Proy 2022 vs 2019'!FM9</f>
        <v>55239.268500000006</v>
      </c>
      <c r="GV37" s="348">
        <f>'Proy 2022 vs 2019'!FR9</f>
        <v>47634.977000000006</v>
      </c>
      <c r="HC37" s="348">
        <f>'Proy 2022 vs 2019'!FW9</f>
        <v>53087.573500000006</v>
      </c>
      <c r="HJ37" s="348">
        <f>'Proy 2022 vs 2019'!GG9</f>
        <v>56466.082500000004</v>
      </c>
      <c r="HQ37" s="348">
        <f>'Proy 2022 vs 2019'!GL9</f>
        <v>44727.442499999997</v>
      </c>
      <c r="HX37" s="348">
        <f>'Proy 2022 vs 2019'!GQ9</f>
        <v>46867.95</v>
      </c>
      <c r="IE37" s="348">
        <f>'Proy 2022 vs 2019'!GV9</f>
        <v>42286.747499999998</v>
      </c>
      <c r="IL37" s="348">
        <f>'Proy 2022 vs 2019'!HF9</f>
        <v>37662.75</v>
      </c>
      <c r="IS37" s="348">
        <f>'Proy 2022 vs 2019'!HK9</f>
        <v>41716.927499999998</v>
      </c>
      <c r="IZ37" s="348">
        <f>'Proy 2022 vs 2019'!HP9</f>
        <v>43025.782500000001</v>
      </c>
      <c r="JG37" s="348">
        <f>'Proy 2022 vs 2019'!HU9</f>
        <v>37143.457500000004</v>
      </c>
      <c r="JN37" s="348">
        <f>'Proy 2022 vs 2019'!HZ9</f>
        <v>38741.94</v>
      </c>
      <c r="JO37" s="348"/>
      <c r="JU37" s="348">
        <f>'Proy 2022 vs 2019'!II9</f>
        <v>41864.364400000006</v>
      </c>
      <c r="KB37" s="348">
        <f>'Proy 2022 vs 2019'!IN9</f>
        <v>40773.278000000006</v>
      </c>
      <c r="KI37" s="348">
        <f>'Proy 2022 vs 2019'!IS9</f>
        <v>51321.067200000005</v>
      </c>
      <c r="KP37" s="348">
        <f>'Proy 2022 vs 2019'!IX9</f>
        <v>59309.921199999997</v>
      </c>
      <c r="KW37" s="348">
        <f>'Proy 2022 vs 2019'!JH9</f>
        <v>50431.352999999996</v>
      </c>
      <c r="LD37" s="348">
        <f>'Proy 2022 vs 2019'!JM9</f>
        <v>57833.394599999992</v>
      </c>
      <c r="LK37" s="348">
        <f>'Proy 2022 vs 2019'!JR9</f>
        <v>67000.313999999998</v>
      </c>
      <c r="LR37" s="348">
        <f>'Proy 2022 vs 2019'!JW9</f>
        <v>58434.8318</v>
      </c>
      <c r="LY37" s="348">
        <f>'Proy 2022 vs 2019'!KG9</f>
        <v>74789.895799999998</v>
      </c>
      <c r="MF37" s="348">
        <f>'Proy 2022 vs 2019'!KL9</f>
        <v>107683.83499999999</v>
      </c>
      <c r="MM37" s="348">
        <f>'Proy 2022 vs 2019'!KQ9</f>
        <v>161084.24400000001</v>
      </c>
      <c r="MT37" s="348">
        <f>'Proy 2022 vs 2019'!KV9</f>
        <v>160381.77459999998</v>
      </c>
      <c r="NA37" s="348">
        <f>'Proy 2022 vs 2019'!LA9</f>
        <v>58950.546199999997</v>
      </c>
      <c r="NH37" s="348">
        <f>'Proy 2022 vs 2019'!LK9</f>
        <v>47904.606400000004</v>
      </c>
      <c r="NO37" s="348">
        <f>'Proy 2022 vs 2019'!LP9</f>
        <v>36492.255000000005</v>
      </c>
      <c r="NV37" s="348">
        <f>'Proy 2022 vs 2019'!LU9</f>
        <v>60616</v>
      </c>
      <c r="OC37" s="348">
        <f>'Proy 2022 vs 2019'!LZ9</f>
        <v>31101.3</v>
      </c>
    </row>
    <row r="38" spans="1:393">
      <c r="A38" s="807" t="s">
        <v>529</v>
      </c>
      <c r="H38" s="348">
        <f>'Proy 2022 vs 2019'!D10</f>
        <v>42712.921999999999</v>
      </c>
      <c r="O38" s="348">
        <f>'Proy 2022 vs 2019'!I10</f>
        <v>50152.570999999996</v>
      </c>
      <c r="V38" s="348">
        <f>'Proy 2022 vs 2019'!N10</f>
        <v>47700.435999999994</v>
      </c>
      <c r="AC38" s="348">
        <f>'Proy 2022 vs 2019'!S10</f>
        <v>45565.287999999993</v>
      </c>
      <c r="AJ38" s="348">
        <f>'Proy 2022 vs 2019'!AC10</f>
        <v>47838.933400000002</v>
      </c>
      <c r="AQ38" s="348">
        <f>'Proy 2022 vs 2019'!AH10</f>
        <v>67235.928500000009</v>
      </c>
      <c r="AX38" s="348">
        <f>'Proy 2022 vs 2019'!AM10</f>
        <v>40788.715500000006</v>
      </c>
      <c r="BE38" s="348">
        <f>'Proy 2022 vs 2019'!AR10</f>
        <v>51950.580600000001</v>
      </c>
      <c r="BL38" s="348">
        <f>'Proy 2022 vs 2019'!BB10</f>
        <v>42822.707399999999</v>
      </c>
      <c r="BS38" s="348">
        <f>'Proy 2022 vs 2019'!BG10</f>
        <v>47765.219999999994</v>
      </c>
      <c r="BZ38" s="348">
        <f>'Proy 2022 vs 2019'!BL10</f>
        <v>47818.40849999999</v>
      </c>
      <c r="CG38" s="348">
        <f>'Proy 2022 vs 2019'!BQ10</f>
        <v>50422.597699999998</v>
      </c>
      <c r="CN38" s="348">
        <f>'Proy 2022 vs 2019'!BV10</f>
        <v>52012.671300000002</v>
      </c>
      <c r="CU38" s="348">
        <f>'Proy 2022 vs 2019'!CF10</f>
        <v>52849.172000000006</v>
      </c>
      <c r="DB38" s="348">
        <f>'Proy 2022 vs 2019'!CK10</f>
        <v>53079.787199999999</v>
      </c>
      <c r="DI38" s="348">
        <f>'Proy 2022 vs 2019'!CP10</f>
        <v>53831.0412</v>
      </c>
      <c r="DP38" s="348">
        <f>'Proy 2022 vs 2019'!CU10</f>
        <v>97039.511400000003</v>
      </c>
      <c r="DW38" s="348">
        <f>'Proy 2022 vs 2019'!DE10</f>
        <v>51471.384900000005</v>
      </c>
      <c r="ED38" s="348">
        <f>'Proy 2022 vs 2019'!DJ10</f>
        <v>98815.178279999993</v>
      </c>
      <c r="EK38" s="348">
        <f>'Proy 2022 vs 2019'!DO10</f>
        <v>61016.481599999992</v>
      </c>
      <c r="ER38" s="348">
        <f>'Proy 2022 vs 2019'!DT10</f>
        <v>55067.488599999997</v>
      </c>
      <c r="EY38" s="348">
        <f>'Proy 2022 vs 2019'!ED10</f>
        <v>64974.902999999991</v>
      </c>
      <c r="FF38" s="348">
        <f>'Proy 2022 vs 2019'!EI10</f>
        <v>61928.775999999991</v>
      </c>
      <c r="FM38" s="348">
        <f>'Proy 2022 vs 2019'!EN10</f>
        <v>65309.649999999994</v>
      </c>
      <c r="FT38" s="348">
        <f>'Proy 2022 vs 2019'!ES10</f>
        <v>72996.195999999996</v>
      </c>
      <c r="GA38" s="348">
        <f>'Proy 2022 vs 2019'!EX10</f>
        <v>68926.739000000001</v>
      </c>
      <c r="GH38" s="348">
        <f>'Proy 2022 vs 2019'!FH10</f>
        <v>63689.010199999997</v>
      </c>
      <c r="GO38" s="348">
        <f>'Proy 2022 vs 2019'!FM10</f>
        <v>65997.928599999999</v>
      </c>
      <c r="GV38" s="348">
        <f>'Proy 2022 vs 2019'!FR10</f>
        <v>58425.671399999999</v>
      </c>
      <c r="HC38" s="348">
        <f>'Proy 2022 vs 2019'!FW10</f>
        <v>64227.352800000001</v>
      </c>
      <c r="HJ38" s="348">
        <f>'Proy 2022 vs 2019'!GG10</f>
        <v>60542.872000000003</v>
      </c>
      <c r="HQ38" s="348">
        <f>'Proy 2022 vs 2019'!GL10</f>
        <v>63930.854000000007</v>
      </c>
      <c r="HX38" s="348">
        <f>'Proy 2022 vs 2019'!GQ10</f>
        <v>54099.246500000001</v>
      </c>
      <c r="IE38" s="348">
        <f>'Proy 2022 vs 2019'!GV10</f>
        <v>61513.504000000001</v>
      </c>
      <c r="IL38" s="348">
        <f>'Proy 2022 vs 2019'!HF10</f>
        <v>56446.12</v>
      </c>
      <c r="IS38" s="348">
        <f>'Proy 2022 vs 2019'!HK10</f>
        <v>51766.1152</v>
      </c>
      <c r="IZ38" s="348">
        <f>'Proy 2022 vs 2019'!HP10</f>
        <v>39084.652400000006</v>
      </c>
      <c r="JG38" s="348">
        <f>'Proy 2022 vs 2019'!HU10</f>
        <v>47365.617600000005</v>
      </c>
      <c r="JN38" s="348">
        <f>'Proy 2022 vs 2019'!HZ10</f>
        <v>46816.898400000005</v>
      </c>
      <c r="JO38" s="348"/>
      <c r="JU38" s="348">
        <f>'Proy 2022 vs 2019'!II10</f>
        <v>60053.596800000007</v>
      </c>
      <c r="KB38" s="348">
        <f>'Proy 2022 vs 2019'!IN10</f>
        <v>80975.78820000001</v>
      </c>
      <c r="KI38" s="348">
        <f>'Proy 2022 vs 2019'!IS10</f>
        <v>71884.638300000006</v>
      </c>
      <c r="KP38" s="348">
        <f>'Proy 2022 vs 2019'!IX10</f>
        <v>102641.54250000001</v>
      </c>
      <c r="KW38" s="348">
        <f>'Proy 2022 vs 2019'!JH10</f>
        <v>66918.183999999994</v>
      </c>
      <c r="LD38" s="348">
        <f>'Proy 2022 vs 2019'!JM10</f>
        <v>72448.288</v>
      </c>
      <c r="LK38" s="348">
        <f>'Proy 2022 vs 2019'!JR10</f>
        <v>95116.080000000016</v>
      </c>
      <c r="LR38" s="348">
        <f>'Proy 2022 vs 2019'!JW10</f>
        <v>94846.088000000003</v>
      </c>
      <c r="LY38" s="348">
        <f>'Proy 2022 vs 2019'!KG10</f>
        <v>120148.89600000001</v>
      </c>
      <c r="MF38" s="348">
        <f>'Proy 2022 vs 2019'!KL10</f>
        <v>139418.568</v>
      </c>
      <c r="MM38" s="348">
        <f>'Proy 2022 vs 2019'!KQ10</f>
        <v>191856.40800000002</v>
      </c>
      <c r="MT38" s="348">
        <f>'Proy 2022 vs 2019'!KV10</f>
        <v>182341.80000000002</v>
      </c>
      <c r="NA38" s="348">
        <f>'Proy 2022 vs 2019'!LA10</f>
        <v>52826.184000000001</v>
      </c>
      <c r="NH38" s="348">
        <f>'Proy 2022 vs 2019'!LK10</f>
        <v>55045.423999999999</v>
      </c>
      <c r="NO38" s="348">
        <f>'Proy 2022 vs 2019'!LP10</f>
        <v>50846.269399999997</v>
      </c>
      <c r="NV38" s="348">
        <f>'Proy 2022 vs 2019'!LU10</f>
        <v>55480.024999999994</v>
      </c>
      <c r="OC38" s="348">
        <f>'Proy 2022 vs 2019'!LZ10</f>
        <v>49041.014000000003</v>
      </c>
    </row>
    <row r="39" spans="1:393">
      <c r="A39" s="807" t="s">
        <v>530</v>
      </c>
      <c r="H39" s="348">
        <f>'Proy 2022 vs 2019'!D11</f>
        <v>55978.972000000002</v>
      </c>
      <c r="O39" s="348">
        <f>'Proy 2022 vs 2019'!I11</f>
        <v>62240.275999999991</v>
      </c>
      <c r="V39" s="348">
        <f>'Proy 2022 vs 2019'!N11</f>
        <v>57457.491000000002</v>
      </c>
      <c r="AC39" s="348">
        <f>'Proy 2022 vs 2019'!S11</f>
        <v>52927.554400000008</v>
      </c>
      <c r="AJ39" s="348">
        <f>'Proy 2022 vs 2019'!AC11</f>
        <v>48070.478400000007</v>
      </c>
      <c r="AQ39" s="348">
        <f>'Proy 2022 vs 2019'!AH11</f>
        <v>73822.289999999994</v>
      </c>
      <c r="AX39" s="348">
        <f>'Proy 2022 vs 2019'!AM11</f>
        <v>46870.536</v>
      </c>
      <c r="BE39" s="348">
        <f>'Proy 2022 vs 2019'!AR11</f>
        <v>70939.372000000003</v>
      </c>
      <c r="BL39" s="348">
        <f>'Proy 2022 vs 2019'!BB11</f>
        <v>69215.073600000003</v>
      </c>
      <c r="BS39" s="348">
        <f>'Proy 2022 vs 2019'!BG11</f>
        <v>68724.446000000011</v>
      </c>
      <c r="BZ39" s="348">
        <f>'Proy 2022 vs 2019'!BL11</f>
        <v>86954.790900000007</v>
      </c>
      <c r="CG39" s="348">
        <f>'Proy 2022 vs 2019'!BQ11</f>
        <v>75120.634500000015</v>
      </c>
      <c r="CN39" s="348">
        <f>'Proy 2022 vs 2019'!BV11</f>
        <v>77153.508300000001</v>
      </c>
      <c r="CU39" s="348">
        <f>'Proy 2022 vs 2019'!CF11</f>
        <v>83807.172000000006</v>
      </c>
      <c r="DB39" s="348">
        <f>'Proy 2022 vs 2019'!CK11</f>
        <v>96060.707999999999</v>
      </c>
      <c r="DI39" s="348">
        <f>'Proy 2022 vs 2019'!CP11</f>
        <v>90512.063999999998</v>
      </c>
      <c r="DP39" s="348">
        <f>'Proy 2022 vs 2019'!CU11</f>
        <v>112800.56240000001</v>
      </c>
      <c r="DW39" s="348">
        <f>'Proy 2022 vs 2019'!DE11</f>
        <v>89043.704299999998</v>
      </c>
      <c r="ED39" s="348">
        <f>'Proy 2022 vs 2019'!DJ11</f>
        <v>135963.78333999999</v>
      </c>
      <c r="EK39" s="348">
        <f>'Proy 2022 vs 2019'!DO11</f>
        <v>76402.899999999994</v>
      </c>
      <c r="ER39" s="348">
        <f>'Proy 2022 vs 2019'!DT11</f>
        <v>83769.650999999983</v>
      </c>
      <c r="EY39" s="348">
        <f>'Proy 2022 vs 2019'!ED11</f>
        <v>106468.20000000001</v>
      </c>
      <c r="FF39" s="348">
        <f>'Proy 2022 vs 2019'!EI11</f>
        <v>104641.89600000001</v>
      </c>
      <c r="FM39" s="348">
        <f>'Proy 2022 vs 2019'!EN11</f>
        <v>91888.460800000001</v>
      </c>
      <c r="FT39" s="348">
        <f>'Proy 2022 vs 2019'!ES11</f>
        <v>85730.566400000011</v>
      </c>
      <c r="GA39" s="348">
        <f>'Proy 2022 vs 2019'!EX11</f>
        <v>85130.144</v>
      </c>
      <c r="GH39" s="348">
        <f>'Proy 2022 vs 2019'!FH11</f>
        <v>95846.083199999994</v>
      </c>
      <c r="GO39" s="348">
        <f>'Proy 2022 vs 2019'!FM11</f>
        <v>94928.047200000001</v>
      </c>
      <c r="GV39" s="348">
        <f>'Proy 2022 vs 2019'!FR11</f>
        <v>92244.736799999999</v>
      </c>
      <c r="HC39" s="348">
        <f>'Proy 2022 vs 2019'!FW11</f>
        <v>75097.303199999995</v>
      </c>
      <c r="HJ39" s="348">
        <f>'Proy 2022 vs 2019'!GG11</f>
        <v>81325.777499999997</v>
      </c>
      <c r="HQ39" s="348">
        <f>'Proy 2022 vs 2019'!GL11</f>
        <v>90393.180000000008</v>
      </c>
      <c r="HX39" s="348">
        <f>'Proy 2022 vs 2019'!GQ11</f>
        <v>87915.097500000003</v>
      </c>
      <c r="IE39" s="348">
        <f>'Proy 2022 vs 2019'!GV11</f>
        <v>76120.192500000005</v>
      </c>
      <c r="IL39" s="348">
        <f>'Proy 2022 vs 2019'!HF11</f>
        <v>82666.009999999995</v>
      </c>
      <c r="IS39" s="348">
        <f>'Proy 2022 vs 2019'!HK11</f>
        <v>83478.910299999989</v>
      </c>
      <c r="IZ39" s="348">
        <f>'Proy 2022 vs 2019'!HP11</f>
        <v>76715.414799999999</v>
      </c>
      <c r="JG39" s="348">
        <f>'Proy 2022 vs 2019'!HU11</f>
        <v>75252.459799999997</v>
      </c>
      <c r="JN39" s="348">
        <f>'Proy 2022 vs 2019'!HZ11</f>
        <v>83597.1679</v>
      </c>
      <c r="JO39" s="348"/>
      <c r="JU39" s="348">
        <f>'Proy 2022 vs 2019'!II11</f>
        <v>90020.415399999998</v>
      </c>
      <c r="KB39" s="348">
        <f>'Proy 2022 vs 2019'!IN11</f>
        <v>98621.561199999996</v>
      </c>
      <c r="KI39" s="348">
        <f>'Proy 2022 vs 2019'!IS11</f>
        <v>91841.03</v>
      </c>
      <c r="KP39" s="348">
        <f>'Proy 2022 vs 2019'!IX11</f>
        <v>129562.60400000001</v>
      </c>
      <c r="KW39" s="348">
        <f>'Proy 2022 vs 2019'!JH11</f>
        <v>80285.5717</v>
      </c>
      <c r="LD39" s="348">
        <f>'Proy 2022 vs 2019'!JM11</f>
        <v>96894.438399999999</v>
      </c>
      <c r="LK39" s="348">
        <f>'Proy 2022 vs 2019'!JR11</f>
        <v>109119.92129999999</v>
      </c>
      <c r="LR39" s="348">
        <f>'Proy 2022 vs 2019'!JW11</f>
        <v>131783.00769999999</v>
      </c>
      <c r="LY39" s="348">
        <f>'Proy 2022 vs 2019'!KG11</f>
        <v>206650.54099999997</v>
      </c>
      <c r="MF39" s="348">
        <f>'Proy 2022 vs 2019'!KL11</f>
        <v>250591.29789999998</v>
      </c>
      <c r="MM39" s="348">
        <f>'Proy 2022 vs 2019'!KQ11</f>
        <v>326217.57269999996</v>
      </c>
      <c r="MT39" s="348">
        <f>'Proy 2022 vs 2019'!KV11</f>
        <v>239981.88859999998</v>
      </c>
      <c r="NA39" s="348">
        <f>'Proy 2022 vs 2019'!LA11</f>
        <v>81187.520199999999</v>
      </c>
      <c r="NH39" s="348">
        <f>'Proy 2022 vs 2019'!LK11</f>
        <v>70240.072</v>
      </c>
      <c r="NO39" s="348">
        <f>'Proy 2022 vs 2019'!LP11</f>
        <v>63994.630500000007</v>
      </c>
      <c r="NV39" s="348">
        <f>'Proy 2022 vs 2019'!LU11</f>
        <v>75538.785000000003</v>
      </c>
      <c r="OC39" s="348">
        <f>'Proy 2022 vs 2019'!LZ11</f>
        <v>59420.435999999994</v>
      </c>
    </row>
    <row r="40" spans="1:393">
      <c r="A40" s="807" t="s">
        <v>531</v>
      </c>
      <c r="H40" s="348">
        <f>'Proy 2022 vs 2019'!D12</f>
        <v>55698.417600000001</v>
      </c>
      <c r="O40" s="348">
        <f>'Proy 2022 vs 2019'!I12</f>
        <v>55330.525600000001</v>
      </c>
      <c r="V40" s="348">
        <f>'Proy 2022 vs 2019'!N12</f>
        <v>44082.301200000002</v>
      </c>
      <c r="AC40" s="348">
        <f>'Proy 2022 vs 2019'!S12</f>
        <v>48307.024999999994</v>
      </c>
      <c r="AJ40" s="348">
        <f>'Proy 2022 vs 2019'!AC12</f>
        <v>54549.322999999997</v>
      </c>
      <c r="AQ40" s="348">
        <f>'Proy 2022 vs 2019'!AH12</f>
        <v>68123.649999999994</v>
      </c>
      <c r="AX40" s="348">
        <f>'Proy 2022 vs 2019'!AM12</f>
        <v>59891.37</v>
      </c>
      <c r="BE40" s="348">
        <f>'Proy 2022 vs 2019'!AR12</f>
        <v>76663.991999999998</v>
      </c>
      <c r="BL40" s="348">
        <f>'Proy 2022 vs 2019'!BB12</f>
        <v>93893.271200000003</v>
      </c>
      <c r="BS40" s="348">
        <f>'Proy 2022 vs 2019'!BG12</f>
        <v>89564.703999999998</v>
      </c>
      <c r="BZ40" s="348">
        <f>'Proy 2022 vs 2019'!BL12</f>
        <v>95530.058400000009</v>
      </c>
      <c r="CG40" s="348">
        <f>'Proy 2022 vs 2019'!BQ12</f>
        <v>95530.058400000009</v>
      </c>
      <c r="CN40" s="348">
        <f>'Proy 2022 vs 2019'!BV12</f>
        <v>113463.372</v>
      </c>
      <c r="CU40" s="348">
        <f>'Proy 2022 vs 2019'!CF12</f>
        <v>84548.772000000012</v>
      </c>
      <c r="DB40" s="348">
        <f>'Proy 2022 vs 2019'!CK12</f>
        <v>85557.343500000003</v>
      </c>
      <c r="DI40" s="348">
        <f>'Proy 2022 vs 2019'!CP12</f>
        <v>76028.813999999998</v>
      </c>
      <c r="DP40" s="348">
        <f>'Proy 2022 vs 2019'!CU12</f>
        <v>121985.61599999999</v>
      </c>
      <c r="DW40" s="348">
        <f>'Proy 2022 vs 2019'!DE12</f>
        <v>94118.180800000002</v>
      </c>
      <c r="ED40" s="348">
        <f>'Proy 2022 vs 2019'!DJ12</f>
        <v>154822.15056000001</v>
      </c>
      <c r="EK40" s="348">
        <f>'Proy 2022 vs 2019'!DO12</f>
        <v>98221.544999999998</v>
      </c>
      <c r="ER40" s="348">
        <f>'Proy 2022 vs 2019'!DT12</f>
        <v>114758.08650000002</v>
      </c>
      <c r="EY40" s="348">
        <f>'Proy 2022 vs 2019'!ED12</f>
        <v>107938.1</v>
      </c>
      <c r="FF40" s="348">
        <f>'Proy 2022 vs 2019'!EI12</f>
        <v>121209.12959999999</v>
      </c>
      <c r="FM40" s="348">
        <f>'Proy 2022 vs 2019'!EN12</f>
        <v>170552.88879999999</v>
      </c>
      <c r="FT40" s="348">
        <f>'Proy 2022 vs 2019'!ES12</f>
        <v>178946.8</v>
      </c>
      <c r="GA40" s="348">
        <f>'Proy 2022 vs 2019'!EX12</f>
        <v>111470.67</v>
      </c>
      <c r="GH40" s="348">
        <f>'Proy 2022 vs 2019'!FH12</f>
        <v>120948.97349999999</v>
      </c>
      <c r="GO40" s="348">
        <f>'Proy 2022 vs 2019'!FM12</f>
        <v>120267.10349999998</v>
      </c>
      <c r="GV40" s="348">
        <f>'Proy 2022 vs 2019'!FR12</f>
        <v>121778.06880000001</v>
      </c>
      <c r="HC40" s="348">
        <f>'Proy 2022 vs 2019'!FW12</f>
        <v>124739.51430000001</v>
      </c>
      <c r="HJ40" s="348">
        <f>'Proy 2022 vs 2019'!GG12</f>
        <v>179305.95620000002</v>
      </c>
      <c r="HQ40" s="348">
        <f>'Proy 2022 vs 2019'!GL12</f>
        <v>161614.44750000001</v>
      </c>
      <c r="HX40" s="348">
        <f>'Proy 2022 vs 2019'!GQ12</f>
        <v>150996.26250000001</v>
      </c>
      <c r="IE40" s="348">
        <f>'Proy 2022 vs 2019'!GV12</f>
        <v>144262.5344</v>
      </c>
      <c r="IL40" s="348">
        <f>'Proy 2022 vs 2019'!HF12</f>
        <v>82604.34</v>
      </c>
      <c r="IS40" s="348">
        <f>'Proy 2022 vs 2019'!HK12</f>
        <v>94724.776400000002</v>
      </c>
      <c r="IZ40" s="348">
        <f>'Proy 2022 vs 2019'!HP12</f>
        <v>76380.310400000002</v>
      </c>
      <c r="JG40" s="348">
        <f>'Proy 2022 vs 2019'!HU12</f>
        <v>72769.120599999995</v>
      </c>
      <c r="JN40" s="348">
        <f>'Proy 2022 vs 2019'!HZ12</f>
        <v>84112.6152</v>
      </c>
      <c r="JO40" s="348"/>
      <c r="JU40" s="348">
        <f>'Proy 2022 vs 2019'!II12</f>
        <v>77426.184000000008</v>
      </c>
      <c r="KB40" s="348">
        <f>'Proy 2022 vs 2019'!IN12</f>
        <v>86785.811200000011</v>
      </c>
      <c r="KI40" s="348">
        <f>'Proy 2022 vs 2019'!IS12</f>
        <v>88183.039999999994</v>
      </c>
      <c r="KP40" s="348">
        <f>'Proy 2022 vs 2019'!IX12</f>
        <v>131696.98079999999</v>
      </c>
      <c r="KW40" s="348">
        <f>'Proy 2022 vs 2019'!JH12</f>
        <v>88994.805900000007</v>
      </c>
      <c r="LD40" s="348">
        <f>'Proy 2022 vs 2019'!JM12</f>
        <v>126903.73149999999</v>
      </c>
      <c r="LK40" s="348">
        <f>'Proy 2022 vs 2019'!JR12</f>
        <v>151296.236</v>
      </c>
      <c r="LR40" s="348">
        <f>'Proy 2022 vs 2019'!JW12</f>
        <v>140966.03430000003</v>
      </c>
      <c r="LY40" s="348">
        <f>'Proy 2022 vs 2019'!KG12</f>
        <v>185042.77609999999</v>
      </c>
      <c r="MF40" s="348">
        <f>'Proy 2022 vs 2019'!KL12</f>
        <v>238366.37370000003</v>
      </c>
      <c r="MM40" s="348">
        <f>'Proy 2022 vs 2019'!KQ12</f>
        <v>321464.03379999998</v>
      </c>
      <c r="MT40" s="348">
        <f>'Proy 2022 vs 2019'!KV12</f>
        <v>291265.56550000003</v>
      </c>
      <c r="NA40" s="348">
        <f>'Proy 2022 vs 2019'!LA12</f>
        <v>98091.175000000003</v>
      </c>
      <c r="NH40" s="348">
        <f>'Proy 2022 vs 2019'!LK12</f>
        <v>85271.692800000004</v>
      </c>
      <c r="NO40" s="348">
        <f>'Proy 2022 vs 2019'!LP12</f>
        <v>59979.102400000003</v>
      </c>
      <c r="NV40" s="348">
        <f>'Proy 2022 vs 2019'!LU12</f>
        <v>78286.395000000004</v>
      </c>
      <c r="OC40" s="348">
        <f>'Proy 2022 vs 2019'!LZ12</f>
        <v>111631.62700000001</v>
      </c>
    </row>
    <row r="41" spans="1:393">
      <c r="A41" s="807" t="s">
        <v>532</v>
      </c>
      <c r="H41" s="348">
        <f>'Proy 2022 vs 2019'!D13</f>
        <v>63898.164000000004</v>
      </c>
      <c r="O41" s="348">
        <f>'Proy 2022 vs 2019'!I13</f>
        <v>51634.502999999997</v>
      </c>
      <c r="V41" s="348">
        <f>'Proy 2022 vs 2019'!N13</f>
        <v>52036.055999999997</v>
      </c>
      <c r="AC41" s="348">
        <f>'Proy 2022 vs 2019'!S13</f>
        <v>53526.290999999997</v>
      </c>
      <c r="AJ41" s="348">
        <f>'Proy 2022 vs 2019'!AC13</f>
        <v>51901.426199999994</v>
      </c>
      <c r="AQ41" s="348">
        <f>'Proy 2022 vs 2019'!AH13</f>
        <v>68677.4764</v>
      </c>
      <c r="AX41" s="348">
        <f>'Proy 2022 vs 2019'!AM13</f>
        <v>50571.418599999997</v>
      </c>
      <c r="BE41" s="348">
        <f>'Proy 2022 vs 2019'!AR13</f>
        <v>49787.916999999994</v>
      </c>
      <c r="BL41" s="348">
        <f>'Proy 2022 vs 2019'!BB13</f>
        <v>46192.146000000001</v>
      </c>
      <c r="BS41" s="348">
        <f>'Proy 2022 vs 2019'!BG13</f>
        <v>50568.277500000004</v>
      </c>
      <c r="BZ41" s="348">
        <f>'Proy 2022 vs 2019'!BL13</f>
        <v>48344.510500000004</v>
      </c>
      <c r="CG41" s="348">
        <f>'Proy 2022 vs 2019'!BQ13</f>
        <v>48053.940999999999</v>
      </c>
      <c r="CN41" s="348">
        <f>'Proy 2022 vs 2019'!BV13</f>
        <v>56684.127500000002</v>
      </c>
      <c r="CU41" s="348">
        <f>'Proy 2022 vs 2019'!CF13</f>
        <v>64943.7552</v>
      </c>
      <c r="DB41" s="348">
        <f>'Proy 2022 vs 2019'!CK13</f>
        <v>62624.865599999997</v>
      </c>
      <c r="DI41" s="348">
        <f>'Proy 2022 vs 2019'!CP13</f>
        <v>59258.016000000003</v>
      </c>
      <c r="DP41" s="348">
        <f>'Proy 2022 vs 2019'!CU13</f>
        <v>76480.257599999997</v>
      </c>
      <c r="DW41" s="348">
        <f>'Proy 2022 vs 2019'!DE13</f>
        <v>53736.534000000007</v>
      </c>
      <c r="ED41" s="348">
        <f>'Proy 2022 vs 2019'!DJ13</f>
        <v>97159.992119999995</v>
      </c>
      <c r="EK41" s="348">
        <f>'Proy 2022 vs 2019'!DO13</f>
        <v>61673.674400000004</v>
      </c>
      <c r="ER41" s="348">
        <f>'Proy 2022 vs 2019'!DT13</f>
        <v>60471.094400000009</v>
      </c>
      <c r="EY41" s="348">
        <f>'Proy 2022 vs 2019'!ED13</f>
        <v>75923.88</v>
      </c>
      <c r="FF41" s="348">
        <f>'Proy 2022 vs 2019'!EI13</f>
        <v>71472.296000000002</v>
      </c>
      <c r="FM41" s="348">
        <f>'Proy 2022 vs 2019'!EN13</f>
        <v>80961.584000000003</v>
      </c>
      <c r="FT41" s="348">
        <f>'Proy 2022 vs 2019'!ES13</f>
        <v>83194.640000000014</v>
      </c>
      <c r="GA41" s="348">
        <f>'Proy 2022 vs 2019'!EX13</f>
        <v>73525.623999999996</v>
      </c>
      <c r="GH41" s="348">
        <f>'Proy 2022 vs 2019'!FH13</f>
        <v>61992.995600000002</v>
      </c>
      <c r="GO41" s="348">
        <f>'Proy 2022 vs 2019'!FM13</f>
        <v>54633.865600000005</v>
      </c>
      <c r="GV41" s="348">
        <f>'Proy 2022 vs 2019'!FR13</f>
        <v>49692.3056</v>
      </c>
      <c r="HC41" s="348">
        <f>'Proy 2022 vs 2019'!FW13</f>
        <v>59935.0164</v>
      </c>
      <c r="HJ41" s="348">
        <f>'Proy 2022 vs 2019'!GG13</f>
        <v>46540.375</v>
      </c>
      <c r="HQ41" s="348">
        <f>'Proy 2022 vs 2019'!GL13</f>
        <v>51076.297999999995</v>
      </c>
      <c r="HX41" s="348">
        <f>'Proy 2022 vs 2019'!GQ13</f>
        <v>48197.772000000004</v>
      </c>
      <c r="IE41" s="348">
        <f>'Proy 2022 vs 2019'!GV13</f>
        <v>51604.84</v>
      </c>
      <c r="IL41" s="348">
        <f>'Proy 2022 vs 2019'!HF13</f>
        <v>57375.54</v>
      </c>
      <c r="IS41" s="348">
        <f>'Proy 2022 vs 2019'!HK13</f>
        <v>53839.031400000007</v>
      </c>
      <c r="IZ41" s="348">
        <f>'Proy 2022 vs 2019'!HP13</f>
        <v>77695.596900000004</v>
      </c>
      <c r="JG41" s="348">
        <f>'Proy 2022 vs 2019'!HU13</f>
        <v>63915.755400000002</v>
      </c>
      <c r="JN41" s="348">
        <f>'Proy 2022 vs 2019'!HZ13</f>
        <v>63477.326700000012</v>
      </c>
      <c r="JO41" s="348"/>
      <c r="JU41" s="348">
        <f>'Proy 2022 vs 2019'!II13</f>
        <v>65533.249000000003</v>
      </c>
      <c r="KB41" s="348">
        <f>'Proy 2022 vs 2019'!IN13</f>
        <v>81555.060500000007</v>
      </c>
      <c r="KI41" s="348">
        <f>'Proy 2022 vs 2019'!IS13</f>
        <v>94204.216499999995</v>
      </c>
      <c r="KP41" s="348">
        <f>'Proy 2022 vs 2019'!IX13</f>
        <v>88874.257499999992</v>
      </c>
      <c r="KW41" s="348">
        <f>'Proy 2022 vs 2019'!JH13</f>
        <v>40099.051499999994</v>
      </c>
      <c r="LD41" s="348">
        <f>'Proy 2022 vs 2019'!JM13</f>
        <v>50642.913699999997</v>
      </c>
      <c r="LK41" s="348">
        <f>'Proy 2022 vs 2019'!JR13</f>
        <v>66354.390899999999</v>
      </c>
      <c r="LR41" s="348">
        <f>'Proy 2022 vs 2019'!JW13</f>
        <v>68893.833100000003</v>
      </c>
      <c r="LY41" s="348">
        <f>'Proy 2022 vs 2019'!KG13</f>
        <v>78231.639899999995</v>
      </c>
      <c r="MF41" s="348">
        <f>'Proy 2022 vs 2019'!KL13</f>
        <v>109849.45879999999</v>
      </c>
      <c r="MM41" s="348">
        <f>'Proy 2022 vs 2019'!KQ13</f>
        <v>141440.3645</v>
      </c>
      <c r="MT41" s="348">
        <f>'Proy 2022 vs 2019'!KV13</f>
        <v>138459.88620000001</v>
      </c>
      <c r="NA41" s="348">
        <f>'Proy 2022 vs 2019'!LA13</f>
        <v>39601.322</v>
      </c>
      <c r="NH41" s="348">
        <f>'Proy 2022 vs 2019'!LK13</f>
        <v>62217.276800000007</v>
      </c>
      <c r="NO41" s="348">
        <f>'Proy 2022 vs 2019'!LP13</f>
        <v>69600.016000000003</v>
      </c>
      <c r="NV41" s="348">
        <f>'Proy 2022 vs 2019'!LU13</f>
        <v>49193.123999999996</v>
      </c>
      <c r="OC41" s="348">
        <f>'Proy 2022 vs 2019'!LZ13</f>
        <v>64474.641499999991</v>
      </c>
    </row>
    <row r="42" spans="1:393">
      <c r="A42" s="807" t="s">
        <v>17</v>
      </c>
      <c r="H42" s="348">
        <f>'Proy 2022 vs 2019'!D14</f>
        <v>95680.035000000003</v>
      </c>
      <c r="O42" s="348">
        <f>'Proy 2022 vs 2019'!I14</f>
        <v>90007.47</v>
      </c>
      <c r="V42" s="348">
        <f>'Proy 2022 vs 2019'!N14</f>
        <v>94613.517000000007</v>
      </c>
      <c r="AC42" s="348">
        <f>'Proy 2022 vs 2019'!S14</f>
        <v>80263.402499999997</v>
      </c>
      <c r="AJ42" s="348">
        <f>'Proy 2022 vs 2019'!AC14</f>
        <v>95057.677500000005</v>
      </c>
      <c r="AQ42" s="348">
        <f>'Proy 2022 vs 2019'!AH14</f>
        <v>133031.84700000001</v>
      </c>
      <c r="AX42" s="348">
        <f>'Proy 2022 vs 2019'!AM14</f>
        <v>78430.90400000001</v>
      </c>
      <c r="BE42" s="348">
        <f>'Proy 2022 vs 2019'!AR14</f>
        <v>110147.7562</v>
      </c>
      <c r="BL42" s="348">
        <f>'Proy 2022 vs 2019'!BB14</f>
        <v>87984.093599999993</v>
      </c>
      <c r="BS42" s="348">
        <f>'Proy 2022 vs 2019'!BG14</f>
        <v>91739.915999999997</v>
      </c>
      <c r="BZ42" s="348">
        <f>'Proy 2022 vs 2019'!BL14</f>
        <v>106056.75790000001</v>
      </c>
      <c r="CG42" s="348">
        <f>'Proy 2022 vs 2019'!BQ14</f>
        <v>117874.852</v>
      </c>
      <c r="CN42" s="348">
        <f>'Proy 2022 vs 2019'!BV14</f>
        <v>96216.898099999991</v>
      </c>
      <c r="CU42" s="348">
        <f>'Proy 2022 vs 2019'!CF14</f>
        <v>108694.5744</v>
      </c>
      <c r="DB42" s="348">
        <f>'Proy 2022 vs 2019'!CK14</f>
        <v>125199.5566</v>
      </c>
      <c r="DI42" s="348">
        <f>'Proy 2022 vs 2019'!CP14</f>
        <v>120022.05039999999</v>
      </c>
      <c r="DP42" s="348">
        <f>'Proy 2022 vs 2019'!CU14</f>
        <v>176621.80000000002</v>
      </c>
      <c r="DW42" s="348">
        <f>'Proy 2022 vs 2019'!DE14</f>
        <v>134710.25760000001</v>
      </c>
      <c r="ED42" s="348">
        <f>'Proy 2022 vs 2019'!DJ14</f>
        <v>166212.15444000001</v>
      </c>
      <c r="EK42" s="348">
        <f>'Proy 2022 vs 2019'!DO14</f>
        <v>129114.77080000001</v>
      </c>
      <c r="ER42" s="348">
        <f>'Proy 2022 vs 2019'!DT14</f>
        <v>105930.5042</v>
      </c>
      <c r="EY42" s="348">
        <f>'Proy 2022 vs 2019'!ED14</f>
        <v>121250.864</v>
      </c>
      <c r="FF42" s="348">
        <f>'Proy 2022 vs 2019'!EI14</f>
        <v>151566.848</v>
      </c>
      <c r="FM42" s="348">
        <f>'Proy 2022 vs 2019'!EN14</f>
        <v>139580.4265</v>
      </c>
      <c r="FT42" s="348">
        <f>'Proy 2022 vs 2019'!ES14</f>
        <v>139002.63559999998</v>
      </c>
      <c r="GA42" s="348">
        <f>'Proy 2022 vs 2019'!EX14</f>
        <v>137899.0116</v>
      </c>
      <c r="GH42" s="348">
        <f>'Proy 2022 vs 2019'!FH14</f>
        <v>120354.32960000001</v>
      </c>
      <c r="GO42" s="348">
        <f>'Proy 2022 vs 2019'!FM14</f>
        <v>107370.64320000001</v>
      </c>
      <c r="GV42" s="348">
        <f>'Proy 2022 vs 2019'!FR14</f>
        <v>109743.1936</v>
      </c>
      <c r="HC42" s="348">
        <f>'Proy 2022 vs 2019'!FW14</f>
        <v>116982.18240000001</v>
      </c>
      <c r="HJ42" s="348">
        <f>'Proy 2022 vs 2019'!GG14</f>
        <v>111287.94749999999</v>
      </c>
      <c r="HQ42" s="348">
        <f>'Proy 2022 vs 2019'!GL14</f>
        <v>127638.95249999998</v>
      </c>
      <c r="HX42" s="348">
        <f>'Proy 2022 vs 2019'!GQ14</f>
        <v>129272.8425</v>
      </c>
      <c r="IE42" s="348">
        <f>'Proy 2022 vs 2019'!GV14</f>
        <v>119652.495</v>
      </c>
      <c r="IL42" s="348">
        <f>'Proy 2022 vs 2019'!HF14</f>
        <v>133418.88</v>
      </c>
      <c r="IS42" s="348">
        <f>'Proy 2022 vs 2019'!HK14</f>
        <v>119249.1384</v>
      </c>
      <c r="IZ42" s="348">
        <f>'Proy 2022 vs 2019'!HP14</f>
        <v>111734.57400000001</v>
      </c>
      <c r="JG42" s="348">
        <f>'Proy 2022 vs 2019'!HU14</f>
        <v>112015.2012</v>
      </c>
      <c r="JN42" s="348">
        <f>'Proy 2022 vs 2019'!HZ14</f>
        <v>125373.61199999998</v>
      </c>
      <c r="JO42" s="348"/>
      <c r="JU42" s="348">
        <f>'Proy 2022 vs 2019'!II14</f>
        <v>123473.8414</v>
      </c>
      <c r="KB42" s="348">
        <f>'Proy 2022 vs 2019'!IN14</f>
        <v>143938.05790000001</v>
      </c>
      <c r="KI42" s="348">
        <f>'Proy 2022 vs 2019'!IS14</f>
        <v>143896.40720000002</v>
      </c>
      <c r="KP42" s="348">
        <f>'Proy 2022 vs 2019'!IX14</f>
        <v>185291.18790000002</v>
      </c>
      <c r="KW42" s="348">
        <f>'Proy 2022 vs 2019'!JH14</f>
        <v>120644.24190000001</v>
      </c>
      <c r="LD42" s="348">
        <f>'Proy 2022 vs 2019'!JM14</f>
        <v>175749.87430000002</v>
      </c>
      <c r="LK42" s="348">
        <f>'Proy 2022 vs 2019'!JR14</f>
        <v>214486.818</v>
      </c>
      <c r="LR42" s="348">
        <f>'Proy 2022 vs 2019'!JW14</f>
        <v>243671.8284</v>
      </c>
      <c r="LY42" s="348">
        <f>'Proy 2022 vs 2019'!KG14</f>
        <v>376784.80839999998</v>
      </c>
      <c r="MF42" s="348">
        <f>'Proy 2022 vs 2019'!KL14</f>
        <v>497220.5784</v>
      </c>
      <c r="MM42" s="348">
        <f>'Proy 2022 vs 2019'!KQ14</f>
        <v>644207.51850000001</v>
      </c>
      <c r="MT42" s="348">
        <f>'Proy 2022 vs 2019'!KV14</f>
        <v>497800.01179999998</v>
      </c>
      <c r="NA42" s="348">
        <f>'Proy 2022 vs 2019'!LA14</f>
        <v>124303.89790000001</v>
      </c>
      <c r="NH42" s="348">
        <f>'Proy 2022 vs 2019'!LK14</f>
        <v>107750.44000000002</v>
      </c>
      <c r="NO42" s="348">
        <f>'Proy 2022 vs 2019'!LP14</f>
        <v>95996.5965</v>
      </c>
      <c r="NV42" s="348">
        <f>'Proy 2022 vs 2019'!LU14</f>
        <v>114666.82500000001</v>
      </c>
      <c r="OC42" s="348">
        <f>'Proy 2022 vs 2019'!LZ14</f>
        <v>104476.4875</v>
      </c>
    </row>
    <row r="43" spans="1:393">
      <c r="A43" s="807" t="s">
        <v>18</v>
      </c>
      <c r="H43" s="348">
        <f>'Proy 2022 vs 2019'!D15</f>
        <v>79068.419500000004</v>
      </c>
      <c r="O43" s="348">
        <f>'Proy 2022 vs 2019'!I15</f>
        <v>71530.6875</v>
      </c>
      <c r="V43" s="348">
        <f>'Proy 2022 vs 2019'!N15</f>
        <v>75929.751999999993</v>
      </c>
      <c r="AC43" s="348">
        <f>'Proy 2022 vs 2019'!S15</f>
        <v>64622.667599999993</v>
      </c>
      <c r="AJ43" s="348">
        <f>'Proy 2022 vs 2019'!AC15</f>
        <v>66037.74029999999</v>
      </c>
      <c r="AQ43" s="348">
        <f>'Proy 2022 vs 2019'!AH15</f>
        <v>90078.882899999997</v>
      </c>
      <c r="AX43" s="348">
        <f>'Proy 2022 vs 2019'!AM15</f>
        <v>66646.604999999996</v>
      </c>
      <c r="BE43" s="348">
        <f>'Proy 2022 vs 2019'!AR15</f>
        <v>73701.396600000007</v>
      </c>
      <c r="BL43" s="348">
        <f>'Proy 2022 vs 2019'!BB15</f>
        <v>62633.182500000003</v>
      </c>
      <c r="BS43" s="348">
        <f>'Proy 2022 vs 2019'!BG15</f>
        <v>63227.688300000002</v>
      </c>
      <c r="BZ43" s="348">
        <f>'Proy 2022 vs 2019'!BL15</f>
        <v>81939.81</v>
      </c>
      <c r="CG43" s="348">
        <f>'Proy 2022 vs 2019'!BQ15</f>
        <v>84371.797500000001</v>
      </c>
      <c r="CN43" s="348">
        <f>'Proy 2022 vs 2019'!BV15</f>
        <v>82267.98</v>
      </c>
      <c r="CU43" s="348">
        <f>'Proy 2022 vs 2019'!CF15</f>
        <v>76869.112499999988</v>
      </c>
      <c r="DB43" s="348">
        <f>'Proy 2022 vs 2019'!CK15</f>
        <v>88149.607499999998</v>
      </c>
      <c r="DI43" s="348">
        <f>'Proy 2022 vs 2019'!CP15</f>
        <v>106230.69749999999</v>
      </c>
      <c r="DP43" s="348">
        <f>'Proy 2022 vs 2019'!CU15</f>
        <v>108330.83039999999</v>
      </c>
      <c r="DW43" s="348">
        <f>'Proy 2022 vs 2019'!DE15</f>
        <v>82974.195200000002</v>
      </c>
      <c r="ED43" s="348">
        <f>'Proy 2022 vs 2019'!DJ15</f>
        <v>126587.85968000001</v>
      </c>
      <c r="EK43" s="348">
        <f>'Proy 2022 vs 2019'!DO15</f>
        <v>81485.797500000001</v>
      </c>
      <c r="ER43" s="348">
        <f>'Proy 2022 vs 2019'!DT15</f>
        <v>79659.1875</v>
      </c>
      <c r="EY43" s="348">
        <f>'Proy 2022 vs 2019'!ED15</f>
        <v>83417.996199999994</v>
      </c>
      <c r="FF43" s="348">
        <f>'Proy 2022 vs 2019'!EI15</f>
        <v>95543.001400000008</v>
      </c>
      <c r="FM43" s="348">
        <f>'Proy 2022 vs 2019'!EN15</f>
        <v>85021.765499999994</v>
      </c>
      <c r="FT43" s="348">
        <f>'Proy 2022 vs 2019'!ES15</f>
        <v>77611.800299999988</v>
      </c>
      <c r="GA43" s="348">
        <f>'Proy 2022 vs 2019'!EX15</f>
        <v>77972.021699999983</v>
      </c>
      <c r="GH43" s="348">
        <f>'Proy 2022 vs 2019'!FH15</f>
        <v>81198.172500000001</v>
      </c>
      <c r="GO43" s="348">
        <f>'Proy 2022 vs 2019'!FM15</f>
        <v>93312.442500000005</v>
      </c>
      <c r="GV43" s="348">
        <f>'Proy 2022 vs 2019'!FR15</f>
        <v>84488.22</v>
      </c>
      <c r="HC43" s="348">
        <f>'Proy 2022 vs 2019'!FW15</f>
        <v>78121.987499999988</v>
      </c>
      <c r="HJ43" s="348">
        <f>'Proy 2022 vs 2019'!GG15</f>
        <v>97422.495999999999</v>
      </c>
      <c r="HQ43" s="348">
        <f>'Proy 2022 vs 2019'!GL15</f>
        <v>89717.384000000005</v>
      </c>
      <c r="HX43" s="348">
        <f>'Proy 2022 vs 2019'!GQ15</f>
        <v>77333.328000000009</v>
      </c>
      <c r="IE43" s="348">
        <f>'Proy 2022 vs 2019'!GV15</f>
        <v>75836.072</v>
      </c>
      <c r="IL43" s="348">
        <f>'Proy 2022 vs 2019'!HF15</f>
        <v>83947.03</v>
      </c>
      <c r="IS43" s="348">
        <f>'Proy 2022 vs 2019'!HK15</f>
        <v>79493.216799999995</v>
      </c>
      <c r="IZ43" s="348">
        <f>'Proy 2022 vs 2019'!HP15</f>
        <v>71662.805899999992</v>
      </c>
      <c r="JG43" s="348">
        <f>'Proy 2022 vs 2019'!HU15</f>
        <v>75732.453599999993</v>
      </c>
      <c r="JN43" s="348">
        <f>'Proy 2022 vs 2019'!HZ15</f>
        <v>75891.290699999998</v>
      </c>
      <c r="JO43" s="348"/>
      <c r="JU43" s="348">
        <f>'Proy 2022 vs 2019'!II15</f>
        <v>69892.526800000007</v>
      </c>
      <c r="KB43" s="348">
        <f>'Proy 2022 vs 2019'!IN15</f>
        <v>90839.658599999995</v>
      </c>
      <c r="KI43" s="348">
        <f>'Proy 2022 vs 2019'!IS15</f>
        <v>92088.516199999998</v>
      </c>
      <c r="KP43" s="348">
        <f>'Proy 2022 vs 2019'!IX15</f>
        <v>132028.03419999999</v>
      </c>
      <c r="KW43" s="348">
        <f>'Proy 2022 vs 2019'!JH15</f>
        <v>86207.626300000004</v>
      </c>
      <c r="LD43" s="348">
        <f>'Proy 2022 vs 2019'!JM15</f>
        <v>101673.5309</v>
      </c>
      <c r="LK43" s="348">
        <f>'Proy 2022 vs 2019'!JR15</f>
        <v>126704.6958</v>
      </c>
      <c r="LR43" s="348">
        <f>'Proy 2022 vs 2019'!JW15</f>
        <v>112452.56659999999</v>
      </c>
      <c r="LY43" s="348">
        <f>'Proy 2022 vs 2019'!KG15</f>
        <v>172017.94819999998</v>
      </c>
      <c r="MF43" s="348">
        <f>'Proy 2022 vs 2019'!KL15</f>
        <v>184169.0154</v>
      </c>
      <c r="MM43" s="348">
        <f>'Proy 2022 vs 2019'!KQ15</f>
        <v>439442.03089999995</v>
      </c>
      <c r="MT43" s="348">
        <f>'Proy 2022 vs 2019'!KV15</f>
        <v>279032.83620000002</v>
      </c>
      <c r="NA43" s="348">
        <f>'Proy 2022 vs 2019'!LA15</f>
        <v>89590.100399999996</v>
      </c>
      <c r="NH43" s="348">
        <f>'Proy 2022 vs 2019'!LK15</f>
        <v>79434.443200000009</v>
      </c>
      <c r="NO43" s="348">
        <f>'Proy 2022 vs 2019'!LP15</f>
        <v>82043.145000000004</v>
      </c>
      <c r="NV43" s="348">
        <f>'Proy 2022 vs 2019'!LU15</f>
        <v>98114.677200000006</v>
      </c>
      <c r="OC43" s="348">
        <f>'Proy 2022 vs 2019'!LZ15</f>
        <v>70721.939999999988</v>
      </c>
    </row>
    <row r="44" spans="1:393">
      <c r="A44" s="807" t="s">
        <v>19</v>
      </c>
      <c r="H44" s="348">
        <f>'Proy 2022 vs 2019'!D16</f>
        <v>76544.028000000006</v>
      </c>
      <c r="O44" s="348">
        <f>'Proy 2022 vs 2019'!I16</f>
        <v>72005.97600000001</v>
      </c>
      <c r="V44" s="348">
        <f>'Proy 2022 vs 2019'!N16</f>
        <v>75690.813600000009</v>
      </c>
      <c r="AC44" s="348">
        <f>'Proy 2022 vs 2019'!S16</f>
        <v>64210.722000000002</v>
      </c>
      <c r="AJ44" s="348">
        <f>'Proy 2022 vs 2019'!AC16</f>
        <v>76046.142000000007</v>
      </c>
      <c r="AQ44" s="348">
        <f>'Proy 2022 vs 2019'!AH16</f>
        <v>106425.47760000001</v>
      </c>
      <c r="AX44" s="348">
        <f>'Proy 2022 vs 2019'!AM16</f>
        <v>62744.723200000008</v>
      </c>
      <c r="BE44" s="348">
        <f>'Proy 2022 vs 2019'!AR16</f>
        <v>88118.204960000003</v>
      </c>
      <c r="BL44" s="348">
        <f>'Proy 2022 vs 2019'!BB16</f>
        <v>89576.775000000009</v>
      </c>
      <c r="BS44" s="348">
        <f>'Proy 2022 vs 2019'!BG16</f>
        <v>82565.924400000004</v>
      </c>
      <c r="BZ44" s="348">
        <f>'Proy 2022 vs 2019'!BL16</f>
        <v>95451.082110000018</v>
      </c>
      <c r="CG44" s="348">
        <f>'Proy 2022 vs 2019'!BQ16</f>
        <v>106087.3668</v>
      </c>
      <c r="CN44" s="348">
        <f>'Proy 2022 vs 2019'!BV16</f>
        <v>86595.208289999995</v>
      </c>
      <c r="CU44" s="348">
        <f>'Proy 2022 vs 2019'!CF16</f>
        <v>86955.659520000001</v>
      </c>
      <c r="DB44" s="348">
        <f>'Proy 2022 vs 2019'!CK16</f>
        <v>100159.64528</v>
      </c>
      <c r="DI44" s="348">
        <f>'Proy 2022 vs 2019'!CP16</f>
        <v>96017.640320000006</v>
      </c>
      <c r="DP44" s="348">
        <f>'Proy 2022 vs 2019'!CU16</f>
        <v>150128.53</v>
      </c>
      <c r="DW44" s="348">
        <f>'Proy 2022 vs 2019'!DE16</f>
        <v>107768.20608000002</v>
      </c>
      <c r="ED44" s="348">
        <f>'Proy 2022 vs 2019'!DJ16</f>
        <v>132969.72355200001</v>
      </c>
      <c r="EK44" s="348">
        <f>'Proy 2022 vs 2019'!DO16</f>
        <v>103291.81664000002</v>
      </c>
      <c r="ER44" s="348">
        <f>'Proy 2022 vs 2019'!DT16</f>
        <v>84744.403359999997</v>
      </c>
      <c r="EY44" s="348">
        <f>'Proy 2022 vs 2019'!ED16</f>
        <v>97000.691200000001</v>
      </c>
      <c r="FF44" s="348">
        <f>'Proy 2022 vs 2019'!EI16</f>
        <v>121253.47840000001</v>
      </c>
      <c r="FM44" s="348">
        <f>'Proy 2022 vs 2019'!EN16</f>
        <v>104685.319875</v>
      </c>
      <c r="FT44" s="348">
        <f>'Proy 2022 vs 2019'!ES16</f>
        <v>104251.97669999998</v>
      </c>
      <c r="GA44" s="348">
        <f>'Proy 2022 vs 2019'!EX16</f>
        <v>103424.25870000001</v>
      </c>
      <c r="GH44" s="348">
        <f>'Proy 2022 vs 2019'!FH16</f>
        <v>96283.463680000015</v>
      </c>
      <c r="GO44" s="348">
        <f>'Proy 2022 vs 2019'!FM16</f>
        <v>85896.514560000011</v>
      </c>
      <c r="GV44" s="348">
        <f>'Proy 2022 vs 2019'!FR16</f>
        <v>87794.554880000011</v>
      </c>
      <c r="HC44" s="348">
        <f>'Proy 2022 vs 2019'!FW16</f>
        <v>93585.745920000016</v>
      </c>
      <c r="HJ44" s="348">
        <f>'Proy 2022 vs 2019'!GG16</f>
        <v>89030.358000000007</v>
      </c>
      <c r="HQ44" s="348">
        <f>'Proy 2022 vs 2019'!GL16</f>
        <v>102111.162</v>
      </c>
      <c r="HX44" s="348">
        <f>'Proy 2022 vs 2019'!GQ16</f>
        <v>103418.274</v>
      </c>
      <c r="IE44" s="348">
        <f>'Proy 2022 vs 2019'!GV16</f>
        <v>95721.995999999999</v>
      </c>
      <c r="IL44" s="348">
        <f>'Proy 2022 vs 2019'!HF16</f>
        <v>106735.10400000001</v>
      </c>
      <c r="IS44" s="348">
        <f>'Proy 2022 vs 2019'!HK16</f>
        <v>95399.310720000009</v>
      </c>
      <c r="IZ44" s="348">
        <f>'Proy 2022 vs 2019'!HP16</f>
        <v>89387.659200000009</v>
      </c>
      <c r="JG44" s="348">
        <f>'Proy 2022 vs 2019'!HU16</f>
        <v>89612.160960000008</v>
      </c>
      <c r="JN44" s="348">
        <f>'Proy 2022 vs 2019'!HZ16</f>
        <v>100298.88959999999</v>
      </c>
      <c r="JO44" s="348"/>
      <c r="JU44" s="348">
        <f>'Proy 2022 vs 2019'!II16</f>
        <v>98779.073120000015</v>
      </c>
      <c r="KB44" s="348">
        <f>'Proy 2022 vs 2019'!IN16</f>
        <v>115150.44632000002</v>
      </c>
      <c r="KI44" s="348">
        <f>'Proy 2022 vs 2019'!IS16</f>
        <v>115117.12576000002</v>
      </c>
      <c r="KP44" s="348">
        <f>'Proy 2022 vs 2019'!IX16</f>
        <v>148232.95032000003</v>
      </c>
      <c r="KW44" s="348">
        <f>'Proy 2022 vs 2019'!JH16</f>
        <v>106166.932872</v>
      </c>
      <c r="LD44" s="348">
        <f>'Proy 2022 vs 2019'!JM16</f>
        <v>154659.88938400001</v>
      </c>
      <c r="LK44" s="348">
        <f>'Proy 2022 vs 2019'!JR16</f>
        <v>188748.39984</v>
      </c>
      <c r="LR44" s="348">
        <f>'Proy 2022 vs 2019'!JW16</f>
        <v>214431.208992</v>
      </c>
      <c r="LY44" s="348">
        <f>'Proy 2022 vs 2019'!KG16</f>
        <v>331570.63139200001</v>
      </c>
      <c r="MF44" s="348">
        <f>'Proy 2022 vs 2019'!KL16</f>
        <v>437554.10899199999</v>
      </c>
      <c r="MM44" s="348">
        <f>'Proy 2022 vs 2019'!KQ16</f>
        <v>566902.61627999996</v>
      </c>
      <c r="MT44" s="348">
        <f>'Proy 2022 vs 2019'!KV16</f>
        <v>438064.01038399996</v>
      </c>
      <c r="NA44" s="348">
        <f>'Proy 2022 vs 2019'!LA16</f>
        <v>109387.43015200002</v>
      </c>
      <c r="NH44" s="348">
        <f>'Proy 2022 vs 2019'!LK16</f>
        <v>83123.936000000016</v>
      </c>
      <c r="NO44" s="348">
        <f>'Proy 2022 vs 2019'!LP16</f>
        <v>62671.56</v>
      </c>
      <c r="NV44" s="348">
        <f>'Proy 2022 vs 2019'!LU16</f>
        <v>105886.6875</v>
      </c>
      <c r="OC44" s="348">
        <f>'Proy 2022 vs 2019'!LZ16</f>
        <v>93096.495999999999</v>
      </c>
    </row>
    <row r="45" spans="1:393">
      <c r="A45" s="807" t="s">
        <v>20</v>
      </c>
      <c r="H45" s="348">
        <f>'Proy 2022 vs 2019'!D17</f>
        <v>47757.005700000002</v>
      </c>
      <c r="O45" s="348">
        <f>'Proy 2022 vs 2019'!I17</f>
        <v>39276.880799999999</v>
      </c>
      <c r="V45" s="348">
        <f>'Proy 2022 vs 2019'!N17</f>
        <v>38489.931000000004</v>
      </c>
      <c r="AC45" s="348">
        <f>'Proy 2022 vs 2019'!S17</f>
        <v>30485.227800000001</v>
      </c>
      <c r="AJ45" s="348">
        <f>'Proy 2022 vs 2019'!AC17</f>
        <v>34393.230600000003</v>
      </c>
      <c r="AQ45" s="348">
        <f>'Proy 2022 vs 2019'!AH17</f>
        <v>43966.740999999995</v>
      </c>
      <c r="AX45" s="348">
        <f>'Proy 2022 vs 2019'!AM17</f>
        <v>31299.931100000002</v>
      </c>
      <c r="BE45" s="348">
        <f>'Proy 2022 vs 2019'!AR17</f>
        <v>48316.374000000003</v>
      </c>
      <c r="BL45" s="348">
        <f>'Proy 2022 vs 2019'!BB17</f>
        <v>41838.3966</v>
      </c>
      <c r="BS45" s="348">
        <f>'Proy 2022 vs 2019'!BG17</f>
        <v>39196.879800000002</v>
      </c>
      <c r="BZ45" s="348">
        <f>'Proy 2022 vs 2019'!BL17</f>
        <v>45747.756000000001</v>
      </c>
      <c r="CG45" s="348">
        <f>'Proy 2022 vs 2019'!BQ17</f>
        <v>50862.609000000004</v>
      </c>
      <c r="CN45" s="348">
        <f>'Proy 2022 vs 2019'!BV17</f>
        <v>55449.234000000004</v>
      </c>
      <c r="CU45" s="348">
        <f>'Proy 2022 vs 2019'!CF17</f>
        <v>55654.758000000002</v>
      </c>
      <c r="DB45" s="348">
        <f>'Proy 2022 vs 2019'!CK17</f>
        <v>56339.874000000003</v>
      </c>
      <c r="DI45" s="348">
        <f>'Proy 2022 vs 2019'!CP17</f>
        <v>55883.987999999998</v>
      </c>
      <c r="DP45" s="348">
        <f>'Proy 2022 vs 2019'!CU17</f>
        <v>87374.6823</v>
      </c>
      <c r="DW45" s="348">
        <f>'Proy 2022 vs 2019'!DE17</f>
        <v>53422.148500000003</v>
      </c>
      <c r="ED45" s="348">
        <f>'Proy 2022 vs 2019'!DJ17</f>
        <v>88557.130219999992</v>
      </c>
      <c r="EK45" s="348">
        <f>'Proy 2022 vs 2019'!DO17</f>
        <v>49671.198000000004</v>
      </c>
      <c r="ER45" s="348">
        <f>'Proy 2022 vs 2019'!DT17</f>
        <v>50316.101999999999</v>
      </c>
      <c r="EY45" s="348">
        <f>'Proy 2022 vs 2019'!ED17</f>
        <v>65382.67</v>
      </c>
      <c r="FF45" s="348">
        <f>'Proy 2022 vs 2019'!EI17</f>
        <v>58942.16</v>
      </c>
      <c r="FM45" s="348">
        <f>'Proy 2022 vs 2019'!EN17</f>
        <v>73647.106499999994</v>
      </c>
      <c r="FT45" s="348">
        <f>'Proy 2022 vs 2019'!ES17</f>
        <v>58006.553499999995</v>
      </c>
      <c r="GA45" s="348">
        <f>'Proy 2022 vs 2019'!EX17</f>
        <v>61672.413500000002</v>
      </c>
      <c r="GH45" s="348">
        <f>'Proy 2022 vs 2019'!FH17</f>
        <v>53292.44</v>
      </c>
      <c r="GO45" s="348">
        <f>'Proy 2022 vs 2019'!FM17</f>
        <v>65664.429999999993</v>
      </c>
      <c r="GV45" s="348">
        <f>'Proy 2022 vs 2019'!FR17</f>
        <v>57561.120000000003</v>
      </c>
      <c r="HC45" s="348">
        <f>'Proy 2022 vs 2019'!FW17</f>
        <v>54284.79</v>
      </c>
      <c r="HJ45" s="348">
        <f>'Proy 2022 vs 2019'!GG17</f>
        <v>59492.5625</v>
      </c>
      <c r="HQ45" s="348">
        <f>'Proy 2022 vs 2019'!GL17</f>
        <v>48925.550999999999</v>
      </c>
      <c r="HX45" s="348">
        <f>'Proy 2022 vs 2019'!GQ17</f>
        <v>56394.260999999991</v>
      </c>
      <c r="IE45" s="348">
        <f>'Proy 2022 vs 2019'!GV17</f>
        <v>50867.1325</v>
      </c>
      <c r="IL45" s="348">
        <f>'Proy 2022 vs 2019'!HF17</f>
        <v>58104.38</v>
      </c>
      <c r="IS45" s="348">
        <f>'Proy 2022 vs 2019'!HK17</f>
        <v>61217.125599999992</v>
      </c>
      <c r="IZ45" s="348">
        <f>'Proy 2022 vs 2019'!HP17</f>
        <v>57425.915399999998</v>
      </c>
      <c r="JG45" s="348">
        <f>'Proy 2022 vs 2019'!HU17</f>
        <v>45624.877</v>
      </c>
      <c r="JN45" s="348">
        <f>'Proy 2022 vs 2019'!HZ17</f>
        <v>47929.062999999995</v>
      </c>
      <c r="JO45" s="348"/>
      <c r="JU45" s="348">
        <f>'Proy 2022 vs 2019'!II17</f>
        <v>31602.273300000001</v>
      </c>
      <c r="KB45" s="348">
        <f>'Proy 2022 vs 2019'!IN17</f>
        <v>41298.033600000002</v>
      </c>
      <c r="KI45" s="348">
        <f>'Proy 2022 vs 2019'!IS17</f>
        <v>91479.762499999997</v>
      </c>
      <c r="KP45" s="348">
        <f>'Proy 2022 vs 2019'!IX17</f>
        <v>105329.8665</v>
      </c>
      <c r="KW45" s="348">
        <f>'Proy 2022 vs 2019'!JH17</f>
        <v>77043.487999999998</v>
      </c>
      <c r="LD45" s="348">
        <f>'Proy 2022 vs 2019'!JM17</f>
        <v>85307.368000000017</v>
      </c>
      <c r="LK45" s="348">
        <f>'Proy 2022 vs 2019'!JR17</f>
        <v>96967.760000000009</v>
      </c>
      <c r="LR45" s="348">
        <f>'Proy 2022 vs 2019'!JW17</f>
        <v>115678.6</v>
      </c>
      <c r="LY45" s="348">
        <f>'Proy 2022 vs 2019'!KG17</f>
        <v>156988.71200000003</v>
      </c>
      <c r="MF45" s="348">
        <f>'Proy 2022 vs 2019'!KL17</f>
        <v>228631.47200000004</v>
      </c>
      <c r="MM45" s="348">
        <f>'Proy 2022 vs 2019'!KQ17</f>
        <v>308611.712</v>
      </c>
      <c r="MT45" s="348">
        <f>'Proy 2022 vs 2019'!KV17</f>
        <v>253059.39199999999</v>
      </c>
      <c r="NA45" s="348">
        <f>'Proy 2022 vs 2019'!LA17</f>
        <v>80356.744000000006</v>
      </c>
      <c r="NH45" s="348">
        <f>'Proy 2022 vs 2019'!LK17</f>
        <v>56045.203200000004</v>
      </c>
      <c r="NO45" s="348">
        <f>'Proy 2022 vs 2019'!LP17</f>
        <v>36119.112500000003</v>
      </c>
      <c r="NV45" s="348">
        <f>'Proy 2022 vs 2019'!LU17</f>
        <v>45177.840000000004</v>
      </c>
      <c r="OC45" s="348">
        <f>'Proy 2022 vs 2019'!LZ17</f>
        <v>55408.098000000005</v>
      </c>
    </row>
    <row r="46" spans="1:393">
      <c r="A46" s="807" t="s">
        <v>21</v>
      </c>
      <c r="H46" s="348">
        <f>'Proy 2022 vs 2019'!D18</f>
        <v>55351.133000000002</v>
      </c>
      <c r="O46" s="348">
        <f>'Proy 2022 vs 2019'!I18</f>
        <v>53527.976499999997</v>
      </c>
      <c r="V46" s="348">
        <f>'Proy 2022 vs 2019'!N18</f>
        <v>49330.09</v>
      </c>
      <c r="AC46" s="348">
        <f>'Proy 2022 vs 2019'!S18</f>
        <v>43195.774999999994</v>
      </c>
      <c r="AJ46" s="348">
        <f>'Proy 2022 vs 2019'!AC18</f>
        <v>41983.500999999997</v>
      </c>
      <c r="AQ46" s="348">
        <f>'Proy 2022 vs 2019'!AH18</f>
        <v>55666.736800000006</v>
      </c>
      <c r="AX46" s="348">
        <f>'Proy 2022 vs 2019'!AM18</f>
        <v>42898.784999999996</v>
      </c>
      <c r="BE46" s="348">
        <f>'Proy 2022 vs 2019'!AR18</f>
        <v>60950.210500000001</v>
      </c>
      <c r="BL46" s="348">
        <f>'Proy 2022 vs 2019'!BB18</f>
        <v>62705.080000000009</v>
      </c>
      <c r="BS46" s="348">
        <f>'Proy 2022 vs 2019'!BG18</f>
        <v>70805.031999999992</v>
      </c>
      <c r="BZ46" s="348">
        <f>'Proy 2022 vs 2019'!BL18</f>
        <v>58202.618500000004</v>
      </c>
      <c r="CG46" s="348">
        <f>'Proy 2022 vs 2019'!BQ18</f>
        <v>50584.072499999995</v>
      </c>
      <c r="CN46" s="348">
        <f>'Proy 2022 vs 2019'!BV18</f>
        <v>54384.154499999997</v>
      </c>
      <c r="CU46" s="348">
        <f>'Proy 2022 vs 2019'!CF18</f>
        <v>58407.972999999998</v>
      </c>
      <c r="DB46" s="348">
        <f>'Proy 2022 vs 2019'!CK18</f>
        <v>60877.453000000001</v>
      </c>
      <c r="DI46" s="348">
        <f>'Proy 2022 vs 2019'!CP18</f>
        <v>65697.664499999999</v>
      </c>
      <c r="DP46" s="348">
        <f>'Proy 2022 vs 2019'!CU18</f>
        <v>99466.271999999997</v>
      </c>
      <c r="DW46" s="348">
        <f>'Proy 2022 vs 2019'!DE18</f>
        <v>54767.739600000008</v>
      </c>
      <c r="ED46" s="348">
        <f>'Proy 2022 vs 2019'!DJ18</f>
        <v>108273.63636</v>
      </c>
      <c r="EK46" s="348">
        <f>'Proy 2022 vs 2019'!DO18</f>
        <v>59559.422000000006</v>
      </c>
      <c r="ER46" s="348">
        <f>'Proy 2022 vs 2019'!DT18</f>
        <v>66724.697</v>
      </c>
      <c r="EY46" s="348">
        <f>'Proy 2022 vs 2019'!ED18</f>
        <v>60240.141000000003</v>
      </c>
      <c r="FF46" s="348">
        <f>'Proy 2022 vs 2019'!EI18</f>
        <v>69804.695999999996</v>
      </c>
      <c r="FM46" s="348">
        <f>'Proy 2022 vs 2019'!EN18</f>
        <v>75856.016199999998</v>
      </c>
      <c r="FT46" s="348">
        <f>'Proy 2022 vs 2019'!ES18</f>
        <v>60000.435799999999</v>
      </c>
      <c r="GA46" s="348">
        <f>'Proy 2022 vs 2019'!EX18</f>
        <v>83821.117199999993</v>
      </c>
      <c r="GH46" s="348">
        <f>'Proy 2022 vs 2019'!FH18</f>
        <v>68405.555599999992</v>
      </c>
      <c r="GO46" s="348">
        <f>'Proy 2022 vs 2019'!FM18</f>
        <v>71559.58600000001</v>
      </c>
      <c r="GV46" s="348">
        <f>'Proy 2022 vs 2019'!FR18</f>
        <v>68993.141999999993</v>
      </c>
      <c r="HC46" s="348">
        <f>'Proy 2022 vs 2019'!FW18</f>
        <v>66495.478000000003</v>
      </c>
      <c r="HJ46" s="348">
        <f>'Proy 2022 vs 2019'!GG18</f>
        <v>49635.690399999999</v>
      </c>
      <c r="HQ46" s="348">
        <f>'Proy 2022 vs 2019'!GL18</f>
        <v>55429.904000000002</v>
      </c>
      <c r="HX46" s="348">
        <f>'Proy 2022 vs 2019'!GQ18</f>
        <v>45021.976600000002</v>
      </c>
      <c r="IE46" s="348">
        <f>'Proy 2022 vs 2019'!GV18</f>
        <v>51407.2575</v>
      </c>
      <c r="IL46" s="348">
        <f>'Proy 2022 vs 2019'!HF18</f>
        <v>69415.56</v>
      </c>
      <c r="IS46" s="348">
        <f>'Proy 2022 vs 2019'!HK18</f>
        <v>68377.006199999989</v>
      </c>
      <c r="IZ46" s="348">
        <f>'Proy 2022 vs 2019'!HP18</f>
        <v>66504.113700000002</v>
      </c>
      <c r="JG46" s="348">
        <f>'Proy 2022 vs 2019'!HU18</f>
        <v>53869.973700000002</v>
      </c>
      <c r="JN46" s="348">
        <f>'Proy 2022 vs 2019'!HZ18</f>
        <v>62940.593699999998</v>
      </c>
      <c r="JO46" s="348"/>
      <c r="JU46" s="348">
        <f>'Proy 2022 vs 2019'!II18</f>
        <v>58272.059000000001</v>
      </c>
      <c r="KB46" s="348">
        <f>'Proy 2022 vs 2019'!IN18</f>
        <v>54076.508599999994</v>
      </c>
      <c r="KI46" s="348">
        <f>'Proy 2022 vs 2019'!IS18</f>
        <v>60959.839699999997</v>
      </c>
      <c r="KP46" s="348">
        <f>'Proy 2022 vs 2019'!IX18</f>
        <v>89511.034599999999</v>
      </c>
      <c r="KW46" s="348">
        <f>'Proy 2022 vs 2019'!JH18</f>
        <v>65845.548999999999</v>
      </c>
      <c r="LD46" s="348">
        <f>'Proy 2022 vs 2019'!JM18</f>
        <v>78526.135599999994</v>
      </c>
      <c r="LK46" s="348">
        <f>'Proy 2022 vs 2019'!JR18</f>
        <v>90279.031600000002</v>
      </c>
      <c r="LR46" s="348">
        <f>'Proy 2022 vs 2019'!JW18</f>
        <v>107685.9096</v>
      </c>
      <c r="LY46" s="348">
        <f>'Proy 2022 vs 2019'!KG18</f>
        <v>127994.99719999998</v>
      </c>
      <c r="MF46" s="348">
        <f>'Proy 2022 vs 2019'!KL18</f>
        <v>138905.28579999998</v>
      </c>
      <c r="MM46" s="348">
        <f>'Proy 2022 vs 2019'!KQ18</f>
        <v>183210.28759999998</v>
      </c>
      <c r="MT46" s="348">
        <f>'Proy 2022 vs 2019'!KV18</f>
        <v>197791.2078</v>
      </c>
      <c r="NA46" s="348">
        <f>'Proy 2022 vs 2019'!LA18</f>
        <v>61301.248399999989</v>
      </c>
      <c r="NH46" s="348">
        <f>'Proy 2022 vs 2019'!LK18</f>
        <v>75502.246400000004</v>
      </c>
      <c r="NO46" s="348">
        <f>'Proy 2022 vs 2019'!LP18</f>
        <v>50972.243999999999</v>
      </c>
      <c r="NV46" s="348">
        <f>'Proy 2022 vs 2019'!LU18</f>
        <v>62506.876500000006</v>
      </c>
      <c r="OC46" s="348">
        <f>'Proy 2022 vs 2019'!LZ18</f>
        <v>44896.011500000001</v>
      </c>
    </row>
    <row r="47" spans="1:393">
      <c r="A47" s="807" t="s">
        <v>22</v>
      </c>
      <c r="H47" s="348">
        <f>'Proy 2022 vs 2019'!D19</f>
        <v>52468.389600000002</v>
      </c>
      <c r="O47" s="348">
        <f>'Proy 2022 vs 2019'!I19</f>
        <v>50787.835999999996</v>
      </c>
      <c r="V47" s="348">
        <f>'Proy 2022 vs 2019'!N19</f>
        <v>60305.256000000001</v>
      </c>
      <c r="AC47" s="348">
        <f>'Proy 2022 vs 2019'!S19</f>
        <v>63296.362499999996</v>
      </c>
      <c r="AJ47" s="348">
        <f>'Proy 2022 vs 2019'!AC19</f>
        <v>68829.171999999991</v>
      </c>
      <c r="AQ47" s="348">
        <f>'Proy 2022 vs 2019'!AH19</f>
        <v>102634.2</v>
      </c>
      <c r="AX47" s="348">
        <f>'Proy 2022 vs 2019'!AM19</f>
        <v>86762.45</v>
      </c>
      <c r="BE47" s="348">
        <f>'Proy 2022 vs 2019'!AR19</f>
        <v>98404.81</v>
      </c>
      <c r="BL47" s="348">
        <f>'Proy 2022 vs 2019'!BB19</f>
        <v>104671.67700000001</v>
      </c>
      <c r="BS47" s="348">
        <f>'Proy 2022 vs 2019'!BG19</f>
        <v>116650.22600000001</v>
      </c>
      <c r="BZ47" s="348">
        <f>'Proy 2022 vs 2019'!BL19</f>
        <v>81813.952000000005</v>
      </c>
      <c r="CG47" s="348">
        <f>'Proy 2022 vs 2019'!BQ19</f>
        <v>72389.872000000003</v>
      </c>
      <c r="CN47" s="348">
        <f>'Proy 2022 vs 2019'!BV19</f>
        <v>86340.728000000003</v>
      </c>
      <c r="CU47" s="348">
        <f>'Proy 2022 vs 2019'!CF19</f>
        <v>97470.644799999995</v>
      </c>
      <c r="DB47" s="348">
        <f>'Proy 2022 vs 2019'!CK19</f>
        <v>112089.66219999999</v>
      </c>
      <c r="DI47" s="348">
        <f>'Proy 2022 vs 2019'!CP19</f>
        <v>87304.375</v>
      </c>
      <c r="DP47" s="348">
        <f>'Proy 2022 vs 2019'!CU19</f>
        <v>85448.180999999997</v>
      </c>
      <c r="DW47" s="348">
        <f>'Proy 2022 vs 2019'!DE19</f>
        <v>88918.268699999986</v>
      </c>
      <c r="ED47" s="348">
        <f>'Proy 2022 vs 2019'!DJ19</f>
        <v>127160.12403999998</v>
      </c>
      <c r="EK47" s="348">
        <f>'Proy 2022 vs 2019'!DO19</f>
        <v>89438.802200000006</v>
      </c>
      <c r="ER47" s="348">
        <f>'Proy 2022 vs 2019'!DT19</f>
        <v>90399.448599999989</v>
      </c>
      <c r="EY47" s="348">
        <f>'Proy 2022 vs 2019'!ED19</f>
        <v>61828.78590000001</v>
      </c>
      <c r="FF47" s="348">
        <f>'Proy 2022 vs 2019'!EI19</f>
        <v>83521.23520000001</v>
      </c>
      <c r="FM47" s="348">
        <f>'Proy 2022 vs 2019'!EN19</f>
        <v>72097.949600000007</v>
      </c>
      <c r="FT47" s="348">
        <f>'Proy 2022 vs 2019'!ES19</f>
        <v>61590.22570000001</v>
      </c>
      <c r="GA47" s="348">
        <f>'Proy 2022 vs 2019'!EX19</f>
        <v>67404.659899999999</v>
      </c>
      <c r="GH47" s="348">
        <f>'Proy 2022 vs 2019'!FH19</f>
        <v>75306.758199999997</v>
      </c>
      <c r="GO47" s="348">
        <f>'Proy 2022 vs 2019'!FM19</f>
        <v>80056.493399999992</v>
      </c>
      <c r="GV47" s="348">
        <f>'Proy 2022 vs 2019'!FR19</f>
        <v>82004.198399999994</v>
      </c>
      <c r="HC47" s="348">
        <f>'Proy 2022 vs 2019'!FW19</f>
        <v>77638.641399999993</v>
      </c>
      <c r="HJ47" s="348">
        <f>'Proy 2022 vs 2019'!GG19</f>
        <v>85618.5</v>
      </c>
      <c r="HQ47" s="348">
        <f>'Proy 2022 vs 2019'!GL19</f>
        <v>78719.880799999999</v>
      </c>
      <c r="HX47" s="348">
        <f>'Proy 2022 vs 2019'!GQ19</f>
        <v>73803.285600000003</v>
      </c>
      <c r="IE47" s="348">
        <f>'Proy 2022 vs 2019'!GV19</f>
        <v>86933.844800000006</v>
      </c>
      <c r="IL47" s="348">
        <f>'Proy 2022 vs 2019'!HF19</f>
        <v>74615.58</v>
      </c>
      <c r="IS47" s="348">
        <f>'Proy 2022 vs 2019'!HK19</f>
        <v>71862.560100000017</v>
      </c>
      <c r="IZ47" s="348">
        <f>'Proy 2022 vs 2019'!HP19</f>
        <v>79334.534700000004</v>
      </c>
      <c r="JG47" s="348">
        <f>'Proy 2022 vs 2019'!HU19</f>
        <v>65911.457699999999</v>
      </c>
      <c r="JN47" s="348">
        <f>'Proy 2022 vs 2019'!HZ19</f>
        <v>77650.876799999998</v>
      </c>
      <c r="JO47" s="348"/>
      <c r="JU47" s="348">
        <f>'Proy 2022 vs 2019'!II19</f>
        <v>79934.017800000001</v>
      </c>
      <c r="KB47" s="348">
        <f>'Proy 2022 vs 2019'!IN19</f>
        <v>91433.278300000005</v>
      </c>
      <c r="KI47" s="348">
        <f>'Proy 2022 vs 2019'!IS19</f>
        <v>103398.3223</v>
      </c>
      <c r="KP47" s="348">
        <f>'Proy 2022 vs 2019'!IX19</f>
        <v>126525.85399999999</v>
      </c>
      <c r="KW47" s="348">
        <f>'Proy 2022 vs 2019'!JH19</f>
        <v>82633.059600000008</v>
      </c>
      <c r="LD47" s="348">
        <f>'Proy 2022 vs 2019'!JM19</f>
        <v>96238.351600000009</v>
      </c>
      <c r="LK47" s="348">
        <f>'Proy 2022 vs 2019'!JR19</f>
        <v>106058.27359999999</v>
      </c>
      <c r="LR47" s="348">
        <f>'Proy 2022 vs 2019'!JW19</f>
        <v>132525.27359999999</v>
      </c>
      <c r="LY47" s="348">
        <f>'Proy 2022 vs 2019'!KG19</f>
        <v>163653.8248</v>
      </c>
      <c r="MF47" s="348">
        <f>'Proy 2022 vs 2019'!KL19</f>
        <v>192510.00640000001</v>
      </c>
      <c r="MM47" s="348">
        <f>'Proy 2022 vs 2019'!KQ19</f>
        <v>273134.77360000001</v>
      </c>
      <c r="MT47" s="348">
        <f>'Proy 2022 vs 2019'!KV19</f>
        <v>233424.02119999999</v>
      </c>
      <c r="NA47" s="348">
        <f>'Proy 2022 vs 2019'!LA19</f>
        <v>77116.736399999994</v>
      </c>
      <c r="NH47" s="348">
        <f>'Proy 2022 vs 2019'!LK19</f>
        <v>82276.499200000006</v>
      </c>
      <c r="NO47" s="348">
        <f>'Proy 2022 vs 2019'!LP19</f>
        <v>62921.135999999999</v>
      </c>
      <c r="NV47" s="348">
        <f>'Proy 2022 vs 2019'!LU19</f>
        <v>61111.271000000001</v>
      </c>
      <c r="OC47" s="348">
        <f>'Proy 2022 vs 2019'!LZ19</f>
        <v>91666.992000000013</v>
      </c>
    </row>
    <row r="48" spans="1:393">
      <c r="A48" s="807" t="s">
        <v>23</v>
      </c>
      <c r="H48" s="348">
        <f>'Proy 2022 vs 2019'!D20</f>
        <v>51639.463499999998</v>
      </c>
      <c r="O48" s="348">
        <f>'Proy 2022 vs 2019'!I20</f>
        <v>51783.291999999994</v>
      </c>
      <c r="V48" s="348">
        <f>'Proy 2022 vs 2019'!N20</f>
        <v>56048.881000000001</v>
      </c>
      <c r="AC48" s="348">
        <f>'Proy 2022 vs 2019'!S20</f>
        <v>54956.303999999996</v>
      </c>
      <c r="AJ48" s="348">
        <f>'Proy 2022 vs 2019'!AC20</f>
        <v>52440.065999999999</v>
      </c>
      <c r="AQ48" s="348">
        <f>'Proy 2022 vs 2019'!AH20</f>
        <v>88958.619900000005</v>
      </c>
      <c r="AX48" s="348">
        <f>'Proy 2022 vs 2019'!AM20</f>
        <v>67836.013500000001</v>
      </c>
      <c r="BE48" s="348">
        <f>'Proy 2022 vs 2019'!AR20</f>
        <v>66062.810400000002</v>
      </c>
      <c r="BL48" s="348">
        <f>'Proy 2022 vs 2019'!BB20</f>
        <v>64660.599799999996</v>
      </c>
      <c r="BS48" s="348">
        <f>'Proy 2022 vs 2019'!BG20</f>
        <v>70646.944199999998</v>
      </c>
      <c r="BZ48" s="348">
        <f>'Proy 2022 vs 2019'!BL20</f>
        <v>78848.403799999985</v>
      </c>
      <c r="CG48" s="348">
        <f>'Proy 2022 vs 2019'!BQ20</f>
        <v>66812.37</v>
      </c>
      <c r="CN48" s="348">
        <f>'Proy 2022 vs 2019'!BV20</f>
        <v>76108.78379999999</v>
      </c>
      <c r="CU48" s="348">
        <f>'Proy 2022 vs 2019'!CF20</f>
        <v>83156.911000000007</v>
      </c>
      <c r="DB48" s="348">
        <f>'Proy 2022 vs 2019'!CK20</f>
        <v>78419.89499999999</v>
      </c>
      <c r="DI48" s="348">
        <f>'Proy 2022 vs 2019'!CP20</f>
        <v>77909.342499999999</v>
      </c>
      <c r="DP48" s="348">
        <f>'Proy 2022 vs 2019'!CU20</f>
        <v>114476.61600000001</v>
      </c>
      <c r="DW48" s="348">
        <f>'Proy 2022 vs 2019'!DE20</f>
        <v>80286.180800000002</v>
      </c>
      <c r="ED48" s="348">
        <f>'Proy 2022 vs 2019'!DJ20</f>
        <v>111726.57247999999</v>
      </c>
      <c r="EK48" s="348">
        <f>'Proy 2022 vs 2019'!DO20</f>
        <v>78356.578500000003</v>
      </c>
      <c r="ER48" s="348">
        <f>'Proy 2022 vs 2019'!DT20</f>
        <v>77273.882499999992</v>
      </c>
      <c r="EY48" s="348">
        <f>'Proy 2022 vs 2019'!ED20</f>
        <v>78774.914499999999</v>
      </c>
      <c r="FF48" s="348">
        <f>'Proy 2022 vs 2019'!EI20</f>
        <v>86239.198000000004</v>
      </c>
      <c r="FM48" s="348">
        <f>'Proy 2022 vs 2019'!EN20</f>
        <v>87196.136499999993</v>
      </c>
      <c r="FT48" s="348">
        <f>'Proy 2022 vs 2019'!ES20</f>
        <v>89145.79</v>
      </c>
      <c r="GA48" s="348">
        <f>'Proy 2022 vs 2019'!EX20</f>
        <v>94964.125</v>
      </c>
      <c r="GH48" s="348">
        <f>'Proy 2022 vs 2019'!FH20</f>
        <v>82877.796499999997</v>
      </c>
      <c r="GO48" s="348">
        <f>'Proy 2022 vs 2019'!FM20</f>
        <v>93527.072500000009</v>
      </c>
      <c r="GV48" s="348">
        <f>'Proy 2022 vs 2019'!FR20</f>
        <v>84912.807000000001</v>
      </c>
      <c r="HC48" s="348">
        <f>'Proy 2022 vs 2019'!FW20</f>
        <v>80164.163</v>
      </c>
      <c r="HJ48" s="348">
        <f>'Proy 2022 vs 2019'!GG20</f>
        <v>83734.316000000006</v>
      </c>
      <c r="HQ48" s="348">
        <f>'Proy 2022 vs 2019'!GL20</f>
        <v>80966.061499999996</v>
      </c>
      <c r="HX48" s="348">
        <f>'Proy 2022 vs 2019'!GQ20</f>
        <v>72256.519499999995</v>
      </c>
      <c r="IE48" s="348">
        <f>'Proy 2022 vs 2019'!GV20</f>
        <v>74669.745999999999</v>
      </c>
      <c r="IL48" s="348">
        <f>'Proy 2022 vs 2019'!HF20</f>
        <v>68353.740000000005</v>
      </c>
      <c r="IS48" s="348">
        <f>'Proy 2022 vs 2019'!HK20</f>
        <v>75873.7356</v>
      </c>
      <c r="IZ48" s="348">
        <f>'Proy 2022 vs 2019'!HP20</f>
        <v>61433.681400000009</v>
      </c>
      <c r="JG48" s="348">
        <f>'Proy 2022 vs 2019'!HU20</f>
        <v>60380.658000000003</v>
      </c>
      <c r="JN48" s="348">
        <f>'Proy 2022 vs 2019'!HZ20</f>
        <v>67474.118400000007</v>
      </c>
      <c r="JO48" s="348"/>
      <c r="JU48" s="348">
        <f>'Proy 2022 vs 2019'!II20</f>
        <v>69177.023400000005</v>
      </c>
      <c r="KB48" s="348">
        <f>'Proy 2022 vs 2019'!IN20</f>
        <v>76776.255900000004</v>
      </c>
      <c r="KI48" s="348">
        <f>'Proy 2022 vs 2019'!IS20</f>
        <v>80213.860799999995</v>
      </c>
      <c r="KP48" s="348">
        <f>'Proy 2022 vs 2019'!IX20</f>
        <v>112978.3566</v>
      </c>
      <c r="KW48" s="348">
        <f>'Proy 2022 vs 2019'!JH20</f>
        <v>63632.504500000003</v>
      </c>
      <c r="LD48" s="348">
        <f>'Proy 2022 vs 2019'!JM20</f>
        <v>100293.591</v>
      </c>
      <c r="LK48" s="348">
        <f>'Proy 2022 vs 2019'!JR20</f>
        <v>103901.2375</v>
      </c>
      <c r="LR48" s="348">
        <f>'Proy 2022 vs 2019'!JW20</f>
        <v>139659.641</v>
      </c>
      <c r="LY48" s="348">
        <f>'Proy 2022 vs 2019'!KG20</f>
        <v>146143.6875</v>
      </c>
      <c r="MF48" s="348">
        <f>'Proy 2022 vs 2019'!KL20</f>
        <v>179755.22899999999</v>
      </c>
      <c r="MM48" s="348">
        <f>'Proy 2022 vs 2019'!KQ20</f>
        <v>219478.67</v>
      </c>
      <c r="MT48" s="348">
        <f>'Proy 2022 vs 2019'!KV20</f>
        <v>192167.0735</v>
      </c>
      <c r="NA48" s="348">
        <f>'Proy 2022 vs 2019'!LA20</f>
        <v>67402.535000000003</v>
      </c>
      <c r="NH48" s="348">
        <f>'Proy 2022 vs 2019'!LK20</f>
        <v>86918.204800000007</v>
      </c>
      <c r="NO48" s="348">
        <f>'Proy 2022 vs 2019'!LP20</f>
        <v>63845.207999999991</v>
      </c>
      <c r="NV48" s="348">
        <f>'Proy 2022 vs 2019'!LU20</f>
        <v>78188.665500000003</v>
      </c>
      <c r="OC48" s="348">
        <f>'Proy 2022 vs 2019'!LZ20</f>
        <v>53752.619999999995</v>
      </c>
    </row>
    <row r="49" spans="1:435">
      <c r="A49" s="807" t="s">
        <v>24</v>
      </c>
      <c r="H49" s="348">
        <f>'Proy 2022 vs 2019'!D21</f>
        <v>70811.592000000004</v>
      </c>
      <c r="O49" s="348">
        <f>'Proy 2022 vs 2019'!I21</f>
        <v>69563.117400000003</v>
      </c>
      <c r="V49" s="348">
        <f>'Proy 2022 vs 2019'!N21</f>
        <v>67560.00499999999</v>
      </c>
      <c r="AC49" s="348">
        <f>'Proy 2022 vs 2019'!S21</f>
        <v>74863.435500000007</v>
      </c>
      <c r="AJ49" s="348">
        <f>'Proy 2022 vs 2019'!AC21</f>
        <v>86106.955000000002</v>
      </c>
      <c r="AQ49" s="348">
        <f>'Proy 2022 vs 2019'!AH21</f>
        <v>121948.41119999999</v>
      </c>
      <c r="AX49" s="348">
        <f>'Proy 2022 vs 2019'!AM21</f>
        <v>93209.53839999999</v>
      </c>
      <c r="BE49" s="348">
        <f>'Proy 2022 vs 2019'!AR21</f>
        <v>100955.31599999999</v>
      </c>
      <c r="BL49" s="348">
        <f>'Proy 2022 vs 2019'!BB21</f>
        <v>73011.042000000001</v>
      </c>
      <c r="BS49" s="348">
        <f>'Proy 2022 vs 2019'!BG21</f>
        <v>74022.539999999994</v>
      </c>
      <c r="BZ49" s="348">
        <f>'Proy 2022 vs 2019'!BL21</f>
        <v>82141.572499999995</v>
      </c>
      <c r="CG49" s="348">
        <f>'Proy 2022 vs 2019'!BQ21</f>
        <v>83718.654500000004</v>
      </c>
      <c r="CN49" s="348">
        <f>'Proy 2022 vs 2019'!BV21</f>
        <v>88817.904500000004</v>
      </c>
      <c r="CU49" s="348">
        <f>'Proy 2022 vs 2019'!CF21</f>
        <v>83748.372499999998</v>
      </c>
      <c r="DB49" s="348">
        <f>'Proy 2022 vs 2019'!CK21</f>
        <v>87442.686499999996</v>
      </c>
      <c r="DI49" s="348">
        <f>'Proy 2022 vs 2019'!CP21</f>
        <v>84381.030500000008</v>
      </c>
      <c r="DP49" s="348">
        <f>'Proy 2022 vs 2019'!CU21</f>
        <v>116645.16750000001</v>
      </c>
      <c r="DW49" s="348">
        <f>'Proy 2022 vs 2019'!DE21</f>
        <v>72783.341400000019</v>
      </c>
      <c r="ED49" s="348">
        <f>'Proy 2022 vs 2019'!DJ21</f>
        <v>133088.15484</v>
      </c>
      <c r="EK49" s="348">
        <f>'Proy 2022 vs 2019'!DO21</f>
        <v>72836.620999999999</v>
      </c>
      <c r="ER49" s="348">
        <f>'Proy 2022 vs 2019'!DT21</f>
        <v>76960.766999999993</v>
      </c>
      <c r="EY49" s="348">
        <f>'Proy 2022 vs 2019'!ED21</f>
        <v>118776.69899999999</v>
      </c>
      <c r="FF49" s="348">
        <f>'Proy 2022 vs 2019'!EI21</f>
        <v>126024.37199999999</v>
      </c>
      <c r="FM49" s="348">
        <f>'Proy 2022 vs 2019'!EN21</f>
        <v>141883.94699999999</v>
      </c>
      <c r="FT49" s="348">
        <f>'Proy 2022 vs 2019'!ES21</f>
        <v>124665.39000000001</v>
      </c>
      <c r="GA49" s="348">
        <f>'Proy 2022 vs 2019'!EX21</f>
        <v>124534.38600000001</v>
      </c>
      <c r="GH49" s="348">
        <f>'Proy 2022 vs 2019'!FH21</f>
        <v>106968.13679999999</v>
      </c>
      <c r="GO49" s="348">
        <f>'Proy 2022 vs 2019'!FM21</f>
        <v>111310.85280000001</v>
      </c>
      <c r="GV49" s="348">
        <f>'Proy 2022 vs 2019'!FR21</f>
        <v>98425.849199999997</v>
      </c>
      <c r="HC49" s="348">
        <f>'Proy 2022 vs 2019'!FW21</f>
        <v>103178.8548</v>
      </c>
      <c r="HJ49" s="348">
        <f>'Proy 2022 vs 2019'!GG21</f>
        <v>85780.505999999994</v>
      </c>
      <c r="HQ49" s="348">
        <f>'Proy 2022 vs 2019'!GL21</f>
        <v>78711.899000000005</v>
      </c>
      <c r="HX49" s="348">
        <f>'Proy 2022 vs 2019'!GQ21</f>
        <v>71834.587999999989</v>
      </c>
      <c r="IE49" s="348">
        <f>'Proy 2022 vs 2019'!GV21</f>
        <v>77733.998999999996</v>
      </c>
      <c r="IL49" s="348">
        <f>'Proy 2022 vs 2019'!HF21</f>
        <v>106529.82</v>
      </c>
      <c r="IS49" s="348">
        <f>'Proy 2022 vs 2019'!HK21</f>
        <v>120198.0444</v>
      </c>
      <c r="IZ49" s="348">
        <f>'Proy 2022 vs 2019'!HP21</f>
        <v>113768.1174</v>
      </c>
      <c r="JG49" s="348">
        <f>'Proy 2022 vs 2019'!HU21</f>
        <v>100396.815</v>
      </c>
      <c r="JN49" s="348">
        <f>'Proy 2022 vs 2019'!HZ21</f>
        <v>114718.4412</v>
      </c>
      <c r="JO49" s="348"/>
      <c r="JU49" s="348">
        <f>'Proy 2022 vs 2019'!II21</f>
        <v>81434.249599999996</v>
      </c>
      <c r="KB49" s="348">
        <f>'Proy 2022 vs 2019'!IN21</f>
        <v>96116.02</v>
      </c>
      <c r="KI49" s="348">
        <f>'Proy 2022 vs 2019'!IS21</f>
        <v>109679.39839999999</v>
      </c>
      <c r="KP49" s="348">
        <f>'Proy 2022 vs 2019'!IX21</f>
        <v>137357.03520000001</v>
      </c>
      <c r="KW49" s="348">
        <f>'Proy 2022 vs 2019'!JH21</f>
        <v>88852.130799999984</v>
      </c>
      <c r="LD49" s="348">
        <f>'Proy 2022 vs 2019'!JM21</f>
        <v>115932.1424</v>
      </c>
      <c r="LK49" s="348">
        <f>'Proy 2022 vs 2019'!JR21</f>
        <v>124007.32860000001</v>
      </c>
      <c r="LR49" s="348">
        <f>'Proy 2022 vs 2019'!JW21</f>
        <v>133776.88509999998</v>
      </c>
      <c r="LY49" s="348">
        <f>'Proy 2022 vs 2019'!KG21</f>
        <v>191157.61539999998</v>
      </c>
      <c r="MF49" s="348">
        <f>'Proy 2022 vs 2019'!KL21</f>
        <v>204420.95729999998</v>
      </c>
      <c r="MM49" s="348">
        <f>'Proy 2022 vs 2019'!KQ21</f>
        <v>242066.05549999996</v>
      </c>
      <c r="MT49" s="348">
        <f>'Proy 2022 vs 2019'!KV21</f>
        <v>239116.34339999998</v>
      </c>
      <c r="NA49" s="348">
        <f>'Proy 2022 vs 2019'!LA21</f>
        <v>87785.90449999999</v>
      </c>
      <c r="NH49" s="348">
        <f>'Proy 2022 vs 2019'!LK21</f>
        <v>109364.16</v>
      </c>
      <c r="NO49" s="348">
        <f>'Proy 2022 vs 2019'!LP21</f>
        <v>84627.684000000008</v>
      </c>
      <c r="NV49" s="348">
        <f>'Proy 2022 vs 2019'!LU21</f>
        <v>103957.398</v>
      </c>
      <c r="OC49" s="348">
        <f>'Proy 2022 vs 2019'!LZ21</f>
        <v>74226.612500000003</v>
      </c>
    </row>
    <row r="50" spans="1:435">
      <c r="A50" s="807" t="s">
        <v>25</v>
      </c>
      <c r="H50" s="348">
        <f>'Proy 2022 vs 2019'!D22</f>
        <v>63836.867999999995</v>
      </c>
      <c r="O50" s="348">
        <f>'Proy 2022 vs 2019'!I22</f>
        <v>86361.540800000002</v>
      </c>
      <c r="V50" s="348">
        <f>'Proy 2022 vs 2019'!N22</f>
        <v>71197.282000000007</v>
      </c>
      <c r="AC50" s="348">
        <f>'Proy 2022 vs 2019'!S22</f>
        <v>69309.682100000005</v>
      </c>
      <c r="AJ50" s="348">
        <f>'Proy 2022 vs 2019'!AC22</f>
        <v>60431.772499999999</v>
      </c>
      <c r="AQ50" s="348">
        <f>'Proy 2022 vs 2019'!AH22</f>
        <v>86985.480800000005</v>
      </c>
      <c r="AX50" s="348">
        <f>'Proy 2022 vs 2019'!AM22</f>
        <v>59958.376000000004</v>
      </c>
      <c r="BE50" s="348">
        <f>'Proy 2022 vs 2019'!AR22</f>
        <v>78665.973599999998</v>
      </c>
      <c r="BL50" s="348">
        <f>'Proy 2022 vs 2019'!BB22</f>
        <v>80182.162500000006</v>
      </c>
      <c r="BS50" s="348">
        <f>'Proy 2022 vs 2019'!BG22</f>
        <v>75583.477500000008</v>
      </c>
      <c r="BZ50" s="348">
        <f>'Proy 2022 vs 2019'!BL22</f>
        <v>97213.372499999998</v>
      </c>
      <c r="CG50" s="348">
        <f>'Proy 2022 vs 2019'!BQ22</f>
        <v>101342.54250000001</v>
      </c>
      <c r="CN50" s="348">
        <f>'Proy 2022 vs 2019'!BV22</f>
        <v>103948.49249999999</v>
      </c>
      <c r="CU50" s="348">
        <f>'Proy 2022 vs 2019'!CF22</f>
        <v>110571.15000000001</v>
      </c>
      <c r="DB50" s="348">
        <f>'Proy 2022 vs 2019'!CK22</f>
        <v>111443.4975</v>
      </c>
      <c r="DI50" s="348">
        <f>'Proy 2022 vs 2019'!CP22</f>
        <v>110488.47750000001</v>
      </c>
      <c r="DP50" s="348">
        <f>'Proy 2022 vs 2019'!CU22</f>
        <v>139882.9105</v>
      </c>
      <c r="DW50" s="348">
        <f>'Proy 2022 vs 2019'!DE22</f>
        <v>94491.246100000004</v>
      </c>
      <c r="ED50" s="348">
        <f>'Proy 2022 vs 2019'!DJ22</f>
        <v>146173.39592000001</v>
      </c>
      <c r="EK50" s="348">
        <f>'Proy 2022 vs 2019'!DO22</f>
        <v>89102.248000000007</v>
      </c>
      <c r="ER50" s="348">
        <f>'Proy 2022 vs 2019'!DT22</f>
        <v>107858.90359999999</v>
      </c>
      <c r="EY50" s="348">
        <f>'Proy 2022 vs 2019'!ED22</f>
        <v>118832.80919999999</v>
      </c>
      <c r="FF50" s="348">
        <f>'Proy 2022 vs 2019'!EI22</f>
        <v>143480.02480000001</v>
      </c>
      <c r="FM50" s="348">
        <f>'Proy 2022 vs 2019'!EN22</f>
        <v>80205.915000000008</v>
      </c>
      <c r="FT50" s="348">
        <f>'Proy 2022 vs 2019'!ES22</f>
        <v>80805.343500000003</v>
      </c>
      <c r="GA50" s="348">
        <f>'Proy 2022 vs 2019'!EX22</f>
        <v>74863.787400000001</v>
      </c>
      <c r="GH50" s="348">
        <f>'Proy 2022 vs 2019'!FH22</f>
        <v>71984.258999999991</v>
      </c>
      <c r="GO50" s="348">
        <f>'Proy 2022 vs 2019'!FM22</f>
        <v>73665.468000000008</v>
      </c>
      <c r="GV50" s="348">
        <f>'Proy 2022 vs 2019'!FR22</f>
        <v>65088.400500000011</v>
      </c>
      <c r="HC50" s="348">
        <f>'Proy 2022 vs 2019'!FW22</f>
        <v>54389.929499999998</v>
      </c>
      <c r="HJ50" s="348">
        <f>'Proy 2022 vs 2019'!GG22</f>
        <v>98896.270199999999</v>
      </c>
      <c r="HQ50" s="348">
        <f>'Proy 2022 vs 2019'!GL22</f>
        <v>105620.0184</v>
      </c>
      <c r="HX50" s="348">
        <f>'Proy 2022 vs 2019'!GQ22</f>
        <v>99374.823600000003</v>
      </c>
      <c r="IE50" s="348">
        <f>'Proy 2022 vs 2019'!GV22</f>
        <v>99851.910600000003</v>
      </c>
      <c r="IL50" s="348">
        <f>'Proy 2022 vs 2019'!HF22</f>
        <v>88237.48000000001</v>
      </c>
      <c r="IS50" s="348">
        <f>'Proy 2022 vs 2019'!HK22</f>
        <v>81133.486000000004</v>
      </c>
      <c r="IZ50" s="348">
        <f>'Proy 2022 vs 2019'!HP22</f>
        <v>86420.819200000013</v>
      </c>
      <c r="JG50" s="348">
        <f>'Proy 2022 vs 2019'!HU22</f>
        <v>84508.768000000011</v>
      </c>
      <c r="JN50" s="348">
        <f>'Proy 2022 vs 2019'!HZ22</f>
        <v>79648.712800000008</v>
      </c>
      <c r="JO50" s="348"/>
      <c r="JU50" s="348">
        <f>'Proy 2022 vs 2019'!II22</f>
        <v>77429.771399999998</v>
      </c>
      <c r="KB50" s="348">
        <f>'Proy 2022 vs 2019'!IN22</f>
        <v>74750.065499999997</v>
      </c>
      <c r="KI50" s="348">
        <f>'Proy 2022 vs 2019'!IS22</f>
        <v>111649.8719</v>
      </c>
      <c r="KP50" s="348">
        <f>'Proy 2022 vs 2019'!IX22</f>
        <v>110078.45199999999</v>
      </c>
      <c r="KW50" s="348">
        <f>'Proy 2022 vs 2019'!JH22</f>
        <v>84538.961599999995</v>
      </c>
      <c r="LD50" s="348">
        <f>'Proy 2022 vs 2019'!JM22</f>
        <v>116906.81080000001</v>
      </c>
      <c r="LK50" s="348">
        <f>'Proy 2022 vs 2019'!JR22</f>
        <v>142912.5914</v>
      </c>
      <c r="LR50" s="348">
        <f>'Proy 2022 vs 2019'!JW22</f>
        <v>128840.71799999998</v>
      </c>
      <c r="LY50" s="348">
        <f>'Proy 2022 vs 2019'!KG22</f>
        <v>179455.50330000001</v>
      </c>
      <c r="MF50" s="348">
        <f>'Proy 2022 vs 2019'!KL22</f>
        <v>245471.83579999997</v>
      </c>
      <c r="MM50" s="348">
        <f>'Proy 2022 vs 2019'!KQ22</f>
        <v>283603.67089999997</v>
      </c>
      <c r="MT50" s="348">
        <f>'Proy 2022 vs 2019'!KV22</f>
        <v>207802.57989999998</v>
      </c>
      <c r="NA50" s="348">
        <f>'Proy 2022 vs 2019'!LA22</f>
        <v>56864.908199999998</v>
      </c>
      <c r="NH50" s="348">
        <f>'Proy 2022 vs 2019'!LK22</f>
        <v>86717.8704</v>
      </c>
      <c r="NO50" s="348">
        <f>'Proy 2022 vs 2019'!LP22</f>
        <v>73809.948800000013</v>
      </c>
      <c r="NV50" s="348">
        <f>'Proy 2022 vs 2019'!LU22</f>
        <v>60833.39</v>
      </c>
      <c r="OC50" s="348">
        <f>'Proy 2022 vs 2019'!LZ22</f>
        <v>71727.11</v>
      </c>
    </row>
    <row r="51" spans="1:435">
      <c r="A51" s="807" t="s">
        <v>26</v>
      </c>
      <c r="H51" s="348">
        <f>'Proy 2022 vs 2019'!D23</f>
        <v>45996.705000000002</v>
      </c>
      <c r="O51" s="348">
        <f>'Proy 2022 vs 2019'!I23</f>
        <v>50921.892</v>
      </c>
      <c r="V51" s="348">
        <f>'Proy 2022 vs 2019'!N23</f>
        <v>44564.544000000002</v>
      </c>
      <c r="AC51" s="348">
        <f>'Proy 2022 vs 2019'!S23</f>
        <v>39471.209499999997</v>
      </c>
      <c r="AJ51" s="348">
        <f>'Proy 2022 vs 2019'!AC23</f>
        <v>42482.386500000001</v>
      </c>
      <c r="AQ51" s="348">
        <f>'Proy 2022 vs 2019'!AH23</f>
        <v>67081.399999999994</v>
      </c>
      <c r="AX51" s="348">
        <f>'Proy 2022 vs 2019'!AM23</f>
        <v>36331.655599999998</v>
      </c>
      <c r="BE51" s="348">
        <f>'Proy 2022 vs 2019'!AR23</f>
        <v>53958.69</v>
      </c>
      <c r="BL51" s="348">
        <f>'Proy 2022 vs 2019'!BB23</f>
        <v>64478.68299999999</v>
      </c>
      <c r="BS51" s="348">
        <f>'Proy 2022 vs 2019'!BG23</f>
        <v>60111.373999999996</v>
      </c>
      <c r="BZ51" s="348">
        <f>'Proy 2022 vs 2019'!BL23</f>
        <v>76049.108999999997</v>
      </c>
      <c r="CG51" s="348">
        <f>'Proy 2022 vs 2019'!BQ23</f>
        <v>84830.359499999991</v>
      </c>
      <c r="CN51" s="348">
        <f>'Proy 2022 vs 2019'!BV23</f>
        <v>74245.954999999987</v>
      </c>
      <c r="CU51" s="348">
        <f>'Proy 2022 vs 2019'!CF23</f>
        <v>77567.465499999991</v>
      </c>
      <c r="DB51" s="348">
        <f>'Proy 2022 vs 2019'!CK23</f>
        <v>89140.065000000002</v>
      </c>
      <c r="DI51" s="348">
        <f>'Proy 2022 vs 2019'!CP23</f>
        <v>86463.980500000005</v>
      </c>
      <c r="DP51" s="348">
        <f>'Proy 2022 vs 2019'!CU23</f>
        <v>98955.395999999993</v>
      </c>
      <c r="DW51" s="348">
        <f>'Proy 2022 vs 2019'!DE23</f>
        <v>89647.219599999997</v>
      </c>
      <c r="ED51" s="348">
        <f>'Proy 2022 vs 2019'!DJ23</f>
        <v>123330.81344</v>
      </c>
      <c r="EK51" s="348">
        <f>'Proy 2022 vs 2019'!DO23</f>
        <v>76403.734499999991</v>
      </c>
      <c r="ER51" s="348">
        <f>'Proy 2022 vs 2019'!DT23</f>
        <v>80187.579499999993</v>
      </c>
      <c r="EY51" s="348">
        <f>'Proy 2022 vs 2019'!ED23</f>
        <v>95723.29</v>
      </c>
      <c r="FF51" s="348">
        <f>'Proy 2022 vs 2019'!EI23</f>
        <v>79155.33</v>
      </c>
      <c r="FM51" s="348">
        <f>'Proy 2022 vs 2019'!EN23</f>
        <v>62610.951000000001</v>
      </c>
      <c r="FT51" s="348">
        <f>'Proy 2022 vs 2019'!ES23</f>
        <v>62141.04</v>
      </c>
      <c r="GA51" s="348">
        <f>'Proy 2022 vs 2019'!EX23</f>
        <v>57203.133000000009</v>
      </c>
      <c r="GH51" s="348">
        <f>'Proy 2022 vs 2019'!FH23</f>
        <v>70030.561900000001</v>
      </c>
      <c r="GO51" s="348">
        <f>'Proy 2022 vs 2019'!FM23</f>
        <v>74854.988500000007</v>
      </c>
      <c r="GV51" s="348">
        <f>'Proy 2022 vs 2019'!FR23</f>
        <v>67324.872899999988</v>
      </c>
      <c r="HC51" s="348">
        <f>'Proy 2022 vs 2019'!FW23</f>
        <v>63787.590299999996</v>
      </c>
      <c r="HJ51" s="348">
        <f>'Proy 2022 vs 2019'!GG23</f>
        <v>73289.044800000003</v>
      </c>
      <c r="HQ51" s="348">
        <f>'Proy 2022 vs 2019'!GL23</f>
        <v>76182.9476</v>
      </c>
      <c r="HX51" s="348">
        <f>'Proy 2022 vs 2019'!GQ23</f>
        <v>67168.538199999995</v>
      </c>
      <c r="IE51" s="348">
        <f>'Proy 2022 vs 2019'!GV23</f>
        <v>78492.254799999995</v>
      </c>
      <c r="IL51" s="348">
        <f>'Proy 2022 vs 2019'!HF23</f>
        <v>84868.800000000003</v>
      </c>
      <c r="IS51" s="348">
        <f>'Proy 2022 vs 2019'!HK23</f>
        <v>84906.995999999999</v>
      </c>
      <c r="IZ51" s="348">
        <f>'Proy 2022 vs 2019'!HP23</f>
        <v>73864.392000000007</v>
      </c>
      <c r="JG51" s="348">
        <f>'Proy 2022 vs 2019'!HU23</f>
        <v>86882.052000000011</v>
      </c>
      <c r="JN51" s="348">
        <f>'Proy 2022 vs 2019'!HZ23</f>
        <v>79396.02</v>
      </c>
      <c r="JO51" s="348"/>
      <c r="JU51" s="348">
        <f>'Proy 2022 vs 2019'!II23</f>
        <v>81643.734600000011</v>
      </c>
      <c r="KB51" s="348">
        <f>'Proy 2022 vs 2019'!IN23</f>
        <v>96941.834999999992</v>
      </c>
      <c r="KI51" s="348">
        <f>'Proy 2022 vs 2019'!IS23</f>
        <v>100757.01210000001</v>
      </c>
      <c r="KP51" s="348">
        <f>'Proy 2022 vs 2019'!IX23</f>
        <v>134922.74669999999</v>
      </c>
      <c r="KW51" s="348">
        <f>'Proy 2022 vs 2019'!JH23</f>
        <v>58153.2</v>
      </c>
      <c r="LD51" s="348">
        <f>'Proy 2022 vs 2019'!JM23</f>
        <v>64059.602600000006</v>
      </c>
      <c r="LK51" s="348">
        <f>'Proy 2022 vs 2019'!JR23</f>
        <v>99381.298999999999</v>
      </c>
      <c r="LR51" s="348">
        <f>'Proy 2022 vs 2019'!JW23</f>
        <v>111184.86779999999</v>
      </c>
      <c r="LY51" s="348">
        <f>'Proy 2022 vs 2019'!KG23</f>
        <v>129800.70299999999</v>
      </c>
      <c r="MF51" s="348">
        <f>'Proy 2022 vs 2019'!KL23</f>
        <v>154832.55100000001</v>
      </c>
      <c r="MM51" s="348">
        <f>'Proy 2022 vs 2019'!KQ23</f>
        <v>172616.73180000001</v>
      </c>
      <c r="MT51" s="348">
        <f>'Proy 2022 vs 2019'!KV23</f>
        <v>181228.8492</v>
      </c>
      <c r="NA51" s="348">
        <f>'Proy 2022 vs 2019'!LA23</f>
        <v>49151.433799999999</v>
      </c>
      <c r="NH51" s="348">
        <f>'Proy 2022 vs 2019'!LK23</f>
        <v>62418.742400000003</v>
      </c>
      <c r="NO51" s="348">
        <f>'Proy 2022 vs 2019'!LP23</f>
        <v>51730.614000000001</v>
      </c>
      <c r="NV51" s="348">
        <f>'Proy 2022 vs 2019'!LU23</f>
        <v>86110.218000000008</v>
      </c>
      <c r="OC51" s="348">
        <f>'Proy 2022 vs 2019'!LZ23</f>
        <v>64674.404999999999</v>
      </c>
    </row>
    <row r="52" spans="1:435">
      <c r="A52" s="808" t="s">
        <v>27</v>
      </c>
      <c r="H52" s="348">
        <f>'Proy 2022 vs 2019'!D24</f>
        <v>69846.42555</v>
      </c>
      <c r="O52" s="348">
        <f>'Proy 2022 vs 2019'!I24</f>
        <v>65705.453099999999</v>
      </c>
      <c r="V52" s="348">
        <f>'Proy 2022 vs 2019'!N24</f>
        <v>69067.867410000006</v>
      </c>
      <c r="AC52" s="348">
        <f>'Proy 2022 vs 2019'!S24</f>
        <v>58592.283824999999</v>
      </c>
      <c r="AJ52" s="348">
        <f>'Proy 2022 vs 2019'!AC24</f>
        <v>69392.104575000005</v>
      </c>
      <c r="AQ52" s="348">
        <f>'Proy 2022 vs 2019'!AH24</f>
        <v>97113.24831000001</v>
      </c>
      <c r="AX52" s="348">
        <f>'Proy 2022 vs 2019'!AM24</f>
        <v>57254.559920000007</v>
      </c>
      <c r="BE52" s="348">
        <f>'Proy 2022 vs 2019'!AR24</f>
        <v>80407.862026000003</v>
      </c>
      <c r="BL52" s="348">
        <f>'Proy 2022 vs 2019'!BB24</f>
        <v>67747.752072000003</v>
      </c>
      <c r="BS52" s="348">
        <f>'Proy 2022 vs 2019'!BG24</f>
        <v>70639.735319999992</v>
      </c>
      <c r="BZ52" s="348">
        <f>'Proy 2022 vs 2019'!BL24</f>
        <v>81663.70358300001</v>
      </c>
      <c r="CG52" s="348">
        <f>'Proy 2022 vs 2019'!BQ24</f>
        <v>90763.636039999998</v>
      </c>
      <c r="CN52" s="348">
        <f>'Proy 2022 vs 2019'!BV24</f>
        <v>74087.011536999998</v>
      </c>
      <c r="CU52" s="348">
        <f>'Proy 2022 vs 2019'!CF24</f>
        <v>79347.039311999994</v>
      </c>
      <c r="DB52" s="348">
        <f>'Proy 2022 vs 2019'!CK24</f>
        <v>91395.676317999998</v>
      </c>
      <c r="DI52" s="348">
        <f>'Proy 2022 vs 2019'!CP24</f>
        <v>87616.096791999997</v>
      </c>
      <c r="DP52" s="348">
        <f>'Proy 2022 vs 2019'!CU24</f>
        <v>128933.914</v>
      </c>
      <c r="DW52" s="348">
        <f>'Proy 2022 vs 2019'!DE24</f>
        <v>98338.488047999999</v>
      </c>
      <c r="ED52" s="348">
        <f>'Proy 2022 vs 2019'!DJ24</f>
        <v>121334.8727412</v>
      </c>
      <c r="EK52" s="348">
        <f>'Proy 2022 vs 2019'!DO24</f>
        <v>94253.782684000005</v>
      </c>
      <c r="ER52" s="348">
        <f>'Proy 2022 vs 2019'!DT24</f>
        <v>77329.26806599999</v>
      </c>
      <c r="EY52" s="348">
        <f>'Proy 2022 vs 2019'!ED24</f>
        <v>69112.992480000001</v>
      </c>
      <c r="FF52" s="348">
        <f>'Proy 2022 vs 2019'!EI24</f>
        <v>86393.103359999994</v>
      </c>
      <c r="FM52" s="348">
        <f>'Proy 2022 vs 2019'!EN24</f>
        <v>90727.277224999998</v>
      </c>
      <c r="FT52" s="348">
        <f>'Proy 2022 vs 2019'!ES24</f>
        <v>90351.713139999993</v>
      </c>
      <c r="GA52" s="348">
        <f>'Proy 2022 vs 2019'!EX24</f>
        <v>89634.357539999997</v>
      </c>
      <c r="GH52" s="348">
        <f>'Proy 2022 vs 2019'!FH24</f>
        <v>99894.093568000011</v>
      </c>
      <c r="GO52" s="348">
        <f>'Proy 2022 vs 2019'!FM24</f>
        <v>89117.633856</v>
      </c>
      <c r="GV52" s="348">
        <f>'Proy 2022 vs 2019'!FR24</f>
        <v>91086.850687999991</v>
      </c>
      <c r="HC52" s="348">
        <f>'Proy 2022 vs 2019'!FW24</f>
        <v>97095.211391999997</v>
      </c>
      <c r="HJ52" s="348">
        <f>'Proy 2022 vs 2019'!GG24</f>
        <v>81240.201674999989</v>
      </c>
      <c r="HQ52" s="348">
        <f>'Proy 2022 vs 2019'!GL24</f>
        <v>93176.435324999984</v>
      </c>
      <c r="HX52" s="348">
        <f>'Proy 2022 vs 2019'!GQ24</f>
        <v>94369.175025000004</v>
      </c>
      <c r="IE52" s="348">
        <f>'Proy 2022 vs 2019'!GV24</f>
        <v>87346.321349999998</v>
      </c>
      <c r="IL52" s="348">
        <f>'Proy 2022 vs 2019'!HF24</f>
        <v>106735.10400000001</v>
      </c>
      <c r="IS52" s="348">
        <f>'Proy 2022 vs 2019'!HK24</f>
        <v>95399.310720000009</v>
      </c>
      <c r="IZ52" s="348">
        <f>'Proy 2022 vs 2019'!HP24</f>
        <v>89387.659200000009</v>
      </c>
      <c r="JG52" s="348">
        <f>'Proy 2022 vs 2019'!HU24</f>
        <v>89612.160960000008</v>
      </c>
      <c r="JN52" s="348">
        <f>'Proy 2022 vs 2019'!HZ24</f>
        <v>100298.88959999999</v>
      </c>
      <c r="JO52" s="348"/>
      <c r="JU52" s="348">
        <f>'Proy 2022 vs 2019'!II24</f>
        <v>90135.904221999997</v>
      </c>
      <c r="KB52" s="348">
        <f>'Proy 2022 vs 2019'!IN24</f>
        <v>105074.782267</v>
      </c>
      <c r="KI52" s="348">
        <f>'Proy 2022 vs 2019'!IS24</f>
        <v>105044.37725600001</v>
      </c>
      <c r="KP52" s="348">
        <f>'Proy 2022 vs 2019'!IX24</f>
        <v>135262.567167</v>
      </c>
      <c r="KW52" s="348">
        <f>'Proy 2022 vs 2019'!JH24</f>
        <v>94102.508682000014</v>
      </c>
      <c r="LD52" s="348">
        <f>'Proy 2022 vs 2019'!JM24</f>
        <v>137084.90195400003</v>
      </c>
      <c r="LK52" s="348">
        <f>'Proy 2022 vs 2019'!JR24</f>
        <v>167299.71804000001</v>
      </c>
      <c r="LR52" s="348">
        <f>'Proy 2022 vs 2019'!JW24</f>
        <v>190064.02615200001</v>
      </c>
      <c r="LY52" s="348">
        <f>'Proy 2022 vs 2019'!KG24</f>
        <v>293892.15055199998</v>
      </c>
      <c r="MF52" s="348">
        <f>'Proy 2022 vs 2019'!KL24</f>
        <v>387832.05115200003</v>
      </c>
      <c r="MM52" s="348">
        <f>'Proy 2022 vs 2019'!KQ24</f>
        <v>502481.86443000002</v>
      </c>
      <c r="MT52" s="348">
        <f>'Proy 2022 vs 2019'!KV24</f>
        <v>388284.009204</v>
      </c>
      <c r="NA52" s="348">
        <f>'Proy 2022 vs 2019'!LA24</f>
        <v>96957.040362000014</v>
      </c>
      <c r="NH52" s="348">
        <f>'Proy 2022 vs 2019'!LK24</f>
        <v>86312.900800000003</v>
      </c>
      <c r="NO52" s="348">
        <f>'Proy 2022 vs 2019'!LP24</f>
        <v>61669.568999999996</v>
      </c>
      <c r="NV52" s="348">
        <f>'Proy 2022 vs 2019'!LU24</f>
        <v>94063.26</v>
      </c>
      <c r="OC52" s="348">
        <f>'Proy 2022 vs 2019'!LZ24</f>
        <v>86577.32</v>
      </c>
    </row>
    <row r="53" spans="1:435">
      <c r="A53" s="809" t="s">
        <v>533</v>
      </c>
      <c r="H53" s="348">
        <f>'Proy 2022 vs 2019'!D25</f>
        <v>102938.34049999999</v>
      </c>
      <c r="O53" s="348">
        <f>'Proy 2022 vs 2019'!I25</f>
        <v>103599.0285</v>
      </c>
      <c r="V53" s="348">
        <f>'Proy 2022 vs 2019'!N25</f>
        <v>116763.28450000001</v>
      </c>
      <c r="AC53" s="348">
        <f>'Proy 2022 vs 2019'!S25</f>
        <v>89381.309699999998</v>
      </c>
      <c r="AJ53" s="348">
        <f>'Proy 2022 vs 2019'!AC25</f>
        <v>89004.845699999991</v>
      </c>
      <c r="AQ53" s="348">
        <f>'Proy 2022 vs 2019'!AH25</f>
        <v>119637.0062</v>
      </c>
      <c r="AX53" s="348">
        <f>'Proy 2022 vs 2019'!AM25</f>
        <v>86321.532800000001</v>
      </c>
      <c r="BE53" s="348">
        <f>'Proy 2022 vs 2019'!AR25</f>
        <v>94604.518800000005</v>
      </c>
      <c r="BL53" s="348">
        <f>'Proy 2022 vs 2019'!BB25</f>
        <v>78278.868000000002</v>
      </c>
      <c r="BS53" s="348">
        <f>'Proy 2022 vs 2019'!BG25</f>
        <v>92075.195999999996</v>
      </c>
      <c r="BZ53" s="348">
        <f>'Proy 2022 vs 2019'!BL25</f>
        <v>137402.43900000001</v>
      </c>
      <c r="CG53" s="348">
        <f>'Proy 2022 vs 2019'!BQ25</f>
        <v>140487.46299999999</v>
      </c>
      <c r="CN53" s="348">
        <f>'Proy 2022 vs 2019'!BV25</f>
        <v>145366.19749999998</v>
      </c>
      <c r="CU53" s="348">
        <f>'Proy 2022 vs 2019'!CF25</f>
        <v>155488.383</v>
      </c>
      <c r="DB53" s="348">
        <f>'Proy 2022 vs 2019'!CK25</f>
        <v>155831.66999999998</v>
      </c>
      <c r="DI53" s="348">
        <f>'Proy 2022 vs 2019'!CP25</f>
        <v>157797.67500000002</v>
      </c>
      <c r="DP53" s="348">
        <f>'Proy 2022 vs 2019'!CU25</f>
        <v>142182.52439999999</v>
      </c>
      <c r="DW53" s="348">
        <f>'Proy 2022 vs 2019'!DE25</f>
        <v>181851.43350000001</v>
      </c>
      <c r="ED53" s="348">
        <f>'Proy 2022 vs 2019'!DJ25</f>
        <v>212473.33145999999</v>
      </c>
      <c r="EK53" s="348">
        <f>'Proy 2022 vs 2019'!DO25</f>
        <v>137531.72700000001</v>
      </c>
      <c r="ER53" s="348">
        <f>'Proy 2022 vs 2019'!DT25</f>
        <v>134874.495</v>
      </c>
      <c r="EY53" s="348">
        <f>'Proy 2022 vs 2019'!ED25</f>
        <v>146542.8216</v>
      </c>
      <c r="FF53" s="348">
        <f>'Proy 2022 vs 2019'!EI25</f>
        <v>196125.16559999998</v>
      </c>
      <c r="FM53" s="348">
        <f>'Proy 2022 vs 2019'!EN25</f>
        <v>159824.91699999999</v>
      </c>
      <c r="FT53" s="348">
        <f>'Proy 2022 vs 2019'!ES25</f>
        <v>179429.02599999998</v>
      </c>
      <c r="GA53" s="348">
        <f>'Proy 2022 vs 2019'!EX25</f>
        <v>166792.54199999999</v>
      </c>
      <c r="GH53" s="348">
        <f>'Proy 2022 vs 2019'!FH25</f>
        <v>179526.8664</v>
      </c>
      <c r="GO53" s="348">
        <f>'Proy 2022 vs 2019'!FM25</f>
        <v>179429.19150000002</v>
      </c>
      <c r="GV53" s="348">
        <f>'Proy 2022 vs 2019'!FR25</f>
        <v>169920.32639999999</v>
      </c>
      <c r="HC53" s="348">
        <f>'Proy 2022 vs 2019'!FW25</f>
        <v>157622.04989999998</v>
      </c>
      <c r="HJ53" s="348">
        <f>'Proy 2022 vs 2019'!GG25</f>
        <v>151919.11699999997</v>
      </c>
      <c r="HQ53" s="348">
        <f>'Proy 2022 vs 2019'!GL25</f>
        <v>150961.897</v>
      </c>
      <c r="HX53" s="348">
        <f>'Proy 2022 vs 2019'!GQ25</f>
        <v>154319.94749999998</v>
      </c>
      <c r="IE53" s="348">
        <f>'Proy 2022 vs 2019'!GV25</f>
        <v>148872.38149999999</v>
      </c>
      <c r="IL53" s="348">
        <f>'Proy 2022 vs 2019'!HF25</f>
        <v>158746.9</v>
      </c>
      <c r="IS53" s="348">
        <f>'Proy 2022 vs 2019'!HK25</f>
        <v>135920.14799999999</v>
      </c>
      <c r="IZ53" s="348">
        <f>'Proy 2022 vs 2019'!HP25</f>
        <v>144436.1</v>
      </c>
      <c r="JG53" s="348">
        <f>'Proy 2022 vs 2019'!HU25</f>
        <v>148713.44649999999</v>
      </c>
      <c r="JN53" s="348">
        <f>'Proy 2022 vs 2019'!HZ25</f>
        <v>138308.88499999998</v>
      </c>
      <c r="JO53" s="348"/>
      <c r="JU53" s="348">
        <f>'Proy 2022 vs 2019'!II25</f>
        <v>149018.31940000001</v>
      </c>
      <c r="KB53" s="348">
        <f>'Proy 2022 vs 2019'!IN25</f>
        <v>172653.14230000001</v>
      </c>
      <c r="KI53" s="348">
        <f>'Proy 2022 vs 2019'!IS25</f>
        <v>156118.10940000002</v>
      </c>
      <c r="KP53" s="348">
        <f>'Proy 2022 vs 2019'!IX25</f>
        <v>165953.47640000001</v>
      </c>
      <c r="KW53" s="348">
        <f>'Proy 2022 vs 2019'!JH25</f>
        <v>123777.65759999999</v>
      </c>
      <c r="LD53" s="348">
        <f>'Proy 2022 vs 2019'!JM25</f>
        <v>172487.86559999999</v>
      </c>
      <c r="LK53" s="348">
        <f>'Proy 2022 vs 2019'!JR25</f>
        <v>215456.9472</v>
      </c>
      <c r="LR53" s="348">
        <f>'Proy 2022 vs 2019'!JW25</f>
        <v>234721.14239999998</v>
      </c>
      <c r="LY53" s="348">
        <f>'Proy 2022 vs 2019'!KG25</f>
        <v>323450.28479999996</v>
      </c>
      <c r="MF53" s="348">
        <f>'Proy 2022 vs 2019'!KL25</f>
        <v>317300.10239999997</v>
      </c>
      <c r="MM53" s="348">
        <f>'Proy 2022 vs 2019'!KQ25</f>
        <v>400611.01439999999</v>
      </c>
      <c r="MT53" s="348">
        <f>'Proy 2022 vs 2019'!KV25</f>
        <v>389451.71519999998</v>
      </c>
      <c r="NA53" s="348">
        <f>'Proy 2022 vs 2019'!LA25</f>
        <v>162488.20799999998</v>
      </c>
      <c r="NH53" s="348">
        <f>'Proy 2022 vs 2019'!LK25</f>
        <v>110571.05920000002</v>
      </c>
      <c r="NO53" s="348">
        <f>'Proy 2022 vs 2019'!LP25</f>
        <v>118812.38999999998</v>
      </c>
      <c r="NV53" s="348">
        <f>'Proy 2022 vs 2019'!LU25</f>
        <v>108146.909</v>
      </c>
      <c r="OC53" s="348">
        <f>'Proy 2022 vs 2019'!LZ25</f>
        <v>138092.962</v>
      </c>
    </row>
    <row r="54" spans="1:435">
      <c r="A54" s="810" t="s">
        <v>534</v>
      </c>
      <c r="H54" s="348">
        <f>'Proy 2022 vs 2019'!D26</f>
        <v>143032.65599999999</v>
      </c>
      <c r="O54" s="348">
        <f>'Proy 2022 vs 2019'!I26</f>
        <v>152953.71599999999</v>
      </c>
      <c r="V54" s="348">
        <f>'Proy 2022 vs 2019'!N26</f>
        <v>157740.70799999998</v>
      </c>
      <c r="AC54" s="348">
        <f>'Proy 2022 vs 2019'!S26</f>
        <v>102819.3982</v>
      </c>
      <c r="AJ54" s="348">
        <f>'Proy 2022 vs 2019'!AC26</f>
        <v>108827.55459999999</v>
      </c>
      <c r="AQ54" s="348">
        <f>'Proy 2022 vs 2019'!AH26</f>
        <v>121174.7654</v>
      </c>
      <c r="AX54" s="348">
        <f>'Proy 2022 vs 2019'!AM26</f>
        <v>106201.0646</v>
      </c>
      <c r="BE54" s="348">
        <f>'Proy 2022 vs 2019'!AR26</f>
        <v>112098.1752</v>
      </c>
      <c r="BL54" s="348">
        <f>'Proy 2022 vs 2019'!BB26</f>
        <v>150461.7219</v>
      </c>
      <c r="BS54" s="348">
        <f>'Proy 2022 vs 2019'!BG26</f>
        <v>128078.6976</v>
      </c>
      <c r="BZ54" s="348">
        <f>'Proy 2022 vs 2019'!BL26</f>
        <v>135268.15050000002</v>
      </c>
      <c r="CG54" s="348">
        <f>'Proy 2022 vs 2019'!BQ26</f>
        <v>111131.18729999999</v>
      </c>
      <c r="CN54" s="348">
        <f>'Proy 2022 vs 2019'!BV26</f>
        <v>123112.5462</v>
      </c>
      <c r="CU54" s="348">
        <f>'Proy 2022 vs 2019'!CF26</f>
        <v>162600.606</v>
      </c>
      <c r="DB54" s="348">
        <f>'Proy 2022 vs 2019'!CK26</f>
        <v>176765.06700000001</v>
      </c>
      <c r="DI54" s="348">
        <f>'Proy 2022 vs 2019'!CP26</f>
        <v>133643.43899999998</v>
      </c>
      <c r="DP54" s="348">
        <f>'Proy 2022 vs 2019'!CU26</f>
        <v>154362.07269999999</v>
      </c>
      <c r="DW54" s="348">
        <f>'Proy 2022 vs 2019'!DE26</f>
        <v>154953.09580000001</v>
      </c>
      <c r="ED54" s="348">
        <f>'Proy 2022 vs 2019'!DJ26</f>
        <v>269375.80460000003</v>
      </c>
      <c r="EK54" s="348">
        <f>'Proy 2022 vs 2019'!DO26</f>
        <v>177399.33749999999</v>
      </c>
      <c r="ER54" s="348">
        <f>'Proy 2022 vs 2019'!DT26</f>
        <v>172774.51800000001</v>
      </c>
      <c r="EY54" s="348">
        <f>'Proy 2022 vs 2019'!ED26</f>
        <v>187042.38650000002</v>
      </c>
      <c r="FF54" s="348">
        <f>'Proy 2022 vs 2019'!EI26</f>
        <v>188434.63750000004</v>
      </c>
      <c r="FM54" s="348">
        <f>'Proy 2022 vs 2019'!EN26</f>
        <v>195761.23350000003</v>
      </c>
      <c r="FT54" s="348">
        <f>'Proy 2022 vs 2019'!ES26</f>
        <v>174930.49289999998</v>
      </c>
      <c r="GA54" s="348">
        <f>'Proy 2022 vs 2019'!EX26</f>
        <v>195616.29189999998</v>
      </c>
      <c r="GH54" s="348">
        <f>'Proy 2022 vs 2019'!FH26</f>
        <v>233382.606</v>
      </c>
      <c r="GO54" s="348">
        <f>'Proy 2022 vs 2019'!FM26</f>
        <v>258149.63640000005</v>
      </c>
      <c r="GV54" s="348">
        <f>'Proy 2022 vs 2019'!FR26</f>
        <v>193154.36340000003</v>
      </c>
      <c r="HC54" s="348">
        <f>'Proy 2022 vs 2019'!FW26</f>
        <v>231541.29360000003</v>
      </c>
      <c r="HJ54" s="348">
        <f>'Proy 2022 vs 2019'!GG26</f>
        <v>220235.4535</v>
      </c>
      <c r="HQ54" s="348">
        <f>'Proy 2022 vs 2019'!GL26</f>
        <v>250540.36849999998</v>
      </c>
      <c r="HX54" s="348">
        <f>'Proy 2022 vs 2019'!GQ26</f>
        <v>207486.54200000002</v>
      </c>
      <c r="IE54" s="348">
        <f>'Proy 2022 vs 2019'!GV26</f>
        <v>210803.10750000001</v>
      </c>
      <c r="IL54" s="348">
        <f>'Proy 2022 vs 2019'!HF26</f>
        <v>200341.38500000001</v>
      </c>
      <c r="IS54" s="348">
        <f>'Proy 2022 vs 2019'!HK26</f>
        <v>192750.9595</v>
      </c>
      <c r="IZ54" s="348">
        <f>'Proy 2022 vs 2019'!HP26</f>
        <v>238140.27499999999</v>
      </c>
      <c r="JG54" s="348">
        <f>'Proy 2022 vs 2019'!HU26</f>
        <v>180897.73699999999</v>
      </c>
      <c r="JN54" s="348">
        <f>'Proy 2022 vs 2019'!HZ26</f>
        <v>199711.54149999996</v>
      </c>
      <c r="JO54" s="348"/>
      <c r="JU54" s="348">
        <f>'Proy 2022 vs 2019'!II26</f>
        <v>220122.3</v>
      </c>
      <c r="KB54" s="348">
        <f>'Proy 2022 vs 2019'!IN26</f>
        <v>213729.94799999997</v>
      </c>
      <c r="KI54" s="348">
        <f>'Proy 2022 vs 2019'!IS26</f>
        <v>211708.77600000001</v>
      </c>
      <c r="KP54" s="348">
        <f>'Proy 2022 vs 2019'!IX26</f>
        <v>253406.32799999998</v>
      </c>
      <c r="KW54" s="348">
        <f>'Proy 2022 vs 2019'!JH26</f>
        <v>201028.13500000001</v>
      </c>
      <c r="LD54" s="348">
        <f>'Proy 2022 vs 2019'!JM26</f>
        <v>276535.69900000002</v>
      </c>
      <c r="LK54" s="348">
        <f>'Proy 2022 vs 2019'!JR26</f>
        <v>329756.17400000006</v>
      </c>
      <c r="LR54" s="348">
        <f>'Proy 2022 vs 2019'!JW26</f>
        <v>290752.08800000005</v>
      </c>
      <c r="LY54" s="348">
        <f>'Proy 2022 vs 2019'!KG26</f>
        <v>427951.55700000003</v>
      </c>
      <c r="MF54" s="348">
        <f>'Proy 2022 vs 2019'!KL26</f>
        <v>583507.85899999994</v>
      </c>
      <c r="MM54" s="348">
        <f>'Proy 2022 vs 2019'!KQ26</f>
        <v>708522.07799999998</v>
      </c>
      <c r="MT54" s="348">
        <f>'Proy 2022 vs 2019'!KV26</f>
        <v>624768.44100000011</v>
      </c>
      <c r="NA54" s="348">
        <f>'Proy 2022 vs 2019'!LA26</f>
        <v>282656.484</v>
      </c>
      <c r="NH54" s="348">
        <f>'Proy 2022 vs 2019'!LK26</f>
        <v>164067.35999999999</v>
      </c>
      <c r="NO54" s="348">
        <f>'Proy 2022 vs 2019'!LP26</f>
        <v>171360.272</v>
      </c>
      <c r="NV54" s="348">
        <f>'Proy 2022 vs 2019'!LU26</f>
        <v>290382.38299999997</v>
      </c>
      <c r="OC54" s="348">
        <f>'Proy 2022 vs 2019'!LZ26</f>
        <v>177969.80650000001</v>
      </c>
    </row>
    <row r="55" spans="1:435">
      <c r="A55" s="810" t="s">
        <v>535</v>
      </c>
      <c r="H55" s="348">
        <f>'Proy 2022 vs 2019'!D27</f>
        <v>81254.174500000008</v>
      </c>
      <c r="O55" s="348">
        <f>'Proy 2022 vs 2019'!I27</f>
        <v>89623.550999999992</v>
      </c>
      <c r="V55" s="348">
        <f>'Proy 2022 vs 2019'!N27</f>
        <v>96156.358999999997</v>
      </c>
      <c r="AC55" s="348">
        <f>'Proy 2022 vs 2019'!S27</f>
        <v>68762.236199999999</v>
      </c>
      <c r="AJ55" s="348">
        <f>'Proy 2022 vs 2019'!AC27</f>
        <v>64463.491499999989</v>
      </c>
      <c r="AQ55" s="348">
        <f>'Proy 2022 vs 2019'!AH27</f>
        <v>97778.040000000008</v>
      </c>
      <c r="AX55" s="348">
        <f>'Proy 2022 vs 2019'!AM27</f>
        <v>65745.764999999999</v>
      </c>
      <c r="BE55" s="348">
        <f>'Proy 2022 vs 2019'!AR27</f>
        <v>77315.503200000006</v>
      </c>
      <c r="BL55" s="348">
        <f>'Proy 2022 vs 2019'!BB27</f>
        <v>80558.406900000002</v>
      </c>
      <c r="BS55" s="348">
        <f>'Proy 2022 vs 2019'!BG27</f>
        <v>82239.220799999996</v>
      </c>
      <c r="BZ55" s="348">
        <f>'Proy 2022 vs 2019'!BL27</f>
        <v>110074.54079999999</v>
      </c>
      <c r="CG55" s="348">
        <f>'Proy 2022 vs 2019'!BQ27</f>
        <v>95323.142399999997</v>
      </c>
      <c r="CN55" s="348">
        <f>'Proy 2022 vs 2019'!BV27</f>
        <v>104936.6112</v>
      </c>
      <c r="CU55" s="348">
        <f>'Proy 2022 vs 2019'!CF27</f>
        <v>136551.78399999999</v>
      </c>
      <c r="DB55" s="348">
        <f>'Proy 2022 vs 2019'!CK27</f>
        <v>134524.06599999999</v>
      </c>
      <c r="DI55" s="348">
        <f>'Proy 2022 vs 2019'!CP27</f>
        <v>149882.60199999998</v>
      </c>
      <c r="DP55" s="348">
        <f>'Proy 2022 vs 2019'!CU27</f>
        <v>128521.90960000001</v>
      </c>
      <c r="DW55" s="348">
        <f>'Proy 2022 vs 2019'!DE27</f>
        <v>168868.7928</v>
      </c>
      <c r="ED55" s="348">
        <f>'Proy 2022 vs 2019'!DJ27</f>
        <v>190958.28768000001</v>
      </c>
      <c r="EK55" s="348">
        <f>'Proy 2022 vs 2019'!DO27</f>
        <v>117251.30849999998</v>
      </c>
      <c r="ER55" s="348">
        <f>'Proy 2022 vs 2019'!DT27</f>
        <v>114483.1985</v>
      </c>
      <c r="EY55" s="348">
        <f>'Proy 2022 vs 2019'!ED27</f>
        <v>122958.51960000001</v>
      </c>
      <c r="FF55" s="348">
        <f>'Proy 2022 vs 2019'!EI27</f>
        <v>153455.0816</v>
      </c>
      <c r="FM55" s="348">
        <f>'Proy 2022 vs 2019'!EN27</f>
        <v>120024.79400000001</v>
      </c>
      <c r="FT55" s="348">
        <f>'Proy 2022 vs 2019'!ES27</f>
        <v>138663.37759999998</v>
      </c>
      <c r="GA55" s="348">
        <f>'Proy 2022 vs 2019'!EX27</f>
        <v>117552.39559999999</v>
      </c>
      <c r="GH55" s="348">
        <f>'Proy 2022 vs 2019'!FH27</f>
        <v>150471.1152</v>
      </c>
      <c r="GO55" s="348">
        <f>'Proy 2022 vs 2019'!FM27</f>
        <v>161920.26680000001</v>
      </c>
      <c r="GV55" s="348">
        <f>'Proy 2022 vs 2019'!FR27</f>
        <v>159743.2432</v>
      </c>
      <c r="HC55" s="348">
        <f>'Proy 2022 vs 2019'!FW27</f>
        <v>146945.88680000001</v>
      </c>
      <c r="HJ55" s="348">
        <f>'Proy 2022 vs 2019'!GG27</f>
        <v>128829.82859999999</v>
      </c>
      <c r="HQ55" s="348">
        <f>'Proy 2022 vs 2019'!GL27</f>
        <v>122895.80819999998</v>
      </c>
      <c r="HX55" s="348">
        <f>'Proy 2022 vs 2019'!GQ27</f>
        <v>128386.6056</v>
      </c>
      <c r="IE55" s="348">
        <f>'Proy 2022 vs 2019'!GV27</f>
        <v>102836.151</v>
      </c>
      <c r="IL55" s="348">
        <f>'Proy 2022 vs 2019'!HF27</f>
        <v>113974.74</v>
      </c>
      <c r="IS55" s="348">
        <f>'Proy 2022 vs 2019'!HK27</f>
        <v>101350.44809999999</v>
      </c>
      <c r="IZ55" s="348">
        <f>'Proy 2022 vs 2019'!HP27</f>
        <v>120584.079</v>
      </c>
      <c r="JG55" s="348">
        <f>'Proy 2022 vs 2019'!HU27</f>
        <v>112300.7886</v>
      </c>
      <c r="JN55" s="348">
        <f>'Proy 2022 vs 2019'!HZ27</f>
        <v>127713.3066</v>
      </c>
      <c r="JO55" s="348"/>
      <c r="JU55" s="348">
        <f>'Proy 2022 vs 2019'!II27</f>
        <v>112035.4434</v>
      </c>
      <c r="KB55" s="348">
        <f>'Proy 2022 vs 2019'!IN27</f>
        <v>125802.73019999999</v>
      </c>
      <c r="KI55" s="348">
        <f>'Proy 2022 vs 2019'!IS27</f>
        <v>120305.43000000001</v>
      </c>
      <c r="KP55" s="348">
        <f>'Proy 2022 vs 2019'!IX27</f>
        <v>138372.18</v>
      </c>
      <c r="KW55" s="348">
        <f>'Proy 2022 vs 2019'!JH27</f>
        <v>109343.71100000001</v>
      </c>
      <c r="LD55" s="348">
        <f>'Proy 2022 vs 2019'!JM27</f>
        <v>131999.4553</v>
      </c>
      <c r="LK55" s="348">
        <f>'Proy 2022 vs 2019'!JR27</f>
        <v>145273.4106</v>
      </c>
      <c r="LR55" s="348">
        <f>'Proy 2022 vs 2019'!JW27</f>
        <v>142622.8878</v>
      </c>
      <c r="LY55" s="348">
        <f>'Proy 2022 vs 2019'!KG27</f>
        <v>194932.85829999999</v>
      </c>
      <c r="MF55" s="348">
        <f>'Proy 2022 vs 2019'!KL27</f>
        <v>230015.43049999999</v>
      </c>
      <c r="MM55" s="348">
        <f>'Proy 2022 vs 2019'!KQ27</f>
        <v>282002.58480000001</v>
      </c>
      <c r="MT55" s="348">
        <f>'Proy 2022 vs 2019'!KV27</f>
        <v>278067.5036</v>
      </c>
      <c r="NA55" s="348">
        <f>'Proy 2022 vs 2019'!LA27</f>
        <v>152737.13890000002</v>
      </c>
      <c r="NH55" s="348">
        <f>'Proy 2022 vs 2019'!LK27</f>
        <v>95436.487999999998</v>
      </c>
      <c r="NO55" s="348">
        <f>'Proy 2022 vs 2019'!LP27</f>
        <v>108608.20599999999</v>
      </c>
      <c r="NV55" s="348">
        <f>'Proy 2022 vs 2019'!LU27</f>
        <v>123526.09600000001</v>
      </c>
      <c r="OC55" s="348">
        <f>'Proy 2022 vs 2019'!LZ27</f>
        <v>79817.221999999994</v>
      </c>
    </row>
    <row r="56" spans="1:435">
      <c r="A56" s="810" t="s">
        <v>228</v>
      </c>
      <c r="H56" s="348">
        <f>'Proy 2022 vs 2019'!D28</f>
        <v>133121.106</v>
      </c>
      <c r="O56" s="348">
        <f>'Proy 2022 vs 2019'!I28</f>
        <v>161611.18799999999</v>
      </c>
      <c r="V56" s="348">
        <f>'Proy 2022 vs 2019'!N28</f>
        <v>146525.71049999999</v>
      </c>
      <c r="AC56" s="348">
        <f>'Proy 2022 vs 2019'!S28</f>
        <v>92766.195200000002</v>
      </c>
      <c r="AJ56" s="348">
        <f>'Proy 2022 vs 2019'!AC28</f>
        <v>90449.747200000013</v>
      </c>
      <c r="AQ56" s="348">
        <f>'Proy 2022 vs 2019'!AH28</f>
        <v>133051.66960000002</v>
      </c>
      <c r="AX56" s="348">
        <f>'Proy 2022 vs 2019'!AM28</f>
        <v>101071.37840000002</v>
      </c>
      <c r="BE56" s="348">
        <f>'Proy 2022 vs 2019'!AR28</f>
        <v>141693.78600000002</v>
      </c>
      <c r="BL56" s="348">
        <f>'Proy 2022 vs 2019'!BB28</f>
        <v>194265.90480000002</v>
      </c>
      <c r="BS56" s="348">
        <f>'Proy 2022 vs 2019'!BG28</f>
        <v>216769.27799999999</v>
      </c>
      <c r="BZ56" s="348">
        <f>'Proy 2022 vs 2019'!BL28</f>
        <v>226171.63849999997</v>
      </c>
      <c r="CG56" s="348">
        <f>'Proy 2022 vs 2019'!BQ28</f>
        <v>188163.4025</v>
      </c>
      <c r="CN56" s="348">
        <f>'Proy 2022 vs 2019'!BV28</f>
        <v>191639.05899999998</v>
      </c>
      <c r="CU56" s="348">
        <f>'Proy 2022 vs 2019'!CF28</f>
        <v>213475.51199999999</v>
      </c>
      <c r="DB56" s="348">
        <f>'Proy 2022 vs 2019'!CK28</f>
        <v>240774.58</v>
      </c>
      <c r="DI56" s="348">
        <f>'Proy 2022 vs 2019'!CP28</f>
        <v>219280.55099999998</v>
      </c>
      <c r="DP56" s="348">
        <f>'Proy 2022 vs 2019'!CU28</f>
        <v>224395.36900000004</v>
      </c>
      <c r="DW56" s="348">
        <f>'Proy 2022 vs 2019'!DE28</f>
        <v>275443.09639999998</v>
      </c>
      <c r="ED56" s="348">
        <f>'Proy 2022 vs 2019'!DJ28</f>
        <v>293385.80671999999</v>
      </c>
      <c r="EK56" s="348">
        <f>'Proy 2022 vs 2019'!DO28</f>
        <v>195336.69999999998</v>
      </c>
      <c r="ER56" s="348">
        <f>'Proy 2022 vs 2019'!DT28</f>
        <v>200122.21799999999</v>
      </c>
      <c r="EY56" s="348">
        <f>'Proy 2022 vs 2019'!ED28</f>
        <v>191941.046</v>
      </c>
      <c r="FF56" s="348">
        <f>'Proy 2022 vs 2019'!EI28</f>
        <v>215831.81400000001</v>
      </c>
      <c r="FM56" s="348">
        <f>'Proy 2022 vs 2019'!EN28</f>
        <v>215274.57600000003</v>
      </c>
      <c r="FT56" s="348">
        <f>'Proy 2022 vs 2019'!ES28</f>
        <v>252745.18500000003</v>
      </c>
      <c r="GA56" s="348">
        <f>'Proy 2022 vs 2019'!EX28</f>
        <v>225793.12800000003</v>
      </c>
      <c r="GH56" s="348">
        <f>'Proy 2022 vs 2019'!FH28</f>
        <v>210142.80100000001</v>
      </c>
      <c r="GO56" s="348">
        <f>'Proy 2022 vs 2019'!FM28</f>
        <v>229713.06600000002</v>
      </c>
      <c r="GV56" s="348">
        <f>'Proy 2022 vs 2019'!FR28</f>
        <v>201560.32600000003</v>
      </c>
      <c r="HC56" s="348">
        <f>'Proy 2022 vs 2019'!FW28</f>
        <v>203871.38200000001</v>
      </c>
      <c r="HJ56" s="348">
        <f>'Proy 2022 vs 2019'!GG28</f>
        <v>209734.66319999998</v>
      </c>
      <c r="HQ56" s="348">
        <f>'Proy 2022 vs 2019'!GL28</f>
        <v>215139.44079999998</v>
      </c>
      <c r="HX56" s="348">
        <f>'Proy 2022 vs 2019'!GQ28</f>
        <v>192400.86439999996</v>
      </c>
      <c r="IE56" s="348">
        <f>'Proy 2022 vs 2019'!GV28</f>
        <v>202441.75579999998</v>
      </c>
      <c r="IL56" s="348">
        <f>'Proy 2022 vs 2019'!HF28</f>
        <v>228042.54</v>
      </c>
      <c r="IS56" s="348">
        <f>'Proy 2022 vs 2019'!HK28</f>
        <v>221761.89300000004</v>
      </c>
      <c r="IZ56" s="348">
        <f>'Proy 2022 vs 2019'!HP28</f>
        <v>210589.52239999999</v>
      </c>
      <c r="JG56" s="348">
        <f>'Proy 2022 vs 2019'!HU28</f>
        <v>204295.1404</v>
      </c>
      <c r="JN56" s="348">
        <f>'Proy 2022 vs 2019'!HZ28</f>
        <v>212592.66159999999</v>
      </c>
      <c r="JO56" s="348"/>
      <c r="JU56" s="348">
        <f>'Proy 2022 vs 2019'!II28</f>
        <v>204231.29780000003</v>
      </c>
      <c r="KB56" s="348">
        <f>'Proy 2022 vs 2019'!IN28</f>
        <v>219967.93980000002</v>
      </c>
      <c r="KI56" s="348">
        <f>'Proy 2022 vs 2019'!IS28</f>
        <v>218318.02140000003</v>
      </c>
      <c r="KP56" s="348">
        <f>'Proy 2022 vs 2019'!IX28</f>
        <v>227827.84900000005</v>
      </c>
      <c r="KW56" s="348">
        <f>'Proy 2022 vs 2019'!JH28</f>
        <v>189748.86</v>
      </c>
      <c r="LD56" s="348">
        <f>'Proy 2022 vs 2019'!JM28</f>
        <v>303851.15600000002</v>
      </c>
      <c r="LK56" s="348">
        <f>'Proy 2022 vs 2019'!JR28</f>
        <v>299804.59600000002</v>
      </c>
      <c r="LR56" s="348">
        <f>'Proy 2022 vs 2019'!JW28</f>
        <v>300302.33799999999</v>
      </c>
      <c r="LY56" s="348">
        <f>'Proy 2022 vs 2019'!KG28</f>
        <v>360504.63399999996</v>
      </c>
      <c r="MF56" s="348">
        <f>'Proy 2022 vs 2019'!KL28</f>
        <v>500442.348</v>
      </c>
      <c r="MM56" s="348">
        <f>'Proy 2022 vs 2019'!KQ28</f>
        <v>597587.48</v>
      </c>
      <c r="MT56" s="348">
        <f>'Proy 2022 vs 2019'!KV28</f>
        <v>654539.15799999994</v>
      </c>
      <c r="NA56" s="348">
        <f>'Proy 2022 vs 2019'!LA28</f>
        <v>280316.79199999996</v>
      </c>
      <c r="NH56" s="348">
        <f>'Proy 2022 vs 2019'!LK28</f>
        <v>163723.03199999998</v>
      </c>
      <c r="NO56" s="348">
        <f>'Proy 2022 vs 2019'!LP28</f>
        <v>154212.78</v>
      </c>
      <c r="NV56" s="348">
        <f>'Proy 2022 vs 2019'!LU28</f>
        <v>220153.66</v>
      </c>
      <c r="OC56" s="348">
        <f>'Proy 2022 vs 2019'!LZ28</f>
        <v>229335.66</v>
      </c>
    </row>
    <row r="57" spans="1:435">
      <c r="A57" s="810" t="s">
        <v>229</v>
      </c>
      <c r="H57" s="348">
        <f>'Proy 2022 vs 2019'!D29</f>
        <v>152051.34899999999</v>
      </c>
      <c r="O57" s="348">
        <f>'Proy 2022 vs 2019'!I29</f>
        <v>175211.80049999998</v>
      </c>
      <c r="V57" s="348">
        <f>'Proy 2022 vs 2019'!N29</f>
        <v>158234.52949999998</v>
      </c>
      <c r="AC57" s="348">
        <f>'Proy 2022 vs 2019'!S29</f>
        <v>89817.2</v>
      </c>
      <c r="AJ57" s="348">
        <f>'Proy 2022 vs 2019'!AC29</f>
        <v>93413.25</v>
      </c>
      <c r="AQ57" s="348">
        <f>'Proy 2022 vs 2019'!AH29</f>
        <v>132295.1465</v>
      </c>
      <c r="AX57" s="348">
        <f>'Proy 2022 vs 2019'!AM29</f>
        <v>80887.878500000006</v>
      </c>
      <c r="BE57" s="348">
        <f>'Proy 2022 vs 2019'!AR29</f>
        <v>166415.01449999999</v>
      </c>
      <c r="BL57" s="348">
        <f>'Proy 2022 vs 2019'!BB29</f>
        <v>185159.72160000002</v>
      </c>
      <c r="BS57" s="348">
        <f>'Proy 2022 vs 2019'!BG29</f>
        <v>216495.6073</v>
      </c>
      <c r="BZ57" s="348">
        <f>'Proy 2022 vs 2019'!BL29</f>
        <v>236112.88320000001</v>
      </c>
      <c r="CG57" s="348">
        <f>'Proy 2022 vs 2019'!BQ29</f>
        <v>206208.01919999998</v>
      </c>
      <c r="CN57" s="348">
        <f>'Proy 2022 vs 2019'!BV29</f>
        <v>230921.14559999999</v>
      </c>
      <c r="CU57" s="348">
        <f>'Proy 2022 vs 2019'!CF29</f>
        <v>234552.64319999999</v>
      </c>
      <c r="DB57" s="348">
        <f>'Proy 2022 vs 2019'!CK29</f>
        <v>239116.15679999997</v>
      </c>
      <c r="DI57" s="348">
        <f>'Proy 2022 vs 2019'!CP29</f>
        <v>222063.77279999998</v>
      </c>
      <c r="DP57" s="348">
        <f>'Proy 2022 vs 2019'!CU29</f>
        <v>196559.3554</v>
      </c>
      <c r="DW57" s="348">
        <f>'Proy 2022 vs 2019'!DE29</f>
        <v>246344.44950000002</v>
      </c>
      <c r="ED57" s="348">
        <f>'Proy 2022 vs 2019'!DJ29</f>
        <v>318170.97778000002</v>
      </c>
      <c r="EK57" s="348">
        <f>'Proy 2022 vs 2019'!DO29</f>
        <v>194461.58399999997</v>
      </c>
      <c r="ER57" s="348">
        <f>'Proy 2022 vs 2019'!DT29</f>
        <v>202216.3872</v>
      </c>
      <c r="EY57" s="348">
        <f>'Proy 2022 vs 2019'!ED29</f>
        <v>193946.625</v>
      </c>
      <c r="FF57" s="348">
        <f>'Proy 2022 vs 2019'!EI29</f>
        <v>250933.03199999998</v>
      </c>
      <c r="FM57" s="348">
        <f>'Proy 2022 vs 2019'!EN29</f>
        <v>202393.3254</v>
      </c>
      <c r="FT57" s="348">
        <f>'Proy 2022 vs 2019'!ES29</f>
        <v>230588.56649999999</v>
      </c>
      <c r="GA57" s="348">
        <f>'Proy 2022 vs 2019'!EX29</f>
        <v>206164.67110000001</v>
      </c>
      <c r="GH57" s="348">
        <f>'Proy 2022 vs 2019'!FH29</f>
        <v>211902.38639999999</v>
      </c>
      <c r="GO57" s="348">
        <f>'Proy 2022 vs 2019'!FM29</f>
        <v>227825.79529999997</v>
      </c>
      <c r="GV57" s="348">
        <f>'Proy 2022 vs 2019'!FR29</f>
        <v>194947.85189999998</v>
      </c>
      <c r="HC57" s="348">
        <f>'Proy 2022 vs 2019'!FW29</f>
        <v>210657.67689999999</v>
      </c>
      <c r="HJ57" s="348">
        <f>'Proy 2022 vs 2019'!GG29</f>
        <v>249899.83339999997</v>
      </c>
      <c r="HQ57" s="348">
        <f>'Proy 2022 vs 2019'!GL29</f>
        <v>257662.96220000001</v>
      </c>
      <c r="HX57" s="348">
        <f>'Proy 2022 vs 2019'!GQ29</f>
        <v>227694.46420000002</v>
      </c>
      <c r="IE57" s="348">
        <f>'Proy 2022 vs 2019'!GV29</f>
        <v>209994.1648</v>
      </c>
      <c r="IL57" s="348">
        <f>'Proy 2022 vs 2019'!HF29</f>
        <v>203668.5</v>
      </c>
      <c r="IS57" s="348">
        <f>'Proy 2022 vs 2019'!HK29</f>
        <v>208547.97879999998</v>
      </c>
      <c r="IZ57" s="348">
        <f>'Proy 2022 vs 2019'!HP29</f>
        <v>206156.40639999998</v>
      </c>
      <c r="JG57" s="348">
        <f>'Proy 2022 vs 2019'!HU29</f>
        <v>223252.38879999999</v>
      </c>
      <c r="JN57" s="348">
        <f>'Proy 2022 vs 2019'!HZ29</f>
        <v>225179.17660000001</v>
      </c>
      <c r="JO57" s="348"/>
      <c r="JU57" s="348">
        <f>'Proy 2022 vs 2019'!II29</f>
        <v>215285.51980000001</v>
      </c>
      <c r="KB57" s="348">
        <f>'Proy 2022 vs 2019'!IN29</f>
        <v>226525.74920000002</v>
      </c>
      <c r="KI57" s="348">
        <f>'Proy 2022 vs 2019'!IS29</f>
        <v>200048.70019999999</v>
      </c>
      <c r="KP57" s="348">
        <f>'Proy 2022 vs 2019'!IX29</f>
        <v>219107.91529999999</v>
      </c>
      <c r="KW57" s="348">
        <f>'Proy 2022 vs 2019'!JH29</f>
        <v>182752.85</v>
      </c>
      <c r="LD57" s="348">
        <f>'Proy 2022 vs 2019'!JM29</f>
        <v>251396.09</v>
      </c>
      <c r="LK57" s="348">
        <f>'Proy 2022 vs 2019'!JR29</f>
        <v>299778.34000000003</v>
      </c>
      <c r="LR57" s="348">
        <f>'Proy 2022 vs 2019'!JW29</f>
        <v>264320.08</v>
      </c>
      <c r="LY57" s="348">
        <f>'Proy 2022 vs 2019'!KG29</f>
        <v>389046.87</v>
      </c>
      <c r="MF57" s="348">
        <f>'Proy 2022 vs 2019'!KL29</f>
        <v>530461.68999999994</v>
      </c>
      <c r="MM57" s="348">
        <f>'Proy 2022 vs 2019'!KQ29</f>
        <v>644110.98</v>
      </c>
      <c r="MT57" s="348">
        <f>'Proy 2022 vs 2019'!KV29</f>
        <v>567971.31000000006</v>
      </c>
      <c r="NA57" s="348">
        <f>'Proy 2022 vs 2019'!LA29</f>
        <v>256960.44</v>
      </c>
      <c r="NH57" s="348">
        <f>'Proy 2022 vs 2019'!LK29</f>
        <v>170556.92640000003</v>
      </c>
      <c r="NO57" s="348">
        <f>'Proy 2022 vs 2019'!LP29</f>
        <v>150477.34400000001</v>
      </c>
      <c r="NV57" s="348">
        <f>'Proy 2022 vs 2019'!LU29</f>
        <v>211015.44399999999</v>
      </c>
      <c r="OC57" s="348">
        <f>'Proy 2022 vs 2019'!LZ29</f>
        <v>191316.43200000003</v>
      </c>
    </row>
    <row r="58" spans="1:435">
      <c r="A58" s="810" t="s">
        <v>230</v>
      </c>
      <c r="H58" s="348">
        <f>'Proy 2022 vs 2019'!D30</f>
        <v>71375.45199999999</v>
      </c>
      <c r="O58" s="348">
        <f>'Proy 2022 vs 2019'!I30</f>
        <v>71344.239999999991</v>
      </c>
      <c r="V58" s="348">
        <f>'Proy 2022 vs 2019'!N30</f>
        <v>70229.430999999997</v>
      </c>
      <c r="AC58" s="348">
        <f>'Proy 2022 vs 2019'!S30</f>
        <v>64006.465600000003</v>
      </c>
      <c r="AJ58" s="348">
        <f>'Proy 2022 vs 2019'!AC30</f>
        <v>59856.981800000001</v>
      </c>
      <c r="AQ58" s="348">
        <f>'Proy 2022 vs 2019'!AH30</f>
        <v>72860.12</v>
      </c>
      <c r="AX58" s="348">
        <f>'Proy 2022 vs 2019'!AM30</f>
        <v>61599.072</v>
      </c>
      <c r="BE58" s="348">
        <f>'Proy 2022 vs 2019'!AR30</f>
        <v>66781.898799999995</v>
      </c>
      <c r="BL58" s="348">
        <f>'Proy 2022 vs 2019'!BB30</f>
        <v>96704.894</v>
      </c>
      <c r="BS58" s="348">
        <f>'Proy 2022 vs 2019'!BG30</f>
        <v>110850.6278</v>
      </c>
      <c r="BZ58" s="348">
        <f>'Proy 2022 vs 2019'!BL30</f>
        <v>116131.18679999998</v>
      </c>
      <c r="CG58" s="348">
        <f>'Proy 2022 vs 2019'!BQ30</f>
        <v>110148.54</v>
      </c>
      <c r="CN58" s="348">
        <f>'Proy 2022 vs 2019'!BV30</f>
        <v>123502.57</v>
      </c>
      <c r="CU58" s="348">
        <f>'Proy 2022 vs 2019'!CF30</f>
        <v>78026.626999999993</v>
      </c>
      <c r="DB58" s="348">
        <f>'Proy 2022 vs 2019'!CK30</f>
        <v>73631.845000000001</v>
      </c>
      <c r="DI58" s="348">
        <f>'Proy 2022 vs 2019'!CP30</f>
        <v>63707.475999999988</v>
      </c>
      <c r="DP58" s="348">
        <f>'Proy 2022 vs 2019'!CU30</f>
        <v>83565.063000000009</v>
      </c>
      <c r="DW58" s="348">
        <f>'Proy 2022 vs 2019'!DE30</f>
        <v>90928.8557</v>
      </c>
      <c r="ED58" s="348">
        <f>'Proy 2022 vs 2019'!DJ30</f>
        <v>118852.8198</v>
      </c>
      <c r="EK58" s="348">
        <f>'Proy 2022 vs 2019'!DO30</f>
        <v>79915.563000000009</v>
      </c>
      <c r="ER58" s="348">
        <f>'Proy 2022 vs 2019'!DT30</f>
        <v>80024.426999999996</v>
      </c>
      <c r="EY58" s="348">
        <f>'Proy 2022 vs 2019'!ED30</f>
        <v>93859.902000000002</v>
      </c>
      <c r="FF58" s="348">
        <f>'Proy 2022 vs 2019'!EI30</f>
        <v>113507.595</v>
      </c>
      <c r="FM58" s="348">
        <f>'Proy 2022 vs 2019'!EN30</f>
        <v>107696.40300000001</v>
      </c>
      <c r="FT58" s="348">
        <f>'Proy 2022 vs 2019'!ES30</f>
        <v>109216.674</v>
      </c>
      <c r="GA58" s="348">
        <f>'Proy 2022 vs 2019'!EX30</f>
        <v>109010.74500000001</v>
      </c>
      <c r="GH58" s="348">
        <f>'Proy 2022 vs 2019'!FH30</f>
        <v>99797.083199999994</v>
      </c>
      <c r="GO58" s="348">
        <f>'Proy 2022 vs 2019'!FM30</f>
        <v>102369.60979999999</v>
      </c>
      <c r="GV58" s="348">
        <f>'Proy 2022 vs 2019'!FR30</f>
        <v>83077.72</v>
      </c>
      <c r="HC58" s="348">
        <f>'Proy 2022 vs 2019'!FW30</f>
        <v>88066.975600000005</v>
      </c>
      <c r="HJ58" s="348">
        <f>'Proy 2022 vs 2019'!GG30</f>
        <v>83659.418000000005</v>
      </c>
      <c r="HQ58" s="348">
        <f>'Proy 2022 vs 2019'!GL30</f>
        <v>100879.08559999999</v>
      </c>
      <c r="HX58" s="348">
        <f>'Proy 2022 vs 2019'!GQ30</f>
        <v>90412.411200000002</v>
      </c>
      <c r="IE58" s="348">
        <f>'Proy 2022 vs 2019'!GV30</f>
        <v>80000.053599999999</v>
      </c>
      <c r="IL58" s="348">
        <f>'Proy 2022 vs 2019'!HF30</f>
        <v>96090.39</v>
      </c>
      <c r="IS58" s="348">
        <f>'Proy 2022 vs 2019'!HK30</f>
        <v>100723.9167</v>
      </c>
      <c r="IZ58" s="348">
        <f>'Proy 2022 vs 2019'!HP30</f>
        <v>97883.4087</v>
      </c>
      <c r="JG58" s="348">
        <f>'Proy 2022 vs 2019'!HU30</f>
        <v>81566.555400000012</v>
      </c>
      <c r="JN58" s="348">
        <f>'Proy 2022 vs 2019'!HZ30</f>
        <v>92258.575199999992</v>
      </c>
      <c r="JO58" s="348"/>
      <c r="JU58" s="348">
        <f>'Proy 2022 vs 2019'!II30</f>
        <v>78522.392200000002</v>
      </c>
      <c r="KB58" s="348">
        <f>'Proy 2022 vs 2019'!IN30</f>
        <v>92086.052800000005</v>
      </c>
      <c r="KI58" s="348">
        <f>'Proy 2022 vs 2019'!IS30</f>
        <v>85762.122599999988</v>
      </c>
      <c r="KP58" s="348">
        <f>'Proy 2022 vs 2019'!IX30</f>
        <v>85706.830999999991</v>
      </c>
      <c r="KW58" s="348">
        <f>'Proy 2022 vs 2019'!JH30</f>
        <v>90616.554199999999</v>
      </c>
      <c r="LD58" s="348">
        <f>'Proy 2022 vs 2019'!JM30</f>
        <v>118804.61839999999</v>
      </c>
      <c r="LK58" s="348">
        <f>'Proy 2022 vs 2019'!JR30</f>
        <v>124684.6882</v>
      </c>
      <c r="LR58" s="348">
        <f>'Proy 2022 vs 2019'!JW30</f>
        <v>140065.8112</v>
      </c>
      <c r="LY58" s="348">
        <f>'Proy 2022 vs 2019'!KG30</f>
        <v>151587.8976</v>
      </c>
      <c r="MF58" s="348">
        <f>'Proy 2022 vs 2019'!KL30</f>
        <v>188781.12</v>
      </c>
      <c r="MM58" s="348">
        <f>'Proy 2022 vs 2019'!KQ30</f>
        <v>277722.41639999999</v>
      </c>
      <c r="MT58" s="348">
        <f>'Proy 2022 vs 2019'!KV30</f>
        <v>234891.63779999997</v>
      </c>
      <c r="NA58" s="348">
        <f>'Proy 2022 vs 2019'!LA30</f>
        <v>114601.87139999999</v>
      </c>
      <c r="NH58" s="348">
        <f>'Proy 2022 vs 2019'!LK30</f>
        <v>112695.46400000001</v>
      </c>
      <c r="NO58" s="348">
        <f>'Proy 2022 vs 2019'!LP30</f>
        <v>81185.13</v>
      </c>
      <c r="NV58" s="348">
        <f>'Proy 2022 vs 2019'!LU30</f>
        <v>92075.073999999993</v>
      </c>
      <c r="OC58" s="348">
        <f>'Proy 2022 vs 2019'!LZ30</f>
        <v>88494.84</v>
      </c>
    </row>
    <row r="59" spans="1:435">
      <c r="A59" s="810" t="s">
        <v>231</v>
      </c>
      <c r="H59" s="348">
        <f>'Proy 2022 vs 2019'!D31</f>
        <v>0</v>
      </c>
      <c r="O59" s="348">
        <f>'Proy 2022 vs 2019'!I31</f>
        <v>0</v>
      </c>
      <c r="V59" s="348">
        <f>'Proy 2022 vs 2019'!N31</f>
        <v>0</v>
      </c>
      <c r="AC59" s="348">
        <f>'Proy 2022 vs 2019'!S31</f>
        <v>0</v>
      </c>
      <c r="AJ59" s="348">
        <f>'Proy 2022 vs 2019'!AC31</f>
        <v>0</v>
      </c>
      <c r="AQ59" s="348">
        <f>'Proy 2022 vs 2019'!AH31</f>
        <v>0</v>
      </c>
      <c r="AX59" s="348">
        <f>'Proy 2022 vs 2019'!AM31</f>
        <v>0</v>
      </c>
      <c r="BE59" s="348">
        <f>'Proy 2022 vs 2019'!AR31</f>
        <v>0</v>
      </c>
      <c r="BL59" s="348">
        <f>'Proy 2022 vs 2019'!BB31</f>
        <v>0</v>
      </c>
      <c r="BS59" s="348">
        <f>'Proy 2022 vs 2019'!BG31</f>
        <v>0</v>
      </c>
      <c r="BZ59" s="348">
        <f>'Proy 2022 vs 2019'!BL31</f>
        <v>0</v>
      </c>
      <c r="CG59" s="348">
        <f>'Proy 2022 vs 2019'!BQ31</f>
        <v>0</v>
      </c>
      <c r="CN59" s="348">
        <f>'Proy 2022 vs 2019'!BV31</f>
        <v>0</v>
      </c>
      <c r="CU59" s="348">
        <f>'Proy 2022 vs 2019'!CF31</f>
        <v>0</v>
      </c>
      <c r="DB59" s="348">
        <f>'Proy 2022 vs 2019'!CK31</f>
        <v>0</v>
      </c>
      <c r="DI59" s="348">
        <f>'Proy 2022 vs 2019'!CP31</f>
        <v>0</v>
      </c>
      <c r="DP59" s="348">
        <f>'Proy 2022 vs 2019'!CU31</f>
        <v>0</v>
      </c>
      <c r="DW59" s="348">
        <f>'Proy 2022 vs 2019'!DE31</f>
        <v>0</v>
      </c>
      <c r="ED59" s="348">
        <f>'Proy 2022 vs 2019'!DJ31</f>
        <v>0</v>
      </c>
      <c r="EK59" s="348">
        <f>'Proy 2022 vs 2019'!DO31</f>
        <v>0</v>
      </c>
      <c r="ER59" s="348">
        <f>'Proy 2022 vs 2019'!DT31</f>
        <v>0</v>
      </c>
      <c r="EY59" s="348">
        <f>'Proy 2022 vs 2019'!ED31</f>
        <v>0</v>
      </c>
      <c r="FF59" s="348">
        <f>'Proy 2022 vs 2019'!EI31</f>
        <v>0</v>
      </c>
      <c r="FM59" s="348">
        <f>'Proy 2022 vs 2019'!EN31</f>
        <v>0</v>
      </c>
      <c r="FT59" s="348">
        <f>'Proy 2022 vs 2019'!ES31</f>
        <v>0</v>
      </c>
      <c r="GA59" s="348">
        <f>'Proy 2022 vs 2019'!EX31</f>
        <v>0</v>
      </c>
      <c r="GH59" s="348">
        <f>'Proy 2022 vs 2019'!FH31</f>
        <v>125668.80647999998</v>
      </c>
      <c r="GO59" s="348">
        <f>'Proy 2022 vs 2019'!FM31</f>
        <v>125600.43405</v>
      </c>
      <c r="GV59" s="348">
        <f>'Proy 2022 vs 2019'!FR31</f>
        <v>118944.22847999999</v>
      </c>
      <c r="HC59" s="348">
        <f>'Proy 2022 vs 2019'!FW31</f>
        <v>110335.43492999999</v>
      </c>
      <c r="HJ59" s="348">
        <f>'Proy 2022 vs 2019'!GG31</f>
        <v>106343.38189999998</v>
      </c>
      <c r="HQ59" s="348">
        <f>'Proy 2022 vs 2019'!GL31</f>
        <v>105673.32789999999</v>
      </c>
      <c r="HX59" s="348">
        <f>'Proy 2022 vs 2019'!GQ31</f>
        <v>108023.96324999999</v>
      </c>
      <c r="IE59" s="348">
        <f>'Proy 2022 vs 2019'!GV31</f>
        <v>104210.66704999999</v>
      </c>
      <c r="IL59" s="348">
        <f>'Proy 2022 vs 2019'!HF31</f>
        <v>79373.45</v>
      </c>
      <c r="IS59" s="348">
        <f>'Proy 2022 vs 2019'!HK31</f>
        <v>67960.073999999993</v>
      </c>
      <c r="IZ59" s="348">
        <f>'Proy 2022 vs 2019'!HP31</f>
        <v>72218.05</v>
      </c>
      <c r="JG59" s="348">
        <f>'Proy 2022 vs 2019'!HU31</f>
        <v>74356.723249999995</v>
      </c>
      <c r="JN59" s="348">
        <f>'Proy 2022 vs 2019'!HZ31</f>
        <v>69154.44249999999</v>
      </c>
      <c r="JO59" s="348"/>
      <c r="JU59" s="348">
        <f>'Proy 2022 vs 2019'!II31</f>
        <v>54965.67454</v>
      </c>
      <c r="KB59" s="348">
        <f>'Proy 2022 vs 2019'!IN31</f>
        <v>64460.236960000002</v>
      </c>
      <c r="KI59" s="348">
        <f>'Proy 2022 vs 2019'!IS31</f>
        <v>60033.485819999987</v>
      </c>
      <c r="KP59" s="348">
        <f>'Proy 2022 vs 2019'!IX31</f>
        <v>59994.781699999992</v>
      </c>
      <c r="KW59" s="348">
        <f>'Proy 2022 vs 2019'!JH31</f>
        <v>58900.76023</v>
      </c>
      <c r="LD59" s="348">
        <f>'Proy 2022 vs 2019'!JM31</f>
        <v>77223.001959999994</v>
      </c>
      <c r="LK59" s="348">
        <f>'Proy 2022 vs 2019'!JR31</f>
        <v>81045.047330000001</v>
      </c>
      <c r="LR59" s="348">
        <f>'Proy 2022 vs 2019'!JW31</f>
        <v>91042.777279999995</v>
      </c>
      <c r="LY59" s="348">
        <f>'Proy 2022 vs 2019'!KG31</f>
        <v>98532.133440000005</v>
      </c>
      <c r="MF59" s="348">
        <f>'Proy 2022 vs 2019'!KL31</f>
        <v>122707.728</v>
      </c>
      <c r="MM59" s="348">
        <f>'Proy 2022 vs 2019'!KQ31</f>
        <v>180519.57066</v>
      </c>
      <c r="MT59" s="348">
        <f>'Proy 2022 vs 2019'!KV31</f>
        <v>152679.56456999999</v>
      </c>
      <c r="NA59" s="348">
        <f>'Proy 2022 vs 2019'!LA31</f>
        <v>74491.216409999994</v>
      </c>
      <c r="NH59" s="348">
        <f>'Proy 2022 vs 2019'!LK31</f>
        <v>75505.960880000013</v>
      </c>
      <c r="NO59" s="348">
        <f>'Proy 2022 vs 2019'!LP31</f>
        <v>54394.037100000009</v>
      </c>
      <c r="NV59" s="348">
        <f>'Proy 2022 vs 2019'!LU31</f>
        <v>61690.299579999999</v>
      </c>
      <c r="OC59" s="348">
        <f>'Proy 2022 vs 2019'!LZ31</f>
        <v>59291.542800000003</v>
      </c>
    </row>
    <row r="60" spans="1:435">
      <c r="A60" s="810" t="s">
        <v>232</v>
      </c>
      <c r="H60" s="348">
        <f>'Proy 2022 vs 2019'!D32</f>
        <v>0</v>
      </c>
      <c r="O60" s="348">
        <f>'Proy 2022 vs 2019'!I32</f>
        <v>0</v>
      </c>
      <c r="V60" s="348">
        <f>'Proy 2022 vs 2019'!N32</f>
        <v>0</v>
      </c>
      <c r="AC60" s="348">
        <f>'Proy 2022 vs 2019'!S32</f>
        <v>0</v>
      </c>
      <c r="AJ60" s="348">
        <f>'Proy 2022 vs 2019'!AC32</f>
        <v>0</v>
      </c>
      <c r="AQ60" s="348">
        <f>'Proy 2022 vs 2019'!AH32</f>
        <v>0</v>
      </c>
      <c r="AX60" s="348">
        <f>'Proy 2022 vs 2019'!AM32</f>
        <v>0</v>
      </c>
      <c r="BE60" s="348">
        <f>'Proy 2022 vs 2019'!AR32</f>
        <v>0</v>
      </c>
      <c r="BL60" s="348">
        <f>'Proy 2022 vs 2019'!BB32</f>
        <v>0</v>
      </c>
      <c r="BS60" s="348">
        <f>'Proy 2022 vs 2019'!BG32</f>
        <v>0</v>
      </c>
      <c r="BZ60" s="348">
        <f>'Proy 2022 vs 2019'!BL32</f>
        <v>0</v>
      </c>
      <c r="CG60" s="348">
        <f>'Proy 2022 vs 2019'!BQ32</f>
        <v>0</v>
      </c>
      <c r="CN60" s="348">
        <f>'Proy 2022 vs 2019'!BV32</f>
        <v>0</v>
      </c>
      <c r="CU60" s="348">
        <f>'Proy 2022 vs 2019'!CF32</f>
        <v>0</v>
      </c>
      <c r="DB60" s="348">
        <f>'Proy 2022 vs 2019'!CK32</f>
        <v>0</v>
      </c>
      <c r="DI60" s="348">
        <f>'Proy 2022 vs 2019'!CP32</f>
        <v>0</v>
      </c>
      <c r="DP60" s="348">
        <f>'Proy 2022 vs 2019'!CU32</f>
        <v>0</v>
      </c>
      <c r="DW60" s="348">
        <f>'Proy 2022 vs 2019'!DE32</f>
        <v>0</v>
      </c>
      <c r="ED60" s="348">
        <f>'Proy 2022 vs 2019'!DJ32</f>
        <v>0</v>
      </c>
      <c r="EK60" s="348">
        <f>'Proy 2022 vs 2019'!DO32</f>
        <v>0</v>
      </c>
      <c r="ER60" s="348">
        <f>'Proy 2022 vs 2019'!DT32</f>
        <v>0</v>
      </c>
      <c r="EY60" s="348">
        <f>'Proy 2022 vs 2019'!ED32</f>
        <v>0</v>
      </c>
      <c r="FF60" s="348">
        <f>'Proy 2022 vs 2019'!EI32</f>
        <v>0</v>
      </c>
      <c r="FM60" s="348">
        <f>'Proy 2022 vs 2019'!EN32</f>
        <v>0</v>
      </c>
      <c r="FT60" s="348">
        <f>'Proy 2022 vs 2019'!ES32</f>
        <v>0</v>
      </c>
      <c r="GA60" s="348">
        <f>'Proy 2022 vs 2019'!EX32</f>
        <v>0</v>
      </c>
      <c r="GH60" s="348">
        <f>'Proy 2022 vs 2019'!FH32</f>
        <v>0</v>
      </c>
      <c r="GO60" s="348">
        <f>'Proy 2022 vs 2019'!FM32</f>
        <v>0</v>
      </c>
      <c r="GV60" s="348">
        <f>'Proy 2022 vs 2019'!FR32</f>
        <v>0</v>
      </c>
      <c r="HC60" s="348">
        <f>'Proy 2022 vs 2019'!FW32</f>
        <v>0</v>
      </c>
      <c r="HJ60" s="348">
        <f>'Proy 2022 vs 2019'!GG32</f>
        <v>0</v>
      </c>
      <c r="HQ60" s="348">
        <f>'Proy 2022 vs 2019'!GL32</f>
        <v>0</v>
      </c>
      <c r="HX60" s="348">
        <f>'Proy 2022 vs 2019'!GQ32</f>
        <v>0</v>
      </c>
      <c r="IE60" s="348">
        <f>'Proy 2022 vs 2019'!GV32</f>
        <v>0</v>
      </c>
      <c r="IL60" s="348">
        <f>'Proy 2022 vs 2019'!HF32</f>
        <v>0</v>
      </c>
      <c r="IS60" s="348">
        <f>'Proy 2022 vs 2019'!HK32</f>
        <v>0</v>
      </c>
      <c r="IZ60" s="348">
        <f>'Proy 2022 vs 2019'!HP32</f>
        <v>0</v>
      </c>
      <c r="JG60" s="348">
        <f>'Proy 2022 vs 2019'!HU32</f>
        <v>0</v>
      </c>
      <c r="JN60" s="348">
        <f>'Proy 2022 vs 2019'!HZ32</f>
        <v>0</v>
      </c>
      <c r="JO60" s="348"/>
      <c r="JU60" s="348">
        <f>'Proy 2022 vs 2019'!II32</f>
        <v>0</v>
      </c>
      <c r="KB60" s="348">
        <f>'Proy 2022 vs 2019'!IN32</f>
        <v>0</v>
      </c>
      <c r="KI60" s="348">
        <f>'Proy 2022 vs 2019'!IS32</f>
        <v>0</v>
      </c>
      <c r="KP60" s="348">
        <f>'Proy 2022 vs 2019'!IX32</f>
        <v>0</v>
      </c>
      <c r="KW60" s="348">
        <f>'Proy 2022 vs 2019'!JH32</f>
        <v>0</v>
      </c>
      <c r="LD60" s="348">
        <f>'Proy 2022 vs 2019'!JM32</f>
        <v>0</v>
      </c>
      <c r="LK60" s="348">
        <f>'Proy 2022 vs 2019'!JR32</f>
        <v>0</v>
      </c>
      <c r="LR60" s="348">
        <f>'Proy 2022 vs 2019'!JW32</f>
        <v>0</v>
      </c>
      <c r="LY60" s="348">
        <f>'Proy 2022 vs 2019'!KG32</f>
        <v>0</v>
      </c>
      <c r="MF60" s="348">
        <f>'Proy 2022 vs 2019'!KL32</f>
        <v>0</v>
      </c>
      <c r="MM60" s="348">
        <f>'Proy 2022 vs 2019'!KQ32</f>
        <v>0</v>
      </c>
      <c r="MT60" s="348">
        <f>'Proy 2022 vs 2019'!KV32</f>
        <v>0</v>
      </c>
      <c r="NA60" s="348">
        <f>'Proy 2022 vs 2019'!LA32</f>
        <v>0</v>
      </c>
      <c r="NH60" s="348">
        <f>'Proy 2022 vs 2019'!LK32</f>
        <v>0</v>
      </c>
      <c r="NO60" s="348">
        <f>'Proy 2022 vs 2019'!LP32</f>
        <v>0</v>
      </c>
      <c r="NV60" s="348">
        <f>'Proy 2022 vs 2019'!LU32</f>
        <v>0</v>
      </c>
      <c r="OC60" s="348">
        <f>'Proy 2022 vs 2019'!LZ32</f>
        <v>0</v>
      </c>
    </row>
    <row r="61" spans="1:435">
      <c r="A61" s="810" t="s">
        <v>233</v>
      </c>
      <c r="H61" s="348">
        <f>'Proy 2022 vs 2019'!D33</f>
        <v>28550.180799999998</v>
      </c>
      <c r="O61" s="348">
        <f>'Proy 2022 vs 2019'!I33</f>
        <v>28537.695999999996</v>
      </c>
      <c r="V61" s="348">
        <f>'Proy 2022 vs 2019'!N33</f>
        <v>28091.772400000002</v>
      </c>
      <c r="AC61" s="348">
        <f>'Proy 2022 vs 2019'!S33</f>
        <v>25602.586240000004</v>
      </c>
      <c r="AJ61" s="348">
        <f>'Proy 2022 vs 2019'!AC33</f>
        <v>23942.792720000001</v>
      </c>
      <c r="AQ61" s="348">
        <f>'Proy 2022 vs 2019'!AH33</f>
        <v>29144.047999999999</v>
      </c>
      <c r="AX61" s="348">
        <f>'Proy 2022 vs 2019'!AM33</f>
        <v>24639.628800000002</v>
      </c>
      <c r="BE61" s="348">
        <f>'Proy 2022 vs 2019'!AR33</f>
        <v>26712.75952</v>
      </c>
      <c r="BL61" s="348">
        <f>'Proy 2022 vs 2019'!BB33</f>
        <v>43517.202300000004</v>
      </c>
      <c r="BS61" s="348">
        <f>'Proy 2022 vs 2019'!BG33</f>
        <v>49882.782510000005</v>
      </c>
      <c r="BZ61" s="348">
        <f>'Proy 2022 vs 2019'!BL33</f>
        <v>52259.034059999991</v>
      </c>
      <c r="CG61" s="348">
        <f>'Proy 2022 vs 2019'!BQ33</f>
        <v>49566.843000000001</v>
      </c>
      <c r="CN61" s="348">
        <f>'Proy 2022 vs 2019'!BV33</f>
        <v>55576.156500000005</v>
      </c>
      <c r="CU61" s="348">
        <f>'Proy 2022 vs 2019'!CF33</f>
        <v>23407.988099999999</v>
      </c>
      <c r="DB61" s="348">
        <f>'Proy 2022 vs 2019'!CK33</f>
        <v>22089.553499999998</v>
      </c>
      <c r="DI61" s="348">
        <f>'Proy 2022 vs 2019'!CP33</f>
        <v>19112.242799999996</v>
      </c>
      <c r="DP61" s="348">
        <f>'Proy 2022 vs 2019'!CU33</f>
        <v>25069.518900000003</v>
      </c>
      <c r="DW61" s="348">
        <f>'Proy 2022 vs 2019'!DE33</f>
        <v>36371.542280000001</v>
      </c>
      <c r="ED61" s="348">
        <f>'Proy 2022 vs 2019'!DJ33</f>
        <v>47541.127919999999</v>
      </c>
      <c r="EK61" s="348">
        <f>'Proy 2022 vs 2019'!DO33</f>
        <v>0</v>
      </c>
      <c r="ER61" s="348">
        <f>'Proy 2022 vs 2019'!DT33</f>
        <v>0</v>
      </c>
      <c r="EY61" s="348">
        <f>'Proy 2022 vs 2019'!ED33</f>
        <v>0</v>
      </c>
      <c r="FF61" s="348">
        <f>'Proy 2022 vs 2019'!EI33</f>
        <v>0</v>
      </c>
      <c r="FM61" s="348">
        <f>'Proy 2022 vs 2019'!EN33</f>
        <v>0</v>
      </c>
      <c r="FT61" s="348">
        <f>'Proy 2022 vs 2019'!ES33</f>
        <v>0</v>
      </c>
      <c r="GA61" s="348">
        <f>'Proy 2022 vs 2019'!EX33</f>
        <v>0</v>
      </c>
      <c r="GH61" s="348">
        <f>'Proy 2022 vs 2019'!FH33</f>
        <v>0</v>
      </c>
      <c r="GO61" s="348">
        <f>'Proy 2022 vs 2019'!FM33</f>
        <v>0</v>
      </c>
      <c r="GV61" s="348">
        <f>'Proy 2022 vs 2019'!FR33</f>
        <v>0</v>
      </c>
      <c r="HC61" s="348">
        <f>'Proy 2022 vs 2019'!FW33</f>
        <v>0</v>
      </c>
      <c r="HJ61" s="348">
        <f>'Proy 2022 vs 2019'!GG33</f>
        <v>0</v>
      </c>
      <c r="HQ61" s="348">
        <f>'Proy 2022 vs 2019'!GL33</f>
        <v>0</v>
      </c>
      <c r="HX61" s="348">
        <f>'Proy 2022 vs 2019'!GQ33</f>
        <v>0</v>
      </c>
      <c r="IE61" s="348">
        <f>'Proy 2022 vs 2019'!GV33</f>
        <v>0</v>
      </c>
      <c r="IL61" s="348">
        <f>'Proy 2022 vs 2019'!HF33</f>
        <v>0</v>
      </c>
      <c r="IS61" s="348">
        <f>'Proy 2022 vs 2019'!HK33</f>
        <v>0</v>
      </c>
      <c r="IZ61" s="348">
        <f>'Proy 2022 vs 2019'!HP33</f>
        <v>0</v>
      </c>
      <c r="JG61" s="348">
        <f>'Proy 2022 vs 2019'!HU33</f>
        <v>0</v>
      </c>
      <c r="JN61" s="348">
        <f>'Proy 2022 vs 2019'!HZ33</f>
        <v>0</v>
      </c>
      <c r="JO61" s="348"/>
      <c r="JU61" s="348">
        <f>'Proy 2022 vs 2019'!II33</f>
        <v>0</v>
      </c>
      <c r="KB61" s="348">
        <f>'Proy 2022 vs 2019'!IN33</f>
        <v>0</v>
      </c>
      <c r="KI61" s="348">
        <f>'Proy 2022 vs 2019'!IS33</f>
        <v>0</v>
      </c>
      <c r="KP61" s="348">
        <f>'Proy 2022 vs 2019'!IX33</f>
        <v>0</v>
      </c>
      <c r="KW61" s="348">
        <f>'Proy 2022 vs 2019'!JH33</f>
        <v>0</v>
      </c>
      <c r="LD61" s="348">
        <f>'Proy 2022 vs 2019'!JM33</f>
        <v>0</v>
      </c>
      <c r="LK61" s="348">
        <f>'Proy 2022 vs 2019'!JR33</f>
        <v>0</v>
      </c>
      <c r="LR61" s="348">
        <f>'Proy 2022 vs 2019'!JW33</f>
        <v>0</v>
      </c>
      <c r="LY61" s="348">
        <f>'Proy 2022 vs 2019'!KG33</f>
        <v>0</v>
      </c>
      <c r="MF61" s="348">
        <f>'Proy 2022 vs 2019'!KL33</f>
        <v>0</v>
      </c>
      <c r="MM61" s="348">
        <f>'Proy 2022 vs 2019'!KQ33</f>
        <v>0</v>
      </c>
      <c r="MT61" s="348">
        <f>'Proy 2022 vs 2019'!KV33</f>
        <v>0</v>
      </c>
      <c r="NA61" s="348">
        <f>'Proy 2022 vs 2019'!LA33</f>
        <v>0</v>
      </c>
      <c r="NH61" s="348">
        <f>'Proy 2022 vs 2019'!LK33</f>
        <v>0</v>
      </c>
      <c r="NO61" s="348">
        <f>'Proy 2022 vs 2019'!LP33</f>
        <v>0</v>
      </c>
      <c r="NV61" s="348">
        <f>'Proy 2022 vs 2019'!LU33</f>
        <v>0</v>
      </c>
      <c r="OC61" s="348">
        <f>'Proy 2022 vs 2019'!LZ33</f>
        <v>0</v>
      </c>
    </row>
    <row r="62" spans="1:435">
      <c r="A62" s="810" t="s">
        <v>37</v>
      </c>
      <c r="H62" s="348">
        <f>'Proy 2022 vs 2019'!D34</f>
        <v>46394.043799999992</v>
      </c>
      <c r="O62" s="348">
        <f>'Proy 2022 vs 2019'!I34</f>
        <v>46373.755999999994</v>
      </c>
      <c r="V62" s="348">
        <f>'Proy 2022 vs 2019'!N34</f>
        <v>45649.130149999997</v>
      </c>
      <c r="AC62" s="348">
        <f>'Proy 2022 vs 2019'!S34</f>
        <v>41604.202640000003</v>
      </c>
      <c r="AJ62" s="348">
        <f>'Proy 2022 vs 2019'!AC34</f>
        <v>38907.03817</v>
      </c>
      <c r="AQ62" s="348">
        <f>'Proy 2022 vs 2019'!AH34</f>
        <v>47359.078000000001</v>
      </c>
      <c r="AX62" s="348">
        <f>'Proy 2022 vs 2019'!AM34</f>
        <v>40039.396800000002</v>
      </c>
      <c r="BE62" s="348">
        <f>'Proy 2022 vs 2019'!AR34</f>
        <v>50086.424099999997</v>
      </c>
      <c r="BL62" s="348">
        <f>'Proy 2022 vs 2019'!BB34</f>
        <v>58022.936399999999</v>
      </c>
      <c r="BS62" s="348">
        <f>'Proy 2022 vs 2019'!BG34</f>
        <v>66510.376680000001</v>
      </c>
      <c r="BZ62" s="348">
        <f>'Proy 2022 vs 2019'!BL34</f>
        <v>69678.712079999983</v>
      </c>
      <c r="CG62" s="348">
        <f>'Proy 2022 vs 2019'!BQ34</f>
        <v>66089.123999999996</v>
      </c>
      <c r="CN62" s="348">
        <f>'Proy 2022 vs 2019'!BV34</f>
        <v>74101.542000000001</v>
      </c>
      <c r="CU62" s="348">
        <f>'Proy 2022 vs 2019'!CF34</f>
        <v>58519.970249999998</v>
      </c>
      <c r="DB62" s="348">
        <f>'Proy 2022 vs 2019'!CK34</f>
        <v>55223.883750000001</v>
      </c>
      <c r="DI62" s="348">
        <f>'Proy 2022 vs 2019'!CP34</f>
        <v>47780.606999999989</v>
      </c>
      <c r="DP62" s="348">
        <f>'Proy 2022 vs 2019'!CU34</f>
        <v>62673.797250000003</v>
      </c>
      <c r="DW62" s="348">
        <f>'Proy 2022 vs 2019'!DE34</f>
        <v>59103.756205000005</v>
      </c>
      <c r="ED62" s="348">
        <f>'Proy 2022 vs 2019'!DJ34</f>
        <v>77254.332869999998</v>
      </c>
      <c r="EK62" s="348">
        <f>'Proy 2022 vs 2019'!DO34</f>
        <v>51945.115950000007</v>
      </c>
      <c r="ER62" s="348">
        <f>'Proy 2022 vs 2019'!DT34</f>
        <v>52015.877549999997</v>
      </c>
      <c r="EY62" s="348">
        <f>'Proy 2022 vs 2019'!ED34</f>
        <v>75087.921600000001</v>
      </c>
      <c r="FF62" s="348">
        <f>'Proy 2022 vs 2019'!EI34</f>
        <v>90806.076000000001</v>
      </c>
      <c r="FM62" s="348">
        <f>'Proy 2022 vs 2019'!EN34</f>
        <v>74310.518069999991</v>
      </c>
      <c r="FT62" s="348">
        <f>'Proy 2022 vs 2019'!ES34</f>
        <v>75359.505059999996</v>
      </c>
      <c r="GA62" s="348">
        <f>'Proy 2022 vs 2019'!EX34</f>
        <v>75217.414050000007</v>
      </c>
      <c r="GH62" s="348">
        <f>'Proy 2022 vs 2019'!FH34</f>
        <v>69857.958239999993</v>
      </c>
      <c r="GO62" s="348">
        <f>'Proy 2022 vs 2019'!FM34</f>
        <v>71658.726859999995</v>
      </c>
      <c r="GV62" s="348">
        <f>'Proy 2022 vs 2019'!FR34</f>
        <v>58154.403999999995</v>
      </c>
      <c r="HC62" s="348">
        <f>'Proy 2022 vs 2019'!FW34</f>
        <v>61646.882919999996</v>
      </c>
      <c r="HJ62" s="348">
        <f>'Proy 2022 vs 2019'!GG34</f>
        <v>54378.621700000003</v>
      </c>
      <c r="HQ62" s="348">
        <f>'Proy 2022 vs 2019'!GL34</f>
        <v>65571.405639999997</v>
      </c>
      <c r="HX62" s="348">
        <f>'Proy 2022 vs 2019'!GQ34</f>
        <v>58768.067280000003</v>
      </c>
      <c r="IE62" s="348">
        <f>'Proy 2022 vs 2019'!GV34</f>
        <v>52000.03484</v>
      </c>
      <c r="IL62" s="348">
        <f>'Proy 2022 vs 2019'!HF34</f>
        <v>0</v>
      </c>
      <c r="IS62" s="348">
        <f>'Proy 2022 vs 2019'!HK34</f>
        <v>0</v>
      </c>
      <c r="IZ62" s="348">
        <f>'Proy 2022 vs 2019'!HP34</f>
        <v>0</v>
      </c>
      <c r="JG62" s="348">
        <f>'Proy 2022 vs 2019'!HU34</f>
        <v>0</v>
      </c>
      <c r="JN62" s="348">
        <f>'Proy 2022 vs 2019'!HZ34</f>
        <v>0</v>
      </c>
      <c r="JO62" s="348"/>
      <c r="JU62" s="348">
        <f>'Proy 2022 vs 2019'!II34</f>
        <v>0</v>
      </c>
      <c r="KB62" s="348">
        <f>'Proy 2022 vs 2019'!IN34</f>
        <v>0</v>
      </c>
      <c r="KI62" s="348">
        <f>'Proy 2022 vs 2019'!IS34</f>
        <v>0</v>
      </c>
      <c r="KP62" s="348">
        <f>'Proy 2022 vs 2019'!IX34</f>
        <v>0</v>
      </c>
      <c r="KW62" s="348">
        <f>'Proy 2022 vs 2019'!JH34</f>
        <v>0</v>
      </c>
      <c r="LD62" s="348">
        <f>'Proy 2022 vs 2019'!JM34</f>
        <v>0</v>
      </c>
      <c r="LK62" s="348">
        <f>'Proy 2022 vs 2019'!JR34</f>
        <v>0</v>
      </c>
      <c r="LR62" s="348">
        <f>'Proy 2022 vs 2019'!JW34</f>
        <v>0</v>
      </c>
      <c r="LY62" s="348">
        <f>'Proy 2022 vs 2019'!KG34</f>
        <v>0</v>
      </c>
      <c r="MF62" s="348">
        <f>'Proy 2022 vs 2019'!KL34</f>
        <v>0</v>
      </c>
      <c r="MM62" s="348">
        <f>'Proy 2022 vs 2019'!KQ34</f>
        <v>0</v>
      </c>
      <c r="MT62" s="348">
        <f>'Proy 2022 vs 2019'!KV34</f>
        <v>0</v>
      </c>
      <c r="NA62" s="348">
        <f>'Proy 2022 vs 2019'!LA34</f>
        <v>0</v>
      </c>
      <c r="NH62" s="348">
        <f>'Proy 2022 vs 2019'!LK34</f>
        <v>0</v>
      </c>
      <c r="NO62" s="348">
        <f>'Proy 2022 vs 2019'!LP34</f>
        <v>0</v>
      </c>
      <c r="NV62" s="348">
        <f>'Proy 2022 vs 2019'!LU34</f>
        <v>0</v>
      </c>
      <c r="OC62" s="348">
        <f>'Proy 2022 vs 2019'!LZ34</f>
        <v>0</v>
      </c>
    </row>
    <row r="63" spans="1:435" s="812" customFormat="1">
      <c r="B63" s="812">
        <f>$H64*B32</f>
        <v>227938.18239306001</v>
      </c>
      <c r="C63" s="812">
        <f t="shared" ref="C63:I63" si="3090">$H64*C32</f>
        <v>224741.02966972499</v>
      </c>
      <c r="D63" s="812">
        <f t="shared" si="3090"/>
        <v>226621.70774227497</v>
      </c>
      <c r="E63" s="812">
        <f t="shared" si="3090"/>
        <v>234144.420032475</v>
      </c>
      <c r="F63" s="812">
        <f t="shared" si="3090"/>
        <v>258593.234975625</v>
      </c>
      <c r="G63" s="812">
        <f t="shared" si="3090"/>
        <v>292069.30466701498</v>
      </c>
      <c r="H63" s="812">
        <f t="shared" si="3090"/>
        <v>416570.19306982501</v>
      </c>
      <c r="I63" s="812">
        <f>$O64*I32</f>
        <v>234306.18918324</v>
      </c>
      <c r="J63" s="812">
        <f t="shared" ref="J63:O63" si="3091">$O64*J32</f>
        <v>231019.71623264998</v>
      </c>
      <c r="K63" s="812">
        <f t="shared" si="3091"/>
        <v>232952.93561535</v>
      </c>
      <c r="L63" s="812">
        <f t="shared" si="3091"/>
        <v>240685.81314615</v>
      </c>
      <c r="M63" s="812">
        <f t="shared" si="3091"/>
        <v>265817.66512125003</v>
      </c>
      <c r="N63" s="812">
        <f t="shared" si="3091"/>
        <v>300228.97013331001</v>
      </c>
      <c r="O63" s="812">
        <f t="shared" si="3091"/>
        <v>428208.09326805</v>
      </c>
      <c r="P63" s="812">
        <f>$V64*P32</f>
        <v>229641.672537312</v>
      </c>
      <c r="Q63" s="812">
        <f t="shared" ref="Q63:V63" si="3092">$V64*Q32</f>
        <v>226420.62597531997</v>
      </c>
      <c r="R63" s="812">
        <f t="shared" si="3092"/>
        <v>228315.35924707999</v>
      </c>
      <c r="S63" s="812">
        <f t="shared" si="3092"/>
        <v>235894.29233411999</v>
      </c>
      <c r="T63" s="812">
        <f t="shared" si="3092"/>
        <v>260525.82486700002</v>
      </c>
      <c r="U63" s="812">
        <f t="shared" si="3092"/>
        <v>294252.07710432797</v>
      </c>
      <c r="V63" s="812">
        <f t="shared" si="3092"/>
        <v>419683.41969483998</v>
      </c>
      <c r="W63" s="812">
        <f>$AC64*W32</f>
        <v>192550.420851006</v>
      </c>
      <c r="X63" s="812">
        <f t="shared" ref="X63:AC63" si="3093">$AC64*X32</f>
        <v>189849.6311195975</v>
      </c>
      <c r="Y63" s="812">
        <f t="shared" si="3093"/>
        <v>191438.33096160248</v>
      </c>
      <c r="Z63" s="812">
        <f t="shared" si="3093"/>
        <v>197793.13032962251</v>
      </c>
      <c r="AA63" s="812">
        <f t="shared" si="3093"/>
        <v>218446.22827568752</v>
      </c>
      <c r="AB63" s="812">
        <f t="shared" si="3093"/>
        <v>246725.08546337648</v>
      </c>
      <c r="AC63" s="812">
        <f t="shared" si="3093"/>
        <v>351897.0150041075</v>
      </c>
      <c r="AD63" s="812">
        <f>$AJ64*AD32</f>
        <v>200075.710302558</v>
      </c>
      <c r="AE63" s="812">
        <f t="shared" ref="AE63:AJ63" si="3094">$AJ64*AE32</f>
        <v>197269.36783131748</v>
      </c>
      <c r="AF63" s="812">
        <f t="shared" si="3094"/>
        <v>198920.15752028249</v>
      </c>
      <c r="AG63" s="812">
        <f t="shared" si="3094"/>
        <v>205523.31627614249</v>
      </c>
      <c r="AH63" s="812">
        <f t="shared" si="3094"/>
        <v>226983.58223268751</v>
      </c>
      <c r="AI63" s="812">
        <f t="shared" si="3094"/>
        <v>256367.63869626448</v>
      </c>
      <c r="AJ63" s="812">
        <f t="shared" si="3094"/>
        <v>365649.91610574751</v>
      </c>
      <c r="AK63" s="812">
        <f>$AQ64*AK32</f>
        <v>275520.66790621198</v>
      </c>
      <c r="AL63" s="812">
        <f t="shared" ref="AL63:AR63" si="3095">$AQ64*AL32</f>
        <v>271656.10408244497</v>
      </c>
      <c r="AM63" s="812">
        <f t="shared" si="3095"/>
        <v>273929.37691995502</v>
      </c>
      <c r="AN63" s="812">
        <f t="shared" si="3095"/>
        <v>283022.46826999501</v>
      </c>
      <c r="AO63" s="812">
        <f t="shared" si="3095"/>
        <v>312575.01515762502</v>
      </c>
      <c r="AP63" s="812">
        <f t="shared" si="3095"/>
        <v>353039.27166530298</v>
      </c>
      <c r="AQ63" s="812">
        <f t="shared" si="3095"/>
        <v>503529.93350846501</v>
      </c>
      <c r="AR63" s="812">
        <f>$AX64*AR32</f>
        <v>197454.75758222397</v>
      </c>
      <c r="AS63" s="812">
        <f t="shared" ref="AS63:AY63" si="3096">$AX64*AS32</f>
        <v>194685.17764913995</v>
      </c>
      <c r="AT63" s="812">
        <f t="shared" si="3096"/>
        <v>196314.34231565997</v>
      </c>
      <c r="AU63" s="812">
        <f t="shared" si="3096"/>
        <v>202831.00098173996</v>
      </c>
      <c r="AV63" s="812">
        <f t="shared" si="3096"/>
        <v>224010.14164649998</v>
      </c>
      <c r="AW63" s="812">
        <f t="shared" si="3096"/>
        <v>253009.27271055596</v>
      </c>
      <c r="AX63" s="812">
        <f t="shared" si="3096"/>
        <v>360859.97363417997</v>
      </c>
      <c r="AY63" s="812">
        <f>$BE64*AY32</f>
        <v>249633.88818804716</v>
      </c>
      <c r="AZ63" s="812">
        <f t="shared" ref="AZ63:BE63" si="3097">$BE64*AZ32</f>
        <v>246132.42275966695</v>
      </c>
      <c r="BA63" s="812">
        <f t="shared" si="3097"/>
        <v>248192.10830577297</v>
      </c>
      <c r="BB63" s="812">
        <f t="shared" si="3097"/>
        <v>256430.85049019696</v>
      </c>
      <c r="BC63" s="812">
        <f t="shared" si="3097"/>
        <v>283206.76258957497</v>
      </c>
      <c r="BD63" s="812">
        <f t="shared" si="3097"/>
        <v>319869.16531026177</v>
      </c>
      <c r="BE63" s="812">
        <f t="shared" si="3097"/>
        <v>456220.34846247896</v>
      </c>
      <c r="BF63" s="812">
        <f>$BL64*BF32</f>
        <v>260818.23897032643</v>
      </c>
      <c r="BG63" s="812">
        <f t="shared" ref="BG63:BL63" si="3098">$BL64*BG32</f>
        <v>257159.897334604</v>
      </c>
      <c r="BH63" s="812">
        <f t="shared" si="3098"/>
        <v>259311.86300267602</v>
      </c>
      <c r="BI63" s="812">
        <f t="shared" si="3098"/>
        <v>267919.72567496402</v>
      </c>
      <c r="BJ63" s="812">
        <f t="shared" si="3098"/>
        <v>295895.27935990004</v>
      </c>
      <c r="BK63" s="812">
        <f t="shared" si="3098"/>
        <v>334200.26825158158</v>
      </c>
      <c r="BL63" s="812">
        <f t="shared" si="3098"/>
        <v>476660.39547794801</v>
      </c>
      <c r="BM63" s="812">
        <f>$BS64*BM32</f>
        <v>274983.33640837204</v>
      </c>
      <c r="BN63" s="812">
        <f t="shared" ref="BN63:BT63" si="3099">$BS64*BN32</f>
        <v>271126.30941254506</v>
      </c>
      <c r="BO63" s="812">
        <f t="shared" si="3099"/>
        <v>273395.14882185502</v>
      </c>
      <c r="BP63" s="812">
        <f t="shared" si="3099"/>
        <v>282470.50645909505</v>
      </c>
      <c r="BQ63" s="812">
        <f t="shared" si="3099"/>
        <v>311965.4187801251</v>
      </c>
      <c r="BR63" s="812">
        <f t="shared" si="3099"/>
        <v>352350.76026584307</v>
      </c>
      <c r="BS63" s="812">
        <f t="shared" si="3099"/>
        <v>502547.92916216509</v>
      </c>
      <c r="BT63" s="812">
        <f>$BZ64*BT32</f>
        <v>304046.75030031957</v>
      </c>
      <c r="BU63" s="812">
        <f t="shared" ref="BU63:CA63" si="3100">$BZ64*BU32</f>
        <v>299782.06815914344</v>
      </c>
      <c r="BV63" s="812">
        <f t="shared" si="3100"/>
        <v>302290.70471277647</v>
      </c>
      <c r="BW63" s="812">
        <f t="shared" si="3100"/>
        <v>312325.25092730846</v>
      </c>
      <c r="BX63" s="812">
        <f t="shared" si="3100"/>
        <v>344937.52612453751</v>
      </c>
      <c r="BY63" s="812">
        <f t="shared" si="3100"/>
        <v>389591.25677920482</v>
      </c>
      <c r="BZ63" s="812">
        <f t="shared" si="3100"/>
        <v>555662.99662970949</v>
      </c>
      <c r="CA63" s="812">
        <f>$CG64*CA32</f>
        <v>292012.17180664797</v>
      </c>
      <c r="CB63" s="812">
        <f t="shared" ref="CB63:CH63" si="3101">$CG64*CB32</f>
        <v>287916.29150902998</v>
      </c>
      <c r="CC63" s="812">
        <f t="shared" si="3101"/>
        <v>290325.63286056998</v>
      </c>
      <c r="CD63" s="812">
        <f t="shared" si="3101"/>
        <v>299962.99826672999</v>
      </c>
      <c r="CE63" s="812">
        <f t="shared" si="3101"/>
        <v>331284.43583674997</v>
      </c>
      <c r="CF63" s="812">
        <f t="shared" si="3101"/>
        <v>374170.71189416194</v>
      </c>
      <c r="CG63" s="812">
        <f t="shared" si="3101"/>
        <v>533669.10936610994</v>
      </c>
      <c r="CH63" s="812">
        <f>$CN64*CH32</f>
        <v>302588.91663087235</v>
      </c>
      <c r="CI63" s="812">
        <f t="shared" ref="CI63:CN63" si="3102">$CN64*CI32</f>
        <v>298344.68265172647</v>
      </c>
      <c r="CJ63" s="812">
        <f t="shared" si="3102"/>
        <v>300841.29087475344</v>
      </c>
      <c r="CK63" s="812">
        <f t="shared" si="3102"/>
        <v>310827.72376686148</v>
      </c>
      <c r="CL63" s="812">
        <f t="shared" si="3102"/>
        <v>343283.63066621247</v>
      </c>
      <c r="CM63" s="812">
        <f t="shared" si="3102"/>
        <v>387723.25703609304</v>
      </c>
      <c r="CN63" s="812">
        <f t="shared" si="3102"/>
        <v>552998.72140048048</v>
      </c>
      <c r="CO63" s="812">
        <f>$CU64*CO32</f>
        <v>308289.76029009838</v>
      </c>
      <c r="CP63" s="812">
        <f t="shared" ref="CP63:CV63" si="3103">$CU64*CP32</f>
        <v>303965.56398239895</v>
      </c>
      <c r="CQ63" s="812">
        <f t="shared" si="3103"/>
        <v>306509.20886928093</v>
      </c>
      <c r="CR63" s="812">
        <f t="shared" si="3103"/>
        <v>316683.78841680894</v>
      </c>
      <c r="CS63" s="812">
        <f t="shared" si="3103"/>
        <v>349751.17194627499</v>
      </c>
      <c r="CT63" s="812">
        <f t="shared" si="3103"/>
        <v>395028.05093277455</v>
      </c>
      <c r="CU63" s="812">
        <f t="shared" si="3103"/>
        <v>563417.34244436293</v>
      </c>
      <c r="CV63" s="812">
        <f>$DB64*CV32</f>
        <v>325687.37791385764</v>
      </c>
      <c r="CW63" s="812">
        <f t="shared" ref="CW63:DB63" si="3104">$DB64*CW32</f>
        <v>321119.15561638604</v>
      </c>
      <c r="CX63" s="812">
        <f t="shared" si="3104"/>
        <v>323806.345203134</v>
      </c>
      <c r="CY63" s="812">
        <f t="shared" si="3104"/>
        <v>334555.10355012602</v>
      </c>
      <c r="CZ63" s="812">
        <f t="shared" si="3104"/>
        <v>369488.56817785004</v>
      </c>
      <c r="DA63" s="812">
        <f>$DB64*DA32*DA67</f>
        <v>262911.94197783759</v>
      </c>
      <c r="DB63" s="812">
        <f>$DB64*DB32*DB67</f>
        <v>499978.49451033288</v>
      </c>
      <c r="DC63" s="812">
        <f>$DI64*DC32</f>
        <v>310604.51422549435</v>
      </c>
      <c r="DD63" s="812">
        <f t="shared" ref="DD63:DJ63" si="3105">$DI64*DD32</f>
        <v>306247.85024708393</v>
      </c>
      <c r="DE63" s="812">
        <f t="shared" si="3105"/>
        <v>308810.59376379597</v>
      </c>
      <c r="DF63" s="812">
        <f t="shared" si="3105"/>
        <v>319061.56783064397</v>
      </c>
      <c r="DG63" s="812">
        <f t="shared" si="3105"/>
        <v>352377.23354789999</v>
      </c>
      <c r="DH63" s="812">
        <f t="shared" si="3105"/>
        <v>397994.06814537355</v>
      </c>
      <c r="DI63" s="812">
        <f>$DI64*DI32</f>
        <v>567647.68895170791</v>
      </c>
      <c r="DJ63" s="812">
        <f>$DP64*DJ32</f>
        <v>316144.8220557</v>
      </c>
      <c r="DK63" s="812">
        <f t="shared" ref="DK63:DP63" si="3106">$DP64*DK32</f>
        <v>373313.30272387498</v>
      </c>
      <c r="DL63" s="812">
        <f t="shared" si="3106"/>
        <v>376437.26341612497</v>
      </c>
      <c r="DM63" s="812">
        <f t="shared" si="3106"/>
        <v>388933.10618512495</v>
      </c>
      <c r="DN63" s="812">
        <f t="shared" si="3106"/>
        <v>429544.59518437501</v>
      </c>
      <c r="DO63" s="812">
        <f t="shared" si="3106"/>
        <v>485151.09550642496</v>
      </c>
      <c r="DP63" s="812">
        <f>$DP64*DP32</f>
        <v>754436.50717837492</v>
      </c>
      <c r="DQ63" s="812">
        <f>$DW64*DQ32</f>
        <v>333554.14285141561</v>
      </c>
      <c r="DR63" s="812">
        <f t="shared" ref="DR63:DX63" si="3107">$DW64*DR32</f>
        <v>328875.5781414535</v>
      </c>
      <c r="DS63" s="812">
        <f t="shared" si="3107"/>
        <v>331627.67502966651</v>
      </c>
      <c r="DT63" s="812">
        <f t="shared" si="3107"/>
        <v>342636.06258251856</v>
      </c>
      <c r="DU63" s="812">
        <f t="shared" si="3107"/>
        <v>378413.32212928758</v>
      </c>
      <c r="DV63" s="812">
        <f t="shared" si="3107"/>
        <v>427400.64673947892</v>
      </c>
      <c r="DW63" s="812">
        <f>$DW64*DW32</f>
        <v>609589.46073917951</v>
      </c>
      <c r="DX63" s="812">
        <f>SUM(DX2:DX30)</f>
        <v>583965.66516028438</v>
      </c>
      <c r="DY63" s="812">
        <f>SUM(DY2:DY30)</f>
        <v>612742.46399702411</v>
      </c>
      <c r="DZ63" s="812">
        <f>SUM(DZ2:DZ30)</f>
        <v>834247.06657852873</v>
      </c>
      <c r="EA63" s="812">
        <f t="shared" ref="EA63:GL63" si="3108">SUM(EA2:EA30)</f>
        <v>306826.36219186045</v>
      </c>
      <c r="EB63" s="812">
        <f t="shared" si="3108"/>
        <v>348200.67390870507</v>
      </c>
      <c r="EC63" s="812">
        <f t="shared" si="3108"/>
        <v>455010.42760433198</v>
      </c>
      <c r="ED63" s="812">
        <f t="shared" si="3108"/>
        <v>669798.57768246531</v>
      </c>
      <c r="EE63" s="812">
        <f t="shared" si="3108"/>
        <v>322193.43520821881</v>
      </c>
      <c r="EF63" s="812">
        <f t="shared" si="3108"/>
        <v>270968.26180626801</v>
      </c>
      <c r="EG63" s="812">
        <f t="shared" si="3108"/>
        <v>274202.39107480209</v>
      </c>
      <c r="EH63" s="812">
        <f t="shared" si="3108"/>
        <v>287520.44468331797</v>
      </c>
      <c r="EI63" s="812">
        <f t="shared" si="3108"/>
        <v>323459.54062417999</v>
      </c>
      <c r="EJ63" s="812">
        <f t="shared" si="3108"/>
        <v>403785.69587985217</v>
      </c>
      <c r="EK63" s="812">
        <f t="shared" si="3108"/>
        <v>588926.43049736088</v>
      </c>
      <c r="EL63" s="812">
        <f t="shared" si="3108"/>
        <v>319037.78994032124</v>
      </c>
      <c r="EM63" s="812">
        <f t="shared" si="3108"/>
        <v>267726.149724307</v>
      </c>
      <c r="EN63" s="812">
        <f t="shared" si="3108"/>
        <v>270935.85387918301</v>
      </c>
      <c r="EO63" s="812">
        <f t="shared" si="3108"/>
        <v>284157.27494718693</v>
      </c>
      <c r="EP63" s="812">
        <f t="shared" si="3108"/>
        <v>319761.75778457493</v>
      </c>
      <c r="EQ63" s="812">
        <f t="shared" si="3108"/>
        <v>399716.84709439269</v>
      </c>
      <c r="ER63" s="812">
        <f t="shared" si="3108"/>
        <v>583159.58450603392</v>
      </c>
      <c r="ES63" s="812">
        <f t="shared" si="3108"/>
        <v>335442.70639509999</v>
      </c>
      <c r="ET63" s="812">
        <f t="shared" si="3108"/>
        <v>285750.29324941605</v>
      </c>
      <c r="EU63" s="812">
        <f t="shared" si="3108"/>
        <v>285368.194126004</v>
      </c>
      <c r="EV63" s="812">
        <f t="shared" si="3108"/>
        <v>272130.14984173997</v>
      </c>
      <c r="EW63" s="812">
        <f t="shared" si="3108"/>
        <v>317642.50449507998</v>
      </c>
      <c r="EX63" s="812">
        <f t="shared" si="3108"/>
        <v>442615.96371773008</v>
      </c>
      <c r="EY63" s="812">
        <f t="shared" si="3108"/>
        <v>645702.07015493</v>
      </c>
      <c r="EZ63" s="812">
        <f t="shared" si="3108"/>
        <v>383380.54163370002</v>
      </c>
      <c r="FA63" s="812">
        <f t="shared" si="3108"/>
        <v>323797.398130872</v>
      </c>
      <c r="FB63" s="812">
        <f t="shared" si="3108"/>
        <v>323546.37627274799</v>
      </c>
      <c r="FC63" s="812">
        <f t="shared" si="3108"/>
        <v>309675.28130441997</v>
      </c>
      <c r="FD63" s="812">
        <f t="shared" si="3108"/>
        <v>361439.16889139998</v>
      </c>
      <c r="FE63" s="812">
        <f t="shared" si="3108"/>
        <v>504449.96446179005</v>
      </c>
      <c r="FF63" s="812">
        <f t="shared" si="3108"/>
        <v>736654.65756506997</v>
      </c>
      <c r="FG63" s="812">
        <f t="shared" si="3108"/>
        <v>368169.08519865008</v>
      </c>
      <c r="FH63" s="812">
        <f t="shared" si="3108"/>
        <v>315452.03757305996</v>
      </c>
      <c r="FI63" s="812">
        <f t="shared" si="3108"/>
        <v>314911.27104874607</v>
      </c>
      <c r="FJ63" s="812">
        <f t="shared" si="3108"/>
        <v>299558.77428154799</v>
      </c>
      <c r="FK63" s="812">
        <f t="shared" si="3108"/>
        <v>349676.52966823801</v>
      </c>
      <c r="FL63" s="812">
        <f t="shared" si="3108"/>
        <v>486726.58930001094</v>
      </c>
      <c r="FM63" s="812">
        <f t="shared" si="3108"/>
        <v>709563.55479974695</v>
      </c>
      <c r="FN63" s="812">
        <f t="shared" si="3108"/>
        <v>372047.92502849997</v>
      </c>
      <c r="FO63" s="812">
        <f t="shared" si="3108"/>
        <v>314877.47749948798</v>
      </c>
      <c r="FP63" s="812">
        <f t="shared" si="3108"/>
        <v>314590.50882864004</v>
      </c>
      <c r="FQ63" s="812">
        <f t="shared" si="3108"/>
        <v>300835.444598514</v>
      </c>
      <c r="FR63" s="812">
        <f t="shared" si="3108"/>
        <v>351128.20242425398</v>
      </c>
      <c r="FS63" s="812">
        <f t="shared" si="3108"/>
        <v>489870.1885573981</v>
      </c>
      <c r="FT63" s="812">
        <f t="shared" si="3108"/>
        <v>715188.62266320584</v>
      </c>
      <c r="FU63" s="812">
        <f t="shared" si="3108"/>
        <v>352323.11430204991</v>
      </c>
      <c r="FV63" s="812">
        <f t="shared" si="3108"/>
        <v>298353.42545282806</v>
      </c>
      <c r="FW63" s="812">
        <f t="shared" si="3108"/>
        <v>298070.36971618206</v>
      </c>
      <c r="FX63" s="812">
        <f t="shared" si="3108"/>
        <v>284967.94193537004</v>
      </c>
      <c r="FY63" s="812">
        <f t="shared" si="3108"/>
        <v>346666.98537910002</v>
      </c>
      <c r="FZ63" s="812">
        <f t="shared" si="3108"/>
        <v>484569.09772083507</v>
      </c>
      <c r="GA63" s="812">
        <f t="shared" si="3108"/>
        <v>708303.85565055499</v>
      </c>
      <c r="GB63" s="812">
        <f t="shared" si="3108"/>
        <v>368487.65308516007</v>
      </c>
      <c r="GC63" s="812">
        <f t="shared" si="3108"/>
        <v>308839.46076261759</v>
      </c>
      <c r="GD63" s="812">
        <f t="shared" si="3108"/>
        <v>301327.89117246639</v>
      </c>
      <c r="GE63" s="812">
        <f t="shared" si="3108"/>
        <v>294645.83602349006</v>
      </c>
      <c r="GF63" s="812">
        <f t="shared" si="3108"/>
        <v>343835.42327739403</v>
      </c>
      <c r="GG63" s="812">
        <f t="shared" si="3108"/>
        <v>481686.69938726013</v>
      </c>
      <c r="GH63" s="812">
        <f t="shared" si="3108"/>
        <v>705084.64055961207</v>
      </c>
      <c r="GI63" s="812">
        <f t="shared" si="3108"/>
        <v>384193.01293486997</v>
      </c>
      <c r="GJ63" s="812">
        <f t="shared" si="3108"/>
        <v>316877.77324827923</v>
      </c>
      <c r="GK63" s="812">
        <f t="shared" si="3108"/>
        <v>317132.54941813479</v>
      </c>
      <c r="GL63" s="812">
        <f t="shared" si="3108"/>
        <v>306664.58912801801</v>
      </c>
      <c r="GM63" s="812">
        <f t="shared" ref="GM63:IX63" si="3109">SUM(GM2:GM30)</f>
        <v>357849.37411637593</v>
      </c>
      <c r="GN63" s="812">
        <f t="shared" si="3109"/>
        <v>501647.21650566102</v>
      </c>
      <c r="GO63" s="812">
        <f t="shared" si="3109"/>
        <v>734605.02437466104</v>
      </c>
      <c r="GP63" s="812">
        <f t="shared" si="3109"/>
        <v>348914.62153425999</v>
      </c>
      <c r="GQ63" s="812">
        <f t="shared" si="3109"/>
        <v>290538.86354532157</v>
      </c>
      <c r="GR63" s="812">
        <f t="shared" si="3109"/>
        <v>290586.62239539041</v>
      </c>
      <c r="GS63" s="812">
        <f t="shared" si="3109"/>
        <v>279835.05806893395</v>
      </c>
      <c r="GT63" s="812">
        <f t="shared" si="3109"/>
        <v>326569.614598018</v>
      </c>
      <c r="GU63" s="812">
        <f t="shared" si="3109"/>
        <v>456987.75437571807</v>
      </c>
      <c r="GV63" s="812">
        <f t="shared" si="3109"/>
        <v>668459.63173035777</v>
      </c>
      <c r="GW63" s="812">
        <f t="shared" si="3109"/>
        <v>352567.33689368999</v>
      </c>
      <c r="GX63" s="812">
        <f t="shared" si="3109"/>
        <v>292592.44655263447</v>
      </c>
      <c r="GY63" s="812">
        <f t="shared" si="3109"/>
        <v>292706.47843162756</v>
      </c>
      <c r="GZ63" s="812">
        <f t="shared" si="3109"/>
        <v>282288.24924688792</v>
      </c>
      <c r="HA63" s="812">
        <f t="shared" si="3109"/>
        <v>329422.58376335399</v>
      </c>
      <c r="HB63" s="812">
        <f t="shared" si="3109"/>
        <v>461268.91319441108</v>
      </c>
      <c r="HC63" s="812">
        <f t="shared" si="3109"/>
        <v>674988.55297939491</v>
      </c>
      <c r="HD63" s="812">
        <f t="shared" si="3109"/>
        <v>363668.19569349987</v>
      </c>
      <c r="HE63" s="812">
        <f t="shared" si="3109"/>
        <v>304102.61100804998</v>
      </c>
      <c r="HF63" s="812">
        <f t="shared" si="3109"/>
        <v>304067.27483286499</v>
      </c>
      <c r="HG63" s="812">
        <f t="shared" si="3109"/>
        <v>292284.0781542575</v>
      </c>
      <c r="HH63" s="812">
        <f t="shared" si="3109"/>
        <v>341110.55600110756</v>
      </c>
      <c r="HI63" s="812">
        <f t="shared" si="3109"/>
        <v>476961.96549899003</v>
      </c>
      <c r="HJ63" s="812">
        <f t="shared" si="3109"/>
        <v>697331.88348622981</v>
      </c>
      <c r="HK63" s="812">
        <f t="shared" si="3109"/>
        <v>372027.63704379997</v>
      </c>
      <c r="HL63" s="812">
        <f t="shared" si="3109"/>
        <v>309171.85409743001</v>
      </c>
      <c r="HM63" s="812">
        <f t="shared" si="3109"/>
        <v>309263.58899822703</v>
      </c>
      <c r="HN63" s="812">
        <f t="shared" si="3109"/>
        <v>298076.48974531848</v>
      </c>
      <c r="HO63" s="812">
        <f t="shared" si="3109"/>
        <v>347851.34489664843</v>
      </c>
      <c r="HP63" s="812">
        <f t="shared" si="3109"/>
        <v>486947.73316239193</v>
      </c>
      <c r="HQ63" s="812">
        <f t="shared" si="3109"/>
        <v>712449.09912118397</v>
      </c>
      <c r="HR63" s="812">
        <f t="shared" si="3109"/>
        <v>347388.80117434997</v>
      </c>
      <c r="HS63" s="812">
        <f t="shared" si="3109"/>
        <v>289627.68839429005</v>
      </c>
      <c r="HT63" s="812">
        <f t="shared" si="3109"/>
        <v>289651.31496904901</v>
      </c>
      <c r="HU63" s="812">
        <f t="shared" si="3109"/>
        <v>278784.58520767448</v>
      </c>
      <c r="HV63" s="812">
        <f t="shared" si="3109"/>
        <v>325347.31427303446</v>
      </c>
      <c r="HW63" s="812">
        <f t="shared" si="3109"/>
        <v>455172.26213710906</v>
      </c>
      <c r="HX63" s="812">
        <f t="shared" si="3109"/>
        <v>665707.02999949304</v>
      </c>
      <c r="HY63" s="812">
        <f t="shared" si="3109"/>
        <v>339728.27254704997</v>
      </c>
      <c r="HZ63" s="812">
        <f t="shared" si="3109"/>
        <v>284845.30159360002</v>
      </c>
      <c r="IA63" s="812">
        <f t="shared" si="3109"/>
        <v>284761.59953423199</v>
      </c>
      <c r="IB63" s="812">
        <f t="shared" si="3109"/>
        <v>273410.42596738099</v>
      </c>
      <c r="IC63" s="812">
        <f t="shared" si="3109"/>
        <v>319091.66484801099</v>
      </c>
      <c r="ID63" s="812">
        <f t="shared" si="3109"/>
        <v>445951.65452626703</v>
      </c>
      <c r="IE63" s="812">
        <f t="shared" si="3109"/>
        <v>651788.70302345895</v>
      </c>
      <c r="IF63" s="812">
        <f t="shared" si="3109"/>
        <v>343342.41004250007</v>
      </c>
      <c r="IG63" s="812">
        <f t="shared" si="3109"/>
        <v>286841.39440460003</v>
      </c>
      <c r="IH63" s="812">
        <f t="shared" si="3109"/>
        <v>286825.64878669998</v>
      </c>
      <c r="II63" s="812">
        <f t="shared" si="3109"/>
        <v>275820.44716090005</v>
      </c>
      <c r="IJ63" s="812">
        <f t="shared" si="3109"/>
        <v>314373.96561800002</v>
      </c>
      <c r="IK63" s="812">
        <f t="shared" si="3109"/>
        <v>439157.8950355</v>
      </c>
      <c r="IL63" s="812">
        <f t="shared" si="3109"/>
        <v>641673.85773549986</v>
      </c>
      <c r="IM63" s="812">
        <f t="shared" si="3109"/>
        <v>325712.37336530001</v>
      </c>
      <c r="IN63" s="812">
        <f t="shared" si="3109"/>
        <v>274997.638419608</v>
      </c>
      <c r="IO63" s="812">
        <f t="shared" si="3109"/>
        <v>274790.63956521201</v>
      </c>
      <c r="IP63" s="812">
        <f t="shared" si="3109"/>
        <v>263048.50397650001</v>
      </c>
      <c r="IQ63" s="812">
        <f t="shared" si="3109"/>
        <v>307017.53674531996</v>
      </c>
      <c r="IR63" s="812">
        <f t="shared" si="3109"/>
        <v>428522.61104815005</v>
      </c>
      <c r="IS63" s="812">
        <f t="shared" si="3109"/>
        <v>625802.26281990996</v>
      </c>
      <c r="IT63" s="812">
        <f t="shared" si="3109"/>
        <v>325624.44701749994</v>
      </c>
      <c r="IU63" s="812">
        <f t="shared" si="3109"/>
        <v>271709.7802010001</v>
      </c>
      <c r="IV63" s="812">
        <f t="shared" si="3109"/>
        <v>271716.7723657001</v>
      </c>
      <c r="IW63" s="812">
        <f t="shared" si="3109"/>
        <v>261428.1234361</v>
      </c>
      <c r="IX63" s="812">
        <f t="shared" si="3109"/>
        <v>305094.2532416</v>
      </c>
      <c r="IY63" s="812">
        <f t="shared" ref="IY63:LJ63" si="3110">SUM(IY2:IY30)</f>
        <v>426771.0164564501</v>
      </c>
      <c r="IZ63" s="812">
        <f t="shared" si="3110"/>
        <v>624107.69878164993</v>
      </c>
      <c r="JA63" s="812">
        <f t="shared" si="3110"/>
        <v>309268.85251914995</v>
      </c>
      <c r="JB63" s="812">
        <f t="shared" si="3110"/>
        <v>258580.21423596406</v>
      </c>
      <c r="JC63" s="812">
        <f t="shared" si="3110"/>
        <v>258552.37249656601</v>
      </c>
      <c r="JD63" s="812">
        <f t="shared" si="3110"/>
        <v>248546.73956275996</v>
      </c>
      <c r="JE63" s="812">
        <f t="shared" si="3110"/>
        <v>290066.49923586997</v>
      </c>
      <c r="JF63" s="812">
        <f t="shared" si="3110"/>
        <v>405598.67330214503</v>
      </c>
      <c r="JG63" s="812">
        <f t="shared" si="3110"/>
        <v>593005.67381754494</v>
      </c>
      <c r="JH63" s="812">
        <f t="shared" si="3110"/>
        <v>326664.14093699999</v>
      </c>
      <c r="JI63" s="812">
        <f t="shared" si="3110"/>
        <v>274075.80235332</v>
      </c>
      <c r="JJ63" s="812">
        <f t="shared" si="3110"/>
        <v>273983.06144898001</v>
      </c>
      <c r="JK63" s="812">
        <f t="shared" si="3110"/>
        <v>262985.29626224999</v>
      </c>
      <c r="JL63" s="812">
        <f t="shared" si="3110"/>
        <v>306926.55410504999</v>
      </c>
      <c r="JM63" s="812">
        <f t="shared" si="3110"/>
        <v>428896.47098549997</v>
      </c>
      <c r="JN63" s="812">
        <f t="shared" si="3110"/>
        <v>626811.80900790007</v>
      </c>
      <c r="JO63" s="812">
        <f t="shared" si="3110"/>
        <v>316608.99829343217</v>
      </c>
      <c r="JP63" s="812">
        <f t="shared" si="3110"/>
        <v>260087.74770056887</v>
      </c>
      <c r="JQ63" s="812">
        <f t="shared" si="3110"/>
        <v>264328.02817980218</v>
      </c>
      <c r="JR63" s="812">
        <f t="shared" si="3110"/>
        <v>268549.70784077712</v>
      </c>
      <c r="JS63" s="812">
        <f t="shared" si="3110"/>
        <v>303341.77436856355</v>
      </c>
      <c r="JT63" s="812">
        <f t="shared" si="3110"/>
        <v>402430.88098677865</v>
      </c>
      <c r="JU63" s="812">
        <f t="shared" si="3110"/>
        <v>618101.32411207771</v>
      </c>
      <c r="JV63" s="812">
        <f t="shared" si="3110"/>
        <v>351940.21645092173</v>
      </c>
      <c r="JW63" s="812">
        <f t="shared" si="3110"/>
        <v>290751.12567600684</v>
      </c>
      <c r="JX63" s="812">
        <f t="shared" si="3110"/>
        <v>295473.85712264269</v>
      </c>
      <c r="JY63" s="812">
        <f t="shared" si="3110"/>
        <v>299796.72318483249</v>
      </c>
      <c r="JZ63" s="812">
        <f t="shared" si="3110"/>
        <v>338401.73682990263</v>
      </c>
      <c r="KA63" s="812">
        <f t="shared" si="3110"/>
        <v>447861.73414680309</v>
      </c>
      <c r="KB63" s="812">
        <f t="shared" si="3110"/>
        <v>688250.41053589049</v>
      </c>
      <c r="KC63" s="812">
        <f t="shared" si="3110"/>
        <v>360646.40933421557</v>
      </c>
      <c r="KD63" s="812">
        <f t="shared" si="3110"/>
        <v>302262.5734209824</v>
      </c>
      <c r="KE63" s="812">
        <f t="shared" si="3110"/>
        <v>307126.54648443562</v>
      </c>
      <c r="KF63" s="812">
        <f t="shared" si="3110"/>
        <v>310581.87342232605</v>
      </c>
      <c r="KG63" s="812">
        <f t="shared" si="3110"/>
        <v>349958.56782439275</v>
      </c>
      <c r="KH63" s="812">
        <f t="shared" si="3110"/>
        <v>460317.34420929273</v>
      </c>
      <c r="KI63" s="812">
        <f t="shared" si="3110"/>
        <v>708367.62584035483</v>
      </c>
      <c r="KJ63" s="812">
        <f t="shared" si="3110"/>
        <v>433419.20401330158</v>
      </c>
      <c r="KK63" s="812">
        <f t="shared" si="3110"/>
        <v>368706.18315748684</v>
      </c>
      <c r="KL63" s="812">
        <f t="shared" si="3110"/>
        <v>374582.44497893471</v>
      </c>
      <c r="KM63" s="812">
        <f t="shared" si="3110"/>
        <v>377504.92734650854</v>
      </c>
      <c r="KN63" s="812">
        <f t="shared" si="3110"/>
        <v>424595.81986819865</v>
      </c>
      <c r="KO63" s="812">
        <f t="shared" si="3110"/>
        <v>554939.76754832512</v>
      </c>
      <c r="KP63" s="812">
        <f t="shared" si="3110"/>
        <v>855207.46797424462</v>
      </c>
      <c r="KQ63" s="812">
        <f t="shared" si="3110"/>
        <v>309717.25310016144</v>
      </c>
      <c r="KR63" s="812">
        <f t="shared" si="3110"/>
        <v>257074.43311062563</v>
      </c>
      <c r="KS63" s="812">
        <f t="shared" si="3110"/>
        <v>261237.38186923141</v>
      </c>
      <c r="KT63" s="812">
        <f t="shared" si="3110"/>
        <v>264769.67558743898</v>
      </c>
      <c r="KU63" s="812">
        <f t="shared" si="3110"/>
        <v>298692.0102817532</v>
      </c>
      <c r="KV63" s="812">
        <f t="shared" si="3110"/>
        <v>394515.03072832327</v>
      </c>
      <c r="KW63" s="812">
        <f t="shared" si="3110"/>
        <v>606542.3952064662</v>
      </c>
      <c r="KX63" s="812">
        <f t="shared" si="3110"/>
        <v>411082.26638996584</v>
      </c>
      <c r="KY63" s="812">
        <f t="shared" si="3110"/>
        <v>338195.29671982327</v>
      </c>
      <c r="KZ63" s="812">
        <f t="shared" si="3110"/>
        <v>343703.66317453585</v>
      </c>
      <c r="LA63" s="812">
        <f t="shared" si="3110"/>
        <v>349072.304360373</v>
      </c>
      <c r="LB63" s="812">
        <f t="shared" si="3110"/>
        <v>394224.79912748036</v>
      </c>
      <c r="LC63" s="812">
        <f t="shared" si="3110"/>
        <v>522671.8937068354</v>
      </c>
      <c r="LD63" s="812">
        <f t="shared" si="3110"/>
        <v>802894.87421898637</v>
      </c>
      <c r="LE63" s="812">
        <f t="shared" si="3110"/>
        <v>479987.08053656801</v>
      </c>
      <c r="LF63" s="812">
        <f t="shared" si="3110"/>
        <v>397736.92377509194</v>
      </c>
      <c r="LG63" s="812">
        <f t="shared" si="3110"/>
        <v>404184.72366175207</v>
      </c>
      <c r="LH63" s="812">
        <f t="shared" si="3110"/>
        <v>409809.3038225121</v>
      </c>
      <c r="LI63" s="812">
        <f t="shared" si="3110"/>
        <v>462409.03395217605</v>
      </c>
      <c r="LJ63" s="812">
        <f t="shared" si="3110"/>
        <v>611190.77351223305</v>
      </c>
      <c r="LK63" s="812">
        <f t="shared" ref="LK63:NV63" si="3111">SUM(LK2:LK30)</f>
        <v>939517.43504966679</v>
      </c>
      <c r="LL63" s="812">
        <f t="shared" si="3111"/>
        <v>497316.79053027037</v>
      </c>
      <c r="LM63" s="812">
        <f t="shared" si="3111"/>
        <v>416199.24768276158</v>
      </c>
      <c r="LN63" s="812">
        <f t="shared" si="3111"/>
        <v>422903.02951867034</v>
      </c>
      <c r="LO63" s="812">
        <f t="shared" si="3111"/>
        <v>427805.10282514396</v>
      </c>
      <c r="LP63" s="812">
        <f t="shared" si="3111"/>
        <v>482129.80161603523</v>
      </c>
      <c r="LQ63" s="812">
        <f t="shared" si="3111"/>
        <v>634564.99896729516</v>
      </c>
      <c r="LR63" s="812">
        <f t="shared" si="3111"/>
        <v>976374.63088382315</v>
      </c>
      <c r="LS63" s="812">
        <f t="shared" si="3111"/>
        <v>675428.72570272023</v>
      </c>
      <c r="LT63" s="812">
        <f t="shared" si="3111"/>
        <v>567267.24298900168</v>
      </c>
      <c r="LU63" s="812">
        <f t="shared" si="3111"/>
        <v>576383.30607398832</v>
      </c>
      <c r="LV63" s="812">
        <f t="shared" si="3111"/>
        <v>582587.98002545803</v>
      </c>
      <c r="LW63" s="812">
        <f t="shared" si="3111"/>
        <v>656283.61419891915</v>
      </c>
      <c r="LX63" s="812">
        <f t="shared" si="3111"/>
        <v>862471.79210864322</v>
      </c>
      <c r="LY63" s="812">
        <f t="shared" si="3111"/>
        <v>1327496.4338852691</v>
      </c>
      <c r="LZ63" s="812">
        <f t="shared" si="3111"/>
        <v>850438.37738482037</v>
      </c>
      <c r="MA63" s="812">
        <f t="shared" si="3111"/>
        <v>713154.72969604156</v>
      </c>
      <c r="MB63" s="812">
        <f t="shared" si="3111"/>
        <v>724626.64854329627</v>
      </c>
      <c r="MC63" s="812">
        <f t="shared" si="3111"/>
        <v>732686.42353634222</v>
      </c>
      <c r="MD63" s="812">
        <f t="shared" si="3111"/>
        <v>825523.80227742321</v>
      </c>
      <c r="ME63" s="812">
        <f t="shared" si="3111"/>
        <v>1085596.4872929312</v>
      </c>
      <c r="MF63" s="812">
        <f t="shared" si="3111"/>
        <v>1670677.7780131451</v>
      </c>
      <c r="MG63" s="812">
        <f t="shared" si="3111"/>
        <v>1104173.206038191</v>
      </c>
      <c r="MH63" s="812">
        <f t="shared" si="3111"/>
        <v>931657.53147880407</v>
      </c>
      <c r="MI63" s="812">
        <f t="shared" si="3111"/>
        <v>946584.55990158895</v>
      </c>
      <c r="MJ63" s="812">
        <f t="shared" si="3111"/>
        <v>955756.71630613902</v>
      </c>
      <c r="MK63" s="812">
        <f t="shared" si="3111"/>
        <v>1076049.730541582</v>
      </c>
      <c r="ML63" s="812">
        <f t="shared" si="3111"/>
        <v>1411318.060166511</v>
      </c>
      <c r="MM63" s="812">
        <f t="shared" si="3111"/>
        <v>2173237.142837184</v>
      </c>
      <c r="MN63" s="812">
        <f t="shared" si="3111"/>
        <v>975764.58967252076</v>
      </c>
      <c r="MO63" s="812">
        <f t="shared" si="3111"/>
        <v>815163.67995178315</v>
      </c>
      <c r="MP63" s="812">
        <f t="shared" si="3111"/>
        <v>828308.7320051688</v>
      </c>
      <c r="MQ63" s="812">
        <f t="shared" si="3111"/>
        <v>1656438.19</v>
      </c>
      <c r="MR63" s="812">
        <f t="shared" si="3111"/>
        <v>1763564.0799999998</v>
      </c>
      <c r="MS63" s="812">
        <f t="shared" si="3111"/>
        <v>2349583.1499999994</v>
      </c>
      <c r="MT63" s="812">
        <f t="shared" si="3111"/>
        <v>2152569.8100000005</v>
      </c>
      <c r="MU63" s="812">
        <f t="shared" si="3111"/>
        <v>0</v>
      </c>
      <c r="MV63" s="812">
        <f t="shared" si="3111"/>
        <v>420823.98</v>
      </c>
      <c r="MW63" s="812">
        <f t="shared" si="3111"/>
        <v>490437.98999999993</v>
      </c>
      <c r="MX63" s="812">
        <f t="shared" si="3111"/>
        <v>452418.00999999995</v>
      </c>
      <c r="MY63" s="812">
        <f t="shared" si="3111"/>
        <v>503005.99</v>
      </c>
      <c r="MZ63" s="812">
        <f t="shared" si="3111"/>
        <v>619966.01</v>
      </c>
      <c r="NA63" s="812">
        <f t="shared" si="3111"/>
        <v>516762.99</v>
      </c>
      <c r="NB63" s="812">
        <f t="shared" si="3111"/>
        <v>0</v>
      </c>
      <c r="NC63" s="812">
        <f t="shared" si="3111"/>
        <v>330272.22537680005</v>
      </c>
      <c r="ND63" s="812">
        <f t="shared" si="3111"/>
        <v>311009.55912030401</v>
      </c>
      <c r="NE63" s="812">
        <f t="shared" si="3111"/>
        <v>271589.79061035207</v>
      </c>
      <c r="NF63" s="812">
        <f t="shared" si="3111"/>
        <v>314683.61788755207</v>
      </c>
      <c r="NG63" s="812">
        <f t="shared" si="3111"/>
        <v>452657.50693858403</v>
      </c>
      <c r="NH63" s="812">
        <f t="shared" si="3111"/>
        <v>651344.15374640794</v>
      </c>
      <c r="NI63" s="812">
        <f t="shared" si="3111"/>
        <v>259858.01682287001</v>
      </c>
      <c r="NJ63" s="812">
        <f t="shared" si="3111"/>
        <v>213933.55771688002</v>
      </c>
      <c r="NK63" s="812">
        <f t="shared" si="3111"/>
        <v>217416.41529444998</v>
      </c>
      <c r="NL63" s="812">
        <f t="shared" si="3111"/>
        <v>220776.32888179005</v>
      </c>
      <c r="NM63" s="812">
        <f>SUM(NM2:NM30)</f>
        <v>249312.28610510004</v>
      </c>
      <c r="NN63" s="812">
        <f t="shared" si="3111"/>
        <v>330445.03416943998</v>
      </c>
      <c r="NO63" s="812">
        <f t="shared" si="3111"/>
        <v>507642.22080947005</v>
      </c>
      <c r="NP63" s="812">
        <f t="shared" si="3111"/>
        <v>350692.17046011001</v>
      </c>
      <c r="NQ63" s="812">
        <f t="shared" si="3111"/>
        <v>313169.45683632593</v>
      </c>
      <c r="NR63" s="812">
        <f t="shared" si="3111"/>
        <v>270748.73393256601</v>
      </c>
      <c r="NS63" s="812">
        <f t="shared" si="3111"/>
        <v>288846.25984791602</v>
      </c>
      <c r="NT63" s="812">
        <f t="shared" si="3111"/>
        <v>300444.845429304</v>
      </c>
      <c r="NU63" s="812">
        <f t="shared" si="3111"/>
        <v>399871.76190928201</v>
      </c>
      <c r="NV63" s="812">
        <f t="shared" si="3111"/>
        <v>603267.502364496</v>
      </c>
      <c r="NW63" s="812">
        <f t="shared" ref="NW63:OC63" si="3112">SUM(NW2:NW30)</f>
        <v>314085.25346345</v>
      </c>
      <c r="NX63" s="812">
        <f t="shared" si="3112"/>
        <v>281990.32270150998</v>
      </c>
      <c r="NY63" s="812">
        <f t="shared" si="3112"/>
        <v>243825.49374931</v>
      </c>
      <c r="NZ63" s="812">
        <f t="shared" si="3112"/>
        <v>259799.42861855999</v>
      </c>
      <c r="OA63" s="812">
        <f t="shared" si="3112"/>
        <v>270439.23510043992</v>
      </c>
      <c r="OB63" s="812">
        <f t="shared" si="3112"/>
        <v>359370.12480437005</v>
      </c>
      <c r="OC63" s="812">
        <f t="shared" si="3112"/>
        <v>541459.95786236005</v>
      </c>
    </row>
    <row r="64" spans="1:435" s="427" customFormat="1">
      <c r="H64" s="470">
        <f>SUM(H34:H62)</f>
        <v>1880678.0725499999</v>
      </c>
      <c r="O64" s="470">
        <f t="shared" ref="O64:BZ64" si="3113">SUM(O34:O62)</f>
        <v>1933219.3827</v>
      </c>
      <c r="V64" s="470">
        <f t="shared" ref="V64:CG64" si="3114">SUM(V34:V62)</f>
        <v>1894733.2717599999</v>
      </c>
      <c r="AC64" s="470">
        <f t="shared" ref="AC64:CN64" si="3115">SUM(AC34:AC62)</f>
        <v>1588699.842005</v>
      </c>
      <c r="AJ64" s="470">
        <f t="shared" ref="AJ64" si="3116">SUM(AJ34:AJ62)</f>
        <v>1650789.688965</v>
      </c>
      <c r="AQ64" s="470">
        <f t="shared" ref="AQ64:DB64" si="3117">SUM(AQ34:AQ62)</f>
        <v>2273272.83751</v>
      </c>
      <c r="AX64" s="470">
        <f t="shared" ref="AX64:DI64" si="3118">SUM(AX34:AX62)</f>
        <v>1629164.6665199997</v>
      </c>
      <c r="BE64" s="470">
        <f t="shared" ref="BE64:DP64" si="3119">SUM(BE34:BE62)</f>
        <v>2059685.5461059997</v>
      </c>
      <c r="BL64" s="470">
        <f t="shared" ref="BL64:DW64" si="3120">SUM(BL34:BL62)</f>
        <v>2151965.6680720001</v>
      </c>
      <c r="BS64" s="470">
        <f t="shared" ref="BS64:ED64" si="3121">SUM(BS34:BS62)</f>
        <v>2268839.4093100005</v>
      </c>
      <c r="BZ64" s="470">
        <f t="shared" ref="BZ64:EK64" si="3122">SUM(BZ34:BZ62)</f>
        <v>2508636.5536329998</v>
      </c>
      <c r="CG64" s="470">
        <f t="shared" ref="CG64:ER64" si="3123">SUM(CG34:CG62)</f>
        <v>2409341.3515399997</v>
      </c>
      <c r="CN64" s="470">
        <f t="shared" ref="CN64:EY64" si="3124">SUM(CN34:CN62)</f>
        <v>2496608.2230269997</v>
      </c>
      <c r="CU64" s="470">
        <f t="shared" ref="CU64:FF64" si="3125">SUM(CU34:CU62)</f>
        <v>2543644.8868819997</v>
      </c>
      <c r="DB64" s="470">
        <f t="shared" ref="DB64:FM64" si="3126">SUM(DB34:DB62)</f>
        <v>2687189.5867480002</v>
      </c>
      <c r="DI64" s="470">
        <f t="shared" ref="DI64:FT64" si="3127">SUM(DI34:DI62)</f>
        <v>2562743.5167119997</v>
      </c>
      <c r="DP64" s="470">
        <f t="shared" ref="DP64:GA64" si="3128">SUM(DP34:DP62)</f>
        <v>3123960.6922499998</v>
      </c>
      <c r="DW64" s="470">
        <f t="shared" ref="DW64:GH64" si="3129">SUM(DW34:DW62)</f>
        <v>2752096.8882130003</v>
      </c>
      <c r="ED64" s="470">
        <f>SUM(ED34:ED62)</f>
        <v>3810791.2371231997</v>
      </c>
      <c r="EK64" s="470">
        <f t="shared" ref="EK64:GV64" si="3130">SUM(EK34:EK62)</f>
        <v>2471056.1997739999</v>
      </c>
      <c r="ER64" s="470">
        <f t="shared" ref="ER64:HC64" si="3131">SUM(ER34:ER62)</f>
        <v>2444495.2578759999</v>
      </c>
      <c r="EY64" s="470">
        <f t="shared" ref="EY64:HJ64" si="3132">SUM(EY34:EY62)</f>
        <v>2584651.8819800001</v>
      </c>
      <c r="FF64" s="470">
        <f t="shared" ref="FF64:HQ64" si="3133">SUM(FF34:FF62)</f>
        <v>2942943.3882600009</v>
      </c>
      <c r="FM64" s="470">
        <f t="shared" ref="FM64:HX64" si="3134">SUM(FM34:FM62)</f>
        <v>2844057.8418699997</v>
      </c>
      <c r="FT64" s="470">
        <f t="shared" ref="FT64:IE64" si="3135">SUM(FT34:FT62)</f>
        <v>2858538.3696000003</v>
      </c>
      <c r="GA64" s="470">
        <f t="shared" ref="GA64:IL64" si="3136">SUM(GA34:GA62)</f>
        <v>2707661.9550899998</v>
      </c>
      <c r="GH64" s="470">
        <f t="shared" ref="GH64:IS64" si="3137">SUM(GH34:GH62)</f>
        <v>2803907.604268</v>
      </c>
      <c r="GO64" s="470">
        <f t="shared" ref="GO64:IZ64" si="3138">SUM(GO34:GO62)</f>
        <v>2918969.5397259998</v>
      </c>
      <c r="GV64" s="470">
        <f t="shared" ref="GV64:JG64" si="3139">SUM(GV34:GV62)</f>
        <v>2661892.1662480002</v>
      </c>
      <c r="HC64" s="470">
        <f t="shared" ref="HC64:JN64" si="3140">SUM(HC34:HC62)</f>
        <v>2685834.5610620002</v>
      </c>
      <c r="HJ64" s="470">
        <f t="shared" ref="HJ64:JU64" si="3141">SUM(HJ34:HJ62)</f>
        <v>2779526.5646749996</v>
      </c>
      <c r="HQ64" s="470">
        <f t="shared" ref="HQ64:KB64" si="3142">SUM(HQ34:HQ62)</f>
        <v>2835787.7470649998</v>
      </c>
      <c r="HX64" s="470">
        <f t="shared" ref="HX64:KI64" si="3143">SUM(HX34:HX62)</f>
        <v>2651678.9961549998</v>
      </c>
      <c r="IE64" s="470">
        <f t="shared" ref="IE64:JJ64" si="3144">SUM(IE34:IE62)</f>
        <v>2599577.6220399998</v>
      </c>
      <c r="IL64" s="470">
        <f t="shared" ref="IL64:JQ64" si="3145">SUM(IL34:IL62)</f>
        <v>2560666.1930000004</v>
      </c>
      <c r="IS64" s="470">
        <f t="shared" ref="IS64:JX64" si="3146">SUM(IS34:IS62)</f>
        <v>2499891.5659400001</v>
      </c>
      <c r="IZ64" s="470">
        <f t="shared" ref="IZ64:KE64" si="3147">SUM(IZ34:IZ62)</f>
        <v>2486452.0914999996</v>
      </c>
      <c r="JG64" s="470">
        <f t="shared" ref="JG64:KL64" si="3148">SUM(JG34:JG62)</f>
        <v>2363619.0251699998</v>
      </c>
      <c r="JN64" s="470">
        <f t="shared" ref="JN64:KS64" si="3149">SUM(JN34:JN62)</f>
        <v>2500343.1350999996</v>
      </c>
      <c r="JU64" s="470">
        <f t="shared" ref="JU64:KZ64" si="3150">SUM(JU34:JU62)</f>
        <v>2433448.4614820001</v>
      </c>
      <c r="KB64" s="470">
        <f t="shared" ref="KB64:LG64" si="3151">SUM(KB34:KB62)</f>
        <v>2712475.8039470003</v>
      </c>
      <c r="KI64" s="470">
        <f t="shared" ref="KI64:LN64" si="3152">SUM(KI34:KI62)</f>
        <v>2799260.9405359994</v>
      </c>
      <c r="KP64" s="470">
        <f t="shared" ref="KP64:LU64" si="3153">SUM(KP34:KP62)</f>
        <v>3388955.8148870002</v>
      </c>
      <c r="KW64" s="470">
        <f t="shared" ref="KW64:MB64" si="3154">SUM(KW34:KW62)</f>
        <v>2392548.1798840002</v>
      </c>
      <c r="LD64" s="470">
        <f t="shared" ref="LD64:MI64" si="3155">SUM(LD34:LD62)</f>
        <v>3161845.0976980003</v>
      </c>
      <c r="LK64" s="470">
        <f t="shared" ref="LK64:MP64" si="3156">SUM(LK34:LK62)</f>
        <v>3704835.2743100002</v>
      </c>
      <c r="LR64" s="470">
        <f t="shared" ref="LR64:MW64" si="3157">SUM(LR34:LR62)</f>
        <v>3857293.6020239997</v>
      </c>
      <c r="LY64" s="470">
        <f t="shared" ref="LY64:ND64" si="3158">SUM(LY34:LY62)</f>
        <v>5247919.0949839996</v>
      </c>
      <c r="MF64" s="470">
        <f t="shared" ref="MF64:NK64" si="3159">SUM(MF34:MF62)</f>
        <v>6602704.2467440004</v>
      </c>
      <c r="MM64" s="470">
        <f t="shared" ref="MM64:NR64" si="3160">SUM(MM34:MM62)</f>
        <v>8598776.9472700004</v>
      </c>
      <c r="MT64" s="470">
        <f t="shared" ref="MT64:NY64" si="3161">SUM(MT34:MT62)</f>
        <v>7561655.9531579996</v>
      </c>
      <c r="NA64" s="470">
        <f t="shared" ref="NA64:OF64" si="3162">SUM(NA34:NA62)</f>
        <v>2719684.9666239992</v>
      </c>
      <c r="NH64" s="470">
        <f>SUM(NH34:NH62)</f>
        <v>2331556.8536799997</v>
      </c>
      <c r="NO64" s="470">
        <f t="shared" ref="NO64:OT64" si="3163">SUM(NO34:NO62)</f>
        <v>1999383.8598</v>
      </c>
      <c r="NV64" s="470">
        <f t="shared" ref="NV64:PA64" si="3164">SUM(NV34:NV62)</f>
        <v>2527040.7307799999</v>
      </c>
      <c r="OC64" s="470">
        <f t="shared" ref="OC64:PS64" si="3165">SUM(OC34:OC62)</f>
        <v>2270969.8163000001</v>
      </c>
      <c r="OJ64" s="470"/>
      <c r="OQ64" s="470"/>
      <c r="OX64" s="470"/>
      <c r="PE64" s="470"/>
      <c r="PL64" s="470"/>
      <c r="PS64" s="470"/>
    </row>
    <row r="67" spans="105:135">
      <c r="DA67" s="879">
        <v>0.63</v>
      </c>
      <c r="DB67" s="879">
        <v>0.84</v>
      </c>
      <c r="DC67" s="879">
        <v>0.82</v>
      </c>
    </row>
    <row r="68" spans="105:135">
      <c r="DA68" s="803">
        <v>262911.941977838</v>
      </c>
      <c r="DB68" s="803">
        <v>499978.49451033288</v>
      </c>
      <c r="DC68" s="803">
        <v>254695.70166490535</v>
      </c>
      <c r="DX68" s="803"/>
      <c r="DY68" s="803"/>
      <c r="DZ68" s="803"/>
      <c r="EA68" s="803"/>
      <c r="EB68" s="803"/>
      <c r="EC68" s="803"/>
      <c r="ED68" s="803"/>
    </row>
    <row r="69" spans="105:135">
      <c r="DX69" s="803">
        <v>303366.3179068488</v>
      </c>
      <c r="DY69" s="803">
        <v>299111.179784393</v>
      </c>
      <c r="DZ69" s="803">
        <v>301614.20220936701</v>
      </c>
      <c r="EA69" s="803">
        <v>311626.291909263</v>
      </c>
      <c r="EB69" s="803">
        <v>344165.58343392506</v>
      </c>
      <c r="EC69" s="803">
        <v>388719.38259846222</v>
      </c>
      <c r="ED69" s="803">
        <v>554419.467131741</v>
      </c>
    </row>
    <row r="70" spans="105:135">
      <c r="DX70" s="803">
        <v>200000</v>
      </c>
      <c r="DY70" s="803">
        <v>300000</v>
      </c>
      <c r="DZ70" s="803">
        <v>500000</v>
      </c>
      <c r="EE70" s="348">
        <v>1058694.3489101995</v>
      </c>
    </row>
    <row r="71" spans="105:135">
      <c r="DX71" s="803">
        <f>DX69+DX70</f>
        <v>503366.3179068488</v>
      </c>
      <c r="DY71" s="803">
        <f>DY69+DY70</f>
        <v>599111.17978439294</v>
      </c>
      <c r="DZ71" s="803">
        <f>DZ69+DZ70</f>
        <v>801614.20220936695</v>
      </c>
      <c r="EA71" s="803">
        <f>EA69+EA70</f>
        <v>311626.291909263</v>
      </c>
      <c r="EB71" s="803">
        <f>EB69+EB70</f>
        <v>344165.58343392506</v>
      </c>
      <c r="EC71" s="803">
        <f>EC69+EC70</f>
        <v>388719.38259846222</v>
      </c>
      <c r="ED71" s="803">
        <f>ED69+ED70</f>
        <v>554419.467131741</v>
      </c>
      <c r="EE71" s="803">
        <f>SUM(DX71:ED71)</f>
        <v>3503022.4249740001</v>
      </c>
    </row>
    <row r="72" spans="105:135">
      <c r="DX72" s="339">
        <f>DX71/$EE$71</f>
        <v>0.14369486027785988</v>
      </c>
      <c r="DY72" s="339">
        <f>DY71/$EE$71</f>
        <v>0.17102693248926021</v>
      </c>
      <c r="DZ72" s="339">
        <f>DZ71/$EE$71</f>
        <v>0.22883501872395712</v>
      </c>
      <c r="EA72" s="339">
        <f>EA71/$EE$71</f>
        <v>8.8959262632061498E-2</v>
      </c>
      <c r="EB72" s="339">
        <f>EB71/$EE$71</f>
        <v>9.8248181621754679E-2</v>
      </c>
      <c r="EC72" s="339">
        <f>EC71/$EE$71</f>
        <v>0.11096685531533454</v>
      </c>
      <c r="ED72" s="339">
        <f>ED71/$EE$71</f>
        <v>0.15826888893977206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259D5-49BE-45B1-AF71-71A5F50BFBAC}">
  <dimension ref="A1:PZ62"/>
  <sheetViews>
    <sheetView workbookViewId="0">
      <pane xSplit="1" ySplit="1" topLeftCell="NT19" activePane="bottomRight" state="frozen"/>
      <selection pane="bottomRight" activeCell="OF58" sqref="OF58"/>
      <selection pane="bottomLeft"/>
      <selection pane="topRight"/>
    </sheetView>
  </sheetViews>
  <sheetFormatPr defaultRowHeight="15"/>
  <cols>
    <col min="2" max="166" width="11.42578125" bestFit="1" customWidth="1"/>
    <col min="167" max="167" width="13.7109375" customWidth="1"/>
    <col min="168" max="442" width="11.42578125" bestFit="1" customWidth="1"/>
  </cols>
  <sheetData>
    <row r="1" spans="1:442" s="427" customFormat="1">
      <c r="A1" s="427" t="s">
        <v>669</v>
      </c>
      <c r="B1" s="811">
        <v>44563</v>
      </c>
      <c r="C1" s="811">
        <v>44564</v>
      </c>
      <c r="D1" s="811">
        <v>44565</v>
      </c>
      <c r="E1" s="811">
        <v>44566</v>
      </c>
      <c r="F1" s="811">
        <v>44567</v>
      </c>
      <c r="G1" s="811">
        <v>44568</v>
      </c>
      <c r="H1" s="811">
        <v>44569</v>
      </c>
      <c r="I1" s="811">
        <v>44570</v>
      </c>
      <c r="J1" s="811">
        <v>44571</v>
      </c>
      <c r="K1" s="811">
        <v>44572</v>
      </c>
      <c r="L1" s="811">
        <v>44573</v>
      </c>
      <c r="M1" s="811">
        <v>44574</v>
      </c>
      <c r="N1" s="811">
        <v>44575</v>
      </c>
      <c r="O1" s="811">
        <v>44576</v>
      </c>
      <c r="P1" s="811">
        <v>44577</v>
      </c>
      <c r="Q1" s="811">
        <v>44578</v>
      </c>
      <c r="R1" s="811">
        <v>44579</v>
      </c>
      <c r="S1" s="811">
        <v>44580</v>
      </c>
      <c r="T1" s="811">
        <v>44581</v>
      </c>
      <c r="U1" s="811">
        <v>44582</v>
      </c>
      <c r="V1" s="811">
        <v>44583</v>
      </c>
      <c r="W1" s="811">
        <v>44584</v>
      </c>
      <c r="X1" s="811">
        <v>44585</v>
      </c>
      <c r="Y1" s="811">
        <v>44586</v>
      </c>
      <c r="Z1" s="811">
        <v>44587</v>
      </c>
      <c r="AA1" s="811">
        <v>44588</v>
      </c>
      <c r="AB1" s="811">
        <v>44589</v>
      </c>
      <c r="AC1" s="811">
        <v>44590</v>
      </c>
      <c r="AD1" s="811">
        <v>44591</v>
      </c>
      <c r="AE1" s="811">
        <v>44592</v>
      </c>
      <c r="AF1" s="811">
        <v>44593</v>
      </c>
      <c r="AG1" s="811">
        <v>44594</v>
      </c>
      <c r="AH1" s="811">
        <v>44595</v>
      </c>
      <c r="AI1" s="811">
        <v>44596</v>
      </c>
      <c r="AJ1" s="811">
        <v>44597</v>
      </c>
      <c r="AK1" s="811">
        <v>44598</v>
      </c>
      <c r="AL1" s="811">
        <v>44599</v>
      </c>
      <c r="AM1" s="811">
        <v>44600</v>
      </c>
      <c r="AN1" s="811">
        <v>44601</v>
      </c>
      <c r="AO1" s="811">
        <v>44602</v>
      </c>
      <c r="AP1" s="811">
        <v>44603</v>
      </c>
      <c r="AQ1" s="811">
        <v>44604</v>
      </c>
      <c r="AR1" s="811">
        <v>44605</v>
      </c>
      <c r="AS1" s="811">
        <v>44606</v>
      </c>
      <c r="AT1" s="811">
        <v>44607</v>
      </c>
      <c r="AU1" s="811">
        <v>44608</v>
      </c>
      <c r="AV1" s="811">
        <v>44609</v>
      </c>
      <c r="AW1" s="811">
        <v>44610</v>
      </c>
      <c r="AX1" s="811">
        <v>44611</v>
      </c>
      <c r="AY1" s="811">
        <v>44612</v>
      </c>
      <c r="AZ1" s="811">
        <v>44613</v>
      </c>
      <c r="BA1" s="811">
        <v>44614</v>
      </c>
      <c r="BB1" s="811">
        <v>44615</v>
      </c>
      <c r="BC1" s="811">
        <v>44616</v>
      </c>
      <c r="BD1" s="811">
        <v>44617</v>
      </c>
      <c r="BE1" s="811">
        <v>44618</v>
      </c>
      <c r="BF1" s="811">
        <v>44619</v>
      </c>
      <c r="BG1" s="811">
        <v>44620</v>
      </c>
      <c r="BH1" s="811">
        <v>44621</v>
      </c>
      <c r="BI1" s="811">
        <v>44622</v>
      </c>
      <c r="BJ1" s="811">
        <v>44623</v>
      </c>
      <c r="BK1" s="811">
        <v>44624</v>
      </c>
      <c r="BL1" s="811">
        <v>44625</v>
      </c>
      <c r="BM1" s="811">
        <v>44626</v>
      </c>
      <c r="BN1" s="811">
        <v>44627</v>
      </c>
      <c r="BO1" s="811">
        <v>44628</v>
      </c>
      <c r="BP1" s="811">
        <v>44629</v>
      </c>
      <c r="BQ1" s="811">
        <v>44630</v>
      </c>
      <c r="BR1" s="811">
        <v>44631</v>
      </c>
      <c r="BS1" s="811">
        <v>44632</v>
      </c>
      <c r="BT1" s="811">
        <v>44633</v>
      </c>
      <c r="BU1" s="811">
        <v>44634</v>
      </c>
      <c r="BV1" s="811">
        <v>44635</v>
      </c>
      <c r="BW1" s="811">
        <v>44636</v>
      </c>
      <c r="BX1" s="811">
        <v>44637</v>
      </c>
      <c r="BY1" s="811">
        <v>44638</v>
      </c>
      <c r="BZ1" s="811">
        <v>44639</v>
      </c>
      <c r="CA1" s="811">
        <v>44640</v>
      </c>
      <c r="CB1" s="811">
        <v>44641</v>
      </c>
      <c r="CC1" s="811">
        <v>44642</v>
      </c>
      <c r="CD1" s="811">
        <v>44643</v>
      </c>
      <c r="CE1" s="811">
        <v>44644</v>
      </c>
      <c r="CF1" s="811">
        <v>44645</v>
      </c>
      <c r="CG1" s="811">
        <v>44646</v>
      </c>
      <c r="CH1" s="811">
        <v>44647</v>
      </c>
      <c r="CI1" s="811">
        <v>44648</v>
      </c>
      <c r="CJ1" s="811">
        <v>44649</v>
      </c>
      <c r="CK1" s="811">
        <v>44650</v>
      </c>
      <c r="CL1" s="811">
        <v>44651</v>
      </c>
      <c r="CM1" s="811">
        <v>44652</v>
      </c>
      <c r="CN1" s="811">
        <v>44653</v>
      </c>
      <c r="CO1" s="811">
        <v>44654</v>
      </c>
      <c r="CP1" s="811">
        <v>44655</v>
      </c>
      <c r="CQ1" s="811">
        <v>44656</v>
      </c>
      <c r="CR1" s="811">
        <v>44657</v>
      </c>
      <c r="CS1" s="811">
        <v>44658</v>
      </c>
      <c r="CT1" s="811">
        <v>44659</v>
      </c>
      <c r="CU1" s="811">
        <v>44660</v>
      </c>
      <c r="CV1" s="811">
        <v>44661</v>
      </c>
      <c r="CW1" s="811">
        <v>44662</v>
      </c>
      <c r="CX1" s="811">
        <v>44663</v>
      </c>
      <c r="CY1" s="811">
        <v>44664</v>
      </c>
      <c r="CZ1" s="811">
        <v>44665</v>
      </c>
      <c r="DA1" s="811">
        <v>44666</v>
      </c>
      <c r="DB1" s="811">
        <v>44667</v>
      </c>
      <c r="DC1" s="811">
        <v>44668</v>
      </c>
      <c r="DD1" s="811">
        <v>44669</v>
      </c>
      <c r="DE1" s="811">
        <v>44670</v>
      </c>
      <c r="DF1" s="811">
        <v>44671</v>
      </c>
      <c r="DG1" s="811">
        <v>44672</v>
      </c>
      <c r="DH1" s="811">
        <v>44673</v>
      </c>
      <c r="DI1" s="811">
        <v>44674</v>
      </c>
      <c r="DJ1" s="811">
        <v>44675</v>
      </c>
      <c r="DK1" s="811">
        <v>44676</v>
      </c>
      <c r="DL1" s="811">
        <v>44677</v>
      </c>
      <c r="DM1" s="811">
        <v>44678</v>
      </c>
      <c r="DN1" s="811">
        <v>44679</v>
      </c>
      <c r="DO1" s="811">
        <v>44680</v>
      </c>
      <c r="DP1" s="811">
        <v>44681</v>
      </c>
      <c r="DQ1" s="811">
        <v>44682</v>
      </c>
      <c r="DR1" s="811">
        <v>44683</v>
      </c>
      <c r="DS1" s="811">
        <v>44684</v>
      </c>
      <c r="DT1" s="811">
        <v>44685</v>
      </c>
      <c r="DU1" s="811">
        <v>44686</v>
      </c>
      <c r="DV1" s="811">
        <v>44687</v>
      </c>
      <c r="DW1" s="811">
        <v>44688</v>
      </c>
      <c r="DX1" s="811">
        <v>44689</v>
      </c>
      <c r="DY1" s="811">
        <v>44690</v>
      </c>
      <c r="DZ1" s="811">
        <v>44691</v>
      </c>
      <c r="EA1" s="811">
        <v>44692</v>
      </c>
      <c r="EB1" s="811">
        <v>44693</v>
      </c>
      <c r="EC1" s="811">
        <v>44694</v>
      </c>
      <c r="ED1" s="811">
        <v>44695</v>
      </c>
      <c r="EE1" s="811">
        <v>44696</v>
      </c>
      <c r="EF1" s="811">
        <v>44697</v>
      </c>
      <c r="EG1" s="811">
        <v>44698</v>
      </c>
      <c r="EH1" s="811">
        <v>44699</v>
      </c>
      <c r="EI1" s="811">
        <v>44700</v>
      </c>
      <c r="EJ1" s="811">
        <v>44701</v>
      </c>
      <c r="EK1" s="811">
        <v>44702</v>
      </c>
      <c r="EL1" s="811">
        <v>44703</v>
      </c>
      <c r="EM1" s="811">
        <v>44704</v>
      </c>
      <c r="EN1" s="811">
        <v>44705</v>
      </c>
      <c r="EO1" s="811">
        <v>44706</v>
      </c>
      <c r="EP1" s="811">
        <v>44707</v>
      </c>
      <c r="EQ1" s="811">
        <v>44708</v>
      </c>
      <c r="ER1" s="811">
        <v>44709</v>
      </c>
      <c r="ES1" s="811">
        <v>44710</v>
      </c>
      <c r="ET1" s="811">
        <v>44711</v>
      </c>
      <c r="EU1" s="811">
        <v>44712</v>
      </c>
      <c r="EV1" s="811">
        <v>44713</v>
      </c>
      <c r="EW1" s="811">
        <v>44714</v>
      </c>
      <c r="EX1" s="811">
        <v>44715</v>
      </c>
      <c r="EY1" s="811">
        <v>44716</v>
      </c>
      <c r="EZ1" s="811">
        <v>44717</v>
      </c>
      <c r="FA1" s="811">
        <v>44718</v>
      </c>
      <c r="FB1" s="811">
        <v>44719</v>
      </c>
      <c r="FC1" s="811">
        <v>44720</v>
      </c>
      <c r="FD1" s="811">
        <v>44721</v>
      </c>
      <c r="FE1" s="811">
        <v>44722</v>
      </c>
      <c r="FF1" s="811">
        <v>44723</v>
      </c>
      <c r="FG1" s="811">
        <v>44724</v>
      </c>
      <c r="FH1" s="811">
        <v>44725</v>
      </c>
      <c r="FI1" s="811">
        <v>44726</v>
      </c>
      <c r="FJ1" s="811">
        <v>44727</v>
      </c>
      <c r="FK1" s="811">
        <v>44728</v>
      </c>
      <c r="FL1" s="811">
        <v>44729</v>
      </c>
      <c r="FM1" s="811">
        <v>44730</v>
      </c>
      <c r="FN1" s="811">
        <v>44731</v>
      </c>
      <c r="FO1" s="811">
        <v>44732</v>
      </c>
      <c r="FP1" s="811">
        <v>44733</v>
      </c>
      <c r="FQ1" s="811">
        <v>44734</v>
      </c>
      <c r="FR1" s="811">
        <v>44735</v>
      </c>
      <c r="FS1" s="811">
        <v>44736</v>
      </c>
      <c r="FT1" s="811">
        <v>44737</v>
      </c>
      <c r="FU1" s="811">
        <v>44738</v>
      </c>
      <c r="FV1" s="811">
        <v>44739</v>
      </c>
      <c r="FW1" s="811">
        <v>44740</v>
      </c>
      <c r="FX1" s="811">
        <v>44741</v>
      </c>
      <c r="FY1" s="811">
        <v>44742</v>
      </c>
      <c r="FZ1" s="811">
        <v>44743</v>
      </c>
      <c r="GA1" s="811">
        <v>44744</v>
      </c>
      <c r="GB1" s="811">
        <v>44745</v>
      </c>
      <c r="GC1" s="811">
        <v>44746</v>
      </c>
      <c r="GD1" s="811">
        <v>44747</v>
      </c>
      <c r="GE1" s="811">
        <v>44748</v>
      </c>
      <c r="GF1" s="811">
        <v>44749</v>
      </c>
      <c r="GG1" s="811">
        <v>44750</v>
      </c>
      <c r="GH1" s="811">
        <v>44751</v>
      </c>
      <c r="GI1" s="811">
        <v>44752</v>
      </c>
      <c r="GJ1" s="811">
        <v>44753</v>
      </c>
      <c r="GK1" s="811">
        <v>44754</v>
      </c>
      <c r="GL1" s="811">
        <v>44755</v>
      </c>
      <c r="GM1" s="811">
        <v>44756</v>
      </c>
      <c r="GN1" s="811">
        <v>44757</v>
      </c>
      <c r="GO1" s="811">
        <v>44758</v>
      </c>
      <c r="GP1" s="811">
        <v>44759</v>
      </c>
      <c r="GQ1" s="811">
        <v>44760</v>
      </c>
      <c r="GR1" s="811">
        <v>44761</v>
      </c>
      <c r="GS1" s="811">
        <v>44762</v>
      </c>
      <c r="GT1" s="811">
        <v>44763</v>
      </c>
      <c r="GU1" s="811">
        <v>44764</v>
      </c>
      <c r="GV1" s="811">
        <v>44765</v>
      </c>
      <c r="GW1" s="811">
        <v>44766</v>
      </c>
      <c r="GX1" s="811">
        <v>44767</v>
      </c>
      <c r="GY1" s="811">
        <v>44768</v>
      </c>
      <c r="GZ1" s="811">
        <v>44769</v>
      </c>
      <c r="HA1" s="811">
        <v>44770</v>
      </c>
      <c r="HB1" s="811">
        <v>44771</v>
      </c>
      <c r="HC1" s="811">
        <v>44772</v>
      </c>
      <c r="HD1" s="811">
        <v>44773</v>
      </c>
      <c r="HE1" s="811">
        <v>44774</v>
      </c>
      <c r="HF1" s="811">
        <v>44775</v>
      </c>
      <c r="HG1" s="811">
        <v>44776</v>
      </c>
      <c r="HH1" s="811">
        <v>44777</v>
      </c>
      <c r="HI1" s="811">
        <v>44778</v>
      </c>
      <c r="HJ1" s="811">
        <v>44779</v>
      </c>
      <c r="HK1" s="811">
        <v>44780</v>
      </c>
      <c r="HL1" s="811">
        <v>44781</v>
      </c>
      <c r="HM1" s="811">
        <v>44782</v>
      </c>
      <c r="HN1" s="811">
        <v>44783</v>
      </c>
      <c r="HO1" s="811">
        <v>44784</v>
      </c>
      <c r="HP1" s="811">
        <v>44785</v>
      </c>
      <c r="HQ1" s="811">
        <v>44786</v>
      </c>
      <c r="HR1" s="811">
        <v>44787</v>
      </c>
      <c r="HS1" s="811">
        <v>44788</v>
      </c>
      <c r="HT1" s="811">
        <v>44789</v>
      </c>
      <c r="HU1" s="811">
        <v>44790</v>
      </c>
      <c r="HV1" s="811">
        <v>44791</v>
      </c>
      <c r="HW1" s="811">
        <v>44792</v>
      </c>
      <c r="HX1" s="811">
        <v>44793</v>
      </c>
      <c r="HY1" s="811">
        <v>44794</v>
      </c>
      <c r="HZ1" s="811">
        <v>44795</v>
      </c>
      <c r="IA1" s="811">
        <v>44796</v>
      </c>
      <c r="IB1" s="811">
        <v>44797</v>
      </c>
      <c r="IC1" s="811">
        <v>44798</v>
      </c>
      <c r="ID1" s="811">
        <v>44799</v>
      </c>
      <c r="IE1" s="811">
        <v>44800</v>
      </c>
      <c r="IF1" s="811">
        <v>44801</v>
      </c>
      <c r="IG1" s="811">
        <v>44802</v>
      </c>
      <c r="IH1" s="811">
        <v>44803</v>
      </c>
      <c r="II1" s="811">
        <v>44804</v>
      </c>
      <c r="IJ1" s="811">
        <v>44805</v>
      </c>
      <c r="IK1" s="811">
        <v>44806</v>
      </c>
      <c r="IL1" s="811">
        <v>44807</v>
      </c>
      <c r="IM1" s="811">
        <v>44808</v>
      </c>
      <c r="IN1" s="811">
        <v>44809</v>
      </c>
      <c r="IO1" s="811">
        <v>44810</v>
      </c>
      <c r="IP1" s="811">
        <v>44811</v>
      </c>
      <c r="IQ1" s="811">
        <v>44812</v>
      </c>
      <c r="IR1" s="811">
        <v>44813</v>
      </c>
      <c r="IS1" s="811">
        <v>44814</v>
      </c>
      <c r="IT1" s="811">
        <v>44815</v>
      </c>
      <c r="IU1" s="811">
        <v>44816</v>
      </c>
      <c r="IV1" s="811">
        <v>44817</v>
      </c>
      <c r="IW1" s="811">
        <v>44818</v>
      </c>
      <c r="IX1" s="811">
        <v>44819</v>
      </c>
      <c r="IY1" s="811">
        <v>44820</v>
      </c>
      <c r="IZ1" s="811">
        <v>44821</v>
      </c>
      <c r="JA1" s="811">
        <v>44822</v>
      </c>
      <c r="JB1" s="811">
        <v>44823</v>
      </c>
      <c r="JC1" s="811">
        <v>44824</v>
      </c>
      <c r="JD1" s="811">
        <v>44825</v>
      </c>
      <c r="JE1" s="811">
        <v>44826</v>
      </c>
      <c r="JF1" s="811">
        <v>44827</v>
      </c>
      <c r="JG1" s="811">
        <v>44828</v>
      </c>
      <c r="JH1" s="811">
        <v>44829</v>
      </c>
      <c r="JI1" s="811">
        <v>44830</v>
      </c>
      <c r="JJ1" s="811">
        <v>44831</v>
      </c>
      <c r="JK1" s="811">
        <v>44832</v>
      </c>
      <c r="JL1" s="811">
        <v>44833</v>
      </c>
      <c r="JM1" s="811">
        <v>44834</v>
      </c>
      <c r="JN1" s="811">
        <v>44835</v>
      </c>
      <c r="JO1" s="811">
        <v>44836</v>
      </c>
      <c r="JP1" s="811">
        <v>44837</v>
      </c>
      <c r="JQ1" s="811">
        <v>44838</v>
      </c>
      <c r="JR1" s="811">
        <v>44839</v>
      </c>
      <c r="JS1" s="811">
        <v>44840</v>
      </c>
      <c r="JT1" s="811">
        <v>44841</v>
      </c>
      <c r="JU1" s="811">
        <v>44842</v>
      </c>
      <c r="JV1" s="811">
        <v>44843</v>
      </c>
      <c r="JW1" s="811">
        <v>44844</v>
      </c>
      <c r="JX1" s="811">
        <v>44845</v>
      </c>
      <c r="JY1" s="811">
        <v>44846</v>
      </c>
      <c r="JZ1" s="811">
        <v>44847</v>
      </c>
      <c r="KA1" s="811">
        <v>44848</v>
      </c>
      <c r="KB1" s="811">
        <v>44849</v>
      </c>
      <c r="KC1" s="811">
        <v>44850</v>
      </c>
      <c r="KD1" s="811">
        <v>44851</v>
      </c>
      <c r="KE1" s="811">
        <v>44852</v>
      </c>
      <c r="KF1" s="811">
        <v>44853</v>
      </c>
      <c r="KG1" s="811">
        <v>44854</v>
      </c>
      <c r="KH1" s="811">
        <v>44855</v>
      </c>
      <c r="KI1" s="811">
        <v>44856</v>
      </c>
      <c r="KJ1" s="811">
        <v>44857</v>
      </c>
      <c r="KK1" s="811">
        <v>44858</v>
      </c>
      <c r="KL1" s="811">
        <v>44859</v>
      </c>
      <c r="KM1" s="811">
        <v>44860</v>
      </c>
      <c r="KN1" s="811">
        <v>44861</v>
      </c>
      <c r="KO1" s="811">
        <v>44862</v>
      </c>
      <c r="KP1" s="811">
        <v>44863</v>
      </c>
      <c r="KQ1" s="811">
        <v>44864</v>
      </c>
      <c r="KR1" s="811">
        <v>44865</v>
      </c>
      <c r="KS1" s="811">
        <v>44866</v>
      </c>
      <c r="KT1" s="811">
        <v>44867</v>
      </c>
      <c r="KU1" s="811">
        <v>44868</v>
      </c>
      <c r="KV1" s="811">
        <v>44869</v>
      </c>
      <c r="KW1" s="811">
        <v>44870</v>
      </c>
      <c r="KX1" s="811">
        <v>44871</v>
      </c>
      <c r="KY1" s="811">
        <v>44872</v>
      </c>
      <c r="KZ1" s="811">
        <v>44873</v>
      </c>
      <c r="LA1" s="811">
        <v>44874</v>
      </c>
      <c r="LB1" s="811">
        <v>44875</v>
      </c>
      <c r="LC1" s="811">
        <v>44876</v>
      </c>
      <c r="LD1" s="811">
        <v>44877</v>
      </c>
      <c r="LE1" s="811">
        <v>44878</v>
      </c>
      <c r="LF1" s="811">
        <v>44879</v>
      </c>
      <c r="LG1" s="811">
        <v>44880</v>
      </c>
      <c r="LH1" s="811">
        <v>44881</v>
      </c>
      <c r="LI1" s="811">
        <v>44882</v>
      </c>
      <c r="LJ1" s="811">
        <v>44883</v>
      </c>
      <c r="LK1" s="811">
        <v>44884</v>
      </c>
      <c r="LL1" s="811">
        <v>44885</v>
      </c>
      <c r="LM1" s="811">
        <v>44886</v>
      </c>
      <c r="LN1" s="811">
        <v>44887</v>
      </c>
      <c r="LO1" s="811">
        <v>44888</v>
      </c>
      <c r="LP1" s="811">
        <v>44889</v>
      </c>
      <c r="LQ1" s="811">
        <v>44890</v>
      </c>
      <c r="LR1" s="811">
        <v>44891</v>
      </c>
      <c r="LS1" s="811">
        <v>44892</v>
      </c>
      <c r="LT1" s="811">
        <v>44893</v>
      </c>
      <c r="LU1" s="811">
        <v>44894</v>
      </c>
      <c r="LV1" s="811">
        <v>44895</v>
      </c>
      <c r="LW1" s="811">
        <v>44896</v>
      </c>
      <c r="LX1" s="811">
        <v>44897</v>
      </c>
      <c r="LY1" s="811">
        <v>44898</v>
      </c>
      <c r="LZ1" s="811">
        <v>44899</v>
      </c>
      <c r="MA1" s="811">
        <v>44900</v>
      </c>
      <c r="MB1" s="811">
        <v>44901</v>
      </c>
      <c r="MC1" s="811">
        <v>44902</v>
      </c>
      <c r="MD1" s="811">
        <v>44903</v>
      </c>
      <c r="ME1" s="811">
        <v>44904</v>
      </c>
      <c r="MF1" s="811">
        <v>44905</v>
      </c>
      <c r="MG1" s="811">
        <v>44906</v>
      </c>
      <c r="MH1" s="811">
        <v>44907</v>
      </c>
      <c r="MI1" s="811">
        <v>44908</v>
      </c>
      <c r="MJ1" s="811">
        <v>44909</v>
      </c>
      <c r="MK1" s="811">
        <v>44910</v>
      </c>
      <c r="ML1" s="811">
        <v>44911</v>
      </c>
      <c r="MM1" s="811">
        <v>44912</v>
      </c>
      <c r="MN1" s="811">
        <v>44913</v>
      </c>
      <c r="MO1" s="811">
        <v>44914</v>
      </c>
      <c r="MP1" s="811">
        <v>44915</v>
      </c>
      <c r="MQ1" s="811">
        <v>44916</v>
      </c>
      <c r="MR1" s="811">
        <v>44917</v>
      </c>
      <c r="MS1" s="811">
        <v>44918</v>
      </c>
      <c r="MT1" s="811">
        <v>44919</v>
      </c>
      <c r="MU1" s="811">
        <v>44920</v>
      </c>
      <c r="MV1" s="811">
        <v>44921</v>
      </c>
      <c r="MW1" s="811">
        <v>44922</v>
      </c>
      <c r="MX1" s="811">
        <v>44923</v>
      </c>
      <c r="MY1" s="811">
        <v>44924</v>
      </c>
      <c r="MZ1" s="811">
        <v>44925</v>
      </c>
      <c r="NA1" s="811">
        <v>44926</v>
      </c>
      <c r="NB1" s="811">
        <v>44927</v>
      </c>
      <c r="NC1" s="811">
        <v>44928</v>
      </c>
      <c r="ND1" s="811">
        <v>44929</v>
      </c>
      <c r="NE1" s="811">
        <v>44930</v>
      </c>
      <c r="NF1" s="811">
        <v>44931</v>
      </c>
      <c r="NG1" s="811">
        <v>44932</v>
      </c>
      <c r="NH1" s="811">
        <v>44933</v>
      </c>
      <c r="NI1" s="811">
        <v>44934</v>
      </c>
      <c r="NJ1" s="811">
        <v>44935</v>
      </c>
      <c r="NK1" s="811">
        <v>44936</v>
      </c>
      <c r="NL1" s="811">
        <v>44937</v>
      </c>
      <c r="NM1" s="811">
        <v>44938</v>
      </c>
      <c r="NN1" s="811">
        <v>44939</v>
      </c>
      <c r="NO1" s="811">
        <v>44940</v>
      </c>
      <c r="NP1" s="811">
        <v>44941</v>
      </c>
      <c r="NQ1" s="811">
        <v>44942</v>
      </c>
      <c r="NR1" s="811">
        <v>44943</v>
      </c>
      <c r="NS1" s="811">
        <v>44944</v>
      </c>
      <c r="NT1" s="811">
        <v>44945</v>
      </c>
      <c r="NU1" s="811">
        <v>44946</v>
      </c>
      <c r="NV1" s="811">
        <v>44947</v>
      </c>
      <c r="NW1" s="811">
        <v>44948</v>
      </c>
      <c r="NX1" s="811">
        <v>44949</v>
      </c>
      <c r="NY1" s="811">
        <v>44950</v>
      </c>
      <c r="NZ1" s="811">
        <v>44951</v>
      </c>
      <c r="OA1" s="811">
        <v>44952</v>
      </c>
      <c r="OB1" s="811">
        <v>44953</v>
      </c>
      <c r="OC1" s="811">
        <v>44954</v>
      </c>
      <c r="OD1" s="811"/>
      <c r="OE1" s="811"/>
      <c r="OF1" s="811"/>
      <c r="OG1" s="811"/>
      <c r="OH1" s="811"/>
      <c r="OI1" s="811"/>
      <c r="OJ1" s="811"/>
      <c r="OK1" s="811"/>
      <c r="OL1" s="811"/>
      <c r="OM1" s="811"/>
      <c r="ON1" s="811"/>
      <c r="OO1" s="811"/>
      <c r="OP1" s="811"/>
      <c r="OQ1" s="811"/>
      <c r="OR1" s="811"/>
      <c r="OS1" s="811"/>
      <c r="OT1" s="811"/>
      <c r="OU1" s="811"/>
      <c r="OV1" s="811"/>
      <c r="OW1" s="811"/>
      <c r="OX1" s="811"/>
      <c r="OY1" s="811"/>
      <c r="OZ1" s="811"/>
      <c r="PA1" s="811"/>
      <c r="PB1" s="811"/>
      <c r="PC1" s="811"/>
      <c r="PD1" s="811"/>
      <c r="PE1" s="811"/>
      <c r="PF1" s="811"/>
      <c r="PG1" s="811"/>
      <c r="PH1" s="811"/>
      <c r="PI1" s="811"/>
      <c r="PJ1" s="811"/>
      <c r="PK1" s="811"/>
      <c r="PL1" s="811"/>
      <c r="PM1" s="811"/>
      <c r="PN1" s="811"/>
      <c r="PO1" s="811"/>
      <c r="PP1" s="811"/>
      <c r="PQ1" s="811"/>
      <c r="PR1" s="811"/>
      <c r="PS1" s="811"/>
      <c r="PT1" s="811"/>
      <c r="PU1" s="811"/>
      <c r="PV1" s="811"/>
      <c r="PW1" s="811"/>
      <c r="PX1" s="811"/>
      <c r="PY1" s="811"/>
      <c r="PZ1" s="811"/>
    </row>
    <row r="2" spans="1:442">
      <c r="A2" s="806" t="s">
        <v>9</v>
      </c>
      <c r="B2" s="803">
        <f>H34*B$32</f>
        <v>9095.0750742600012</v>
      </c>
      <c r="C2" s="803">
        <f>H34*C$32</f>
        <v>8967.5038892249995</v>
      </c>
      <c r="D2" s="803">
        <f>H34*D$32</f>
        <v>9042.5457627750002</v>
      </c>
      <c r="E2" s="803">
        <f>H34*E$32</f>
        <v>9342.7132569750011</v>
      </c>
      <c r="F2" s="803">
        <f>H34*F$32</f>
        <v>10318.257613125001</v>
      </c>
      <c r="G2" s="803">
        <f>H34*G$32</f>
        <v>11654.002962315</v>
      </c>
      <c r="H2" s="803">
        <f>H34*H$32</f>
        <v>16621.774991325001</v>
      </c>
      <c r="I2" s="803">
        <f t="shared" ref="I2" si="0">O34*I$32</f>
        <v>7496.6248261800001</v>
      </c>
      <c r="J2" s="803">
        <f t="shared" ref="J2" si="1">O34*J$32</f>
        <v>7391.4741479250006</v>
      </c>
      <c r="K2" s="803">
        <f t="shared" ref="K2" si="2">O34*K$32</f>
        <v>7453.3274880750005</v>
      </c>
      <c r="L2" s="803">
        <f t="shared" ref="L2" si="3">O34*L$32</f>
        <v>7700.7408486750001</v>
      </c>
      <c r="M2" s="803">
        <f t="shared" ref="M2" si="4">O34*M$32</f>
        <v>8504.8342706250005</v>
      </c>
      <c r="N2" s="803">
        <f t="shared" ref="N2:BY2" si="5">O34*N$32</f>
        <v>9605.8237252950003</v>
      </c>
      <c r="O2" s="803">
        <f t="shared" ref="O2:BZ2" si="6">O34*O$32</f>
        <v>13700.514843225001</v>
      </c>
      <c r="P2" s="803">
        <f t="shared" ref="P2" si="7">V34*P$32</f>
        <v>6096.9838406400004</v>
      </c>
      <c r="Q2" s="803">
        <f t="shared" ref="Q2" si="8">V34*Q$32</f>
        <v>6011.4650904</v>
      </c>
      <c r="R2" s="803">
        <f t="shared" ref="R2" si="9">V34*R$32</f>
        <v>6061.7702375999997</v>
      </c>
      <c r="S2" s="803">
        <f t="shared" ref="S2" si="10">V34*S$32</f>
        <v>6262.9908263999996</v>
      </c>
      <c r="T2" s="803">
        <f t="shared" ref="T2" si="11">V34*T$32</f>
        <v>6916.9577400000007</v>
      </c>
      <c r="U2" s="803">
        <f t="shared" ref="U2:CF2" si="12">V34*U$32</f>
        <v>7812.3893601599993</v>
      </c>
      <c r="V2" s="803">
        <f t="shared" ref="V2:CG2" si="13">V34*V$32</f>
        <v>11142.5901048</v>
      </c>
      <c r="W2" s="803">
        <f t="shared" ref="W2" si="14">AC34*W$32</f>
        <v>5725.8276327000012</v>
      </c>
      <c r="X2" s="803">
        <f t="shared" ref="X2" si="15">AC34*X$32</f>
        <v>5645.5148688750005</v>
      </c>
      <c r="Y2" s="803">
        <f t="shared" ref="Y2" si="16">AC34*Y$32</f>
        <v>5692.7576711250003</v>
      </c>
      <c r="Z2" s="803">
        <f t="shared" ref="Z2" si="17">AC34*Z$32</f>
        <v>5881.7288801250006</v>
      </c>
      <c r="AA2" s="803">
        <f t="shared" ref="AA2" si="18">AC34*AA$32</f>
        <v>6495.8853093750013</v>
      </c>
      <c r="AB2" s="803">
        <f t="shared" ref="AB2:CM2" si="19">AC34*AB$32</f>
        <v>7336.8071894250006</v>
      </c>
      <c r="AC2" s="803">
        <f t="shared" ref="AC2:CN2" si="20">AC34*AC$32</f>
        <v>10464.280698375002</v>
      </c>
      <c r="AD2" s="803">
        <f t="shared" ref="AD2" si="21">AJ34*AD$32</f>
        <v>6805.1616885000012</v>
      </c>
      <c r="AE2" s="803">
        <f t="shared" ref="AE2" si="22">AJ34*AE$32</f>
        <v>6709.7097506250011</v>
      </c>
      <c r="AF2" s="803">
        <f t="shared" ref="AF2" si="23">AJ34*AF$32</f>
        <v>6765.8579493750012</v>
      </c>
      <c r="AG2" s="803">
        <f t="shared" ref="AG2" si="24">AJ34*AG$32</f>
        <v>6990.4507443750017</v>
      </c>
      <c r="AH2" s="803">
        <f t="shared" ref="AH2" si="25">AJ34*AH$32</f>
        <v>7720.3773281250024</v>
      </c>
      <c r="AI2" s="803">
        <f t="shared" ref="AI2:CT2" si="26">AJ34*AI$32</f>
        <v>8719.8152658750005</v>
      </c>
      <c r="AJ2" s="803">
        <f t="shared" ref="AJ2:CU2" si="27">AJ34*AJ$32</f>
        <v>12436.826023125002</v>
      </c>
      <c r="AK2" s="803">
        <f t="shared" ref="AK2" si="28">AQ34*AK$32</f>
        <v>8910.8439537600007</v>
      </c>
      <c r="AL2" s="803">
        <f t="shared" ref="AL2" si="29">AQ34*AL$32</f>
        <v>8785.8568685999999</v>
      </c>
      <c r="AM2" s="803">
        <f t="shared" ref="AM2" si="30">AQ34*AM$32</f>
        <v>8859.3786834000002</v>
      </c>
      <c r="AN2" s="803">
        <f t="shared" ref="AN2" si="31">AQ34*AN$32</f>
        <v>9153.4659426000017</v>
      </c>
      <c r="AO2" s="803">
        <f t="shared" ref="AO2" si="32">AQ34*AO$32</f>
        <v>10109.249535000003</v>
      </c>
      <c r="AP2" s="803">
        <f t="shared" ref="AP2:DA2" si="33">AQ34*AP$32</f>
        <v>11417.937838440001</v>
      </c>
      <c r="AQ2" s="803">
        <f t="shared" ref="AQ2:DB2" si="34">AQ34*AQ$32</f>
        <v>16285.081978200002</v>
      </c>
      <c r="AR2" s="803">
        <f t="shared" ref="AR2" si="35">AX34*AR$32</f>
        <v>6228.0661201920002</v>
      </c>
      <c r="AS2" s="803">
        <f t="shared" ref="AS2" si="36">AX34*AS$32</f>
        <v>6140.7087571199991</v>
      </c>
      <c r="AT2" s="803">
        <f t="shared" ref="AT2" si="37">AX34*AT$32</f>
        <v>6192.0954412799992</v>
      </c>
      <c r="AU2" s="803">
        <f t="shared" ref="AU2" si="38">AX34*AU$32</f>
        <v>6397.64217792</v>
      </c>
      <c r="AV2" s="803">
        <f t="shared" ref="AV2" si="39">AX34*AV$32</f>
        <v>7065.6690720000006</v>
      </c>
      <c r="AW2" s="803">
        <f t="shared" ref="AW2:DH2" si="40">AX34*AW$32</f>
        <v>7980.352050047999</v>
      </c>
      <c r="AX2" s="803">
        <f t="shared" ref="AX2:DI2" si="41">AX34*AX$32</f>
        <v>11382.15054144</v>
      </c>
      <c r="AY2" s="803">
        <f t="shared" ref="AY2" si="42">BE34*AY$32</f>
        <v>6970.466765430001</v>
      </c>
      <c r="AZ2" s="803">
        <f t="shared" ref="AZ2" si="43">BE34*AZ$32</f>
        <v>6872.6961919875002</v>
      </c>
      <c r="BA2" s="803">
        <f t="shared" ref="BA2" si="44">BE34*BA$32</f>
        <v>6930.208294012501</v>
      </c>
      <c r="BB2" s="803">
        <f t="shared" ref="BB2" si="45">BE34*BB$32</f>
        <v>7160.2567021125005</v>
      </c>
      <c r="BC2" s="803">
        <f t="shared" ref="BC2" si="46">BE34*BC$32</f>
        <v>7907.9140284375017</v>
      </c>
      <c r="BD2" s="803">
        <f t="shared" ref="BD2:DO2" si="47">BE34*BD$32</f>
        <v>8931.6294444825016</v>
      </c>
      <c r="BE2" s="803">
        <f t="shared" ref="BE2:DP2" si="48">BE34*BE$32</f>
        <v>12738.930598537501</v>
      </c>
      <c r="BF2" s="803">
        <f t="shared" ref="BF2" si="49">BL34*BF$32</f>
        <v>5888.950238808</v>
      </c>
      <c r="BG2" s="803">
        <f t="shared" ref="BG2" si="50">BL34*BG$32</f>
        <v>5806.3494516299997</v>
      </c>
      <c r="BH2" s="803">
        <f t="shared" ref="BH2" si="51">BL34*BH$32</f>
        <v>5854.9381499700003</v>
      </c>
      <c r="BI2" s="803">
        <f t="shared" ref="BI2" si="52">BL34*BI$32</f>
        <v>6049.2929433300005</v>
      </c>
      <c r="BJ2" s="803">
        <f t="shared" ref="BJ2" si="53">BL34*BJ$32</f>
        <v>6680.9460217500009</v>
      </c>
      <c r="BK2" s="803">
        <f t="shared" ref="BK2:DV2" si="54">BL34*BK$32</f>
        <v>7545.8248522020003</v>
      </c>
      <c r="BL2" s="803">
        <f t="shared" ref="BL2:DW2" si="55">BL34*BL$32</f>
        <v>10762.39668231</v>
      </c>
      <c r="BM2" s="803">
        <f t="shared" ref="BM2" si="56">BS34*BM$32</f>
        <v>6711.2879422679998</v>
      </c>
      <c r="BN2" s="803">
        <f t="shared" ref="BN2" si="57">BS34*BN$32</f>
        <v>6617.1527153549996</v>
      </c>
      <c r="BO2" s="803">
        <f t="shared" ref="BO2" si="58">BS34*BO$32</f>
        <v>6672.5263782450002</v>
      </c>
      <c r="BP2" s="803">
        <f t="shared" ref="BP2" si="59">BS34*BP$32</f>
        <v>6894.0210298049997</v>
      </c>
      <c r="BQ2" s="803">
        <f t="shared" ref="BQ2" si="60">BS34*BQ$32</f>
        <v>7613.8786473750006</v>
      </c>
      <c r="BR2" s="803">
        <f t="shared" ref="BR2:EC2" si="61">BS34*BR$32</f>
        <v>8599.5298468170004</v>
      </c>
      <c r="BS2" s="803">
        <f t="shared" ref="BS2:ED2" si="62">BS34*BS$32</f>
        <v>12265.266330135</v>
      </c>
      <c r="BT2" s="803">
        <f t="shared" ref="BT2" si="63">BZ34*BT$32</f>
        <v>8509.0045962599997</v>
      </c>
      <c r="BU2" s="803">
        <f t="shared" ref="BU2" si="64">BZ34*BU$32</f>
        <v>8389.6538717250005</v>
      </c>
      <c r="BV2" s="803">
        <f t="shared" ref="BV2" si="65">BZ34*BV$32</f>
        <v>8459.8601802749999</v>
      </c>
      <c r="BW2" s="803">
        <f t="shared" ref="BW2" si="66">BZ34*BW$32</f>
        <v>8740.6854144749996</v>
      </c>
      <c r="BX2" s="803">
        <f t="shared" ref="BX2" si="67">BZ34*BX$32</f>
        <v>9653.3674256250015</v>
      </c>
      <c r="BY2" s="803">
        <f t="shared" ref="BY2:EJ2" si="68">BZ34*BY$32</f>
        <v>10903.039717815</v>
      </c>
      <c r="BZ2" s="803">
        <f t="shared" ref="BZ2:EK2" si="69">BZ34*BZ$32</f>
        <v>15550.697343825001</v>
      </c>
      <c r="CA2" s="803">
        <f t="shared" ref="CA2" si="70">CG34*CA$32</f>
        <v>9180.77284908</v>
      </c>
      <c r="CB2" s="803">
        <f t="shared" ref="CB2" si="71">CG34*CB$32</f>
        <v>9051.9996325499997</v>
      </c>
      <c r="CC2" s="803">
        <f t="shared" ref="CC2" si="72">CG34*CC$32</f>
        <v>9127.7485834499985</v>
      </c>
      <c r="CD2" s="803">
        <f t="shared" ref="CD2" si="73">CG34*CD$32</f>
        <v>9430.7443870499992</v>
      </c>
      <c r="CE2" s="803">
        <f t="shared" ref="CE2" si="74">CG34*CE$32</f>
        <v>10415.48074875</v>
      </c>
      <c r="CF2" s="803">
        <f t="shared" ref="CF2:EQ2" si="75">CG34*CF$32</f>
        <v>11763.81207477</v>
      </c>
      <c r="CG2" s="803">
        <f t="shared" ref="CG2:ER2" si="76">CG34*CG$32</f>
        <v>16778.392624349999</v>
      </c>
      <c r="CH2" s="803">
        <f t="shared" ref="CH2" si="77">CN34*CH$32</f>
        <v>9513.7793087400005</v>
      </c>
      <c r="CI2" s="803">
        <f t="shared" ref="CI2" si="78">CN34*CI$32</f>
        <v>9380.3352095250011</v>
      </c>
      <c r="CJ2" s="803">
        <f t="shared" ref="CJ2" si="79">CN34*CJ$32</f>
        <v>9458.8317384750007</v>
      </c>
      <c r="CK2" s="803">
        <f t="shared" ref="CK2" si="80">CN34*CK$32</f>
        <v>9772.8178542750011</v>
      </c>
      <c r="CL2" s="803">
        <f t="shared" ref="CL2" si="81">CN34*CL$32</f>
        <v>10793.272730625002</v>
      </c>
      <c r="CM2" s="803">
        <f t="shared" ref="CM2:EX2" si="82">CN34*CM$32</f>
        <v>12190.510945935001</v>
      </c>
      <c r="CN2" s="803">
        <f t="shared" ref="CN2:EY2" si="83">CN34*CN$32</f>
        <v>17386.981162425003</v>
      </c>
      <c r="CO2" s="803">
        <f t="shared" ref="CO2" si="84">CU34*CO$32</f>
        <v>8745.014502</v>
      </c>
      <c r="CP2" s="803">
        <f t="shared" ref="CP2" si="85">CU34*CP$32</f>
        <v>8622.3534074999989</v>
      </c>
      <c r="CQ2" s="803">
        <f t="shared" ref="CQ2" si="86">CU34*CQ$32</f>
        <v>8694.5069924999989</v>
      </c>
      <c r="CR2" s="803">
        <f t="shared" ref="CR2" si="87">CU34*CR$32</f>
        <v>8983.121332499999</v>
      </c>
      <c r="CS2" s="803">
        <f t="shared" ref="CS2" si="88">CU34*CS$32</f>
        <v>9921.1179374999992</v>
      </c>
      <c r="CT2" s="803">
        <f t="shared" ref="CT2:FE2" si="89">CU34*CT$32</f>
        <v>11205.451750499999</v>
      </c>
      <c r="CU2" s="803">
        <f t="shared" ref="CU2:FF2" si="90">CU34*CU$32</f>
        <v>15982.019077499999</v>
      </c>
      <c r="CV2" s="803">
        <f t="shared" ref="CV2" si="91">DB34*CV$32</f>
        <v>9613.9697796</v>
      </c>
      <c r="CW2" s="803">
        <f t="shared" ref="CW2" si="92">DB34*CW$32</f>
        <v>9479.1203685</v>
      </c>
      <c r="CX2" s="803">
        <f t="shared" ref="CX2" si="93">DB34*CX$32</f>
        <v>9558.4435515000005</v>
      </c>
      <c r="CY2" s="803">
        <f t="shared" ref="CY2" si="94">DB34*CY$32</f>
        <v>9875.7362835000004</v>
      </c>
      <c r="CZ2" s="803">
        <f t="shared" ref="CZ2" si="95">DB34*CZ$32</f>
        <v>10906.937662500002</v>
      </c>
      <c r="DA2" s="803">
        <f t="shared" ref="DA2:FL2" si="96">DB34*DA$32</f>
        <v>12318.8903199</v>
      </c>
      <c r="DB2" s="803">
        <f t="shared" ref="DB2:FM2" si="97">DB34*DB$32</f>
        <v>17570.0850345</v>
      </c>
      <c r="DC2" s="803">
        <f t="shared" ref="DC2" si="98">DI34*DC$32</f>
        <v>8749.5794999999998</v>
      </c>
      <c r="DD2" s="803">
        <f t="shared" ref="DD2" si="99">DI34*DD$32</f>
        <v>8626.854374999999</v>
      </c>
      <c r="DE2" s="803">
        <f t="shared" ref="DE2" si="100">DI34*DE$32</f>
        <v>8699.0456249999988</v>
      </c>
      <c r="DF2" s="803">
        <f t="shared" ref="DF2" si="101">DI34*DF$32</f>
        <v>8987.8106250000001</v>
      </c>
      <c r="DG2" s="803">
        <f t="shared" ref="DG2" si="102">DI34*DG$32</f>
        <v>9926.296875</v>
      </c>
      <c r="DH2" s="803">
        <f t="shared" ref="DH2:FS2" si="103">DI34*DH$32</f>
        <v>11211.301125</v>
      </c>
      <c r="DI2" s="803">
        <f t="shared" ref="DI2:FT2" si="104">DI34*DI$32</f>
        <v>15990.361875000001</v>
      </c>
      <c r="DJ2" s="803">
        <f t="shared" ref="DJ2" si="105">DP34*DJ$32</f>
        <v>15160.241072759998</v>
      </c>
      <c r="DK2" s="803">
        <f t="shared" ref="DK2" si="106">DP34*DK$32</f>
        <v>14947.597427349998</v>
      </c>
      <c r="DL2" s="803">
        <f t="shared" ref="DL2" si="107">DP34*DL$32</f>
        <v>15072.681924649998</v>
      </c>
      <c r="DM2" s="803">
        <f t="shared" ref="DM2" si="108">DP34*DM$32</f>
        <v>15573.019913849999</v>
      </c>
      <c r="DN2" s="803">
        <f t="shared" ref="DN2" si="109">DP34*DN$32</f>
        <v>17199.118378750001</v>
      </c>
      <c r="DO2" s="803">
        <f t="shared" ref="DO2:FZ2" si="110">DP34*DO$32</f>
        <v>19425.622430689997</v>
      </c>
      <c r="DP2" s="803">
        <f t="shared" ref="DP2:GA2" si="111">DP34*DP$32</f>
        <v>27706.216151949997</v>
      </c>
      <c r="DQ2" s="803">
        <f t="shared" ref="DQ2" si="112">DW34*DQ$32</f>
        <v>10011.411807422401</v>
      </c>
      <c r="DR2" s="803">
        <f t="shared" ref="DR2" si="113">DW34*DR$32</f>
        <v>9870.9877144140009</v>
      </c>
      <c r="DS2" s="803">
        <f t="shared" ref="DS2" si="114">DW34*DS$32</f>
        <v>9953.5901220660016</v>
      </c>
      <c r="DT2" s="803">
        <f t="shared" ref="DT2" si="115">DW34*DT$32</f>
        <v>10283.999752674001</v>
      </c>
      <c r="DU2" s="803">
        <f t="shared" ref="DU2" si="116">DW34*DU$32</f>
        <v>11357.831052150003</v>
      </c>
      <c r="DV2" s="803">
        <f t="shared" ref="DV2:GG2" si="117">DW34*DV$32</f>
        <v>12828.153908355602</v>
      </c>
      <c r="DW2" s="803">
        <f t="shared" ref="DW2:GH2" si="118">DW34*DW$32</f>
        <v>18296.433294918003</v>
      </c>
      <c r="DX2" s="803">
        <f t="shared" ref="DX2" si="119">ED34*DX$32</f>
        <v>15848.893774108037</v>
      </c>
      <c r="DY2" s="803">
        <f t="shared" ref="DY2" si="120">ED34*DY$32</f>
        <v>18863.497833481451</v>
      </c>
      <c r="DZ2" s="803">
        <f t="shared" ref="DZ2" si="121">ED34*DZ$32</f>
        <v>25239.468527538018</v>
      </c>
      <c r="EA2" s="803">
        <f t="shared" ref="EA2" si="122">ED34*EA$32</f>
        <v>9811.8046877404886</v>
      </c>
      <c r="EB2" s="803">
        <f t="shared" ref="EB2" si="123">ED34*EB$32</f>
        <v>10836.330478428252</v>
      </c>
      <c r="EC2" s="803">
        <f t="shared" ref="EC2:GN2" si="124">ED34*EC$32</f>
        <v>12239.142714908417</v>
      </c>
      <c r="ED2" s="803">
        <f t="shared" ref="ED2:GO2" si="125">ED34*ED$32</f>
        <v>17456.343279795328</v>
      </c>
      <c r="EE2" s="803">
        <f t="shared" ref="EE2" si="126">EK34*EE$32</f>
        <v>10808.470303055999</v>
      </c>
      <c r="EF2" s="803">
        <f t="shared" ref="EF2" si="127">EK34*EF$32</f>
        <v>10656.866346659999</v>
      </c>
      <c r="EG2" s="803">
        <f t="shared" ref="EG2" si="128">EK34*EG$32</f>
        <v>10746.045144539999</v>
      </c>
      <c r="EH2" s="803">
        <f t="shared" ref="EH2" si="129">EK34*EH$32</f>
        <v>11102.760336060001</v>
      </c>
      <c r="EI2" s="803">
        <f t="shared" ref="EI2" si="130">EK34*EI$32</f>
        <v>12262.0847085</v>
      </c>
      <c r="EJ2" s="803">
        <f t="shared" ref="EJ2:GU2" si="131">EK34*EJ$32</f>
        <v>13849.467310763999</v>
      </c>
      <c r="EK2" s="803">
        <f t="shared" ref="EK2:GV2" si="132">EK34*EK$32</f>
        <v>19753.10373042</v>
      </c>
      <c r="EL2" s="803">
        <f t="shared" ref="EL2" si="133">ER34*EL$32</f>
        <v>7693.261869599999</v>
      </c>
      <c r="EM2" s="803">
        <f t="shared" ref="EM2" si="134">ER34*EM$32</f>
        <v>7585.3530809999993</v>
      </c>
      <c r="EN2" s="803">
        <f t="shared" ref="EN2" si="135">ER34*EN$32</f>
        <v>7648.8288389999989</v>
      </c>
      <c r="EO2" s="803">
        <f t="shared" ref="EO2" si="136">ER34*EO$32</f>
        <v>7902.731870999999</v>
      </c>
      <c r="EP2" s="803">
        <f t="shared" ref="EP2" si="137">ER34*EP$32</f>
        <v>8727.9167249999991</v>
      </c>
      <c r="EQ2" s="803">
        <f t="shared" ref="EQ2:HB2" si="138">ER34*EQ$32</f>
        <v>9857.7852173999981</v>
      </c>
      <c r="ER2" s="803">
        <f t="shared" ref="ER2:HC2" si="139">ER34*ER$32</f>
        <v>14059.880396999999</v>
      </c>
      <c r="ES2" s="803">
        <f t="shared" ref="ES2" si="140">EY34*ES$32</f>
        <v>7557.7351290839997</v>
      </c>
      <c r="ET2" s="803">
        <f t="shared" ref="ET2" si="141">EY34*ET$32</f>
        <v>7451.7272931150001</v>
      </c>
      <c r="EU2" s="803">
        <f t="shared" ref="EU2" si="142">EY34*EU$32</f>
        <v>7514.0848436850001</v>
      </c>
      <c r="EV2" s="803">
        <f t="shared" ref="EV2" si="143">EY34*EV$32</f>
        <v>7763.5150459650004</v>
      </c>
      <c r="EW2" s="803">
        <f t="shared" ref="EW2" si="144">EY34*EW$32</f>
        <v>8574.1632033750011</v>
      </c>
      <c r="EX2" s="803">
        <f t="shared" ref="EX2:HI2" si="145">EY34*EX$32</f>
        <v>9684.1276035209994</v>
      </c>
      <c r="EY2" s="803">
        <f t="shared" ref="EY2:HJ2" si="146">EY34*EY$32</f>
        <v>13812.197451255</v>
      </c>
      <c r="EZ2" s="803">
        <f t="shared" ref="EZ2" si="147">FF34*EZ$32</f>
        <v>8508.8428262567977</v>
      </c>
      <c r="FA2" s="803">
        <f t="shared" ref="FA2" si="148">FF34*FA$32</f>
        <v>8389.4943707729981</v>
      </c>
      <c r="FB2" s="803">
        <f t="shared" ref="FB2" si="149">FF34*FB$32</f>
        <v>8459.6993445869975</v>
      </c>
      <c r="FC2" s="803">
        <f t="shared" ref="FC2" si="150">FF34*FC$32</f>
        <v>8740.5192398429972</v>
      </c>
      <c r="FD2" s="803">
        <f t="shared" ref="FD2" si="151">FF34*FD$32</f>
        <v>9653.1838994249993</v>
      </c>
      <c r="FE2" s="803">
        <f t="shared" ref="FE2:HP2" si="152">FF34*FE$32</f>
        <v>10902.832433314197</v>
      </c>
      <c r="FF2" s="803">
        <f t="shared" ref="FF2:HQ2" si="153">FF34*FF$32</f>
        <v>15550.401699800996</v>
      </c>
      <c r="FG2" s="803">
        <f t="shared" ref="FG2" si="154">FM34*FG$32</f>
        <v>10613.906895888</v>
      </c>
      <c r="FH2" s="803">
        <f t="shared" ref="FH2" si="155">FM34*FH$32</f>
        <v>10465.03196418</v>
      </c>
      <c r="FI2" s="803">
        <f t="shared" ref="FI2" si="156">FM34*FI$32</f>
        <v>10552.605453419999</v>
      </c>
      <c r="FJ2" s="803">
        <f t="shared" ref="FJ2" si="157">FM34*FJ$32</f>
        <v>10902.89941038</v>
      </c>
      <c r="FK2" s="803">
        <f t="shared" ref="FK2" si="158">FM34*FK$32</f>
        <v>12041.3547705</v>
      </c>
      <c r="FL2" s="803">
        <f t="shared" ref="FL2:HW2" si="159">FM34*FL$32</f>
        <v>13600.162878971998</v>
      </c>
      <c r="FM2" s="803">
        <f t="shared" ref="FM2:HX2" si="160">FM34*FM$32</f>
        <v>19397.527866659999</v>
      </c>
      <c r="FN2" s="803">
        <f t="shared" ref="FN2" si="161">FT34*FN$32</f>
        <v>10343.459096827199</v>
      </c>
      <c r="FO2" s="803">
        <f t="shared" ref="FO2" si="162">FT34*FO$32</f>
        <v>10198.377574841998</v>
      </c>
      <c r="FP2" s="803">
        <f t="shared" ref="FP2" si="163">FT34*FP$32</f>
        <v>10283.719646597998</v>
      </c>
      <c r="FQ2" s="803">
        <f t="shared" ref="FQ2" si="164">FT34*FQ$32</f>
        <v>10625.087933621999</v>
      </c>
      <c r="FR2" s="803">
        <f t="shared" ref="FR2" si="165">FT34*FR$32</f>
        <v>11734.53486645</v>
      </c>
      <c r="FS2" s="803">
        <f t="shared" ref="FS2:ID2" si="166">FT34*FS$32</f>
        <v>13253.623743706798</v>
      </c>
      <c r="FT2" s="803">
        <f t="shared" ref="FT2:IE2" si="167">FT34*FT$32</f>
        <v>18903.268893953998</v>
      </c>
      <c r="FU2" s="803">
        <f t="shared" ref="FU2" si="168">GA34*FU$32</f>
        <v>8875.8364694039992</v>
      </c>
      <c r="FV2" s="803">
        <f t="shared" ref="FV2" si="169">GA34*FV$32</f>
        <v>8751.3404133149979</v>
      </c>
      <c r="FW2" s="803">
        <f t="shared" ref="FW2" si="170">GA34*FW$32</f>
        <v>8824.5733874849975</v>
      </c>
      <c r="FX2" s="803">
        <f t="shared" ref="FX2" si="171">GA34*FX$32</f>
        <v>9117.5052841649976</v>
      </c>
      <c r="FY2" s="803">
        <f t="shared" ref="FY2" si="172">GA34*FY$32</f>
        <v>10069.533948374999</v>
      </c>
      <c r="FZ2" s="803">
        <f t="shared" ref="FZ2:IK2" si="173">GA34*FZ$32</f>
        <v>11373.080888600998</v>
      </c>
      <c r="GA2" s="803">
        <f t="shared" ref="GA2:IL2" si="174">GA34*GA$32</f>
        <v>16221.103778654997</v>
      </c>
      <c r="GB2" s="803">
        <f t="shared" ref="GB2" si="175">GH34*GB$32</f>
        <v>8479.6789644</v>
      </c>
      <c r="GC2" s="803">
        <f t="shared" ref="GC2" si="176">GH34*GC$32</f>
        <v>8564.4757540440005</v>
      </c>
      <c r="GD2" s="803">
        <f t="shared" ref="GD2" si="177">GH34*GD$32</f>
        <v>8465.5461661260015</v>
      </c>
      <c r="GE2" s="803">
        <f t="shared" ref="GE2" si="178">GH34*GE$32</f>
        <v>7525.7150809049999</v>
      </c>
      <c r="GF2" s="803">
        <f t="shared" ref="GF2" si="179">GH34*GF$32</f>
        <v>8797.6669255650013</v>
      </c>
      <c r="GG2" s="803">
        <f t="shared" ref="GG2:IR2" si="180">GH34*GG$32</f>
        <v>11871.550550160002</v>
      </c>
      <c r="GH2" s="803">
        <f t="shared" ref="GH2:IS2" si="181">GH34*GH$32</f>
        <v>16959.3579288</v>
      </c>
      <c r="GI2" s="803">
        <f t="shared" ref="GI2" si="182">GO34*GI$32</f>
        <v>8516.5538723999998</v>
      </c>
      <c r="GJ2" s="803">
        <f t="shared" ref="GJ2" si="183">GO34*GJ$32</f>
        <v>8601.7194111240005</v>
      </c>
      <c r="GK2" s="803">
        <f t="shared" ref="GK2" si="184">GO34*GK$32</f>
        <v>8502.3596159459994</v>
      </c>
      <c r="GL2" s="803">
        <f t="shared" ref="GL2" si="185">GO34*GL$32</f>
        <v>7558.4415617549994</v>
      </c>
      <c r="GM2" s="803">
        <f t="shared" ref="GM2" si="186">GO34*GM$32</f>
        <v>8835.9246426150003</v>
      </c>
      <c r="GN2" s="803">
        <f t="shared" ref="GN2:HS2" si="187">GO34*GN$32</f>
        <v>11923.17542136</v>
      </c>
      <c r="GO2" s="803">
        <f t="shared" ref="GO2:HT2" si="188">GO34*GO$32</f>
        <v>17033.1077448</v>
      </c>
      <c r="GP2" s="803">
        <f t="shared" ref="GP2" si="189">GV34*GP$32</f>
        <v>8250.553506960001</v>
      </c>
      <c r="GQ2" s="803">
        <f t="shared" ref="GQ2" si="190">GV34*GQ$32</f>
        <v>8333.0590420296012</v>
      </c>
      <c r="GR2" s="803">
        <f t="shared" ref="GR2" si="191">GV34*GR$32</f>
        <v>8236.8025844484018</v>
      </c>
      <c r="GS2" s="803">
        <f t="shared" ref="GS2" si="192">GV34*GS$32</f>
        <v>7322.3662374270007</v>
      </c>
      <c r="GT2" s="803">
        <f t="shared" ref="GT2" si="193">GV34*GT$32</f>
        <v>8559.9492634710004</v>
      </c>
      <c r="GU2" s="803">
        <f t="shared" ref="GU2:HZ2" si="194">GV34*GU$32</f>
        <v>11550.774909744003</v>
      </c>
      <c r="GV2" s="803">
        <f t="shared" ref="GV2:IA2" si="195">GV34*GV$32</f>
        <v>16501.107013920002</v>
      </c>
      <c r="GW2" s="803">
        <f t="shared" ref="GW2" si="196">HC34*GW$32</f>
        <v>7653.6507268799996</v>
      </c>
      <c r="GX2" s="803">
        <f t="shared" ref="GX2" si="197">HC34*GX$32</f>
        <v>7730.1872341487997</v>
      </c>
      <c r="GY2" s="803">
        <f t="shared" ref="GY2" si="198">HC34*GY$32</f>
        <v>7640.8946423351999</v>
      </c>
      <c r="GZ2" s="803">
        <f t="shared" ref="GZ2" si="199">HC34*GZ$32</f>
        <v>6792.6150201059991</v>
      </c>
      <c r="HA2" s="803">
        <f t="shared" ref="HA2" si="200">HC34*HA$32</f>
        <v>7940.6626291379998</v>
      </c>
      <c r="HB2" s="803">
        <f t="shared" ref="HB2:IG2" si="201">HC34*HB$32</f>
        <v>10715.111017632</v>
      </c>
      <c r="HC2" s="803">
        <f t="shared" ref="HC2:IH2" si="202">HC34*HC$32</f>
        <v>15307.301453759999</v>
      </c>
      <c r="HD2" s="803">
        <f t="shared" ref="HD2" si="203">HJ34*HD$32</f>
        <v>9966.2035283999994</v>
      </c>
      <c r="HE2" s="803">
        <f t="shared" ref="HE2" si="204">HJ34*HE$32</f>
        <v>10065.865563684001</v>
      </c>
      <c r="HF2" s="803">
        <f t="shared" ref="HF2" si="205">HJ34*HF$32</f>
        <v>9949.5931891860018</v>
      </c>
      <c r="HG2" s="803">
        <f t="shared" ref="HG2" si="206">HJ34*HG$32</f>
        <v>8845.0056314550002</v>
      </c>
      <c r="HH2" s="803">
        <f t="shared" ref="HH2" si="207">HJ34*HH$32</f>
        <v>10339.936160715</v>
      </c>
      <c r="HI2" s="803">
        <f t="shared" ref="HI2:IN2" si="208">HJ34*HI$32</f>
        <v>13952.684939760002</v>
      </c>
      <c r="HJ2" s="803">
        <f t="shared" ref="HJ2:IO2" si="209">HJ34*HJ$32</f>
        <v>19932.407056799999</v>
      </c>
      <c r="HK2" s="803">
        <f t="shared" ref="HK2" si="210">HQ34*HK$32</f>
        <v>9347.1005753999998</v>
      </c>
      <c r="HL2" s="803">
        <f t="shared" ref="HL2" si="211">HQ34*HL$32</f>
        <v>9440.5715811539994</v>
      </c>
      <c r="HM2" s="803">
        <f t="shared" ref="HM2" si="212">HQ34*HM$32</f>
        <v>9331.5220744409999</v>
      </c>
      <c r="HN2" s="803">
        <f t="shared" ref="HN2" si="213">HQ34*HN$32</f>
        <v>8295.5517606675003</v>
      </c>
      <c r="HO2" s="803">
        <f t="shared" ref="HO2" si="214">HQ34*HO$32</f>
        <v>9697.6168469775002</v>
      </c>
      <c r="HP2" s="803">
        <f t="shared" ref="HP2:IU2" si="215">HQ34*HP$32</f>
        <v>13085.940805560002</v>
      </c>
      <c r="HQ2" s="803">
        <f t="shared" ref="HQ2:IV2" si="216">HQ34*HQ$32</f>
        <v>18694.2011508</v>
      </c>
      <c r="HR2" s="803">
        <f t="shared" ref="HR2" si="217">HX34*HR$32</f>
        <v>9022.1510609999987</v>
      </c>
      <c r="HS2" s="803">
        <f t="shared" ref="HS2" si="218">HX34*HS$32</f>
        <v>9112.3725716099998</v>
      </c>
      <c r="HT2" s="803">
        <f t="shared" ref="HT2" si="219">HX34*HT$32</f>
        <v>9007.1141425650003</v>
      </c>
      <c r="HU2" s="803">
        <f t="shared" ref="HU2" si="220">HX34*HU$32</f>
        <v>8007.1590666374996</v>
      </c>
      <c r="HV2" s="803">
        <f t="shared" ref="HV2" si="221">HX34*HV$32</f>
        <v>9360.4817257875002</v>
      </c>
      <c r="HW2" s="803">
        <f t="shared" ref="HW2:JB2" si="222">HX34*HW$32</f>
        <v>12631.0114854</v>
      </c>
      <c r="HX2" s="803">
        <f t="shared" ref="HX2:JC2" si="223">HX34*HX$32</f>
        <v>18044.302121999997</v>
      </c>
      <c r="HY2" s="803">
        <f t="shared" ref="HY2" si="224">IE34*HY$32</f>
        <v>9565.2991098000002</v>
      </c>
      <c r="HZ2" s="803">
        <f t="shared" ref="HZ2" si="225">IE34*HZ$32</f>
        <v>9660.9521008980009</v>
      </c>
      <c r="IA2" s="803">
        <f t="shared" ref="IA2" si="226">IE34*IA$32</f>
        <v>9549.3569446170004</v>
      </c>
      <c r="IB2" s="803">
        <f t="shared" ref="IB2" si="227">IE34*IB$32</f>
        <v>8489.2029599475009</v>
      </c>
      <c r="IC2" s="803">
        <f t="shared" ref="IC2" si="228">IE34*IC$32</f>
        <v>9923.9978264175006</v>
      </c>
      <c r="ID2" s="803">
        <f t="shared" ref="ID2:JI2" si="229">IE34*ID$32</f>
        <v>13391.418753720001</v>
      </c>
      <c r="IE2" s="803">
        <f t="shared" ref="IE2:JJ2" si="230">IE34*IE$32</f>
        <v>19130.5982196</v>
      </c>
      <c r="IF2" s="803">
        <f t="shared" ref="IF2" si="231">IL34*IF$32</f>
        <v>6806.1520799999998</v>
      </c>
      <c r="IG2" s="803">
        <f t="shared" ref="IG2" si="232">IL34*IG$32</f>
        <v>6874.2136008000007</v>
      </c>
      <c r="IH2" s="803">
        <f t="shared" ref="IH2" si="233">IL34*IH$32</f>
        <v>6794.8084932000002</v>
      </c>
      <c r="II2" s="803">
        <f t="shared" ref="II2" si="234">IL34*II$32</f>
        <v>6040.4599710000002</v>
      </c>
      <c r="IJ2" s="803">
        <f t="shared" ref="IJ2" si="235">IL34*IJ$32</f>
        <v>7061.382783</v>
      </c>
      <c r="IK2" s="803">
        <f t="shared" ref="IK2:JP2" si="236">IL34*IK$32</f>
        <v>9528.6129120000005</v>
      </c>
      <c r="IL2" s="803">
        <f t="shared" ref="IL2:JQ2" si="237">IL34*IL$32</f>
        <v>13612.30416</v>
      </c>
      <c r="IM2" s="803">
        <f t="shared" ref="IM2" si="238">IS34*IM$32</f>
        <v>6971.3509193999998</v>
      </c>
      <c r="IN2" s="803">
        <f t="shared" ref="IN2" si="239">IS34*IN$32</f>
        <v>7041.0644285939998</v>
      </c>
      <c r="IO2" s="803">
        <f t="shared" ref="IO2" si="240">IS34*IO$32</f>
        <v>6959.7320012010005</v>
      </c>
      <c r="IP2" s="803">
        <f t="shared" ref="IP2" si="241">IS34*IP$32</f>
        <v>6187.0739409674998</v>
      </c>
      <c r="IQ2" s="803">
        <f t="shared" ref="IQ2" si="242">IS34*IQ$32</f>
        <v>7232.7765788774996</v>
      </c>
      <c r="IR2" s="803">
        <f t="shared" ref="IR2:JW2" si="243">IS34*IR$32</f>
        <v>9759.8912871600005</v>
      </c>
      <c r="IS2" s="803">
        <f t="shared" ref="IS2:JX2" si="244">IS34*IS$32</f>
        <v>13942.7018388</v>
      </c>
      <c r="IT2" s="803">
        <f t="shared" ref="IT2" si="245">IZ34*IT$32</f>
        <v>6749.4427308000004</v>
      </c>
      <c r="IU2" s="803">
        <f t="shared" ref="IU2" si="246">IZ34*IU$32</f>
        <v>6816.9371581080013</v>
      </c>
      <c r="IV2" s="803">
        <f t="shared" ref="IV2" si="247">IZ34*IV$32</f>
        <v>6738.1936595820016</v>
      </c>
      <c r="IW2" s="803">
        <f t="shared" ref="IW2" si="248">IZ34*IW$32</f>
        <v>5990.1304235850012</v>
      </c>
      <c r="IX2" s="803">
        <f t="shared" ref="IX2" si="249">IZ34*IX$32</f>
        <v>7002.5468332050013</v>
      </c>
      <c r="IY2" s="803">
        <f t="shared" ref="IY2:KD2" si="250">IZ34*IY$32</f>
        <v>9449.2198231200018</v>
      </c>
      <c r="IZ2" s="803">
        <f t="shared" ref="IZ2:KE2" si="251">IZ34*IZ$32</f>
        <v>13498.885461600001</v>
      </c>
      <c r="JA2" s="803">
        <f t="shared" ref="JA2" si="252">JG34*JA$32</f>
        <v>6322.2903702000003</v>
      </c>
      <c r="JB2" s="803">
        <f t="shared" ref="JB2" si="253">JG34*JB$32</f>
        <v>6385.5132739020009</v>
      </c>
      <c r="JC2" s="803">
        <f t="shared" ref="JC2" si="254">JG34*JC$32</f>
        <v>6311.7532195830008</v>
      </c>
      <c r="JD2" s="803">
        <f t="shared" ref="JD2" si="255">JG34*JD$32</f>
        <v>5611.0327035525006</v>
      </c>
      <c r="JE2" s="803">
        <f t="shared" ref="JE2" si="256">JG34*JE$32</f>
        <v>6559.3762590825008</v>
      </c>
      <c r="JF2" s="803">
        <f t="shared" ref="JF2:KK2" si="257">JG34*JF$32</f>
        <v>8851.2065182800015</v>
      </c>
      <c r="JG2" s="803">
        <f t="shared" ref="JG2:KL2" si="258">JG34*JG$32</f>
        <v>12644.580740400001</v>
      </c>
      <c r="JH2" s="803">
        <f t="shared" ref="JH2" si="259">JN34*JH$32</f>
        <v>6319.7995517999998</v>
      </c>
      <c r="JI2" s="803">
        <f t="shared" ref="JI2" si="260">JN34*JI$32</f>
        <v>6382.9975473180002</v>
      </c>
      <c r="JJ2" s="803">
        <f t="shared" ref="JJ2" si="261">JN34*JJ$32</f>
        <v>6309.2665525470002</v>
      </c>
      <c r="JK2" s="803">
        <f t="shared" ref="JK2" si="262">JN34*JK$32</f>
        <v>5608.8221022224998</v>
      </c>
      <c r="JL2" s="803">
        <f t="shared" ref="JL2" si="263">JN34*JL$32</f>
        <v>6556.7920349924998</v>
      </c>
      <c r="JM2" s="803">
        <f t="shared" ref="JM2:KR2" si="264">JN34*JM$32</f>
        <v>8847.7193725200013</v>
      </c>
      <c r="JN2" s="803">
        <f t="shared" ref="JN2:KS2" si="265">JN34*JN$32</f>
        <v>12639.5991036</v>
      </c>
      <c r="JO2" s="803">
        <f t="shared" ref="JO2" si="266">JU34*JO$32</f>
        <v>9166.2390838935025</v>
      </c>
      <c r="JP2" s="803">
        <f t="shared" ref="JP2" si="267">JU34*JP$32</f>
        <v>8958.4402129740029</v>
      </c>
      <c r="JQ2" s="803">
        <f t="shared" ref="JQ2" si="268">JU34*JQ$32</f>
        <v>9089.2765391085013</v>
      </c>
      <c r="JR2" s="803">
        <f t="shared" ref="JR2" si="269">JU34*JR$32</f>
        <v>8889.1739226675036</v>
      </c>
      <c r="JS2" s="803">
        <f t="shared" ref="JS2" si="270">JU34*JS$32</f>
        <v>9835.8132235230023</v>
      </c>
      <c r="JT2" s="803">
        <f t="shared" ref="JT2:KY2" si="271">JU34*JT$32</f>
        <v>12106.208294680502</v>
      </c>
      <c r="JU2" s="803">
        <f t="shared" ref="JU2:KZ2" si="272">JU34*JU$32</f>
        <v>18917.393508153003</v>
      </c>
      <c r="JV2" s="803">
        <f t="shared" ref="JV2" si="273">KB34*JV$32</f>
        <v>9762.5743935299997</v>
      </c>
      <c r="JW2" s="803">
        <f t="shared" ref="JW2" si="274">KB34*JW$32</f>
        <v>9541.2565861200001</v>
      </c>
      <c r="JX2" s="803">
        <f t="shared" ref="JX2" si="275">KB34*JX$32</f>
        <v>9680.6048352300004</v>
      </c>
      <c r="JY2" s="803">
        <f t="shared" ref="JY2" si="276">KB34*JY$32</f>
        <v>9467.4839836500014</v>
      </c>
      <c r="JZ2" s="803">
        <f t="shared" ref="JZ2" si="277">KB34*JZ$32</f>
        <v>10475.709550740001</v>
      </c>
      <c r="KA2" s="803">
        <f t="shared" ref="KA2:LF2" si="278">KB34*KA$32</f>
        <v>12893.811520589999</v>
      </c>
      <c r="KB2" s="803">
        <f t="shared" ref="KB2:LG2" si="279">KB34*KB$32</f>
        <v>20148.117430139999</v>
      </c>
      <c r="KC2" s="803">
        <f t="shared" ref="KC2" si="280">KI34*KC$32</f>
        <v>9865.5520837860004</v>
      </c>
      <c r="KD2" s="803">
        <f t="shared" ref="KD2" si="281">KI34*KD$32</f>
        <v>9641.8997695439994</v>
      </c>
      <c r="KE2" s="803">
        <f t="shared" ref="KE2" si="282">KI34*KE$32</f>
        <v>9782.7178933260002</v>
      </c>
      <c r="KF2" s="803">
        <f t="shared" ref="KF2" si="283">KI34*KF$32</f>
        <v>9567.3489981300008</v>
      </c>
      <c r="KG2" s="803">
        <f t="shared" ref="KG2" si="284">KI34*KG$32</f>
        <v>10586.209540787999</v>
      </c>
      <c r="KH2" s="803">
        <f t="shared" ref="KH2:LM2" si="285">KI34*KH$32</f>
        <v>13029.818159357999</v>
      </c>
      <c r="KI2" s="803">
        <f t="shared" ref="KI2:LN2" si="286">KI34*KI$32</f>
        <v>20360.644015067999</v>
      </c>
      <c r="KJ2" s="803">
        <f t="shared" ref="KJ2" si="287">KP34*KJ$32</f>
        <v>13745.427065464501</v>
      </c>
      <c r="KK2" s="803">
        <f t="shared" ref="KK2" si="288">KP34*KK$32</f>
        <v>13433.817887658</v>
      </c>
      <c r="KL2" s="803">
        <f t="shared" ref="KL2" si="289">KP34*KL$32</f>
        <v>13630.0162588695</v>
      </c>
      <c r="KM2" s="803">
        <f t="shared" ref="KM2" si="290">KP34*KM$32</f>
        <v>13329.948161722501</v>
      </c>
      <c r="KN2" s="803">
        <f t="shared" ref="KN2" si="291">KP34*KN$32</f>
        <v>14749.501082841</v>
      </c>
      <c r="KO2" s="803">
        <f t="shared" ref="KO2:LT2" si="292">KP34*KO$32</f>
        <v>18154.119877393499</v>
      </c>
      <c r="KP2" s="803">
        <f t="shared" ref="KP2:LU2" si="293">KP34*KP$32</f>
        <v>28367.976261051001</v>
      </c>
      <c r="KQ2" s="803">
        <f t="shared" ref="KQ2" si="294">KW34*KQ$32</f>
        <v>6768.5748533537999</v>
      </c>
      <c r="KR2" s="803">
        <f t="shared" ref="KR2" si="295">KW34*KR$32</f>
        <v>6615.1310909351996</v>
      </c>
      <c r="KS2" s="803">
        <f t="shared" ref="KS2" si="296">KW34*KS$32</f>
        <v>6711.7438302357996</v>
      </c>
      <c r="KT2" s="803">
        <f t="shared" ref="KT2" si="297">KW34*KT$32</f>
        <v>6563.9831701290004</v>
      </c>
      <c r="KU2" s="803">
        <f t="shared" ref="KU2" si="298">KW34*KU$32</f>
        <v>7263.0047544803992</v>
      </c>
      <c r="KV2" s="803">
        <f t="shared" ref="KV2:MA2" si="299">KW34*KV$32</f>
        <v>8939.5199364614</v>
      </c>
      <c r="KW2" s="803">
        <f t="shared" ref="KW2:MB2" si="300">KW34*KW$32</f>
        <v>13969.0654824044</v>
      </c>
      <c r="KX2" s="803">
        <f t="shared" ref="KX2" si="301">LD34*KX$32</f>
        <v>7460.6343865770004</v>
      </c>
      <c r="KY2" s="803">
        <f t="shared" ref="KY2" si="302">LD34*KY$32</f>
        <v>7291.5016171080006</v>
      </c>
      <c r="KZ2" s="803">
        <f t="shared" ref="KZ2" si="303">LD34*KZ$32</f>
        <v>7397.9926201070002</v>
      </c>
      <c r="LA2" s="803">
        <f t="shared" ref="LA2" si="304">LD34*LA$32</f>
        <v>7235.1240272850009</v>
      </c>
      <c r="LB2" s="803">
        <f t="shared" ref="LB2" si="305">LD34*LB$32</f>
        <v>8005.6177548659998</v>
      </c>
      <c r="LC2" s="803">
        <f t="shared" ref="LC2:MH2" si="306">LD34*LC$32</f>
        <v>9853.549865731</v>
      </c>
      <c r="LD2" s="803">
        <f t="shared" ref="LD2:MI2" si="307">LD34*LD$32</f>
        <v>15397.346198326</v>
      </c>
      <c r="LE2" s="803">
        <f t="shared" ref="LE2" si="308">LK34*LE$32</f>
        <v>8907.9193509378019</v>
      </c>
      <c r="LF2" s="803">
        <f t="shared" ref="LF2" si="309">LK34*LF$32</f>
        <v>8705.9765948712029</v>
      </c>
      <c r="LG2" s="803">
        <f t="shared" ref="LG2" si="310">LK34*LG$32</f>
        <v>8833.1257375798014</v>
      </c>
      <c r="LH2" s="803">
        <f t="shared" ref="LH2" si="311">LK34*LH$32</f>
        <v>8638.662342849002</v>
      </c>
      <c r="LI2" s="803">
        <f t="shared" ref="LI2" si="312">LK34*LI$32</f>
        <v>9558.6237871524027</v>
      </c>
      <c r="LJ2" s="803">
        <f t="shared" ref="LJ2:MO2" si="313">LK34*LJ$32</f>
        <v>11765.035381213402</v>
      </c>
      <c r="LK2" s="803">
        <f t="shared" ref="LK2:MP2" si="314">LK34*LK$32</f>
        <v>18384.270163396402</v>
      </c>
      <c r="LL2" s="803">
        <f t="shared" ref="LL2" si="315">LR34*LL$32</f>
        <v>10811.072321146799</v>
      </c>
      <c r="LM2" s="803">
        <f t="shared" ref="LM2" si="316">LR34*LM$32</f>
        <v>10565.985039307199</v>
      </c>
      <c r="LN2" s="803">
        <f t="shared" ref="LN2" si="317">LR34*LN$32</f>
        <v>10720.299253798799</v>
      </c>
      <c r="LO2" s="803">
        <f t="shared" ref="LO2" si="318">LR34*LO$32</f>
        <v>10484.289278693999</v>
      </c>
      <c r="LP2" s="803">
        <f t="shared" ref="LP2" si="319">LR34*LP$32</f>
        <v>11600.7980070744</v>
      </c>
      <c r="LQ2" s="803">
        <f t="shared" ref="LQ2:MV2" si="320">LR34*LQ$32</f>
        <v>14278.603493840399</v>
      </c>
      <c r="LR2" s="803">
        <f t="shared" ref="LR2:MW2" si="321">LR34*LR$32</f>
        <v>22312.019954138399</v>
      </c>
      <c r="LS2" s="803">
        <f t="shared" ref="LS2" si="322">LY34*LS$32</f>
        <v>16372.274019790497</v>
      </c>
      <c r="LT2" s="803">
        <f t="shared" ref="LT2" si="323">LY34*LT$32</f>
        <v>16001.114155361998</v>
      </c>
      <c r="LU2" s="803">
        <f t="shared" ref="LU2" si="324">LY34*LU$32</f>
        <v>16234.807403335497</v>
      </c>
      <c r="LV2" s="803">
        <f t="shared" ref="LV2" si="325">LY34*LV$32</f>
        <v>15877.394200552499</v>
      </c>
      <c r="LW2" s="803">
        <f t="shared" ref="LW2" si="326">LY34*LW$32</f>
        <v>17568.233582948997</v>
      </c>
      <c r="LX2" s="803">
        <f t="shared" ref="LX2:NC2" si="327">LY34*LX$32</f>
        <v>21623.498768371497</v>
      </c>
      <c r="LY2" s="803">
        <f t="shared" ref="LY2:ND2" si="328">LY34*LY$32</f>
        <v>33789.294324638991</v>
      </c>
      <c r="LZ2" s="803">
        <f t="shared" ref="LZ2" si="329">MF34*LZ$32</f>
        <v>21318.469288546501</v>
      </c>
      <c r="MA2" s="803">
        <f t="shared" ref="MA2" si="330">MF34*MA$32</f>
        <v>20835.179052785999</v>
      </c>
      <c r="MB2" s="803">
        <f t="shared" ref="MB2" si="331">MF34*MB$32</f>
        <v>21139.472904931499</v>
      </c>
      <c r="MC2" s="803">
        <f t="shared" ref="MC2" si="332">MF34*MC$32</f>
        <v>20674.082307532502</v>
      </c>
      <c r="MD2" s="803">
        <f t="shared" ref="MD2" si="333">MF34*MD$32</f>
        <v>22875.737825996999</v>
      </c>
      <c r="ME2" s="803">
        <f t="shared" ref="ME2:NJ2" si="334">MF34*ME$32</f>
        <v>28156.1311426395</v>
      </c>
      <c r="MF2" s="803">
        <f t="shared" ref="MF2:NK2" si="335">MF34*MF$32</f>
        <v>43997.311092566997</v>
      </c>
      <c r="MG2" s="803">
        <f t="shared" ref="MG2" si="336">MM34*MG$32</f>
        <v>23701.813186148996</v>
      </c>
      <c r="MH2" s="803">
        <f t="shared" ref="MH2" si="337">MM34*MH$32</f>
        <v>23164.492484195998</v>
      </c>
      <c r="MI2" s="803">
        <f t="shared" ref="MI2" si="338">MM34*MI$32</f>
        <v>23502.805518758996</v>
      </c>
      <c r="MJ2" s="803">
        <f t="shared" ref="MJ2" si="339">MM34*MJ$32</f>
        <v>22985.385583545001</v>
      </c>
      <c r="MK2" s="803">
        <f t="shared" ref="MK2" si="340">MM34*MK$32</f>
        <v>25433.179892441996</v>
      </c>
      <c r="ML2" s="803">
        <f t="shared" ref="ML2:OC2" si="341">MM34*ML$32</f>
        <v>31303.906080446995</v>
      </c>
      <c r="MM2" s="803">
        <f t="shared" ref="MM2:OC2" si="342">MM34*MM$32</f>
        <v>48916.084644461997</v>
      </c>
      <c r="MN2" s="803">
        <f t="shared" ref="MN2" si="343">MT34*MN$32</f>
        <v>22347.986651959502</v>
      </c>
      <c r="MO2" s="803">
        <f t="shared" ref="MO2" si="344">MT34*MO$32</f>
        <v>21841.357231638001</v>
      </c>
      <c r="MP2" s="803">
        <f t="shared" ref="MP2" si="345">MT34*MP$32</f>
        <v>22160.346125914501</v>
      </c>
      <c r="MQ2" s="803">
        <v>37644.17</v>
      </c>
      <c r="MR2" s="803">
        <v>44900.97</v>
      </c>
      <c r="MS2" s="803">
        <v>62379.41</v>
      </c>
      <c r="MT2" s="803">
        <v>49369.06</v>
      </c>
      <c r="MU2" s="803">
        <v>0</v>
      </c>
      <c r="MV2" s="803">
        <v>15634.39</v>
      </c>
      <c r="MW2" s="803">
        <v>12930.07</v>
      </c>
      <c r="MX2" s="803">
        <v>11840.38034</v>
      </c>
      <c r="MY2" s="803">
        <v>13164.34389</v>
      </c>
      <c r="MZ2" s="803">
        <v>12675.41</v>
      </c>
      <c r="NA2" s="803">
        <v>10565.38</v>
      </c>
      <c r="NB2" s="803">
        <v>0</v>
      </c>
      <c r="NC2" s="803">
        <f>$NH$34*NC$32</f>
        <v>11719.674451968001</v>
      </c>
      <c r="ND2" s="803">
        <f t="shared" ref="ND2:NH2" si="346">$NH$34*ND$32</f>
        <v>11055.239356672002</v>
      </c>
      <c r="NE2" s="803">
        <f t="shared" si="346"/>
        <v>9974.5316715520021</v>
      </c>
      <c r="NF2" s="803">
        <f t="shared" si="346"/>
        <v>11031.223630336002</v>
      </c>
      <c r="NG2" s="803">
        <f t="shared" si="346"/>
        <v>14193.294264576003</v>
      </c>
      <c r="NH2" s="803">
        <f t="shared" si="346"/>
        <v>22078.457744896004</v>
      </c>
      <c r="NI2" s="803">
        <f t="shared" ref="NI2" si="347">NO34*NI$32</f>
        <v>6511.617851760001</v>
      </c>
      <c r="NJ2" s="803">
        <f t="shared" ref="NJ2" si="348">NO34*NJ$32</f>
        <v>6363.999311040001</v>
      </c>
      <c r="NK2" s="803">
        <f t="shared" ref="NK2" si="349">NO34*NK$32</f>
        <v>6456.9443181600009</v>
      </c>
      <c r="NL2" s="803">
        <f t="shared" ref="NL2" si="350">NO34*NL$32</f>
        <v>6314.7931308000016</v>
      </c>
      <c r="NM2" s="803">
        <f t="shared" ref="NM2" si="351">NO34*NM$32</f>
        <v>6987.2775940800011</v>
      </c>
      <c r="NN2" s="803">
        <f t="shared" ref="NN2:OC2" si="352">NO34*NN$32</f>
        <v>8600.1468352800021</v>
      </c>
      <c r="NO2" s="803">
        <f t="shared" ref="NO2:OC2" si="353">NO34*NO$32</f>
        <v>13438.754558880002</v>
      </c>
      <c r="NP2" s="803">
        <f t="shared" ref="NP2" si="354">NV34*NP$32</f>
        <v>9106.8239948000009</v>
      </c>
      <c r="NQ2" s="803">
        <f t="shared" ref="NQ2" si="355">NV34*NQ$32</f>
        <v>9734.1173818000007</v>
      </c>
      <c r="NR2" s="803">
        <f t="shared" ref="NR2" si="356">NV34*NR$32</f>
        <v>8450.0109190000021</v>
      </c>
      <c r="NS2" s="803">
        <f t="shared" ref="NS2" si="357">NV34*NS$32</f>
        <v>8671.408585000001</v>
      </c>
      <c r="NT2" s="803">
        <f t="shared" ref="NT2" si="358">NV34*NT$32</f>
        <v>9239.6625944000007</v>
      </c>
      <c r="NU2" s="803">
        <f t="shared" ref="NU2:OC2" si="359">NV34*NU$32</f>
        <v>11697.176687000001</v>
      </c>
      <c r="NV2" s="803">
        <f t="shared" ref="NV2:OC2" si="360">NV34*NV$32</f>
        <v>16900.021838000004</v>
      </c>
      <c r="NW2" s="803">
        <f t="shared" ref="NW2" si="361">OC34*NW$32</f>
        <v>6031.0222308000002</v>
      </c>
      <c r="NX2" s="803">
        <f t="shared" ref="NX2" si="362">OC34*NX$32</f>
        <v>6446.4492077999994</v>
      </c>
      <c r="NY2" s="803">
        <f t="shared" ref="NY2" si="363">OC34*NY$32</f>
        <v>5596.0457490000008</v>
      </c>
      <c r="NZ2" s="803">
        <f t="shared" ref="NZ2" si="364">OC34*NZ$32</f>
        <v>5742.6670350000004</v>
      </c>
      <c r="OA2" s="803">
        <f t="shared" ref="OA2" si="365">OC34*OA$32</f>
        <v>6118.9950024000009</v>
      </c>
      <c r="OB2" s="803">
        <f t="shared" ref="OB2:OC2" si="366">OC34*OB$32</f>
        <v>7746.4912770000001</v>
      </c>
      <c r="OC2" s="803">
        <f t="shared" ref="OC2:OC29" si="367">OC34*OC$32</f>
        <v>11192.091498000002</v>
      </c>
    </row>
    <row r="3" spans="1:442">
      <c r="A3" s="807" t="s">
        <v>10</v>
      </c>
      <c r="B3" s="803">
        <f t="shared" ref="B3:B29" si="368">H35*B$32</f>
        <v>5208.1081825499996</v>
      </c>
      <c r="C3" s="803">
        <f t="shared" ref="C3:C29" si="369">H35*C$32</f>
        <v>5135.0571601874999</v>
      </c>
      <c r="D3" s="803">
        <f t="shared" ref="D3:D29" si="370">H35*D$32</f>
        <v>5178.0283498125</v>
      </c>
      <c r="E3" s="803">
        <f t="shared" ref="E3:E29" si="371">H35*E$32</f>
        <v>5349.9131083125003</v>
      </c>
      <c r="F3" s="803">
        <f t="shared" ref="F3:F29" si="372">H35*F$32</f>
        <v>5908.5385734375004</v>
      </c>
      <c r="G3" s="803">
        <f t="shared" ref="G3:G29" si="373">H35*G$32</f>
        <v>6673.4257487625</v>
      </c>
      <c r="H3" s="803">
        <f t="shared" ref="H3:H29" si="374">H35*H$32</f>
        <v>9518.1185019375007</v>
      </c>
      <c r="I3" s="803">
        <f t="shared" ref="I3:I29" si="375">O35*I$32</f>
        <v>5586.4086396300017</v>
      </c>
      <c r="J3" s="803">
        <f t="shared" ref="J3:J29" si="376">O35*J$32</f>
        <v>5508.0514227375015</v>
      </c>
      <c r="K3" s="803">
        <f t="shared" ref="K3:K29" si="377">O35*K$32</f>
        <v>5554.1439032625012</v>
      </c>
      <c r="L3" s="803">
        <f t="shared" ref="L3:L29" si="378">O35*L$32</f>
        <v>5738.5138253625018</v>
      </c>
      <c r="M3" s="803">
        <f t="shared" ref="M3:M29" si="379">O35*M$32</f>
        <v>6337.7160721875025</v>
      </c>
      <c r="N3" s="803">
        <f t="shared" ref="N3:BY3" si="380">O35*N$32</f>
        <v>7158.1622255325019</v>
      </c>
      <c r="O3" s="803">
        <f t="shared" ref="O3:BZ3" si="381">O35*O$32</f>
        <v>10209.484436287503</v>
      </c>
      <c r="P3" s="803">
        <f t="shared" ref="P3:P29" si="382">V35*P$32</f>
        <v>5409.0624123900006</v>
      </c>
      <c r="Q3" s="803">
        <f t="shared" ref="Q3:Q29" si="383">V35*Q$32</f>
        <v>5333.1927250874996</v>
      </c>
      <c r="R3" s="803">
        <f t="shared" ref="R3:R29" si="384">V35*R$32</f>
        <v>5377.8219529124999</v>
      </c>
      <c r="S3" s="803">
        <f t="shared" ref="S3:S29" si="385">V35*S$32</f>
        <v>5556.3388642125001</v>
      </c>
      <c r="T3" s="803">
        <f t="shared" ref="T3:T29" si="386">V35*T$32</f>
        <v>6136.5188259375009</v>
      </c>
      <c r="U3" s="803">
        <f t="shared" ref="U3:CF3" si="387">V35*U$32</f>
        <v>6930.9190812224997</v>
      </c>
      <c r="V3" s="803">
        <f t="shared" ref="V3:CG3" si="388">V35*V$32</f>
        <v>9885.3739632375</v>
      </c>
      <c r="W3" s="803">
        <f t="shared" ref="W3:W29" si="389">AC35*W$32</f>
        <v>5923.5810826500001</v>
      </c>
      <c r="X3" s="803">
        <f t="shared" ref="X3:X29" si="390">AC35*X$32</f>
        <v>5840.4945493124997</v>
      </c>
      <c r="Y3" s="803">
        <f t="shared" ref="Y3:Y29" si="391">AC35*Y$32</f>
        <v>5889.3689806875</v>
      </c>
      <c r="Z3" s="803">
        <f t="shared" ref="Z3:Z29" si="392">AC35*Z$32</f>
        <v>6084.8667061875003</v>
      </c>
      <c r="AA3" s="803">
        <f t="shared" ref="AA3:AA29" si="393">AC35*AA$32</f>
        <v>6720.2343140625007</v>
      </c>
      <c r="AB3" s="803">
        <f t="shared" ref="AB3:CM3" si="394">AC35*AB$32</f>
        <v>7590.1991925374996</v>
      </c>
      <c r="AC3" s="803">
        <f t="shared" ref="AC3:CN3" si="395">AC35*AC$32</f>
        <v>10825.686549562501</v>
      </c>
      <c r="AD3" s="803">
        <f t="shared" ref="AD3:AD29" si="396">AJ35*AD$32</f>
        <v>5938.8269324580015</v>
      </c>
      <c r="AE3" s="803">
        <f t="shared" ref="AE3:AE29" si="397">AJ35*AE$32</f>
        <v>5855.5265546925011</v>
      </c>
      <c r="AF3" s="803">
        <f t="shared" ref="AF3:AF29" si="398">AJ35*AF$32</f>
        <v>5904.5267769075008</v>
      </c>
      <c r="AG3" s="803">
        <f t="shared" ref="AG3:AG29" si="399">AJ35*AG$32</f>
        <v>6100.5276657675013</v>
      </c>
      <c r="AH3" s="803">
        <f t="shared" ref="AH3:AH29" si="400">AJ35*AH$32</f>
        <v>6737.5305545625015</v>
      </c>
      <c r="AI3" s="803">
        <f t="shared" ref="AI3:CT3" si="401">AJ35*AI$32</f>
        <v>7609.734509989501</v>
      </c>
      <c r="AJ3" s="803">
        <f t="shared" ref="AJ3:CU3" si="402">AJ35*AJ$32</f>
        <v>10853.549220622503</v>
      </c>
      <c r="AK3" s="803">
        <f t="shared" ref="AK3:AK29" si="403">AQ35*AK$32</f>
        <v>7917.4213041420007</v>
      </c>
      <c r="AL3" s="803">
        <f t="shared" ref="AL3:AL29" si="404">AQ35*AL$32</f>
        <v>7806.3683650575003</v>
      </c>
      <c r="AM3" s="803">
        <f t="shared" ref="AM3:AM29" si="405">AQ35*AM$32</f>
        <v>7871.6936233425004</v>
      </c>
      <c r="AN3" s="803">
        <f t="shared" ref="AN3:AN29" si="406">AQ35*AN$32</f>
        <v>8132.9946564825004</v>
      </c>
      <c r="AO3" s="803">
        <f t="shared" ref="AO3:AO29" si="407">AQ35*AO$32</f>
        <v>8982.2230141875007</v>
      </c>
      <c r="AP3" s="803">
        <f t="shared" ref="AP3:DA3" si="408">AQ35*AP$32</f>
        <v>10145.012611660501</v>
      </c>
      <c r="AQ3" s="803">
        <f t="shared" ref="AQ3:DB3" si="409">AQ35*AQ$32</f>
        <v>14469.5447101275</v>
      </c>
      <c r="AR3" s="803">
        <f t="shared" ref="AR3:AR29" si="410">AX35*AR$32</f>
        <v>6489.5674001760008</v>
      </c>
      <c r="AS3" s="803">
        <f t="shared" ref="AS3:AS29" si="411">AX35*AS$32</f>
        <v>6398.5421148600008</v>
      </c>
      <c r="AT3" s="803">
        <f t="shared" ref="AT3:AT29" si="412">AX35*AT$32</f>
        <v>6452.0864003400002</v>
      </c>
      <c r="AU3" s="803">
        <f t="shared" ref="AU3:AU29" si="413">AX35*AU$32</f>
        <v>6666.2635422600006</v>
      </c>
      <c r="AV3" s="803">
        <f t="shared" ref="AV3:AV29" si="414">AX35*AV$32</f>
        <v>7362.3392535000012</v>
      </c>
      <c r="AW3" s="803">
        <f t="shared" ref="AW3:DH3" si="415">AX35*AW$32</f>
        <v>8315.4275350440003</v>
      </c>
      <c r="AX3" s="803">
        <f t="shared" ref="AX3:DI3" si="416">AX35*AX$32</f>
        <v>11860.059233820002</v>
      </c>
      <c r="AY3" s="803">
        <f t="shared" ref="AY3:AY29" si="417">BE35*AY$32</f>
        <v>6318.5845419899997</v>
      </c>
      <c r="AZ3" s="803">
        <f t="shared" ref="AZ3:AZ29" si="418">BE35*AZ$32</f>
        <v>6229.9575310874998</v>
      </c>
      <c r="BA3" s="803">
        <f t="shared" ref="BA3:BA29" si="419">BE35*BA$32</f>
        <v>6282.0910669124996</v>
      </c>
      <c r="BB3" s="803">
        <f t="shared" ref="BB3:BB29" si="420">BE35*BB$32</f>
        <v>6490.6252102125</v>
      </c>
      <c r="BC3" s="803">
        <f t="shared" ref="BC3:BC29" si="421">BE35*BC$32</f>
        <v>7168.3611759375008</v>
      </c>
      <c r="BD3" s="803">
        <f t="shared" ref="BD3:DO3" si="422">BE35*BD$32</f>
        <v>8096.3381136224998</v>
      </c>
      <c r="BE3" s="803">
        <f t="shared" ref="BE3:DP3" si="423">BE35*BE$32</f>
        <v>11547.5781852375</v>
      </c>
      <c r="BF3" s="803">
        <f t="shared" ref="BF3:BF29" si="424">BL35*BF$32</f>
        <v>7858.4909523120004</v>
      </c>
      <c r="BG3" s="803">
        <f t="shared" ref="BG3:BG29" si="425">BL35*BG$32</f>
        <v>7748.2645940699995</v>
      </c>
      <c r="BH3" s="803">
        <f t="shared" ref="BH3:BH29" si="426">BL35*BH$32</f>
        <v>7813.10362833</v>
      </c>
      <c r="BI3" s="803">
        <f t="shared" ref="BI3:BI29" si="427">BL35*BI$32</f>
        <v>8072.4597653700002</v>
      </c>
      <c r="BJ3" s="803">
        <f t="shared" ref="BJ3:BJ29" si="428">BL35*BJ$32</f>
        <v>8915.3672107500006</v>
      </c>
      <c r="BK3" s="803">
        <f t="shared" ref="BK3:DV3" si="429">BL35*BK$32</f>
        <v>10069.502020578</v>
      </c>
      <c r="BL3" s="803">
        <f t="shared" ref="BL3:DW3" si="430">BL35*BL$32</f>
        <v>14361.84608859</v>
      </c>
      <c r="BM3" s="803">
        <f t="shared" ref="BM3:BM29" si="431">BS35*BM$32</f>
        <v>8310.3461368200005</v>
      </c>
      <c r="BN3" s="803">
        <f t="shared" ref="BN3:BN29" si="432">BS35*BN$32</f>
        <v>8193.7818758249996</v>
      </c>
      <c r="BO3" s="803">
        <f t="shared" ref="BO3:BO29" si="433">BS35*BO$32</f>
        <v>8262.3490881750004</v>
      </c>
      <c r="BP3" s="803">
        <f t="shared" ref="BP3:BP29" si="434">BS35*BP$32</f>
        <v>8536.6179375749998</v>
      </c>
      <c r="BQ3" s="803">
        <f t="shared" ref="BQ3:BQ29" si="435">BS35*BQ$32</f>
        <v>9427.9916981250008</v>
      </c>
      <c r="BR3" s="803">
        <f t="shared" ref="BR3:EC3" si="436">BS35*BR$32</f>
        <v>10648.488077955</v>
      </c>
      <c r="BS3" s="803">
        <f t="shared" ref="BS3:ED3" si="437">BS35*BS$32</f>
        <v>15187.637535525</v>
      </c>
      <c r="BT3" s="803">
        <f t="shared" ref="BT3:BT29" si="438">BZ35*BT$32</f>
        <v>9045.7425316440003</v>
      </c>
      <c r="BU3" s="803">
        <f t="shared" ref="BU3:BU29" si="439">BZ35*BU$32</f>
        <v>8918.8633047149997</v>
      </c>
      <c r="BV3" s="803">
        <f t="shared" ref="BV3:BV29" si="440">BZ35*BV$32</f>
        <v>8993.4981440850006</v>
      </c>
      <c r="BW3" s="803">
        <f t="shared" ref="BW3:BW29" si="441">BZ35*BW$32</f>
        <v>9292.0375015650006</v>
      </c>
      <c r="BX3" s="803">
        <f t="shared" ref="BX3:BX29" si="442">BZ35*BX$32</f>
        <v>10262.290413375002</v>
      </c>
      <c r="BY3" s="803">
        <f t="shared" ref="BY3:EJ3" si="443">BZ35*BY$32</f>
        <v>11590.790554161</v>
      </c>
      <c r="BZ3" s="803">
        <f t="shared" ref="BZ3:EK3" si="444">BZ35*BZ$32</f>
        <v>16531.616920454999</v>
      </c>
      <c r="CA3" s="803">
        <f t="shared" ref="CA3:CA29" si="445">CG35*CA$32</f>
        <v>9273.3064711560019</v>
      </c>
      <c r="CB3" s="803">
        <f t="shared" ref="CB3:CB29" si="446">CG35*CB$32</f>
        <v>9143.2353407850005</v>
      </c>
      <c r="CC3" s="803">
        <f t="shared" ref="CC3:CC29" si="447">CG35*CC$32</f>
        <v>9219.7477704150006</v>
      </c>
      <c r="CD3" s="803">
        <f t="shared" ref="CD3:CD29" si="448">CG35*CD$32</f>
        <v>9525.7974889350007</v>
      </c>
      <c r="CE3" s="803">
        <f t="shared" ref="CE3:CE29" si="449">CG35*CE$32</f>
        <v>10520.459074125003</v>
      </c>
      <c r="CF3" s="803">
        <f t="shared" ref="CF3:EQ3" si="450">CG35*CF$32</f>
        <v>11882.380321539002</v>
      </c>
      <c r="CG3" s="803">
        <f t="shared" ref="CG3:ER3" si="451">CG35*CG$32</f>
        <v>16947.503163045003</v>
      </c>
      <c r="CH3" s="803">
        <f t="shared" ref="CH3:CH29" si="452">CN35*CH$32</f>
        <v>8590.9223672999997</v>
      </c>
      <c r="CI3" s="803">
        <f t="shared" ref="CI3:CI29" si="453">CN35*CI$32</f>
        <v>8470.4226311249986</v>
      </c>
      <c r="CJ3" s="803">
        <f t="shared" ref="CJ3:CJ29" si="454">CN35*CJ$32</f>
        <v>8541.3048288749997</v>
      </c>
      <c r="CK3" s="803">
        <f t="shared" ref="CK3:CK29" si="455">CN35*CK$32</f>
        <v>8824.8336198749985</v>
      </c>
      <c r="CL3" s="803">
        <f t="shared" ref="CL3:CL29" si="456">CN35*CL$32</f>
        <v>9746.3021906249996</v>
      </c>
      <c r="CM3" s="803">
        <f t="shared" ref="CM3:EX3" si="457">CN35*CM$32</f>
        <v>11008.005310574998</v>
      </c>
      <c r="CN3" s="803">
        <f t="shared" ref="CN3:EY3" si="458">CN35*CN$32</f>
        <v>15700.406801624998</v>
      </c>
      <c r="CO3" s="803">
        <f t="shared" ref="CO3:CO29" si="459">CU35*CO$32</f>
        <v>9026.1346780799995</v>
      </c>
      <c r="CP3" s="803">
        <f t="shared" ref="CP3:CP29" si="460">CU35*CP$32</f>
        <v>8899.5304787999994</v>
      </c>
      <c r="CQ3" s="803">
        <f t="shared" ref="CQ3:CQ29" si="461">CU35*CQ$32</f>
        <v>8974.0035371999984</v>
      </c>
      <c r="CR3" s="803">
        <f t="shared" ref="CR3:CR29" si="462">CU35*CR$32</f>
        <v>9271.8957707999998</v>
      </c>
      <c r="CS3" s="803">
        <f t="shared" ref="CS3:CS29" si="463">CU35*CS$32</f>
        <v>10240.045529999999</v>
      </c>
      <c r="CT3" s="803">
        <f t="shared" ref="CT3:FE3" si="464">CU35*CT$32</f>
        <v>11565.665969519998</v>
      </c>
      <c r="CU3" s="803">
        <f t="shared" ref="CU3:FF3" si="465">CU35*CU$32</f>
        <v>16495.782435599998</v>
      </c>
      <c r="CV3" s="803">
        <f t="shared" ref="CV3:CV29" si="466">DB35*CV$32</f>
        <v>9572.4979272</v>
      </c>
      <c r="CW3" s="803">
        <f t="shared" ref="CW3:CW29" si="467">DB35*CW$32</f>
        <v>9438.2302169999984</v>
      </c>
      <c r="CX3" s="803">
        <f t="shared" ref="CX3:CX29" si="468">DB35*CX$32</f>
        <v>9517.2112229999984</v>
      </c>
      <c r="CY3" s="803">
        <f t="shared" ref="CY3:CY29" si="469">DB35*CY$32</f>
        <v>9833.1352469999983</v>
      </c>
      <c r="CZ3" s="803">
        <f t="shared" ref="CZ3:CZ29" si="470">DB35*CZ$32</f>
        <v>10859.888325</v>
      </c>
      <c r="DA3" s="803">
        <f t="shared" ref="DA3:FL3" si="471">DB35*DA$32</f>
        <v>12265.750231799999</v>
      </c>
      <c r="DB3" s="803">
        <f t="shared" ref="DB3:FM3" si="472">DB35*DB$32</f>
        <v>17494.292828999998</v>
      </c>
      <c r="DC3" s="803">
        <f t="shared" ref="DC3:DC29" si="473">DI35*DC$32</f>
        <v>9629.1202644000005</v>
      </c>
      <c r="DD3" s="803">
        <f t="shared" ref="DD3:DD29" si="474">DI35*DD$32</f>
        <v>9494.0583465</v>
      </c>
      <c r="DE3" s="803">
        <f t="shared" ref="DE3:DE29" si="475">DI35*DE$32</f>
        <v>9573.5065334999999</v>
      </c>
      <c r="DF3" s="803">
        <f t="shared" ref="DF3:DF29" si="476">DI35*DF$32</f>
        <v>9891.2992814999998</v>
      </c>
      <c r="DG3" s="803">
        <f t="shared" ref="DG3:DG29" si="477">DI35*DG$32</f>
        <v>10924.125712500001</v>
      </c>
      <c r="DH3" s="803">
        <f t="shared" ref="DH3:FS3" si="478">DI35*DH$32</f>
        <v>12338.303441100001</v>
      </c>
      <c r="DI3" s="803">
        <f t="shared" ref="DI3:FT3" si="479">DI35*DI$32</f>
        <v>17597.773420500002</v>
      </c>
      <c r="DJ3" s="803">
        <f t="shared" ref="DJ3:DJ29" si="480">DP35*DJ$32</f>
        <v>12135.703908240001</v>
      </c>
      <c r="DK3" s="803">
        <f t="shared" ref="DK3:DK29" si="481">DP35*DK$32</f>
        <v>11965.483638899999</v>
      </c>
      <c r="DL3" s="803">
        <f t="shared" ref="DL3:DL29" si="482">DP35*DL$32</f>
        <v>12065.6132091</v>
      </c>
      <c r="DM3" s="803">
        <f t="shared" ref="DM3:DM29" si="483">DP35*DM$32</f>
        <v>12466.131489900001</v>
      </c>
      <c r="DN3" s="803">
        <f t="shared" ref="DN3:DN29" si="484">DP35*DN$32</f>
        <v>13767.815902500002</v>
      </c>
      <c r="DO3" s="803">
        <f t="shared" ref="DO3:FZ3" si="485">DP35*DO$32</f>
        <v>15550.12225206</v>
      </c>
      <c r="DP3" s="803">
        <f t="shared" ref="DP3:GA3" si="486">DP35*DP$32</f>
        <v>22178.6997993</v>
      </c>
      <c r="DQ3" s="803">
        <f t="shared" ref="DQ3:DQ29" si="487">DW35*DQ$32</f>
        <v>9644.2778757600008</v>
      </c>
      <c r="DR3" s="803">
        <f t="shared" ref="DR3:DR29" si="488">DW35*DR$32</f>
        <v>9509.0033511000001</v>
      </c>
      <c r="DS3" s="803">
        <f t="shared" ref="DS3:DS29" si="489">DW35*DS$32</f>
        <v>9588.5766008999999</v>
      </c>
      <c r="DT3" s="803">
        <f t="shared" ref="DT3:DT29" si="490">DW35*DT$32</f>
        <v>9906.8696001000008</v>
      </c>
      <c r="DU3" s="803">
        <f t="shared" ref="DU3:DU29" si="491">DW35*DU$32</f>
        <v>10941.321847500001</v>
      </c>
      <c r="DV3" s="803">
        <f t="shared" ref="DV3:GG3" si="492">DW35*DV$32</f>
        <v>12357.725693939999</v>
      </c>
      <c r="DW3" s="803">
        <f t="shared" ref="DW3:GH3" si="493">DW35*DW$32</f>
        <v>17625.474830700001</v>
      </c>
      <c r="DX3" s="803">
        <f t="shared" ref="DX3:DX20" si="494">ED35*DX$32</f>
        <v>17433.305624644214</v>
      </c>
      <c r="DY3" s="803">
        <f t="shared" ref="DY3:DY20" si="495">ED35*DY$32</f>
        <v>20749.279259990733</v>
      </c>
      <c r="DZ3" s="803">
        <f t="shared" ref="DZ3:DZ20" si="496">ED35*DZ$32</f>
        <v>27762.654915574538</v>
      </c>
      <c r="EA3" s="803">
        <f t="shared" ref="EA3:EA20" si="497">ED35*EA$32</f>
        <v>10792.689527021796</v>
      </c>
      <c r="EB3" s="803">
        <f t="shared" ref="EB3:EB20" si="498">ED35*EB$32</f>
        <v>11919.637027835317</v>
      </c>
      <c r="EC3" s="803">
        <f t="shared" ref="EC3:GN3" si="499">ED35*EC$32</f>
        <v>13462.688221256905</v>
      </c>
      <c r="ED3" s="803">
        <f t="shared" ref="ED3:GO3" si="500">ED35*ED$32</f>
        <v>19201.451648476526</v>
      </c>
      <c r="EE3" s="803">
        <f t="shared" ref="EE3:EE20" si="501">EK35*EE$32</f>
        <v>10214.078421643202</v>
      </c>
      <c r="EF3" s="803">
        <f t="shared" ref="EF3:EF20" si="502">EK35*EF$32</f>
        <v>10070.811645102001</v>
      </c>
      <c r="EG3" s="803">
        <f t="shared" ref="EG3:EG20" si="503">EK35*EG$32</f>
        <v>10155.086219538001</v>
      </c>
      <c r="EH3" s="803">
        <f t="shared" ref="EH3:EH20" si="504">EK35*EH$32</f>
        <v>10492.184517282001</v>
      </c>
      <c r="EI3" s="803">
        <f t="shared" ref="EI3:EI20" si="505">EK35*EI$32</f>
        <v>11587.753984950003</v>
      </c>
      <c r="EJ3" s="803">
        <f t="shared" ref="EJ3:GU3" si="506">EK35*EJ$32</f>
        <v>13087.841409910801</v>
      </c>
      <c r="EK3" s="803">
        <f t="shared" ref="EK3:GV3" si="507">EK35*EK$32</f>
        <v>18666.818237574003</v>
      </c>
      <c r="EL3" s="803">
        <f t="shared" ref="EL3:EL20" si="508">ER35*EL$32</f>
        <v>10693.657072800001</v>
      </c>
      <c r="EM3" s="803">
        <f t="shared" ref="EM3:EM20" si="509">ER35*EM$32</f>
        <v>10543.663533000001</v>
      </c>
      <c r="EN3" s="803">
        <f t="shared" ref="EN3:EN20" si="510">ER35*EN$32</f>
        <v>10631.895027</v>
      </c>
      <c r="EO3" s="803">
        <f t="shared" ref="EO3:EO20" si="511">ER35*EO$32</f>
        <v>10984.821003000001</v>
      </c>
      <c r="EP3" s="803">
        <f t="shared" ref="EP3:EP20" si="512">ER35*EP$32</f>
        <v>12131.830425000002</v>
      </c>
      <c r="EQ3" s="803">
        <f t="shared" ref="EQ3:HB3" si="513">ER35*EQ$32</f>
        <v>13702.351018200001</v>
      </c>
      <c r="ER3" s="803">
        <f t="shared" ref="ER3:HC3" si="514">ER35*ER$32</f>
        <v>19543.275921</v>
      </c>
      <c r="ES3" s="803">
        <f t="shared" ref="ES3:ES20" si="515">EY35*ES$32</f>
        <v>8854.7175465984001</v>
      </c>
      <c r="ET3" s="803">
        <f t="shared" ref="ET3:ET20" si="516">EY35*ET$32</f>
        <v>8730.517713023999</v>
      </c>
      <c r="EU3" s="803">
        <f t="shared" ref="EU3:EU20" si="517">EY35*EU$32</f>
        <v>8803.5764386560004</v>
      </c>
      <c r="EV3" s="803">
        <f t="shared" ref="EV3:EV20" si="518">EY35*EV$32</f>
        <v>9095.8113411840004</v>
      </c>
      <c r="EW3" s="803">
        <f t="shared" ref="EW3:EW20" si="519">EY35*EW$32</f>
        <v>10045.574774400002</v>
      </c>
      <c r="EX3" s="803">
        <f t="shared" ref="EX3:HI3" si="520">EY35*EX$32</f>
        <v>11346.020090649599</v>
      </c>
      <c r="EY3" s="803">
        <f t="shared" ref="EY3:HJ3" si="521">EY35*EY$32</f>
        <v>16182.507727488</v>
      </c>
      <c r="EZ3" s="803">
        <f t="shared" ref="EZ3:EZ20" si="522">FF35*EZ$32</f>
        <v>8759.2465884672019</v>
      </c>
      <c r="FA3" s="803">
        <f t="shared" ref="FA3:FA20" si="523">FF35*FA$32</f>
        <v>8636.3858689919998</v>
      </c>
      <c r="FB3" s="803">
        <f t="shared" ref="FB3:FB20" si="524">FF35*FB$32</f>
        <v>8708.6568804480012</v>
      </c>
      <c r="FC3" s="803">
        <f t="shared" ref="FC3:FC20" si="525">FF35*FC$32</f>
        <v>8997.7409262720012</v>
      </c>
      <c r="FD3" s="803">
        <f t="shared" ref="FD3:FD20" si="526">FF35*FD$32</f>
        <v>9937.2640752000025</v>
      </c>
      <c r="FE3" s="803">
        <f t="shared" ref="FE3:HP3" si="527">FF35*FE$32</f>
        <v>11223.688079116801</v>
      </c>
      <c r="FF3" s="803">
        <f t="shared" ref="FF3:HQ3" si="528">FF35*FF$32</f>
        <v>16008.029037504002</v>
      </c>
      <c r="FG3" s="803">
        <f t="shared" ref="FG3:FG20" si="529">FM35*FG$32</f>
        <v>13758.929889408002</v>
      </c>
      <c r="FH3" s="803">
        <f t="shared" ref="FH3:FH20" si="530">FM35*FH$32</f>
        <v>13565.941598880001</v>
      </c>
      <c r="FI3" s="803">
        <f t="shared" ref="FI3:FI20" si="531">FM35*FI$32</f>
        <v>13679.464122720001</v>
      </c>
      <c r="FJ3" s="803">
        <f t="shared" ref="FJ3:FJ20" si="532">FM35*FJ$32</f>
        <v>14133.55421808</v>
      </c>
      <c r="FK3" s="803">
        <f t="shared" ref="FK3:FK20" si="533">FM35*FK$32</f>
        <v>15609.347028000002</v>
      </c>
      <c r="FL3" s="803">
        <f t="shared" ref="FL3:HW3" si="534">FM35*FL$32</f>
        <v>17630.047952352001</v>
      </c>
      <c r="FM3" s="803">
        <f t="shared" ref="FM3:HX3" si="535">FM35*FM$32</f>
        <v>25145.239030560002</v>
      </c>
      <c r="FN3" s="803">
        <f t="shared" ref="FN3:FN20" si="536">FT35*FN$32</f>
        <v>11591.098985088001</v>
      </c>
      <c r="FO3" s="803">
        <f t="shared" ref="FO3:FO20" si="537">FT35*FO$32</f>
        <v>11428.517563680001</v>
      </c>
      <c r="FP3" s="803">
        <f t="shared" ref="FP3:FP20" si="538">FT35*FP$32</f>
        <v>11524.153693920001</v>
      </c>
      <c r="FQ3" s="803">
        <f t="shared" ref="FQ3:FQ20" si="539">FT35*FQ$32</f>
        <v>11906.698214880002</v>
      </c>
      <c r="FR3" s="803">
        <f t="shared" ref="FR3:FR20" si="540">FT35*FR$32</f>
        <v>13149.967908000002</v>
      </c>
      <c r="FS3" s="803">
        <f t="shared" ref="FS3:ID3" si="541">FT35*FS$32</f>
        <v>14852.291026272002</v>
      </c>
      <c r="FT3" s="803">
        <f t="shared" ref="FT3:IE3" si="542">FT35*FT$32</f>
        <v>21183.402848160003</v>
      </c>
      <c r="FU3" s="803">
        <f t="shared" ref="FU3:FU20" si="543">GA35*FU$32</f>
        <v>10524.132877824002</v>
      </c>
      <c r="FV3" s="803">
        <f t="shared" ref="FV3:FV20" si="544">GA35*FV$32</f>
        <v>10376.517152640001</v>
      </c>
      <c r="FW3" s="803">
        <f t="shared" ref="FW3:FW20" si="545">GA35*FW$32</f>
        <v>10463.349932160001</v>
      </c>
      <c r="FX3" s="803">
        <f t="shared" ref="FX3:FX20" si="546">GA35*FX$32</f>
        <v>10810.681050240002</v>
      </c>
      <c r="FY3" s="803">
        <f t="shared" ref="FY3:FY20" si="547">GA35*FY$32</f>
        <v>11939.507184000002</v>
      </c>
      <c r="FZ3" s="803">
        <f t="shared" ref="FZ3:IK3" si="548">GA35*FZ$32</f>
        <v>13485.130659456001</v>
      </c>
      <c r="GA3" s="803">
        <f t="shared" ref="GA3:IL3" si="549">GA35*GA$32</f>
        <v>19233.460663680002</v>
      </c>
      <c r="GB3" s="803">
        <f t="shared" ref="GB3:GB20" si="550">GH35*GB$32</f>
        <v>10211.302080000003</v>
      </c>
      <c r="GC3" s="803">
        <f t="shared" ref="GC3:GC20" si="551">GH35*GC$32</f>
        <v>10313.415100800003</v>
      </c>
      <c r="GD3" s="803">
        <f t="shared" ref="GD3:GD20" si="552">GH35*GD$32</f>
        <v>10194.283243200003</v>
      </c>
      <c r="GE3" s="803">
        <f t="shared" ref="GE3:GE20" si="553">GH35*GE$32</f>
        <v>9062.5305960000023</v>
      </c>
      <c r="GF3" s="803">
        <f t="shared" ref="GF3:GF20" si="554">GH35*GF$32</f>
        <v>10594.225908000002</v>
      </c>
      <c r="GG3" s="803">
        <f t="shared" ref="GG3:IR3" si="555">GH35*GG$32</f>
        <v>14295.822912000005</v>
      </c>
      <c r="GH3" s="803">
        <f t="shared" ref="GH3:IS3" si="556">GH35*GH$32</f>
        <v>20422.604160000006</v>
      </c>
      <c r="GI3" s="803">
        <f t="shared" ref="GI3:GI20" si="557">GO35*GI$32</f>
        <v>11333.503641599998</v>
      </c>
      <c r="GJ3" s="803">
        <f t="shared" ref="GJ3:GJ20" si="558">GO35*GJ$32</f>
        <v>11446.838678016</v>
      </c>
      <c r="GK3" s="803">
        <f t="shared" ref="GK3:GK20" si="559">GO35*GK$32</f>
        <v>11314.614468864</v>
      </c>
      <c r="GL3" s="803">
        <f t="shared" ref="GL3:GL20" si="560">GO35*GL$32</f>
        <v>10058.484481919999</v>
      </c>
      <c r="GM3" s="803">
        <f t="shared" ref="GM3:GM20" si="561">GO35*GM$32</f>
        <v>11758.510028159999</v>
      </c>
      <c r="GN3" s="803">
        <f t="shared" ref="GN3:HS3" si="562">GO35*GN$32</f>
        <v>15866.90509824</v>
      </c>
      <c r="GO3" s="803">
        <f t="shared" ref="GO3:HT3" si="563">GO35*GO$32</f>
        <v>22667.007283199997</v>
      </c>
      <c r="GP3" s="803">
        <f t="shared" ref="GP3:GP20" si="564">GV35*GP$32</f>
        <v>9264.121113600002</v>
      </c>
      <c r="GQ3" s="803">
        <f t="shared" ref="GQ3:GQ20" si="565">GV35*GQ$32</f>
        <v>9356.7623247360025</v>
      </c>
      <c r="GR3" s="803">
        <f t="shared" ref="GR3:GR20" si="566">GV35*GR$32</f>
        <v>9248.6809117440025</v>
      </c>
      <c r="GS3" s="803">
        <f t="shared" ref="GS3:GS20" si="567">GV35*GS$32</f>
        <v>8221.907488320001</v>
      </c>
      <c r="GT3" s="803">
        <f t="shared" ref="GT3:GT20" si="568">GV35*GT$32</f>
        <v>9611.5256553600011</v>
      </c>
      <c r="GU3" s="803">
        <f t="shared" ref="GU3:HZ3" si="569">GV35*GU$32</f>
        <v>12969.769559040004</v>
      </c>
      <c r="GV3" s="803">
        <f t="shared" ref="GV3:IA3" si="570">GV35*GV$32</f>
        <v>18528.242227200004</v>
      </c>
      <c r="GW3" s="803">
        <f t="shared" ref="GW3:GW20" si="571">HC35*GW$32</f>
        <v>10703.903500800001</v>
      </c>
      <c r="GX3" s="803">
        <f t="shared" ref="GX3:GX20" si="572">HC35*GX$32</f>
        <v>10810.942535808003</v>
      </c>
      <c r="GY3" s="803">
        <f t="shared" ref="GY3:GY20" si="573">HC35*GY$32</f>
        <v>10686.063661632003</v>
      </c>
      <c r="GZ3" s="803">
        <f t="shared" ref="GZ3:GZ20" si="574">HC35*GZ$32</f>
        <v>9499.7143569600012</v>
      </c>
      <c r="HA3" s="803">
        <f t="shared" ref="HA3:HA20" si="575">HC35*HA$32</f>
        <v>11105.299882080002</v>
      </c>
      <c r="HB3" s="803">
        <f t="shared" ref="HB3:IG3" si="576">HC35*HB$32</f>
        <v>14985.464901120004</v>
      </c>
      <c r="HC3" s="803">
        <f t="shared" ref="HC3:IH3" si="577">HC35*HC$32</f>
        <v>21407.807001600002</v>
      </c>
      <c r="HD3" s="803">
        <f t="shared" ref="HD3:HD20" si="578">HJ35*HD$32</f>
        <v>9912.1550471999999</v>
      </c>
      <c r="HE3" s="803">
        <f t="shared" ref="HE3:HE20" si="579">HJ35*HE$32</f>
        <v>10011.276597672</v>
      </c>
      <c r="HF3" s="803">
        <f t="shared" ref="HF3:HF20" si="580">HJ35*HF$32</f>
        <v>9895.634788788002</v>
      </c>
      <c r="HG3" s="803">
        <f t="shared" ref="HG3:HG20" si="581">HJ35*HG$32</f>
        <v>8797.0376043900014</v>
      </c>
      <c r="HH3" s="803">
        <f t="shared" ref="HH3:HH20" si="582">HJ35*HH$32</f>
        <v>10283.860861470001</v>
      </c>
      <c r="HI3" s="803">
        <f t="shared" ref="HI3:IN3" si="583">HJ35*HI$32</f>
        <v>13877.017066080001</v>
      </c>
      <c r="HJ3" s="803">
        <f t="shared" ref="HJ3:IO3" si="584">HJ35*HJ$32</f>
        <v>19824.3100944</v>
      </c>
      <c r="HK3" s="803">
        <f t="shared" ref="HK3:HK20" si="585">HQ35*HK$32</f>
        <v>9605.3359751999997</v>
      </c>
      <c r="HL3" s="803">
        <f t="shared" ref="HL3:HL20" si="586">HQ35*HL$32</f>
        <v>9701.3893349520004</v>
      </c>
      <c r="HM3" s="803">
        <f t="shared" ref="HM3:HM20" si="587">HQ35*HM$32</f>
        <v>9589.3270819079989</v>
      </c>
      <c r="HN3" s="803">
        <f t="shared" ref="HN3:HN20" si="588">HQ35*HN$32</f>
        <v>8524.7356779900001</v>
      </c>
      <c r="HO3" s="803">
        <f t="shared" ref="HO3:HO20" si="589">HQ35*HO$32</f>
        <v>9965.5360742699995</v>
      </c>
      <c r="HP3" s="803">
        <f t="shared" ref="HP3:IU3" si="590">HQ35*HP$32</f>
        <v>13447.47036528</v>
      </c>
      <c r="HQ3" s="803">
        <f t="shared" ref="HQ3:IV3" si="591">HQ35*HQ$32</f>
        <v>19210.671950399999</v>
      </c>
      <c r="HR3" s="803">
        <f t="shared" ref="HR3:HR20" si="592">HX35*HR$32</f>
        <v>9712.7009531999993</v>
      </c>
      <c r="HS3" s="803">
        <f t="shared" ref="HS3:HS20" si="593">HX35*HS$32</f>
        <v>9809.8279627320007</v>
      </c>
      <c r="HT3" s="803">
        <f t="shared" ref="HT3:HT20" si="594">HX35*HT$32</f>
        <v>9696.5131182780005</v>
      </c>
      <c r="HU3" s="803">
        <f t="shared" ref="HU3:HU20" si="595">HX35*HU$32</f>
        <v>8620.0220959649996</v>
      </c>
      <c r="HV3" s="803">
        <f t="shared" ref="HV3:HV20" si="596">HX35*HV$32</f>
        <v>10076.927238945</v>
      </c>
      <c r="HW3" s="803">
        <f t="shared" ref="HW3:JB3" si="597">HX35*HW$32</f>
        <v>13597.781334480002</v>
      </c>
      <c r="HX3" s="803">
        <f t="shared" ref="HX3:JC3" si="598">HX35*HX$32</f>
        <v>19425.401906399999</v>
      </c>
      <c r="HY3" s="803">
        <f t="shared" ref="HY3:HY20" si="599">IE35*HY$32</f>
        <v>9198.2345112000003</v>
      </c>
      <c r="HZ3" s="803">
        <f t="shared" ref="HZ3:HZ20" si="600">IE35*HZ$32</f>
        <v>9290.2168563119994</v>
      </c>
      <c r="IA3" s="803">
        <f t="shared" ref="IA3:IA20" si="601">IE35*IA$32</f>
        <v>9182.904120348001</v>
      </c>
      <c r="IB3" s="803">
        <f t="shared" ref="IB3:IB20" si="602">IE35*IB$32</f>
        <v>8163.4331286899996</v>
      </c>
      <c r="IC3" s="803">
        <f t="shared" ref="IC3:IC20" si="603">IE35*IC$32</f>
        <v>9543.1683053699999</v>
      </c>
      <c r="ID3" s="803">
        <f t="shared" ref="ID3:JI3" si="604">IE35*ID$32</f>
        <v>12877.528315680001</v>
      </c>
      <c r="IE3" s="803">
        <f t="shared" ref="IE3:JJ3" si="605">IE35*IE$32</f>
        <v>18396.469022400001</v>
      </c>
      <c r="IF3" s="803">
        <f t="shared" ref="IF3:IF20" si="606">IL35*IF$32</f>
        <v>8609.2423199999994</v>
      </c>
      <c r="IG3" s="803">
        <f t="shared" ref="IG3:IG20" si="607">IL35*IG$32</f>
        <v>8695.334743200001</v>
      </c>
      <c r="IH3" s="803">
        <f t="shared" ref="IH3:IH20" si="608">IL35*IH$32</f>
        <v>8594.8935828000012</v>
      </c>
      <c r="II3" s="803">
        <f t="shared" ref="II3:II20" si="609">IL35*II$32</f>
        <v>7640.7025590000003</v>
      </c>
      <c r="IJ3" s="803">
        <f t="shared" ref="IJ3:IJ20" si="610">IL35*IJ$32</f>
        <v>8932.0889069999994</v>
      </c>
      <c r="IK3" s="803">
        <f t="shared" ref="IK3:JP3" si="611">IL35*IK$32</f>
        <v>12052.939248000001</v>
      </c>
      <c r="IL3" s="803">
        <f t="shared" ref="IL3:JQ3" si="612">IL35*IL$32</f>
        <v>17218.484639999999</v>
      </c>
      <c r="IM3" s="803">
        <f t="shared" ref="IM3:IM20" si="613">IS35*IM$32</f>
        <v>8832.3959556000009</v>
      </c>
      <c r="IN3" s="803">
        <f t="shared" ref="IN3:IN20" si="614">IS35*IN$32</f>
        <v>8920.7199151560017</v>
      </c>
      <c r="IO3" s="803">
        <f t="shared" ref="IO3:IO20" si="615">IS35*IO$32</f>
        <v>8817.675295674002</v>
      </c>
      <c r="IP3" s="803">
        <f t="shared" ref="IP3:IP20" si="616">IS35*IP$32</f>
        <v>7838.7514105950004</v>
      </c>
      <c r="IQ3" s="803">
        <f t="shared" ref="IQ3:IQ20" si="617">IS35*IQ$32</f>
        <v>9163.6108039350001</v>
      </c>
      <c r="IR3" s="803">
        <f t="shared" ref="IR3:JW3" si="618">IS35*IR$32</f>
        <v>12365.354337840003</v>
      </c>
      <c r="IS3" s="803">
        <f t="shared" ref="IS3:JX3" si="619">IS35*IS$32</f>
        <v>17664.791911200002</v>
      </c>
      <c r="IT3" s="803">
        <f t="shared" ref="IT3:IT20" si="620">IZ35*IT$32</f>
        <v>8715.8458296000008</v>
      </c>
      <c r="IU3" s="803">
        <f t="shared" ref="IU3:IU20" si="621">IZ35*IU$32</f>
        <v>8803.0042878960012</v>
      </c>
      <c r="IV3" s="803">
        <f t="shared" ref="IV3:IV20" si="622">IZ35*IV$32</f>
        <v>8701.319419884001</v>
      </c>
      <c r="IW3" s="803">
        <f t="shared" ref="IW3:IW20" si="623">IZ35*IW$32</f>
        <v>7735.3131737700005</v>
      </c>
      <c r="IX3" s="803">
        <f t="shared" ref="IX3:IX20" si="624">IZ35*IX$32</f>
        <v>9042.6900482100009</v>
      </c>
      <c r="IY3" s="803">
        <f t="shared" ref="IY3:KD3" si="625">IZ35*IY$32</f>
        <v>12202.184161440002</v>
      </c>
      <c r="IZ3" s="803">
        <f t="shared" ref="IZ3:KE3" si="626">IZ35*IZ$32</f>
        <v>17431.691659200002</v>
      </c>
      <c r="JA3" s="803">
        <f t="shared" ref="JA3:JA20" si="627">JG35*JA$32</f>
        <v>8218.4654160000009</v>
      </c>
      <c r="JB3" s="803">
        <f t="shared" ref="JB3:JB20" si="628">JG35*JB$32</f>
        <v>8300.6500701599998</v>
      </c>
      <c r="JC3" s="803">
        <f t="shared" ref="JC3:JC20" si="629">JG35*JC$32</f>
        <v>8204.7679736400005</v>
      </c>
      <c r="JD3" s="803">
        <f t="shared" ref="JD3:JD20" si="630">JG35*JD$32</f>
        <v>7293.8880567000006</v>
      </c>
      <c r="JE3" s="803">
        <f t="shared" ref="JE3:JE20" si="631">JG35*JE$32</f>
        <v>8526.6578691000013</v>
      </c>
      <c r="JF3" s="803">
        <f t="shared" ref="JF3:KK3" si="632">JG35*JF$32</f>
        <v>11505.851582400002</v>
      </c>
      <c r="JG3" s="803">
        <f t="shared" ref="JG3:KL3" si="633">JG35*JG$32</f>
        <v>16436.930832000002</v>
      </c>
      <c r="JH3" s="803">
        <f t="shared" ref="JH3:JH20" si="634">JN35*JH$32</f>
        <v>9307.6328268000016</v>
      </c>
      <c r="JI3" s="803">
        <f t="shared" ref="JI3:JI20" si="635">JN35*JI$32</f>
        <v>9400.7091550680016</v>
      </c>
      <c r="JJ3" s="803">
        <f t="shared" ref="JJ3:JJ20" si="636">JN35*JJ$32</f>
        <v>9292.1201054220019</v>
      </c>
      <c r="JK3" s="803">
        <f t="shared" ref="JK3:JK20" si="637">JN35*JK$32</f>
        <v>8260.5241337850002</v>
      </c>
      <c r="JL3" s="803">
        <f t="shared" ref="JL3:JL20" si="638">JN35*JL$32</f>
        <v>9656.669057805002</v>
      </c>
      <c r="JM3" s="803">
        <f t="shared" ref="JM3:KR3" si="639">JN35*JM$32</f>
        <v>13030.685957520003</v>
      </c>
      <c r="JN3" s="803">
        <f t="shared" ref="JN3:KS3" si="640">JN35*JN$32</f>
        <v>18615.265653600003</v>
      </c>
      <c r="JO3" s="803">
        <f t="shared" ref="JO3:JO20" si="641">JU35*JO$32</f>
        <v>8249.6673071819987</v>
      </c>
      <c r="JP3" s="803">
        <f t="shared" ref="JP3:JP20" si="642">JU35*JP$32</f>
        <v>8062.6471415279993</v>
      </c>
      <c r="JQ3" s="803">
        <f t="shared" ref="JQ3:JQ20" si="643">JU35*JQ$32</f>
        <v>8180.4005791619993</v>
      </c>
      <c r="JR3" s="803">
        <f t="shared" ref="JR3:JR20" si="644">JU35*JR$32</f>
        <v>8000.3070863100002</v>
      </c>
      <c r="JS3" s="803">
        <f t="shared" ref="JS3:JS20" si="645">JU35*JS$32</f>
        <v>8852.2878409559999</v>
      </c>
      <c r="JT3" s="803">
        <f t="shared" ref="JT3:KY3" si="646">JU35*JT$32</f>
        <v>10895.656317546</v>
      </c>
      <c r="JU3" s="803">
        <f t="shared" ref="JU3:KZ3" si="647">JU35*JU$32</f>
        <v>17025.761747315999</v>
      </c>
      <c r="JV3" s="803">
        <f t="shared" ref="JV3:JV20" si="648">KB35*JV$32</f>
        <v>8960.3678278799998</v>
      </c>
      <c r="JW3" s="803">
        <f t="shared" ref="JW3:JW20" si="649">KB35*JW$32</f>
        <v>8757.2360635200002</v>
      </c>
      <c r="JX3" s="803">
        <f t="shared" ref="JX3:JX20" si="650">KB35*JX$32</f>
        <v>8885.1338410799999</v>
      </c>
      <c r="JY3" s="803">
        <f t="shared" ref="JY3:JY20" si="651">KB35*JY$32</f>
        <v>8689.5254753999998</v>
      </c>
      <c r="JZ3" s="803">
        <f t="shared" ref="JZ3:JZ20" si="652">KB35*JZ$32</f>
        <v>9614.9035130399989</v>
      </c>
      <c r="KA3" s="803">
        <f t="shared" ref="KA3:LF3" si="653">KB35*KA$32</f>
        <v>11834.306123639999</v>
      </c>
      <c r="KB3" s="803">
        <f t="shared" ref="KB3:LG3" si="654">KB35*KB$32</f>
        <v>18492.513955439998</v>
      </c>
      <c r="KC3" s="803">
        <f t="shared" ref="KC3:KC27" si="655">KI35*KC$32</f>
        <v>9470.7840872610013</v>
      </c>
      <c r="KD3" s="803">
        <f t="shared" ref="KD3:KD27" si="656">KI35*KD$32</f>
        <v>9256.0811734440031</v>
      </c>
      <c r="KE3" s="803">
        <f t="shared" ref="KE3:KE27" si="657">KI35*KE$32</f>
        <v>9391.264489551002</v>
      </c>
      <c r="KF3" s="803">
        <f t="shared" ref="KF3:KF27" si="658">KI35*KF$32</f>
        <v>9184.5135355050024</v>
      </c>
      <c r="KG3" s="803">
        <f t="shared" ref="KG3:KG27" si="659">KI35*KG$32</f>
        <v>10162.604587338003</v>
      </c>
      <c r="KH3" s="803">
        <f t="shared" ref="KH3:LM3" si="660">KI35*KH$32</f>
        <v>12508.432719783003</v>
      </c>
      <c r="KI3" s="803">
        <f t="shared" ref="KI3:LN3" si="661">KI35*KI$32</f>
        <v>19545.917117118002</v>
      </c>
      <c r="KJ3" s="803">
        <f t="shared" ref="KJ3:KJ27" si="662">KP35*KJ$32</f>
        <v>12497.043580812</v>
      </c>
      <c r="KK3" s="803">
        <f t="shared" ref="KK3:KK27" si="663">KP35*KK$32</f>
        <v>12213.735288048001</v>
      </c>
      <c r="KL3" s="803">
        <f t="shared" ref="KL3:KL27" si="664">KP35*KL$32</f>
        <v>12392.114583492001</v>
      </c>
      <c r="KM3" s="803">
        <f t="shared" ref="KM3:KM27" si="665">KP35*KM$32</f>
        <v>12119.299190460002</v>
      </c>
      <c r="KN3" s="803">
        <f t="shared" ref="KN3:KN27" si="666">KP35*KN$32</f>
        <v>13409.925857496</v>
      </c>
      <c r="KO3" s="803">
        <f t="shared" ref="KO3:LT3" si="667">KP35*KO$32</f>
        <v>16505.331278436002</v>
      </c>
      <c r="KP3" s="803">
        <f t="shared" ref="KP3:LU3" si="668">KP35*KP$32</f>
        <v>25791.547541256001</v>
      </c>
      <c r="KQ3" s="803">
        <f t="shared" ref="KQ3:KQ27" si="669">KW35*KQ$32</f>
        <v>8184.5007715169986</v>
      </c>
      <c r="KR3" s="803">
        <f t="shared" ref="KR3:KR27" si="670">KW35*KR$32</f>
        <v>7998.9579328679993</v>
      </c>
      <c r="KS3" s="803">
        <f t="shared" ref="KS3:KS27" si="671">KW35*KS$32</f>
        <v>8115.7812016469989</v>
      </c>
      <c r="KT3" s="803">
        <f t="shared" ref="KT3:KT27" si="672">KW35*KT$32</f>
        <v>7937.1103199849995</v>
      </c>
      <c r="KU3" s="803">
        <f t="shared" ref="KU3:KU27" si="673">KW35*KU$32</f>
        <v>8782.3610293859983</v>
      </c>
      <c r="KV3" s="803">
        <f t="shared" ref="KV3:MA3" si="674">KW35*KV$32</f>
        <v>10809.588340550998</v>
      </c>
      <c r="KW3" s="803">
        <f t="shared" ref="KW3:MB3" si="675">KW35*KW$32</f>
        <v>16891.270274045997</v>
      </c>
      <c r="KX3" s="803">
        <f t="shared" ref="KX3:KX27" si="676">LD35*KX$32</f>
        <v>9100.9317488039997</v>
      </c>
      <c r="KY3" s="803">
        <f t="shared" ref="KY3:KY27" si="677">LD35*KY$32</f>
        <v>8894.6133968160011</v>
      </c>
      <c r="KZ3" s="803">
        <f t="shared" ref="KZ3:KZ27" si="678">LD35*KZ$32</f>
        <v>9024.5175443640001</v>
      </c>
      <c r="LA3" s="803">
        <f t="shared" ref="LA3:LA27" si="679">LD35*LA$32</f>
        <v>8825.8406128200004</v>
      </c>
      <c r="LB3" s="803">
        <f t="shared" ref="LB3:LB27" si="680">LD35*LB$32</f>
        <v>9765.7353274319994</v>
      </c>
      <c r="LC3" s="803">
        <f t="shared" ref="LC3:MH3" si="681">LD35*LC$32</f>
        <v>12019.954358412</v>
      </c>
      <c r="LD3" s="803">
        <f t="shared" ref="LD3:MI3" si="682">LD35*LD$32</f>
        <v>18782.611451352001</v>
      </c>
      <c r="LE3" s="803">
        <f t="shared" ref="LE3:LE27" si="683">LK35*LE$32</f>
        <v>10938.063214469999</v>
      </c>
      <c r="LF3" s="803">
        <f t="shared" ref="LF3:LF27" si="684">LK35*LF$32</f>
        <v>10690.09704588</v>
      </c>
      <c r="LG3" s="803">
        <f t="shared" ref="LG3:LG27" si="685">LK35*LG$32</f>
        <v>10846.22389277</v>
      </c>
      <c r="LH3" s="803">
        <f t="shared" ref="LH3:LH27" si="686">LK35*LH$32</f>
        <v>10607.44165635</v>
      </c>
      <c r="LI3" s="803">
        <f t="shared" ref="LI3:LI27" si="687">LK35*LI$32</f>
        <v>11737.06531326</v>
      </c>
      <c r="LJ3" s="803">
        <f t="shared" ref="LJ3:MO3" si="688">LK35*LJ$32</f>
        <v>14446.32530341</v>
      </c>
      <c r="LK3" s="803">
        <f t="shared" ref="LK3:MP3" si="689">LK35*LK$32</f>
        <v>22574.105273860001</v>
      </c>
      <c r="LL3" s="803">
        <f t="shared" ref="LL3:LL27" si="690">LR35*LL$32</f>
        <v>10905.673494260998</v>
      </c>
      <c r="LM3" s="803">
        <f t="shared" ref="LM3:LM27" si="691">LR35*LM$32</f>
        <v>10658.441601443999</v>
      </c>
      <c r="LN3" s="803">
        <f t="shared" ref="LN3:LN27" si="692">LR35*LN$32</f>
        <v>10814.106126550998</v>
      </c>
      <c r="LO3" s="803">
        <f t="shared" ref="LO3:LO27" si="693">LR35*LO$32</f>
        <v>10576.030970505</v>
      </c>
      <c r="LP3" s="803">
        <f t="shared" ref="LP3:LP27" si="694">LR35*LP$32</f>
        <v>11702.309593337999</v>
      </c>
      <c r="LQ3" s="803">
        <f t="shared" ref="LQ3:MV3" si="695">LR35*LQ$32</f>
        <v>14403.546940782999</v>
      </c>
      <c r="LR3" s="803">
        <f t="shared" ref="LR3:MW3" si="696">LR35*LR$32</f>
        <v>22507.258983117998</v>
      </c>
      <c r="LS3" s="803">
        <f t="shared" ref="LS3:LS27" si="697">LY35*LS$32</f>
        <v>15301.586236859999</v>
      </c>
      <c r="LT3" s="803">
        <f t="shared" ref="LT3:LT27" si="698">LY35*LT$32</f>
        <v>14954.698891439999</v>
      </c>
      <c r="LU3" s="803">
        <f t="shared" ref="LU3:LU27" si="699">LY35*LU$32</f>
        <v>15173.109442259998</v>
      </c>
      <c r="LV3" s="803">
        <f t="shared" ref="LV3:LV27" si="700">LY35*LV$32</f>
        <v>14839.069776300001</v>
      </c>
      <c r="LW3" s="803">
        <f t="shared" ref="LW3:LW27" si="701">LY35*LW$32</f>
        <v>16419.334349879999</v>
      </c>
      <c r="LX3" s="803">
        <f t="shared" ref="LX3:NC3" si="702">LY35*LX$32</f>
        <v>20209.399790579999</v>
      </c>
      <c r="LY3" s="803">
        <f t="shared" ref="LY3:ND3" si="703">LY35*LY$32</f>
        <v>31579.596112679996</v>
      </c>
      <c r="LZ3" s="803">
        <f t="shared" ref="LZ3:LZ27" si="704">MF35*LZ$32</f>
        <v>16494.194128545001</v>
      </c>
      <c r="MA3" s="803">
        <f t="shared" ref="MA3:MA27" si="705">MF35*MA$32</f>
        <v>16120.270332180002</v>
      </c>
      <c r="MB3" s="803">
        <f t="shared" ref="MB3:MB27" si="706">MF35*MB$32</f>
        <v>16355.703833595</v>
      </c>
      <c r="MC3" s="803">
        <f t="shared" ref="MC3:MC27" si="707">MF35*MC$32</f>
        <v>15995.629066725001</v>
      </c>
      <c r="MD3" s="803">
        <f t="shared" ref="MD3:MD27" si="708">MF35*MD$32</f>
        <v>17699.059694610001</v>
      </c>
      <c r="ME3" s="803">
        <f t="shared" ref="ME3:NJ3" si="709">MF35*ME$32</f>
        <v>21784.523395635002</v>
      </c>
      <c r="MF3" s="803">
        <f t="shared" ref="MF3:NK3" si="710">MF35*MF$32</f>
        <v>34040.914498710001</v>
      </c>
      <c r="MG3" s="803">
        <f t="shared" ref="MG3:MG27" si="711">MM35*MG$32</f>
        <v>22785.499460429997</v>
      </c>
      <c r="MH3" s="803">
        <f t="shared" ref="MH3:MH27" si="712">MM35*MH$32</f>
        <v>22268.951613719997</v>
      </c>
      <c r="MI3" s="803">
        <f t="shared" ref="MI3:MI27" si="713">MM35*MI$32</f>
        <v>22594.185443129998</v>
      </c>
      <c r="MJ3" s="803">
        <f t="shared" ref="MJ3:MJ27" si="714">MM35*MJ$32</f>
        <v>22096.768998149997</v>
      </c>
      <c r="MK3" s="803">
        <f t="shared" ref="MK3:MK27" si="715">MM35*MK$32</f>
        <v>24449.931410939997</v>
      </c>
      <c r="ML3" s="803">
        <f t="shared" ref="ML3:OC3" si="716">MM35*ML$32</f>
        <v>30093.694921289996</v>
      </c>
      <c r="MM3" s="803">
        <f t="shared" ref="MM3:OC3" si="717">MM35*MM$32</f>
        <v>47024.985452339992</v>
      </c>
      <c r="MN3" s="803">
        <f t="shared" ref="MN3:MN27" si="718">MT35*MN$32</f>
        <v>23474.18759994</v>
      </c>
      <c r="MO3" s="803">
        <f t="shared" ref="MO3:MO27" si="719">MT35*MO$32</f>
        <v>22942.027175760002</v>
      </c>
      <c r="MP3" s="803">
        <f t="shared" ref="MP3:MP27" si="720">MT35*MP$32</f>
        <v>23277.091146539999</v>
      </c>
      <c r="MQ3" s="803">
        <v>45028.08</v>
      </c>
      <c r="MR3" s="803">
        <v>38499.800000000003</v>
      </c>
      <c r="MS3" s="803">
        <v>80099.5</v>
      </c>
      <c r="MT3" s="803">
        <v>59052.81</v>
      </c>
      <c r="MU3" s="803">
        <v>0</v>
      </c>
      <c r="MV3" s="803">
        <v>17037.189999999999</v>
      </c>
      <c r="MW3" s="803">
        <v>16300.46</v>
      </c>
      <c r="MX3" s="803">
        <v>13771.59643</v>
      </c>
      <c r="MY3" s="803">
        <v>15311.50402</v>
      </c>
      <c r="MZ3" s="803">
        <v>17031.650000000001</v>
      </c>
      <c r="NA3" s="803">
        <v>14196.46</v>
      </c>
      <c r="NB3" s="803">
        <v>0</v>
      </c>
      <c r="NC3" s="803">
        <f>$NH$35*NC$32</f>
        <v>11137.329638400002</v>
      </c>
      <c r="ND3" s="803">
        <f t="shared" ref="ND3:NH3" si="721">$NH$35*ND$32</f>
        <v>10505.909993600002</v>
      </c>
      <c r="NE3" s="803">
        <f t="shared" si="721"/>
        <v>9478.9021376000019</v>
      </c>
      <c r="NF3" s="803">
        <f t="shared" si="721"/>
        <v>10483.087596800004</v>
      </c>
      <c r="NG3" s="803">
        <f t="shared" si="721"/>
        <v>13488.036508800004</v>
      </c>
      <c r="NH3" s="803">
        <f t="shared" si="721"/>
        <v>20981.390124800004</v>
      </c>
      <c r="NI3" s="803">
        <f t="shared" ref="NI3:NI29" si="722">NO35*NI$32</f>
        <v>6106.3762488749999</v>
      </c>
      <c r="NJ3" s="803">
        <f t="shared" ref="NJ3:NJ29" si="723">NO35*NJ$32</f>
        <v>5967.9445455000005</v>
      </c>
      <c r="NK3" s="803">
        <f t="shared" ref="NK3:NK29" si="724">NO35*NK$32</f>
        <v>6055.1052476249997</v>
      </c>
      <c r="NL3" s="803">
        <f t="shared" ref="NL3:NL29" si="725">NO35*NL$32</f>
        <v>5921.800644375</v>
      </c>
      <c r="NM3" s="803">
        <f t="shared" ref="NM3:NM29" si="726">NO35*NM$32</f>
        <v>6552.4339597500002</v>
      </c>
      <c r="NN3" s="803">
        <f t="shared" ref="NN3:OC3" si="727">NO35*NN$32</f>
        <v>8064.9284966249998</v>
      </c>
      <c r="NO3" s="803">
        <f t="shared" ref="NO3:OC3" si="728">NO35*NO$32</f>
        <v>12602.41210725</v>
      </c>
      <c r="NP3" s="803">
        <f t="shared" ref="NP3:NP29" si="729">NV35*NP$32</f>
        <v>8182.4076936000019</v>
      </c>
      <c r="NQ3" s="803">
        <f t="shared" ref="NQ3:NQ29" si="730">NV35*NQ$32</f>
        <v>8746.0257276000011</v>
      </c>
      <c r="NR3" s="803">
        <f t="shared" ref="NR3:NR29" si="731">NV35*NR$32</f>
        <v>7592.2664580000019</v>
      </c>
      <c r="NS3" s="803">
        <f t="shared" ref="NS3:NS29" si="732">NV35*NS$32</f>
        <v>7791.1904700000014</v>
      </c>
      <c r="NT3" s="803">
        <f t="shared" ref="NT3:NT29" si="733">NV35*NT$32</f>
        <v>8301.7621008000024</v>
      </c>
      <c r="NU3" s="803">
        <f t="shared" ref="NU3:OC3" si="734">NV35*NU$32</f>
        <v>10509.818634000003</v>
      </c>
      <c r="NV3" s="803">
        <f t="shared" ref="NV3:OC3" si="735">NV35*NV$32</f>
        <v>15184.532916000004</v>
      </c>
      <c r="NW3" s="803">
        <f t="shared" ref="NW3:NW29" si="736">OC35*NW$32</f>
        <v>7219.2558362399986</v>
      </c>
      <c r="NX3" s="803">
        <f t="shared" ref="NX3:NX29" si="737">OC35*NX$32</f>
        <v>7716.5303468399989</v>
      </c>
      <c r="NY3" s="803">
        <f t="shared" ref="NY3:NY29" si="738">OC35*NY$32</f>
        <v>6698.5801721999997</v>
      </c>
      <c r="NZ3" s="803">
        <f t="shared" ref="NZ3:NZ29" si="739">OC35*NZ$32</f>
        <v>6874.0888229999991</v>
      </c>
      <c r="OA3" s="803">
        <f t="shared" ref="OA3:OA29" si="740">OC35*OA$32</f>
        <v>7324.56102672</v>
      </c>
      <c r="OB3" s="803">
        <f t="shared" ref="OB3:OC3" si="741">OC35*OB$32</f>
        <v>9272.7070506</v>
      </c>
      <c r="OC3" s="803">
        <f t="shared" si="367"/>
        <v>13397.160344399999</v>
      </c>
    </row>
    <row r="4" spans="1:442">
      <c r="A4" s="807" t="s">
        <v>11</v>
      </c>
      <c r="B4" s="803">
        <f t="shared" si="368"/>
        <v>5224.9189103999997</v>
      </c>
      <c r="C4" s="803">
        <f t="shared" si="369"/>
        <v>5151.6320939999996</v>
      </c>
      <c r="D4" s="803">
        <f t="shared" si="370"/>
        <v>5194.741986</v>
      </c>
      <c r="E4" s="803">
        <f t="shared" si="371"/>
        <v>5367.1815539999998</v>
      </c>
      <c r="F4" s="803">
        <f t="shared" si="372"/>
        <v>5927.6101500000004</v>
      </c>
      <c r="G4" s="803">
        <f t="shared" si="373"/>
        <v>6694.9662275999999</v>
      </c>
      <c r="H4" s="803">
        <f t="shared" si="374"/>
        <v>9548.8410779999995</v>
      </c>
      <c r="I4" s="803">
        <f t="shared" si="375"/>
        <v>4912.4983464900006</v>
      </c>
      <c r="J4" s="803">
        <f t="shared" si="376"/>
        <v>4843.5936667124997</v>
      </c>
      <c r="K4" s="803">
        <f t="shared" si="377"/>
        <v>4884.1258312874998</v>
      </c>
      <c r="L4" s="803">
        <f t="shared" si="378"/>
        <v>5046.2544895874998</v>
      </c>
      <c r="M4" s="803">
        <f t="shared" si="379"/>
        <v>5573.1726290625011</v>
      </c>
      <c r="N4" s="803">
        <f t="shared" ref="N4:BY4" si="742">O36*N$32</f>
        <v>6294.6451584975002</v>
      </c>
      <c r="O4" s="803">
        <f t="shared" ref="O4:BZ4" si="743">O36*O$32</f>
        <v>8977.8744533625013</v>
      </c>
      <c r="P4" s="803">
        <f t="shared" si="382"/>
        <v>5862.1953763800002</v>
      </c>
      <c r="Q4" s="803">
        <f t="shared" si="383"/>
        <v>5779.9698636749999</v>
      </c>
      <c r="R4" s="803">
        <f t="shared" si="384"/>
        <v>5828.3378123249995</v>
      </c>
      <c r="S4" s="803">
        <f t="shared" si="385"/>
        <v>6021.8096069249996</v>
      </c>
      <c r="T4" s="803">
        <f t="shared" si="386"/>
        <v>6650.5929393750002</v>
      </c>
      <c r="U4" s="803">
        <f t="shared" ref="U4:CF4" si="744">V36*U$32</f>
        <v>7511.5424253449992</v>
      </c>
      <c r="V4" s="803">
        <f t="shared" ref="V4:CG4" si="745">V36*V$32</f>
        <v>10713.500625974999</v>
      </c>
      <c r="W4" s="803">
        <f t="shared" si="389"/>
        <v>6811.2631691999995</v>
      </c>
      <c r="X4" s="803">
        <f t="shared" si="390"/>
        <v>6715.7256494999992</v>
      </c>
      <c r="Y4" s="803">
        <f t="shared" si="391"/>
        <v>6771.9241904999999</v>
      </c>
      <c r="Z4" s="803">
        <f t="shared" si="392"/>
        <v>6996.7183544999998</v>
      </c>
      <c r="AA4" s="803">
        <f t="shared" si="393"/>
        <v>7727.2993875000002</v>
      </c>
      <c r="AB4" s="803">
        <f t="shared" ref="AB4:CM4" si="746">AC36*AB$32</f>
        <v>8727.6334172999996</v>
      </c>
      <c r="AC4" s="803">
        <f t="shared" ref="AC4:CN4" si="747">AC36*AC$32</f>
        <v>12447.9768315</v>
      </c>
      <c r="AD4" s="803">
        <f t="shared" si="396"/>
        <v>7964.1535050000011</v>
      </c>
      <c r="AE4" s="803">
        <f t="shared" si="397"/>
        <v>7852.4450812500008</v>
      </c>
      <c r="AF4" s="803">
        <f t="shared" si="398"/>
        <v>7918.1559187500006</v>
      </c>
      <c r="AG4" s="803">
        <f t="shared" si="399"/>
        <v>8180.9992687500007</v>
      </c>
      <c r="AH4" s="803">
        <f t="shared" si="400"/>
        <v>9035.2401562500017</v>
      </c>
      <c r="AI4" s="803">
        <f t="shared" ref="AI4:CT4" si="748">AJ36*AI$32</f>
        <v>10204.893063750002</v>
      </c>
      <c r="AJ4" s="803">
        <f t="shared" ref="AJ4:CU4" si="749">AJ36*AJ$32</f>
        <v>14554.950506250003</v>
      </c>
      <c r="AK4" s="803">
        <f t="shared" si="403"/>
        <v>9930.6368733600011</v>
      </c>
      <c r="AL4" s="803">
        <f t="shared" si="404"/>
        <v>9791.3457620999998</v>
      </c>
      <c r="AM4" s="803">
        <f t="shared" si="405"/>
        <v>9873.2817099000004</v>
      </c>
      <c r="AN4" s="803">
        <f t="shared" si="406"/>
        <v>10201.025501100001</v>
      </c>
      <c r="AO4" s="803">
        <f t="shared" si="407"/>
        <v>11266.192822500003</v>
      </c>
      <c r="AP4" s="803">
        <f t="shared" ref="AP4:DA4" si="750">AQ36*AP$32</f>
        <v>12724.65269334</v>
      </c>
      <c r="AQ4" s="803">
        <f t="shared" ref="AQ4:DB4" si="751">AQ36*AQ$32</f>
        <v>18148.812437700002</v>
      </c>
      <c r="AR4" s="803">
        <f t="shared" si="410"/>
        <v>7361.6959476900001</v>
      </c>
      <c r="AS4" s="803">
        <f t="shared" si="411"/>
        <v>7258.4378362124999</v>
      </c>
      <c r="AT4" s="803">
        <f t="shared" si="412"/>
        <v>7319.1779017874996</v>
      </c>
      <c r="AU4" s="803">
        <f t="shared" si="413"/>
        <v>7562.1381640874997</v>
      </c>
      <c r="AV4" s="803">
        <f t="shared" si="414"/>
        <v>8351.7590165625006</v>
      </c>
      <c r="AW4" s="803">
        <f t="shared" ref="AW4:DH4" si="752">AX36*AW$32</f>
        <v>9432.9321837975003</v>
      </c>
      <c r="AX4" s="803">
        <f t="shared" ref="AX4:DI4" si="753">AX36*AX$32</f>
        <v>13453.924524862501</v>
      </c>
      <c r="AY4" s="803">
        <f t="shared" si="417"/>
        <v>7854.2352252000001</v>
      </c>
      <c r="AZ4" s="803">
        <f t="shared" si="418"/>
        <v>7744.0685594999995</v>
      </c>
      <c r="BA4" s="803">
        <f t="shared" si="419"/>
        <v>7808.8724805000002</v>
      </c>
      <c r="BB4" s="803">
        <f t="shared" si="420"/>
        <v>8068.0881644999999</v>
      </c>
      <c r="BC4" s="803">
        <f t="shared" si="421"/>
        <v>8910.5391375000017</v>
      </c>
      <c r="BD4" s="803">
        <f t="shared" ref="BD4:DO4" si="754">BE36*BD$32</f>
        <v>10064.0489313</v>
      </c>
      <c r="BE4" s="803">
        <f t="shared" ref="BE4:DP4" si="755">BE36*BE$32</f>
        <v>14354.0685015</v>
      </c>
      <c r="BF4" s="803">
        <f t="shared" si="424"/>
        <v>8440.0415750700013</v>
      </c>
      <c r="BG4" s="803">
        <f t="shared" si="425"/>
        <v>8321.6581536374997</v>
      </c>
      <c r="BH4" s="803">
        <f t="shared" si="426"/>
        <v>8391.2954603625003</v>
      </c>
      <c r="BI4" s="803">
        <f t="shared" si="427"/>
        <v>8669.8446872625009</v>
      </c>
      <c r="BJ4" s="803">
        <f t="shared" si="428"/>
        <v>9575.1296746875014</v>
      </c>
      <c r="BK4" s="803">
        <f t="shared" ref="BK4:DV4" si="756">BL36*BK$32</f>
        <v>10814.6737343925</v>
      </c>
      <c r="BL4" s="803">
        <f t="shared" ref="BL4:DW4" si="757">BL36*BL$32</f>
        <v>15424.663439587501</v>
      </c>
      <c r="BM4" s="803">
        <f t="shared" si="431"/>
        <v>8953.7645521800023</v>
      </c>
      <c r="BN4" s="803">
        <f t="shared" si="432"/>
        <v>8828.1754454250022</v>
      </c>
      <c r="BO4" s="803">
        <f t="shared" si="433"/>
        <v>8902.0513905750013</v>
      </c>
      <c r="BP4" s="803">
        <f t="shared" si="434"/>
        <v>9197.5551711750013</v>
      </c>
      <c r="BQ4" s="803">
        <f t="shared" si="435"/>
        <v>10157.942458125002</v>
      </c>
      <c r="BR4" s="803">
        <f t="shared" ref="BR4:EC4" si="758">BS36*BR$32</f>
        <v>11472.934281795002</v>
      </c>
      <c r="BS4" s="803">
        <f t="shared" ref="BS4:ED4" si="759">BS36*BS$32</f>
        <v>16363.521850725003</v>
      </c>
      <c r="BT4" s="803">
        <f t="shared" si="438"/>
        <v>10199.137593330002</v>
      </c>
      <c r="BU4" s="803">
        <f t="shared" si="439"/>
        <v>10056.080382862501</v>
      </c>
      <c r="BV4" s="803">
        <f t="shared" si="440"/>
        <v>10140.231683137501</v>
      </c>
      <c r="BW4" s="803">
        <f t="shared" si="441"/>
        <v>10476.836884237502</v>
      </c>
      <c r="BX4" s="803">
        <f t="shared" si="442"/>
        <v>11570.803787812503</v>
      </c>
      <c r="BY4" s="803">
        <f t="shared" ref="BY4:EJ4" si="760">BZ36*BY$32</f>
        <v>13068.696932707502</v>
      </c>
      <c r="BZ4" s="803">
        <f t="shared" ref="BZ4:EK4" si="761">BZ36*BZ$32</f>
        <v>18639.513010912502</v>
      </c>
      <c r="CA4" s="803">
        <f t="shared" si="445"/>
        <v>9657.3457688400013</v>
      </c>
      <c r="CB4" s="803">
        <f t="shared" si="446"/>
        <v>9521.8879486500009</v>
      </c>
      <c r="CC4" s="803">
        <f t="shared" si="447"/>
        <v>9601.5690193500013</v>
      </c>
      <c r="CD4" s="803">
        <f t="shared" si="448"/>
        <v>9920.2933021500012</v>
      </c>
      <c r="CE4" s="803">
        <f t="shared" si="449"/>
        <v>10956.147221250003</v>
      </c>
      <c r="CF4" s="803">
        <f t="shared" ref="CF4:EQ4" si="762">CG36*CF$32</f>
        <v>12374.470279710002</v>
      </c>
      <c r="CG4" s="803">
        <f t="shared" ref="CG4:ER4" si="763">CG36*CG$32</f>
        <v>17649.357160050004</v>
      </c>
      <c r="CH4" s="803">
        <f t="shared" si="452"/>
        <v>9596.14108992</v>
      </c>
      <c r="CI4" s="803">
        <f t="shared" si="453"/>
        <v>9461.5417512000004</v>
      </c>
      <c r="CJ4" s="803">
        <f t="shared" si="454"/>
        <v>9540.7178328000009</v>
      </c>
      <c r="CK4" s="803">
        <f t="shared" si="455"/>
        <v>9857.4221592000013</v>
      </c>
      <c r="CL4" s="803">
        <f t="shared" si="456"/>
        <v>10886.711220000001</v>
      </c>
      <c r="CM4" s="803">
        <f t="shared" ref="CM4:EX4" si="764">CN36*CM$32</f>
        <v>12296.04547248</v>
      </c>
      <c r="CN4" s="803">
        <f t="shared" ref="CN4:EY4" si="765">CN36*CN$32</f>
        <v>17537.502074400003</v>
      </c>
      <c r="CO4" s="803">
        <f t="shared" si="459"/>
        <v>9505.6615206000006</v>
      </c>
      <c r="CP4" s="803">
        <f t="shared" si="460"/>
        <v>9372.3312847500001</v>
      </c>
      <c r="CQ4" s="803">
        <f t="shared" si="461"/>
        <v>9450.7608352499992</v>
      </c>
      <c r="CR4" s="803">
        <f t="shared" si="462"/>
        <v>9764.4790372499992</v>
      </c>
      <c r="CS4" s="803">
        <f t="shared" si="463"/>
        <v>10784.06319375</v>
      </c>
      <c r="CT4" s="803">
        <f t="shared" ref="CT4:FE4" si="766">CU36*CT$32</f>
        <v>12180.109192649999</v>
      </c>
      <c r="CU4" s="803">
        <f t="shared" ref="CU4:FF4" si="767">CU36*CU$32</f>
        <v>17372.145435750001</v>
      </c>
      <c r="CV4" s="803">
        <f t="shared" si="466"/>
        <v>9359.5746761999999</v>
      </c>
      <c r="CW4" s="803">
        <f t="shared" si="467"/>
        <v>9228.2935132499988</v>
      </c>
      <c r="CX4" s="803">
        <f t="shared" si="468"/>
        <v>9305.5177267500003</v>
      </c>
      <c r="CY4" s="803">
        <f t="shared" si="469"/>
        <v>9614.414580749999</v>
      </c>
      <c r="CZ4" s="803">
        <f t="shared" si="470"/>
        <v>10618.32935625</v>
      </c>
      <c r="DA4" s="803">
        <f t="shared" ref="DA4:FL4" si="768">DB36*DA$32</f>
        <v>11992.920356549999</v>
      </c>
      <c r="DB4" s="803">
        <f t="shared" ref="DB4:FM4" si="769">DB36*DB$32</f>
        <v>17105.163290249999</v>
      </c>
      <c r="DC4" s="803">
        <f t="shared" si="473"/>
        <v>9838.7136666000024</v>
      </c>
      <c r="DD4" s="803">
        <f t="shared" si="474"/>
        <v>9700.7119072500009</v>
      </c>
      <c r="DE4" s="803">
        <f t="shared" si="475"/>
        <v>9781.8894127500007</v>
      </c>
      <c r="DF4" s="803">
        <f t="shared" si="476"/>
        <v>10106.599434750002</v>
      </c>
      <c r="DG4" s="803">
        <f t="shared" si="477"/>
        <v>11161.907006250003</v>
      </c>
      <c r="DH4" s="803">
        <f t="shared" ref="DH4:FS4" si="770">DI36*DH$32</f>
        <v>12606.866604150002</v>
      </c>
      <c r="DI4" s="803">
        <f t="shared" ref="DI4:FT4" si="771">DI36*DI$32</f>
        <v>17980.817468250003</v>
      </c>
      <c r="DJ4" s="803">
        <f t="shared" si="480"/>
        <v>14171.6774178</v>
      </c>
      <c r="DK4" s="803">
        <f t="shared" si="481"/>
        <v>13972.89976425</v>
      </c>
      <c r="DL4" s="803">
        <f t="shared" si="482"/>
        <v>14089.827795749999</v>
      </c>
      <c r="DM4" s="803">
        <f t="shared" si="483"/>
        <v>14557.53992175</v>
      </c>
      <c r="DN4" s="803">
        <f t="shared" si="484"/>
        <v>16077.604331250001</v>
      </c>
      <c r="DO4" s="803">
        <f t="shared" ref="DO4:FZ4" si="772">DP36*DO$32</f>
        <v>18158.923291949999</v>
      </c>
      <c r="DP4" s="803">
        <f t="shared" ref="DP4:GA4" si="773">DP36*DP$32</f>
        <v>25899.558977249999</v>
      </c>
      <c r="DQ4" s="803">
        <f t="shared" si="487"/>
        <v>10202.9876181072</v>
      </c>
      <c r="DR4" s="803">
        <f t="shared" si="488"/>
        <v>10059.876405642</v>
      </c>
      <c r="DS4" s="803">
        <f t="shared" si="489"/>
        <v>10144.059471798</v>
      </c>
      <c r="DT4" s="803">
        <f t="shared" si="490"/>
        <v>10480.791736421999</v>
      </c>
      <c r="DU4" s="803">
        <f t="shared" si="491"/>
        <v>11575.171596450002</v>
      </c>
      <c r="DV4" s="803">
        <f t="shared" ref="DV4:GG4" si="774">DW36*DV$32</f>
        <v>13073.630174026799</v>
      </c>
      <c r="DW4" s="803">
        <f t="shared" ref="DW4:GH4" si="775">DW36*DW$32</f>
        <v>18646.549153553999</v>
      </c>
      <c r="DX4" s="803">
        <f t="shared" si="494"/>
        <v>15949.753194352912</v>
      </c>
      <c r="DY4" s="803">
        <f t="shared" si="495"/>
        <v>18983.54163479606</v>
      </c>
      <c r="DZ4" s="803">
        <f t="shared" si="496"/>
        <v>25400.087823702081</v>
      </c>
      <c r="EA4" s="803">
        <f t="shared" si="497"/>
        <v>9874.245192829756</v>
      </c>
      <c r="EB4" s="803">
        <f t="shared" si="498"/>
        <v>10905.290875615194</v>
      </c>
      <c r="EC4" s="803">
        <f t="shared" ref="EC4:GN4" si="776">ED36*EC$32</f>
        <v>12317.030348967559</v>
      </c>
      <c r="ED4" s="803">
        <f t="shared" ref="ED4:GO4" si="777">ED36*ED$32</f>
        <v>17567.432210536474</v>
      </c>
      <c r="EE4" s="803">
        <f t="shared" si="501"/>
        <v>9640.2466825560005</v>
      </c>
      <c r="EF4" s="803">
        <f t="shared" si="502"/>
        <v>9505.0287010350003</v>
      </c>
      <c r="EG4" s="803">
        <f t="shared" si="503"/>
        <v>9584.5686901650006</v>
      </c>
      <c r="EH4" s="803">
        <f t="shared" si="504"/>
        <v>9902.7286466850001</v>
      </c>
      <c r="EI4" s="803">
        <f t="shared" si="505"/>
        <v>10936.748505375001</v>
      </c>
      <c r="EJ4" s="803">
        <f t="shared" ref="EJ4:GU4" si="778">EK36*EJ$32</f>
        <v>12352.560311888999</v>
      </c>
      <c r="EK4" s="803">
        <f t="shared" ref="EK4:GV4" si="779">EK36*EK$32</f>
        <v>17618.107592295</v>
      </c>
      <c r="EL4" s="803">
        <f t="shared" si="508"/>
        <v>9799.577373348</v>
      </c>
      <c r="EM4" s="803">
        <f t="shared" si="509"/>
        <v>9662.1245554050001</v>
      </c>
      <c r="EN4" s="803">
        <f t="shared" si="510"/>
        <v>9742.9791541949999</v>
      </c>
      <c r="EO4" s="803">
        <f t="shared" si="511"/>
        <v>10066.397549355001</v>
      </c>
      <c r="EP4" s="803">
        <f t="shared" si="512"/>
        <v>11117.507333625001</v>
      </c>
      <c r="EQ4" s="803">
        <f t="shared" ref="EQ4:HB4" si="780">ER36*EQ$32</f>
        <v>12556.719192087001</v>
      </c>
      <c r="ER4" s="803">
        <f t="shared" ref="ER4:HC4" si="781">ER36*ER$32</f>
        <v>17909.293631985001</v>
      </c>
      <c r="ES4" s="803">
        <f t="shared" si="515"/>
        <v>9851.630556600001</v>
      </c>
      <c r="ET4" s="803">
        <f t="shared" si="516"/>
        <v>9713.4476197500007</v>
      </c>
      <c r="EU4" s="803">
        <f t="shared" si="517"/>
        <v>9794.7317002500004</v>
      </c>
      <c r="EV4" s="803">
        <f t="shared" si="518"/>
        <v>10119.868022250001</v>
      </c>
      <c r="EW4" s="803">
        <f t="shared" si="519"/>
        <v>11176.561068750003</v>
      </c>
      <c r="EX4" s="803">
        <f t="shared" ref="EX4:HI4" si="782">EY36*EX$32</f>
        <v>12623.417701650002</v>
      </c>
      <c r="EY4" s="803">
        <f t="shared" ref="EY4:HJ4" si="783">EY36*EY$32</f>
        <v>18004.423830750002</v>
      </c>
      <c r="EZ4" s="803">
        <f t="shared" si="522"/>
        <v>10587.222346428001</v>
      </c>
      <c r="FA4" s="803">
        <f t="shared" si="523"/>
        <v>10438.721702954999</v>
      </c>
      <c r="FB4" s="803">
        <f t="shared" si="524"/>
        <v>10526.075022645</v>
      </c>
      <c r="FC4" s="803">
        <f t="shared" si="525"/>
        <v>10875.488301405001</v>
      </c>
      <c r="FD4" s="803">
        <f t="shared" si="526"/>
        <v>12011.081457375001</v>
      </c>
      <c r="FE4" s="803">
        <f t="shared" ref="FE4:HP4" si="784">FF36*FE$32</f>
        <v>13565.970547856999</v>
      </c>
      <c r="FF4" s="803">
        <f t="shared" ref="FF4:HQ4" si="785">FF36*FF$32</f>
        <v>19348.760311335001</v>
      </c>
      <c r="FG4" s="803">
        <f t="shared" si="529"/>
        <v>10403.9768029968</v>
      </c>
      <c r="FH4" s="803">
        <f t="shared" si="530"/>
        <v>10258.046435298</v>
      </c>
      <c r="FI4" s="803">
        <f t="shared" si="531"/>
        <v>10343.887828061999</v>
      </c>
      <c r="FJ4" s="803">
        <f t="shared" si="532"/>
        <v>10687.253399118001</v>
      </c>
      <c r="FK4" s="803">
        <f t="shared" si="533"/>
        <v>11803.191505050001</v>
      </c>
      <c r="FL4" s="803">
        <f t="shared" ref="FL4:HW4" si="786">FM36*FL$32</f>
        <v>13331.1682962492</v>
      </c>
      <c r="FM4" s="803">
        <f t="shared" ref="FM4:HX4" si="787">FM36*FM$32</f>
        <v>19013.868497226002</v>
      </c>
      <c r="FN4" s="803">
        <f t="shared" si="536"/>
        <v>11066.298415847999</v>
      </c>
      <c r="FO4" s="803">
        <f t="shared" si="537"/>
        <v>10911.07805853</v>
      </c>
      <c r="FP4" s="803">
        <f t="shared" si="538"/>
        <v>11002.384151069999</v>
      </c>
      <c r="FQ4" s="803">
        <f t="shared" si="539"/>
        <v>11367.60852123</v>
      </c>
      <c r="FR4" s="803">
        <f t="shared" si="540"/>
        <v>12554.587724250001</v>
      </c>
      <c r="FS4" s="803">
        <f t="shared" ref="FS4:ID4" si="788">FT36*FS$32</f>
        <v>14179.836171461999</v>
      </c>
      <c r="FT4" s="803">
        <f t="shared" ref="FT4:IE4" si="789">FT36*FT$32</f>
        <v>20224.299497609998</v>
      </c>
      <c r="FU4" s="803">
        <f t="shared" si="543"/>
        <v>10395.207855979201</v>
      </c>
      <c r="FV4" s="803">
        <f t="shared" si="544"/>
        <v>10249.400485062</v>
      </c>
      <c r="FW4" s="803">
        <f t="shared" si="545"/>
        <v>10335.169526778</v>
      </c>
      <c r="FX4" s="803">
        <f t="shared" si="546"/>
        <v>10678.245693642</v>
      </c>
      <c r="FY4" s="803">
        <f t="shared" si="547"/>
        <v>11793.243235950002</v>
      </c>
      <c r="FZ4" s="803">
        <f t="shared" ref="FZ4:IK4" si="790">GA36*FZ$32</f>
        <v>13319.932178494801</v>
      </c>
      <c r="GA4" s="803">
        <f t="shared" ref="GA4:IL4" si="791">GA36*GA$32</f>
        <v>18997.842740094002</v>
      </c>
      <c r="GB4" s="803">
        <f t="shared" si="550"/>
        <v>7790.4904895999998</v>
      </c>
      <c r="GC4" s="803">
        <f t="shared" si="551"/>
        <v>7868.3953944960003</v>
      </c>
      <c r="GD4" s="803">
        <f t="shared" si="552"/>
        <v>7777.506338784</v>
      </c>
      <c r="GE4" s="803">
        <f t="shared" si="553"/>
        <v>6914.0603095199995</v>
      </c>
      <c r="GF4" s="803">
        <f t="shared" si="554"/>
        <v>8082.6338829599999</v>
      </c>
      <c r="GG4" s="803">
        <f t="shared" ref="GG4:IR4" si="792">GH36*GG$32</f>
        <v>10906.686685440001</v>
      </c>
      <c r="GH4" s="803">
        <f t="shared" ref="GH4:IS4" si="793">GH36*GH$32</f>
        <v>15580.9809792</v>
      </c>
      <c r="GI4" s="803">
        <f t="shared" si="557"/>
        <v>7677.7605403199996</v>
      </c>
      <c r="GJ4" s="803">
        <f t="shared" si="558"/>
        <v>7754.5381457231997</v>
      </c>
      <c r="GK4" s="803">
        <f t="shared" si="559"/>
        <v>7664.9642727527998</v>
      </c>
      <c r="GL4" s="803">
        <f t="shared" si="560"/>
        <v>6814.0124795339998</v>
      </c>
      <c r="GM4" s="803">
        <f t="shared" si="561"/>
        <v>7965.6765605820001</v>
      </c>
      <c r="GN4" s="803">
        <f t="shared" ref="GN4:HS4" si="794">GO36*GN$32</f>
        <v>10748.864756448</v>
      </c>
      <c r="GO4" s="803">
        <f t="shared" ref="GO4:HT4" si="795">GO36*GO$32</f>
        <v>15355.521080639999</v>
      </c>
      <c r="GP4" s="803">
        <f t="shared" si="564"/>
        <v>8824.671233279998</v>
      </c>
      <c r="GQ4" s="803">
        <f t="shared" si="565"/>
        <v>8912.9179456127986</v>
      </c>
      <c r="GR4" s="803">
        <f t="shared" si="566"/>
        <v>8809.9634478911994</v>
      </c>
      <c r="GS4" s="803">
        <f t="shared" si="567"/>
        <v>7831.895719535999</v>
      </c>
      <c r="GT4" s="803">
        <f t="shared" si="568"/>
        <v>9155.5964045279998</v>
      </c>
      <c r="GU4" s="803">
        <f t="shared" ref="GU4:HZ4" si="796">GV36*GU$32</f>
        <v>12354.539726592</v>
      </c>
      <c r="GV4" s="803">
        <f t="shared" ref="GV4:IA4" si="797">GV36*GV$32</f>
        <v>17649.342466559996</v>
      </c>
      <c r="GW4" s="803">
        <f t="shared" si="571"/>
        <v>7632.3285979199991</v>
      </c>
      <c r="GX4" s="803">
        <f t="shared" si="572"/>
        <v>7708.6518838991997</v>
      </c>
      <c r="GY4" s="803">
        <f t="shared" si="573"/>
        <v>7619.6080502567993</v>
      </c>
      <c r="GZ4" s="803">
        <f t="shared" si="574"/>
        <v>6773.6916306539997</v>
      </c>
      <c r="HA4" s="803">
        <f t="shared" si="575"/>
        <v>7918.5409203419995</v>
      </c>
      <c r="HB4" s="803">
        <f t="shared" ref="HB4:IG4" si="798">HC36*HB$32</f>
        <v>10685.260037087999</v>
      </c>
      <c r="HC4" s="803">
        <f t="shared" ref="HC4:IH4" si="799">HC36*HC$32</f>
        <v>15264.657195839998</v>
      </c>
      <c r="HD4" s="803">
        <f t="shared" si="578"/>
        <v>9721.2201030000015</v>
      </c>
      <c r="HE4" s="803">
        <f t="shared" si="579"/>
        <v>9818.4323040300023</v>
      </c>
      <c r="HF4" s="803">
        <f t="shared" si="580"/>
        <v>9705.0180694950013</v>
      </c>
      <c r="HG4" s="803">
        <f t="shared" si="581"/>
        <v>8627.5828414125008</v>
      </c>
      <c r="HH4" s="803">
        <f t="shared" si="582"/>
        <v>10085.765856862501</v>
      </c>
      <c r="HI4" s="803">
        <f t="shared" ref="HI4:IN4" si="800">HJ36*HI$32</f>
        <v>13609.708144200004</v>
      </c>
      <c r="HJ4" s="803">
        <f t="shared" ref="HJ4:IO4" si="801">HJ36*HJ$32</f>
        <v>19442.440206000003</v>
      </c>
      <c r="HK4" s="803">
        <f t="shared" si="585"/>
        <v>8455.2136200000004</v>
      </c>
      <c r="HL4" s="803">
        <f t="shared" si="586"/>
        <v>8539.7657562000004</v>
      </c>
      <c r="HM4" s="803">
        <f t="shared" si="587"/>
        <v>8441.1215973000017</v>
      </c>
      <c r="HN4" s="803">
        <f t="shared" si="588"/>
        <v>7504.0020877500001</v>
      </c>
      <c r="HO4" s="803">
        <f t="shared" si="589"/>
        <v>8772.2841307500003</v>
      </c>
      <c r="HP4" s="803">
        <f t="shared" ref="HP4:IU4" si="802">HQ36*HP$32</f>
        <v>11837.299068000002</v>
      </c>
      <c r="HQ4" s="803">
        <f t="shared" ref="HQ4:IV4" si="803">HQ36*HQ$32</f>
        <v>16910.427240000001</v>
      </c>
      <c r="HR4" s="803">
        <f t="shared" si="592"/>
        <v>7203.7839510000013</v>
      </c>
      <c r="HS4" s="803">
        <f t="shared" si="593"/>
        <v>7275.8217905100018</v>
      </c>
      <c r="HT4" s="803">
        <f t="shared" si="594"/>
        <v>7191.7776444150022</v>
      </c>
      <c r="HU4" s="803">
        <f t="shared" si="595"/>
        <v>6393.3582565125016</v>
      </c>
      <c r="HV4" s="803">
        <f t="shared" si="596"/>
        <v>7473.9258491625014</v>
      </c>
      <c r="HW4" s="803">
        <f t="shared" ref="HW4:JB4" si="804">HX36*HW$32</f>
        <v>10085.297531400003</v>
      </c>
      <c r="HX4" s="803">
        <f t="shared" ref="HX4:JC4" si="805">HX36*HX$32</f>
        <v>14407.567902000003</v>
      </c>
      <c r="HY4" s="803">
        <f t="shared" si="599"/>
        <v>8215.3920870000002</v>
      </c>
      <c r="HZ4" s="803">
        <f t="shared" si="600"/>
        <v>8297.5460078700016</v>
      </c>
      <c r="IA4" s="803">
        <f t="shared" si="601"/>
        <v>8201.6997668550011</v>
      </c>
      <c r="IB4" s="803">
        <f t="shared" si="602"/>
        <v>7291.1604772125011</v>
      </c>
      <c r="IC4" s="803">
        <f t="shared" si="603"/>
        <v>8523.4692902625011</v>
      </c>
      <c r="ID4" s="803">
        <f t="shared" ref="ID4:JI4" si="806">IE36*ID$32</f>
        <v>11501.548921800002</v>
      </c>
      <c r="IE4" s="803">
        <f t="shared" ref="IE4:JJ4" si="807">IE36*IE$32</f>
        <v>16430.784174</v>
      </c>
      <c r="IF4" s="803">
        <f t="shared" si="606"/>
        <v>7606.3238999999994</v>
      </c>
      <c r="IG4" s="803">
        <f t="shared" si="607"/>
        <v>7682.3871390000004</v>
      </c>
      <c r="IH4" s="803">
        <f t="shared" si="608"/>
        <v>7593.6466935000008</v>
      </c>
      <c r="II4" s="803">
        <f t="shared" si="609"/>
        <v>6750.6124612499998</v>
      </c>
      <c r="IJ4" s="803">
        <f t="shared" si="610"/>
        <v>7891.5610462499999</v>
      </c>
      <c r="IK4" s="803">
        <f t="shared" ref="IK4:JP4" si="808">IL36*IK$32</f>
        <v>10648.85346</v>
      </c>
      <c r="IL4" s="803">
        <f t="shared" ref="IL4:JQ4" si="809">IL36*IL$32</f>
        <v>15212.647799999999</v>
      </c>
      <c r="IM4" s="803">
        <f t="shared" si="613"/>
        <v>8418.5506440000008</v>
      </c>
      <c r="IN4" s="803">
        <f t="shared" si="614"/>
        <v>8502.7361504400014</v>
      </c>
      <c r="IO4" s="803">
        <f t="shared" si="615"/>
        <v>8404.5197262600013</v>
      </c>
      <c r="IP4" s="803">
        <f t="shared" si="616"/>
        <v>7471.4636965500003</v>
      </c>
      <c r="IQ4" s="803">
        <f t="shared" si="617"/>
        <v>8734.2462931500013</v>
      </c>
      <c r="IR4" s="803">
        <f t="shared" ref="IR4:JW4" si="810">IS36*IR$32</f>
        <v>11785.970901600002</v>
      </c>
      <c r="IS4" s="803">
        <f t="shared" ref="IS4:JX4" si="811">IS36*IS$32</f>
        <v>16837.101288000002</v>
      </c>
      <c r="IT4" s="803">
        <f t="shared" si="620"/>
        <v>7544.6072730000005</v>
      </c>
      <c r="IU4" s="803">
        <f t="shared" si="621"/>
        <v>7620.0533457300007</v>
      </c>
      <c r="IV4" s="803">
        <f t="shared" si="622"/>
        <v>7532.0329275450003</v>
      </c>
      <c r="IW4" s="803">
        <f t="shared" si="623"/>
        <v>6695.8389547875004</v>
      </c>
      <c r="IX4" s="803">
        <f t="shared" si="624"/>
        <v>7827.5300457375006</v>
      </c>
      <c r="IY4" s="803">
        <f t="shared" ref="IY4:KD4" si="812">IZ36*IY$32</f>
        <v>10562.450182200002</v>
      </c>
      <c r="IZ4" s="803">
        <f t="shared" ref="IZ4:KE4" si="813">IZ36*IZ$32</f>
        <v>15089.214546000001</v>
      </c>
      <c r="JA4" s="803">
        <f t="shared" si="627"/>
        <v>7791.8944950000005</v>
      </c>
      <c r="JB4" s="803">
        <f t="shared" si="628"/>
        <v>7869.8134399500004</v>
      </c>
      <c r="JC4" s="803">
        <f t="shared" si="629"/>
        <v>7778.9080041750003</v>
      </c>
      <c r="JD4" s="803">
        <f t="shared" si="630"/>
        <v>6915.3063643125006</v>
      </c>
      <c r="JE4" s="803">
        <f t="shared" si="631"/>
        <v>8084.0905385625001</v>
      </c>
      <c r="JF4" s="803">
        <f t="shared" ref="JF4:KK4" si="814">JG36*JF$32</f>
        <v>10908.652293000001</v>
      </c>
      <c r="JG4" s="803">
        <f t="shared" ref="JG4:KL4" si="815">JG36*JG$32</f>
        <v>15583.788990000001</v>
      </c>
      <c r="JH4" s="803">
        <f t="shared" si="634"/>
        <v>7941.8869740000009</v>
      </c>
      <c r="JI4" s="803">
        <f t="shared" si="635"/>
        <v>8021.3058437400014</v>
      </c>
      <c r="JJ4" s="803">
        <f t="shared" si="636"/>
        <v>7928.6504957100015</v>
      </c>
      <c r="JK4" s="803">
        <f t="shared" si="637"/>
        <v>7048.4246894250009</v>
      </c>
      <c r="JL4" s="803">
        <f t="shared" si="638"/>
        <v>8239.7077355250003</v>
      </c>
      <c r="JM4" s="803">
        <f t="shared" ref="JM4:KR4" si="816">JN36*JM$32</f>
        <v>11118.641763600002</v>
      </c>
      <c r="JN4" s="803">
        <f t="shared" ref="JN4:KS4" si="817">JN36*JN$32</f>
        <v>15883.773948000002</v>
      </c>
      <c r="JO4" s="803">
        <f t="shared" si="641"/>
        <v>7919.64010908</v>
      </c>
      <c r="JP4" s="803">
        <f t="shared" si="642"/>
        <v>7740.1016683200005</v>
      </c>
      <c r="JQ4" s="803">
        <f t="shared" si="643"/>
        <v>7853.1443902800002</v>
      </c>
      <c r="JR4" s="803">
        <f t="shared" si="644"/>
        <v>7680.2555214000004</v>
      </c>
      <c r="JS4" s="803">
        <f t="shared" si="645"/>
        <v>8498.1528626399995</v>
      </c>
      <c r="JT4" s="803">
        <f t="shared" ref="JT4:KY4" si="818">JU36*JT$32</f>
        <v>10459.77656724</v>
      </c>
      <c r="JU4" s="803">
        <f t="shared" ref="JU4:KZ4" si="819">JU36*JU$32</f>
        <v>16344.64768104</v>
      </c>
      <c r="JV4" s="803">
        <f t="shared" si="648"/>
        <v>9057.2211245880026</v>
      </c>
      <c r="JW4" s="803">
        <f t="shared" si="649"/>
        <v>8851.8936935520032</v>
      </c>
      <c r="JX4" s="803">
        <f t="shared" si="650"/>
        <v>8981.173927908003</v>
      </c>
      <c r="JY4" s="803">
        <f t="shared" si="651"/>
        <v>8783.4512165400029</v>
      </c>
      <c r="JZ4" s="803">
        <f t="shared" si="652"/>
        <v>9718.8317357040032</v>
      </c>
      <c r="KA4" s="803">
        <f t="shared" ref="KA4:LF4" si="820">KB36*KA$32</f>
        <v>11962.224037764003</v>
      </c>
      <c r="KB4" s="803">
        <f t="shared" ref="KB4:LG4" si="821">KB36*KB$32</f>
        <v>18692.400943944005</v>
      </c>
      <c r="KC4" s="803">
        <f t="shared" si="655"/>
        <v>10082.578583448001</v>
      </c>
      <c r="KD4" s="803">
        <f t="shared" si="656"/>
        <v>9854.0062729920028</v>
      </c>
      <c r="KE4" s="803">
        <f t="shared" si="657"/>
        <v>9997.9221721680024</v>
      </c>
      <c r="KF4" s="803">
        <f t="shared" si="658"/>
        <v>9777.8155028400015</v>
      </c>
      <c r="KG4" s="803">
        <f t="shared" si="659"/>
        <v>10819.089361584001</v>
      </c>
      <c r="KH4" s="803">
        <f t="shared" ref="KH4:LM4" si="822">KI36*KH$32</f>
        <v>13316.453494344001</v>
      </c>
      <c r="KI4" s="803">
        <f t="shared" ref="KI4:LN4" si="823">KI36*KI$32</f>
        <v>20808.545892624003</v>
      </c>
      <c r="KJ4" s="803">
        <f t="shared" si="662"/>
        <v>12397.406209650002</v>
      </c>
      <c r="KK4" s="803">
        <f t="shared" si="663"/>
        <v>12116.356698600002</v>
      </c>
      <c r="KL4" s="803">
        <f t="shared" si="664"/>
        <v>12293.313798150002</v>
      </c>
      <c r="KM4" s="803">
        <f t="shared" si="665"/>
        <v>12022.673528250003</v>
      </c>
      <c r="KN4" s="803">
        <f t="shared" si="666"/>
        <v>13303.010189700002</v>
      </c>
      <c r="KO4" s="803">
        <f t="shared" ref="KO4:LT4" si="824">KP36*KO$32</f>
        <v>16373.736328950003</v>
      </c>
      <c r="KP4" s="803">
        <f t="shared" ref="KP4:LU4" si="825">KP36*KP$32</f>
        <v>25585.914746700004</v>
      </c>
      <c r="KQ4" s="803">
        <f t="shared" si="669"/>
        <v>7352.6151548517009</v>
      </c>
      <c r="KR4" s="803">
        <f t="shared" si="670"/>
        <v>7185.9311840868013</v>
      </c>
      <c r="KS4" s="803">
        <f t="shared" si="671"/>
        <v>7290.8803508647006</v>
      </c>
      <c r="KT4" s="803">
        <f t="shared" si="672"/>
        <v>7130.3698604985011</v>
      </c>
      <c r="KU4" s="803">
        <f t="shared" si="673"/>
        <v>7889.7079495386006</v>
      </c>
      <c r="KV4" s="803">
        <f t="shared" ref="KV4:MA4" si="826">KW36*KV$32</f>
        <v>9710.8846671551</v>
      </c>
      <c r="KW4" s="803">
        <f t="shared" ref="KW4:MB4" si="827">KW36*KW$32</f>
        <v>15174.4148200046</v>
      </c>
      <c r="KX4" s="803">
        <f t="shared" si="676"/>
        <v>7775.8059440480993</v>
      </c>
      <c r="KY4" s="803">
        <f t="shared" si="677"/>
        <v>7599.5282274323999</v>
      </c>
      <c r="KZ4" s="803">
        <f t="shared" si="678"/>
        <v>7710.5179008570994</v>
      </c>
      <c r="LA4" s="803">
        <f t="shared" si="679"/>
        <v>7540.7689885604996</v>
      </c>
      <c r="LB4" s="803">
        <f t="shared" si="680"/>
        <v>8343.8119198097993</v>
      </c>
      <c r="LC4" s="803">
        <f t="shared" ref="LC4:MH4" si="828">LD36*LC$32</f>
        <v>10269.809193944298</v>
      </c>
      <c r="LD4" s="803">
        <f t="shared" ref="LD4:MI4" si="829">LD36*LD$32</f>
        <v>16047.801016347799</v>
      </c>
      <c r="LE4" s="803">
        <f t="shared" si="683"/>
        <v>11975.635962836401</v>
      </c>
      <c r="LF4" s="803">
        <f t="shared" si="684"/>
        <v>11704.147993905601</v>
      </c>
      <c r="LG4" s="803">
        <f t="shared" si="685"/>
        <v>11875.0848632324</v>
      </c>
      <c r="LH4" s="803">
        <f t="shared" si="686"/>
        <v>11613.652004262001</v>
      </c>
      <c r="LI4" s="803">
        <f t="shared" si="687"/>
        <v>12850.4305293912</v>
      </c>
      <c r="LJ4" s="803">
        <f t="shared" ref="LJ4:MO4" si="830">LK36*LJ$32</f>
        <v>15816.6879677092</v>
      </c>
      <c r="LK4" s="803">
        <f t="shared" ref="LK4:MP4" si="831">LK36*LK$32</f>
        <v>24715.4602826632</v>
      </c>
      <c r="LL4" s="803">
        <f t="shared" si="690"/>
        <v>11229.683751787801</v>
      </c>
      <c r="LM4" s="803">
        <f t="shared" si="691"/>
        <v>10975.106538271202</v>
      </c>
      <c r="LN4" s="803">
        <f t="shared" si="692"/>
        <v>11135.395894929801</v>
      </c>
      <c r="LO4" s="803">
        <f t="shared" si="693"/>
        <v>10890.247467099001</v>
      </c>
      <c r="LP4" s="803">
        <f t="shared" si="694"/>
        <v>12049.988106452402</v>
      </c>
      <c r="LQ4" s="803">
        <f t="shared" ref="LQ4:MV4" si="832">LR36*LQ$32</f>
        <v>14831.479883763403</v>
      </c>
      <c r="LR4" s="803">
        <f t="shared" ref="LR4:MW4" si="833">LR36*LR$32</f>
        <v>23175.955215696402</v>
      </c>
      <c r="LS4" s="803">
        <f t="shared" si="697"/>
        <v>14294.923274961</v>
      </c>
      <c r="LT4" s="803">
        <f t="shared" si="698"/>
        <v>13970.857004244001</v>
      </c>
      <c r="LU4" s="803">
        <f t="shared" si="699"/>
        <v>14174.898730251</v>
      </c>
      <c r="LV4" s="803">
        <f t="shared" si="700"/>
        <v>13862.834914005001</v>
      </c>
      <c r="LW4" s="803">
        <f t="shared" si="701"/>
        <v>15339.136813937999</v>
      </c>
      <c r="LX4" s="803">
        <f t="shared" ref="LX4:NC4" si="834">LY36*LX$32</f>
        <v>18879.860882883</v>
      </c>
      <c r="LY4" s="803">
        <f t="shared" ref="LY4:ND4" si="835">LY36*LY$32</f>
        <v>29502.033089717999</v>
      </c>
      <c r="LZ4" s="803">
        <f t="shared" si="704"/>
        <v>16245.5297518395</v>
      </c>
      <c r="MA4" s="803">
        <f t="shared" si="705"/>
        <v>15877.243183158002</v>
      </c>
      <c r="MB4" s="803">
        <f t="shared" si="706"/>
        <v>16109.1273189945</v>
      </c>
      <c r="MC4" s="803">
        <f t="shared" si="707"/>
        <v>15754.480993597501</v>
      </c>
      <c r="MD4" s="803">
        <f t="shared" si="708"/>
        <v>17432.230917591001</v>
      </c>
      <c r="ME4" s="803">
        <f t="shared" ref="ME4:NJ4" si="836">MF36*ME$32</f>
        <v>21456.102686518501</v>
      </c>
      <c r="MF4" s="803">
        <f t="shared" ref="MF4:NK4" si="837">MF36*MF$32</f>
        <v>33527.717993300997</v>
      </c>
      <c r="MG4" s="803">
        <f t="shared" si="711"/>
        <v>19777.114440688503</v>
      </c>
      <c r="MH4" s="803">
        <f t="shared" si="712"/>
        <v>19328.766758154004</v>
      </c>
      <c r="MI4" s="803">
        <f t="shared" si="713"/>
        <v>19611.059743453501</v>
      </c>
      <c r="MJ4" s="803">
        <f t="shared" si="714"/>
        <v>19179.317530642504</v>
      </c>
      <c r="MK4" s="803">
        <f t="shared" si="715"/>
        <v>21221.790306633004</v>
      </c>
      <c r="ML4" s="803">
        <f t="shared" ref="ML4:OC4" si="838">MM36*ML$32</f>
        <v>26120.403875065505</v>
      </c>
      <c r="MM4" s="803">
        <f t="shared" ref="MM4:OC4" si="839">MM36*MM$32</f>
        <v>40816.244580363003</v>
      </c>
      <c r="MN4" s="803">
        <f t="shared" si="718"/>
        <v>21593.147131143</v>
      </c>
      <c r="MO4" s="803">
        <f t="shared" si="719"/>
        <v>21103.629941772</v>
      </c>
      <c r="MP4" s="803">
        <f t="shared" si="720"/>
        <v>21411.844468413001</v>
      </c>
      <c r="MQ4" s="803">
        <v>34848.43</v>
      </c>
      <c r="MR4" s="803">
        <v>41802.04</v>
      </c>
      <c r="MS4" s="803">
        <v>52095.7</v>
      </c>
      <c r="MT4" s="803">
        <v>45702.54</v>
      </c>
      <c r="MU4" s="803">
        <v>0</v>
      </c>
      <c r="MV4" s="803">
        <v>19763.47</v>
      </c>
      <c r="MW4" s="803">
        <v>13555.97</v>
      </c>
      <c r="MX4" s="803">
        <v>7907.843167</v>
      </c>
      <c r="MY4" s="803">
        <v>8792.0796329999994</v>
      </c>
      <c r="MZ4" s="803">
        <v>13097.7</v>
      </c>
      <c r="NA4" s="803">
        <v>10917.39</v>
      </c>
      <c r="NB4" s="803">
        <v>0</v>
      </c>
      <c r="NC4" s="803">
        <f>$NH$36*NC$32</f>
        <v>10339.439837798402</v>
      </c>
      <c r="ND4" s="803">
        <f t="shared" ref="ND4:NH4" si="840">$NH$36*ND$32</f>
        <v>9753.2557486336009</v>
      </c>
      <c r="NE4" s="803">
        <f t="shared" si="840"/>
        <v>8799.823796377601</v>
      </c>
      <c r="NF4" s="803">
        <f t="shared" si="840"/>
        <v>9732.0683719168028</v>
      </c>
      <c r="NG4" s="803">
        <f t="shared" si="840"/>
        <v>12521.739639628802</v>
      </c>
      <c r="NH4" s="803">
        <f t="shared" si="840"/>
        <v>19478.261661644803</v>
      </c>
      <c r="NI4" s="803">
        <f t="shared" si="722"/>
        <v>6517.2479028929993</v>
      </c>
      <c r="NJ4" s="803">
        <f t="shared" si="723"/>
        <v>6369.5017287720002</v>
      </c>
      <c r="NK4" s="803">
        <f t="shared" si="724"/>
        <v>6462.5270976629999</v>
      </c>
      <c r="NL4" s="803">
        <f t="shared" si="725"/>
        <v>6320.2530040649999</v>
      </c>
      <c r="NM4" s="803">
        <f t="shared" si="726"/>
        <v>6993.3189083939997</v>
      </c>
      <c r="NN4" s="803">
        <f t="shared" ref="NN4:OC4" si="841">NO36*NN$32</f>
        <v>8607.5826626790004</v>
      </c>
      <c r="NO4" s="803">
        <f t="shared" ref="NO4:OC4" si="842">NO36*NO$32</f>
        <v>13450.373925533999</v>
      </c>
      <c r="NP4" s="803">
        <f t="shared" si="729"/>
        <v>9014.4357475200013</v>
      </c>
      <c r="NQ4" s="803">
        <f t="shared" si="730"/>
        <v>9635.3652763200007</v>
      </c>
      <c r="NR4" s="803">
        <f t="shared" si="731"/>
        <v>8364.2860056000027</v>
      </c>
      <c r="NS4" s="803">
        <f t="shared" si="732"/>
        <v>8583.4376040000006</v>
      </c>
      <c r="NT4" s="803">
        <f t="shared" si="733"/>
        <v>9145.9267065600015</v>
      </c>
      <c r="NU4" s="803">
        <f t="shared" ref="NU4:OC4" si="843">NV36*NU$32</f>
        <v>11578.509448800003</v>
      </c>
      <c r="NV4" s="803">
        <f t="shared" ref="NV4:OC4" si="844">NV36*NV$32</f>
        <v>16728.572011200005</v>
      </c>
      <c r="NW4" s="803">
        <f t="shared" si="736"/>
        <v>10040.997089760001</v>
      </c>
      <c r="NX4" s="803">
        <f t="shared" si="737"/>
        <v>10732.637894160001</v>
      </c>
      <c r="NY4" s="803">
        <f t="shared" si="738"/>
        <v>9316.808482800001</v>
      </c>
      <c r="NZ4" s="803">
        <f t="shared" si="739"/>
        <v>9560.9170020000001</v>
      </c>
      <c r="OA4" s="803">
        <f t="shared" si="740"/>
        <v>10187.462201280003</v>
      </c>
      <c r="OB4" s="803">
        <f t="shared" ref="OB4:OC4" si="845">OC36*OB$32</f>
        <v>12897.066764400002</v>
      </c>
      <c r="OC4" s="803">
        <f t="shared" si="367"/>
        <v>18633.616965600002</v>
      </c>
    </row>
    <row r="5" spans="1:442">
      <c r="A5" s="807" t="s">
        <v>12</v>
      </c>
      <c r="B5" s="803">
        <f t="shared" si="368"/>
        <v>5245.8857589599993</v>
      </c>
      <c r="C5" s="803">
        <f t="shared" si="369"/>
        <v>5172.3048530999995</v>
      </c>
      <c r="D5" s="803">
        <f t="shared" si="370"/>
        <v>5215.5877388999997</v>
      </c>
      <c r="E5" s="803">
        <f t="shared" si="371"/>
        <v>5388.7192820999999</v>
      </c>
      <c r="F5" s="803">
        <f t="shared" si="372"/>
        <v>5951.3967974999996</v>
      </c>
      <c r="G5" s="803">
        <f t="shared" si="373"/>
        <v>6721.8321647399989</v>
      </c>
      <c r="H5" s="803">
        <f t="shared" si="374"/>
        <v>9587.1592046999995</v>
      </c>
      <c r="I5" s="803">
        <f t="shared" si="375"/>
        <v>5310.1530770399995</v>
      </c>
      <c r="J5" s="803">
        <f t="shared" si="376"/>
        <v>5235.6707318999988</v>
      </c>
      <c r="K5" s="803">
        <f t="shared" si="377"/>
        <v>5279.4838760999992</v>
      </c>
      <c r="L5" s="803">
        <f t="shared" si="378"/>
        <v>5454.7364528999997</v>
      </c>
      <c r="M5" s="803">
        <f t="shared" si="379"/>
        <v>6024.3073274999997</v>
      </c>
      <c r="N5" s="803">
        <f t="shared" ref="N5:BY5" si="846">O37*N$32</f>
        <v>6804.181294259999</v>
      </c>
      <c r="O5" s="803">
        <f t="shared" ref="O5:BZ5" si="847">O37*O$32</f>
        <v>9704.6114402999992</v>
      </c>
      <c r="P5" s="803">
        <f t="shared" si="382"/>
        <v>4427.3397672000001</v>
      </c>
      <c r="Q5" s="803">
        <f t="shared" si="383"/>
        <v>4365.2401169999994</v>
      </c>
      <c r="R5" s="803">
        <f t="shared" si="384"/>
        <v>4401.7693229999995</v>
      </c>
      <c r="S5" s="803">
        <f t="shared" si="385"/>
        <v>4547.8861470000002</v>
      </c>
      <c r="T5" s="803">
        <f t="shared" si="386"/>
        <v>5022.7658250000004</v>
      </c>
      <c r="U5" s="803">
        <f t="shared" ref="U5:CF5" si="848">V37*U$32</f>
        <v>5672.9856917999996</v>
      </c>
      <c r="V5" s="803">
        <f t="shared" ref="V5:CG5" si="849">V37*V$32</f>
        <v>8091.2191290000001</v>
      </c>
      <c r="W5" s="803">
        <f t="shared" si="389"/>
        <v>3217.6895625000002</v>
      </c>
      <c r="X5" s="803">
        <f t="shared" si="390"/>
        <v>3172.5569531249998</v>
      </c>
      <c r="Y5" s="803">
        <f t="shared" si="391"/>
        <v>3199.1055468750001</v>
      </c>
      <c r="Z5" s="803">
        <f t="shared" si="392"/>
        <v>3305.2999218750001</v>
      </c>
      <c r="AA5" s="803">
        <f t="shared" si="393"/>
        <v>3650.4316406250005</v>
      </c>
      <c r="AB5" s="803">
        <f t="shared" ref="AB5:CM5" si="850">AC37*AB$32</f>
        <v>4122.9966093749999</v>
      </c>
      <c r="AC5" s="803">
        <f t="shared" ref="AC5:CN5" si="851">AC37*AC$32</f>
        <v>5880.5135156249999</v>
      </c>
      <c r="AD5" s="803">
        <f t="shared" si="396"/>
        <v>3008.4232185000001</v>
      </c>
      <c r="AE5" s="803">
        <f t="shared" si="397"/>
        <v>2966.2258631250002</v>
      </c>
      <c r="AF5" s="803">
        <f t="shared" si="398"/>
        <v>2991.047836875</v>
      </c>
      <c r="AG5" s="803">
        <f t="shared" si="399"/>
        <v>3090.335731875</v>
      </c>
      <c r="AH5" s="803">
        <f t="shared" si="400"/>
        <v>3413.0213906250005</v>
      </c>
      <c r="AI5" s="803">
        <f t="shared" ref="AI5:CT5" si="852">AJ37*AI$32</f>
        <v>3854.8525233750001</v>
      </c>
      <c r="AJ5" s="803">
        <f t="shared" ref="AJ5:CU5" si="853">AJ37*AJ$32</f>
        <v>5498.0671856250001</v>
      </c>
      <c r="AK5" s="803">
        <f t="shared" si="403"/>
        <v>4829.9025596220008</v>
      </c>
      <c r="AL5" s="803">
        <f t="shared" si="404"/>
        <v>4762.1564016075008</v>
      </c>
      <c r="AM5" s="803">
        <f t="shared" si="405"/>
        <v>4802.007082792501</v>
      </c>
      <c r="AN5" s="803">
        <f t="shared" si="406"/>
        <v>4961.409807532501</v>
      </c>
      <c r="AO5" s="803">
        <f t="shared" si="407"/>
        <v>5479.4686629375019</v>
      </c>
      <c r="AP5" s="803">
        <f t="shared" ref="AP5:DA5" si="854">AQ37*AP$32</f>
        <v>6188.8107880305015</v>
      </c>
      <c r="AQ5" s="803">
        <f t="shared" ref="AQ5:DB5" si="855">AQ37*AQ$32</f>
        <v>8826.9258824775025</v>
      </c>
      <c r="AR5" s="803">
        <f t="shared" si="410"/>
        <v>2975.5207181700002</v>
      </c>
      <c r="AS5" s="803">
        <f t="shared" si="411"/>
        <v>2933.7848665125002</v>
      </c>
      <c r="AT5" s="803">
        <f t="shared" si="412"/>
        <v>2958.3353674875002</v>
      </c>
      <c r="AU5" s="803">
        <f t="shared" si="413"/>
        <v>3056.5373713875001</v>
      </c>
      <c r="AV5" s="803">
        <f t="shared" si="414"/>
        <v>3375.6938840625007</v>
      </c>
      <c r="AW5" s="803">
        <f t="shared" ref="AW5:DH5" si="856">AX37*AW$32</f>
        <v>3812.6928014175</v>
      </c>
      <c r="AX5" s="803">
        <f t="shared" ref="AX5:DI5" si="857">AX37*AX$32</f>
        <v>5437.9359659625006</v>
      </c>
      <c r="AY5" s="803">
        <f t="shared" si="417"/>
        <v>6210.7668921060003</v>
      </c>
      <c r="AZ5" s="803">
        <f t="shared" si="418"/>
        <v>6123.6521749724998</v>
      </c>
      <c r="BA5" s="803">
        <f t="shared" si="419"/>
        <v>6174.8961262274997</v>
      </c>
      <c r="BB5" s="803">
        <f t="shared" si="420"/>
        <v>6379.8719312474996</v>
      </c>
      <c r="BC5" s="803">
        <f t="shared" si="421"/>
        <v>7046.0432975625008</v>
      </c>
      <c r="BD5" s="803">
        <f t="shared" ref="BD5:DO5" si="858">BE37*BD$32</f>
        <v>7958.1856299014999</v>
      </c>
      <c r="BE5" s="803">
        <f t="shared" ref="BE5:DP5" si="859">BE37*BE$32</f>
        <v>11350.535202982501</v>
      </c>
      <c r="BF5" s="803">
        <f t="shared" si="424"/>
        <v>4967.684887284001</v>
      </c>
      <c r="BG5" s="803">
        <f t="shared" si="425"/>
        <v>4898.0061388650001</v>
      </c>
      <c r="BH5" s="803">
        <f t="shared" si="426"/>
        <v>4938.9936379350002</v>
      </c>
      <c r="BI5" s="803">
        <f t="shared" si="427"/>
        <v>5102.9436342150002</v>
      </c>
      <c r="BJ5" s="803">
        <f t="shared" si="428"/>
        <v>5635.7811221250013</v>
      </c>
      <c r="BK5" s="803">
        <f t="shared" ref="BK5:DV5" si="860">BL37*BK$32</f>
        <v>6365.3586055710002</v>
      </c>
      <c r="BL5" s="803">
        <f t="shared" ref="BL5:DW5" si="861">BL37*BL$32</f>
        <v>9078.7310440050005</v>
      </c>
      <c r="BM5" s="803">
        <f t="shared" si="431"/>
        <v>5819.3791057080007</v>
      </c>
      <c r="BN5" s="803">
        <f t="shared" si="432"/>
        <v>5737.7541512550006</v>
      </c>
      <c r="BO5" s="803">
        <f t="shared" si="433"/>
        <v>5785.7688303450004</v>
      </c>
      <c r="BP5" s="803">
        <f t="shared" si="434"/>
        <v>5977.8275467050007</v>
      </c>
      <c r="BQ5" s="803">
        <f t="shared" si="435"/>
        <v>6602.0183748750014</v>
      </c>
      <c r="BR5" s="803">
        <f t="shared" ref="BR5:EC5" si="862">BS37*BR$32</f>
        <v>7456.6796626770001</v>
      </c>
      <c r="BS5" s="803">
        <f t="shared" ref="BS5:ED5" si="863">BS37*BS$32</f>
        <v>10635.251418435002</v>
      </c>
      <c r="BT5" s="803">
        <f t="shared" si="438"/>
        <v>5557.9553525159999</v>
      </c>
      <c r="BU5" s="803">
        <f t="shared" si="439"/>
        <v>5479.997232884999</v>
      </c>
      <c r="BV5" s="803">
        <f t="shared" si="440"/>
        <v>5525.8549503149998</v>
      </c>
      <c r="BW5" s="803">
        <f t="shared" si="441"/>
        <v>5709.2858200349992</v>
      </c>
      <c r="BX5" s="803">
        <f t="shared" si="442"/>
        <v>6305.4361466250002</v>
      </c>
      <c r="BY5" s="803">
        <f t="shared" ref="BY5:EJ5" si="864">BZ37*BY$32</f>
        <v>7121.7035168789989</v>
      </c>
      <c r="BZ5" s="803">
        <f t="shared" ref="BZ5:EK5" si="865">BZ37*BZ$32</f>
        <v>10157.484410744999</v>
      </c>
      <c r="CA5" s="803">
        <f t="shared" si="445"/>
        <v>5416.2738675360006</v>
      </c>
      <c r="CB5" s="803">
        <f t="shared" si="446"/>
        <v>5340.3030294600003</v>
      </c>
      <c r="CC5" s="803">
        <f t="shared" si="447"/>
        <v>5384.9917577400001</v>
      </c>
      <c r="CD5" s="803">
        <f t="shared" si="448"/>
        <v>5563.7466708600004</v>
      </c>
      <c r="CE5" s="803">
        <f t="shared" si="449"/>
        <v>6144.7001385000012</v>
      </c>
      <c r="CF5" s="803">
        <f t="shared" ref="CF5:EQ5" si="866">CG37*CF$32</f>
        <v>6940.1595018839998</v>
      </c>
      <c r="CG5" s="803">
        <f t="shared" ref="CG5:ER5" si="867">CG37*CG$32</f>
        <v>9898.5533140200005</v>
      </c>
      <c r="CH5" s="803">
        <f t="shared" si="452"/>
        <v>6618.1715330220004</v>
      </c>
      <c r="CI5" s="803">
        <f t="shared" si="453"/>
        <v>6525.3423943574999</v>
      </c>
      <c r="CJ5" s="803">
        <f t="shared" si="454"/>
        <v>6579.9477700424995</v>
      </c>
      <c r="CK5" s="803">
        <f t="shared" si="455"/>
        <v>6798.3692727825</v>
      </c>
      <c r="CL5" s="803">
        <f t="shared" si="456"/>
        <v>7508.2391566875003</v>
      </c>
      <c r="CM5" s="803">
        <f t="shared" ref="CM5:EX5" si="868">CN37*CM$32</f>
        <v>8480.2148438804998</v>
      </c>
      <c r="CN5" s="803">
        <f t="shared" ref="CN5:EY5" si="869">CN37*CN$32</f>
        <v>12095.090714227499</v>
      </c>
      <c r="CO5" s="803">
        <f t="shared" si="459"/>
        <v>6226.3649012400001</v>
      </c>
      <c r="CP5" s="803">
        <f t="shared" si="460"/>
        <v>6139.0314001500001</v>
      </c>
      <c r="CQ5" s="803">
        <f t="shared" si="461"/>
        <v>6190.4040478500001</v>
      </c>
      <c r="CR5" s="803">
        <f t="shared" si="462"/>
        <v>6395.8946386500002</v>
      </c>
      <c r="CS5" s="803">
        <f t="shared" si="463"/>
        <v>7063.7390587500004</v>
      </c>
      <c r="CT5" s="803">
        <f t="shared" ref="CT5:FE5" si="870">CU37*CT$32</f>
        <v>7978.1721878099997</v>
      </c>
      <c r="CU5" s="803">
        <f t="shared" ref="CU5:FF5" si="871">CU37*CU$32</f>
        <v>11379.041465550001</v>
      </c>
      <c r="CV5" s="803">
        <f t="shared" si="466"/>
        <v>6753.7535268000011</v>
      </c>
      <c r="CW5" s="803">
        <f t="shared" si="467"/>
        <v>6659.0226604999998</v>
      </c>
      <c r="CX5" s="803">
        <f t="shared" si="468"/>
        <v>6714.7466995000004</v>
      </c>
      <c r="CY5" s="803">
        <f t="shared" si="469"/>
        <v>6937.6428555000002</v>
      </c>
      <c r="CZ5" s="803">
        <f t="shared" si="470"/>
        <v>7662.0553625000011</v>
      </c>
      <c r="DA5" s="803">
        <f t="shared" ref="DA5:FL5" si="872">DB37*DA$32</f>
        <v>8653.9432567000003</v>
      </c>
      <c r="DB5" s="803">
        <f t="shared" ref="DB5:FM5" si="873">DB37*DB$32</f>
        <v>12342.874638500001</v>
      </c>
      <c r="DC5" s="803">
        <f t="shared" si="473"/>
        <v>7152.3671038800003</v>
      </c>
      <c r="DD5" s="803">
        <f t="shared" si="474"/>
        <v>7052.0451230500003</v>
      </c>
      <c r="DE5" s="803">
        <f t="shared" si="475"/>
        <v>7111.0580529500003</v>
      </c>
      <c r="DF5" s="803">
        <f t="shared" si="476"/>
        <v>7347.1097725500003</v>
      </c>
      <c r="DG5" s="803">
        <f t="shared" si="477"/>
        <v>8114.2778612500015</v>
      </c>
      <c r="DH5" s="803">
        <f t="shared" ref="DH5:FS5" si="874">DI37*DH$32</f>
        <v>9164.7080134700009</v>
      </c>
      <c r="DI5" s="803">
        <f t="shared" ref="DI5:FT5" si="875">DI37*DI$32</f>
        <v>13071.36397285</v>
      </c>
      <c r="DJ5" s="803">
        <f t="shared" si="480"/>
        <v>6050.1507910800001</v>
      </c>
      <c r="DK5" s="803">
        <f t="shared" si="481"/>
        <v>5965.2889400499998</v>
      </c>
      <c r="DL5" s="803">
        <f t="shared" si="482"/>
        <v>6015.2076759499996</v>
      </c>
      <c r="DM5" s="803">
        <f t="shared" si="483"/>
        <v>6214.8826195499996</v>
      </c>
      <c r="DN5" s="803">
        <f t="shared" si="484"/>
        <v>6863.8261862500003</v>
      </c>
      <c r="DO5" s="803">
        <f t="shared" ref="DO5:FZ5" si="876">DP37*DO$32</f>
        <v>7752.3796852699998</v>
      </c>
      <c r="DP5" s="803">
        <f t="shared" ref="DP5:GA5" si="877">DP37*DP$32</f>
        <v>11057.00000185</v>
      </c>
      <c r="DQ5" s="803">
        <f t="shared" si="487"/>
        <v>6209.21443464</v>
      </c>
      <c r="DR5" s="803">
        <f t="shared" si="488"/>
        <v>6122.1214928999998</v>
      </c>
      <c r="DS5" s="803">
        <f t="shared" si="489"/>
        <v>6173.3526351</v>
      </c>
      <c r="DT5" s="803">
        <f t="shared" si="490"/>
        <v>6378.2772039000001</v>
      </c>
      <c r="DU5" s="803">
        <f t="shared" si="491"/>
        <v>7044.2820525000006</v>
      </c>
      <c r="DV5" s="803">
        <f t="shared" ref="DV5:GG5" si="878">DW37*DV$32</f>
        <v>7956.1963836599998</v>
      </c>
      <c r="DW5" s="803">
        <f t="shared" ref="DW5:GH5" si="879">DW37*DW$32</f>
        <v>11347.6979973</v>
      </c>
      <c r="DX5" s="803">
        <f t="shared" si="494"/>
        <v>10949.649170061684</v>
      </c>
      <c r="DY5" s="803">
        <f t="shared" si="495"/>
        <v>13032.372248861573</v>
      </c>
      <c r="DZ5" s="803">
        <f t="shared" si="496"/>
        <v>17437.388978330015</v>
      </c>
      <c r="EA5" s="803">
        <f t="shared" si="497"/>
        <v>6778.7582267375874</v>
      </c>
      <c r="EB5" s="803">
        <f t="shared" si="498"/>
        <v>7486.580370894927</v>
      </c>
      <c r="EC5" s="803">
        <f t="shared" ref="EC5:GN5" si="880">ED37*EC$32</f>
        <v>8455.7522298180502</v>
      </c>
      <c r="ED5" s="803">
        <f t="shared" ref="ED5:GO5" si="881">ED37*ED$32</f>
        <v>12060.20037929619</v>
      </c>
      <c r="EE5" s="803">
        <f t="shared" si="501"/>
        <v>5977.5645321288002</v>
      </c>
      <c r="EF5" s="803">
        <f t="shared" si="502"/>
        <v>5893.7208051930002</v>
      </c>
      <c r="EG5" s="803">
        <f t="shared" si="503"/>
        <v>5943.0406445670005</v>
      </c>
      <c r="EH5" s="803">
        <f t="shared" si="504"/>
        <v>6140.3200020630002</v>
      </c>
      <c r="EI5" s="803">
        <f t="shared" si="505"/>
        <v>6781.4779139250013</v>
      </c>
      <c r="EJ5" s="803">
        <f t="shared" ref="EJ5:GU5" si="882">EK37*EJ$32</f>
        <v>7659.3710547822002</v>
      </c>
      <c r="EK5" s="803">
        <f t="shared" ref="EK5:GV5" si="883">EK37*EK$32</f>
        <v>10924.344421341</v>
      </c>
      <c r="EL5" s="803">
        <f t="shared" si="508"/>
        <v>5631.8898972312008</v>
      </c>
      <c r="EM5" s="803">
        <f t="shared" si="509"/>
        <v>5552.894741907</v>
      </c>
      <c r="EN5" s="803">
        <f t="shared" si="510"/>
        <v>5599.3624803330003</v>
      </c>
      <c r="EO5" s="803">
        <f t="shared" si="511"/>
        <v>5785.2334340370007</v>
      </c>
      <c r="EP5" s="803">
        <f t="shared" si="512"/>
        <v>6389.3140335750013</v>
      </c>
      <c r="EQ5" s="803">
        <f t="shared" ref="EQ5:HB5" si="884">ER37*EQ$32</f>
        <v>7216.4397775578</v>
      </c>
      <c r="ER5" s="803">
        <f t="shared" ref="ER5:HC5" si="885">ER37*ER$32</f>
        <v>10292.604061359001</v>
      </c>
      <c r="ES5" s="803">
        <f t="shared" si="515"/>
        <v>4348.3991725944006</v>
      </c>
      <c r="ET5" s="803">
        <f t="shared" si="516"/>
        <v>4287.4067749590004</v>
      </c>
      <c r="EU5" s="803">
        <f t="shared" si="517"/>
        <v>4323.2846559210002</v>
      </c>
      <c r="EV5" s="803">
        <f t="shared" si="518"/>
        <v>4466.7961797690004</v>
      </c>
      <c r="EW5" s="803">
        <f t="shared" si="519"/>
        <v>4933.208632275001</v>
      </c>
      <c r="EX5" s="803">
        <f t="shared" ref="EX5:HI5" si="886">EY37*EX$32</f>
        <v>5571.8349133986003</v>
      </c>
      <c r="EY5" s="803">
        <f t="shared" ref="EY5:HJ5" si="887">EY37*EY$32</f>
        <v>7946.9506330830009</v>
      </c>
      <c r="EZ5" s="803">
        <f t="shared" si="522"/>
        <v>5853.7934319311998</v>
      </c>
      <c r="FA5" s="803">
        <f t="shared" si="523"/>
        <v>5771.6857682819991</v>
      </c>
      <c r="FB5" s="803">
        <f t="shared" si="524"/>
        <v>5819.9843939579996</v>
      </c>
      <c r="FC5" s="803">
        <f t="shared" si="525"/>
        <v>6013.1788966619997</v>
      </c>
      <c r="FD5" s="803">
        <f t="shared" si="526"/>
        <v>6641.0610304499996</v>
      </c>
      <c r="FE5" s="803">
        <f t="shared" ref="FE5:HP5" si="888">FF37*FE$32</f>
        <v>7500.7765674827988</v>
      </c>
      <c r="FF5" s="803">
        <f t="shared" ref="FF5:HQ5" si="889">FF37*FF$32</f>
        <v>10698.145587233999</v>
      </c>
      <c r="FG5" s="803">
        <f t="shared" si="529"/>
        <v>8064.6732294767999</v>
      </c>
      <c r="FH5" s="803">
        <f t="shared" si="530"/>
        <v>7951.5548755979989</v>
      </c>
      <c r="FI5" s="803">
        <f t="shared" si="531"/>
        <v>8018.0950837619994</v>
      </c>
      <c r="FJ5" s="803">
        <f t="shared" si="532"/>
        <v>8284.2559164180002</v>
      </c>
      <c r="FK5" s="803">
        <f t="shared" si="533"/>
        <v>9149.2786225500004</v>
      </c>
      <c r="FL5" s="803">
        <f t="shared" ref="FL5:HW5" si="890">FM37*FL$32</f>
        <v>10333.6943278692</v>
      </c>
      <c r="FM5" s="803">
        <f t="shared" ref="FM5:HX5" si="891">FM37*FM$32</f>
        <v>14738.656108325999</v>
      </c>
      <c r="FN5" s="803">
        <f t="shared" si="536"/>
        <v>7691.7677259384</v>
      </c>
      <c r="FO5" s="803">
        <f t="shared" si="537"/>
        <v>7583.8798947989999</v>
      </c>
      <c r="FP5" s="803">
        <f t="shared" si="538"/>
        <v>7647.3433248809997</v>
      </c>
      <c r="FQ5" s="803">
        <f t="shared" si="539"/>
        <v>7901.197045209</v>
      </c>
      <c r="FR5" s="803">
        <f t="shared" si="540"/>
        <v>8726.2216362750005</v>
      </c>
      <c r="FS5" s="803">
        <f t="shared" ref="FS5:ID5" si="892">FT37*FS$32</f>
        <v>9855.8706917345989</v>
      </c>
      <c r="FT5" s="803">
        <f t="shared" ref="FT5:IE5" si="893">FT37*FT$32</f>
        <v>14057.149763162999</v>
      </c>
      <c r="FU5" s="803">
        <f t="shared" si="543"/>
        <v>7176.8446524864003</v>
      </c>
      <c r="FV5" s="803">
        <f t="shared" si="544"/>
        <v>7076.1793397040001</v>
      </c>
      <c r="FW5" s="803">
        <f t="shared" si="545"/>
        <v>7135.3942295759998</v>
      </c>
      <c r="FX5" s="803">
        <f t="shared" si="546"/>
        <v>7372.2537890639996</v>
      </c>
      <c r="FY5" s="803">
        <f t="shared" si="547"/>
        <v>8142.0473574000007</v>
      </c>
      <c r="FZ5" s="803">
        <f t="shared" ref="FZ5:IK5" si="894">GA37*FZ$32</f>
        <v>9196.0723971215994</v>
      </c>
      <c r="GA5" s="803">
        <f t="shared" ref="GA5:IL5" si="895">GA37*GA$32</f>
        <v>13116.098106648</v>
      </c>
      <c r="GB5" s="803">
        <f t="shared" si="550"/>
        <v>5533.2827549999993</v>
      </c>
      <c r="GC5" s="803">
        <f t="shared" si="551"/>
        <v>5588.61558255</v>
      </c>
      <c r="GD5" s="803">
        <f t="shared" si="552"/>
        <v>5524.0606170749998</v>
      </c>
      <c r="GE5" s="803">
        <f t="shared" si="553"/>
        <v>4910.7884450624997</v>
      </c>
      <c r="GF5" s="803">
        <f t="shared" si="554"/>
        <v>5740.7808583124997</v>
      </c>
      <c r="GG5" s="803">
        <f t="shared" ref="GG5:IR5" si="896">GH37*GG$32</f>
        <v>7746.5958570000003</v>
      </c>
      <c r="GH5" s="803">
        <f t="shared" ref="GH5:IS5" si="897">GH37*GH$32</f>
        <v>11066.565509999999</v>
      </c>
      <c r="GI5" s="803">
        <f t="shared" si="557"/>
        <v>6761.2864644000001</v>
      </c>
      <c r="GJ5" s="803">
        <f t="shared" si="558"/>
        <v>6828.8993290440003</v>
      </c>
      <c r="GK5" s="803">
        <f t="shared" si="559"/>
        <v>6750.0176536260005</v>
      </c>
      <c r="GL5" s="803">
        <f t="shared" si="560"/>
        <v>6000.6417371550006</v>
      </c>
      <c r="GM5" s="803">
        <f t="shared" si="561"/>
        <v>7014.8347068150006</v>
      </c>
      <c r="GN5" s="803">
        <f t="shared" ref="GN5:HS5" si="898">GO37*GN$32</f>
        <v>9465.801050160002</v>
      </c>
      <c r="GO5" s="803">
        <f t="shared" ref="GO5:HT5" si="899">GO37*GO$32</f>
        <v>13522.5729288</v>
      </c>
      <c r="GP5" s="803">
        <f t="shared" si="564"/>
        <v>5830.5211848000008</v>
      </c>
      <c r="GQ5" s="803">
        <f t="shared" si="565"/>
        <v>5888.8263966480008</v>
      </c>
      <c r="GR5" s="803">
        <f t="shared" si="566"/>
        <v>5820.8036494920007</v>
      </c>
      <c r="GS5" s="803">
        <f t="shared" si="567"/>
        <v>5174.5875515100006</v>
      </c>
      <c r="GT5" s="803">
        <f t="shared" si="568"/>
        <v>6049.1657292300006</v>
      </c>
      <c r="GU5" s="803">
        <f t="shared" ref="GU5:HZ5" si="900">GV37*GU$32</f>
        <v>8162.7296587200017</v>
      </c>
      <c r="GV5" s="803">
        <f t="shared" ref="GV5:IA5" si="901">GV37*GV$32</f>
        <v>11661.042369600002</v>
      </c>
      <c r="GW5" s="803">
        <f t="shared" si="571"/>
        <v>6497.9189964000007</v>
      </c>
      <c r="GX5" s="803">
        <f t="shared" si="572"/>
        <v>6562.898186364001</v>
      </c>
      <c r="GY5" s="803">
        <f t="shared" si="573"/>
        <v>6487.0891314060009</v>
      </c>
      <c r="GZ5" s="803">
        <f t="shared" si="574"/>
        <v>5766.9031093050007</v>
      </c>
      <c r="HA5" s="803">
        <f t="shared" si="575"/>
        <v>6741.5909587650012</v>
      </c>
      <c r="HB5" s="803">
        <f t="shared" ref="HB5:IG5" si="902">HC37*HB$32</f>
        <v>9097.0865949600029</v>
      </c>
      <c r="HC5" s="803">
        <f t="shared" ref="HC5:IH5" si="903">HC37*HC$32</f>
        <v>12995.837992800001</v>
      </c>
      <c r="HD5" s="803">
        <f t="shared" si="578"/>
        <v>7114.7263950000006</v>
      </c>
      <c r="HE5" s="803">
        <f t="shared" si="579"/>
        <v>7185.8736589500013</v>
      </c>
      <c r="HF5" s="803">
        <f t="shared" si="580"/>
        <v>7102.8685176750014</v>
      </c>
      <c r="HG5" s="803">
        <f t="shared" si="581"/>
        <v>6314.3196755625004</v>
      </c>
      <c r="HH5" s="803">
        <f t="shared" si="582"/>
        <v>7381.528634812501</v>
      </c>
      <c r="HI5" s="803">
        <f t="shared" ref="HI5:IN5" si="904">HJ37*HI$32</f>
        <v>9960.6169530000025</v>
      </c>
      <c r="HJ5" s="803">
        <f t="shared" ref="HJ5:IO5" si="905">HJ37*HJ$32</f>
        <v>14229.452790000001</v>
      </c>
      <c r="HK5" s="803">
        <f t="shared" si="585"/>
        <v>5635.6577549999993</v>
      </c>
      <c r="HL5" s="803">
        <f t="shared" si="586"/>
        <v>5692.0143325500003</v>
      </c>
      <c r="HM5" s="803">
        <f t="shared" si="587"/>
        <v>5626.264992075</v>
      </c>
      <c r="HN5" s="803">
        <f t="shared" si="588"/>
        <v>5001.6462575625001</v>
      </c>
      <c r="HO5" s="803">
        <f t="shared" si="589"/>
        <v>5846.9949208124999</v>
      </c>
      <c r="HP5" s="803">
        <f t="shared" ref="HP5:IU5" si="906">HQ37*HP$32</f>
        <v>7889.9208570000001</v>
      </c>
      <c r="HQ5" s="803">
        <f t="shared" ref="HQ5:IV5" si="907">HQ37*HQ$32</f>
        <v>11271.315509999999</v>
      </c>
      <c r="HR5" s="803">
        <f t="shared" si="592"/>
        <v>5905.3616999999995</v>
      </c>
      <c r="HS5" s="803">
        <f t="shared" si="593"/>
        <v>5964.415317</v>
      </c>
      <c r="HT5" s="803">
        <f t="shared" si="594"/>
        <v>5895.5194304999995</v>
      </c>
      <c r="HU5" s="803">
        <f t="shared" si="595"/>
        <v>5241.0085087499992</v>
      </c>
      <c r="HV5" s="803">
        <f t="shared" si="596"/>
        <v>6126.8127637499992</v>
      </c>
      <c r="HW5" s="803">
        <f t="shared" ref="HW5:JB5" si="908">HX37*HW$32</f>
        <v>8267.5063800000007</v>
      </c>
      <c r="HX5" s="803">
        <f t="shared" ref="HX5:JC5" si="909">HX37*HX$32</f>
        <v>11810.723399999999</v>
      </c>
      <c r="HY5" s="803">
        <f t="shared" si="599"/>
        <v>5328.130185</v>
      </c>
      <c r="HZ5" s="803">
        <f t="shared" si="600"/>
        <v>5381.4114868500001</v>
      </c>
      <c r="IA5" s="803">
        <f t="shared" si="601"/>
        <v>5319.2499680250003</v>
      </c>
      <c r="IB5" s="803">
        <f t="shared" si="602"/>
        <v>4728.7155391875003</v>
      </c>
      <c r="IC5" s="803">
        <f t="shared" si="603"/>
        <v>5527.9350669374999</v>
      </c>
      <c r="ID5" s="803">
        <f t="shared" ref="ID5:JI5" si="910">IE37*ID$32</f>
        <v>7459.3822590000009</v>
      </c>
      <c r="IE5" s="803">
        <f t="shared" ref="IE5:JJ5" si="911">IE37*IE$32</f>
        <v>10656.26037</v>
      </c>
      <c r="IF5" s="803">
        <f t="shared" si="606"/>
        <v>4745.5065000000004</v>
      </c>
      <c r="IG5" s="803">
        <f t="shared" si="607"/>
        <v>4792.9615650000005</v>
      </c>
      <c r="IH5" s="803">
        <f t="shared" si="608"/>
        <v>4737.5973225000007</v>
      </c>
      <c r="II5" s="803">
        <f t="shared" si="609"/>
        <v>4211.6370187500006</v>
      </c>
      <c r="IJ5" s="803">
        <f t="shared" si="610"/>
        <v>4923.4629937500004</v>
      </c>
      <c r="IK5" s="803">
        <f t="shared" ref="IK5:JP5" si="912">IL37*IK$32</f>
        <v>6643.7091000000009</v>
      </c>
      <c r="IL5" s="803">
        <f t="shared" ref="IL5:JQ5" si="913">IL37*IL$32</f>
        <v>9491.0130000000008</v>
      </c>
      <c r="IM5" s="803">
        <f t="shared" si="613"/>
        <v>5256.3328649999994</v>
      </c>
      <c r="IN5" s="803">
        <f t="shared" si="614"/>
        <v>5308.89619365</v>
      </c>
      <c r="IO5" s="803">
        <f t="shared" si="615"/>
        <v>5247.5723102250004</v>
      </c>
      <c r="IP5" s="803">
        <f t="shared" si="616"/>
        <v>4664.9954176874999</v>
      </c>
      <c r="IQ5" s="803">
        <f t="shared" si="617"/>
        <v>5453.4453474374995</v>
      </c>
      <c r="IR5" s="803">
        <f t="shared" ref="IR5:JW5" si="914">IS37*IR$32</f>
        <v>7358.8660110000001</v>
      </c>
      <c r="IS5" s="803">
        <f t="shared" ref="IS5:JX5" si="915">IS37*IS$32</f>
        <v>10512.665729999999</v>
      </c>
      <c r="IT5" s="803">
        <f t="shared" si="620"/>
        <v>5421.248595</v>
      </c>
      <c r="IU5" s="803">
        <f t="shared" si="621"/>
        <v>5475.4610809500009</v>
      </c>
      <c r="IV5" s="803">
        <f t="shared" si="622"/>
        <v>5412.2131806750003</v>
      </c>
      <c r="IW5" s="803">
        <f t="shared" si="623"/>
        <v>4811.3581280625003</v>
      </c>
      <c r="IX5" s="803">
        <f t="shared" si="624"/>
        <v>5624.5454173125008</v>
      </c>
      <c r="IY5" s="803">
        <f t="shared" ref="IY5:KD5" si="916">IZ37*IY$32</f>
        <v>7589.7480330000008</v>
      </c>
      <c r="IZ5" s="803">
        <f t="shared" ref="IZ5:KE5" si="917">IZ37*IZ$32</f>
        <v>10842.49719</v>
      </c>
      <c r="JA5" s="803">
        <f t="shared" si="627"/>
        <v>4680.0756450000008</v>
      </c>
      <c r="JB5" s="803">
        <f t="shared" si="628"/>
        <v>4726.8764014500011</v>
      </c>
      <c r="JC5" s="803">
        <f t="shared" si="629"/>
        <v>4672.2755189250011</v>
      </c>
      <c r="JD5" s="803">
        <f t="shared" si="630"/>
        <v>4153.5671349375007</v>
      </c>
      <c r="JE5" s="803">
        <f t="shared" si="631"/>
        <v>4855.5784816875012</v>
      </c>
      <c r="JF5" s="803">
        <f t="shared" ref="JF5:KK5" si="918">JG37*JF$32</f>
        <v>6552.1059030000015</v>
      </c>
      <c r="JG5" s="803">
        <f t="shared" ref="JG5:KL5" si="919">JG37*JG$32</f>
        <v>9360.1512900000016</v>
      </c>
      <c r="JH5" s="803">
        <f t="shared" si="634"/>
        <v>4881.4844400000002</v>
      </c>
      <c r="JI5" s="803">
        <f t="shared" si="635"/>
        <v>4930.2992844000009</v>
      </c>
      <c r="JJ5" s="803">
        <f t="shared" si="636"/>
        <v>4873.3486326000002</v>
      </c>
      <c r="JK5" s="803">
        <f t="shared" si="637"/>
        <v>4332.3174405</v>
      </c>
      <c r="JL5" s="803">
        <f t="shared" si="638"/>
        <v>5064.5401065000005</v>
      </c>
      <c r="JM5" s="803">
        <f t="shared" ref="JM5:KR5" si="920">JN37*JM$32</f>
        <v>6834.0782160000008</v>
      </c>
      <c r="JN5" s="803">
        <f t="shared" ref="JN5:KS5" si="921">JN37*JN$32</f>
        <v>9762.9688800000004</v>
      </c>
      <c r="JO5" s="803">
        <f t="shared" si="641"/>
        <v>5235.3480900420009</v>
      </c>
      <c r="JP5" s="803">
        <f t="shared" si="642"/>
        <v>5116.6626169680012</v>
      </c>
      <c r="JQ5" s="803">
        <f t="shared" si="643"/>
        <v>5191.3905074220011</v>
      </c>
      <c r="JR5" s="803">
        <f t="shared" si="644"/>
        <v>5077.100792610001</v>
      </c>
      <c r="JS5" s="803">
        <f t="shared" si="645"/>
        <v>5617.7790588360012</v>
      </c>
      <c r="JT5" s="803">
        <f t="shared" ref="JT5:KY5" si="922">JU37*JT$32</f>
        <v>6914.5277461260011</v>
      </c>
      <c r="JU5" s="803">
        <f t="shared" ref="JU5:KZ5" si="923">JU37*JU$32</f>
        <v>10804.773807996002</v>
      </c>
      <c r="JV5" s="803">
        <f t="shared" si="648"/>
        <v>5098.9022802900008</v>
      </c>
      <c r="JW5" s="803">
        <f t="shared" si="649"/>
        <v>4983.3100371600003</v>
      </c>
      <c r="JX5" s="803">
        <f t="shared" si="650"/>
        <v>5056.0903383900004</v>
      </c>
      <c r="JY5" s="803">
        <f t="shared" si="651"/>
        <v>4944.7792894500008</v>
      </c>
      <c r="JZ5" s="803">
        <f t="shared" si="652"/>
        <v>5471.3661748200002</v>
      </c>
      <c r="KA5" s="803">
        <f t="shared" ref="KA5:LF5" si="924">KB37*KA$32</f>
        <v>6734.3184608700003</v>
      </c>
      <c r="KB5" s="803">
        <f t="shared" ref="KB5:LG5" si="925">KB37*KB$32</f>
        <v>10523.175319020002</v>
      </c>
      <c r="KC5" s="803">
        <f t="shared" si="655"/>
        <v>6417.9560586960015</v>
      </c>
      <c r="KD5" s="803">
        <f t="shared" si="656"/>
        <v>6272.4608331840018</v>
      </c>
      <c r="KE5" s="803">
        <f t="shared" si="657"/>
        <v>6364.0689381360007</v>
      </c>
      <c r="KF5" s="803">
        <f t="shared" si="658"/>
        <v>6223.9624246800013</v>
      </c>
      <c r="KG5" s="803">
        <f t="shared" si="659"/>
        <v>6886.7740075680013</v>
      </c>
      <c r="KH5" s="803">
        <f t="shared" ref="KH5:LM5" si="926">KI37*KH$32</f>
        <v>8476.4440640880021</v>
      </c>
      <c r="KI5" s="803">
        <f t="shared" ref="KI5:LN5" si="927">KI37*KI$32</f>
        <v>13245.454233648003</v>
      </c>
      <c r="KJ5" s="803">
        <f t="shared" si="662"/>
        <v>7417.0021956660003</v>
      </c>
      <c r="KK5" s="803">
        <f t="shared" si="663"/>
        <v>7248.8585690640002</v>
      </c>
      <c r="KL5" s="803">
        <f t="shared" si="664"/>
        <v>7354.7267784060004</v>
      </c>
      <c r="KM5" s="803">
        <f t="shared" si="665"/>
        <v>7192.8106935300002</v>
      </c>
      <c r="KN5" s="803">
        <f t="shared" si="666"/>
        <v>7958.7983258280001</v>
      </c>
      <c r="KO5" s="803">
        <f t="shared" ref="KO5:LT5" si="928">KP37*KO$32</f>
        <v>9795.923134998</v>
      </c>
      <c r="KP5" s="803">
        <f t="shared" ref="KP5:LU5" si="929">KP37*KP$32</f>
        <v>15307.297562508</v>
      </c>
      <c r="KQ5" s="803">
        <f t="shared" si="669"/>
        <v>6186.5653665689988</v>
      </c>
      <c r="KR5" s="803">
        <f t="shared" si="670"/>
        <v>6046.3157738759992</v>
      </c>
      <c r="KS5" s="803">
        <f t="shared" si="671"/>
        <v>6134.6210729789991</v>
      </c>
      <c r="KT5" s="803">
        <f t="shared" si="672"/>
        <v>5999.5659096449999</v>
      </c>
      <c r="KU5" s="803">
        <f t="shared" si="673"/>
        <v>6638.4807208019993</v>
      </c>
      <c r="KV5" s="803">
        <f t="shared" ref="KV5:MA5" si="930">KW37*KV$32</f>
        <v>8170.8373817069987</v>
      </c>
      <c r="KW5" s="803">
        <f t="shared" ref="KW5:MB5" si="931">KW37*KW$32</f>
        <v>12767.907364421999</v>
      </c>
      <c r="KX5" s="803">
        <f t="shared" si="676"/>
        <v>7094.5960157657992</v>
      </c>
      <c r="KY5" s="803">
        <f t="shared" si="677"/>
        <v>6933.7613453832</v>
      </c>
      <c r="KZ5" s="803">
        <f t="shared" si="678"/>
        <v>7035.0276193277996</v>
      </c>
      <c r="LA5" s="803">
        <f t="shared" si="679"/>
        <v>6880.1497885890003</v>
      </c>
      <c r="LB5" s="803">
        <f t="shared" si="680"/>
        <v>7612.8410647763994</v>
      </c>
      <c r="LC5" s="803">
        <f t="shared" ref="LC5:MH5" si="932">LD37*LC$32</f>
        <v>9370.1087596973994</v>
      </c>
      <c r="LD5" s="803">
        <f t="shared" ref="LD5:MI5" si="933">LD37*LD$32</f>
        <v>14641.911844460399</v>
      </c>
      <c r="LE5" s="803">
        <f t="shared" si="683"/>
        <v>8219.1295193219994</v>
      </c>
      <c r="LF5" s="803">
        <f t="shared" si="684"/>
        <v>8032.8016460879999</v>
      </c>
      <c r="LG5" s="803">
        <f t="shared" si="685"/>
        <v>8150.1191959019998</v>
      </c>
      <c r="LH5" s="803">
        <f t="shared" si="686"/>
        <v>7970.69235501</v>
      </c>
      <c r="LI5" s="803">
        <f t="shared" si="687"/>
        <v>8819.5193330759994</v>
      </c>
      <c r="LJ5" s="803">
        <f t="shared" ref="LJ5:MO5" si="934">LK37*LJ$32</f>
        <v>10855.323873965999</v>
      </c>
      <c r="LK5" s="803">
        <f t="shared" ref="LK5:MP5" si="935">LK37*LK$32</f>
        <v>16962.737496636</v>
      </c>
      <c r="LL5" s="803">
        <f t="shared" si="690"/>
        <v>7168.3761214014003</v>
      </c>
      <c r="LM5" s="803">
        <f t="shared" si="691"/>
        <v>7005.8688541656011</v>
      </c>
      <c r="LN5" s="803">
        <f t="shared" si="692"/>
        <v>7108.1882446474001</v>
      </c>
      <c r="LO5" s="803">
        <f t="shared" si="693"/>
        <v>6951.6997650870007</v>
      </c>
      <c r="LP5" s="803">
        <f t="shared" si="694"/>
        <v>7692.0106491612005</v>
      </c>
      <c r="LQ5" s="803">
        <f t="shared" ref="LQ5:MV5" si="936">LR37*LQ$32</f>
        <v>9467.5530134042001</v>
      </c>
      <c r="LR5" s="803">
        <f t="shared" ref="LR5:MW5" si="937">LR37*LR$32</f>
        <v>14794.180106133201</v>
      </c>
      <c r="LS5" s="803">
        <f t="shared" si="697"/>
        <v>9352.8504192689998</v>
      </c>
      <c r="LT5" s="803">
        <f t="shared" si="698"/>
        <v>9140.8210646759999</v>
      </c>
      <c r="LU5" s="803">
        <f t="shared" si="699"/>
        <v>9274.3210286789999</v>
      </c>
      <c r="LV5" s="803">
        <f t="shared" si="700"/>
        <v>9070.1446131449993</v>
      </c>
      <c r="LW5" s="803">
        <f t="shared" si="701"/>
        <v>10036.056117401999</v>
      </c>
      <c r="LX5" s="803">
        <f t="shared" ref="LX5:NC5" si="938">LY37*LX$32</f>
        <v>12352.673139806999</v>
      </c>
      <c r="LY5" s="803">
        <f t="shared" ref="LY5:ND5" si="939">LY37*LY$32</f>
        <v>19302.524207021997</v>
      </c>
      <c r="LZ5" s="803">
        <f t="shared" si="704"/>
        <v>13466.401985924998</v>
      </c>
      <c r="MA5" s="803">
        <f t="shared" si="705"/>
        <v>13161.118313699999</v>
      </c>
      <c r="MB5" s="803">
        <f t="shared" si="706"/>
        <v>13353.333959174999</v>
      </c>
      <c r="MC5" s="803">
        <f t="shared" si="707"/>
        <v>13059.357089625</v>
      </c>
      <c r="MD5" s="803">
        <f t="shared" si="708"/>
        <v>14450.093818649999</v>
      </c>
      <c r="ME5" s="803">
        <f t="shared" ref="ME5:NJ5" si="940">MF37*ME$32</f>
        <v>17785.600607774999</v>
      </c>
      <c r="MF5" s="803">
        <f t="shared" ref="MF5:NK5" si="941">MF37*MF$32</f>
        <v>27792.120975149996</v>
      </c>
      <c r="MG5" s="803">
        <f t="shared" si="711"/>
        <v>20144.390133420002</v>
      </c>
      <c r="MH5" s="803">
        <f t="shared" si="712"/>
        <v>19687.716301680004</v>
      </c>
      <c r="MI5" s="803">
        <f t="shared" si="713"/>
        <v>19975.25167722</v>
      </c>
      <c r="MJ5" s="803">
        <f t="shared" si="714"/>
        <v>19535.491691100004</v>
      </c>
      <c r="MK5" s="803">
        <f t="shared" si="715"/>
        <v>21615.894702360001</v>
      </c>
      <c r="ML5" s="803">
        <f t="shared" ref="ML5:OC5" si="942">MM37*ML$32</f>
        <v>26605.479160260002</v>
      </c>
      <c r="MM5" s="803">
        <f t="shared" ref="MM5:OC5" si="943">MM37*MM$32</f>
        <v>41574.232533959999</v>
      </c>
      <c r="MN5" s="803">
        <f t="shared" si="718"/>
        <v>20056.542822602998</v>
      </c>
      <c r="MO5" s="803">
        <f t="shared" si="719"/>
        <v>19601.860491611998</v>
      </c>
      <c r="MP5" s="803">
        <f t="shared" si="720"/>
        <v>19888.141959272998</v>
      </c>
      <c r="MQ5" s="803">
        <v>41057.26</v>
      </c>
      <c r="MR5" s="803">
        <v>40925.160000000003</v>
      </c>
      <c r="MS5" s="803">
        <v>47832.34</v>
      </c>
      <c r="MT5" s="803">
        <v>53845.21</v>
      </c>
      <c r="MU5" s="803">
        <v>0</v>
      </c>
      <c r="MV5" s="803">
        <v>14714.84</v>
      </c>
      <c r="MW5" s="803">
        <v>11404.32</v>
      </c>
      <c r="MX5" s="803">
        <v>9209.2718480000003</v>
      </c>
      <c r="MY5" s="803">
        <v>10239.031010000001</v>
      </c>
      <c r="MZ5" s="803">
        <v>13236.91</v>
      </c>
      <c r="NA5" s="803">
        <v>11033.42</v>
      </c>
      <c r="NB5" s="803">
        <v>0</v>
      </c>
      <c r="NC5" s="803">
        <f>$NH$37*NC$32</f>
        <v>7854.8225021952021</v>
      </c>
      <c r="ND5" s="803">
        <f t="shared" ref="ND5:NH5" si="944">$NH$37*ND$32</f>
        <v>7409.5012811008019</v>
      </c>
      <c r="NE5" s="803">
        <f t="shared" si="944"/>
        <v>6685.1836323328016</v>
      </c>
      <c r="NF5" s="803">
        <f t="shared" si="944"/>
        <v>7393.4053333504016</v>
      </c>
      <c r="NG5" s="803">
        <f t="shared" si="944"/>
        <v>9512.7051204864038</v>
      </c>
      <c r="NH5" s="803">
        <f t="shared" si="944"/>
        <v>14797.541298534403</v>
      </c>
      <c r="NI5" s="803">
        <f t="shared" si="722"/>
        <v>4563.5389490250009</v>
      </c>
      <c r="NJ5" s="803">
        <f t="shared" si="723"/>
        <v>4460.0834061000005</v>
      </c>
      <c r="NK5" s="803">
        <f t="shared" si="724"/>
        <v>4525.2220812750002</v>
      </c>
      <c r="NL5" s="803">
        <f t="shared" si="725"/>
        <v>4425.5982251250007</v>
      </c>
      <c r="NM5" s="803">
        <f t="shared" si="726"/>
        <v>4896.8956984500001</v>
      </c>
      <c r="NN5" s="803">
        <f t="shared" ref="NN5:OC5" si="945">NO37*NN$32</f>
        <v>6027.2432970750006</v>
      </c>
      <c r="NO5" s="803">
        <f t="shared" ref="NO5:OC5" si="946">NO37*NO$32</f>
        <v>9418.2860929500002</v>
      </c>
      <c r="NP5" s="803">
        <f t="shared" si="729"/>
        <v>8377.6161280000015</v>
      </c>
      <c r="NQ5" s="803">
        <f t="shared" si="730"/>
        <v>8954.680448000001</v>
      </c>
      <c r="NR5" s="803">
        <f t="shared" si="731"/>
        <v>7773.395840000002</v>
      </c>
      <c r="NS5" s="803">
        <f t="shared" si="732"/>
        <v>7977.0656000000008</v>
      </c>
      <c r="NT5" s="803">
        <f t="shared" si="733"/>
        <v>8499.8179840000012</v>
      </c>
      <c r="NU5" s="803">
        <f t="shared" ref="NU5:OC5" si="947">NV37*NU$32</f>
        <v>10760.552320000003</v>
      </c>
      <c r="NV5" s="803">
        <f t="shared" ref="NV5:OC5" si="948">NV37*NV$32</f>
        <v>15546.791680000004</v>
      </c>
      <c r="NW5" s="803">
        <f t="shared" si="736"/>
        <v>4029.7954410000002</v>
      </c>
      <c r="NX5" s="803">
        <f t="shared" si="737"/>
        <v>4307.3745435000001</v>
      </c>
      <c r="NY5" s="803">
        <f t="shared" si="738"/>
        <v>3739.1537925000002</v>
      </c>
      <c r="NZ5" s="803">
        <f t="shared" si="739"/>
        <v>3837.1228875000002</v>
      </c>
      <c r="OA5" s="803">
        <f t="shared" si="740"/>
        <v>4088.5768980000003</v>
      </c>
      <c r="OB5" s="803">
        <f t="shared" ref="OB5:OC5" si="949">OC37*OB$32</f>
        <v>5176.0338525000006</v>
      </c>
      <c r="OC5" s="803">
        <f t="shared" si="367"/>
        <v>7478.3075850000005</v>
      </c>
    </row>
    <row r="6" spans="1:442">
      <c r="A6" s="807" t="s">
        <v>13</v>
      </c>
      <c r="B6" s="803">
        <f t="shared" si="368"/>
        <v>5435.6464537200009</v>
      </c>
      <c r="C6" s="803">
        <f t="shared" si="369"/>
        <v>5359.4038879500004</v>
      </c>
      <c r="D6" s="803">
        <f t="shared" si="370"/>
        <v>5404.2524560500005</v>
      </c>
      <c r="E6" s="803">
        <f t="shared" si="371"/>
        <v>5583.6467284500004</v>
      </c>
      <c r="F6" s="803">
        <f t="shared" si="372"/>
        <v>6166.6781137500011</v>
      </c>
      <c r="G6" s="803">
        <f t="shared" si="373"/>
        <v>6964.9826259300007</v>
      </c>
      <c r="H6" s="803">
        <f t="shared" si="374"/>
        <v>9933.9578341500019</v>
      </c>
      <c r="I6" s="803">
        <f t="shared" si="375"/>
        <v>6382.4161854599997</v>
      </c>
      <c r="J6" s="803">
        <f t="shared" si="376"/>
        <v>6292.8938462249998</v>
      </c>
      <c r="K6" s="803">
        <f t="shared" si="377"/>
        <v>6345.5540457749994</v>
      </c>
      <c r="L6" s="803">
        <f t="shared" si="378"/>
        <v>6556.1948439749995</v>
      </c>
      <c r="M6" s="803">
        <f t="shared" si="379"/>
        <v>7240.7774381250001</v>
      </c>
      <c r="N6" s="803">
        <f t="shared" ref="N6:BY6" si="950">O38*N$32</f>
        <v>8178.1289901149994</v>
      </c>
      <c r="O6" s="803">
        <f t="shared" ref="O6:BZ6" si="951">O38*O$32</f>
        <v>11664.234200325</v>
      </c>
      <c r="P6" s="803">
        <f t="shared" si="382"/>
        <v>6070.3574853599994</v>
      </c>
      <c r="Q6" s="803">
        <f t="shared" si="383"/>
        <v>5985.2122070999994</v>
      </c>
      <c r="R6" s="803">
        <f t="shared" si="384"/>
        <v>6035.2976648999993</v>
      </c>
      <c r="S6" s="803">
        <f t="shared" si="385"/>
        <v>6235.6394960999996</v>
      </c>
      <c r="T6" s="803">
        <f t="shared" si="386"/>
        <v>6886.7504475000005</v>
      </c>
      <c r="U6" s="803">
        <f t="shared" ref="U6:CF6" si="952">V38*U$32</f>
        <v>7778.2715963399987</v>
      </c>
      <c r="V6" s="803">
        <f t="shared" ref="V6:CG6" si="953">V38*V$32</f>
        <v>11093.9289027</v>
      </c>
      <c r="W6" s="803">
        <f t="shared" si="389"/>
        <v>5798.6385508799995</v>
      </c>
      <c r="X6" s="803">
        <f t="shared" si="390"/>
        <v>5717.3045117999991</v>
      </c>
      <c r="Y6" s="803">
        <f t="shared" si="391"/>
        <v>5765.1480641999988</v>
      </c>
      <c r="Z6" s="803">
        <f t="shared" si="392"/>
        <v>5956.5222737999993</v>
      </c>
      <c r="AA6" s="803">
        <f t="shared" si="393"/>
        <v>6578.4884549999997</v>
      </c>
      <c r="AB6" s="803">
        <f t="shared" ref="AB6:CM6" si="954">AC38*AB$32</f>
        <v>7430.1036877199986</v>
      </c>
      <c r="AC6" s="803">
        <f t="shared" ref="AC6:CN6" si="955">AC38*AC$32</f>
        <v>10597.346856599999</v>
      </c>
      <c r="AD6" s="803">
        <f t="shared" si="396"/>
        <v>6087.9826644840005</v>
      </c>
      <c r="AE6" s="803">
        <f t="shared" si="397"/>
        <v>6002.5901683650009</v>
      </c>
      <c r="AF6" s="803">
        <f t="shared" si="398"/>
        <v>6052.8210484350002</v>
      </c>
      <c r="AG6" s="803">
        <f t="shared" si="399"/>
        <v>6253.7445687150012</v>
      </c>
      <c r="AH6" s="803">
        <f t="shared" si="400"/>
        <v>6906.7460096250015</v>
      </c>
      <c r="AI6" s="803">
        <f t="shared" ref="AI6:CT6" si="956">AJ38*AI$32</f>
        <v>7800.8556748710007</v>
      </c>
      <c r="AJ6" s="803">
        <f t="shared" ref="AJ6:CU6" si="957">AJ38*AJ$32</f>
        <v>11126.139935505002</v>
      </c>
      <c r="AK6" s="803">
        <f t="shared" si="403"/>
        <v>8556.4442609100024</v>
      </c>
      <c r="AL6" s="803">
        <f t="shared" si="404"/>
        <v>8436.4281285375018</v>
      </c>
      <c r="AM6" s="803">
        <f t="shared" si="405"/>
        <v>8507.0258534625009</v>
      </c>
      <c r="AN6" s="803">
        <f t="shared" si="406"/>
        <v>8789.4167531625026</v>
      </c>
      <c r="AO6" s="803">
        <f t="shared" si="407"/>
        <v>9707.187177187503</v>
      </c>
      <c r="AP6" s="803">
        <f t="shared" ref="AP6:DA6" si="958">AQ38*AP$32</f>
        <v>10963.826680852502</v>
      </c>
      <c r="AQ6" s="803">
        <f t="shared" ref="AQ6:DB6" si="959">AQ38*AQ$32</f>
        <v>15637.396070887504</v>
      </c>
      <c r="AR6" s="803">
        <f t="shared" si="410"/>
        <v>5190.7719345300011</v>
      </c>
      <c r="AS6" s="803">
        <f t="shared" si="411"/>
        <v>5117.9640773625015</v>
      </c>
      <c r="AT6" s="803">
        <f t="shared" si="412"/>
        <v>5160.7922286375015</v>
      </c>
      <c r="AU6" s="803">
        <f t="shared" si="413"/>
        <v>5332.1048337375014</v>
      </c>
      <c r="AV6" s="803">
        <f t="shared" si="414"/>
        <v>5888.8708003125021</v>
      </c>
      <c r="AW6" s="803">
        <f t="shared" ref="AW6:DH6" si="960">AX38*AW$32</f>
        <v>6651.2118930075012</v>
      </c>
      <c r="AX6" s="803">
        <f t="shared" ref="AX6:DI6" si="961">AX38*AX$32</f>
        <v>9486.4355074125033</v>
      </c>
      <c r="AY6" s="803">
        <f t="shared" si="417"/>
        <v>6611.2308871560008</v>
      </c>
      <c r="AZ6" s="803">
        <f t="shared" si="418"/>
        <v>6518.4991007850003</v>
      </c>
      <c r="BA6" s="803">
        <f t="shared" si="419"/>
        <v>6573.0472104150003</v>
      </c>
      <c r="BB6" s="803">
        <f t="shared" si="420"/>
        <v>6791.2396489350003</v>
      </c>
      <c r="BC6" s="803">
        <f t="shared" si="421"/>
        <v>7500.3650741250012</v>
      </c>
      <c r="BD6" s="803">
        <f t="shared" ref="BD6:DO6" si="962">BE38*BD$32</f>
        <v>8471.3214255390012</v>
      </c>
      <c r="BE6" s="803">
        <f t="shared" ref="BE6:DP6" si="963">BE38*BE$32</f>
        <v>12082.406283045002</v>
      </c>
      <c r="BF6" s="803">
        <f t="shared" si="424"/>
        <v>5449.6177437240003</v>
      </c>
      <c r="BG6" s="803">
        <f t="shared" si="425"/>
        <v>5373.179211015</v>
      </c>
      <c r="BH6" s="803">
        <f t="shared" si="426"/>
        <v>5418.1430537850001</v>
      </c>
      <c r="BI6" s="803">
        <f t="shared" si="427"/>
        <v>5597.9984248650007</v>
      </c>
      <c r="BJ6" s="803">
        <f t="shared" si="428"/>
        <v>6182.5283808750009</v>
      </c>
      <c r="BK6" s="803">
        <f t="shared" ref="BK6:DV6" si="964">BL38*BK$32</f>
        <v>6982.8847821810004</v>
      </c>
      <c r="BL6" s="803">
        <f t="shared" ref="BL6:DW6" si="965">BL38*BL$32</f>
        <v>9959.4911735550013</v>
      </c>
      <c r="BM6" s="803">
        <f t="shared" si="431"/>
        <v>6078.6018971999993</v>
      </c>
      <c r="BN6" s="803">
        <f t="shared" si="432"/>
        <v>5993.3409794999989</v>
      </c>
      <c r="BO6" s="803">
        <f t="shared" si="433"/>
        <v>6043.4944604999991</v>
      </c>
      <c r="BP6" s="803">
        <f t="shared" si="434"/>
        <v>6244.1083844999994</v>
      </c>
      <c r="BQ6" s="803">
        <f t="shared" si="435"/>
        <v>6896.1036374999994</v>
      </c>
      <c r="BR6" s="803">
        <f t="shared" ref="BR6:EC6" si="966">BS38*BR$32</f>
        <v>7788.8355992999986</v>
      </c>
      <c r="BS6" s="803">
        <f t="shared" ref="BS6:ED6" si="967">BS38*BS$32</f>
        <v>11108.996041499999</v>
      </c>
      <c r="BT6" s="803">
        <f t="shared" si="438"/>
        <v>6085.3706657099992</v>
      </c>
      <c r="BU6" s="803">
        <f t="shared" si="439"/>
        <v>6000.0148065374988</v>
      </c>
      <c r="BV6" s="803">
        <f t="shared" si="440"/>
        <v>6050.2241354624994</v>
      </c>
      <c r="BW6" s="803">
        <f t="shared" si="441"/>
        <v>6251.061451162499</v>
      </c>
      <c r="BX6" s="803">
        <f t="shared" si="442"/>
        <v>6903.7827271874994</v>
      </c>
      <c r="BY6" s="803">
        <f t="shared" ref="BY6:EJ6" si="968">BZ38*BY$32</f>
        <v>7797.5087820524986</v>
      </c>
      <c r="BZ6" s="803">
        <f t="shared" ref="BZ6:EK6" si="969">BZ38*BZ$32</f>
        <v>11121.366356887498</v>
      </c>
      <c r="CA6" s="803">
        <f t="shared" si="445"/>
        <v>6416.7797833020004</v>
      </c>
      <c r="CB6" s="803">
        <f t="shared" si="446"/>
        <v>6326.7754464074997</v>
      </c>
      <c r="CC6" s="803">
        <f t="shared" si="447"/>
        <v>6379.7191739925001</v>
      </c>
      <c r="CD6" s="803">
        <f t="shared" si="448"/>
        <v>6591.4940843325003</v>
      </c>
      <c r="CE6" s="803">
        <f t="shared" si="449"/>
        <v>7279.7625429375003</v>
      </c>
      <c r="CF6" s="803">
        <f t="shared" ref="CF6:EQ6" si="970">CG38*CF$32</f>
        <v>8222.1608939505004</v>
      </c>
      <c r="CG6" s="803">
        <f t="shared" ref="CG6:ER6" si="971">CG38*CG$32</f>
        <v>11727.035660077499</v>
      </c>
      <c r="CH6" s="803">
        <f t="shared" si="452"/>
        <v>6619.1325496380005</v>
      </c>
      <c r="CI6" s="803">
        <f t="shared" si="453"/>
        <v>6526.2899313675007</v>
      </c>
      <c r="CJ6" s="803">
        <f t="shared" si="454"/>
        <v>6580.9032362325006</v>
      </c>
      <c r="CK6" s="803">
        <f t="shared" si="455"/>
        <v>6799.3564556925003</v>
      </c>
      <c r="CL6" s="803">
        <f t="shared" si="456"/>
        <v>7509.329418937501</v>
      </c>
      <c r="CM6" s="803">
        <f t="shared" ref="CM6:EX6" si="972">CN38*CM$32</f>
        <v>8481.4462455345001</v>
      </c>
      <c r="CN6" s="803">
        <f t="shared" ref="CN6:EY6" si="973">CN38*CN$32</f>
        <v>12096.847027597501</v>
      </c>
      <c r="CO6" s="803">
        <f t="shared" si="459"/>
        <v>6405.3196464000011</v>
      </c>
      <c r="CP6" s="803">
        <f t="shared" si="460"/>
        <v>6315.4760540000007</v>
      </c>
      <c r="CQ6" s="803">
        <f t="shared" si="461"/>
        <v>6368.3252260000008</v>
      </c>
      <c r="CR6" s="803">
        <f t="shared" si="462"/>
        <v>6579.7219140000007</v>
      </c>
      <c r="CS6" s="803">
        <f t="shared" si="463"/>
        <v>7266.7611500000012</v>
      </c>
      <c r="CT6" s="803">
        <f t="shared" ref="CT6:FE6" si="974">CU38*CT$32</f>
        <v>8207.4764116000006</v>
      </c>
      <c r="CU6" s="803">
        <f t="shared" ref="CU6:FF6" si="975">CU38*CU$32</f>
        <v>11706.091598000001</v>
      </c>
      <c r="CV6" s="803">
        <f t="shared" si="466"/>
        <v>6433.2702086400004</v>
      </c>
      <c r="CW6" s="803">
        <f t="shared" si="467"/>
        <v>6343.0345703999992</v>
      </c>
      <c r="CX6" s="803">
        <f t="shared" si="468"/>
        <v>6396.1143575999995</v>
      </c>
      <c r="CY6" s="803">
        <f t="shared" si="469"/>
        <v>6608.4335063999997</v>
      </c>
      <c r="CZ6" s="803">
        <f t="shared" si="470"/>
        <v>7298.4707400000007</v>
      </c>
      <c r="DA6" s="803">
        <f t="shared" ref="DA6:FL6" si="976">DB38*DA$32</f>
        <v>8243.2909521599995</v>
      </c>
      <c r="DB6" s="803">
        <f t="shared" ref="DB6:FM6" si="977">DB38*DB$32</f>
        <v>11757.172864800001</v>
      </c>
      <c r="DC6" s="803">
        <f t="shared" si="473"/>
        <v>6524.3221934399999</v>
      </c>
      <c r="DD6" s="803">
        <f t="shared" si="474"/>
        <v>6432.8094234</v>
      </c>
      <c r="DE6" s="803">
        <f t="shared" si="475"/>
        <v>6486.6404646000001</v>
      </c>
      <c r="DF6" s="803">
        <f t="shared" si="476"/>
        <v>6701.9646294000004</v>
      </c>
      <c r="DG6" s="803">
        <f t="shared" si="477"/>
        <v>7401.7681650000004</v>
      </c>
      <c r="DH6" s="803">
        <f t="shared" ref="DH6:FS6" si="978">DI38*DH$32</f>
        <v>8359.9606983599988</v>
      </c>
      <c r="DI6" s="803">
        <f t="shared" ref="DI6:FT6" si="979">DI38*DI$32</f>
        <v>11923.5756258</v>
      </c>
      <c r="DJ6" s="803">
        <f t="shared" si="480"/>
        <v>11761.188781680001</v>
      </c>
      <c r="DK6" s="803">
        <f t="shared" si="481"/>
        <v>11596.2216123</v>
      </c>
      <c r="DL6" s="803">
        <f t="shared" si="482"/>
        <v>11693.2611237</v>
      </c>
      <c r="DM6" s="803">
        <f t="shared" si="483"/>
        <v>12081.419169300001</v>
      </c>
      <c r="DN6" s="803">
        <f t="shared" si="484"/>
        <v>13342.932817500001</v>
      </c>
      <c r="DO6" s="803">
        <f t="shared" ref="DO6:FZ6" si="980">DP38*DO$32</f>
        <v>15070.236120420001</v>
      </c>
      <c r="DP6" s="803">
        <f t="shared" ref="DP6:GA6" si="981">DP38*DP$32</f>
        <v>21494.251775100001</v>
      </c>
      <c r="DQ6" s="803">
        <f t="shared" si="487"/>
        <v>6363.0984868776004</v>
      </c>
      <c r="DR6" s="803">
        <f t="shared" si="488"/>
        <v>6273.847105461</v>
      </c>
      <c r="DS6" s="803">
        <f t="shared" si="489"/>
        <v>6326.3479180590002</v>
      </c>
      <c r="DT6" s="803">
        <f t="shared" si="490"/>
        <v>6536.3511684510004</v>
      </c>
      <c r="DU6" s="803">
        <f t="shared" si="491"/>
        <v>7218.8617322250011</v>
      </c>
      <c r="DV6" s="803">
        <f t="shared" ref="DV6:GG6" si="982">DW38*DV$32</f>
        <v>8153.3761964694004</v>
      </c>
      <c r="DW6" s="803">
        <f t="shared" ref="DW6:GH6" si="983">DW38*DW$32</f>
        <v>11628.929990457002</v>
      </c>
      <c r="DX6" s="803">
        <f t="shared" si="494"/>
        <v>14483.217901001954</v>
      </c>
      <c r="DY6" s="803">
        <f t="shared" si="495"/>
        <v>17238.057961099927</v>
      </c>
      <c r="DZ6" s="803">
        <f t="shared" si="496"/>
        <v>23064.620635353258</v>
      </c>
      <c r="EA6" s="803">
        <f t="shared" si="497"/>
        <v>8966.3359045773886</v>
      </c>
      <c r="EB6" s="803">
        <f t="shared" si="498"/>
        <v>9902.5798142922977</v>
      </c>
      <c r="EC6" s="803">
        <f t="shared" ref="EC6:GN6" si="984">ED38*EC$32</f>
        <v>11184.513782978862</v>
      </c>
      <c r="ED6" s="803">
        <f t="shared" ref="ED6:GO6" si="985">ED38*ED$32</f>
        <v>15952.155846296317</v>
      </c>
      <c r="EE6" s="803">
        <f t="shared" si="501"/>
        <v>7543.1015213183991</v>
      </c>
      <c r="EF6" s="803">
        <f t="shared" si="502"/>
        <v>7437.2989422239989</v>
      </c>
      <c r="EG6" s="803">
        <f t="shared" si="503"/>
        <v>7499.5357534559989</v>
      </c>
      <c r="EH6" s="803">
        <f t="shared" si="504"/>
        <v>7748.4829983839991</v>
      </c>
      <c r="EI6" s="803">
        <f t="shared" si="505"/>
        <v>8557.5615443999995</v>
      </c>
      <c r="EJ6" s="803">
        <f t="shared" ref="EJ6:GU6" si="986">EK38*EJ$32</f>
        <v>9665.3767843295991</v>
      </c>
      <c r="EK6" s="803">
        <f t="shared" ref="EK6:GV6" si="987">EK38*EK$32</f>
        <v>13785.453687887999</v>
      </c>
      <c r="EL6" s="803">
        <f t="shared" si="508"/>
        <v>10344.978408396</v>
      </c>
      <c r="EM6" s="803">
        <f t="shared" si="509"/>
        <v>10199.875575934999</v>
      </c>
      <c r="EN6" s="803">
        <f t="shared" si="510"/>
        <v>10285.230183264999</v>
      </c>
      <c r="EO6" s="803">
        <f t="shared" si="511"/>
        <v>10626.648612585001</v>
      </c>
      <c r="EP6" s="803">
        <f t="shared" si="512"/>
        <v>11736.258507875002</v>
      </c>
      <c r="EQ6" s="803">
        <f>8551.98097958*115%</f>
        <v>9834.7781265169979</v>
      </c>
      <c r="ER6" s="803">
        <f>12197.4487249*115%</f>
        <v>14027.066033634997</v>
      </c>
      <c r="ES6" s="803">
        <f t="shared" si="515"/>
        <v>8032.4574084719989</v>
      </c>
      <c r="ET6" s="803">
        <f t="shared" si="516"/>
        <v>7919.790926669998</v>
      </c>
      <c r="EU6" s="803">
        <f t="shared" si="517"/>
        <v>7986.065327729998</v>
      </c>
      <c r="EV6" s="803">
        <f t="shared" si="518"/>
        <v>8251.1629319699987</v>
      </c>
      <c r="EW6" s="803">
        <f t="shared" si="519"/>
        <v>9112.7301457499998</v>
      </c>
      <c r="EX6" s="803">
        <f t="shared" ref="EX6:HI6" si="988">EY38*EX$32</f>
        <v>10292.414484617997</v>
      </c>
      <c r="EY6" s="803">
        <f t="shared" ref="EY6:HJ6" si="989">EY38*EY$32</f>
        <v>14679.779834789997</v>
      </c>
      <c r="EZ6" s="803">
        <f t="shared" si="522"/>
        <v>7655.8830042239988</v>
      </c>
      <c r="FA6" s="803">
        <f t="shared" si="523"/>
        <v>7548.4985066399986</v>
      </c>
      <c r="FB6" s="803">
        <f t="shared" si="524"/>
        <v>7611.6658581599986</v>
      </c>
      <c r="FC6" s="803">
        <f t="shared" si="525"/>
        <v>7864.3352642399987</v>
      </c>
      <c r="FD6" s="803">
        <f t="shared" si="526"/>
        <v>8685.5108339999988</v>
      </c>
      <c r="FE6" s="803">
        <f t="shared" ref="FE6:HP6" si="990">FF38*FE$32</f>
        <v>9809.8896910559979</v>
      </c>
      <c r="FF6" s="803">
        <f t="shared" ref="FF6:HQ6" si="991">FF38*FF$32</f>
        <v>13991.568361679998</v>
      </c>
      <c r="FG6" s="803">
        <f t="shared" si="529"/>
        <v>8073.8401715999989</v>
      </c>
      <c r="FH6" s="803">
        <f t="shared" si="530"/>
        <v>7960.5932384999987</v>
      </c>
      <c r="FI6" s="803">
        <f t="shared" si="531"/>
        <v>8027.2090814999992</v>
      </c>
      <c r="FJ6" s="803">
        <f t="shared" si="532"/>
        <v>8293.6724534999994</v>
      </c>
      <c r="FK6" s="803">
        <f t="shared" si="533"/>
        <v>9159.6784124999995</v>
      </c>
      <c r="FL6" s="803">
        <f t="shared" ref="FL6:HW6" si="992">FM38*FL$32</f>
        <v>10345.440417899999</v>
      </c>
      <c r="FM6" s="803">
        <f t="shared" ref="FM6:HX6" si="993">FM38*FM$32</f>
        <v>14755.409224499999</v>
      </c>
      <c r="FN6" s="803">
        <f t="shared" si="536"/>
        <v>9024.0817343039998</v>
      </c>
      <c r="FO6" s="803">
        <f t="shared" si="537"/>
        <v>8897.5063304399991</v>
      </c>
      <c r="FP6" s="803">
        <f t="shared" si="538"/>
        <v>8971.9624503599989</v>
      </c>
      <c r="FQ6" s="803">
        <f t="shared" si="539"/>
        <v>9269.7869300399998</v>
      </c>
      <c r="FR6" s="803">
        <f t="shared" si="540"/>
        <v>10237.716489</v>
      </c>
      <c r="FS6" s="803">
        <f t="shared" ref="FS6:ID6" si="994">FT38*FS$32</f>
        <v>11563.035423575999</v>
      </c>
      <c r="FT6" s="803">
        <f t="shared" ref="FT6:IE6" si="995">FT38*FT$32</f>
        <v>16492.030562280001</v>
      </c>
      <c r="FU6" s="803">
        <f t="shared" si="543"/>
        <v>8520.9991821359999</v>
      </c>
      <c r="FV6" s="803">
        <f t="shared" si="544"/>
        <v>8401.4802167100006</v>
      </c>
      <c r="FW6" s="803">
        <f t="shared" si="545"/>
        <v>8471.7854904899996</v>
      </c>
      <c r="FX6" s="803">
        <f t="shared" si="546"/>
        <v>8753.0065856100009</v>
      </c>
      <c r="FY6" s="803">
        <f t="shared" si="547"/>
        <v>9666.9751447500021</v>
      </c>
      <c r="FZ6" s="803">
        <f t="shared" ref="FZ6:IK6" si="996">GA38*FZ$32</f>
        <v>10918.409018034001</v>
      </c>
      <c r="GA6" s="803">
        <f t="shared" ref="GA6:IL6" si="997">GA38*GA$32</f>
        <v>15572.618142270001</v>
      </c>
      <c r="GB6" s="803">
        <f t="shared" si="550"/>
        <v>8024.8152851999994</v>
      </c>
      <c r="GC6" s="803">
        <f t="shared" si="551"/>
        <v>8105.0634380520005</v>
      </c>
      <c r="GD6" s="803">
        <f t="shared" si="552"/>
        <v>8011.4405930580006</v>
      </c>
      <c r="GE6" s="803">
        <f t="shared" si="553"/>
        <v>7122.0235656149998</v>
      </c>
      <c r="GF6" s="803">
        <f t="shared" si="554"/>
        <v>8325.7458583949992</v>
      </c>
      <c r="GG6" s="803">
        <f t="shared" ref="GG6:IR6" si="998">GH38*GG$32</f>
        <v>11234.741399280001</v>
      </c>
      <c r="GH6" s="803">
        <f t="shared" ref="GH6:IS6" si="999">GH38*GH$32</f>
        <v>16049.630570399999</v>
      </c>
      <c r="GI6" s="803">
        <f t="shared" si="557"/>
        <v>8078.1464606400004</v>
      </c>
      <c r="GJ6" s="803">
        <f t="shared" si="558"/>
        <v>8158.9279252464003</v>
      </c>
      <c r="GK6" s="803">
        <f t="shared" si="559"/>
        <v>8064.6828832056008</v>
      </c>
      <c r="GL6" s="803">
        <f t="shared" si="560"/>
        <v>7169.3549838179997</v>
      </c>
      <c r="GM6" s="803">
        <f t="shared" si="561"/>
        <v>8381.0769529139998</v>
      </c>
      <c r="GN6" s="803">
        <f t="shared" ref="GN6:HS6" si="1000">GO38*GN$32</f>
        <v>11309.405044896001</v>
      </c>
      <c r="GO6" s="803">
        <f t="shared" ref="GO6:HT6" si="1001">GO38*GO$32</f>
        <v>16156.292921280001</v>
      </c>
      <c r="GP6" s="803">
        <f t="shared" si="564"/>
        <v>7151.3021793599992</v>
      </c>
      <c r="GQ6" s="803">
        <f t="shared" si="565"/>
        <v>7222.8152011535994</v>
      </c>
      <c r="GR6" s="803">
        <f t="shared" si="566"/>
        <v>7139.3833423943997</v>
      </c>
      <c r="GS6" s="803">
        <f t="shared" si="567"/>
        <v>6346.7806841819993</v>
      </c>
      <c r="GT6" s="803">
        <f t="shared" si="568"/>
        <v>7419.4760110859997</v>
      </c>
      <c r="GU6" s="803">
        <f t="shared" ref="GU6:HZ6" si="1002">GV38*GU$32</f>
        <v>10011.823051104</v>
      </c>
      <c r="GV6" s="803">
        <f t="shared" ref="GV6:IA6" si="1003">GV38*GV$32</f>
        <v>14302.604358719998</v>
      </c>
      <c r="GW6" s="803">
        <f t="shared" si="571"/>
        <v>7861.4279827199998</v>
      </c>
      <c r="GX6" s="803">
        <f t="shared" si="572"/>
        <v>7940.0422625472002</v>
      </c>
      <c r="GY6" s="803">
        <f t="shared" si="573"/>
        <v>7848.3256027488005</v>
      </c>
      <c r="GZ6" s="803">
        <f t="shared" si="574"/>
        <v>6977.0173346640004</v>
      </c>
      <c r="HA6" s="803">
        <f t="shared" si="575"/>
        <v>8156.2315320720008</v>
      </c>
      <c r="HB6" s="803">
        <f t="shared" ref="HB6:IG6" si="1004">HC38*HB$32</f>
        <v>11005.999175808001</v>
      </c>
      <c r="HC6" s="803">
        <f t="shared" ref="HC6:IH6" si="1005">HC38*HC$32</f>
        <v>15722.85596544</v>
      </c>
      <c r="HD6" s="803">
        <f t="shared" si="578"/>
        <v>7628.4018720000004</v>
      </c>
      <c r="HE6" s="803">
        <f t="shared" si="579"/>
        <v>7704.6858907200012</v>
      </c>
      <c r="HF6" s="803">
        <f t="shared" si="580"/>
        <v>7615.6878688800007</v>
      </c>
      <c r="HG6" s="803">
        <f t="shared" si="581"/>
        <v>6770.2066614000005</v>
      </c>
      <c r="HH6" s="803">
        <f t="shared" si="582"/>
        <v>7914.4669422000006</v>
      </c>
      <c r="HI6" s="803">
        <f t="shared" ref="HI6:IN6" si="1006">HJ38*HI$32</f>
        <v>10679.762620800002</v>
      </c>
      <c r="HJ6" s="803">
        <f t="shared" ref="HJ6:IO6" si="1007">HJ38*HJ$32</f>
        <v>15256.803744000001</v>
      </c>
      <c r="HK6" s="803">
        <f t="shared" si="585"/>
        <v>8055.287604000001</v>
      </c>
      <c r="HL6" s="803">
        <f t="shared" si="586"/>
        <v>8135.8404800400012</v>
      </c>
      <c r="HM6" s="803">
        <f t="shared" si="587"/>
        <v>8041.8621246600014</v>
      </c>
      <c r="HN6" s="803">
        <f t="shared" si="588"/>
        <v>7149.0677485500009</v>
      </c>
      <c r="HO6" s="803">
        <f t="shared" si="589"/>
        <v>8357.3608891500007</v>
      </c>
      <c r="HP6" s="803">
        <f t="shared" ref="HP6:IU6" si="1008">HQ38*HP$32</f>
        <v>11277.402645600003</v>
      </c>
      <c r="HQ6" s="803">
        <f t="shared" ref="HQ6:IV6" si="1009">HQ38*HQ$32</f>
        <v>16110.575208000002</v>
      </c>
      <c r="HR6" s="803">
        <f t="shared" si="592"/>
        <v>6816.5050590000001</v>
      </c>
      <c r="HS6" s="803">
        <f t="shared" si="593"/>
        <v>6884.6701095900007</v>
      </c>
      <c r="HT6" s="803">
        <f t="shared" si="594"/>
        <v>6805.1442172350007</v>
      </c>
      <c r="HU6" s="803">
        <f t="shared" si="595"/>
        <v>6049.6482398625003</v>
      </c>
      <c r="HV6" s="803">
        <f t="shared" si="596"/>
        <v>7072.1239987125</v>
      </c>
      <c r="HW6" s="803">
        <f t="shared" ref="HW6:JB6" si="1010">HX38*HW$32</f>
        <v>9543.1070826000014</v>
      </c>
      <c r="HX6" s="803">
        <f t="shared" ref="HX6:JC6" si="1011">HX38*HX$32</f>
        <v>13633.010118</v>
      </c>
      <c r="HY6" s="803">
        <f t="shared" si="599"/>
        <v>7750.7015040000006</v>
      </c>
      <c r="HZ6" s="803">
        <f t="shared" si="600"/>
        <v>7828.2085190400012</v>
      </c>
      <c r="IA6" s="803">
        <f t="shared" si="601"/>
        <v>7737.7836681600011</v>
      </c>
      <c r="IB6" s="803">
        <f t="shared" si="602"/>
        <v>6878.7475848000004</v>
      </c>
      <c r="IC6" s="803">
        <f t="shared" si="603"/>
        <v>8041.3528104000006</v>
      </c>
      <c r="ID6" s="803">
        <f t="shared" ref="ID6:JI6" si="1012">IE38*ID$32</f>
        <v>10850.982105600002</v>
      </c>
      <c r="IE6" s="803">
        <f t="shared" ref="IE6:JJ6" si="1013">IE38*IE$32</f>
        <v>15501.403008000001</v>
      </c>
      <c r="IF6" s="803">
        <f t="shared" si="606"/>
        <v>7112.2111200000008</v>
      </c>
      <c r="IG6" s="803">
        <f t="shared" si="607"/>
        <v>7183.3332312000011</v>
      </c>
      <c r="IH6" s="803">
        <f t="shared" si="608"/>
        <v>7100.3574348000011</v>
      </c>
      <c r="II6" s="803">
        <f t="shared" si="609"/>
        <v>6312.0873690000008</v>
      </c>
      <c r="IJ6" s="803">
        <f t="shared" si="610"/>
        <v>7378.9190370000006</v>
      </c>
      <c r="IK6" s="803">
        <f t="shared" ref="IK6:JP6" si="1014">IL38*IK$32</f>
        <v>9957.0955680000025</v>
      </c>
      <c r="IL6" s="803">
        <f t="shared" ref="IL6:JQ6" si="1015">IL38*IL$32</f>
        <v>14224.422240000002</v>
      </c>
      <c r="IM6" s="803">
        <f t="shared" si="613"/>
        <v>6522.5305152000001</v>
      </c>
      <c r="IN6" s="803">
        <f t="shared" si="614"/>
        <v>6587.7558203520002</v>
      </c>
      <c r="IO6" s="803">
        <f t="shared" si="615"/>
        <v>6511.6596310080004</v>
      </c>
      <c r="IP6" s="803">
        <f t="shared" si="616"/>
        <v>5788.7458322399998</v>
      </c>
      <c r="IQ6" s="803">
        <f t="shared" si="617"/>
        <v>6767.1254095200002</v>
      </c>
      <c r="IR6" s="803">
        <f t="shared" ref="IR6:JW6" si="1016">IS38*IR$32</f>
        <v>9131.5427212800005</v>
      </c>
      <c r="IS6" s="803">
        <f t="shared" ref="IS6:JX6" si="1017">IS38*IS$32</f>
        <v>13045.0610304</v>
      </c>
      <c r="IT6" s="803">
        <f t="shared" si="620"/>
        <v>4924.6662024000007</v>
      </c>
      <c r="IU6" s="803">
        <f t="shared" si="621"/>
        <v>4973.9128644240009</v>
      </c>
      <c r="IV6" s="803">
        <f t="shared" si="622"/>
        <v>4916.4584253960011</v>
      </c>
      <c r="IW6" s="803">
        <f t="shared" si="623"/>
        <v>4370.6412546300007</v>
      </c>
      <c r="IX6" s="803">
        <f t="shared" si="624"/>
        <v>5109.3411849900012</v>
      </c>
      <c r="IY6" s="803">
        <f t="shared" ref="IY6:KD6" si="1018">IZ38*IY$32</f>
        <v>6894.532683360002</v>
      </c>
      <c r="IZ6" s="803">
        <f t="shared" ref="IZ6:KE6" si="1019">IZ38*IZ$32</f>
        <v>9849.3324048000013</v>
      </c>
      <c r="JA6" s="803">
        <f t="shared" si="627"/>
        <v>5968.067817600001</v>
      </c>
      <c r="JB6" s="803">
        <f t="shared" si="628"/>
        <v>6027.7484957760016</v>
      </c>
      <c r="JC6" s="803">
        <f t="shared" si="629"/>
        <v>5958.1210379040012</v>
      </c>
      <c r="JD6" s="803">
        <f t="shared" si="630"/>
        <v>5296.6601881200013</v>
      </c>
      <c r="JE6" s="803">
        <f t="shared" si="631"/>
        <v>6191.8703607600009</v>
      </c>
      <c r="JF6" s="803">
        <f t="shared" ref="JF6:KK6" si="1020">JG38*JF$32</f>
        <v>8355.2949446400016</v>
      </c>
      <c r="JG6" s="803">
        <f t="shared" ref="JG6:KL6" si="1021">JG38*JG$32</f>
        <v>11936.135635200002</v>
      </c>
      <c r="JH6" s="803">
        <f t="shared" si="634"/>
        <v>5898.929198400001</v>
      </c>
      <c r="JI6" s="803">
        <f t="shared" si="635"/>
        <v>5957.9184903840014</v>
      </c>
      <c r="JJ6" s="803">
        <f t="shared" si="636"/>
        <v>5889.0976497360016</v>
      </c>
      <c r="JK6" s="803">
        <f t="shared" si="637"/>
        <v>5235.2996635800009</v>
      </c>
      <c r="JL6" s="803">
        <f t="shared" si="638"/>
        <v>6120.1390433400011</v>
      </c>
      <c r="JM6" s="803">
        <f t="shared" ref="JM6:KR6" si="1022">JN38*JM$32</f>
        <v>8258.5008777600015</v>
      </c>
      <c r="JN6" s="803">
        <f t="shared" ref="JN6:KS6" si="1023">JN38*JN$32</f>
        <v>11797.858396800002</v>
      </c>
      <c r="JO6" s="803">
        <f t="shared" si="641"/>
        <v>7510.0025478240013</v>
      </c>
      <c r="JP6" s="803">
        <f t="shared" si="642"/>
        <v>7339.7506008960017</v>
      </c>
      <c r="JQ6" s="803">
        <f t="shared" si="643"/>
        <v>7446.9462711840015</v>
      </c>
      <c r="JR6" s="803">
        <f t="shared" si="644"/>
        <v>7282.9999519200019</v>
      </c>
      <c r="JS6" s="803">
        <f t="shared" si="645"/>
        <v>8058.592154592001</v>
      </c>
      <c r="JT6" s="803">
        <f t="shared" ref="JT6:KY6" si="1024">JU38*JT$32</f>
        <v>9918.752315472002</v>
      </c>
      <c r="JU6" s="803">
        <f t="shared" ref="JU6:KZ6" si="1025">JU38*JU$32</f>
        <v>15499.232798112002</v>
      </c>
      <c r="JV6" s="803">
        <f t="shared" si="648"/>
        <v>10126.427193351001</v>
      </c>
      <c r="JW6" s="803">
        <f t="shared" si="649"/>
        <v>9896.8608338040012</v>
      </c>
      <c r="JX6" s="803">
        <f t="shared" si="650"/>
        <v>10041.402615741001</v>
      </c>
      <c r="JY6" s="803">
        <f t="shared" si="651"/>
        <v>9820.3387139550014</v>
      </c>
      <c r="JZ6" s="803">
        <f t="shared" si="652"/>
        <v>10866.141018558001</v>
      </c>
      <c r="KA6" s="803">
        <f t="shared" ref="KA6:LF6" si="1026">KB38*KA$32</f>
        <v>13374.366058053001</v>
      </c>
      <c r="KB6" s="803">
        <f t="shared" ref="KB6:LG6" si="1027">KB38*KB$32</f>
        <v>20899.041176538001</v>
      </c>
      <c r="KC6" s="803">
        <f t="shared" si="655"/>
        <v>8989.5334426065001</v>
      </c>
      <c r="KD6" s="803">
        <f t="shared" si="656"/>
        <v>8785.740493026</v>
      </c>
      <c r="KE6" s="803">
        <f t="shared" si="657"/>
        <v>8914.0545723915002</v>
      </c>
      <c r="KF6" s="803">
        <f t="shared" si="658"/>
        <v>8717.8095098325011</v>
      </c>
      <c r="KG6" s="803">
        <f t="shared" si="659"/>
        <v>9646.1996134769997</v>
      </c>
      <c r="KH6" s="803">
        <f t="shared" ref="KH6:LM6" si="1028">KI38*KH$32</f>
        <v>11872.826284819501</v>
      </c>
      <c r="KI6" s="803">
        <f t="shared" ref="KI6:LN6" si="1029">KI38*KI$32</f>
        <v>18552.706298846999</v>
      </c>
      <c r="KJ6" s="803">
        <f t="shared" si="662"/>
        <v>12835.838097337502</v>
      </c>
      <c r="KK6" s="803">
        <f t="shared" si="663"/>
        <v>12544.849324350003</v>
      </c>
      <c r="KL6" s="803">
        <f t="shared" si="664"/>
        <v>12728.064477712502</v>
      </c>
      <c r="KM6" s="803">
        <f t="shared" si="665"/>
        <v>12447.853066687503</v>
      </c>
      <c r="KN6" s="803">
        <f t="shared" si="666"/>
        <v>13773.468588075002</v>
      </c>
      <c r="KO6" s="803">
        <f t="shared" ref="KO6:LT6" si="1030">KP38*KO$32</f>
        <v>16952.790367012502</v>
      </c>
      <c r="KP6" s="803">
        <f t="shared" ref="KP6:LU6" si="1031">KP38*KP$32</f>
        <v>26490.755703825005</v>
      </c>
      <c r="KQ6" s="803">
        <f t="shared" si="669"/>
        <v>8209.0543858319998</v>
      </c>
      <c r="KR6" s="803">
        <f t="shared" si="670"/>
        <v>8022.9549161279992</v>
      </c>
      <c r="KS6" s="803">
        <f t="shared" si="671"/>
        <v>8140.1286563119993</v>
      </c>
      <c r="KT6" s="803">
        <f t="shared" si="672"/>
        <v>7960.9217595599994</v>
      </c>
      <c r="KU6" s="803">
        <f t="shared" si="673"/>
        <v>8808.7082326559994</v>
      </c>
      <c r="KV6" s="803">
        <f t="shared" ref="KV6:MA6" si="1032">KW38*KV$32</f>
        <v>10842.017253495998</v>
      </c>
      <c r="KW6" s="803">
        <f t="shared" ref="KW6:MB6" si="1033">KW38*KW$32</f>
        <v>16941.944316015997</v>
      </c>
      <c r="KX6" s="803">
        <f t="shared" si="676"/>
        <v>8887.4488338240008</v>
      </c>
      <c r="KY6" s="803">
        <f t="shared" si="677"/>
        <v>8685.9701448960004</v>
      </c>
      <c r="KZ6" s="803">
        <f t="shared" si="678"/>
        <v>8812.8270971839993</v>
      </c>
      <c r="LA6" s="803">
        <f t="shared" si="679"/>
        <v>8618.8105819200009</v>
      </c>
      <c r="LB6" s="803">
        <f t="shared" si="680"/>
        <v>9536.6579425920008</v>
      </c>
      <c r="LC6" s="803">
        <f t="shared" ref="LC6:MH6" si="1034">LD38*LC$32</f>
        <v>11737.999173472001</v>
      </c>
      <c r="LD6" s="803">
        <f t="shared" ref="LD6:MI6" si="1035">LD38*LD$32</f>
        <v>18342.022866112002</v>
      </c>
      <c r="LE6" s="803">
        <f t="shared" si="683"/>
        <v>11668.174881840003</v>
      </c>
      <c r="LF6" s="803">
        <f t="shared" si="684"/>
        <v>11403.657063360004</v>
      </c>
      <c r="LG6" s="803">
        <f t="shared" si="685"/>
        <v>11570.205319440003</v>
      </c>
      <c r="LH6" s="803">
        <f t="shared" si="686"/>
        <v>11315.484457200004</v>
      </c>
      <c r="LI6" s="803">
        <f t="shared" si="687"/>
        <v>12520.510074720003</v>
      </c>
      <c r="LJ6" s="803">
        <f t="shared" ref="LJ6:MO6" si="1036">LK38*LJ$32</f>
        <v>15410.612165520004</v>
      </c>
      <c r="LK6" s="803">
        <f t="shared" ref="LK6:MP6" si="1037">LK38*LK$32</f>
        <v>24080.918437920005</v>
      </c>
      <c r="LL6" s="803">
        <f t="shared" si="690"/>
        <v>11635.054153224</v>
      </c>
      <c r="LM6" s="803">
        <f t="shared" si="691"/>
        <v>11371.287182496</v>
      </c>
      <c r="LN6" s="803">
        <f t="shared" si="692"/>
        <v>11537.362682584</v>
      </c>
      <c r="LO6" s="803">
        <f t="shared" si="693"/>
        <v>11283.36485892</v>
      </c>
      <c r="LP6" s="803">
        <f t="shared" si="694"/>
        <v>12484.969947792</v>
      </c>
      <c r="LQ6" s="803">
        <f t="shared" ref="LQ6:MV6" si="1038">LR38*LQ$32</f>
        <v>15366.868331672</v>
      </c>
      <c r="LR6" s="803">
        <f t="shared" ref="LR6:MW6" si="1039">LR38*LR$32</f>
        <v>24012.563483311998</v>
      </c>
      <c r="LS6" s="803">
        <f t="shared" si="697"/>
        <v>15025.220189280002</v>
      </c>
      <c r="LT6" s="803">
        <f t="shared" si="698"/>
        <v>14684.598069120002</v>
      </c>
      <c r="LU6" s="803">
        <f t="shared" si="699"/>
        <v>14899.063848480002</v>
      </c>
      <c r="LV6" s="803">
        <f t="shared" si="700"/>
        <v>14571.057362400003</v>
      </c>
      <c r="LW6" s="803">
        <f t="shared" si="701"/>
        <v>16122.780354240002</v>
      </c>
      <c r="LX6" s="803">
        <f t="shared" ref="LX6:NC6" si="1040">LY38*LX$32</f>
        <v>19844.392407840001</v>
      </c>
      <c r="LY6" s="803">
        <f t="shared" ref="LY6:ND6" si="1041">LY38*LY$32</f>
        <v>31009.228568640003</v>
      </c>
      <c r="LZ6" s="803">
        <f t="shared" si="704"/>
        <v>17434.989021239999</v>
      </c>
      <c r="MA6" s="803">
        <f t="shared" si="705"/>
        <v>17039.737380959999</v>
      </c>
      <c r="MB6" s="803">
        <f t="shared" si="706"/>
        <v>17288.59952484</v>
      </c>
      <c r="MC6" s="803">
        <f t="shared" si="707"/>
        <v>16907.986834200001</v>
      </c>
      <c r="MD6" s="803">
        <f t="shared" si="708"/>
        <v>18708.57763992</v>
      </c>
      <c r="ME6" s="803">
        <f t="shared" ref="ME6:NJ6" si="1042">MF38*ME$32</f>
        <v>23027.067783719998</v>
      </c>
      <c r="MF6" s="803">
        <f t="shared" ref="MF6:NK6" si="1043">MF38*MF$32</f>
        <v>35982.538215120003</v>
      </c>
      <c r="MG6" s="803">
        <f t="shared" si="711"/>
        <v>23992.603102440004</v>
      </c>
      <c r="MH6" s="803">
        <f t="shared" si="712"/>
        <v>23448.690185760002</v>
      </c>
      <c r="MI6" s="803">
        <f t="shared" si="713"/>
        <v>23791.153874040003</v>
      </c>
      <c r="MJ6" s="803">
        <f t="shared" si="714"/>
        <v>23267.385880200003</v>
      </c>
      <c r="MK6" s="803">
        <f t="shared" si="715"/>
        <v>25745.211389520002</v>
      </c>
      <c r="ML6" s="803">
        <f t="shared" ref="ML6:OC6" si="1044">MM38*ML$32</f>
        <v>31687.963627320001</v>
      </c>
      <c r="MM6" s="803">
        <f t="shared" ref="MM6:OC6" si="1045">MM38*MM$32</f>
        <v>49516.220340720007</v>
      </c>
      <c r="MN6" s="803">
        <f t="shared" si="718"/>
        <v>22802.753799000002</v>
      </c>
      <c r="MO6" s="803">
        <f t="shared" si="719"/>
        <v>22285.814796000002</v>
      </c>
      <c r="MP6" s="803">
        <f t="shared" si="720"/>
        <v>22611.294909</v>
      </c>
      <c r="MQ6" s="803">
        <v>28404.27</v>
      </c>
      <c r="MR6" s="803">
        <v>29872.37</v>
      </c>
      <c r="MS6" s="803">
        <v>52899.43</v>
      </c>
      <c r="MT6" s="803">
        <v>37251.24</v>
      </c>
      <c r="MU6" s="803">
        <v>0</v>
      </c>
      <c r="MV6" s="803">
        <v>10484.26</v>
      </c>
      <c r="MW6" s="803">
        <v>11629.14</v>
      </c>
      <c r="MX6" s="803">
        <v>8055.7741660000002</v>
      </c>
      <c r="MY6" s="803">
        <v>8956.5519289999993</v>
      </c>
      <c r="MZ6" s="803">
        <v>6789.13</v>
      </c>
      <c r="NA6" s="803">
        <v>5658.97</v>
      </c>
      <c r="NB6" s="803">
        <v>0</v>
      </c>
      <c r="NC6" s="803">
        <f>$NH$38*NC$32</f>
        <v>9025.6880824320015</v>
      </c>
      <c r="ND6" s="803">
        <f t="shared" ref="ND6:NH6" si="1046">$NH$38*ND$32</f>
        <v>8513.985820928001</v>
      </c>
      <c r="NE6" s="803">
        <f t="shared" si="1046"/>
        <v>7681.6990100480007</v>
      </c>
      <c r="NF6" s="803">
        <f t="shared" si="1046"/>
        <v>8495.4905584640001</v>
      </c>
      <c r="NG6" s="803">
        <f t="shared" si="1046"/>
        <v>10930.700116224001</v>
      </c>
      <c r="NH6" s="803">
        <f t="shared" si="1046"/>
        <v>17003.311291904</v>
      </c>
      <c r="NI6" s="803">
        <f t="shared" si="722"/>
        <v>6358.5802198169995</v>
      </c>
      <c r="NJ6" s="803">
        <f t="shared" si="723"/>
        <v>6214.4310460679999</v>
      </c>
      <c r="NK6" s="803">
        <f t="shared" si="724"/>
        <v>6305.191636947</v>
      </c>
      <c r="NL6" s="803">
        <f t="shared" si="725"/>
        <v>6166.3813214849997</v>
      </c>
      <c r="NM6" s="803">
        <f t="shared" si="726"/>
        <v>6823.0608907859996</v>
      </c>
      <c r="NN6" s="803">
        <f t="shared" ref="NN6:OC6" si="1047">NO38*NN$32</f>
        <v>8398.0240854509993</v>
      </c>
      <c r="NO6" s="803">
        <f t="shared" ref="NO6:OC6" si="1048">NO38*NO$32</f>
        <v>13122.913669445999</v>
      </c>
      <c r="NP6" s="803">
        <f t="shared" si="729"/>
        <v>7667.783295199999</v>
      </c>
      <c r="NQ6" s="803">
        <f t="shared" si="730"/>
        <v>8195.9531331999988</v>
      </c>
      <c r="NR6" s="803">
        <f t="shared" si="731"/>
        <v>7114.7584059999999</v>
      </c>
      <c r="NS6" s="803">
        <f t="shared" si="732"/>
        <v>7301.1712899999993</v>
      </c>
      <c r="NT6" s="803">
        <f t="shared" si="733"/>
        <v>7779.6310255999997</v>
      </c>
      <c r="NU6" s="803">
        <f t="shared" ref="NU6:OC6" si="1049">NV38*NU$32</f>
        <v>9848.8140380000004</v>
      </c>
      <c r="NV6" s="803">
        <f t="shared" ref="NV6:OC6" si="1050">NV38*NV$32</f>
        <v>14229.516812</v>
      </c>
      <c r="NW6" s="803">
        <f t="shared" si="736"/>
        <v>6354.2441839800003</v>
      </c>
      <c r="NX6" s="803">
        <f t="shared" si="737"/>
        <v>6791.9352339299994</v>
      </c>
      <c r="NY6" s="803">
        <f t="shared" si="738"/>
        <v>5895.9559081500001</v>
      </c>
      <c r="NZ6" s="803">
        <f t="shared" si="739"/>
        <v>6050.4351022499995</v>
      </c>
      <c r="OA6" s="803">
        <f t="shared" si="740"/>
        <v>6446.9317004400009</v>
      </c>
      <c r="OB6" s="803">
        <f t="shared" ref="OB6:OC6" si="1051">OC38*OB$32</f>
        <v>8161.6507549500002</v>
      </c>
      <c r="OC6" s="803">
        <f t="shared" si="367"/>
        <v>11791.9118163</v>
      </c>
    </row>
    <row r="7" spans="1:442">
      <c r="A7" s="807" t="s">
        <v>14</v>
      </c>
      <c r="B7" s="803">
        <f t="shared" si="368"/>
        <v>7123.8839767200006</v>
      </c>
      <c r="C7" s="803">
        <f t="shared" si="369"/>
        <v>7023.9615117000003</v>
      </c>
      <c r="D7" s="803">
        <f t="shared" si="370"/>
        <v>7082.7394323000008</v>
      </c>
      <c r="E7" s="803">
        <f t="shared" si="371"/>
        <v>7317.8511147000008</v>
      </c>
      <c r="F7" s="803">
        <f t="shared" si="372"/>
        <v>8081.9640825000015</v>
      </c>
      <c r="G7" s="803">
        <f t="shared" si="373"/>
        <v>9128.2110691800008</v>
      </c>
      <c r="H7" s="803">
        <f t="shared" si="374"/>
        <v>13019.309412900002</v>
      </c>
      <c r="I7" s="803">
        <f t="shared" si="375"/>
        <v>7920.6975237599991</v>
      </c>
      <c r="J7" s="803">
        <f t="shared" si="376"/>
        <v>7809.5986310999988</v>
      </c>
      <c r="K7" s="803">
        <f t="shared" si="377"/>
        <v>7874.9509208999989</v>
      </c>
      <c r="L7" s="803">
        <f t="shared" si="378"/>
        <v>8136.3600800999993</v>
      </c>
      <c r="M7" s="803">
        <f t="shared" si="379"/>
        <v>8985.9398474999998</v>
      </c>
      <c r="N7" s="803">
        <f t="shared" ref="N7:BY7" si="1052">O39*N$32</f>
        <v>10149.210605939998</v>
      </c>
      <c r="O7" s="803">
        <f t="shared" ref="O7:BZ7" si="1053">O39*O$32</f>
        <v>14475.532190699998</v>
      </c>
      <c r="P7" s="803">
        <f t="shared" si="382"/>
        <v>7312.0403046600004</v>
      </c>
      <c r="Q7" s="803">
        <f t="shared" si="383"/>
        <v>7209.4786832250002</v>
      </c>
      <c r="R7" s="803">
        <f t="shared" si="384"/>
        <v>7269.8090487749996</v>
      </c>
      <c r="S7" s="803">
        <f t="shared" si="385"/>
        <v>7511.1305109750001</v>
      </c>
      <c r="T7" s="803">
        <f t="shared" si="386"/>
        <v>8295.4252631250001</v>
      </c>
      <c r="U7" s="803">
        <f t="shared" ref="U7:CF7" si="1054">V39*U$32</f>
        <v>9369.3057699149995</v>
      </c>
      <c r="V7" s="803">
        <f t="shared" ref="V7:CG7" si="1055">V39*V$32</f>
        <v>13363.175969325001</v>
      </c>
      <c r="W7" s="803">
        <f t="shared" si="389"/>
        <v>6735.5605729440013</v>
      </c>
      <c r="X7" s="803">
        <f t="shared" si="390"/>
        <v>6641.0848883400013</v>
      </c>
      <c r="Y7" s="803">
        <f t="shared" si="391"/>
        <v>6696.6588204600012</v>
      </c>
      <c r="Z7" s="803">
        <f t="shared" si="392"/>
        <v>6918.9545489400016</v>
      </c>
      <c r="AA7" s="803">
        <f t="shared" si="393"/>
        <v>7641.4156665000019</v>
      </c>
      <c r="AB7" s="803">
        <f t="shared" ref="AB7:CM7" si="1056">AC39*AB$32</f>
        <v>8630.6316582360014</v>
      </c>
      <c r="AC7" s="803">
        <f t="shared" ref="AC7:CN7" si="1057">AC39*AC$32</f>
        <v>12309.625964580004</v>
      </c>
      <c r="AD7" s="803">
        <f t="shared" si="396"/>
        <v>6117.4490811840005</v>
      </c>
      <c r="AE7" s="803">
        <f t="shared" si="397"/>
        <v>6031.6432772400003</v>
      </c>
      <c r="AF7" s="803">
        <f t="shared" si="398"/>
        <v>6082.1172795600005</v>
      </c>
      <c r="AG7" s="803">
        <f t="shared" si="399"/>
        <v>6284.0132888400012</v>
      </c>
      <c r="AH7" s="803">
        <f t="shared" si="400"/>
        <v>6940.1753190000018</v>
      </c>
      <c r="AI7" s="803">
        <f t="shared" ref="AI7:CT7" si="1058">AJ39*AI$32</f>
        <v>7838.612560296001</v>
      </c>
      <c r="AJ7" s="803">
        <f t="shared" ref="AJ7:CU7" si="1059">AJ39*AJ$32</f>
        <v>11179.991513880002</v>
      </c>
      <c r="AK7" s="803">
        <f t="shared" si="403"/>
        <v>9394.6246253999998</v>
      </c>
      <c r="AL7" s="803">
        <f t="shared" si="404"/>
        <v>9262.8518377499986</v>
      </c>
      <c r="AM7" s="803">
        <f t="shared" si="405"/>
        <v>9340.3652422499981</v>
      </c>
      <c r="AN7" s="803">
        <f t="shared" si="406"/>
        <v>9650.418860249998</v>
      </c>
      <c r="AO7" s="803">
        <f t="shared" si="407"/>
        <v>10658.093118749999</v>
      </c>
      <c r="AP7" s="803">
        <f t="shared" ref="AP7:DA7" si="1060">AQ39*AP$32</f>
        <v>12037.831718849999</v>
      </c>
      <c r="AQ7" s="803">
        <f t="shared" ref="AQ7:DB7" si="1061">AQ39*AQ$32</f>
        <v>17169.219096749999</v>
      </c>
      <c r="AR7" s="803">
        <f t="shared" si="410"/>
        <v>5964.7444113600004</v>
      </c>
      <c r="AS7" s="803">
        <f t="shared" si="411"/>
        <v>5881.0805045999996</v>
      </c>
      <c r="AT7" s="803">
        <f t="shared" si="412"/>
        <v>5930.2945673999993</v>
      </c>
      <c r="AU7" s="803">
        <f t="shared" si="413"/>
        <v>6127.1508186000001</v>
      </c>
      <c r="AV7" s="803">
        <f t="shared" si="414"/>
        <v>6766.9336350000003</v>
      </c>
      <c r="AW7" s="803">
        <f t="shared" ref="AW7:DH7" si="1062">AX39*AW$32</f>
        <v>7642.9439528399998</v>
      </c>
      <c r="AX7" s="803">
        <f t="shared" ref="AX7:DI7" si="1063">AX39*AX$32</f>
        <v>10900.914910199999</v>
      </c>
      <c r="AY7" s="803">
        <f t="shared" si="417"/>
        <v>9027.7444807200009</v>
      </c>
      <c r="AZ7" s="803">
        <f t="shared" si="418"/>
        <v>8901.1177017000009</v>
      </c>
      <c r="BA7" s="803">
        <f t="shared" si="419"/>
        <v>8975.6040423000013</v>
      </c>
      <c r="BB7" s="803">
        <f t="shared" si="420"/>
        <v>9273.5494047000011</v>
      </c>
      <c r="BC7" s="803">
        <f t="shared" si="421"/>
        <v>10241.871832500003</v>
      </c>
      <c r="BD7" s="803">
        <f t="shared" ref="BD7:DO7" si="1064">BE39*BD$32</f>
        <v>11567.728695180002</v>
      </c>
      <c r="BE7" s="803">
        <f t="shared" ref="BE7:DP7" si="1065">BE39*BE$32</f>
        <v>16498.724442900002</v>
      </c>
      <c r="BF7" s="803">
        <f t="shared" si="424"/>
        <v>8808.3102663360023</v>
      </c>
      <c r="BG7" s="803">
        <f t="shared" si="425"/>
        <v>8684.7613599600008</v>
      </c>
      <c r="BH7" s="803">
        <f t="shared" si="426"/>
        <v>8757.4371872400006</v>
      </c>
      <c r="BI7" s="803">
        <f t="shared" si="427"/>
        <v>9048.1404963600016</v>
      </c>
      <c r="BJ7" s="803">
        <f t="shared" si="428"/>
        <v>9992.9262510000026</v>
      </c>
      <c r="BK7" s="803">
        <f t="shared" ref="BK7:DV7" si="1066">BL39*BK$32</f>
        <v>11286.555976584001</v>
      </c>
      <c r="BL7" s="803">
        <f t="shared" ref="BL7:DW7" si="1067">BL39*BL$32</f>
        <v>16097.695742520003</v>
      </c>
      <c r="BM7" s="803">
        <f t="shared" si="431"/>
        <v>8745.872997960003</v>
      </c>
      <c r="BN7" s="803">
        <f t="shared" si="432"/>
        <v>8623.199861850002</v>
      </c>
      <c r="BO7" s="803">
        <f t="shared" si="433"/>
        <v>8695.3605301500029</v>
      </c>
      <c r="BP7" s="803">
        <f t="shared" si="434"/>
        <v>8984.0032033500029</v>
      </c>
      <c r="BQ7" s="803">
        <f t="shared" si="435"/>
        <v>9922.0918912500038</v>
      </c>
      <c r="BR7" s="803">
        <f t="shared" ref="BR7:EC7" si="1068">BS39*BR$32</f>
        <v>11206.551786990003</v>
      </c>
      <c r="BS7" s="803">
        <f t="shared" ref="BS7:ED7" si="1069">BS39*BS$32</f>
        <v>15983.588028450005</v>
      </c>
      <c r="BT7" s="803">
        <f t="shared" si="438"/>
        <v>11065.866689934002</v>
      </c>
      <c r="BU7" s="803">
        <f t="shared" si="439"/>
        <v>10910.652388177501</v>
      </c>
      <c r="BV7" s="803">
        <f t="shared" si="440"/>
        <v>11001.954918622501</v>
      </c>
      <c r="BW7" s="803">
        <f t="shared" si="441"/>
        <v>11367.165040402502</v>
      </c>
      <c r="BX7" s="803">
        <f t="shared" si="442"/>
        <v>12554.097936187503</v>
      </c>
      <c r="BY7" s="803">
        <f t="shared" ref="BY7:EJ7" si="1070">BZ39*BY$32</f>
        <v>14179.282978108502</v>
      </c>
      <c r="BZ7" s="803">
        <f t="shared" ref="BZ7:EK7" si="1071">BZ39*BZ$32</f>
        <v>20223.510493567504</v>
      </c>
      <c r="CA7" s="803">
        <f t="shared" si="445"/>
        <v>9559.8519464700021</v>
      </c>
      <c r="CB7" s="803">
        <f t="shared" si="446"/>
        <v>9425.7616138875019</v>
      </c>
      <c r="CC7" s="803">
        <f t="shared" si="447"/>
        <v>9504.6382801125019</v>
      </c>
      <c r="CD7" s="803">
        <f t="shared" si="448"/>
        <v>9820.1449450125019</v>
      </c>
      <c r="CE7" s="803">
        <f t="shared" si="449"/>
        <v>10845.541605937504</v>
      </c>
      <c r="CF7" s="803">
        <f t="shared" ref="CF7:EQ7" si="1072">CG39*CF$32</f>
        <v>12249.546264742503</v>
      </c>
      <c r="CG7" s="803">
        <f t="shared" ref="CG7:ER7" si="1073">CG39*CG$32</f>
        <v>17471.181568837506</v>
      </c>
      <c r="CH7" s="803">
        <f t="shared" si="452"/>
        <v>9818.5554662580016</v>
      </c>
      <c r="CI7" s="803">
        <f t="shared" si="453"/>
        <v>9680.8364539425002</v>
      </c>
      <c r="CJ7" s="803">
        <f t="shared" si="454"/>
        <v>9761.8476376574999</v>
      </c>
      <c r="CK7" s="803">
        <f t="shared" si="455"/>
        <v>10085.892372517501</v>
      </c>
      <c r="CL7" s="803">
        <f t="shared" si="456"/>
        <v>11139.037760812502</v>
      </c>
      <c r="CM7" s="803">
        <f t="shared" ref="CM7:EX7" si="1074">CN39*CM$32</f>
        <v>12581.0368309395</v>
      </c>
      <c r="CN7" s="803">
        <f t="shared" ref="CN7:EY7" si="1075">CN39*CN$32</f>
        <v>17943.977192872502</v>
      </c>
      <c r="CO7" s="803">
        <f t="shared" si="459"/>
        <v>10157.429246400001</v>
      </c>
      <c r="CP7" s="803">
        <f t="shared" si="460"/>
        <v>10014.957054</v>
      </c>
      <c r="CQ7" s="803">
        <f t="shared" si="461"/>
        <v>10098.764226000001</v>
      </c>
      <c r="CR7" s="803">
        <f t="shared" si="462"/>
        <v>10433.992914</v>
      </c>
      <c r="CS7" s="803">
        <f t="shared" si="463"/>
        <v>11523.486150000002</v>
      </c>
      <c r="CT7" s="803">
        <f t="shared" ref="CT7:FE7" si="1076">CU39*CT$32</f>
        <v>13015.2538116</v>
      </c>
      <c r="CU7" s="803">
        <f t="shared" ref="CU7:FF7" si="1077">CU39*CU$32</f>
        <v>18563.288598000003</v>
      </c>
      <c r="CV7" s="803">
        <f t="shared" si="466"/>
        <v>11642.557809600001</v>
      </c>
      <c r="CW7" s="803">
        <f t="shared" si="467"/>
        <v>11479.254605999999</v>
      </c>
      <c r="CX7" s="803">
        <f t="shared" si="468"/>
        <v>11575.315313999999</v>
      </c>
      <c r="CY7" s="803">
        <f t="shared" si="469"/>
        <v>11959.558145999999</v>
      </c>
      <c r="CZ7" s="803">
        <f t="shared" si="470"/>
        <v>13208.34735</v>
      </c>
      <c r="DA7" s="803">
        <f t="shared" ref="DA7:FL7" si="1078">DB39*DA$32</f>
        <v>14918.227952399999</v>
      </c>
      <c r="DB7" s="803">
        <f t="shared" ref="DB7:FM7" si="1079">DB39*DB$32</f>
        <v>21277.446822000002</v>
      </c>
      <c r="DC7" s="803">
        <f t="shared" si="473"/>
        <v>10970.062156800001</v>
      </c>
      <c r="DD7" s="803">
        <f t="shared" si="474"/>
        <v>10816.191648</v>
      </c>
      <c r="DE7" s="803">
        <f t="shared" si="475"/>
        <v>10906.703711999999</v>
      </c>
      <c r="DF7" s="803">
        <f t="shared" si="476"/>
        <v>11268.751968</v>
      </c>
      <c r="DG7" s="803">
        <f t="shared" si="477"/>
        <v>12445.408800000001</v>
      </c>
      <c r="DH7" s="803">
        <f t="shared" ref="DH7:FS7" si="1080">DI39*DH$32</f>
        <v>14056.5235392</v>
      </c>
      <c r="DI7" s="803">
        <f t="shared" ref="DI7:FT7" si="1081">DI39*DI$32</f>
        <v>20048.422176</v>
      </c>
      <c r="DJ7" s="803">
        <f t="shared" si="480"/>
        <v>13671.428162880002</v>
      </c>
      <c r="DK7" s="803">
        <f t="shared" si="481"/>
        <v>13479.667206800001</v>
      </c>
      <c r="DL7" s="803">
        <f t="shared" si="482"/>
        <v>13592.4677692</v>
      </c>
      <c r="DM7" s="803">
        <f t="shared" si="483"/>
        <v>14043.670018800001</v>
      </c>
      <c r="DN7" s="803">
        <f t="shared" si="484"/>
        <v>15510.077330000002</v>
      </c>
      <c r="DO7" s="803">
        <f t="shared" ref="DO7:FZ7" si="1082">DP39*DO$32</f>
        <v>17517.927340720002</v>
      </c>
      <c r="DP7" s="803">
        <f t="shared" ref="DP7:GA7" si="1083">DP39*DP$32</f>
        <v>24985.324571600002</v>
      </c>
      <c r="DQ7" s="803">
        <f t="shared" si="487"/>
        <v>11007.9389003832</v>
      </c>
      <c r="DR7" s="803">
        <f t="shared" si="488"/>
        <v>10853.537117126998</v>
      </c>
      <c r="DS7" s="803">
        <f t="shared" si="489"/>
        <v>10944.361695512998</v>
      </c>
      <c r="DT7" s="803">
        <f t="shared" si="490"/>
        <v>11307.660009056999</v>
      </c>
      <c r="DU7" s="803">
        <f t="shared" si="491"/>
        <v>12488.379528075</v>
      </c>
      <c r="DV7" s="803">
        <f t="shared" ref="DV7:GG7" si="1084">DW39*DV$32</f>
        <v>14105.057023345798</v>
      </c>
      <c r="DW7" s="803">
        <f t="shared" ref="DW7:GH7" si="1085">DW39*DW$32</f>
        <v>20117.644112498998</v>
      </c>
      <c r="DX7" s="803">
        <f t="shared" si="494"/>
        <v>19928.042786888338</v>
      </c>
      <c r="DY7" s="803">
        <f t="shared" si="495"/>
        <v>23718.538170160075</v>
      </c>
      <c r="DZ7" s="803">
        <f t="shared" si="496"/>
        <v>31735.540404516727</v>
      </c>
      <c r="EA7" s="803">
        <f t="shared" si="497"/>
        <v>12337.142668803603</v>
      </c>
      <c r="EB7" s="803">
        <f t="shared" si="498"/>
        <v>13625.358369160607</v>
      </c>
      <c r="EC7" s="803">
        <f t="shared" ref="EC7:GN7" si="1086">ED39*EC$32</f>
        <v>15389.222943495579</v>
      </c>
      <c r="ED7" s="803">
        <f t="shared" ref="ED7:GO7" si="1087">ED39*ED$32</f>
        <v>21949.213663775085</v>
      </c>
      <c r="EE7" s="803">
        <f t="shared" si="501"/>
        <v>9445.2321095999996</v>
      </c>
      <c r="EF7" s="803">
        <f t="shared" si="502"/>
        <v>9312.7494809999989</v>
      </c>
      <c r="EG7" s="803">
        <f t="shared" si="503"/>
        <v>9390.6804389999998</v>
      </c>
      <c r="EH7" s="803">
        <f t="shared" si="504"/>
        <v>9702.4042709999994</v>
      </c>
      <c r="EI7" s="803">
        <f t="shared" si="505"/>
        <v>10715.506725000001</v>
      </c>
      <c r="EJ7" s="803">
        <f t="shared" ref="EJ7:GU7" si="1088">EK39*EJ$32</f>
        <v>12102.6777774</v>
      </c>
      <c r="EK7" s="803">
        <f t="shared" ref="EK7:GV7" si="1089">EK39*EK$32</f>
        <v>17261.707197</v>
      </c>
      <c r="EL7" s="803">
        <f t="shared" si="508"/>
        <v>10355.939335223999</v>
      </c>
      <c r="EM7" s="803">
        <f t="shared" si="509"/>
        <v>10210.682760389998</v>
      </c>
      <c r="EN7" s="803">
        <f t="shared" si="510"/>
        <v>10296.127804409998</v>
      </c>
      <c r="EO7" s="803">
        <f t="shared" si="511"/>
        <v>10637.907980489997</v>
      </c>
      <c r="EP7" s="803">
        <f t="shared" si="512"/>
        <v>11748.693552749999</v>
      </c>
      <c r="EQ7" s="803">
        <f t="shared" ref="EQ7:HB7" si="1090">ER39*EQ$32</f>
        <v>13269.615336305997</v>
      </c>
      <c r="ER7" s="803">
        <f t="shared" ref="ER7:HC7" si="1091">ER39*ER$32</f>
        <v>18926.077250429997</v>
      </c>
      <c r="ES7" s="803">
        <f t="shared" si="515"/>
        <v>13162.024756800001</v>
      </c>
      <c r="ET7" s="803">
        <f t="shared" si="516"/>
        <v>12977.408898000001</v>
      </c>
      <c r="EU7" s="803">
        <f t="shared" si="517"/>
        <v>13086.006462000001</v>
      </c>
      <c r="EV7" s="803">
        <f t="shared" si="518"/>
        <v>13520.396718000002</v>
      </c>
      <c r="EW7" s="803">
        <f t="shared" si="519"/>
        <v>14932.165050000003</v>
      </c>
      <c r="EX7" s="803">
        <f t="shared" ref="EX7:HI7" si="1092">EY39*EX$32</f>
        <v>16865.201689200003</v>
      </c>
      <c r="EY7" s="803">
        <f t="shared" ref="EY7:HJ7" si="1093">EY39*EY$32</f>
        <v>24054.360426000003</v>
      </c>
      <c r="EZ7" s="803">
        <f t="shared" si="522"/>
        <v>12936.249751104002</v>
      </c>
      <c r="FA7" s="803">
        <f t="shared" si="523"/>
        <v>12754.800703440002</v>
      </c>
      <c r="FB7" s="803">
        <f t="shared" si="524"/>
        <v>12861.53543736</v>
      </c>
      <c r="FC7" s="803">
        <f t="shared" si="525"/>
        <v>13288.474373040002</v>
      </c>
      <c r="FD7" s="803">
        <f t="shared" si="526"/>
        <v>14676.025914000003</v>
      </c>
      <c r="FE7" s="803">
        <f t="shared" ref="FE7:HP7" si="1094">FF39*FE$32</f>
        <v>16575.904177776003</v>
      </c>
      <c r="FF7" s="803">
        <f t="shared" ref="FF7:HQ7" si="1095">FF39*FF$32</f>
        <v>23641.743563280004</v>
      </c>
      <c r="FG7" s="803">
        <f t="shared" si="529"/>
        <v>11359.6190779392</v>
      </c>
      <c r="FH7" s="803">
        <f t="shared" si="530"/>
        <v>11200.284486912</v>
      </c>
      <c r="FI7" s="803">
        <f t="shared" si="531"/>
        <v>11294.010716928</v>
      </c>
      <c r="FJ7" s="803">
        <f t="shared" si="532"/>
        <v>11668.915636992</v>
      </c>
      <c r="FK7" s="803">
        <f t="shared" si="533"/>
        <v>12887.356627200001</v>
      </c>
      <c r="FL7" s="803">
        <f t="shared" ref="FL7:HW7" si="1096">FM39*FL$32</f>
        <v>14555.6835214848</v>
      </c>
      <c r="FM7" s="803">
        <f t="shared" ref="FM7:HX7" si="1097">FM39*FM$32</f>
        <v>20760.359948543999</v>
      </c>
      <c r="FN7" s="803">
        <f t="shared" si="536"/>
        <v>10598.355540633602</v>
      </c>
      <c r="FO7" s="803">
        <f t="shared" si="537"/>
        <v>10449.698738496001</v>
      </c>
      <c r="FP7" s="803">
        <f t="shared" si="538"/>
        <v>10537.143916224</v>
      </c>
      <c r="FQ7" s="803">
        <f t="shared" si="539"/>
        <v>10886.924627136001</v>
      </c>
      <c r="FR7" s="803">
        <f t="shared" si="540"/>
        <v>12023.711937600003</v>
      </c>
      <c r="FS7" s="803">
        <f t="shared" ref="FS7:ID7" si="1098">FT39*FS$32</f>
        <v>13580.236101158402</v>
      </c>
      <c r="FT7" s="803">
        <f t="shared" ref="FT7:IE7" si="1099">FT39*FT$32</f>
        <v>19369.106866752001</v>
      </c>
      <c r="FU7" s="803">
        <f t="shared" si="543"/>
        <v>10524.128921856001</v>
      </c>
      <c r="FV7" s="803">
        <f t="shared" si="544"/>
        <v>10376.513252160001</v>
      </c>
      <c r="FW7" s="803">
        <f t="shared" si="545"/>
        <v>10463.345999040001</v>
      </c>
      <c r="FX7" s="803">
        <f t="shared" si="546"/>
        <v>10810.67698656</v>
      </c>
      <c r="FY7" s="803">
        <f t="shared" si="547"/>
        <v>11939.502696000001</v>
      </c>
      <c r="FZ7" s="803">
        <f t="shared" ref="FZ7:IK7" si="1100">GA39*FZ$32</f>
        <v>13485.125590464</v>
      </c>
      <c r="GA7" s="803">
        <f t="shared" ref="GA7:IL7" si="1101">GA39*GA$32</f>
        <v>19233.45343392</v>
      </c>
      <c r="GB7" s="803">
        <f t="shared" si="550"/>
        <v>11731.56058368</v>
      </c>
      <c r="GC7" s="803">
        <f t="shared" si="551"/>
        <v>11848.876189516801</v>
      </c>
      <c r="GD7" s="803">
        <f t="shared" si="552"/>
        <v>11712.0079827072</v>
      </c>
      <c r="GE7" s="803">
        <f t="shared" si="553"/>
        <v>10411.760018016001</v>
      </c>
      <c r="GF7" s="803">
        <f t="shared" si="554"/>
        <v>12171.494105568001</v>
      </c>
      <c r="GG7" s="803">
        <f t="shared" ref="GG7:IR7" si="1102">GH39*GG$32</f>
        <v>16424.184817152</v>
      </c>
      <c r="GH7" s="803">
        <f t="shared" ref="GH7:IS7" si="1103">GH39*GH$32</f>
        <v>23463.121167360001</v>
      </c>
      <c r="GI7" s="803">
        <f t="shared" si="557"/>
        <v>11619.192977279999</v>
      </c>
      <c r="GJ7" s="803">
        <f t="shared" si="558"/>
        <v>11735.384907052799</v>
      </c>
      <c r="GK7" s="803">
        <f t="shared" si="559"/>
        <v>11599.827655651201</v>
      </c>
      <c r="GL7" s="803">
        <f t="shared" si="560"/>
        <v>10312.033767335999</v>
      </c>
      <c r="GM7" s="803">
        <f t="shared" si="561"/>
        <v>12054.912713927999</v>
      </c>
      <c r="GN7" s="803">
        <f t="shared" ref="GN7:HS7" si="1104">GO39*GN$32</f>
        <v>16266.870168192001</v>
      </c>
      <c r="GO7" s="803">
        <f t="shared" ref="GO7:HT7" si="1105">GO39*GO$32</f>
        <v>23238.385954559999</v>
      </c>
      <c r="GP7" s="803">
        <f t="shared" si="564"/>
        <v>11290.755784319999</v>
      </c>
      <c r="GQ7" s="803">
        <f t="shared" si="565"/>
        <v>11403.6633421632</v>
      </c>
      <c r="GR7" s="803">
        <f t="shared" si="566"/>
        <v>11271.9378580128</v>
      </c>
      <c r="GS7" s="803">
        <f t="shared" si="567"/>
        <v>10020.545758583999</v>
      </c>
      <c r="GT7" s="803">
        <f t="shared" si="568"/>
        <v>11714.159126232</v>
      </c>
      <c r="GU7" s="803">
        <f t="shared" ref="GU7:HZ7" si="1106">GV39*GU$32</f>
        <v>15807.058098048001</v>
      </c>
      <c r="GV7" s="803">
        <f t="shared" ref="GV7:IA7" si="1107">GV39*GV$32</f>
        <v>22581.511568639999</v>
      </c>
      <c r="GW7" s="803">
        <f t="shared" si="571"/>
        <v>9191.9099116799989</v>
      </c>
      <c r="GX7" s="803">
        <f t="shared" si="572"/>
        <v>9283.8290107968005</v>
      </c>
      <c r="GY7" s="803">
        <f t="shared" si="573"/>
        <v>9176.5900618272008</v>
      </c>
      <c r="GZ7" s="803">
        <f t="shared" si="574"/>
        <v>8157.8200466159997</v>
      </c>
      <c r="HA7" s="803">
        <f t="shared" si="575"/>
        <v>9536.6065333679999</v>
      </c>
      <c r="HB7" s="803">
        <f t="shared" ref="HB7:IG7" si="1108">HC39*HB$32</f>
        <v>12868.673876352001</v>
      </c>
      <c r="HC7" s="803">
        <f t="shared" ref="HC7:IH7" si="1109">HC39*HC$32</f>
        <v>18383.819823359998</v>
      </c>
      <c r="HD7" s="803">
        <f t="shared" si="578"/>
        <v>10247.047965</v>
      </c>
      <c r="HE7" s="803">
        <f t="shared" si="579"/>
        <v>10349.518444649999</v>
      </c>
      <c r="HF7" s="803">
        <f t="shared" si="580"/>
        <v>10229.969551725</v>
      </c>
      <c r="HG7" s="803">
        <f t="shared" si="581"/>
        <v>9094.2550689374984</v>
      </c>
      <c r="HH7" s="803">
        <f t="shared" si="582"/>
        <v>10631.3122636875</v>
      </c>
      <c r="HI7" s="803">
        <f t="shared" ref="HI7:IN7" si="1110">HJ39*HI$32</f>
        <v>14345.867151</v>
      </c>
      <c r="HJ7" s="803">
        <f t="shared" ref="HJ7:IO7" si="1111">HJ39*HJ$32</f>
        <v>20494.095929999999</v>
      </c>
      <c r="HK7" s="803">
        <f t="shared" si="585"/>
        <v>11389.54068</v>
      </c>
      <c r="HL7" s="803">
        <f t="shared" si="586"/>
        <v>11503.4360868</v>
      </c>
      <c r="HM7" s="803">
        <f t="shared" si="587"/>
        <v>11370.5581122</v>
      </c>
      <c r="HN7" s="803">
        <f t="shared" si="588"/>
        <v>10108.2173535</v>
      </c>
      <c r="HO7" s="803">
        <f t="shared" si="589"/>
        <v>11816.648455500001</v>
      </c>
      <c r="HP7" s="803">
        <f t="shared" ref="HP7:IU7" si="1112">HQ39*HP$32</f>
        <v>15945.356952000002</v>
      </c>
      <c r="HQ7" s="803">
        <f t="shared" ref="HQ7:IV7" si="1113">HQ39*HQ$32</f>
        <v>22779.08136</v>
      </c>
      <c r="HR7" s="803">
        <f t="shared" si="592"/>
        <v>11077.302285</v>
      </c>
      <c r="HS7" s="803">
        <f t="shared" si="593"/>
        <v>11188.07530785</v>
      </c>
      <c r="HT7" s="803">
        <f t="shared" si="594"/>
        <v>11058.840114525001</v>
      </c>
      <c r="HU7" s="803">
        <f t="shared" si="595"/>
        <v>9831.1057779375005</v>
      </c>
      <c r="HV7" s="803">
        <f t="shared" si="596"/>
        <v>11492.701120687499</v>
      </c>
      <c r="HW7" s="803">
        <f t="shared" ref="HW7:JB7" si="1114">HX39*HW$32</f>
        <v>15508.223199000002</v>
      </c>
      <c r="HX7" s="803">
        <f t="shared" ref="HX7:JC7" si="1115">HX39*HX$32</f>
        <v>22154.60457</v>
      </c>
      <c r="HY7" s="803">
        <f t="shared" si="599"/>
        <v>9591.1442550000011</v>
      </c>
      <c r="HZ7" s="803">
        <f t="shared" si="600"/>
        <v>9687.0556975500022</v>
      </c>
      <c r="IA7" s="803">
        <f t="shared" si="601"/>
        <v>9575.1590145750015</v>
      </c>
      <c r="IB7" s="803">
        <f t="shared" si="602"/>
        <v>8512.1405263125016</v>
      </c>
      <c r="IC7" s="803">
        <f t="shared" si="603"/>
        <v>9950.8121645625015</v>
      </c>
      <c r="ID7" s="803">
        <f t="shared" ref="ID7:JI7" si="1116">IE39*ID$32</f>
        <v>13427.601957000003</v>
      </c>
      <c r="IE7" s="803">
        <f t="shared" ref="IE7:JJ7" si="1117">IE39*IE$32</f>
        <v>19182.288510000002</v>
      </c>
      <c r="IF7" s="803">
        <f t="shared" si="606"/>
        <v>10415.917259999998</v>
      </c>
      <c r="IG7" s="803">
        <f t="shared" si="607"/>
        <v>10520.076432599999</v>
      </c>
      <c r="IH7" s="803">
        <f t="shared" si="608"/>
        <v>10398.5573979</v>
      </c>
      <c r="II7" s="803">
        <f t="shared" si="609"/>
        <v>9244.1265682499998</v>
      </c>
      <c r="IJ7" s="803">
        <f t="shared" si="610"/>
        <v>10806.51415725</v>
      </c>
      <c r="IK7" s="803">
        <f t="shared" ref="IK7:JP7" si="1118">IL39*IK$32</f>
        <v>14582.284163999999</v>
      </c>
      <c r="IL7" s="803">
        <f t="shared" ref="IL7:JQ7" si="1119">IL39*IL$32</f>
        <v>20831.834519999997</v>
      </c>
      <c r="IM7" s="803">
        <f t="shared" si="613"/>
        <v>10518.342697799999</v>
      </c>
      <c r="IN7" s="803">
        <f t="shared" si="614"/>
        <v>10623.526124777998</v>
      </c>
      <c r="IO7" s="803">
        <f t="shared" si="615"/>
        <v>10500.812126636998</v>
      </c>
      <c r="IP7" s="803">
        <f t="shared" si="616"/>
        <v>9335.0291442974976</v>
      </c>
      <c r="IQ7" s="803">
        <f t="shared" si="617"/>
        <v>10912.780548967499</v>
      </c>
      <c r="IR7" s="803">
        <f t="shared" ref="IR7:JW7" si="1120">IS39*IR$32</f>
        <v>14725.679776919998</v>
      </c>
      <c r="IS7" s="803">
        <f t="shared" ref="IS7:JX7" si="1121">IS39*IS$32</f>
        <v>21036.685395599998</v>
      </c>
      <c r="IT7" s="803">
        <f t="shared" si="620"/>
        <v>9666.1422648000007</v>
      </c>
      <c r="IU7" s="803">
        <f t="shared" si="621"/>
        <v>9762.8036874480003</v>
      </c>
      <c r="IV7" s="803">
        <f t="shared" si="622"/>
        <v>9650.0320276920011</v>
      </c>
      <c r="IW7" s="803">
        <f t="shared" si="623"/>
        <v>8578.7012600100006</v>
      </c>
      <c r="IX7" s="803">
        <f t="shared" si="624"/>
        <v>10028.622599730001</v>
      </c>
      <c r="IY7" s="803">
        <f t="shared" ref="IY7:KD7" si="1122">IZ39*IY$32</f>
        <v>13532.599170720001</v>
      </c>
      <c r="IZ7" s="803">
        <f t="shared" ref="IZ7:KE7" si="1123">IZ39*IZ$32</f>
        <v>19332.284529600001</v>
      </c>
      <c r="JA7" s="803">
        <f t="shared" si="627"/>
        <v>9481.8099347999996</v>
      </c>
      <c r="JB7" s="803">
        <f t="shared" si="628"/>
        <v>9576.6280341479996</v>
      </c>
      <c r="JC7" s="803">
        <f t="shared" si="629"/>
        <v>9466.0069182420011</v>
      </c>
      <c r="JD7" s="803">
        <f t="shared" si="630"/>
        <v>8415.1063171349997</v>
      </c>
      <c r="JE7" s="803">
        <f t="shared" si="631"/>
        <v>9837.3778073550002</v>
      </c>
      <c r="JF7" s="803">
        <f t="shared" ref="JF7:KK7" si="1124">JG39*JF$32</f>
        <v>13274.533908720001</v>
      </c>
      <c r="JG7" s="803">
        <f t="shared" ref="JG7:KL7" si="1125">JG39*JG$32</f>
        <v>18963.619869599999</v>
      </c>
      <c r="JH7" s="803">
        <f t="shared" si="634"/>
        <v>10533.2431554</v>
      </c>
      <c r="JI7" s="803">
        <f t="shared" si="635"/>
        <v>10638.575586954001</v>
      </c>
      <c r="JJ7" s="803">
        <f t="shared" si="636"/>
        <v>10515.687750141</v>
      </c>
      <c r="JK7" s="803">
        <f t="shared" si="637"/>
        <v>9348.2533004175002</v>
      </c>
      <c r="JL7" s="803">
        <f t="shared" si="638"/>
        <v>10928.239773727501</v>
      </c>
      <c r="JM7" s="803">
        <f t="shared" ref="JM7:KR7" si="1126">JN39*JM$32</f>
        <v>14746.540417560002</v>
      </c>
      <c r="JN7" s="803">
        <f t="shared" ref="JN7:KS7" si="1127">JN39*JN$32</f>
        <v>21066.486310799999</v>
      </c>
      <c r="JO7" s="803">
        <f t="shared" si="641"/>
        <v>11257.503047847</v>
      </c>
      <c r="JP7" s="803">
        <f t="shared" si="642"/>
        <v>11002.295170188001</v>
      </c>
      <c r="JQ7" s="803">
        <f t="shared" si="643"/>
        <v>11162.981611677</v>
      </c>
      <c r="JR7" s="803">
        <f t="shared" si="644"/>
        <v>10917.225877635001</v>
      </c>
      <c r="JS7" s="803">
        <f t="shared" si="645"/>
        <v>12079.839542526001</v>
      </c>
      <c r="JT7" s="803">
        <f t="shared" ref="JT7:KY7" si="1128">JU39*JT$32</f>
        <v>14868.221909541</v>
      </c>
      <c r="JU7" s="803">
        <f t="shared" ref="JU7:KZ7" si="1129">JU39*JU$32</f>
        <v>23233.369010586001</v>
      </c>
      <c r="JV7" s="803">
        <f t="shared" si="648"/>
        <v>12333.119335865998</v>
      </c>
      <c r="JW7" s="803">
        <f t="shared" si="649"/>
        <v>12053.527209864</v>
      </c>
      <c r="JX7" s="803">
        <f t="shared" si="650"/>
        <v>12229.566696606</v>
      </c>
      <c r="JY7" s="803">
        <f t="shared" si="651"/>
        <v>11960.329834530001</v>
      </c>
      <c r="JZ7" s="803">
        <f t="shared" si="652"/>
        <v>13234.027297428</v>
      </c>
      <c r="KA7" s="803">
        <f t="shared" ref="KA7:LF7" si="1130">KB39*KA$32</f>
        <v>16288.830155598</v>
      </c>
      <c r="KB7" s="803">
        <f t="shared" ref="KB7:LG7" si="1131">KB39*KB$32</f>
        <v>25453.238730107998</v>
      </c>
      <c r="KC7" s="803">
        <f t="shared" si="655"/>
        <v>11485.18000665</v>
      </c>
      <c r="KD7" s="803">
        <f t="shared" si="656"/>
        <v>11224.8106866</v>
      </c>
      <c r="KE7" s="803">
        <f t="shared" si="657"/>
        <v>11388.746925150001</v>
      </c>
      <c r="KF7" s="803">
        <f t="shared" si="658"/>
        <v>11138.02091325</v>
      </c>
      <c r="KG7" s="803">
        <f t="shared" si="659"/>
        <v>12324.1478157</v>
      </c>
      <c r="KH7" s="803">
        <f t="shared" ref="KH7:LM7" si="1132">KI39*KH$32</f>
        <v>15168.92371995</v>
      </c>
      <c r="KI7" s="803">
        <f t="shared" ref="KI7:LN7" si="1133">KI39*KI$32</f>
        <v>23703.251432699999</v>
      </c>
      <c r="KJ7" s="803">
        <f t="shared" si="662"/>
        <v>16202.451443220001</v>
      </c>
      <c r="KK7" s="803">
        <f t="shared" si="663"/>
        <v>15835.141460880001</v>
      </c>
      <c r="KL7" s="803">
        <f t="shared" si="664"/>
        <v>16066.41070902</v>
      </c>
      <c r="KM7" s="803">
        <f t="shared" si="665"/>
        <v>15712.704800100002</v>
      </c>
      <c r="KN7" s="803">
        <f t="shared" si="666"/>
        <v>17386.005830760001</v>
      </c>
      <c r="KO7" s="803">
        <f t="shared" ref="KO7:LT7" si="1134">KP39*KO$32</f>
        <v>21399.207489659999</v>
      </c>
      <c r="KP7" s="803">
        <f t="shared" ref="KP7:LU7" si="1135">KP39*KP$32</f>
        <v>33438.812466360003</v>
      </c>
      <c r="KQ7" s="803">
        <f t="shared" si="669"/>
        <v>9848.8719371540992</v>
      </c>
      <c r="KR7" s="803">
        <f t="shared" si="670"/>
        <v>9625.5977622564005</v>
      </c>
      <c r="KS7" s="803">
        <f t="shared" si="671"/>
        <v>9766.1777983030988</v>
      </c>
      <c r="KT7" s="803">
        <f t="shared" si="672"/>
        <v>9551.1730372905004</v>
      </c>
      <c r="KU7" s="803">
        <f t="shared" si="673"/>
        <v>10568.310945157798</v>
      </c>
      <c r="KV7" s="803">
        <f t="shared" ref="KV7:MA7" si="1136">KW39*KV$32</f>
        <v>13007.7880412623</v>
      </c>
      <c r="KW7" s="803">
        <f t="shared" ref="KW7:MB7" si="1137">KW39*KW$32</f>
        <v>20326.219329575797</v>
      </c>
      <c r="KX7" s="803">
        <f t="shared" si="676"/>
        <v>11886.3314418432</v>
      </c>
      <c r="KY7" s="803">
        <f t="shared" si="677"/>
        <v>11616.8680086528</v>
      </c>
      <c r="KZ7" s="803">
        <f t="shared" si="678"/>
        <v>11786.5301702912</v>
      </c>
      <c r="LA7" s="803">
        <f t="shared" si="679"/>
        <v>11527.046864256001</v>
      </c>
      <c r="LB7" s="803">
        <f t="shared" si="680"/>
        <v>12754.602504345601</v>
      </c>
      <c r="LC7" s="803">
        <f t="shared" ref="LC7:MH7" si="1138">LD39*LC$32</f>
        <v>15698.740015129601</v>
      </c>
      <c r="LD7" s="803">
        <f t="shared" ref="LD7:MI7" si="1139">LD39*LD$32</f>
        <v>24531.152547481601</v>
      </c>
      <c r="LE7" s="803">
        <f t="shared" si="683"/>
        <v>13386.068105634899</v>
      </c>
      <c r="LF7" s="803">
        <f t="shared" si="684"/>
        <v>13082.605604499598</v>
      </c>
      <c r="LG7" s="803">
        <f t="shared" si="685"/>
        <v>13273.674586695897</v>
      </c>
      <c r="LH7" s="803">
        <f t="shared" si="686"/>
        <v>12981.4514374545</v>
      </c>
      <c r="LI7" s="803">
        <f t="shared" si="687"/>
        <v>14363.891720404197</v>
      </c>
      <c r="LJ7" s="803">
        <f t="shared" ref="LJ7:MO7" si="1140">LK39*LJ$32</f>
        <v>17679.500529104698</v>
      </c>
      <c r="LK7" s="803">
        <f t="shared" ref="LK7:MP7" si="1141">LK39*LK$32</f>
        <v>27626.326955206197</v>
      </c>
      <c r="LL7" s="803">
        <f t="shared" si="690"/>
        <v>16166.216903582099</v>
      </c>
      <c r="LM7" s="803">
        <f t="shared" si="691"/>
        <v>15799.728359168399</v>
      </c>
      <c r="LN7" s="803">
        <f t="shared" si="692"/>
        <v>16030.480405651098</v>
      </c>
      <c r="LO7" s="803">
        <f t="shared" si="693"/>
        <v>15677.5655110305</v>
      </c>
      <c r="LP7" s="803">
        <f t="shared" si="694"/>
        <v>17347.124435581798</v>
      </c>
      <c r="LQ7" s="803">
        <f t="shared" ref="LQ7:MV7" si="1142">LR39*LQ$32</f>
        <v>21351.351124546298</v>
      </c>
      <c r="LR7" s="803">
        <f t="shared" ref="LR7:MW7" si="1143">LR39*LR$32</f>
        <v>33364.031191439797</v>
      </c>
      <c r="LS7" s="803">
        <f t="shared" si="697"/>
        <v>25842.683404754996</v>
      </c>
      <c r="LT7" s="803">
        <f t="shared" si="698"/>
        <v>25256.829121019997</v>
      </c>
      <c r="LU7" s="803">
        <f t="shared" si="699"/>
        <v>25625.700336704995</v>
      </c>
      <c r="LV7" s="803">
        <f t="shared" si="700"/>
        <v>25061.544359774998</v>
      </c>
      <c r="LW7" s="803">
        <f t="shared" si="701"/>
        <v>27730.436096789996</v>
      </c>
      <c r="LX7" s="803">
        <f t="shared" ref="LX7:NC7" si="1144">LY39*LX$32</f>
        <v>34131.436604264993</v>
      </c>
      <c r="LY7" s="803">
        <f t="shared" ref="LY7:ND7" si="1145">LY39*LY$32</f>
        <v>53334.438126689995</v>
      </c>
      <c r="LZ7" s="803">
        <f t="shared" si="704"/>
        <v>31337.694758884496</v>
      </c>
      <c r="MA7" s="803">
        <f t="shared" si="705"/>
        <v>30627.268429337997</v>
      </c>
      <c r="MB7" s="803">
        <f t="shared" si="706"/>
        <v>31074.573896089496</v>
      </c>
      <c r="MC7" s="803">
        <f t="shared" si="707"/>
        <v>30390.459652822497</v>
      </c>
      <c r="MD7" s="803">
        <f t="shared" si="708"/>
        <v>33626.846265200991</v>
      </c>
      <c r="ME7" s="803">
        <f t="shared" ref="ME7:NJ7" si="1146">MF39*ME$32</f>
        <v>41388.911717653493</v>
      </c>
      <c r="MF7" s="803">
        <f t="shared" ref="MF7:NK7" si="1147">MF39*MF$32</f>
        <v>64675.10807501099</v>
      </c>
      <c r="MG7" s="803">
        <f t="shared" si="711"/>
        <v>40795.138553998499</v>
      </c>
      <c r="MH7" s="803">
        <f t="shared" si="712"/>
        <v>39870.311735394003</v>
      </c>
      <c r="MI7" s="803">
        <f t="shared" si="713"/>
        <v>40452.610102663501</v>
      </c>
      <c r="MJ7" s="803">
        <f t="shared" si="714"/>
        <v>39562.0361291925</v>
      </c>
      <c r="MK7" s="803">
        <f t="shared" si="715"/>
        <v>43775.136080612996</v>
      </c>
      <c r="ML7" s="803">
        <f t="shared" ref="ML7:OC7" si="1148">MM39*ML$32</f>
        <v>53879.725394995497</v>
      </c>
      <c r="MM7" s="803">
        <f t="shared" ref="MM7:OC7" si="1149">MM39*MM$32</f>
        <v>84193.493338142987</v>
      </c>
      <c r="MN7" s="803">
        <f t="shared" si="718"/>
        <v>30010.935078872997</v>
      </c>
      <c r="MO7" s="803">
        <f t="shared" si="719"/>
        <v>29330.586424691999</v>
      </c>
      <c r="MP7" s="803">
        <f t="shared" si="720"/>
        <v>29758.954095842997</v>
      </c>
      <c r="MQ7" s="803">
        <v>71152.2</v>
      </c>
      <c r="MR7" s="803">
        <v>75319.7</v>
      </c>
      <c r="MS7" s="803">
        <v>89266.13</v>
      </c>
      <c r="MT7" s="803">
        <v>93313.71</v>
      </c>
      <c r="MU7" s="803">
        <v>0</v>
      </c>
      <c r="MV7" s="803">
        <v>14585.68</v>
      </c>
      <c r="MW7" s="803">
        <v>12298.92</v>
      </c>
      <c r="MX7" s="803">
        <v>16784.412639999999</v>
      </c>
      <c r="MY7" s="803">
        <v>18661.206279999999</v>
      </c>
      <c r="MZ7" s="803">
        <v>27111.5</v>
      </c>
      <c r="NA7" s="803">
        <v>22598.36</v>
      </c>
      <c r="NB7" s="803">
        <v>0</v>
      </c>
      <c r="NC7" s="803">
        <f>$NH$39*NC$32</f>
        <v>11517.124125696</v>
      </c>
      <c r="ND7" s="803">
        <f t="shared" ref="ND7:NH7" si="1150">$NH$39*ND$32</f>
        <v>10864.172416384001</v>
      </c>
      <c r="NE7" s="803">
        <f t="shared" si="1150"/>
        <v>9802.1425277440012</v>
      </c>
      <c r="NF7" s="803">
        <f t="shared" si="1150"/>
        <v>10840.571752192001</v>
      </c>
      <c r="NG7" s="803">
        <f t="shared" si="1150"/>
        <v>13947.992537472002</v>
      </c>
      <c r="NH7" s="803">
        <f t="shared" si="1150"/>
        <v>21696.877280511999</v>
      </c>
      <c r="NI7" s="803">
        <f t="shared" si="722"/>
        <v>8002.848517177501</v>
      </c>
      <c r="NJ7" s="803">
        <f t="shared" si="723"/>
        <v>7821.4237397100014</v>
      </c>
      <c r="NK7" s="803">
        <f t="shared" si="724"/>
        <v>7935.6541551525006</v>
      </c>
      <c r="NL7" s="803">
        <f t="shared" si="725"/>
        <v>7760.9488138875013</v>
      </c>
      <c r="NM7" s="803">
        <f t="shared" si="726"/>
        <v>8587.4394667950019</v>
      </c>
      <c r="NN7" s="803">
        <f t="shared" ref="NN7:OC7" si="1151">NO39*NN$32</f>
        <v>10569.673146532501</v>
      </c>
      <c r="NO7" s="803">
        <f t="shared" ref="NO7:OC7" si="1152">NO39*NO$32</f>
        <v>16516.374185745</v>
      </c>
      <c r="NP7" s="803">
        <f t="shared" si="729"/>
        <v>10440.064397280001</v>
      </c>
      <c r="NQ7" s="803">
        <f t="shared" si="730"/>
        <v>11159.19363048</v>
      </c>
      <c r="NR7" s="803">
        <f t="shared" si="731"/>
        <v>9687.0937884000014</v>
      </c>
      <c r="NS7" s="803">
        <f t="shared" si="732"/>
        <v>9940.904106</v>
      </c>
      <c r="NT7" s="803">
        <f t="shared" si="733"/>
        <v>10592.350587840001</v>
      </c>
      <c r="NU7" s="803">
        <f t="shared" ref="NU7:OC7" si="1153">NV39*NU$32</f>
        <v>13409.645113200002</v>
      </c>
      <c r="NV7" s="803">
        <f t="shared" ref="NV7:OC7" si="1154">NV39*NV$32</f>
        <v>19374.187576800003</v>
      </c>
      <c r="NW7" s="803">
        <f t="shared" si="736"/>
        <v>7699.1058925199995</v>
      </c>
      <c r="NX7" s="803">
        <f t="shared" si="737"/>
        <v>8229.4332838199989</v>
      </c>
      <c r="NY7" s="803">
        <f t="shared" si="738"/>
        <v>7143.8219180999995</v>
      </c>
      <c r="NZ7" s="803">
        <f t="shared" si="739"/>
        <v>7330.9962914999987</v>
      </c>
      <c r="OA7" s="803">
        <f t="shared" si="740"/>
        <v>7811.4105165600004</v>
      </c>
      <c r="OB7" s="803">
        <f t="shared" ref="OB7:OC7" si="1155">OC39*OB$32</f>
        <v>9889.0460612999996</v>
      </c>
      <c r="OC7" s="803">
        <f t="shared" si="367"/>
        <v>14287.643836199999</v>
      </c>
    </row>
    <row r="8" spans="1:442">
      <c r="A8" s="807" t="s">
        <v>15</v>
      </c>
      <c r="B8" s="803">
        <f t="shared" si="368"/>
        <v>7088.1806237760011</v>
      </c>
      <c r="C8" s="803">
        <f t="shared" si="369"/>
        <v>6988.7589483600004</v>
      </c>
      <c r="D8" s="803">
        <f t="shared" si="370"/>
        <v>7047.2422868400008</v>
      </c>
      <c r="E8" s="803">
        <f t="shared" si="371"/>
        <v>7281.1756407600005</v>
      </c>
      <c r="F8" s="803">
        <f t="shared" si="372"/>
        <v>8041.4590410000019</v>
      </c>
      <c r="G8" s="803">
        <f t="shared" si="373"/>
        <v>9082.4624659439996</v>
      </c>
      <c r="H8" s="803">
        <f t="shared" si="374"/>
        <v>12954.059473320001</v>
      </c>
      <c r="I8" s="803">
        <f t="shared" si="375"/>
        <v>7041.3626878560008</v>
      </c>
      <c r="J8" s="803">
        <f t="shared" si="376"/>
        <v>6942.5976996600002</v>
      </c>
      <c r="K8" s="803">
        <f t="shared" si="377"/>
        <v>7000.6947515400007</v>
      </c>
      <c r="L8" s="803">
        <f t="shared" si="378"/>
        <v>7233.0829590600006</v>
      </c>
      <c r="M8" s="803">
        <f t="shared" si="379"/>
        <v>7988.3446335000017</v>
      </c>
      <c r="N8" s="803">
        <f t="shared" ref="N8:BY8" si="1156">O40*N$32</f>
        <v>9022.4721569640005</v>
      </c>
      <c r="O8" s="803">
        <f t="shared" ref="O8:BZ8" si="1157">O40*O$32</f>
        <v>12868.496991420001</v>
      </c>
      <c r="P8" s="803">
        <f t="shared" si="382"/>
        <v>5609.9136507120011</v>
      </c>
      <c r="Q8" s="803">
        <f t="shared" si="383"/>
        <v>5531.2267430700003</v>
      </c>
      <c r="R8" s="803">
        <f t="shared" si="384"/>
        <v>5577.5131593300002</v>
      </c>
      <c r="S8" s="803">
        <f t="shared" si="385"/>
        <v>5762.6588243700007</v>
      </c>
      <c r="T8" s="803">
        <f t="shared" si="386"/>
        <v>6364.3822357500012</v>
      </c>
      <c r="U8" s="803">
        <f t="shared" ref="U8:CF8" si="1158">V40*U$32</f>
        <v>7188.2804451780003</v>
      </c>
      <c r="V8" s="803">
        <f t="shared" ref="V8:CG8" si="1159">V40*V$32</f>
        <v>10252.441201590002</v>
      </c>
      <c r="W8" s="803">
        <f t="shared" si="389"/>
        <v>6147.5520014999993</v>
      </c>
      <c r="X8" s="803">
        <f t="shared" si="390"/>
        <v>6061.3239618749994</v>
      </c>
      <c r="Y8" s="803">
        <f t="shared" si="391"/>
        <v>6112.0463381249992</v>
      </c>
      <c r="Z8" s="803">
        <f t="shared" si="392"/>
        <v>6314.9358431249993</v>
      </c>
      <c r="AA8" s="803">
        <f t="shared" si="393"/>
        <v>6974.3267343749994</v>
      </c>
      <c r="AB8" s="803">
        <f t="shared" ref="AB8:CM8" si="1160">AC40*AB$32</f>
        <v>7877.1850316249984</v>
      </c>
      <c r="AC8" s="803">
        <f t="shared" ref="AC8:CN8" si="1161">AC40*AC$32</f>
        <v>11235.006339374999</v>
      </c>
      <c r="AD8" s="803">
        <f t="shared" si="396"/>
        <v>6941.9468449799997</v>
      </c>
      <c r="AE8" s="803">
        <f t="shared" si="397"/>
        <v>6844.5763034249994</v>
      </c>
      <c r="AF8" s="803">
        <f t="shared" si="398"/>
        <v>6901.8530925749992</v>
      </c>
      <c r="AG8" s="803">
        <f t="shared" si="399"/>
        <v>7130.9602491749993</v>
      </c>
      <c r="AH8" s="803">
        <f t="shared" si="400"/>
        <v>7875.5585081250001</v>
      </c>
      <c r="AI8" s="803">
        <f t="shared" ref="AI8:CT8" si="1162">AJ40*AI$32</f>
        <v>8895.0853549949989</v>
      </c>
      <c r="AJ8" s="803">
        <f t="shared" ref="AJ8:CU8" si="1163">AJ40*AJ$32</f>
        <v>12686.808796724999</v>
      </c>
      <c r="AK8" s="803">
        <f t="shared" si="403"/>
        <v>8669.415699000001</v>
      </c>
      <c r="AL8" s="803">
        <f t="shared" si="404"/>
        <v>8547.8149837500005</v>
      </c>
      <c r="AM8" s="803">
        <f t="shared" si="405"/>
        <v>8619.3448162500008</v>
      </c>
      <c r="AN8" s="803">
        <f t="shared" si="406"/>
        <v>8905.4641462500003</v>
      </c>
      <c r="AO8" s="803">
        <f t="shared" si="407"/>
        <v>9835.3519687500011</v>
      </c>
      <c r="AP8" s="803">
        <f t="shared" ref="AP8:DA8" si="1164">AQ40*AP$32</f>
        <v>11108.58298725</v>
      </c>
      <c r="AQ8" s="803">
        <f t="shared" ref="AQ8:DB8" si="1165">AQ40*AQ$32</f>
        <v>15843.85789875</v>
      </c>
      <c r="AR8" s="803">
        <f t="shared" si="410"/>
        <v>7621.7757462000009</v>
      </c>
      <c r="AS8" s="803">
        <f t="shared" si="411"/>
        <v>7514.8696507499999</v>
      </c>
      <c r="AT8" s="803">
        <f t="shared" si="412"/>
        <v>7577.7555892500004</v>
      </c>
      <c r="AU8" s="803">
        <f t="shared" si="413"/>
        <v>7829.2993432500007</v>
      </c>
      <c r="AV8" s="803">
        <f t="shared" si="414"/>
        <v>8646.8165437500011</v>
      </c>
      <c r="AW8" s="803">
        <f t="shared" ref="AW8:DH8" si="1166">AX40*AW$32</f>
        <v>9766.1862490500007</v>
      </c>
      <c r="AX8" s="803">
        <f t="shared" ref="AX8:DI8" si="1167">AX40*AX$32</f>
        <v>13929.235377750001</v>
      </c>
      <c r="AY8" s="803">
        <f t="shared" si="417"/>
        <v>9756.2596219200004</v>
      </c>
      <c r="AZ8" s="803">
        <f t="shared" si="418"/>
        <v>9619.4143961999998</v>
      </c>
      <c r="BA8" s="803">
        <f t="shared" si="419"/>
        <v>9699.9115878000011</v>
      </c>
      <c r="BB8" s="803">
        <f t="shared" si="420"/>
        <v>10021.900354200001</v>
      </c>
      <c r="BC8" s="803">
        <f t="shared" si="421"/>
        <v>11068.363845000002</v>
      </c>
      <c r="BD8" s="803">
        <f t="shared" ref="BD8:DO8" si="1168">BE40*BD$32</f>
        <v>12501.21385548</v>
      </c>
      <c r="BE8" s="803">
        <f t="shared" ref="BE8:DP8" si="1169">BE40*BE$32</f>
        <v>17830.127939400001</v>
      </c>
      <c r="BF8" s="803">
        <f t="shared" si="424"/>
        <v>11948.857692912001</v>
      </c>
      <c r="BG8" s="803">
        <f t="shared" si="425"/>
        <v>11781.25820382</v>
      </c>
      <c r="BH8" s="803">
        <f t="shared" si="426"/>
        <v>11879.84613858</v>
      </c>
      <c r="BI8" s="803">
        <f t="shared" si="427"/>
        <v>12274.197877620001</v>
      </c>
      <c r="BJ8" s="803">
        <f t="shared" si="428"/>
        <v>13555.841029500001</v>
      </c>
      <c r="BK8" s="803">
        <f t="shared" ref="BK8:DV8" si="1170">BL40*BK$32</f>
        <v>15310.706268227999</v>
      </c>
      <c r="BL8" s="803">
        <f t="shared" ref="BL8:DW8" si="1171">BL40*BL$32</f>
        <v>21837.227549340001</v>
      </c>
      <c r="BM8" s="803">
        <f t="shared" si="431"/>
        <v>11398.00423104</v>
      </c>
      <c r="BN8" s="803">
        <f t="shared" si="432"/>
        <v>11238.1312344</v>
      </c>
      <c r="BO8" s="803">
        <f t="shared" si="433"/>
        <v>11332.1741736</v>
      </c>
      <c r="BP8" s="803">
        <f t="shared" si="434"/>
        <v>11708.345930400001</v>
      </c>
      <c r="BQ8" s="803">
        <f t="shared" si="435"/>
        <v>12930.904140000002</v>
      </c>
      <c r="BR8" s="803">
        <f t="shared" ref="BR8:EC8" si="1172">BS40*BR$32</f>
        <v>14604.868457760002</v>
      </c>
      <c r="BS8" s="803">
        <f t="shared" ref="BS8:ED8" si="1173">BS40*BS$32</f>
        <v>20830.511032800001</v>
      </c>
      <c r="BT8" s="803">
        <f t="shared" si="438"/>
        <v>12157.155231984001</v>
      </c>
      <c r="BU8" s="803">
        <f t="shared" si="439"/>
        <v>11986.63407774</v>
      </c>
      <c r="BV8" s="803">
        <f t="shared" si="440"/>
        <v>12086.94063906</v>
      </c>
      <c r="BW8" s="803">
        <f t="shared" si="441"/>
        <v>12488.16688434</v>
      </c>
      <c r="BX8" s="803">
        <f t="shared" si="442"/>
        <v>13792.152181500001</v>
      </c>
      <c r="BY8" s="803">
        <f t="shared" ref="BY8:EJ8" si="1174">BZ40*BY$32</f>
        <v>15577.608972996</v>
      </c>
      <c r="BZ8" s="803">
        <f t="shared" ref="BZ8:EK8" si="1175">BZ40*BZ$32</f>
        <v>22217.903332380003</v>
      </c>
      <c r="CA8" s="803">
        <f t="shared" si="445"/>
        <v>12157.155231984001</v>
      </c>
      <c r="CB8" s="803">
        <f t="shared" si="446"/>
        <v>11986.63407774</v>
      </c>
      <c r="CC8" s="803">
        <f t="shared" si="447"/>
        <v>12086.94063906</v>
      </c>
      <c r="CD8" s="803">
        <f t="shared" si="448"/>
        <v>12488.16688434</v>
      </c>
      <c r="CE8" s="803">
        <f t="shared" si="449"/>
        <v>13792.152181500001</v>
      </c>
      <c r="CF8" s="803">
        <f t="shared" ref="CF8:EQ8" si="1176">CG40*CF$32</f>
        <v>15577.608972996</v>
      </c>
      <c r="CG8" s="803">
        <f t="shared" ref="CG8:ER8" si="1177">CG40*CG$32</f>
        <v>22217.903332380003</v>
      </c>
      <c r="CH8" s="803">
        <f t="shared" si="452"/>
        <v>14439.348720720001</v>
      </c>
      <c r="CI8" s="803">
        <f t="shared" si="453"/>
        <v>14236.8166017</v>
      </c>
      <c r="CJ8" s="803">
        <f t="shared" si="454"/>
        <v>14355.953142300001</v>
      </c>
      <c r="CK8" s="803">
        <f t="shared" si="455"/>
        <v>14832.499304700001</v>
      </c>
      <c r="CL8" s="803">
        <f t="shared" si="456"/>
        <v>16381.274332500003</v>
      </c>
      <c r="CM8" s="803">
        <f t="shared" ref="CM8:EX8" si="1178">CN40*CM$32</f>
        <v>18501.904755179999</v>
      </c>
      <c r="CN8" s="803">
        <f t="shared" ref="CN8:EY8" si="1179">CN40*CN$32</f>
        <v>26388.743742900002</v>
      </c>
      <c r="CO8" s="803">
        <f t="shared" si="459"/>
        <v>10247.311166400001</v>
      </c>
      <c r="CP8" s="803">
        <f t="shared" si="460"/>
        <v>10103.578254000002</v>
      </c>
      <c r="CQ8" s="803">
        <f t="shared" si="461"/>
        <v>10188.127026000002</v>
      </c>
      <c r="CR8" s="803">
        <f t="shared" si="462"/>
        <v>10526.322114000002</v>
      </c>
      <c r="CS8" s="803">
        <f t="shared" si="463"/>
        <v>11625.456150000002</v>
      </c>
      <c r="CT8" s="803">
        <f t="shared" ref="CT8:FE8" si="1180">CU40*CT$32</f>
        <v>13130.424291600002</v>
      </c>
      <c r="CU8" s="803">
        <f t="shared" ref="CU8:FF8" si="1181">CU40*CU$32</f>
        <v>18727.552998000003</v>
      </c>
      <c r="CV8" s="803">
        <f t="shared" si="466"/>
        <v>10369.550032200001</v>
      </c>
      <c r="CW8" s="803">
        <f t="shared" si="467"/>
        <v>10224.102548249999</v>
      </c>
      <c r="CX8" s="803">
        <f t="shared" si="468"/>
        <v>10309.65989175</v>
      </c>
      <c r="CY8" s="803">
        <f t="shared" si="469"/>
        <v>10651.88926575</v>
      </c>
      <c r="CZ8" s="803">
        <f t="shared" si="470"/>
        <v>11764.134731250002</v>
      </c>
      <c r="DA8" s="803">
        <f t="shared" ref="DA8:FL8" si="1182">DB40*DA$32</f>
        <v>13287.055445550001</v>
      </c>
      <c r="DB8" s="803">
        <f t="shared" ref="DB8:FM8" si="1183">DB40*DB$32</f>
        <v>18950.951585250001</v>
      </c>
      <c r="DC8" s="803">
        <f t="shared" si="473"/>
        <v>9214.6922567999991</v>
      </c>
      <c r="DD8" s="803">
        <f t="shared" si="474"/>
        <v>9085.443272999999</v>
      </c>
      <c r="DE8" s="803">
        <f t="shared" si="475"/>
        <v>9161.4720870000001</v>
      </c>
      <c r="DF8" s="803">
        <f t="shared" si="476"/>
        <v>9465.5873429999992</v>
      </c>
      <c r="DG8" s="803">
        <f t="shared" si="477"/>
        <v>10453.961925000001</v>
      </c>
      <c r="DH8" s="803">
        <f t="shared" ref="DH8:FS8" si="1184">DI40*DH$32</f>
        <v>11807.2748142</v>
      </c>
      <c r="DI8" s="803">
        <f t="shared" ref="DI8:FT8" si="1185">DI40*DI$32</f>
        <v>16840.382301000001</v>
      </c>
      <c r="DJ8" s="803">
        <f t="shared" si="480"/>
        <v>14784.6566592</v>
      </c>
      <c r="DK8" s="803">
        <f t="shared" si="481"/>
        <v>14577.281111999999</v>
      </c>
      <c r="DL8" s="803">
        <f t="shared" si="482"/>
        <v>14699.266727999999</v>
      </c>
      <c r="DM8" s="803">
        <f t="shared" si="483"/>
        <v>15187.209191999998</v>
      </c>
      <c r="DN8" s="803">
        <f t="shared" si="484"/>
        <v>16773.022199999999</v>
      </c>
      <c r="DO8" s="803">
        <f t="shared" ref="DO8:FZ8" si="1186">DP40*DO$32</f>
        <v>18944.366164799998</v>
      </c>
      <c r="DP8" s="803">
        <f t="shared" ref="DP8:GA8" si="1187">DP40*DP$32</f>
        <v>27019.813943999998</v>
      </c>
      <c r="DQ8" s="803">
        <f t="shared" si="487"/>
        <v>11635.2659832192</v>
      </c>
      <c r="DR8" s="803">
        <f t="shared" si="488"/>
        <v>11472.065057712</v>
      </c>
      <c r="DS8" s="803">
        <f t="shared" si="489"/>
        <v>11568.065602127999</v>
      </c>
      <c r="DT8" s="803">
        <f t="shared" si="490"/>
        <v>11952.067779792</v>
      </c>
      <c r="DU8" s="803">
        <f t="shared" si="491"/>
        <v>13200.074857200001</v>
      </c>
      <c r="DV8" s="803">
        <f t="shared" ref="DV8:GG8" si="1188">DW40*DV$32</f>
        <v>14908.884547804801</v>
      </c>
      <c r="DW8" s="803">
        <f t="shared" ref="DW8:GH8" si="1189">DW40*DW$32</f>
        <v>21264.120588144</v>
      </c>
      <c r="DX8" s="803">
        <f t="shared" si="494"/>
        <v>22692.090238489745</v>
      </c>
      <c r="DY8" s="803">
        <f t="shared" si="495"/>
        <v>27008.332641500543</v>
      </c>
      <c r="DZ8" s="803">
        <f t="shared" si="496"/>
        <v>36137.304316726528</v>
      </c>
      <c r="EA8" s="803">
        <f t="shared" si="497"/>
        <v>14048.321639986159</v>
      </c>
      <c r="EB8" s="803">
        <f t="shared" si="498"/>
        <v>15515.214662635319</v>
      </c>
      <c r="EC8" s="803">
        <f t="shared" ref="EC8:GN8" si="1190">ED40*EC$32</f>
        <v>17523.729724416469</v>
      </c>
      <c r="ED8" s="803">
        <f t="shared" ref="ED8:GO8" si="1191">ED40*ED$32</f>
        <v>24993.600347445255</v>
      </c>
      <c r="EE8" s="803">
        <f t="shared" si="501"/>
        <v>12142.540279080002</v>
      </c>
      <c r="EF8" s="803">
        <f t="shared" si="502"/>
        <v>11972.224120049999</v>
      </c>
      <c r="EG8" s="803">
        <f t="shared" si="503"/>
        <v>12072.410095950001</v>
      </c>
      <c r="EH8" s="803">
        <f t="shared" si="504"/>
        <v>12473.153999550001</v>
      </c>
      <c r="EI8" s="803">
        <f t="shared" si="505"/>
        <v>13775.571686250001</v>
      </c>
      <c r="EJ8" s="803">
        <f t="shared" ref="EJ8:GU8" si="1192">EK40*EJ$32</f>
        <v>15558.882057270001</v>
      </c>
      <c r="EK8" s="803">
        <f t="shared" ref="EK8:GV8" si="1193">EK40*EK$32</f>
        <v>22191.19366185</v>
      </c>
      <c r="EL8" s="803">
        <f t="shared" si="508"/>
        <v>14186.853685476004</v>
      </c>
      <c r="EM8" s="803">
        <f t="shared" si="509"/>
        <v>13987.863163485003</v>
      </c>
      <c r="EN8" s="803">
        <f t="shared" si="510"/>
        <v>14104.916411715003</v>
      </c>
      <c r="EO8" s="803">
        <f t="shared" si="511"/>
        <v>14573.129404635003</v>
      </c>
      <c r="EP8" s="803">
        <f t="shared" si="512"/>
        <v>16094.821631625005</v>
      </c>
      <c r="EQ8" s="803">
        <f t="shared" ref="EQ8:HB8" si="1194">ER40*EQ$32</f>
        <v>18178.369450119004</v>
      </c>
      <c r="ER8" s="803">
        <f t="shared" ref="ER8:HC8" si="1195">ER40*ER$32</f>
        <v>25927.294482945006</v>
      </c>
      <c r="ES8" s="803">
        <f t="shared" si="515"/>
        <v>13343.739674400002</v>
      </c>
      <c r="ET8" s="803">
        <f t="shared" si="516"/>
        <v>13156.575009</v>
      </c>
      <c r="EU8" s="803">
        <f t="shared" si="517"/>
        <v>13266.671871</v>
      </c>
      <c r="EV8" s="803">
        <f t="shared" si="518"/>
        <v>13707.059319000002</v>
      </c>
      <c r="EW8" s="803">
        <f t="shared" si="519"/>
        <v>15138.318525000002</v>
      </c>
      <c r="EX8" s="803">
        <f t="shared" ref="EX8:HI8" si="1196">EY40*EX$32</f>
        <v>17098.042668599999</v>
      </c>
      <c r="EY8" s="803">
        <f t="shared" ref="EY8:HJ8" si="1197">EY40*EY$32</f>
        <v>24386.454933000001</v>
      </c>
      <c r="EZ8" s="803">
        <f t="shared" si="522"/>
        <v>14984.357437670398</v>
      </c>
      <c r="FA8" s="803">
        <f t="shared" si="523"/>
        <v>14774.180806943998</v>
      </c>
      <c r="FB8" s="803">
        <f t="shared" si="524"/>
        <v>14897.814119135997</v>
      </c>
      <c r="FC8" s="803">
        <f t="shared" si="525"/>
        <v>15392.347367903998</v>
      </c>
      <c r="FD8" s="803">
        <f t="shared" si="526"/>
        <v>16999.5804264</v>
      </c>
      <c r="FE8" s="803">
        <f t="shared" ref="FE8:HP8" si="1198">FF40*FE$32</f>
        <v>19200.253383417596</v>
      </c>
      <c r="FF8" s="803">
        <f t="shared" ref="FF8:HQ8" si="1199">FF40*FF$32</f>
        <v>27384.778650527998</v>
      </c>
      <c r="FG8" s="803">
        <f t="shared" si="529"/>
        <v>21084.430325011199</v>
      </c>
      <c r="FH8" s="803">
        <f t="shared" si="530"/>
        <v>20788.691615831998</v>
      </c>
      <c r="FI8" s="803">
        <f t="shared" si="531"/>
        <v>20962.655562407999</v>
      </c>
      <c r="FJ8" s="803">
        <f t="shared" si="532"/>
        <v>21658.511348712</v>
      </c>
      <c r="FK8" s="803">
        <f t="shared" si="533"/>
        <v>23920.042654199999</v>
      </c>
      <c r="FL8" s="803">
        <f t="shared" ref="FL8:HW8" si="1200">FM40*FL$32</f>
        <v>27016.600903252798</v>
      </c>
      <c r="FM8" s="803">
        <f t="shared" ref="FM8:HX8" si="1201">FM40*FM$32</f>
        <v>38533.014166583998</v>
      </c>
      <c r="FN8" s="803">
        <f t="shared" si="536"/>
        <v>22122.1192032</v>
      </c>
      <c r="FO8" s="803">
        <f t="shared" si="537"/>
        <v>21811.825452000001</v>
      </c>
      <c r="FP8" s="803">
        <f t="shared" si="538"/>
        <v>21994.351188000001</v>
      </c>
      <c r="FQ8" s="803">
        <f t="shared" si="539"/>
        <v>22724.454131999999</v>
      </c>
      <c r="FR8" s="803">
        <f t="shared" si="540"/>
        <v>25097.288700000001</v>
      </c>
      <c r="FS8" s="803">
        <f t="shared" ref="FS8:ID8" si="1202">FT40*FS$32</f>
        <v>28346.2468008</v>
      </c>
      <c r="FT8" s="803">
        <f t="shared" ref="FT8:IE8" si="1203">FT40*FT$32</f>
        <v>40429.450524</v>
      </c>
      <c r="FU8" s="803">
        <f t="shared" si="543"/>
        <v>13780.45010808</v>
      </c>
      <c r="FV8" s="803">
        <f t="shared" si="544"/>
        <v>13587.1599663</v>
      </c>
      <c r="FW8" s="803">
        <f t="shared" si="545"/>
        <v>13700.860049700001</v>
      </c>
      <c r="FX8" s="803">
        <f t="shared" si="546"/>
        <v>14155.660383300001</v>
      </c>
      <c r="FY8" s="803">
        <f t="shared" si="547"/>
        <v>15633.761467500002</v>
      </c>
      <c r="FZ8" s="803">
        <f t="shared" ref="FZ8:IK8" si="1204">GA40*FZ$32</f>
        <v>17657.62295202</v>
      </c>
      <c r="GA8" s="803">
        <f t="shared" ref="GA8:IL8" si="1205">GA40*GA$32</f>
        <v>25184.5684731</v>
      </c>
      <c r="GB8" s="803">
        <f t="shared" si="550"/>
        <v>15239.570661</v>
      </c>
      <c r="GC8" s="803">
        <f t="shared" si="551"/>
        <v>15391.966367610001</v>
      </c>
      <c r="GD8" s="803">
        <f t="shared" si="552"/>
        <v>15214.171376565</v>
      </c>
      <c r="GE8" s="803">
        <f t="shared" si="553"/>
        <v>13525.1189616375</v>
      </c>
      <c r="GF8" s="803">
        <f t="shared" si="554"/>
        <v>15811.054560787499</v>
      </c>
      <c r="GG8" s="803">
        <f t="shared" ref="GG8:IR8" si="1206">GH40*GG$32</f>
        <v>21335.398925400001</v>
      </c>
      <c r="GH8" s="803">
        <f t="shared" ref="GH8:IS8" si="1207">GH40*GH$32</f>
        <v>30479.141321999999</v>
      </c>
      <c r="GI8" s="803">
        <f t="shared" si="557"/>
        <v>14720.693468399997</v>
      </c>
      <c r="GJ8" s="803">
        <f t="shared" si="558"/>
        <v>14867.900403083999</v>
      </c>
      <c r="GK8" s="803">
        <f t="shared" si="559"/>
        <v>14696.158979285998</v>
      </c>
      <c r="GL8" s="803">
        <f t="shared" si="560"/>
        <v>13064.615453204999</v>
      </c>
      <c r="GM8" s="803">
        <f t="shared" si="561"/>
        <v>15272.719473464998</v>
      </c>
      <c r="GN8" s="803">
        <f t="shared" ref="GN8:HS8" si="1208">GO40*GN$32</f>
        <v>20608.970855759999</v>
      </c>
      <c r="GO8" s="803">
        <f t="shared" ref="GO8:HT8" si="1209">GO40*GO$32</f>
        <v>29441.386936799994</v>
      </c>
      <c r="GP8" s="803">
        <f t="shared" si="564"/>
        <v>14905.63562112</v>
      </c>
      <c r="GQ8" s="803">
        <f t="shared" si="565"/>
        <v>15054.6919773312</v>
      </c>
      <c r="GR8" s="803">
        <f t="shared" si="566"/>
        <v>14880.792895084802</v>
      </c>
      <c r="GS8" s="803">
        <f t="shared" si="567"/>
        <v>13228.751613744</v>
      </c>
      <c r="GT8" s="803">
        <f t="shared" si="568"/>
        <v>15464.596956912001</v>
      </c>
      <c r="GU8" s="803">
        <f t="shared" ref="GU8:HZ8" si="1210">GV40*GU$32</f>
        <v>20867.889869568004</v>
      </c>
      <c r="GV8" s="803">
        <f t="shared" ref="GV8:IA8" si="1211">GV40*GV$32</f>
        <v>29811.27124224</v>
      </c>
      <c r="GW8" s="803">
        <f t="shared" si="571"/>
        <v>15268.116550320001</v>
      </c>
      <c r="GX8" s="803">
        <f t="shared" si="572"/>
        <v>15420.797715823202</v>
      </c>
      <c r="GY8" s="803">
        <f t="shared" si="573"/>
        <v>15242.669689402803</v>
      </c>
      <c r="GZ8" s="803">
        <f t="shared" si="574"/>
        <v>13550.453438409</v>
      </c>
      <c r="HA8" s="803">
        <f t="shared" si="575"/>
        <v>15840.670920957002</v>
      </c>
      <c r="HB8" s="803">
        <f t="shared" ref="HB8:IG8" si="1212">HC40*HB$32</f>
        <v>21375.363170448003</v>
      </c>
      <c r="HC8" s="803">
        <f t="shared" ref="HC8:IH8" si="1213">HC40*HC$32</f>
        <v>30536.233100640002</v>
      </c>
      <c r="HD8" s="803">
        <f t="shared" si="578"/>
        <v>22592.550481200004</v>
      </c>
      <c r="HE8" s="803">
        <f t="shared" si="579"/>
        <v>22818.475986012003</v>
      </c>
      <c r="HF8" s="803">
        <f t="shared" si="580"/>
        <v>22554.896230398004</v>
      </c>
      <c r="HG8" s="803">
        <f t="shared" si="581"/>
        <v>20050.888552065004</v>
      </c>
      <c r="HH8" s="803">
        <f t="shared" si="582"/>
        <v>23439.771124245002</v>
      </c>
      <c r="HI8" s="803">
        <f t="shared" ref="HI8:IN8" si="1214">HJ40*HI$32</f>
        <v>31629.570673680009</v>
      </c>
      <c r="HJ8" s="803">
        <f t="shared" ref="HJ8:IO8" si="1215">HJ40*HJ$32</f>
        <v>45185.100962400007</v>
      </c>
      <c r="HK8" s="803">
        <f t="shared" si="585"/>
        <v>20363.420385000001</v>
      </c>
      <c r="HL8" s="803">
        <f t="shared" si="586"/>
        <v>20567.054588850002</v>
      </c>
      <c r="HM8" s="803">
        <f t="shared" si="587"/>
        <v>20329.481351025002</v>
      </c>
      <c r="HN8" s="803">
        <f t="shared" si="588"/>
        <v>18072.535591687501</v>
      </c>
      <c r="HO8" s="803">
        <f t="shared" si="589"/>
        <v>21127.048649437504</v>
      </c>
      <c r="HP8" s="803">
        <f t="shared" ref="HP8:IU8" si="1216">HQ40*HP$32</f>
        <v>28508.788539000005</v>
      </c>
      <c r="HQ8" s="803">
        <f t="shared" ref="HQ8:IV8" si="1217">HQ40*HQ$32</f>
        <v>40726.840770000003</v>
      </c>
      <c r="HR8" s="803">
        <f t="shared" si="592"/>
        <v>19025.529075000002</v>
      </c>
      <c r="HS8" s="803">
        <f t="shared" si="593"/>
        <v>19215.784365750005</v>
      </c>
      <c r="HT8" s="803">
        <f t="shared" si="594"/>
        <v>18993.819859875002</v>
      </c>
      <c r="HU8" s="803">
        <f t="shared" si="595"/>
        <v>16885.157054062503</v>
      </c>
      <c r="HV8" s="803">
        <f t="shared" si="596"/>
        <v>19738.986415312502</v>
      </c>
      <c r="HW8" s="803">
        <f t="shared" ref="HW8:JB8" si="1218">HX40*HW$32</f>
        <v>26635.740705000007</v>
      </c>
      <c r="HX8" s="803">
        <f t="shared" ref="HX8:JC8" si="1219">HX40*HX$32</f>
        <v>38051.058150000004</v>
      </c>
      <c r="HY8" s="803">
        <f t="shared" si="599"/>
        <v>18177.079334400001</v>
      </c>
      <c r="HZ8" s="803">
        <f t="shared" si="600"/>
        <v>18358.850127744001</v>
      </c>
      <c r="IA8" s="803">
        <f t="shared" si="601"/>
        <v>18146.784202176001</v>
      </c>
      <c r="IB8" s="803">
        <f t="shared" si="602"/>
        <v>16132.15790928</v>
      </c>
      <c r="IC8" s="803">
        <f t="shared" si="603"/>
        <v>18858.719809440001</v>
      </c>
      <c r="ID8" s="803">
        <f t="shared" ref="ID8:JI8" si="1220">IE40*ID$32</f>
        <v>25447.911068160003</v>
      </c>
      <c r="IE8" s="803">
        <f t="shared" ref="IE8:JJ8" si="1221">IE40*IE$32</f>
        <v>36354.158668800002</v>
      </c>
      <c r="IF8" s="803">
        <f t="shared" si="606"/>
        <v>10408.146839999999</v>
      </c>
      <c r="IG8" s="803">
        <f t="shared" si="607"/>
        <v>10512.228308400001</v>
      </c>
      <c r="IH8" s="803">
        <f t="shared" si="608"/>
        <v>10390.799928600001</v>
      </c>
      <c r="II8" s="803">
        <f t="shared" si="609"/>
        <v>9237.2303205000007</v>
      </c>
      <c r="IJ8" s="803">
        <f t="shared" si="610"/>
        <v>10798.4523465</v>
      </c>
      <c r="IK8" s="803">
        <f t="shared" ref="IK8:JP8" si="1222">IL40*IK$32</f>
        <v>14571.405576000001</v>
      </c>
      <c r="IL8" s="803">
        <f t="shared" ref="IL8:JQ8" si="1223">IL40*IL$32</f>
        <v>20816.293679999999</v>
      </c>
      <c r="IM8" s="803">
        <f t="shared" si="613"/>
        <v>11935.321826399999</v>
      </c>
      <c r="IN8" s="803">
        <f t="shared" si="614"/>
        <v>12054.675044664</v>
      </c>
      <c r="IO8" s="803">
        <f t="shared" si="615"/>
        <v>11915.429623356</v>
      </c>
      <c r="IP8" s="803">
        <f t="shared" si="616"/>
        <v>10592.598120930001</v>
      </c>
      <c r="IQ8" s="803">
        <f t="shared" si="617"/>
        <v>12382.89639489</v>
      </c>
      <c r="IR8" s="803">
        <f t="shared" ref="IR8:JW8" si="1224">IS40*IR$32</f>
        <v>16709.450556960001</v>
      </c>
      <c r="IS8" s="803">
        <f t="shared" ref="IS8:JX8" si="1225">IS40*IS$32</f>
        <v>23870.643652799998</v>
      </c>
      <c r="IT8" s="803">
        <f t="shared" si="620"/>
        <v>9623.9191104000001</v>
      </c>
      <c r="IU8" s="803">
        <f t="shared" si="621"/>
        <v>9720.1583015040014</v>
      </c>
      <c r="IV8" s="803">
        <f t="shared" si="622"/>
        <v>9607.8792452160014</v>
      </c>
      <c r="IW8" s="803">
        <f t="shared" si="623"/>
        <v>8541.2282104799997</v>
      </c>
      <c r="IX8" s="803">
        <f t="shared" si="624"/>
        <v>9984.8160770400009</v>
      </c>
      <c r="IY8" s="803">
        <f t="shared" ref="IY8:KD8" si="1226">IZ40*IY$32</f>
        <v>13473.486754560001</v>
      </c>
      <c r="IZ8" s="803">
        <f t="shared" ref="IZ8:KE8" si="1227">IZ40*IZ$32</f>
        <v>19247.8382208</v>
      </c>
      <c r="JA8" s="803">
        <f t="shared" si="627"/>
        <v>9168.9091955999993</v>
      </c>
      <c r="JB8" s="803">
        <f t="shared" si="628"/>
        <v>9260.5982875560003</v>
      </c>
      <c r="JC8" s="803">
        <f t="shared" si="629"/>
        <v>9153.6276802739994</v>
      </c>
      <c r="JD8" s="803">
        <f t="shared" si="630"/>
        <v>8137.4069110949995</v>
      </c>
      <c r="JE8" s="803">
        <f t="shared" si="631"/>
        <v>9512.7432904349989</v>
      </c>
      <c r="JF8" s="803">
        <f t="shared" ref="JF8:KK8" si="1228">JG40*JF$32</f>
        <v>12836.472873840001</v>
      </c>
      <c r="JG8" s="803">
        <f t="shared" ref="JG8:KL8" si="1229">JG40*JG$32</f>
        <v>18337.818391199999</v>
      </c>
      <c r="JH8" s="803">
        <f t="shared" si="634"/>
        <v>10598.1895152</v>
      </c>
      <c r="JI8" s="803">
        <f t="shared" si="635"/>
        <v>10704.171410352001</v>
      </c>
      <c r="JJ8" s="803">
        <f t="shared" si="636"/>
        <v>10580.525866008</v>
      </c>
      <c r="JK8" s="803">
        <f t="shared" si="637"/>
        <v>9405.8931947399997</v>
      </c>
      <c r="JL8" s="803">
        <f t="shared" si="638"/>
        <v>10995.62162202</v>
      </c>
      <c r="JM8" s="803">
        <f t="shared" ref="JM8:KR8" si="1230">JN40*JM$32</f>
        <v>14837.46532128</v>
      </c>
      <c r="JN8" s="803">
        <f t="shared" ref="JN8:KS8" si="1231">JN40*JN$32</f>
        <v>21196.379030399999</v>
      </c>
      <c r="JO8" s="803">
        <f t="shared" si="641"/>
        <v>9682.5314401200012</v>
      </c>
      <c r="JP8" s="803">
        <f t="shared" si="642"/>
        <v>9463.0282084800019</v>
      </c>
      <c r="JQ8" s="803">
        <f t="shared" si="643"/>
        <v>9601.2339469200015</v>
      </c>
      <c r="JR8" s="803">
        <f t="shared" si="644"/>
        <v>9389.8604646000022</v>
      </c>
      <c r="JS8" s="803">
        <f t="shared" si="645"/>
        <v>10389.819630960001</v>
      </c>
      <c r="JT8" s="803">
        <f t="shared" ref="JT8:KY8" si="1232">JU40*JT$32</f>
        <v>12788.095680360002</v>
      </c>
      <c r="JU8" s="803">
        <f t="shared" ref="JU8:KZ8" si="1233">JU40*JU$32</f>
        <v>19982.92382856</v>
      </c>
      <c r="JV8" s="803">
        <f t="shared" si="648"/>
        <v>10852.999619616003</v>
      </c>
      <c r="JW8" s="803">
        <f t="shared" si="649"/>
        <v>10606.961844864003</v>
      </c>
      <c r="JX8" s="803">
        <f t="shared" si="650"/>
        <v>10761.874517856002</v>
      </c>
      <c r="JY8" s="803">
        <f t="shared" si="651"/>
        <v>10524.949253280003</v>
      </c>
      <c r="JZ8" s="803">
        <f t="shared" si="652"/>
        <v>11645.788004928003</v>
      </c>
      <c r="KA8" s="803">
        <f t="shared" ref="KA8:LF8" si="1234">KB40*KA$32</f>
        <v>14333.978506848003</v>
      </c>
      <c r="KB8" s="803">
        <f t="shared" ref="KB8:LG8" si="1235">KB40*KB$32</f>
        <v>22398.550012608004</v>
      </c>
      <c r="KC8" s="803">
        <f t="shared" si="655"/>
        <v>11027.7300672</v>
      </c>
      <c r="KD8" s="803">
        <f t="shared" si="656"/>
        <v>10777.7311488</v>
      </c>
      <c r="KE8" s="803">
        <f t="shared" si="657"/>
        <v>10935.1378752</v>
      </c>
      <c r="KF8" s="803">
        <f t="shared" si="658"/>
        <v>10694.398176000001</v>
      </c>
      <c r="KG8" s="803">
        <f t="shared" si="659"/>
        <v>11833.282137599999</v>
      </c>
      <c r="KH8" s="803">
        <f t="shared" ref="KH8:LM8" si="1236">KI40*KH$32</f>
        <v>14564.751801599999</v>
      </c>
      <c r="KI8" s="803">
        <f t="shared" ref="KI8:LN8" si="1237">KI40*KI$32</f>
        <v>22759.160793599996</v>
      </c>
      <c r="KJ8" s="803">
        <f t="shared" si="662"/>
        <v>16469.365933943998</v>
      </c>
      <c r="KK8" s="803">
        <f t="shared" si="663"/>
        <v>16096.004993376</v>
      </c>
      <c r="KL8" s="803">
        <f t="shared" si="664"/>
        <v>16331.084104103998</v>
      </c>
      <c r="KM8" s="803">
        <f t="shared" si="665"/>
        <v>15971.55134652</v>
      </c>
      <c r="KN8" s="803">
        <f t="shared" si="666"/>
        <v>17672.417853551997</v>
      </c>
      <c r="KO8" s="803">
        <f t="shared" ref="KO8:LT8" si="1238">KP40*KO$32</f>
        <v>21751.731833831996</v>
      </c>
      <c r="KP8" s="803">
        <f t="shared" ref="KP8:LU8" si="1239">KP40*KP$32</f>
        <v>33989.673774671995</v>
      </c>
      <c r="KQ8" s="803">
        <f t="shared" si="669"/>
        <v>10917.259824170702</v>
      </c>
      <c r="KR8" s="803">
        <f t="shared" si="670"/>
        <v>10669.765268962801</v>
      </c>
      <c r="KS8" s="803">
        <f t="shared" si="671"/>
        <v>10825.595174093702</v>
      </c>
      <c r="KT8" s="803">
        <f t="shared" si="672"/>
        <v>10587.267083893503</v>
      </c>
      <c r="KU8" s="803">
        <f t="shared" si="673"/>
        <v>11714.742279840601</v>
      </c>
      <c r="KV8" s="803">
        <f t="shared" ref="KV8:MA8" si="1240">KW40*KV$32</f>
        <v>14418.849457112101</v>
      </c>
      <c r="KW8" s="803">
        <f t="shared" ref="KW8:MB8" si="1241">KW40*KW$32</f>
        <v>22531.170988926602</v>
      </c>
      <c r="KX8" s="803">
        <f t="shared" si="676"/>
        <v>15567.661454299499</v>
      </c>
      <c r="KY8" s="803">
        <f t="shared" si="677"/>
        <v>15214.742176997999</v>
      </c>
      <c r="KZ8" s="803">
        <f t="shared" si="678"/>
        <v>15436.950610854499</v>
      </c>
      <c r="LA8" s="803">
        <f t="shared" si="679"/>
        <v>15097.1024178975</v>
      </c>
      <c r="LB8" s="803">
        <f t="shared" si="680"/>
        <v>16704.845792270997</v>
      </c>
      <c r="LC8" s="803">
        <f t="shared" ref="LC8:MH8" si="1242">LD40*LC$32</f>
        <v>20560.815673898498</v>
      </c>
      <c r="LD8" s="803">
        <f t="shared" ref="LD8:MI8" si="1243">LD40*LD$32</f>
        <v>32128.725318780998</v>
      </c>
      <c r="LE8" s="803">
        <f t="shared" si="683"/>
        <v>18559.963158828003</v>
      </c>
      <c r="LF8" s="803">
        <f t="shared" si="684"/>
        <v>18139.208326512002</v>
      </c>
      <c r="LG8" s="803">
        <f t="shared" si="685"/>
        <v>18404.128035748003</v>
      </c>
      <c r="LH8" s="803">
        <f t="shared" si="686"/>
        <v>17998.956715740002</v>
      </c>
      <c r="LI8" s="803">
        <f t="shared" si="687"/>
        <v>19915.728729624003</v>
      </c>
      <c r="LJ8" s="803">
        <f t="shared" ref="LJ8:MO8" si="1244">LK40*LJ$32</f>
        <v>24512.864860484002</v>
      </c>
      <c r="LK8" s="803">
        <f t="shared" ref="LK8:MP8" si="1245">LK40*LK$32</f>
        <v>38304.273253064006</v>
      </c>
      <c r="LL8" s="803">
        <f t="shared" si="690"/>
        <v>17292.726325683903</v>
      </c>
      <c r="LM8" s="803">
        <f t="shared" si="691"/>
        <v>16900.699784295604</v>
      </c>
      <c r="LN8" s="803">
        <f t="shared" si="692"/>
        <v>17147.531310354905</v>
      </c>
      <c r="LO8" s="803">
        <f t="shared" si="693"/>
        <v>16770.024270499507</v>
      </c>
      <c r="LP8" s="803">
        <f t="shared" si="694"/>
        <v>18555.922959046206</v>
      </c>
      <c r="LQ8" s="803">
        <f t="shared" ref="LQ8:MV8" si="1246">LR40*LQ$32</f>
        <v>22839.175911251707</v>
      </c>
      <c r="LR8" s="803">
        <f t="shared" ref="LR8:MW8" si="1247">LR40*LR$32</f>
        <v>35688.93476786821</v>
      </c>
      <c r="LS8" s="803">
        <f t="shared" si="697"/>
        <v>23140.524365185498</v>
      </c>
      <c r="LT8" s="803">
        <f t="shared" si="698"/>
        <v>22615.928094941999</v>
      </c>
      <c r="LU8" s="803">
        <f t="shared" si="699"/>
        <v>22946.229450280498</v>
      </c>
      <c r="LV8" s="803">
        <f t="shared" si="700"/>
        <v>22441.062671527499</v>
      </c>
      <c r="LW8" s="803">
        <f t="shared" si="701"/>
        <v>24830.890124858997</v>
      </c>
      <c r="LX8" s="803">
        <f t="shared" ref="LX8:NC8" si="1248">LY40*LX$32</f>
        <v>30562.590114556497</v>
      </c>
      <c r="LY8" s="803">
        <f t="shared" ref="LY8:ND8" si="1249">LY40*LY$32</f>
        <v>47757.690083648995</v>
      </c>
      <c r="LZ8" s="803">
        <f t="shared" si="704"/>
        <v>29808.906863053504</v>
      </c>
      <c r="MA8" s="803">
        <f t="shared" si="705"/>
        <v>29133.138193614006</v>
      </c>
      <c r="MB8" s="803">
        <f t="shared" si="706"/>
        <v>29558.622170668503</v>
      </c>
      <c r="MC8" s="803">
        <f t="shared" si="707"/>
        <v>28907.881970467504</v>
      </c>
      <c r="MD8" s="803">
        <f t="shared" si="708"/>
        <v>31986.383686803005</v>
      </c>
      <c r="ME8" s="803">
        <f t="shared" ref="ME8:NJ8" si="1250">MF40*ME$32</f>
        <v>39369.782112160501</v>
      </c>
      <c r="MF8" s="803">
        <f t="shared" ref="MF8:NK8" si="1251">MF40*MF$32</f>
        <v>61519.977388233005</v>
      </c>
      <c r="MG8" s="803">
        <f t="shared" si="711"/>
        <v>40200.684746858999</v>
      </c>
      <c r="MH8" s="803">
        <f t="shared" si="712"/>
        <v>39289.334211036003</v>
      </c>
      <c r="MI8" s="803">
        <f t="shared" si="713"/>
        <v>39863.147511368996</v>
      </c>
      <c r="MJ8" s="803">
        <f t="shared" si="714"/>
        <v>38985.550699095002</v>
      </c>
      <c r="MK8" s="803">
        <f t="shared" si="715"/>
        <v>43137.258695621997</v>
      </c>
      <c r="ML8" s="803">
        <f t="shared" ref="ML8:OC8" si="1252">MM40*ML$32</f>
        <v>53094.607142576999</v>
      </c>
      <c r="MM8" s="803">
        <f t="shared" ref="MM8:OC8" si="1253">MM40*MM$32</f>
        <v>82966.652483441998</v>
      </c>
      <c r="MN8" s="803">
        <f t="shared" si="718"/>
        <v>36424.215293602501</v>
      </c>
      <c r="MO8" s="803">
        <f t="shared" si="719"/>
        <v>35598.477415410001</v>
      </c>
      <c r="MP8" s="803">
        <f t="shared" si="720"/>
        <v>36118.3864498275</v>
      </c>
      <c r="MQ8" s="803">
        <v>92485.83</v>
      </c>
      <c r="MR8" s="803">
        <v>83424.399999999994</v>
      </c>
      <c r="MS8" s="803">
        <v>108526.96</v>
      </c>
      <c r="MT8" s="803">
        <v>121292.04</v>
      </c>
      <c r="MU8" s="803">
        <v>0</v>
      </c>
      <c r="MV8" s="803">
        <v>18658.32</v>
      </c>
      <c r="MW8" s="803">
        <v>15197.56</v>
      </c>
      <c r="MX8" s="803">
        <v>12054.532520000001</v>
      </c>
      <c r="MY8" s="803">
        <v>13402.442059999999</v>
      </c>
      <c r="MZ8" s="803">
        <v>16553.830000000002</v>
      </c>
      <c r="NA8" s="803">
        <v>13798.18</v>
      </c>
      <c r="NB8" s="803">
        <v>0</v>
      </c>
      <c r="NC8" s="803">
        <f>$NH$40*NC$32</f>
        <v>13981.828925030402</v>
      </c>
      <c r="ND8" s="803">
        <f t="shared" ref="ND8:NH8" si="1254">$NH$40*ND$32</f>
        <v>13189.143268761602</v>
      </c>
      <c r="NE8" s="803">
        <f t="shared" si="1254"/>
        <v>11899.835273625602</v>
      </c>
      <c r="NF8" s="803">
        <f t="shared" si="1254"/>
        <v>13160.491979980801</v>
      </c>
      <c r="NG8" s="803">
        <f t="shared" si="1254"/>
        <v>16932.911669452802</v>
      </c>
      <c r="NH8" s="803">
        <f t="shared" si="1254"/>
        <v>26340.0848191488</v>
      </c>
      <c r="NI8" s="803">
        <f t="shared" si="722"/>
        <v>7500.6866506320011</v>
      </c>
      <c r="NJ8" s="803">
        <f t="shared" si="723"/>
        <v>7330.6458953280016</v>
      </c>
      <c r="NK8" s="803">
        <f t="shared" si="724"/>
        <v>7437.7085931120009</v>
      </c>
      <c r="NL8" s="803">
        <f t="shared" si="725"/>
        <v>7273.9656435600018</v>
      </c>
      <c r="NM8" s="803">
        <f t="shared" si="726"/>
        <v>8048.5957510560011</v>
      </c>
      <c r="NN8" s="803">
        <f t="shared" ref="NN8:OC8" si="1255">NO40*NN$32</f>
        <v>9906.4484478960003</v>
      </c>
      <c r="NO8" s="803">
        <f t="shared" ref="NO8:OC8" si="1256">NO40*NO$32</f>
        <v>15480.006538416003</v>
      </c>
      <c r="NP8" s="803">
        <f t="shared" si="729"/>
        <v>10819.80608016</v>
      </c>
      <c r="NQ8" s="803">
        <f t="shared" si="730"/>
        <v>11565.09256056</v>
      </c>
      <c r="NR8" s="803">
        <f t="shared" si="731"/>
        <v>10039.447294800002</v>
      </c>
      <c r="NS8" s="803">
        <f t="shared" si="732"/>
        <v>10302.489582</v>
      </c>
      <c r="NT8" s="803">
        <f t="shared" si="733"/>
        <v>10977.631452480002</v>
      </c>
      <c r="NU8" s="803">
        <f t="shared" ref="NU8:OC8" si="1257">NV40*NU$32</f>
        <v>13897.400840400001</v>
      </c>
      <c r="NV8" s="803">
        <f t="shared" ref="NV8:OC8" si="1258">NV40*NV$32</f>
        <v>20078.894589600004</v>
      </c>
      <c r="NW8" s="803">
        <f t="shared" si="736"/>
        <v>14464.109910390001</v>
      </c>
      <c r="NX8" s="803">
        <f t="shared" si="737"/>
        <v>15460.422181365</v>
      </c>
      <c r="NY8" s="803">
        <f t="shared" si="738"/>
        <v>13420.912356075003</v>
      </c>
      <c r="NZ8" s="803">
        <f t="shared" si="739"/>
        <v>13772.551981125001</v>
      </c>
      <c r="OA8" s="803">
        <f t="shared" si="740"/>
        <v>14675.093685420003</v>
      </c>
      <c r="OB8" s="803">
        <f t="shared" ref="OB8:OC8" si="1259">OC40*OB$32</f>
        <v>18578.293523475004</v>
      </c>
      <c r="OC8" s="803">
        <f t="shared" si="367"/>
        <v>26841.824712150006</v>
      </c>
    </row>
    <row r="9" spans="1:442">
      <c r="A9" s="807" t="s">
        <v>16</v>
      </c>
      <c r="B9" s="803">
        <f t="shared" si="368"/>
        <v>8131.6803506400011</v>
      </c>
      <c r="C9" s="803">
        <f t="shared" si="369"/>
        <v>8017.622127900001</v>
      </c>
      <c r="D9" s="803">
        <f t="shared" si="370"/>
        <v>8084.7152001000013</v>
      </c>
      <c r="E9" s="803">
        <f t="shared" si="371"/>
        <v>8353.0874889000006</v>
      </c>
      <c r="F9" s="803">
        <f t="shared" si="372"/>
        <v>9225.2974275000015</v>
      </c>
      <c r="G9" s="803">
        <f t="shared" si="373"/>
        <v>10419.554112660002</v>
      </c>
      <c r="H9" s="803">
        <f t="shared" si="374"/>
        <v>14861.115492300003</v>
      </c>
      <c r="I9" s="803">
        <f t="shared" si="375"/>
        <v>6571.00685178</v>
      </c>
      <c r="J9" s="803">
        <f t="shared" si="376"/>
        <v>6478.8392639249996</v>
      </c>
      <c r="K9" s="803">
        <f t="shared" si="377"/>
        <v>6533.0554920750001</v>
      </c>
      <c r="L9" s="803">
        <f t="shared" si="378"/>
        <v>6749.9204046750001</v>
      </c>
      <c r="M9" s="803">
        <f t="shared" si="379"/>
        <v>7454.7313706250006</v>
      </c>
      <c r="N9" s="803">
        <f t="shared" ref="N9:BY9" si="1260">O41*N$32</f>
        <v>8419.7802316950001</v>
      </c>
      <c r="O9" s="803">
        <f t="shared" ref="O9:BZ9" si="1261">O41*O$32</f>
        <v>12008.894535225001</v>
      </c>
      <c r="P9" s="803">
        <f t="shared" si="382"/>
        <v>6622.1084865600005</v>
      </c>
      <c r="Q9" s="803">
        <f t="shared" si="383"/>
        <v>6529.2241266000001</v>
      </c>
      <c r="R9" s="803">
        <f t="shared" si="384"/>
        <v>6583.8619853999999</v>
      </c>
      <c r="S9" s="803">
        <f t="shared" si="385"/>
        <v>6802.4134205999999</v>
      </c>
      <c r="T9" s="803">
        <f t="shared" si="386"/>
        <v>7512.7055850000006</v>
      </c>
      <c r="U9" s="803">
        <f t="shared" ref="U9:CF9" si="1262">V41*U$32</f>
        <v>8485.2594716399999</v>
      </c>
      <c r="V9" s="803">
        <f t="shared" ref="V9:CG9" si="1263">V41*V$32</f>
        <v>12102.285724200001</v>
      </c>
      <c r="W9" s="803">
        <f t="shared" si="389"/>
        <v>6811.7557926600002</v>
      </c>
      <c r="X9" s="803">
        <f t="shared" si="390"/>
        <v>6716.2113632249993</v>
      </c>
      <c r="Y9" s="803">
        <f t="shared" si="391"/>
        <v>6772.4139687749994</v>
      </c>
      <c r="Z9" s="803">
        <f t="shared" si="392"/>
        <v>6997.2243909749996</v>
      </c>
      <c r="AA9" s="803">
        <f t="shared" si="393"/>
        <v>7727.858263125001</v>
      </c>
      <c r="AB9" s="803">
        <f t="shared" ref="AB9:CM9" si="1264">AC41*AB$32</f>
        <v>8728.2646419150005</v>
      </c>
      <c r="AC9" s="803">
        <f t="shared" ref="AC9:CN9" si="1265">AC41*AC$32</f>
        <v>12448.877129325001</v>
      </c>
      <c r="AD9" s="803">
        <f t="shared" si="396"/>
        <v>6604.9754982119994</v>
      </c>
      <c r="AE9" s="803">
        <f t="shared" si="397"/>
        <v>6512.3314524449988</v>
      </c>
      <c r="AF9" s="803">
        <f t="shared" si="398"/>
        <v>6566.827949954999</v>
      </c>
      <c r="AG9" s="803">
        <f t="shared" si="399"/>
        <v>6784.8139399949996</v>
      </c>
      <c r="AH9" s="803">
        <f t="shared" si="400"/>
        <v>7493.2684076249998</v>
      </c>
      <c r="AI9" s="803">
        <f t="shared" ref="AI9:CT9" si="1266">AJ41*AI$32</f>
        <v>8463.3060633029982</v>
      </c>
      <c r="AJ9" s="803">
        <f t="shared" ref="AJ9:CU9" si="1267">AJ41*AJ$32</f>
        <v>12070.974198464999</v>
      </c>
      <c r="AK9" s="803">
        <f t="shared" si="403"/>
        <v>8739.8956466640011</v>
      </c>
      <c r="AL9" s="803">
        <f t="shared" si="404"/>
        <v>8617.3063512900007</v>
      </c>
      <c r="AM9" s="803">
        <f t="shared" si="405"/>
        <v>8689.4177015100013</v>
      </c>
      <c r="AN9" s="803">
        <f t="shared" si="406"/>
        <v>8977.8631023900016</v>
      </c>
      <c r="AO9" s="803">
        <f t="shared" si="407"/>
        <v>9915.3106552500012</v>
      </c>
      <c r="AP9" s="803">
        <f t="shared" ref="AP9:DA9" si="1268">AQ41*AP$32</f>
        <v>11198.892689166001</v>
      </c>
      <c r="AQ9" s="803">
        <f t="shared" ref="AQ9:DB9" si="1269">AQ41*AQ$32</f>
        <v>15972.664073730002</v>
      </c>
      <c r="AR9" s="803">
        <f t="shared" si="410"/>
        <v>6435.7187310359996</v>
      </c>
      <c r="AS9" s="803">
        <f t="shared" si="411"/>
        <v>6345.4487488349996</v>
      </c>
      <c r="AT9" s="803">
        <f t="shared" si="412"/>
        <v>6398.5487383649997</v>
      </c>
      <c r="AU9" s="803">
        <f t="shared" si="413"/>
        <v>6610.9486964850003</v>
      </c>
      <c r="AV9" s="803">
        <f t="shared" si="414"/>
        <v>7301.2485603750001</v>
      </c>
      <c r="AW9" s="803">
        <f t="shared" ref="AW9:DH9" si="1270">AX41*AW$32</f>
        <v>8246.4283740089995</v>
      </c>
      <c r="AX9" s="803">
        <f t="shared" ref="AX9:DI9" si="1271">AX41*AX$32</f>
        <v>11761.647680894999</v>
      </c>
      <c r="AY9" s="803">
        <f t="shared" si="417"/>
        <v>6336.0103174199994</v>
      </c>
      <c r="AZ9" s="803">
        <f t="shared" si="418"/>
        <v>6247.1388855749992</v>
      </c>
      <c r="BA9" s="803">
        <f t="shared" si="419"/>
        <v>6299.4161984249995</v>
      </c>
      <c r="BB9" s="803">
        <f t="shared" si="420"/>
        <v>6508.5254498249997</v>
      </c>
      <c r="BC9" s="803">
        <f t="shared" si="421"/>
        <v>7188.1305168749996</v>
      </c>
      <c r="BD9" s="803">
        <f t="shared" ref="BD9:DO9" si="1272">BE41*BD$32</f>
        <v>8118.6666856049987</v>
      </c>
      <c r="BE9" s="803">
        <f t="shared" ref="BE9:DP9" si="1273">BE41*BE$32</f>
        <v>11579.424796275</v>
      </c>
      <c r="BF9" s="803">
        <f t="shared" si="424"/>
        <v>5878.4124999600008</v>
      </c>
      <c r="BG9" s="803">
        <f t="shared" si="425"/>
        <v>5795.9595193499999</v>
      </c>
      <c r="BH9" s="803">
        <f t="shared" si="426"/>
        <v>5844.46127265</v>
      </c>
      <c r="BI9" s="803">
        <f t="shared" si="427"/>
        <v>6038.46828585</v>
      </c>
      <c r="BJ9" s="803">
        <f t="shared" si="428"/>
        <v>6668.9910787500012</v>
      </c>
      <c r="BK9" s="803">
        <f t="shared" ref="BK9:DV9" si="1274">BL41*BK$32</f>
        <v>7532.3222874900002</v>
      </c>
      <c r="BL9" s="803">
        <f t="shared" ref="BL9:DW9" si="1275">BL41*BL$32</f>
        <v>10743.138355950001</v>
      </c>
      <c r="BM9" s="803">
        <f t="shared" si="431"/>
        <v>6435.3189946500015</v>
      </c>
      <c r="BN9" s="803">
        <f t="shared" si="432"/>
        <v>6345.054619312501</v>
      </c>
      <c r="BO9" s="803">
        <f t="shared" si="433"/>
        <v>6398.1513106875009</v>
      </c>
      <c r="BP9" s="803">
        <f t="shared" si="434"/>
        <v>6610.5380761875012</v>
      </c>
      <c r="BQ9" s="803">
        <f t="shared" si="435"/>
        <v>7300.7950640625022</v>
      </c>
      <c r="BR9" s="803">
        <f t="shared" ref="BR9:EC9" si="1276">BS41*BR$32</f>
        <v>8245.9161705375009</v>
      </c>
      <c r="BS9" s="803">
        <f t="shared" ref="BS9:ED9" si="1277">BS41*BS$32</f>
        <v>11760.917139562502</v>
      </c>
      <c r="BT9" s="803">
        <f t="shared" si="438"/>
        <v>6152.3224062300005</v>
      </c>
      <c r="BU9" s="803">
        <f t="shared" si="439"/>
        <v>6066.0274549875003</v>
      </c>
      <c r="BV9" s="803">
        <f t="shared" si="440"/>
        <v>6116.7891910125009</v>
      </c>
      <c r="BW9" s="803">
        <f t="shared" si="441"/>
        <v>6319.8361351125004</v>
      </c>
      <c r="BX9" s="803">
        <f t="shared" si="442"/>
        <v>6979.7387034375015</v>
      </c>
      <c r="BY9" s="803">
        <f t="shared" ref="BY9:EJ9" si="1278">BZ41*BY$32</f>
        <v>7883.2976046825006</v>
      </c>
      <c r="BZ9" s="803">
        <f t="shared" ref="BZ9:EK9" si="1279">BZ41*BZ$32</f>
        <v>11243.724529537501</v>
      </c>
      <c r="CA9" s="803">
        <f t="shared" si="445"/>
        <v>6115.34453166</v>
      </c>
      <c r="CB9" s="803">
        <f t="shared" si="446"/>
        <v>6029.568246975</v>
      </c>
      <c r="CC9" s="803">
        <f t="shared" si="447"/>
        <v>6080.024885025</v>
      </c>
      <c r="CD9" s="803">
        <f t="shared" si="448"/>
        <v>6281.8514372250002</v>
      </c>
      <c r="CE9" s="803">
        <f t="shared" si="449"/>
        <v>6937.7877318750006</v>
      </c>
      <c r="CF9" s="803">
        <f t="shared" ref="CF9:EQ9" si="1280">CG41*CF$32</f>
        <v>7835.9158891649995</v>
      </c>
      <c r="CG9" s="803">
        <f t="shared" ref="CG9:ER9" si="1281">CG41*CG$32</f>
        <v>11176.145328075001</v>
      </c>
      <c r="CH9" s="803">
        <f t="shared" si="452"/>
        <v>7213.6220656500009</v>
      </c>
      <c r="CI9" s="803">
        <f t="shared" si="453"/>
        <v>7112.4408980625003</v>
      </c>
      <c r="CJ9" s="803">
        <f t="shared" si="454"/>
        <v>7171.9592319375006</v>
      </c>
      <c r="CK9" s="803">
        <f t="shared" si="455"/>
        <v>7410.0325674375008</v>
      </c>
      <c r="CL9" s="803">
        <f t="shared" si="456"/>
        <v>8183.7709078125008</v>
      </c>
      <c r="CM9" s="803">
        <f t="shared" ref="CM9:EX9" si="1282">CN41*CM$32</f>
        <v>9243.1972507874998</v>
      </c>
      <c r="CN9" s="803">
        <f t="shared" ref="CN9:EY9" si="1283">CN41*CN$32</f>
        <v>13183.310953312501</v>
      </c>
      <c r="CO9" s="803">
        <f t="shared" si="459"/>
        <v>7871.1831302400005</v>
      </c>
      <c r="CP9" s="803">
        <f t="shared" si="460"/>
        <v>7760.7787463999994</v>
      </c>
      <c r="CQ9" s="803">
        <f t="shared" si="461"/>
        <v>7825.7225015999993</v>
      </c>
      <c r="CR9" s="803">
        <f t="shared" si="462"/>
        <v>8085.4975224</v>
      </c>
      <c r="CS9" s="803">
        <f t="shared" si="463"/>
        <v>8929.7663400000001</v>
      </c>
      <c r="CT9" s="803">
        <f t="shared" ref="CT9:FE9" si="1284">CU41*CT$32</f>
        <v>10085.765182559999</v>
      </c>
      <c r="CU9" s="803">
        <f t="shared" ref="CU9:FF9" si="1285">CU41*CU$32</f>
        <v>14385.041776800001</v>
      </c>
      <c r="CV9" s="803">
        <f t="shared" si="466"/>
        <v>7590.1337107199997</v>
      </c>
      <c r="CW9" s="803">
        <f t="shared" si="467"/>
        <v>7483.6714391999994</v>
      </c>
      <c r="CX9" s="803">
        <f t="shared" si="468"/>
        <v>7546.2963047999992</v>
      </c>
      <c r="CY9" s="803">
        <f t="shared" si="469"/>
        <v>7796.7957671999993</v>
      </c>
      <c r="CZ9" s="803">
        <f t="shared" si="470"/>
        <v>8610.9190200000012</v>
      </c>
      <c r="DA9" s="803">
        <f t="shared" ref="DA9:FL9" si="1286">DB41*DA$32</f>
        <v>9725.6416276799991</v>
      </c>
      <c r="DB9" s="803">
        <f t="shared" ref="DB9:FM9" si="1287">DB41*DB$32</f>
        <v>13871.4077304</v>
      </c>
      <c r="DC9" s="803">
        <f t="shared" si="473"/>
        <v>7182.0715392000002</v>
      </c>
      <c r="DD9" s="803">
        <f t="shared" si="474"/>
        <v>7081.3329119999999</v>
      </c>
      <c r="DE9" s="803">
        <f t="shared" si="475"/>
        <v>7140.5909280000005</v>
      </c>
      <c r="DF9" s="803">
        <f t="shared" si="476"/>
        <v>7377.6229920000005</v>
      </c>
      <c r="DG9" s="803">
        <f t="shared" si="477"/>
        <v>8147.9772000000012</v>
      </c>
      <c r="DH9" s="803">
        <f t="shared" ref="DH9:FS9" si="1288">DI41*DH$32</f>
        <v>9202.7698848</v>
      </c>
      <c r="DI9" s="803">
        <f t="shared" ref="DI9:FT9" si="1289">DI41*DI$32</f>
        <v>13125.650544</v>
      </c>
      <c r="DJ9" s="803">
        <f t="shared" si="480"/>
        <v>9269.40722112</v>
      </c>
      <c r="DK9" s="803">
        <f t="shared" si="481"/>
        <v>9139.3907831999986</v>
      </c>
      <c r="DL9" s="803">
        <f t="shared" si="482"/>
        <v>9215.8710407999988</v>
      </c>
      <c r="DM9" s="803">
        <f t="shared" si="483"/>
        <v>9521.7920711999996</v>
      </c>
      <c r="DN9" s="803">
        <f t="shared" si="484"/>
        <v>10516.03542</v>
      </c>
      <c r="DO9" s="803">
        <f t="shared" ref="DO9:FZ9" si="1290">DP41*DO$32</f>
        <v>11877.384005279999</v>
      </c>
      <c r="DP9" s="803">
        <f t="shared" ref="DP9:GA9" si="1291">DP41*DP$32</f>
        <v>16940.377058400001</v>
      </c>
      <c r="DQ9" s="803">
        <f t="shared" si="487"/>
        <v>6643.1252792160012</v>
      </c>
      <c r="DR9" s="803">
        <f t="shared" si="488"/>
        <v>6549.9461292600008</v>
      </c>
      <c r="DS9" s="803">
        <f t="shared" si="489"/>
        <v>6604.7573939400008</v>
      </c>
      <c r="DT9" s="803">
        <f t="shared" si="490"/>
        <v>6824.0024526600009</v>
      </c>
      <c r="DU9" s="803">
        <f t="shared" si="491"/>
        <v>7536.5488935000012</v>
      </c>
      <c r="DV9" s="803">
        <f t="shared" ref="DV9:GG9" si="1292">DW41*DV$32</f>
        <v>8512.1894048040012</v>
      </c>
      <c r="DW9" s="803">
        <f t="shared" ref="DW9:GH9" si="1293">DW41*DW$32</f>
        <v>12140.695126620001</v>
      </c>
      <c r="DX9" s="803">
        <f t="shared" si="494"/>
        <v>14240.619322127006</v>
      </c>
      <c r="DY9" s="803">
        <f t="shared" si="495"/>
        <v>16949.31492122358</v>
      </c>
      <c r="DZ9" s="803">
        <f t="shared" si="496"/>
        <v>22678.28078831972</v>
      </c>
      <c r="EA9" s="803">
        <f t="shared" si="497"/>
        <v>8816.1468814587479</v>
      </c>
      <c r="EB9" s="803">
        <f t="shared" si="498"/>
        <v>9736.7084032174935</v>
      </c>
      <c r="EC9" s="803">
        <f t="shared" ref="EC9:GN9" si="1294">ED41*EC$32</f>
        <v>10997.169563779466</v>
      </c>
      <c r="ED9" s="803">
        <f t="shared" ref="ED9:GO9" si="1295">ED41*ED$32</f>
        <v>15684.952082273998</v>
      </c>
      <c r="EE9" s="803">
        <f t="shared" si="501"/>
        <v>7624.3463240256006</v>
      </c>
      <c r="EF9" s="803">
        <f t="shared" si="502"/>
        <v>7517.4041726160003</v>
      </c>
      <c r="EG9" s="803">
        <f t="shared" si="503"/>
        <v>7580.3113205040008</v>
      </c>
      <c r="EH9" s="803">
        <f t="shared" si="504"/>
        <v>7831.939912056001</v>
      </c>
      <c r="EI9" s="803">
        <f t="shared" si="505"/>
        <v>8649.7328346000013</v>
      </c>
      <c r="EJ9" s="803">
        <f t="shared" ref="EJ9:GU9" si="1296">EK41*EJ$32</f>
        <v>9769.4800670064014</v>
      </c>
      <c r="EK9" s="803">
        <f t="shared" ref="EK9:GV9" si="1297">EK41*EK$32</f>
        <v>13933.933257192002</v>
      </c>
      <c r="EL9" s="803">
        <f t="shared" si="508"/>
        <v>11726.554626048002</v>
      </c>
      <c r="EM9" s="803">
        <f t="shared" si="509"/>
        <v>11562.073249280002</v>
      </c>
      <c r="EN9" s="803">
        <f t="shared" si="510"/>
        <v>11658.827000320001</v>
      </c>
      <c r="EO9" s="803">
        <f t="shared" si="511"/>
        <v>12045.842004480002</v>
      </c>
      <c r="EP9" s="803">
        <f t="shared" si="512"/>
        <v>13303.640768000003</v>
      </c>
      <c r="EQ9" s="803">
        <f>9391.16096032*102%</f>
        <v>9578.9841795264001</v>
      </c>
      <c r="ER9" s="803">
        <f>13394.3474096*102%</f>
        <v>13662.234357792002</v>
      </c>
      <c r="ES9" s="803">
        <f t="shared" si="515"/>
        <v>9662.072968800001</v>
      </c>
      <c r="ET9" s="803">
        <f t="shared" si="516"/>
        <v>9526.5488430000005</v>
      </c>
      <c r="EU9" s="803">
        <f t="shared" si="517"/>
        <v>9606.2689170000012</v>
      </c>
      <c r="EV9" s="803">
        <f t="shared" si="518"/>
        <v>9925.1492130000006</v>
      </c>
      <c r="EW9" s="803">
        <f t="shared" si="519"/>
        <v>10961.510175000001</v>
      </c>
      <c r="EX9" s="803">
        <f t="shared" ref="EX9:HI9" si="1298">EY41*EX$32</f>
        <v>12380.527492200001</v>
      </c>
      <c r="EY9" s="803">
        <f t="shared" ref="EY9:HJ9" si="1299">EY41*EY$32</f>
        <v>17657.996391000001</v>
      </c>
      <c r="EZ9" s="803">
        <f t="shared" si="522"/>
        <v>9095.5643889600015</v>
      </c>
      <c r="FA9" s="803">
        <f t="shared" si="523"/>
        <v>8967.9863406000004</v>
      </c>
      <c r="FB9" s="803">
        <f t="shared" si="524"/>
        <v>9043.0322514000018</v>
      </c>
      <c r="FC9" s="803">
        <f t="shared" si="525"/>
        <v>9343.2158946000018</v>
      </c>
      <c r="FD9" s="803">
        <f t="shared" si="526"/>
        <v>10318.812735000003</v>
      </c>
      <c r="FE9" s="803">
        <f t="shared" ref="FE9:HP9" si="1300">FF41*FE$32</f>
        <v>11654.629947240001</v>
      </c>
      <c r="FF9" s="803">
        <f t="shared" ref="FF9:HQ9" si="1301">FF41*FF$32</f>
        <v>16622.669242200001</v>
      </c>
      <c r="FG9" s="803">
        <f t="shared" si="529"/>
        <v>10008.794860416001</v>
      </c>
      <c r="FH9" s="803">
        <f t="shared" si="530"/>
        <v>9868.4074737600004</v>
      </c>
      <c r="FI9" s="803">
        <f t="shared" si="531"/>
        <v>9950.9882894399998</v>
      </c>
      <c r="FJ9" s="803">
        <f t="shared" si="532"/>
        <v>10281.311552159999</v>
      </c>
      <c r="FK9" s="803">
        <f t="shared" si="533"/>
        <v>11354.862156000001</v>
      </c>
      <c r="FL9" s="803">
        <f t="shared" ref="FL9:HW9" si="1302">FM41*FL$32</f>
        <v>12824.800675103999</v>
      </c>
      <c r="FM9" s="803">
        <f t="shared" ref="FM9:HX9" si="1303">FM41*FM$32</f>
        <v>18291.650673119999</v>
      </c>
      <c r="FN9" s="803">
        <f t="shared" si="536"/>
        <v>10284.854175360002</v>
      </c>
      <c r="FO9" s="803">
        <f t="shared" si="537"/>
        <v>10140.594669600001</v>
      </c>
      <c r="FP9" s="803">
        <f t="shared" si="538"/>
        <v>10225.453202400002</v>
      </c>
      <c r="FQ9" s="803">
        <f t="shared" si="539"/>
        <v>10564.887333600002</v>
      </c>
      <c r="FR9" s="803">
        <f t="shared" si="540"/>
        <v>11668.048260000003</v>
      </c>
      <c r="FS9" s="803">
        <f t="shared" ref="FS9:ID9" si="1304">FT41*FS$32</f>
        <v>13178.530143840002</v>
      </c>
      <c r="FT9" s="803">
        <f t="shared" ref="FT9:IE9" si="1305">FT41*FT$32</f>
        <v>18796.165015200004</v>
      </c>
      <c r="FU9" s="803">
        <f t="shared" si="543"/>
        <v>9089.5317413760004</v>
      </c>
      <c r="FV9" s="803">
        <f t="shared" si="544"/>
        <v>8962.0383093599994</v>
      </c>
      <c r="FW9" s="803">
        <f t="shared" si="545"/>
        <v>9037.0344458399995</v>
      </c>
      <c r="FX9" s="803">
        <f t="shared" si="546"/>
        <v>9337.0189917600001</v>
      </c>
      <c r="FY9" s="803">
        <f t="shared" si="547"/>
        <v>10311.968766000002</v>
      </c>
      <c r="FZ9" s="803">
        <f t="shared" ref="FZ9:IK9" si="1306">GA41*FZ$32</f>
        <v>11646.899995344</v>
      </c>
      <c r="GA9" s="803">
        <f t="shared" ref="GA9:IL9" si="1307">GA41*GA$32</f>
        <v>16611.644230320002</v>
      </c>
      <c r="GB9" s="803">
        <f t="shared" si="550"/>
        <v>7811.1174455999999</v>
      </c>
      <c r="GC9" s="803">
        <f t="shared" si="551"/>
        <v>7889.2286200560002</v>
      </c>
      <c r="GD9" s="803">
        <f t="shared" si="552"/>
        <v>7798.0989165240007</v>
      </c>
      <c r="GE9" s="803">
        <f t="shared" si="553"/>
        <v>6932.3667329700002</v>
      </c>
      <c r="GF9" s="803">
        <f t="shared" si="554"/>
        <v>8104.0343498100001</v>
      </c>
      <c r="GG9" s="803">
        <f t="shared" ref="GG9:IR9" si="1308">GH41*GG$32</f>
        <v>10935.564423840002</v>
      </c>
      <c r="GH9" s="803">
        <f t="shared" ref="GH9:IS9" si="1309">GH41*GH$32</f>
        <v>15622.2348912</v>
      </c>
      <c r="GI9" s="803">
        <f t="shared" si="557"/>
        <v>6687.1851494400007</v>
      </c>
      <c r="GJ9" s="803">
        <f t="shared" si="558"/>
        <v>6754.057000934401</v>
      </c>
      <c r="GK9" s="803">
        <f t="shared" si="559"/>
        <v>6676.0398408576011</v>
      </c>
      <c r="GL9" s="803">
        <f t="shared" si="560"/>
        <v>5934.876820128</v>
      </c>
      <c r="GM9" s="803">
        <f t="shared" si="561"/>
        <v>6937.9545925440007</v>
      </c>
      <c r="GN9" s="803">
        <f t="shared" ref="GN9:HS9" si="1310">GO41*GN$32</f>
        <v>9362.0592092160005</v>
      </c>
      <c r="GO9" s="803">
        <f t="shared" ref="GO9:HT9" si="1311">GO41*GO$32</f>
        <v>13374.370298880001</v>
      </c>
      <c r="GP9" s="803">
        <f t="shared" si="564"/>
        <v>6082.3382054399999</v>
      </c>
      <c r="GQ9" s="803">
        <f t="shared" si="565"/>
        <v>6143.1615874944</v>
      </c>
      <c r="GR9" s="803">
        <f t="shared" si="566"/>
        <v>6072.2009750976003</v>
      </c>
      <c r="GS9" s="803">
        <f t="shared" si="567"/>
        <v>5398.0751573279995</v>
      </c>
      <c r="GT9" s="803">
        <f t="shared" si="568"/>
        <v>6310.4258881440001</v>
      </c>
      <c r="GU9" s="803">
        <f t="shared" ref="GU9:HZ9" si="1312">GV41*GU$32</f>
        <v>8515.2734876160011</v>
      </c>
      <c r="GV9" s="803">
        <f t="shared" ref="GV9:IA9" si="1313">GV41*GV$32</f>
        <v>12164.67641088</v>
      </c>
      <c r="GW9" s="803">
        <f t="shared" si="571"/>
        <v>7336.0460073599997</v>
      </c>
      <c r="GX9" s="803">
        <f t="shared" si="572"/>
        <v>7409.4064674336005</v>
      </c>
      <c r="GY9" s="803">
        <f t="shared" si="573"/>
        <v>7323.8192640143998</v>
      </c>
      <c r="GZ9" s="803">
        <f t="shared" si="574"/>
        <v>6510.7408315319999</v>
      </c>
      <c r="HA9" s="803">
        <f t="shared" si="575"/>
        <v>7611.147732636</v>
      </c>
      <c r="HB9" s="803">
        <f t="shared" ref="HB9:IG9" si="1314">HC41*HB$32</f>
        <v>10270.464410304001</v>
      </c>
      <c r="HC9" s="803">
        <f t="shared" ref="HC9:IH9" si="1315">HC41*HC$32</f>
        <v>14672.092014719999</v>
      </c>
      <c r="HD9" s="803">
        <f t="shared" si="578"/>
        <v>5864.0872500000005</v>
      </c>
      <c r="HE9" s="803">
        <f t="shared" si="579"/>
        <v>5922.7281225000006</v>
      </c>
      <c r="HF9" s="803">
        <f t="shared" si="580"/>
        <v>5854.3137712500002</v>
      </c>
      <c r="HG9" s="803">
        <f t="shared" si="581"/>
        <v>5204.3774343750001</v>
      </c>
      <c r="HH9" s="803">
        <f t="shared" si="582"/>
        <v>6083.990521875</v>
      </c>
      <c r="HI9" s="803">
        <f t="shared" ref="HI9:IN9" si="1316">HJ41*HI$32</f>
        <v>8209.7221500000014</v>
      </c>
      <c r="HJ9" s="803">
        <f t="shared" ref="HJ9:IO9" si="1317">HJ41*HJ$32</f>
        <v>11728.174500000001</v>
      </c>
      <c r="HK9" s="803">
        <f t="shared" si="585"/>
        <v>6435.6135479999994</v>
      </c>
      <c r="HL9" s="803">
        <f t="shared" si="586"/>
        <v>6499.9696834799997</v>
      </c>
      <c r="HM9" s="803">
        <f t="shared" si="587"/>
        <v>6424.8875254200002</v>
      </c>
      <c r="HN9" s="803">
        <f t="shared" si="588"/>
        <v>5711.6070238499997</v>
      </c>
      <c r="HO9" s="803">
        <f t="shared" si="589"/>
        <v>6676.9490560499999</v>
      </c>
      <c r="HP9" s="803">
        <f t="shared" ref="HP9:IU9" si="1318">HQ41*HP$32</f>
        <v>9009.8589671999998</v>
      </c>
      <c r="HQ9" s="803">
        <f t="shared" ref="HQ9:IV9" si="1319">HQ41*HQ$32</f>
        <v>12871.227095999999</v>
      </c>
      <c r="HR9" s="803">
        <f t="shared" si="592"/>
        <v>6072.919272000001</v>
      </c>
      <c r="HS9" s="803">
        <f t="shared" si="593"/>
        <v>6133.6484647200014</v>
      </c>
      <c r="HT9" s="803">
        <f t="shared" si="594"/>
        <v>6062.7977398800012</v>
      </c>
      <c r="HU9" s="803">
        <f t="shared" si="595"/>
        <v>5389.7158539000011</v>
      </c>
      <c r="HV9" s="803">
        <f t="shared" si="596"/>
        <v>6300.653744700001</v>
      </c>
      <c r="HW9" s="803">
        <f t="shared" ref="HW9:JB9" si="1320">HX41*HW$32</f>
        <v>8502.0869808000025</v>
      </c>
      <c r="HX9" s="803">
        <f t="shared" ref="HX9:JC9" si="1321">HX41*HX$32</f>
        <v>12145.838544000002</v>
      </c>
      <c r="HY9" s="803">
        <f t="shared" si="599"/>
        <v>6502.2098400000004</v>
      </c>
      <c r="HZ9" s="803">
        <f t="shared" si="600"/>
        <v>6567.2319384000002</v>
      </c>
      <c r="IA9" s="803">
        <f t="shared" si="601"/>
        <v>6491.3728236000006</v>
      </c>
      <c r="IB9" s="803">
        <f t="shared" si="602"/>
        <v>5770.711233</v>
      </c>
      <c r="IC9" s="803">
        <f t="shared" si="603"/>
        <v>6746.0427090000003</v>
      </c>
      <c r="ID9" s="803">
        <f t="shared" ref="ID9:JI9" si="1322">IE41*ID$32</f>
        <v>9103.0937760000015</v>
      </c>
      <c r="IE9" s="803">
        <f t="shared" ref="IE9:JJ9" si="1323">IE41*IE$32</f>
        <v>13004.419680000001</v>
      </c>
      <c r="IF9" s="803">
        <f t="shared" si="606"/>
        <v>7229.3180400000001</v>
      </c>
      <c r="IG9" s="803">
        <f t="shared" si="607"/>
        <v>7301.6112204000001</v>
      </c>
      <c r="IH9" s="803">
        <f t="shared" si="608"/>
        <v>7217.2691766000007</v>
      </c>
      <c r="II9" s="803">
        <f t="shared" si="609"/>
        <v>6416.0197605000003</v>
      </c>
      <c r="IJ9" s="803">
        <f t="shared" si="610"/>
        <v>7500.4174665</v>
      </c>
      <c r="IK9" s="803">
        <f t="shared" ref="IK9:JP9" si="1324">IL41*IK$32</f>
        <v>10121.045256000001</v>
      </c>
      <c r="IL9" s="803">
        <f t="shared" ref="IL9:JQ9" si="1325">IL41*IL$32</f>
        <v>14458.63608</v>
      </c>
      <c r="IM9" s="803">
        <f t="shared" si="613"/>
        <v>6783.7179564000007</v>
      </c>
      <c r="IN9" s="803">
        <f t="shared" si="614"/>
        <v>6851.5551359640012</v>
      </c>
      <c r="IO9" s="803">
        <f t="shared" si="615"/>
        <v>6772.411759806002</v>
      </c>
      <c r="IP9" s="803">
        <f t="shared" si="616"/>
        <v>6020.5496863050012</v>
      </c>
      <c r="IQ9" s="803">
        <f t="shared" si="617"/>
        <v>7038.1073797650015</v>
      </c>
      <c r="IR9" s="803">
        <f t="shared" ref="IR9:JW9" si="1326">IS41*IR$32</f>
        <v>9497.2051389600019</v>
      </c>
      <c r="IS9" s="803">
        <f t="shared" ref="IS9:JX9" si="1327">IS41*IS$32</f>
        <v>13567.435912800001</v>
      </c>
      <c r="IT9" s="803">
        <f t="shared" si="620"/>
        <v>9789.6452093999997</v>
      </c>
      <c r="IU9" s="803">
        <f t="shared" si="621"/>
        <v>9887.5416614940004</v>
      </c>
      <c r="IV9" s="803">
        <f t="shared" si="622"/>
        <v>9773.3291340510004</v>
      </c>
      <c r="IW9" s="803">
        <f t="shared" si="623"/>
        <v>8688.3101233425004</v>
      </c>
      <c r="IX9" s="803">
        <f t="shared" si="624"/>
        <v>10156.756904752499</v>
      </c>
      <c r="IY9" s="803">
        <f t="shared" ref="IY9:KD9" si="1328">IZ41*IY$32</f>
        <v>13705.503293160002</v>
      </c>
      <c r="IZ9" s="803">
        <f t="shared" ref="IZ9:KE9" si="1329">IZ41*IZ$32</f>
        <v>19579.290418799999</v>
      </c>
      <c r="JA9" s="803">
        <f t="shared" si="627"/>
        <v>8053.3851804000005</v>
      </c>
      <c r="JB9" s="803">
        <f t="shared" si="628"/>
        <v>8133.9190322040004</v>
      </c>
      <c r="JC9" s="803">
        <f t="shared" si="629"/>
        <v>8039.9628717660007</v>
      </c>
      <c r="JD9" s="803">
        <f t="shared" si="630"/>
        <v>7147.3793476050005</v>
      </c>
      <c r="JE9" s="803">
        <f t="shared" si="631"/>
        <v>8355.3871246649996</v>
      </c>
      <c r="JF9" s="803">
        <f t="shared" ref="JF9:KK9" si="1330">JG41*JF$32</f>
        <v>11274.739252560001</v>
      </c>
      <c r="JG9" s="803">
        <f t="shared" ref="JG9:KL9" si="1331">JG41*JG$32</f>
        <v>16106.770360800001</v>
      </c>
      <c r="JH9" s="803">
        <f t="shared" si="634"/>
        <v>7998.1431642000016</v>
      </c>
      <c r="JI9" s="803">
        <f t="shared" si="635"/>
        <v>8078.1245958420022</v>
      </c>
      <c r="JJ9" s="803">
        <f t="shared" si="636"/>
        <v>7984.8129255930025</v>
      </c>
      <c r="JK9" s="803">
        <f t="shared" si="637"/>
        <v>7098.3520582275014</v>
      </c>
      <c r="JL9" s="803">
        <f t="shared" si="638"/>
        <v>8298.0735328575029</v>
      </c>
      <c r="JM9" s="803">
        <f t="shared" ref="JM9:KR9" si="1332">JN41*JM$32</f>
        <v>11197.400429880005</v>
      </c>
      <c r="JN9" s="803">
        <f t="shared" ref="JN9:KS9" si="1333">JN41*JN$32</f>
        <v>15996.286328400003</v>
      </c>
      <c r="JO9" s="803">
        <f t="shared" si="641"/>
        <v>8195.2604536950003</v>
      </c>
      <c r="JP9" s="803">
        <f t="shared" si="642"/>
        <v>8009.4736927800004</v>
      </c>
      <c r="JQ9" s="803">
        <f t="shared" si="643"/>
        <v>8126.4505422449993</v>
      </c>
      <c r="JR9" s="803">
        <f t="shared" si="644"/>
        <v>7947.5447724750002</v>
      </c>
      <c r="JS9" s="803">
        <f t="shared" si="645"/>
        <v>8793.9066833100005</v>
      </c>
      <c r="JT9" s="803">
        <f t="shared" ref="JT9:KY9" si="1334">JU41*JT$32</f>
        <v>10823.799071084999</v>
      </c>
      <c r="JU9" s="803">
        <f t="shared" ref="JU9:KZ9" si="1335">JU41*JU$32</f>
        <v>16913.476234409998</v>
      </c>
      <c r="JV9" s="803">
        <f t="shared" si="648"/>
        <v>10198.8680908275</v>
      </c>
      <c r="JW9" s="803">
        <f t="shared" si="649"/>
        <v>9967.6594943100008</v>
      </c>
      <c r="JX9" s="803">
        <f t="shared" si="650"/>
        <v>10113.2352773025</v>
      </c>
      <c r="JY9" s="803">
        <f t="shared" si="651"/>
        <v>9890.5899621375011</v>
      </c>
      <c r="JZ9" s="803">
        <f t="shared" si="652"/>
        <v>10943.873568495001</v>
      </c>
      <c r="KA9" s="803">
        <f t="shared" ref="KA9:LF9" si="1336">KB41*KA$32</f>
        <v>13470.0415674825</v>
      </c>
      <c r="KB9" s="803">
        <f t="shared" ref="KB9:LG9" si="1337">KB41*KB$32</f>
        <v>21048.545564445001</v>
      </c>
      <c r="KC9" s="803">
        <f t="shared" si="655"/>
        <v>11780.708294407499</v>
      </c>
      <c r="KD9" s="803">
        <f t="shared" si="656"/>
        <v>11513.639340629999</v>
      </c>
      <c r="KE9" s="803">
        <f t="shared" si="657"/>
        <v>11681.793867082499</v>
      </c>
      <c r="KF9" s="803">
        <f t="shared" si="658"/>
        <v>11424.616356037501</v>
      </c>
      <c r="KG9" s="803">
        <f t="shared" si="659"/>
        <v>12641.263812134999</v>
      </c>
      <c r="KH9" s="803">
        <f t="shared" ref="KH9:LM9" si="1338">KI41*KH$32</f>
        <v>15559.2394182225</v>
      </c>
      <c r="KI9" s="803">
        <f t="shared" ref="KI9:LN9" si="1339">KI41*KI$32</f>
        <v>24313.166236484998</v>
      </c>
      <c r="KJ9" s="803">
        <f t="shared" si="662"/>
        <v>11114.170271662499</v>
      </c>
      <c r="KK9" s="803">
        <f t="shared" si="663"/>
        <v>10862.211751649998</v>
      </c>
      <c r="KL9" s="803">
        <f t="shared" si="664"/>
        <v>11020.852301287499</v>
      </c>
      <c r="KM9" s="803">
        <f t="shared" si="665"/>
        <v>10778.2255783125</v>
      </c>
      <c r="KN9" s="803">
        <f t="shared" si="666"/>
        <v>11926.036613924998</v>
      </c>
      <c r="KO9" s="803">
        <f t="shared" ref="KO9:LT9" si="1340">KP41*KO$32</f>
        <v>14678.916739987499</v>
      </c>
      <c r="KP9" s="803">
        <f t="shared" ref="KP9:LU9" si="1341">KP41*KP$32</f>
        <v>22937.557118174998</v>
      </c>
      <c r="KQ9" s="803">
        <f t="shared" si="669"/>
        <v>4919.0709446594992</v>
      </c>
      <c r="KR9" s="803">
        <f t="shared" si="670"/>
        <v>4807.5554824379997</v>
      </c>
      <c r="KS9" s="803">
        <f t="shared" si="671"/>
        <v>4877.768921614499</v>
      </c>
      <c r="KT9" s="803">
        <f t="shared" si="672"/>
        <v>4770.3836616974995</v>
      </c>
      <c r="KU9" s="803">
        <f t="shared" si="673"/>
        <v>5278.3985451509989</v>
      </c>
      <c r="KV9" s="803">
        <f t="shared" ref="KV9:MA9" si="1342">KW41*KV$32</f>
        <v>6496.8082249784993</v>
      </c>
      <c r="KW9" s="803">
        <f t="shared" ref="KW9:MB9" si="1343">KW41*KW$32</f>
        <v>10152.037264460998</v>
      </c>
      <c r="KX9" s="803">
        <f t="shared" si="676"/>
        <v>6212.5181523200999</v>
      </c>
      <c r="KY9" s="803">
        <f t="shared" si="677"/>
        <v>6071.6802093204005</v>
      </c>
      <c r="KZ9" s="803">
        <f t="shared" si="678"/>
        <v>6160.3559512090997</v>
      </c>
      <c r="LA9" s="803">
        <f t="shared" si="679"/>
        <v>6024.7342283205007</v>
      </c>
      <c r="LB9" s="803">
        <f t="shared" si="680"/>
        <v>6666.3293019858002</v>
      </c>
      <c r="LC9" s="803">
        <f t="shared" ref="LC9:MH9" si="1344">LD41*LC$32</f>
        <v>8205.1142347603</v>
      </c>
      <c r="LD9" s="803">
        <f t="shared" ref="LD9:MI9" si="1345">LD41*LD$32</f>
        <v>12821.4690330838</v>
      </c>
      <c r="LE9" s="803">
        <f t="shared" si="683"/>
        <v>8139.8921948756997</v>
      </c>
      <c r="LF9" s="803">
        <f t="shared" si="684"/>
        <v>7955.3606337828005</v>
      </c>
      <c r="LG9" s="803">
        <f t="shared" si="685"/>
        <v>8071.5471722487</v>
      </c>
      <c r="LH9" s="803">
        <f t="shared" si="686"/>
        <v>7893.8501134184999</v>
      </c>
      <c r="LI9" s="803">
        <f t="shared" si="687"/>
        <v>8734.493891730599</v>
      </c>
      <c r="LJ9" s="803">
        <f t="shared" ref="LJ9:MO9" si="1346">LK41*LJ$32</f>
        <v>10750.672059227099</v>
      </c>
      <c r="LK9" s="803">
        <f t="shared" ref="LK9:MP9" si="1347">LK41*LK$32</f>
        <v>16799.206561716597</v>
      </c>
      <c r="LL9" s="803">
        <f t="shared" si="690"/>
        <v>8451.4131878763019</v>
      </c>
      <c r="LM9" s="803">
        <f t="shared" si="691"/>
        <v>8259.8194380252007</v>
      </c>
      <c r="LN9" s="803">
        <f t="shared" si="692"/>
        <v>8380.4525397833004</v>
      </c>
      <c r="LO9" s="803">
        <f t="shared" si="693"/>
        <v>8195.9548547415015</v>
      </c>
      <c r="LP9" s="803">
        <f t="shared" si="694"/>
        <v>9068.7708262854012</v>
      </c>
      <c r="LQ9" s="803">
        <f t="shared" ref="LQ9:MV9" si="1348">LR41*LQ$32</f>
        <v>11162.109945028902</v>
      </c>
      <c r="LR9" s="803">
        <f t="shared" ref="LR9:MW9" si="1349">LR41*LR$32</f>
        <v>17442.127301259403</v>
      </c>
      <c r="LS9" s="803">
        <f t="shared" si="697"/>
        <v>9783.2577276944994</v>
      </c>
      <c r="LT9" s="803">
        <f t="shared" si="698"/>
        <v>9561.4710285780002</v>
      </c>
      <c r="LU9" s="803">
        <f t="shared" si="699"/>
        <v>9701.1145057995</v>
      </c>
      <c r="LV9" s="803">
        <f t="shared" si="700"/>
        <v>9487.5421288724992</v>
      </c>
      <c r="LW9" s="803">
        <f t="shared" si="701"/>
        <v>10497.903758180999</v>
      </c>
      <c r="LX9" s="803">
        <f t="shared" ref="LX9:NC9" si="1350">LY41*LX$32</f>
        <v>12921.128804083499</v>
      </c>
      <c r="LY9" s="803">
        <f t="shared" ref="LY9:ND9" si="1351">LY41*LY$32</f>
        <v>20190.803941790997</v>
      </c>
      <c r="LZ9" s="803">
        <f t="shared" si="704"/>
        <v>13737.224070234</v>
      </c>
      <c r="MA9" s="803">
        <f t="shared" si="705"/>
        <v>13425.800854536001</v>
      </c>
      <c r="MB9" s="803">
        <f t="shared" si="706"/>
        <v>13621.882138494</v>
      </c>
      <c r="MC9" s="803">
        <f t="shared" si="707"/>
        <v>13321.993115970001</v>
      </c>
      <c r="MD9" s="803">
        <f t="shared" si="708"/>
        <v>14740.698876372</v>
      </c>
      <c r="ME9" s="803">
        <f t="shared" ref="ME9:NJ9" si="1352">MF41*ME$32</f>
        <v>18143.285862702</v>
      </c>
      <c r="MF9" s="803">
        <f t="shared" ref="MF9:NK9" si="1353">MF41*MF$32</f>
        <v>28351.046821691998</v>
      </c>
      <c r="MG9" s="803">
        <f t="shared" si="711"/>
        <v>17687.824782547501</v>
      </c>
      <c r="MH9" s="803">
        <f t="shared" si="712"/>
        <v>17286.841349189999</v>
      </c>
      <c r="MI9" s="803">
        <f t="shared" si="713"/>
        <v>17539.312399822498</v>
      </c>
      <c r="MJ9" s="803">
        <f t="shared" si="714"/>
        <v>17153.180204737502</v>
      </c>
      <c r="MK9" s="803">
        <f t="shared" si="715"/>
        <v>18979.882512255001</v>
      </c>
      <c r="ML9" s="803">
        <f t="shared" ref="ML9:OC9" si="1354">MM41*ML$32</f>
        <v>23360.997802642501</v>
      </c>
      <c r="MM9" s="803">
        <f t="shared" ref="MM9:OC9" si="1355">MM41*MM$32</f>
        <v>36504.343673805</v>
      </c>
      <c r="MN9" s="803">
        <f t="shared" si="718"/>
        <v>17315.101068741002</v>
      </c>
      <c r="MO9" s="803">
        <f t="shared" si="719"/>
        <v>16922.567291364001</v>
      </c>
      <c r="MP9" s="803">
        <f t="shared" si="720"/>
        <v>17169.718188231003</v>
      </c>
      <c r="MQ9" s="803">
        <v>29779.17</v>
      </c>
      <c r="MR9" s="803">
        <v>41245.53</v>
      </c>
      <c r="MS9" s="803">
        <v>60500.95</v>
      </c>
      <c r="MT9" s="803">
        <v>39054.370000000003</v>
      </c>
      <c r="MU9" s="803">
        <v>0</v>
      </c>
      <c r="MV9" s="803">
        <v>19346.18</v>
      </c>
      <c r="MW9" s="803">
        <v>16190.3</v>
      </c>
      <c r="MX9" s="803">
        <v>8389.7742600000001</v>
      </c>
      <c r="MY9" s="803">
        <v>9327.8991289999994</v>
      </c>
      <c r="MZ9" s="803">
        <v>11758.08</v>
      </c>
      <c r="NA9" s="803">
        <v>9800.76</v>
      </c>
      <c r="NB9" s="803">
        <v>0</v>
      </c>
      <c r="NC9" s="803">
        <f>$NH$41*NC$32</f>
        <v>10201.642442342401</v>
      </c>
      <c r="ND9" s="803">
        <f t="shared" ref="ND9:NH9" si="1356">$NH$41*ND$32</f>
        <v>9623.2706372096018</v>
      </c>
      <c r="NE9" s="803">
        <f t="shared" si="1356"/>
        <v>8682.5454119936021</v>
      </c>
      <c r="NF9" s="803">
        <f t="shared" si="1356"/>
        <v>9602.3656322048028</v>
      </c>
      <c r="NG9" s="803">
        <f t="shared" si="1356"/>
        <v>12354.857957836803</v>
      </c>
      <c r="NH9" s="803">
        <f t="shared" si="1356"/>
        <v>19218.667934412802</v>
      </c>
      <c r="NI9" s="803">
        <f t="shared" si="722"/>
        <v>8703.8300008800015</v>
      </c>
      <c r="NJ9" s="803">
        <f t="shared" si="723"/>
        <v>8506.5139555200021</v>
      </c>
      <c r="NK9" s="803">
        <f t="shared" si="724"/>
        <v>8630.749984080001</v>
      </c>
      <c r="NL9" s="803">
        <f t="shared" si="725"/>
        <v>8440.7419404000011</v>
      </c>
      <c r="NM9" s="803">
        <f t="shared" si="726"/>
        <v>9339.6261470400004</v>
      </c>
      <c r="NN9" s="803">
        <f t="shared" ref="NN9:OC9" si="1357">NO41*NN$32</f>
        <v>11495.486642640002</v>
      </c>
      <c r="NO9" s="803">
        <f t="shared" ref="NO9:OC9" si="1358">NO41*NO$32</f>
        <v>17963.068129440002</v>
      </c>
      <c r="NP9" s="803">
        <f t="shared" si="729"/>
        <v>6798.8832817920002</v>
      </c>
      <c r="NQ9" s="803">
        <f t="shared" si="730"/>
        <v>7267.2018222719998</v>
      </c>
      <c r="NR9" s="803">
        <f t="shared" si="731"/>
        <v>6308.5262217600002</v>
      </c>
      <c r="NS9" s="803">
        <f t="shared" si="732"/>
        <v>6473.8151183999998</v>
      </c>
      <c r="NT9" s="803">
        <f t="shared" si="733"/>
        <v>6898.0566197760008</v>
      </c>
      <c r="NU9" s="803">
        <f t="shared" ref="NU9:OC9" si="1359">NV41*NU$32</f>
        <v>8732.7633724799998</v>
      </c>
      <c r="NV9" s="803">
        <f t="shared" ref="NV9:OC9" si="1360">NV41*NV$32</f>
        <v>12617.05244352</v>
      </c>
      <c r="NW9" s="803">
        <f t="shared" si="736"/>
        <v>8353.9792991549984</v>
      </c>
      <c r="NX9" s="803">
        <f t="shared" si="737"/>
        <v>8929.4154745424985</v>
      </c>
      <c r="NY9" s="803">
        <f t="shared" si="738"/>
        <v>7751.4637743374997</v>
      </c>
      <c r="NZ9" s="803">
        <f t="shared" si="739"/>
        <v>7954.5588950624988</v>
      </c>
      <c r="OA9" s="803">
        <f t="shared" si="740"/>
        <v>8475.8363715899995</v>
      </c>
      <c r="OB9" s="803">
        <f t="shared" ref="OB9:OC9" si="1361">OC41*OB$32</f>
        <v>10730.192211637499</v>
      </c>
      <c r="OC9" s="803">
        <f t="shared" si="367"/>
        <v>15502.927548674999</v>
      </c>
    </row>
    <row r="10" spans="1:442">
      <c r="A10" s="807" t="s">
        <v>17</v>
      </c>
      <c r="B10" s="803">
        <f t="shared" si="368"/>
        <v>12176.241254100001</v>
      </c>
      <c r="C10" s="803">
        <f t="shared" si="369"/>
        <v>12005.452391625002</v>
      </c>
      <c r="D10" s="803">
        <f t="shared" si="370"/>
        <v>12105.916428375001</v>
      </c>
      <c r="E10" s="803">
        <f t="shared" si="371"/>
        <v>12507.772575375002</v>
      </c>
      <c r="F10" s="803">
        <f t="shared" si="372"/>
        <v>13813.805053125003</v>
      </c>
      <c r="G10" s="803">
        <f t="shared" si="373"/>
        <v>15602.064907275002</v>
      </c>
      <c r="H10" s="803">
        <f t="shared" si="374"/>
        <v>22252.784140125004</v>
      </c>
      <c r="I10" s="803">
        <f t="shared" si="375"/>
        <v>11454.350632200001</v>
      </c>
      <c r="J10" s="803">
        <f t="shared" si="376"/>
        <v>11293.687298249999</v>
      </c>
      <c r="K10" s="803">
        <f t="shared" si="377"/>
        <v>11388.19514175</v>
      </c>
      <c r="L10" s="803">
        <f t="shared" si="378"/>
        <v>11766.226515750001</v>
      </c>
      <c r="M10" s="803">
        <f t="shared" si="379"/>
        <v>12994.828481250001</v>
      </c>
      <c r="N10" s="803">
        <f t="shared" ref="N10:BY10" si="1362">O42*N$32</f>
        <v>14677.068095549999</v>
      </c>
      <c r="O10" s="803">
        <f t="shared" ref="O10:BZ10" si="1363">O42*O$32</f>
        <v>20933.48733525</v>
      </c>
      <c r="P10" s="803">
        <f t="shared" si="382"/>
        <v>12040.516173420001</v>
      </c>
      <c r="Q10" s="803">
        <f t="shared" si="383"/>
        <v>11871.631045575001</v>
      </c>
      <c r="R10" s="803">
        <f t="shared" si="384"/>
        <v>11970.975238425</v>
      </c>
      <c r="S10" s="803">
        <f t="shared" si="385"/>
        <v>12368.352009825001</v>
      </c>
      <c r="T10" s="803">
        <f t="shared" si="386"/>
        <v>13659.826516875002</v>
      </c>
      <c r="U10" s="803">
        <f t="shared" ref="U10:CF10" si="1364">V42*U$32</f>
        <v>15428.153149605001</v>
      </c>
      <c r="V10" s="803">
        <f t="shared" ref="V10:CG10" si="1365">V42*V$32</f>
        <v>22004.738716275002</v>
      </c>
      <c r="W10" s="803">
        <f t="shared" si="389"/>
        <v>10214.320602150001</v>
      </c>
      <c r="X10" s="803">
        <f t="shared" si="390"/>
        <v>10071.0504286875</v>
      </c>
      <c r="Y10" s="803">
        <f t="shared" si="391"/>
        <v>10155.3270013125</v>
      </c>
      <c r="Z10" s="803">
        <f t="shared" si="392"/>
        <v>10492.4332918125</v>
      </c>
      <c r="AA10" s="803">
        <f t="shared" si="393"/>
        <v>11588.028735937502</v>
      </c>
      <c r="AB10" s="803">
        <f t="shared" ref="AB10:CM10" si="1366">AC42*AB$32</f>
        <v>13088.1517286625</v>
      </c>
      <c r="AC10" s="803">
        <f t="shared" ref="AC10:CN10" si="1367">AC42*AC$32</f>
        <v>18667.260836437501</v>
      </c>
      <c r="AD10" s="803">
        <f t="shared" si="396"/>
        <v>12097.04003865</v>
      </c>
      <c r="AE10" s="803">
        <f t="shared" si="397"/>
        <v>11927.362084312501</v>
      </c>
      <c r="AF10" s="803">
        <f t="shared" si="398"/>
        <v>12027.1726456875</v>
      </c>
      <c r="AG10" s="803">
        <f t="shared" si="399"/>
        <v>12426.4148911875</v>
      </c>
      <c r="AH10" s="803">
        <f t="shared" si="400"/>
        <v>13723.952189062502</v>
      </c>
      <c r="AI10" s="803">
        <f t="shared" ref="AI10:CT10" si="1368">AJ42*AI$32</f>
        <v>15500.5801815375</v>
      </c>
      <c r="AJ10" s="803">
        <f t="shared" ref="AJ10:CU10" si="1369">AJ42*AJ$32</f>
        <v>22108.039344562501</v>
      </c>
      <c r="AK10" s="803">
        <f t="shared" si="403"/>
        <v>16929.632849220005</v>
      </c>
      <c r="AL10" s="803">
        <f t="shared" si="404"/>
        <v>16692.171002325002</v>
      </c>
      <c r="AM10" s="803">
        <f t="shared" si="405"/>
        <v>16831.854441675005</v>
      </c>
      <c r="AN10" s="803">
        <f t="shared" si="406"/>
        <v>17390.588199075002</v>
      </c>
      <c r="AO10" s="803">
        <f t="shared" si="407"/>
        <v>19206.472910625005</v>
      </c>
      <c r="AP10" s="803">
        <f t="shared" ref="AP10:DA10" si="1370">AQ42*AP$32</f>
        <v>21692.838131055003</v>
      </c>
      <c r="AQ10" s="803">
        <f t="shared" ref="AQ10:DB10" si="1371">AQ42*AQ$32</f>
        <v>30939.881816025008</v>
      </c>
      <c r="AR10" s="803">
        <f t="shared" si="410"/>
        <v>9981.116843040003</v>
      </c>
      <c r="AS10" s="803">
        <f t="shared" si="411"/>
        <v>9841.1176794000021</v>
      </c>
      <c r="AT10" s="803">
        <f t="shared" si="412"/>
        <v>9923.4701286000018</v>
      </c>
      <c r="AU10" s="803">
        <f t="shared" si="413"/>
        <v>10252.879925400002</v>
      </c>
      <c r="AV10" s="803">
        <f t="shared" si="414"/>
        <v>11323.461765000004</v>
      </c>
      <c r="AW10" s="803">
        <f t="shared" ref="AW10:DH10" si="1372">AX42*AW$32</f>
        <v>12789.335360760002</v>
      </c>
      <c r="AX10" s="803">
        <f t="shared" ref="AX10:DI10" si="1373">AX42*AX$32</f>
        <v>18241.067497800002</v>
      </c>
      <c r="AY10" s="803">
        <f t="shared" si="417"/>
        <v>14017.403454012001</v>
      </c>
      <c r="AZ10" s="803">
        <f t="shared" si="418"/>
        <v>13820.789709195</v>
      </c>
      <c r="BA10" s="803">
        <f t="shared" si="419"/>
        <v>13936.444853204999</v>
      </c>
      <c r="BB10" s="803">
        <f t="shared" si="420"/>
        <v>14399.065429245</v>
      </c>
      <c r="BC10" s="803">
        <f t="shared" si="421"/>
        <v>15902.582301375001</v>
      </c>
      <c r="BD10" s="803">
        <f t="shared" ref="BD10:DO10" si="1374">BE42*BD$32</f>
        <v>17961.243864753</v>
      </c>
      <c r="BE10" s="803">
        <f t="shared" ref="BE10:DP10" si="1375">BE42*BE$32</f>
        <v>25617.614398215002</v>
      </c>
      <c r="BF10" s="803">
        <f t="shared" si="424"/>
        <v>11196.855751536001</v>
      </c>
      <c r="BG10" s="803">
        <f t="shared" si="425"/>
        <v>11039.80414446</v>
      </c>
      <c r="BH10" s="803">
        <f t="shared" si="426"/>
        <v>11132.18744274</v>
      </c>
      <c r="BI10" s="803">
        <f t="shared" si="427"/>
        <v>11501.72063586</v>
      </c>
      <c r="BJ10" s="803">
        <f t="shared" si="428"/>
        <v>12702.703513500001</v>
      </c>
      <c r="BK10" s="803">
        <f t="shared" ref="BK10:DV10" si="1376">BL42*BK$32</f>
        <v>14347.126222884001</v>
      </c>
      <c r="BL10" s="803">
        <f t="shared" ref="BL10:DW10" si="1377">BL42*BL$32</f>
        <v>20462.900569019999</v>
      </c>
      <c r="BM10" s="803">
        <f t="shared" si="431"/>
        <v>11674.82171016</v>
      </c>
      <c r="BN10" s="803">
        <f t="shared" si="432"/>
        <v>11511.065960099999</v>
      </c>
      <c r="BO10" s="803">
        <f t="shared" si="433"/>
        <v>11607.3928719</v>
      </c>
      <c r="BP10" s="803">
        <f t="shared" si="434"/>
        <v>11992.700519100001</v>
      </c>
      <c r="BQ10" s="803">
        <f t="shared" si="435"/>
        <v>13244.950372500001</v>
      </c>
      <c r="BR10" s="803">
        <f t="shared" ref="BR10:EC10" si="1378">BS42*BR$32</f>
        <v>14959.569402539999</v>
      </c>
      <c r="BS10" s="803">
        <f t="shared" ref="BS10:ED10" si="1379">BS42*BS$32</f>
        <v>21336.4109637</v>
      </c>
      <c r="BT10" s="803">
        <f t="shared" si="438"/>
        <v>13496.783010354002</v>
      </c>
      <c r="BU10" s="803">
        <f t="shared" si="439"/>
        <v>13307.471697502502</v>
      </c>
      <c r="BV10" s="803">
        <f t="shared" si="440"/>
        <v>13418.831293297502</v>
      </c>
      <c r="BW10" s="803">
        <f t="shared" si="441"/>
        <v>13864.269676477503</v>
      </c>
      <c r="BX10" s="803">
        <f t="shared" si="442"/>
        <v>15311.944421812503</v>
      </c>
      <c r="BY10" s="803">
        <f t="shared" ref="BY10:EJ10" si="1380">BZ42*BY$32</f>
        <v>17294.145226963501</v>
      </c>
      <c r="BZ10" s="803">
        <f t="shared" ref="BZ10:EK10" si="1381">BZ42*BZ$32</f>
        <v>24666.150468592503</v>
      </c>
      <c r="CA10" s="803">
        <f t="shared" si="445"/>
        <v>15000.753665520002</v>
      </c>
      <c r="CB10" s="803">
        <f t="shared" si="446"/>
        <v>14790.347054700002</v>
      </c>
      <c r="CC10" s="803">
        <f t="shared" si="447"/>
        <v>14914.115649300002</v>
      </c>
      <c r="CD10" s="803">
        <f t="shared" si="448"/>
        <v>15409.190027700002</v>
      </c>
      <c r="CE10" s="803">
        <f t="shared" si="449"/>
        <v>17018.181757500002</v>
      </c>
      <c r="CF10" s="803">
        <f t="shared" ref="CF10:EQ10" si="1382">CG42*CF$32</f>
        <v>19221.26274138</v>
      </c>
      <c r="CG10" s="803">
        <f t="shared" ref="CG10:ER10" si="1383">CG42*CG$32</f>
        <v>27414.743703900003</v>
      </c>
      <c r="CH10" s="803">
        <f t="shared" si="452"/>
        <v>12244.562452206001</v>
      </c>
      <c r="CI10" s="803">
        <f t="shared" si="453"/>
        <v>12072.8152890975</v>
      </c>
      <c r="CJ10" s="803">
        <f t="shared" si="454"/>
        <v>12173.843032102499</v>
      </c>
      <c r="CK10" s="803">
        <f t="shared" si="455"/>
        <v>12577.954004122499</v>
      </c>
      <c r="CL10" s="803">
        <f t="shared" si="456"/>
        <v>13891.314663187501</v>
      </c>
      <c r="CM10" s="803">
        <f t="shared" ref="CM10:EX10" si="1384">CN42*CM$32</f>
        <v>15689.608488676498</v>
      </c>
      <c r="CN10" s="803">
        <f t="shared" ref="CN10:EY10" si="1385">CN42*CN$32</f>
        <v>22377.645075607499</v>
      </c>
      <c r="CO10" s="803">
        <f t="shared" si="459"/>
        <v>13173.782417279999</v>
      </c>
      <c r="CP10" s="803">
        <f t="shared" si="460"/>
        <v>12989.001640799999</v>
      </c>
      <c r="CQ10" s="803">
        <f t="shared" si="461"/>
        <v>13097.6962152</v>
      </c>
      <c r="CR10" s="803">
        <f t="shared" si="462"/>
        <v>13532.4745128</v>
      </c>
      <c r="CS10" s="803">
        <f t="shared" si="463"/>
        <v>14945.503980000001</v>
      </c>
      <c r="CT10" s="803">
        <f t="shared" ref="CT10:FE10" si="1386">CU42*CT$32</f>
        <v>16880.267404319999</v>
      </c>
      <c r="CU10" s="803">
        <f t="shared" ref="CU10:FF10" si="1387">CU42*CU$32</f>
        <v>24075.8482296</v>
      </c>
      <c r="CV10" s="803">
        <f t="shared" si="466"/>
        <v>15174.186259919999</v>
      </c>
      <c r="CW10" s="803">
        <f t="shared" si="467"/>
        <v>14961.347013699999</v>
      </c>
      <c r="CX10" s="803">
        <f t="shared" si="468"/>
        <v>15086.546570299999</v>
      </c>
      <c r="CY10" s="803">
        <f t="shared" si="469"/>
        <v>15587.344796699999</v>
      </c>
      <c r="CZ10" s="803">
        <f t="shared" si="470"/>
        <v>17214.939032500002</v>
      </c>
      <c r="DA10" s="803">
        <f t="shared" ref="DA10:FL10" si="1388">DB42*DA$32</f>
        <v>19443.49113998</v>
      </c>
      <c r="DB10" s="803">
        <f t="shared" ref="DB10:FM10" si="1389">DB42*DB$32</f>
        <v>27731.701786900001</v>
      </c>
      <c r="DC10" s="803">
        <f t="shared" si="473"/>
        <v>14546.67250848</v>
      </c>
      <c r="DD10" s="803">
        <f t="shared" si="474"/>
        <v>14342.635022799999</v>
      </c>
      <c r="DE10" s="803">
        <f t="shared" si="475"/>
        <v>14462.657073199998</v>
      </c>
      <c r="DF10" s="803">
        <f t="shared" si="476"/>
        <v>14942.7452748</v>
      </c>
      <c r="DG10" s="803">
        <f t="shared" si="477"/>
        <v>16503.031930000001</v>
      </c>
      <c r="DH10" s="803">
        <f t="shared" ref="DH10:FS10" si="1390">DI42*DH$32</f>
        <v>18639.424427119997</v>
      </c>
      <c r="DI10" s="803">
        <f t="shared" ref="DI10:FT10" si="1391">DI42*DI$32</f>
        <v>26584.8841636</v>
      </c>
      <c r="DJ10" s="803">
        <f t="shared" si="480"/>
        <v>21406.562160000001</v>
      </c>
      <c r="DK10" s="803">
        <f t="shared" si="481"/>
        <v>21106.305100000001</v>
      </c>
      <c r="DL10" s="803">
        <f t="shared" si="482"/>
        <v>21282.926900000002</v>
      </c>
      <c r="DM10" s="803">
        <f t="shared" si="483"/>
        <v>21989.414100000002</v>
      </c>
      <c r="DN10" s="803">
        <f t="shared" si="484"/>
        <v>24285.497500000005</v>
      </c>
      <c r="DO10" s="803">
        <f t="shared" ref="DO10:FZ10" si="1392">DP42*DO$32</f>
        <v>27429.365540000003</v>
      </c>
      <c r="DP10" s="803">
        <f t="shared" ref="DP10:GA10" si="1393">DP42*DP$32</f>
        <v>39121.728700000007</v>
      </c>
      <c r="DQ10" s="803">
        <f t="shared" si="487"/>
        <v>16653.420885542404</v>
      </c>
      <c r="DR10" s="803">
        <f t="shared" si="488"/>
        <v>16419.833298864003</v>
      </c>
      <c r="DS10" s="803">
        <f t="shared" si="489"/>
        <v>16557.237761616001</v>
      </c>
      <c r="DT10" s="803">
        <f t="shared" si="490"/>
        <v>17106.855612624004</v>
      </c>
      <c r="DU10" s="803">
        <f t="shared" si="491"/>
        <v>18893.113628400006</v>
      </c>
      <c r="DV10" s="803">
        <f t="shared" ref="DV10:GG10" si="1394">DW42*DV$32</f>
        <v>21338.913065385601</v>
      </c>
      <c r="DW10" s="803">
        <f t="shared" ref="DW10:GH10" si="1395">DW42*DW$32</f>
        <v>30435.088499568006</v>
      </c>
      <c r="DX10" s="803">
        <f t="shared" si="494"/>
        <v>24361.508954912646</v>
      </c>
      <c r="DY10" s="803">
        <f t="shared" si="495"/>
        <v>28995.29001463046</v>
      </c>
      <c r="DZ10" s="803">
        <f t="shared" si="496"/>
        <v>38795.864702895189</v>
      </c>
      <c r="EA10" s="803">
        <f t="shared" si="497"/>
        <v>15081.832913458102</v>
      </c>
      <c r="EB10" s="803">
        <f t="shared" si="498"/>
        <v>16656.642775907545</v>
      </c>
      <c r="EC10" s="803">
        <f t="shared" ref="EC10:GN10" si="1396">ED42*EC$32</f>
        <v>18812.920895261392</v>
      </c>
      <c r="ED10" s="803">
        <f t="shared" ref="ED10:GO10" si="1397">ED42*ED$32</f>
        <v>26832.337271734694</v>
      </c>
      <c r="EE10" s="803">
        <f t="shared" si="501"/>
        <v>15961.684425379201</v>
      </c>
      <c r="EF10" s="803">
        <f t="shared" si="502"/>
        <v>15737.799412812001</v>
      </c>
      <c r="EG10" s="803">
        <f t="shared" si="503"/>
        <v>15869.496479028001</v>
      </c>
      <c r="EH10" s="803">
        <f t="shared" si="504"/>
        <v>16396.284743892</v>
      </c>
      <c r="EI10" s="803">
        <f t="shared" si="505"/>
        <v>18108.346604700004</v>
      </c>
      <c r="EJ10" s="803">
        <f t="shared" ref="EJ10:GU10" si="1398">EK42*EJ$32</f>
        <v>20452.554383344799</v>
      </c>
      <c r="EK10" s="803">
        <f>EK42*EK$32</f>
        <v>29170.900166844003</v>
      </c>
      <c r="EL10" s="803">
        <f t="shared" si="508"/>
        <v>27603.370784435996</v>
      </c>
      <c r="EM10" s="803">
        <f t="shared" si="509"/>
        <v>27216.194791584996</v>
      </c>
      <c r="EN10" s="803">
        <f t="shared" si="510"/>
        <v>27443.945375614996</v>
      </c>
      <c r="EO10" s="803">
        <f t="shared" si="511"/>
        <v>28354.947711734996</v>
      </c>
      <c r="EP10" s="803">
        <f t="shared" si="512"/>
        <v>31315.705304124996</v>
      </c>
      <c r="EQ10" s="803">
        <f>16451.00730226*115%</f>
        <v>18918.658397599</v>
      </c>
      <c r="ER10" s="803">
        <f>23463.6066803*115%</f>
        <v>26983.147682344996</v>
      </c>
      <c r="ES10" s="803">
        <f t="shared" si="515"/>
        <v>15430.384952640001</v>
      </c>
      <c r="ET10" s="803">
        <f t="shared" si="516"/>
        <v>15213.9521604</v>
      </c>
      <c r="EU10" s="803">
        <f t="shared" si="517"/>
        <v>15341.265567599999</v>
      </c>
      <c r="EV10" s="803">
        <f t="shared" si="518"/>
        <v>15850.519196400001</v>
      </c>
      <c r="EW10" s="803">
        <f t="shared" si="519"/>
        <v>17505.593490000003</v>
      </c>
      <c r="EX10" s="803">
        <f t="shared" ref="EX10:HI10" si="1399">EY42*EX$32</f>
        <v>19771.772138159999</v>
      </c>
      <c r="EY10" s="803">
        <f t="shared" ref="EY10:HJ10" si="1400">EY42*EY$32</f>
        <v>28199.919694799999</v>
      </c>
      <c r="EZ10" s="803">
        <f t="shared" si="522"/>
        <v>19288.39707648</v>
      </c>
      <c r="FA10" s="803">
        <f t="shared" si="523"/>
        <v>19017.850252799999</v>
      </c>
      <c r="FB10" s="803">
        <f t="shared" si="524"/>
        <v>19176.995443199998</v>
      </c>
      <c r="FC10" s="803">
        <f t="shared" si="525"/>
        <v>19813.5762048</v>
      </c>
      <c r="FD10" s="803">
        <f t="shared" si="526"/>
        <v>21882.463680000001</v>
      </c>
      <c r="FE10" s="803">
        <f t="shared" ref="FE10:HP10" si="1401">FF42*FE$32</f>
        <v>24715.248069119996</v>
      </c>
      <c r="FF10" s="803">
        <f t="shared" ref="FF10:HQ10" si="1402">FF42*FF$32</f>
        <v>35250.659673599999</v>
      </c>
      <c r="FG10" s="803">
        <f t="shared" si="529"/>
        <v>17255.490645636</v>
      </c>
      <c r="FH10" s="803">
        <f t="shared" si="530"/>
        <v>17013.458186084998</v>
      </c>
      <c r="FI10" s="803">
        <f t="shared" si="531"/>
        <v>17155.830221115</v>
      </c>
      <c r="FJ10" s="803">
        <f t="shared" si="532"/>
        <v>17725.318361235</v>
      </c>
      <c r="FK10" s="803">
        <f t="shared" si="533"/>
        <v>19576.154816625003</v>
      </c>
      <c r="FL10" s="803">
        <f t="shared" ref="FL10:HW10" si="1403">FM42*FL$32</f>
        <v>22110.377040158997</v>
      </c>
      <c r="FM10" s="803">
        <f t="shared" ref="FM10:HX10" si="1404">FM42*FM$32</f>
        <v>31535.405759145</v>
      </c>
      <c r="FN10" s="803">
        <f t="shared" si="536"/>
        <v>17184.061823414399</v>
      </c>
      <c r="FO10" s="803">
        <f t="shared" si="537"/>
        <v>16943.031253283996</v>
      </c>
      <c r="FP10" s="803">
        <f t="shared" si="538"/>
        <v>17084.813941595996</v>
      </c>
      <c r="FQ10" s="803">
        <f t="shared" si="539"/>
        <v>17651.944694843998</v>
      </c>
      <c r="FR10" s="803">
        <f t="shared" si="540"/>
        <v>19495.119642900001</v>
      </c>
      <c r="FS10" s="803">
        <f t="shared" ref="FS10:ID10" si="1405">FT42*FS$32</f>
        <v>22018.851494853596</v>
      </c>
      <c r="FT10" s="803">
        <f t="shared" ref="FT10:IE10" si="1406">FT42*FT$32</f>
        <v>31404.865461107998</v>
      </c>
      <c r="FU10" s="803">
        <f t="shared" si="543"/>
        <v>17047.6274100384</v>
      </c>
      <c r="FV10" s="803">
        <f t="shared" si="544"/>
        <v>16808.510523924</v>
      </c>
      <c r="FW10" s="803">
        <f t="shared" si="545"/>
        <v>16949.167515755998</v>
      </c>
      <c r="FX10" s="803">
        <f t="shared" si="546"/>
        <v>17511.795483083999</v>
      </c>
      <c r="FY10" s="803">
        <f t="shared" si="547"/>
        <v>19340.336376900003</v>
      </c>
      <c r="FZ10" s="803">
        <f t="shared" ref="FZ10:IK10" si="1407">GA42*FZ$32</f>
        <v>21844.030831509601</v>
      </c>
      <c r="GA10" s="803">
        <f t="shared" ref="GA10:IL10" si="1408">GA42*GA$32</f>
        <v>31155.523690787999</v>
      </c>
      <c r="GB10" s="803">
        <f t="shared" si="550"/>
        <v>15164.6455296</v>
      </c>
      <c r="GC10" s="803">
        <f t="shared" si="551"/>
        <v>15316.291984896003</v>
      </c>
      <c r="GD10" s="803">
        <f t="shared" si="552"/>
        <v>15139.371120384003</v>
      </c>
      <c r="GE10" s="803">
        <f t="shared" si="553"/>
        <v>13458.622907520001</v>
      </c>
      <c r="GF10" s="803">
        <f t="shared" si="554"/>
        <v>15733.319736960002</v>
      </c>
      <c r="GG10" s="803">
        <f t="shared" ref="GG10:IR10" si="1409">GH42*GG$32</f>
        <v>21230.503741440003</v>
      </c>
      <c r="GH10" s="925">
        <f>(GH42*GH$32)*1.4</f>
        <v>42461.007482879999</v>
      </c>
      <c r="GI10" s="803">
        <f t="shared" si="557"/>
        <v>13142.16672768</v>
      </c>
      <c r="GJ10" s="803">
        <f t="shared" si="558"/>
        <v>13273.588394956801</v>
      </c>
      <c r="GK10" s="803">
        <f t="shared" si="559"/>
        <v>13120.2631164672</v>
      </c>
      <c r="GL10" s="803">
        <f t="shared" si="560"/>
        <v>11663.672970816</v>
      </c>
      <c r="GM10" s="803">
        <f t="shared" si="561"/>
        <v>13634.997979968</v>
      </c>
      <c r="GN10" s="803">
        <f t="shared" ref="GN10:HS10" si="1410">GO42*GN$32</f>
        <v>18399.033418752002</v>
      </c>
      <c r="GO10" s="803">
        <f t="shared" ref="GO10:HT10" si="1411">GO42*GO$32</f>
        <v>26284.33345536</v>
      </c>
      <c r="GP10" s="803">
        <f t="shared" si="564"/>
        <v>13432.566896639999</v>
      </c>
      <c r="GQ10" s="803">
        <f t="shared" si="565"/>
        <v>13566.8925656064</v>
      </c>
      <c r="GR10" s="803">
        <f t="shared" si="566"/>
        <v>13410.179285145601</v>
      </c>
      <c r="GS10" s="803">
        <f t="shared" si="567"/>
        <v>11921.403120768</v>
      </c>
      <c r="GT10" s="803">
        <f t="shared" si="568"/>
        <v>13936.288155263999</v>
      </c>
      <c r="GU10" s="803">
        <f t="shared" ref="GU10:HZ10" si="1412">GV42*GU$32</f>
        <v>18805.593655296001</v>
      </c>
      <c r="GV10" s="803">
        <f t="shared" ref="GV10:IA10" si="1413">GV42*GV$32</f>
        <v>26865.133793279998</v>
      </c>
      <c r="GW10" s="803">
        <f t="shared" si="571"/>
        <v>14318.61912576</v>
      </c>
      <c r="GX10" s="803">
        <f t="shared" si="572"/>
        <v>14461.805317017601</v>
      </c>
      <c r="GY10" s="803">
        <f t="shared" si="573"/>
        <v>14294.754760550401</v>
      </c>
      <c r="GZ10" s="803">
        <f t="shared" si="574"/>
        <v>12707.774474112</v>
      </c>
      <c r="HA10" s="803">
        <f t="shared" si="575"/>
        <v>14855.567342976001</v>
      </c>
      <c r="HB10" s="803">
        <f t="shared" ref="HB10:IG10" si="1414">HC42*HB$32</f>
        <v>20046.066776064003</v>
      </c>
      <c r="HC10" s="803">
        <f t="shared" ref="HC10:IH10" si="1415">HC42*HC$32</f>
        <v>28637.238251520001</v>
      </c>
      <c r="HD10" s="803">
        <f t="shared" si="578"/>
        <v>14022.281384999998</v>
      </c>
      <c r="HE10" s="803">
        <f t="shared" si="579"/>
        <v>14162.50419885</v>
      </c>
      <c r="HF10" s="803">
        <f t="shared" si="580"/>
        <v>13998.910916024999</v>
      </c>
      <c r="HG10" s="803">
        <f t="shared" si="581"/>
        <v>12444.774729187498</v>
      </c>
      <c r="HH10" s="803">
        <f t="shared" si="582"/>
        <v>14548.1169369375</v>
      </c>
      <c r="HI10" s="803">
        <f t="shared" ref="HI10:IN10" si="1416">HJ42*HI$32</f>
        <v>19631.193939000001</v>
      </c>
      <c r="HJ10" s="803">
        <f t="shared" ref="HJ10:IO10" si="1417">HJ42*HJ$32</f>
        <v>28044.562769999997</v>
      </c>
      <c r="HK10" s="803">
        <f t="shared" si="585"/>
        <v>16082.508014999998</v>
      </c>
      <c r="HL10" s="803">
        <f t="shared" si="586"/>
        <v>16243.333095149999</v>
      </c>
      <c r="HM10" s="803">
        <f t="shared" si="587"/>
        <v>16055.703834974998</v>
      </c>
      <c r="HN10" s="803">
        <f t="shared" si="588"/>
        <v>14273.225863312498</v>
      </c>
      <c r="HO10" s="803">
        <f t="shared" si="589"/>
        <v>16685.6020655625</v>
      </c>
      <c r="HP10" s="803">
        <f t="shared" ref="HP10:IU10" si="1418">HQ42*HP$32</f>
        <v>22515.511221000001</v>
      </c>
      <c r="HQ10" s="803">
        <f t="shared" ref="HQ10:IV10" si="1419">HQ42*HQ$32</f>
        <v>32165.016029999995</v>
      </c>
      <c r="HR10" s="803">
        <f t="shared" si="592"/>
        <v>16288.378155</v>
      </c>
      <c r="HS10" s="803">
        <f t="shared" si="593"/>
        <v>16451.261936550003</v>
      </c>
      <c r="HT10" s="803">
        <f t="shared" si="594"/>
        <v>16261.230858075001</v>
      </c>
      <c r="HU10" s="803">
        <f t="shared" si="595"/>
        <v>14455.935612562502</v>
      </c>
      <c r="HV10" s="803">
        <f t="shared" si="596"/>
        <v>16899.192335812502</v>
      </c>
      <c r="HW10" s="803">
        <f t="shared" ref="HW10:JB10" si="1420">HX42*HW$32</f>
        <v>22803.729417000002</v>
      </c>
      <c r="HX10" s="803">
        <f t="shared" ref="HX10:JC10" si="1421">HX42*HX$32</f>
        <v>32576.756310000001</v>
      </c>
      <c r="HY10" s="803">
        <f t="shared" si="599"/>
        <v>15076.21437</v>
      </c>
      <c r="HZ10" s="803">
        <f t="shared" si="600"/>
        <v>15226.976513699999</v>
      </c>
      <c r="IA10" s="803">
        <f t="shared" si="601"/>
        <v>15051.087346050001</v>
      </c>
      <c r="IB10" s="803">
        <f t="shared" si="602"/>
        <v>13380.140253374999</v>
      </c>
      <c r="IC10" s="803">
        <f t="shared" si="603"/>
        <v>15641.572408874999</v>
      </c>
      <c r="ID10" s="803">
        <f t="shared" ref="ID10:JI10" si="1422">IE42*ID$32</f>
        <v>21106.700118000001</v>
      </c>
      <c r="IE10" s="803">
        <f t="shared" ref="IE10:JJ10" si="1423">IE42*IE$32</f>
        <v>30152.428739999999</v>
      </c>
      <c r="IF10" s="803">
        <f t="shared" si="606"/>
        <v>16810.778880000002</v>
      </c>
      <c r="IG10" s="803">
        <f t="shared" si="607"/>
        <v>16978.886668800002</v>
      </c>
      <c r="IH10" s="803">
        <f t="shared" si="608"/>
        <v>16782.760915200004</v>
      </c>
      <c r="II10" s="803">
        <f t="shared" si="609"/>
        <v>14919.566256000002</v>
      </c>
      <c r="IJ10" s="803">
        <f t="shared" si="610"/>
        <v>17441.183088000002</v>
      </c>
      <c r="IK10" s="803">
        <f t="shared" ref="IK10:JP10" si="1424">IL42*IK$32</f>
        <v>23535.090432000005</v>
      </c>
      <c r="IL10" s="803">
        <f t="shared" ref="IL10:JQ10" si="1425">IL42*IL$32</f>
        <v>33621.557760000003</v>
      </c>
      <c r="IM10" s="803">
        <f t="shared" si="613"/>
        <v>15025.3914384</v>
      </c>
      <c r="IN10" s="803">
        <f t="shared" si="614"/>
        <v>15175.645352784</v>
      </c>
      <c r="IO10" s="803">
        <f t="shared" si="615"/>
        <v>15000.349119336001</v>
      </c>
      <c r="IP10" s="803">
        <f t="shared" si="616"/>
        <v>13335.03490158</v>
      </c>
      <c r="IQ10" s="803">
        <f t="shared" si="617"/>
        <v>15588.84361734</v>
      </c>
      <c r="IR10" s="803">
        <f t="shared" ref="IR10:JW10" si="1426">IS42*IR$32</f>
        <v>21035.548013760003</v>
      </c>
      <c r="IS10" s="803">
        <f t="shared" ref="IS10:JX10" si="1427">IS42*IS$32</f>
        <v>30050.7828768</v>
      </c>
      <c r="IT10" s="803">
        <f t="shared" si="620"/>
        <v>14078.556324000001</v>
      </c>
      <c r="IU10" s="803">
        <f t="shared" si="621"/>
        <v>14219.341887240002</v>
      </c>
      <c r="IV10" s="803">
        <f t="shared" si="622"/>
        <v>14055.092063460002</v>
      </c>
      <c r="IW10" s="803">
        <f t="shared" si="623"/>
        <v>12494.718737550002</v>
      </c>
      <c r="IX10" s="803">
        <f t="shared" si="624"/>
        <v>14606.502186150003</v>
      </c>
      <c r="IY10" s="803">
        <f t="shared" ref="IY10:KD10" si="1428">IZ42*IY$32</f>
        <v>19709.978853600005</v>
      </c>
      <c r="IZ10" s="803">
        <f t="shared" ref="IZ10:KE10" si="1429">IZ42*IZ$32</f>
        <v>28157.112648000002</v>
      </c>
      <c r="JA10" s="803">
        <f t="shared" si="627"/>
        <v>14113.915351199999</v>
      </c>
      <c r="JB10" s="803">
        <f t="shared" si="628"/>
        <v>14255.054504711999</v>
      </c>
      <c r="JC10" s="803">
        <f t="shared" si="629"/>
        <v>14090.392158948</v>
      </c>
      <c r="JD10" s="803">
        <f t="shared" si="630"/>
        <v>12526.099874189998</v>
      </c>
      <c r="JE10" s="803">
        <f t="shared" si="631"/>
        <v>14643.18717687</v>
      </c>
      <c r="JF10" s="803">
        <f t="shared" ref="JF10:KK10" si="1430">JG42*JF$32</f>
        <v>19759.481491680002</v>
      </c>
      <c r="JG10" s="803">
        <f t="shared" ref="JG10:KL10" si="1431">JG42*JG$32</f>
        <v>28227.830702399999</v>
      </c>
      <c r="JH10" s="803">
        <f t="shared" si="634"/>
        <v>15797.075111999999</v>
      </c>
      <c r="JI10" s="803">
        <f t="shared" si="635"/>
        <v>15955.045863119998</v>
      </c>
      <c r="JJ10" s="803">
        <f t="shared" si="636"/>
        <v>15770.746653479999</v>
      </c>
      <c r="JK10" s="803">
        <f t="shared" si="637"/>
        <v>14019.904161899998</v>
      </c>
      <c r="JL10" s="803">
        <f t="shared" si="638"/>
        <v>16389.465428699998</v>
      </c>
      <c r="JM10" s="803">
        <f t="shared" ref="JM10:KR10" si="1432">JN42*JM$32</f>
        <v>22115.9051568</v>
      </c>
      <c r="JN10" s="803">
        <f t="shared" ref="JN10:KS10" si="1433">JN42*JN$32</f>
        <v>31594.150223999997</v>
      </c>
      <c r="JO10" s="803">
        <f t="shared" si="641"/>
        <v>15441.021236277002</v>
      </c>
      <c r="JP10" s="803">
        <f t="shared" si="642"/>
        <v>15090.972895908002</v>
      </c>
      <c r="JQ10" s="803">
        <f t="shared" si="643"/>
        <v>15311.373702807001</v>
      </c>
      <c r="JR10" s="803">
        <f t="shared" si="644"/>
        <v>14974.290115785001</v>
      </c>
      <c r="JS10" s="803">
        <f t="shared" si="645"/>
        <v>16568.954777466002</v>
      </c>
      <c r="JT10" s="803">
        <f t="shared" ref="JT10:KY10" si="1434">JU42*JT$32</f>
        <v>20393.557014831</v>
      </c>
      <c r="JU10" s="803">
        <f t="shared" ref="JU10:KZ10" si="1435">JU42*JU$32</f>
        <v>31867.363726926</v>
      </c>
      <c r="JV10" s="803">
        <f t="shared" si="648"/>
        <v>18000.173830684504</v>
      </c>
      <c r="JW10" s="803">
        <f t="shared" si="649"/>
        <v>17592.109436538001</v>
      </c>
      <c r="JX10" s="803">
        <f t="shared" si="650"/>
        <v>17849.0388698895</v>
      </c>
      <c r="JY10" s="803">
        <f t="shared" si="651"/>
        <v>17456.087971822504</v>
      </c>
      <c r="JZ10" s="803">
        <f t="shared" si="652"/>
        <v>19315.047989601004</v>
      </c>
      <c r="KA10" s="803">
        <f t="shared" ref="KA10:LF10" si="1436">KB42*KA$32</f>
        <v>23773.529333053502</v>
      </c>
      <c r="KB10" s="803">
        <f t="shared" ref="KB10:LG10" si="1437">KB42*KB$32</f>
        <v>37148.973363411002</v>
      </c>
      <c r="KC10" s="803">
        <f t="shared" si="655"/>
        <v>17994.965202396004</v>
      </c>
      <c r="KD10" s="803">
        <f t="shared" si="656"/>
        <v>17587.018887984003</v>
      </c>
      <c r="KE10" s="803">
        <f t="shared" si="657"/>
        <v>17843.873974836002</v>
      </c>
      <c r="KF10" s="803">
        <f t="shared" si="658"/>
        <v>17451.036783180003</v>
      </c>
      <c r="KG10" s="803">
        <f t="shared" si="659"/>
        <v>19309.458882168004</v>
      </c>
      <c r="KH10" s="803">
        <f t="shared" ref="KH10:LM10" si="1438">KI42*KH$32</f>
        <v>23766.650095188004</v>
      </c>
      <c r="KI10" s="803">
        <f t="shared" ref="KI10:LN10" si="1439">KI42*KI$32</f>
        <v>37138.223734248008</v>
      </c>
      <c r="KJ10" s="803">
        <f t="shared" si="662"/>
        <v>23171.589502834504</v>
      </c>
      <c r="KK10" s="803">
        <f t="shared" si="663"/>
        <v>22646.288985138006</v>
      </c>
      <c r="KL10" s="803">
        <f t="shared" si="664"/>
        <v>22977.033755539505</v>
      </c>
      <c r="KM10" s="803">
        <f t="shared" si="665"/>
        <v>22471.188812572505</v>
      </c>
      <c r="KN10" s="803">
        <f t="shared" si="666"/>
        <v>24864.224504301004</v>
      </c>
      <c r="KO10" s="803">
        <f t="shared" ref="KO10:LT10" si="1440">KP42*KO$32</f>
        <v>30603.619049503504</v>
      </c>
      <c r="KP10" s="803">
        <f t="shared" ref="KP10:LU10" si="1441">KP42*KP$32</f>
        <v>47821.802685111004</v>
      </c>
      <c r="KQ10" s="803">
        <f t="shared" si="669"/>
        <v>14799.7910865987</v>
      </c>
      <c r="KR10" s="803">
        <f t="shared" si="670"/>
        <v>14464.279449874801</v>
      </c>
      <c r="KS10" s="803">
        <f t="shared" si="671"/>
        <v>14675.5275174417</v>
      </c>
      <c r="KT10" s="803">
        <f t="shared" si="672"/>
        <v>14352.442237633501</v>
      </c>
      <c r="KU10" s="803">
        <f t="shared" si="673"/>
        <v>15880.884138264601</v>
      </c>
      <c r="KV10" s="803">
        <f t="shared" ref="KV10:MA10" si="1442">KW42*KV$32</f>
        <v>19546.659428396099</v>
      </c>
      <c r="KW10" s="803">
        <f t="shared" ref="KW10:MB10" si="1443">KW42*KW$32</f>
        <v>30543.985298790602</v>
      </c>
      <c r="KX10" s="803">
        <f t="shared" si="676"/>
        <v>21559.764330003905</v>
      </c>
      <c r="KY10" s="803">
        <f t="shared" si="677"/>
        <v>21071.003929575603</v>
      </c>
      <c r="KZ10" s="803">
        <f t="shared" si="678"/>
        <v>21378.741959474904</v>
      </c>
      <c r="LA10" s="803">
        <f t="shared" si="679"/>
        <v>20908.083796099505</v>
      </c>
      <c r="LB10" s="803">
        <f t="shared" si="680"/>
        <v>23134.658953606206</v>
      </c>
      <c r="LC10" s="803">
        <f t="shared" ref="LC10:MH10" si="1444">LD42*LC$32</f>
        <v>28474.818884211705</v>
      </c>
      <c r="LD10" s="803">
        <f t="shared" ref="LD10:MI10" si="1445">LD42*LD$32</f>
        <v>44495.298676028207</v>
      </c>
      <c r="LE10" s="803">
        <f t="shared" si="683"/>
        <v>26311.741424513999</v>
      </c>
      <c r="LF10" s="803">
        <f t="shared" si="684"/>
        <v>25715.253583656002</v>
      </c>
      <c r="LG10" s="803">
        <f t="shared" si="685"/>
        <v>26090.820001974</v>
      </c>
      <c r="LH10" s="803">
        <f t="shared" si="686"/>
        <v>25516.42430337</v>
      </c>
      <c r="LI10" s="803">
        <f t="shared" si="687"/>
        <v>28233.757800611998</v>
      </c>
      <c r="LJ10" s="803">
        <f t="shared" ref="LJ10:MO10" si="1446">LK42*LJ$32</f>
        <v>34750.939765541996</v>
      </c>
      <c r="LK10" s="803">
        <f t="shared" ref="LK10:MP10" si="1447">LK42*LK$32</f>
        <v>54302.485660332</v>
      </c>
      <c r="LL10" s="803">
        <f t="shared" si="690"/>
        <v>29891.954205313199</v>
      </c>
      <c r="LM10" s="803">
        <f t="shared" si="691"/>
        <v>29214.3028505328</v>
      </c>
      <c r="LN10" s="803">
        <f t="shared" si="692"/>
        <v>29640.972222061198</v>
      </c>
      <c r="LO10" s="803">
        <f t="shared" si="693"/>
        <v>28988.419065606002</v>
      </c>
      <c r="LP10" s="803">
        <f t="shared" si="694"/>
        <v>32075.497459605598</v>
      </c>
      <c r="LQ10" s="803">
        <f t="shared" ref="LQ10:MV10" si="1448">LR42*LQ$32</f>
        <v>39479.465965539603</v>
      </c>
      <c r="LR10" s="803">
        <f t="shared" ref="LR10:MW10" si="1449">LR42*LR$32</f>
        <v>61691.371483341602</v>
      </c>
      <c r="LS10" s="803">
        <f t="shared" si="697"/>
        <v>47118.824214461994</v>
      </c>
      <c r="LT10" s="803">
        <f t="shared" si="698"/>
        <v>46050.639282648001</v>
      </c>
      <c r="LU10" s="803">
        <f t="shared" si="699"/>
        <v>46723.200165641996</v>
      </c>
      <c r="LV10" s="803">
        <f t="shared" si="700"/>
        <v>45694.577638709998</v>
      </c>
      <c r="LW10" s="803">
        <f t="shared" si="701"/>
        <v>50560.753439195993</v>
      </c>
      <c r="LX10" s="803">
        <f t="shared" ref="LX10:NC10" si="1450">LY42*LX$32</f>
        <v>62231.662879385993</v>
      </c>
      <c r="LY10" s="803">
        <f t="shared" ref="LY10:ND10" si="1451">LY42*LY$32</f>
        <v>97244.391199955993</v>
      </c>
      <c r="LZ10" s="803">
        <f t="shared" si="704"/>
        <v>62179.919431811999</v>
      </c>
      <c r="MA10" s="803">
        <f t="shared" si="705"/>
        <v>60770.299092048001</v>
      </c>
      <c r="MB10" s="803">
        <f t="shared" si="706"/>
        <v>61657.837824492002</v>
      </c>
      <c r="MC10" s="803">
        <f t="shared" si="707"/>
        <v>60300.425645460004</v>
      </c>
      <c r="MD10" s="803">
        <f t="shared" si="708"/>
        <v>66722.029415495999</v>
      </c>
      <c r="ME10" s="803">
        <f t="shared" ref="ME10:NJ10" si="1452">MF42*ME$32</f>
        <v>82123.436831436004</v>
      </c>
      <c r="MF10" s="803">
        <f t="shared" ref="MF10:NK10" si="1453">MF42*MF$32</f>
        <v>128327.659079256</v>
      </c>
      <c r="MG10" s="803">
        <f t="shared" si="711"/>
        <v>80561.371226017509</v>
      </c>
      <c r="MH10" s="803">
        <f t="shared" si="712"/>
        <v>78735.042911070006</v>
      </c>
      <c r="MI10" s="803">
        <f t="shared" si="713"/>
        <v>79884.953331592507</v>
      </c>
      <c r="MJ10" s="803">
        <f t="shared" si="714"/>
        <v>78126.266806087515</v>
      </c>
      <c r="MK10" s="803">
        <f t="shared" si="715"/>
        <v>86446.206907515007</v>
      </c>
      <c r="ML10" s="803">
        <f t="shared" ref="ML10:OC10" si="1454">MM42*ML$32</f>
        <v>106400.5347930525</v>
      </c>
      <c r="MM10" s="803">
        <f t="shared" ref="MM10:OC10" si="1455">MM42*MM$32</f>
        <v>166263.51844966502</v>
      </c>
      <c r="MN10" s="803">
        <f t="shared" si="718"/>
        <v>62252.380475648999</v>
      </c>
      <c r="MO10" s="803">
        <f t="shared" si="719"/>
        <v>60841.117442196002</v>
      </c>
      <c r="MP10" s="803">
        <f t="shared" si="720"/>
        <v>61729.690463258994</v>
      </c>
      <c r="MQ10" s="803">
        <v>137964.57</v>
      </c>
      <c r="MR10" s="803">
        <v>144475.03</v>
      </c>
      <c r="MS10" s="803">
        <v>188728.39</v>
      </c>
      <c r="MT10" s="803">
        <v>180935.88</v>
      </c>
      <c r="MU10" s="803">
        <v>0</v>
      </c>
      <c r="MV10" s="803">
        <v>34022.22</v>
      </c>
      <c r="MW10" s="803">
        <v>28709.119999999999</v>
      </c>
      <c r="MX10" s="803">
        <v>26450.109270000001</v>
      </c>
      <c r="MY10" s="803">
        <v>29407.698420000001</v>
      </c>
      <c r="MZ10" s="803">
        <v>27234.49</v>
      </c>
      <c r="NA10" s="803">
        <v>22700.880000000001</v>
      </c>
      <c r="NB10" s="803">
        <v>0</v>
      </c>
      <c r="NC10" s="803">
        <f>$NH$42*NC$32</f>
        <v>17667.624145920006</v>
      </c>
      <c r="ND10" s="803">
        <f t="shared" ref="ND10:NH10" si="1456">$NH$42*ND$32</f>
        <v>16665.976055680007</v>
      </c>
      <c r="NE10" s="803">
        <f t="shared" si="1456"/>
        <v>15036.789402880006</v>
      </c>
      <c r="NF10" s="803">
        <f t="shared" si="1456"/>
        <v>16629.771907840004</v>
      </c>
      <c r="NG10" s="803">
        <f t="shared" si="1456"/>
        <v>21396.651373440007</v>
      </c>
      <c r="NH10" s="803">
        <f t="shared" si="1456"/>
        <v>33283.679914240012</v>
      </c>
      <c r="NI10" s="803">
        <f t="shared" si="722"/>
        <v>12004.854375307501</v>
      </c>
      <c r="NJ10" s="803">
        <f t="shared" si="723"/>
        <v>11732.704024230001</v>
      </c>
      <c r="NK10" s="803">
        <f t="shared" si="724"/>
        <v>11904.057948982501</v>
      </c>
      <c r="NL10" s="803">
        <f t="shared" si="725"/>
        <v>11641.987240537501</v>
      </c>
      <c r="NM10" s="803">
        <f t="shared" si="726"/>
        <v>12881.783284335001</v>
      </c>
      <c r="NN10" s="803">
        <f t="shared" ref="NN10:OC10" si="1457">NO42*NN$32</f>
        <v>15855.277860922501</v>
      </c>
      <c r="NO10" s="803">
        <f t="shared" ref="NO10:OC10" si="1458">NO42*NO$32</f>
        <v>24775.761590685001</v>
      </c>
      <c r="NP10" s="803">
        <f t="shared" si="729"/>
        <v>15847.872549600002</v>
      </c>
      <c r="NQ10" s="803">
        <f t="shared" si="730"/>
        <v>16939.500723600002</v>
      </c>
      <c r="NR10" s="803">
        <f t="shared" si="731"/>
        <v>14704.873638000003</v>
      </c>
      <c r="NS10" s="803">
        <f t="shared" si="732"/>
        <v>15090.154170000002</v>
      </c>
      <c r="NT10" s="803">
        <f t="shared" si="733"/>
        <v>16079.040868800004</v>
      </c>
      <c r="NU10" s="803">
        <f t="shared" ref="NU10:OC10" si="1459">NV42*NU$32</f>
        <v>20355.654774000006</v>
      </c>
      <c r="NV10" s="803">
        <f t="shared" ref="NV10:OC10" si="1460">NV42*NV$32</f>
        <v>29409.747276000006</v>
      </c>
      <c r="NW10" s="803">
        <f t="shared" si="736"/>
        <v>13537.018485375002</v>
      </c>
      <c r="NX10" s="803">
        <f t="shared" si="737"/>
        <v>14469.471136312501</v>
      </c>
      <c r="NY10" s="803">
        <f t="shared" si="738"/>
        <v>12560.685709687503</v>
      </c>
      <c r="NZ10" s="803">
        <f t="shared" si="739"/>
        <v>12889.786645312501</v>
      </c>
      <c r="OA10" s="803">
        <f t="shared" si="740"/>
        <v>13734.479046750002</v>
      </c>
      <c r="OB10" s="803">
        <f t="shared" ref="OB10:OC10" si="1461">OC42*OB$32</f>
        <v>17387.499432187502</v>
      </c>
      <c r="OC10" s="803">
        <f t="shared" si="367"/>
        <v>25121.371419375006</v>
      </c>
    </row>
    <row r="11" spans="1:442">
      <c r="A11" s="807" t="s">
        <v>18</v>
      </c>
      <c r="B11" s="803">
        <f t="shared" si="368"/>
        <v>10062.24706557</v>
      </c>
      <c r="C11" s="803">
        <f t="shared" si="369"/>
        <v>9921.1099367624993</v>
      </c>
      <c r="D11" s="803">
        <f t="shared" si="370"/>
        <v>10004.131777237501</v>
      </c>
      <c r="E11" s="803">
        <f t="shared" si="371"/>
        <v>10336.2191391375</v>
      </c>
      <c r="F11" s="803">
        <f t="shared" si="372"/>
        <v>11415.503065312501</v>
      </c>
      <c r="G11" s="803">
        <f t="shared" si="373"/>
        <v>12893.291825767501</v>
      </c>
      <c r="H11" s="803">
        <f t="shared" si="374"/>
        <v>18389.337665212501</v>
      </c>
      <c r="I11" s="803">
        <f t="shared" si="375"/>
        <v>9102.9952912500012</v>
      </c>
      <c r="J11" s="803">
        <f t="shared" si="376"/>
        <v>8975.3130140624999</v>
      </c>
      <c r="K11" s="803">
        <f t="shared" si="377"/>
        <v>9050.4202359374995</v>
      </c>
      <c r="L11" s="803">
        <f t="shared" si="378"/>
        <v>9350.8491234374997</v>
      </c>
      <c r="M11" s="803">
        <f t="shared" si="379"/>
        <v>10327.243007812502</v>
      </c>
      <c r="N11" s="803">
        <f t="shared" ref="N11:BY11" si="1462">O43*N$32</f>
        <v>11664.151557187501</v>
      </c>
      <c r="O11" s="803">
        <f t="shared" ref="O11:BZ11" si="1463">O43*O$32</f>
        <v>16636.249645312502</v>
      </c>
      <c r="P11" s="803">
        <f t="shared" si="382"/>
        <v>9662.8202395200005</v>
      </c>
      <c r="Q11" s="803">
        <f t="shared" si="383"/>
        <v>9527.2856321999989</v>
      </c>
      <c r="R11" s="803">
        <f t="shared" si="384"/>
        <v>9607.0118717999994</v>
      </c>
      <c r="S11" s="803">
        <f t="shared" si="385"/>
        <v>9925.9168301999998</v>
      </c>
      <c r="T11" s="803">
        <f t="shared" si="386"/>
        <v>10962.357945000002</v>
      </c>
      <c r="U11" s="803">
        <f t="shared" ref="U11:CF11" si="1464">V43*U$32</f>
        <v>12381.48500988</v>
      </c>
      <c r="V11" s="803">
        <f t="shared" ref="V11:CG11" si="1465">V43*V$32</f>
        <v>17659.362071399999</v>
      </c>
      <c r="W11" s="803">
        <f t="shared" si="389"/>
        <v>8223.8806787760004</v>
      </c>
      <c r="X11" s="803">
        <f t="shared" si="390"/>
        <v>8108.52921711</v>
      </c>
      <c r="Y11" s="803">
        <f t="shared" si="391"/>
        <v>8176.3830180899995</v>
      </c>
      <c r="Z11" s="803">
        <f t="shared" si="392"/>
        <v>8447.7982220100002</v>
      </c>
      <c r="AA11" s="803">
        <f t="shared" si="393"/>
        <v>9329.8976347500011</v>
      </c>
      <c r="AB11" s="803">
        <f t="shared" ref="AB11:CM11" si="1466">AC43*AB$32</f>
        <v>10537.695292193999</v>
      </c>
      <c r="AC11" s="803">
        <f t="shared" ref="AC11:CN11" si="1467">AC43*AC$32</f>
        <v>15029.61691707</v>
      </c>
      <c r="AD11" s="803">
        <f t="shared" si="396"/>
        <v>8403.9628305779988</v>
      </c>
      <c r="AE11" s="803">
        <f t="shared" si="397"/>
        <v>8286.0854641424994</v>
      </c>
      <c r="AF11" s="803">
        <f t="shared" si="398"/>
        <v>8355.4250914574986</v>
      </c>
      <c r="AG11" s="803">
        <f t="shared" si="399"/>
        <v>8632.7836007174992</v>
      </c>
      <c r="AH11" s="803">
        <f t="shared" si="400"/>
        <v>9534.1987558125002</v>
      </c>
      <c r="AI11" s="803">
        <f t="shared" ref="AI11:CT11" si="1468">AJ43*AI$32</f>
        <v>10768.444122019499</v>
      </c>
      <c r="AJ11" s="803">
        <f t="shared" ref="AJ11:CU11" si="1469">AJ43*AJ$32</f>
        <v>15358.727450272498</v>
      </c>
      <c r="AK11" s="803">
        <f t="shared" si="403"/>
        <v>11463.438637854</v>
      </c>
      <c r="AL11" s="803">
        <f t="shared" si="404"/>
        <v>11302.647831877499</v>
      </c>
      <c r="AM11" s="803">
        <f t="shared" si="405"/>
        <v>11397.230658922499</v>
      </c>
      <c r="AN11" s="803">
        <f t="shared" si="406"/>
        <v>11775.5619671025</v>
      </c>
      <c r="AO11" s="803">
        <f t="shared" si="407"/>
        <v>13005.1387186875</v>
      </c>
      <c r="AP11" s="803">
        <f t="shared" ref="AP11:DA11" si="1470">AQ43*AP$32</f>
        <v>14688.7130400885</v>
      </c>
      <c r="AQ11" s="803">
        <f t="shared" ref="AQ11:DB11" si="1471">AQ43*AQ$32</f>
        <v>20950.096190467499</v>
      </c>
      <c r="AR11" s="803">
        <f t="shared" si="410"/>
        <v>8481.4469522999989</v>
      </c>
      <c r="AS11" s="803">
        <f t="shared" si="411"/>
        <v>8362.4827623749989</v>
      </c>
      <c r="AT11" s="803">
        <f t="shared" si="412"/>
        <v>8432.4616976249999</v>
      </c>
      <c r="AU11" s="803">
        <f t="shared" si="413"/>
        <v>8712.3774386249988</v>
      </c>
      <c r="AV11" s="803">
        <f t="shared" si="414"/>
        <v>9622.1035968750002</v>
      </c>
      <c r="AW11" s="803">
        <f t="shared" ref="AW11:DH11" si="1472">AX43*AW$32</f>
        <v>10867.728644325</v>
      </c>
      <c r="AX11" s="803">
        <f t="shared" ref="AX11:DI11" si="1473">AX43*AX$32</f>
        <v>15500.334157874999</v>
      </c>
      <c r="AY11" s="803">
        <f t="shared" si="417"/>
        <v>9379.2397313160018</v>
      </c>
      <c r="AZ11" s="803">
        <f t="shared" si="418"/>
        <v>9247.6827383850014</v>
      </c>
      <c r="BA11" s="803">
        <f t="shared" si="419"/>
        <v>9325.0692048150013</v>
      </c>
      <c r="BB11" s="803">
        <f t="shared" si="420"/>
        <v>9634.615070535001</v>
      </c>
      <c r="BC11" s="803">
        <f t="shared" si="421"/>
        <v>10640.639134125004</v>
      </c>
      <c r="BD11" s="803">
        <f t="shared" ref="BD11:DO11" si="1474">BE43*BD$32</f>
        <v>12018.118236579001</v>
      </c>
      <c r="BE11" s="803">
        <f t="shared" ref="BE11:DP11" si="1475">BE43*BE$32</f>
        <v>17141.102314245003</v>
      </c>
      <c r="BF11" s="803">
        <f t="shared" si="424"/>
        <v>7970.6988049500005</v>
      </c>
      <c r="BG11" s="803">
        <f t="shared" si="425"/>
        <v>7858.8985741874994</v>
      </c>
      <c r="BH11" s="803">
        <f t="shared" si="426"/>
        <v>7924.6634158124998</v>
      </c>
      <c r="BI11" s="803">
        <f t="shared" si="427"/>
        <v>8187.7227823125004</v>
      </c>
      <c r="BJ11" s="803">
        <f t="shared" si="428"/>
        <v>9042.6657234375016</v>
      </c>
      <c r="BK11" s="803">
        <f t="shared" ref="BK11:DV11" si="1476">BL43*BK$32</f>
        <v>10213.2799043625</v>
      </c>
      <c r="BL11" s="803">
        <f t="shared" ref="BL11:DW11" si="1477">BL43*BL$32</f>
        <v>14566.9124199375</v>
      </c>
      <c r="BM11" s="803">
        <f t="shared" si="431"/>
        <v>8046.355613058</v>
      </c>
      <c r="BN11" s="803">
        <f t="shared" si="432"/>
        <v>7933.4941894425001</v>
      </c>
      <c r="BO11" s="803">
        <f t="shared" si="433"/>
        <v>7999.8832621575002</v>
      </c>
      <c r="BP11" s="803">
        <f t="shared" si="434"/>
        <v>8265.4395530175007</v>
      </c>
      <c r="BQ11" s="803">
        <f t="shared" si="435"/>
        <v>9128.4974983125012</v>
      </c>
      <c r="BR11" s="803">
        <f t="shared" ref="BR11:EC11" si="1478">BS43*BR$32</f>
        <v>10310.222992639499</v>
      </c>
      <c r="BS11" s="803">
        <f t="shared" ref="BS11:ED11" si="1479">BS43*BS$32</f>
        <v>14705.179606372501</v>
      </c>
      <c r="BT11" s="803">
        <f t="shared" si="438"/>
        <v>10427.660220600001</v>
      </c>
      <c r="BU11" s="803">
        <f t="shared" si="439"/>
        <v>10281.397659749999</v>
      </c>
      <c r="BV11" s="803">
        <f t="shared" si="440"/>
        <v>10367.434460249999</v>
      </c>
      <c r="BW11" s="803">
        <f t="shared" si="441"/>
        <v>10711.581662249999</v>
      </c>
      <c r="BX11" s="803">
        <f t="shared" si="442"/>
        <v>11830.060068750001</v>
      </c>
      <c r="BY11" s="803">
        <f t="shared" ref="BY11:EJ11" si="1480">BZ43*BY$32</f>
        <v>13361.515117649999</v>
      </c>
      <c r="BZ11" s="803">
        <f t="shared" ref="BZ11:EK11" si="1481">BZ43*BZ$32</f>
        <v>19057.15131075</v>
      </c>
      <c r="CA11" s="803">
        <f t="shared" si="445"/>
        <v>10737.154949850001</v>
      </c>
      <c r="CB11" s="803">
        <f t="shared" si="446"/>
        <v>10586.5512913125</v>
      </c>
      <c r="CC11" s="803">
        <f t="shared" si="447"/>
        <v>10675.1416786875</v>
      </c>
      <c r="CD11" s="803">
        <f t="shared" si="448"/>
        <v>11029.503228187501</v>
      </c>
      <c r="CE11" s="803">
        <f t="shared" si="449"/>
        <v>12181.178264062502</v>
      </c>
      <c r="CF11" s="803">
        <f t="shared" ref="CF11:EQ11" si="1482">CG43*CF$32</f>
        <v>13758.0871593375</v>
      </c>
      <c r="CG11" s="803">
        <f t="shared" ref="CG11:ER11" si="1483">CG43*CG$32</f>
        <v>19622.7708035625</v>
      </c>
      <c r="CH11" s="803">
        <f t="shared" si="452"/>
        <v>10469.423134799999</v>
      </c>
      <c r="CI11" s="803">
        <f t="shared" si="453"/>
        <v>10322.574790499999</v>
      </c>
      <c r="CJ11" s="803">
        <f t="shared" si="454"/>
        <v>10408.956169499999</v>
      </c>
      <c r="CK11" s="803">
        <f t="shared" si="455"/>
        <v>10754.481685500001</v>
      </c>
      <c r="CL11" s="803">
        <f t="shared" si="456"/>
        <v>11877.4396125</v>
      </c>
      <c r="CM11" s="803">
        <f t="shared" ref="CM11:EX11" si="1484">CN43*CM$32</f>
        <v>13415.028158699999</v>
      </c>
      <c r="CN11" s="803">
        <f t="shared" ref="CN11:EY11" si="1485">CN43*CN$32</f>
        <v>19133.475448500001</v>
      </c>
      <c r="CO11" s="803">
        <f t="shared" si="459"/>
        <v>9316.5364349999982</v>
      </c>
      <c r="CP11" s="803">
        <f t="shared" si="460"/>
        <v>9185.8589437499977</v>
      </c>
      <c r="CQ11" s="803">
        <f t="shared" si="461"/>
        <v>9262.7280562499982</v>
      </c>
      <c r="CR11" s="803">
        <f t="shared" si="462"/>
        <v>9570.2045062499983</v>
      </c>
      <c r="CS11" s="803">
        <f t="shared" si="463"/>
        <v>10569.502968749999</v>
      </c>
      <c r="CT11" s="803">
        <f t="shared" ref="CT11:FE11" si="1486">CU43*CT$32</f>
        <v>11937.773171249997</v>
      </c>
      <c r="CU11" s="803">
        <f t="shared" ref="CU11:FF11" si="1487">CU43*CU$32</f>
        <v>17026.508418749996</v>
      </c>
      <c r="CV11" s="803">
        <f t="shared" si="466"/>
        <v>10683.732429</v>
      </c>
      <c r="CW11" s="803">
        <f t="shared" si="467"/>
        <v>10533.878096249999</v>
      </c>
      <c r="CX11" s="803">
        <f t="shared" si="468"/>
        <v>10622.02770375</v>
      </c>
      <c r="CY11" s="803">
        <f t="shared" si="469"/>
        <v>10974.62613375</v>
      </c>
      <c r="CZ11" s="803">
        <f t="shared" si="470"/>
        <v>12120.571031250001</v>
      </c>
      <c r="DA11" s="803">
        <f t="shared" ref="DA11:FL11" si="1488">DB43*DA$32</f>
        <v>13689.634044749999</v>
      </c>
      <c r="DB11" s="803">
        <f t="shared" ref="DB11:FM11" si="1489">DB43*DB$32</f>
        <v>19525.13806125</v>
      </c>
      <c r="DC11" s="803">
        <f t="shared" si="473"/>
        <v>12875.160537</v>
      </c>
      <c r="DD11" s="803">
        <f t="shared" si="474"/>
        <v>12694.568351249998</v>
      </c>
      <c r="DE11" s="803">
        <f t="shared" si="475"/>
        <v>12800.799048749999</v>
      </c>
      <c r="DF11" s="803">
        <f t="shared" si="476"/>
        <v>13225.72183875</v>
      </c>
      <c r="DG11" s="803">
        <f t="shared" si="477"/>
        <v>14606.720906250001</v>
      </c>
      <c r="DH11" s="803">
        <f t="shared" ref="DH11:FS11" si="1490">DI43*DH$32</f>
        <v>16497.627321749998</v>
      </c>
      <c r="DI11" s="803">
        <f t="shared" ref="DI11:FT11" si="1491">DI43*DI$32</f>
        <v>23530.099496250001</v>
      </c>
      <c r="DJ11" s="803">
        <f t="shared" si="480"/>
        <v>13129.69664448</v>
      </c>
      <c r="DK11" s="803">
        <f t="shared" si="481"/>
        <v>12945.534232799999</v>
      </c>
      <c r="DL11" s="803">
        <f t="shared" si="482"/>
        <v>13053.865063199999</v>
      </c>
      <c r="DM11" s="803">
        <f t="shared" si="483"/>
        <v>13487.1883848</v>
      </c>
      <c r="DN11" s="803">
        <f t="shared" si="484"/>
        <v>14895.48918</v>
      </c>
      <c r="DO11" s="803">
        <f t="shared" ref="DO11:FZ11" si="1492">DP43*DO$32</f>
        <v>16823.777961119999</v>
      </c>
      <c r="DP11" s="803">
        <f t="shared" ref="DP11:GA11" si="1493">DP43*DP$32</f>
        <v>23995.278933599999</v>
      </c>
      <c r="DQ11" s="803">
        <f t="shared" si="487"/>
        <v>10257.601907404802</v>
      </c>
      <c r="DR11" s="803">
        <f t="shared" si="488"/>
        <v>10113.724652928</v>
      </c>
      <c r="DS11" s="803">
        <f t="shared" si="489"/>
        <v>10198.358332032001</v>
      </c>
      <c r="DT11" s="803">
        <f t="shared" si="490"/>
        <v>10536.893048448001</v>
      </c>
      <c r="DU11" s="803">
        <f t="shared" si="491"/>
        <v>11637.130876800002</v>
      </c>
      <c r="DV11" s="803">
        <f t="shared" ref="DV11:GG11" si="1494">DW43*DV$32</f>
        <v>13143.610364851202</v>
      </c>
      <c r="DW11" s="803">
        <f t="shared" ref="DW11:GH11" si="1495">DW43*DW$32</f>
        <v>18746.359921536001</v>
      </c>
      <c r="DX11" s="803">
        <f t="shared" si="494"/>
        <v>18553.825305782768</v>
      </c>
      <c r="DY11" s="803">
        <f t="shared" si="495"/>
        <v>22082.931998080334</v>
      </c>
      <c r="DZ11" s="803">
        <f t="shared" si="496"/>
        <v>29547.089944900428</v>
      </c>
      <c r="EA11" s="803">
        <f t="shared" si="497"/>
        <v>11486.385908409742</v>
      </c>
      <c r="EB11" s="803">
        <f t="shared" si="498"/>
        <v>12685.767569528834</v>
      </c>
      <c r="EC11" s="803">
        <f t="shared" ref="EC11:GN11" si="1496">ED43*EC$32</f>
        <v>14327.9978439842</v>
      </c>
      <c r="ED11" s="803">
        <f t="shared" ref="ED11:GO11" si="1497">ED43*ED$32</f>
        <v>20435.618302913717</v>
      </c>
      <c r="EE11" s="803">
        <f t="shared" si="501"/>
        <v>10073.60023014</v>
      </c>
      <c r="EF11" s="803">
        <f t="shared" si="502"/>
        <v>9932.3038572749992</v>
      </c>
      <c r="EG11" s="803">
        <f t="shared" si="503"/>
        <v>10015.419370725</v>
      </c>
      <c r="EH11" s="803">
        <f t="shared" si="504"/>
        <v>10347.881424525</v>
      </c>
      <c r="EI11" s="803">
        <f t="shared" si="505"/>
        <v>11428.383099375002</v>
      </c>
      <c r="EJ11" s="803">
        <f t="shared" ref="EJ11:GU11" si="1498">EK43*EJ$32</f>
        <v>12907.839238785</v>
      </c>
      <c r="EK11" s="803">
        <f t="shared" ref="EK11:GV11" si="1499">EK43*EK$32</f>
        <v>18410.086229174998</v>
      </c>
      <c r="EL11" s="803">
        <f t="shared" si="508"/>
        <v>13516.570935</v>
      </c>
      <c r="EM11" s="803">
        <f t="shared" si="509"/>
        <v>13326.982068749998</v>
      </c>
      <c r="EN11" s="803">
        <f t="shared" si="510"/>
        <v>13438.504931249998</v>
      </c>
      <c r="EO11" s="803">
        <f t="shared" si="511"/>
        <v>13884.596381249998</v>
      </c>
      <c r="EP11" s="803">
        <f t="shared" si="512"/>
        <v>15334.393593749999</v>
      </c>
      <c r="EQ11" s="803">
        <f>12371.07181875*115%</f>
        <v>14226.732591562499</v>
      </c>
      <c r="ER11" s="803">
        <f>17644.51003125*115%</f>
        <v>20291.186535937497</v>
      </c>
      <c r="ES11" s="803">
        <f t="shared" si="515"/>
        <v>10312.466362228801</v>
      </c>
      <c r="ET11" s="803">
        <f t="shared" si="516"/>
        <v>10167.819556818</v>
      </c>
      <c r="EU11" s="803">
        <f t="shared" si="517"/>
        <v>10252.905912942</v>
      </c>
      <c r="EV11" s="803">
        <f t="shared" si="518"/>
        <v>10593.251337438</v>
      </c>
      <c r="EW11" s="803">
        <f t="shared" si="519"/>
        <v>11699.37396705</v>
      </c>
      <c r="EX11" s="803">
        <f t="shared" ref="EX11:HI11" si="1500">EY43*EX$32</f>
        <v>13213.9111060572</v>
      </c>
      <c r="EY11" s="803">
        <f t="shared" ref="EY11:HJ11" si="1501">EY43*EY$32</f>
        <v>18846.627881466</v>
      </c>
      <c r="EZ11" s="803">
        <f t="shared" si="522"/>
        <v>11811.408005073601</v>
      </c>
      <c r="FA11" s="803">
        <f t="shared" si="523"/>
        <v>11645.736440646</v>
      </c>
      <c r="FB11" s="803">
        <f t="shared" si="524"/>
        <v>11743.190302073999</v>
      </c>
      <c r="FC11" s="803">
        <f t="shared" si="525"/>
        <v>12133.005747786001</v>
      </c>
      <c r="FD11" s="803">
        <f t="shared" si="526"/>
        <v>13399.905946350002</v>
      </c>
      <c r="FE11" s="803">
        <f t="shared" ref="FE11:HP11" si="1502">FF43*FE$32</f>
        <v>15134.584679768401</v>
      </c>
      <c r="FF11" s="803">
        <f t="shared" ref="FF11:HQ11" si="1503">FF43*FF$32</f>
        <v>21586.030306302</v>
      </c>
      <c r="FG11" s="803">
        <f t="shared" si="529"/>
        <v>10510.730738172</v>
      </c>
      <c r="FH11" s="803">
        <f t="shared" si="530"/>
        <v>10363.302996794999</v>
      </c>
      <c r="FI11" s="803">
        <f t="shared" si="531"/>
        <v>10450.025197604999</v>
      </c>
      <c r="FJ11" s="803">
        <f t="shared" si="532"/>
        <v>10796.914000844999</v>
      </c>
      <c r="FK11" s="803">
        <f t="shared" si="533"/>
        <v>11924.302611375</v>
      </c>
      <c r="FL11" s="803">
        <f t="shared" ref="FL11:HW11" si="1504">FM43*FL$32</f>
        <v>13467.957785792998</v>
      </c>
      <c r="FM11" s="803">
        <f t="shared" ref="FM11:HX11" si="1505">FM43*FM$32</f>
        <v>19208.967479414998</v>
      </c>
      <c r="FN11" s="803">
        <f t="shared" si="536"/>
        <v>9594.6812002871993</v>
      </c>
      <c r="FO11" s="803">
        <f t="shared" si="537"/>
        <v>9460.1023385669996</v>
      </c>
      <c r="FP11" s="803">
        <f t="shared" si="538"/>
        <v>9539.2663748729992</v>
      </c>
      <c r="FQ11" s="803">
        <f t="shared" si="539"/>
        <v>9855.9225200969995</v>
      </c>
      <c r="FR11" s="803">
        <f t="shared" si="540"/>
        <v>10885.054992075</v>
      </c>
      <c r="FS11" s="803">
        <f t="shared" ref="FS11:ID11" si="1506">FT43*FS$32</f>
        <v>12294.174838321798</v>
      </c>
      <c r="FT11" s="803">
        <f t="shared" ref="FT11:IE11" si="1507">FT43*FT$32</f>
        <v>17534.834041778999</v>
      </c>
      <c r="FU11" s="803">
        <f t="shared" si="543"/>
        <v>9639.2132106407989</v>
      </c>
      <c r="FV11" s="803">
        <f t="shared" si="544"/>
        <v>9504.0097250129984</v>
      </c>
      <c r="FW11" s="803">
        <f t="shared" si="545"/>
        <v>9583.5411871469987</v>
      </c>
      <c r="FX11" s="803">
        <f t="shared" si="546"/>
        <v>9901.6670356829982</v>
      </c>
      <c r="FY11" s="803">
        <f t="shared" si="547"/>
        <v>10935.576043424999</v>
      </c>
      <c r="FZ11" s="803">
        <f t="shared" ref="FZ11:IK11" si="1508">GA43*FZ$32</f>
        <v>12351.236069410197</v>
      </c>
      <c r="GA11" s="803">
        <f t="shared" ref="GA11:IL11" si="1509">GA43*GA$32</f>
        <v>17616.218862680998</v>
      </c>
      <c r="GB11" s="803">
        <f t="shared" si="550"/>
        <v>10230.969734999999</v>
      </c>
      <c r="GC11" s="803">
        <f t="shared" si="551"/>
        <v>10333.27943235</v>
      </c>
      <c r="GD11" s="803">
        <f t="shared" si="552"/>
        <v>10213.918118775</v>
      </c>
      <c r="GE11" s="803">
        <f t="shared" si="553"/>
        <v>9079.9856398124994</v>
      </c>
      <c r="GF11" s="803">
        <f t="shared" si="554"/>
        <v>10614.631100062499</v>
      </c>
      <c r="GG11" s="803">
        <f t="shared" ref="GG11:IR11" si="1510">GH43*GG$32</f>
        <v>14323.357629</v>
      </c>
      <c r="GH11" s="803">
        <f t="shared" ref="GH11:IS11" si="1511">GH43*GH$32</f>
        <v>20461.939469999998</v>
      </c>
      <c r="GI11" s="803">
        <f t="shared" si="557"/>
        <v>11421.442962000001</v>
      </c>
      <c r="GJ11" s="803">
        <f t="shared" si="558"/>
        <v>11535.657391620001</v>
      </c>
      <c r="GK11" s="803">
        <f t="shared" si="559"/>
        <v>11402.407223730001</v>
      </c>
      <c r="GL11" s="803">
        <f t="shared" si="560"/>
        <v>10136.530628775001</v>
      </c>
      <c r="GM11" s="803">
        <f t="shared" si="561"/>
        <v>11849.747073075001</v>
      </c>
      <c r="GN11" s="803">
        <f t="shared" ref="GN11:HS11" si="1512">GO43*GN$32</f>
        <v>15990.020146800003</v>
      </c>
      <c r="GO11" s="803">
        <f t="shared" ref="GO11:HT11" si="1513">GO43*GO$32</f>
        <v>22842.885924000002</v>
      </c>
      <c r="GP11" s="803">
        <f t="shared" si="564"/>
        <v>10341.358128</v>
      </c>
      <c r="GQ11" s="803">
        <f t="shared" si="565"/>
        <v>10444.771709280001</v>
      </c>
      <c r="GR11" s="803">
        <f t="shared" si="566"/>
        <v>10324.12253112</v>
      </c>
      <c r="GS11" s="803">
        <f t="shared" si="567"/>
        <v>9177.9553386000007</v>
      </c>
      <c r="GT11" s="803">
        <f t="shared" si="568"/>
        <v>10729.1590578</v>
      </c>
      <c r="GU11" s="803">
        <f t="shared" ref="GU11:HZ11" si="1514">GV43*GU$32</f>
        <v>14477.901379200001</v>
      </c>
      <c r="GV11" s="803">
        <f t="shared" ref="GV11:IA11" si="1515">GV43*GV$32</f>
        <v>20682.716256</v>
      </c>
      <c r="GW11" s="803">
        <f t="shared" si="571"/>
        <v>9562.131269999998</v>
      </c>
      <c r="GX11" s="803">
        <f t="shared" si="572"/>
        <v>9657.752582699999</v>
      </c>
      <c r="GY11" s="803">
        <f t="shared" si="573"/>
        <v>9546.1943845499991</v>
      </c>
      <c r="GZ11" s="803">
        <f t="shared" si="574"/>
        <v>8486.3915021249995</v>
      </c>
      <c r="HA11" s="803">
        <f t="shared" si="575"/>
        <v>9920.711192625</v>
      </c>
      <c r="HB11" s="803">
        <f t="shared" ref="HB11:IG11" si="1516">HC43*HB$32</f>
        <v>13386.983778</v>
      </c>
      <c r="HC11" s="803">
        <f t="shared" ref="HC11:IH11" si="1517">HC43*HC$32</f>
        <v>19124.262539999996</v>
      </c>
      <c r="HD11" s="803">
        <f t="shared" si="578"/>
        <v>12275.234496000001</v>
      </c>
      <c r="HE11" s="803">
        <f t="shared" si="579"/>
        <v>12397.98684096</v>
      </c>
      <c r="HF11" s="803">
        <f t="shared" si="580"/>
        <v>12254.775771840001</v>
      </c>
      <c r="HG11" s="803">
        <f t="shared" si="581"/>
        <v>10894.270615200001</v>
      </c>
      <c r="HH11" s="803">
        <f t="shared" si="582"/>
        <v>12735.555789600001</v>
      </c>
      <c r="HI11" s="803">
        <f t="shared" ref="HI11:IN11" si="1518">HJ43*HI$32</f>
        <v>17185.328294400002</v>
      </c>
      <c r="HJ11" s="803">
        <f t="shared" ref="HJ11:IO11" si="1519">HJ43*HJ$32</f>
        <v>24550.468992000002</v>
      </c>
      <c r="HK11" s="803">
        <f t="shared" si="585"/>
        <v>11304.390384</v>
      </c>
      <c r="HL11" s="803">
        <f t="shared" si="586"/>
        <v>11417.43428784</v>
      </c>
      <c r="HM11" s="803">
        <f t="shared" si="587"/>
        <v>11285.549733360001</v>
      </c>
      <c r="HN11" s="803">
        <f t="shared" si="588"/>
        <v>10032.6464658</v>
      </c>
      <c r="HO11" s="803">
        <f t="shared" si="589"/>
        <v>11728.3050234</v>
      </c>
      <c r="HP11" s="803">
        <f t="shared" ref="HP11:IU11" si="1520">HQ43*HP$32</f>
        <v>15826.146537600001</v>
      </c>
      <c r="HQ11" s="803">
        <f t="shared" ref="HQ11:IV11" si="1521">HQ43*HQ$32</f>
        <v>22608.780768000001</v>
      </c>
      <c r="HR11" s="803">
        <f t="shared" si="592"/>
        <v>9743.9993280000017</v>
      </c>
      <c r="HS11" s="803">
        <f t="shared" si="593"/>
        <v>9841.4393212800023</v>
      </c>
      <c r="HT11" s="803">
        <f t="shared" si="594"/>
        <v>9727.759329120001</v>
      </c>
      <c r="HU11" s="803">
        <f t="shared" si="595"/>
        <v>8647.7994036</v>
      </c>
      <c r="HV11" s="803">
        <f t="shared" si="596"/>
        <v>10109.3993028</v>
      </c>
      <c r="HW11" s="803">
        <f t="shared" ref="HW11:JB11" si="1522">HX43*HW$32</f>
        <v>13641.599059200003</v>
      </c>
      <c r="HX11" s="803">
        <f t="shared" ref="HX11:JC11" si="1523">HX43*HX$32</f>
        <v>19487.998656000003</v>
      </c>
      <c r="HY11" s="803">
        <f t="shared" si="599"/>
        <v>9555.3450720000001</v>
      </c>
      <c r="HZ11" s="803">
        <f t="shared" si="600"/>
        <v>9650.898522720001</v>
      </c>
      <c r="IA11" s="803">
        <f t="shared" si="601"/>
        <v>9539.4194968800002</v>
      </c>
      <c r="IB11" s="803">
        <f t="shared" si="602"/>
        <v>8480.3687513999994</v>
      </c>
      <c r="IC11" s="803">
        <f t="shared" si="603"/>
        <v>9913.6705122000003</v>
      </c>
      <c r="ID11" s="803">
        <f t="shared" ref="ID11:JI11" si="1524">IE43*ID$32</f>
        <v>13377.4831008</v>
      </c>
      <c r="IE11" s="803">
        <f t="shared" ref="IE11:JJ11" si="1525">IE43*IE$32</f>
        <v>19110.690144</v>
      </c>
      <c r="IF11" s="803">
        <f t="shared" si="606"/>
        <v>10577.325779999999</v>
      </c>
      <c r="IG11" s="803">
        <f t="shared" si="607"/>
        <v>10683.099037800001</v>
      </c>
      <c r="IH11" s="803">
        <f t="shared" si="608"/>
        <v>10559.6969037</v>
      </c>
      <c r="II11" s="803">
        <f t="shared" si="609"/>
        <v>9387.3766297500006</v>
      </c>
      <c r="IJ11" s="803">
        <f t="shared" si="610"/>
        <v>10973.975496750001</v>
      </c>
      <c r="IK11" s="803">
        <f t="shared" ref="IK11:JP11" si="1526">IL43*IK$32</f>
        <v>14808.256092000001</v>
      </c>
      <c r="IL11" s="803">
        <f t="shared" ref="IL11:JQ11" si="1527">IL43*IL$32</f>
        <v>21154.651559999998</v>
      </c>
      <c r="IM11" s="803">
        <f t="shared" si="613"/>
        <v>10016.145316799999</v>
      </c>
      <c r="IN11" s="803">
        <f t="shared" si="614"/>
        <v>10116.306769968</v>
      </c>
      <c r="IO11" s="803">
        <f t="shared" si="615"/>
        <v>9999.4517412719997</v>
      </c>
      <c r="IP11" s="803">
        <f t="shared" si="616"/>
        <v>8889.3289686599983</v>
      </c>
      <c r="IQ11" s="803">
        <f t="shared" si="617"/>
        <v>10391.750766179999</v>
      </c>
      <c r="IR11" s="803">
        <f t="shared" ref="IR11:JW11" si="1528">IS43*IR$32</f>
        <v>14022.60344352</v>
      </c>
      <c r="IS11" s="803">
        <f t="shared" ref="IS11:JX11" si="1529">IS43*IS$32</f>
        <v>20032.290633599998</v>
      </c>
      <c r="IT11" s="803">
        <f t="shared" si="620"/>
        <v>9029.5135433999985</v>
      </c>
      <c r="IU11" s="803">
        <f t="shared" si="621"/>
        <v>9119.8086788340006</v>
      </c>
      <c r="IV11" s="803">
        <f t="shared" si="622"/>
        <v>9014.4643541610003</v>
      </c>
      <c r="IW11" s="803">
        <f t="shared" si="623"/>
        <v>8013.6932697674993</v>
      </c>
      <c r="IX11" s="803">
        <f t="shared" si="624"/>
        <v>9368.1203012775004</v>
      </c>
      <c r="IY11" s="803">
        <f t="shared" ref="IY11:KD11" si="1530">IZ43*IY$32</f>
        <v>12641.31896076</v>
      </c>
      <c r="IZ11" s="803">
        <f t="shared" ref="IZ11:KE11" si="1531">IZ43*IZ$32</f>
        <v>18059.027086799997</v>
      </c>
      <c r="JA11" s="803">
        <f t="shared" si="627"/>
        <v>9542.2891535999988</v>
      </c>
      <c r="JB11" s="803">
        <f t="shared" si="628"/>
        <v>9637.7120451359988</v>
      </c>
      <c r="JC11" s="803">
        <f t="shared" si="629"/>
        <v>9526.385338344</v>
      </c>
      <c r="JD11" s="803">
        <f t="shared" si="630"/>
        <v>8468.7816238199994</v>
      </c>
      <c r="JE11" s="803">
        <f t="shared" si="631"/>
        <v>9900.1249968599986</v>
      </c>
      <c r="JF11" s="803">
        <f t="shared" ref="JF11:KK11" si="1532">JG43*JF$32</f>
        <v>13359.204815040001</v>
      </c>
      <c r="JG11" s="803">
        <f t="shared" ref="JG11:KL11" si="1533">JG43*JG$32</f>
        <v>19084.578307199998</v>
      </c>
      <c r="JH11" s="803">
        <f t="shared" si="634"/>
        <v>9562.3026281999992</v>
      </c>
      <c r="JI11" s="803">
        <f t="shared" si="635"/>
        <v>9657.925654482</v>
      </c>
      <c r="JJ11" s="803">
        <f t="shared" si="636"/>
        <v>9546.3654571530005</v>
      </c>
      <c r="JK11" s="803">
        <f t="shared" si="637"/>
        <v>8486.5435825274999</v>
      </c>
      <c r="JL11" s="803">
        <f t="shared" si="638"/>
        <v>9920.8889767575001</v>
      </c>
      <c r="JM11" s="803">
        <f t="shared" ref="JM11:KR11" si="1534">JN43*JM$32</f>
        <v>13387.223679479999</v>
      </c>
      <c r="JN11" s="803">
        <f t="shared" ref="JN11:KS11" si="1535">JN43*JN$32</f>
        <v>19124.605256399998</v>
      </c>
      <c r="JO11" s="803">
        <f t="shared" si="641"/>
        <v>8740.4099389740004</v>
      </c>
      <c r="JP11" s="803">
        <f t="shared" si="642"/>
        <v>8542.2646254960018</v>
      </c>
      <c r="JQ11" s="803">
        <f t="shared" si="643"/>
        <v>8667.0227858340004</v>
      </c>
      <c r="JR11" s="803">
        <f t="shared" si="644"/>
        <v>8476.2161876700011</v>
      </c>
      <c r="JS11" s="803">
        <f t="shared" si="645"/>
        <v>9378.8781712920008</v>
      </c>
      <c r="JT11" s="803">
        <f t="shared" ref="JT11:KY11" si="1536">JU43*JT$32</f>
        <v>11543.799188922001</v>
      </c>
      <c r="JU11" s="803">
        <f t="shared" ref="JU11:KZ11" si="1537">JU43*JU$32</f>
        <v>18038.562241812</v>
      </c>
      <c r="JV11" s="803">
        <f t="shared" si="648"/>
        <v>11359.953506222999</v>
      </c>
      <c r="JW11" s="803">
        <f t="shared" si="649"/>
        <v>11102.423074091999</v>
      </c>
      <c r="JX11" s="803">
        <f t="shared" si="650"/>
        <v>11264.571864692998</v>
      </c>
      <c r="JY11" s="803">
        <f t="shared" si="651"/>
        <v>11016.579596715001</v>
      </c>
      <c r="JZ11" s="803">
        <f t="shared" si="652"/>
        <v>12189.773787533999</v>
      </c>
      <c r="KA11" s="803">
        <f t="shared" ref="KA11:LF11" si="1538">KB43*KA$32</f>
        <v>15003.532212668999</v>
      </c>
      <c r="KB11" s="803">
        <f t="shared" ref="KB11:LG11" si="1539">KB43*KB$32</f>
        <v>23444.807488073999</v>
      </c>
      <c r="KC11" s="803">
        <f t="shared" si="655"/>
        <v>11516.129393391</v>
      </c>
      <c r="KD11" s="803">
        <f t="shared" si="656"/>
        <v>11255.058449964001</v>
      </c>
      <c r="KE11" s="803">
        <f t="shared" si="657"/>
        <v>11419.436451381</v>
      </c>
      <c r="KF11" s="803">
        <f t="shared" si="658"/>
        <v>11168.034802155</v>
      </c>
      <c r="KG11" s="803">
        <f t="shared" si="659"/>
        <v>12357.357988877999</v>
      </c>
      <c r="KH11" s="803">
        <f t="shared" ref="KH11:LM11" si="1540">KI43*KH$32</f>
        <v>15209.799778172999</v>
      </c>
      <c r="KI11" s="803">
        <f t="shared" ref="KI11:LN11" si="1541">KI43*KI$32</f>
        <v>23767.125146057999</v>
      </c>
      <c r="KJ11" s="803">
        <f t="shared" si="662"/>
        <v>16510.765816881001</v>
      </c>
      <c r="KK11" s="803">
        <f t="shared" si="663"/>
        <v>16136.466339924</v>
      </c>
      <c r="KL11" s="803">
        <f t="shared" si="664"/>
        <v>16372.136380971</v>
      </c>
      <c r="KM11" s="803">
        <f t="shared" si="665"/>
        <v>16011.699847605001</v>
      </c>
      <c r="KN11" s="803">
        <f t="shared" si="666"/>
        <v>17716.841909298</v>
      </c>
      <c r="KO11" s="803">
        <f t="shared" ref="KO11:LT11" si="1542">KP43*KO$32</f>
        <v>21806.410268642998</v>
      </c>
      <c r="KP11" s="803">
        <f t="shared" ref="KP11:LU11" si="1543">KP43*KP$32</f>
        <v>34075.115346678002</v>
      </c>
      <c r="KQ11" s="803">
        <f t="shared" si="669"/>
        <v>10575.348141099901</v>
      </c>
      <c r="KR11" s="803">
        <f t="shared" si="670"/>
        <v>10335.604732359601</v>
      </c>
      <c r="KS11" s="803">
        <f t="shared" si="671"/>
        <v>10486.5542860109</v>
      </c>
      <c r="KT11" s="803">
        <f t="shared" si="672"/>
        <v>10255.690262779501</v>
      </c>
      <c r="KU11" s="803">
        <f t="shared" si="673"/>
        <v>11347.854680374201</v>
      </c>
      <c r="KV11" s="803">
        <f t="shared" ref="KV11:MA11" si="1544">KW43*KV$32</f>
        <v>13967.2734054997</v>
      </c>
      <c r="KW11" s="803">
        <f t="shared" ref="KW11:MB11" si="1545">KW43*KW$32</f>
        <v>21825.529580876198</v>
      </c>
      <c r="KX11" s="803">
        <f t="shared" si="676"/>
        <v>12472.597056095699</v>
      </c>
      <c r="KY11" s="803">
        <f t="shared" si="677"/>
        <v>12189.8429666628</v>
      </c>
      <c r="KZ11" s="803">
        <f t="shared" si="678"/>
        <v>12367.8733192687</v>
      </c>
      <c r="LA11" s="803">
        <f t="shared" si="679"/>
        <v>12095.5916035185</v>
      </c>
      <c r="LB11" s="803">
        <f t="shared" si="680"/>
        <v>13383.6935664906</v>
      </c>
      <c r="LC11" s="803">
        <f t="shared" ref="LC11:MH11" si="1546">LD43*LC$32</f>
        <v>16473.043802887099</v>
      </c>
      <c r="LD11" s="803">
        <f t="shared" ref="LD11:MI11" si="1547">LD43*LD$32</f>
        <v>25741.094512076601</v>
      </c>
      <c r="LE11" s="803">
        <f t="shared" si="683"/>
        <v>15543.2451478734</v>
      </c>
      <c r="LF11" s="803">
        <f t="shared" si="684"/>
        <v>15190.879388853602</v>
      </c>
      <c r="LG11" s="803">
        <f t="shared" si="685"/>
        <v>15412.739311199401</v>
      </c>
      <c r="LH11" s="803">
        <f t="shared" si="686"/>
        <v>15073.424135847001</v>
      </c>
      <c r="LI11" s="803">
        <f t="shared" si="687"/>
        <v>16678.645926937199</v>
      </c>
      <c r="LJ11" s="803">
        <f t="shared" ref="LJ11:MO11" si="1548">LK43*LJ$32</f>
        <v>20528.5681088202</v>
      </c>
      <c r="LK11" s="803">
        <f t="shared" ref="LK11:MP11" si="1549">LK43*LK$32</f>
        <v>32078.334654469199</v>
      </c>
      <c r="LL11" s="803">
        <f t="shared" si="690"/>
        <v>13794.893702521798</v>
      </c>
      <c r="LM11" s="803">
        <f t="shared" si="691"/>
        <v>13482.163114807199</v>
      </c>
      <c r="LN11" s="803">
        <f t="shared" si="692"/>
        <v>13679.0675589238</v>
      </c>
      <c r="LO11" s="803">
        <f t="shared" si="693"/>
        <v>13377.919585569</v>
      </c>
      <c r="LP11" s="803">
        <f t="shared" si="694"/>
        <v>14802.581151824399</v>
      </c>
      <c r="LQ11" s="803">
        <f t="shared" ref="LQ11:MV11" si="1550">LR43*LQ$32</f>
        <v>18219.452387965397</v>
      </c>
      <c r="LR11" s="803">
        <f t="shared" ref="LR11:MW11" si="1551">LR43*LR$32</f>
        <v>28470.066096388397</v>
      </c>
      <c r="LS11" s="803">
        <f t="shared" si="697"/>
        <v>21511.704512150998</v>
      </c>
      <c r="LT11" s="803">
        <f t="shared" si="698"/>
        <v>21024.033629004</v>
      </c>
      <c r="LU11" s="803">
        <f t="shared" si="699"/>
        <v>21331.085666540999</v>
      </c>
      <c r="LV11" s="803">
        <f t="shared" si="700"/>
        <v>20861.476667955001</v>
      </c>
      <c r="LW11" s="803">
        <f t="shared" si="701"/>
        <v>23083.088468957998</v>
      </c>
      <c r="LX11" s="803">
        <f t="shared" ref="LX11:NC11" si="1552">LY43*LX$32</f>
        <v>28411.344414452997</v>
      </c>
      <c r="LY11" s="803">
        <f t="shared" ref="LY11:ND11" si="1553">LY43*LY$32</f>
        <v>44396.112250937993</v>
      </c>
      <c r="LZ11" s="803">
        <f t="shared" si="704"/>
        <v>23031.256220847001</v>
      </c>
      <c r="MA11" s="803">
        <f t="shared" si="705"/>
        <v>22509.137062188001</v>
      </c>
      <c r="MB11" s="803">
        <f t="shared" si="706"/>
        <v>22837.878754677</v>
      </c>
      <c r="MC11" s="803">
        <f t="shared" si="707"/>
        <v>22335.097342634999</v>
      </c>
      <c r="MD11" s="803">
        <f t="shared" si="708"/>
        <v>24713.640176525998</v>
      </c>
      <c r="ME11" s="803">
        <f t="shared" ref="ME11:NJ11" si="1554">MF43*ME$32</f>
        <v>30418.275428540997</v>
      </c>
      <c r="MF11" s="803">
        <f t="shared" ref="MF11:NK11" si="1555">MF43*MF$32</f>
        <v>47532.181184585999</v>
      </c>
      <c r="MG11" s="803">
        <f t="shared" si="711"/>
        <v>54954.423174199495</v>
      </c>
      <c r="MH11" s="803">
        <f t="shared" si="712"/>
        <v>53708.605016597998</v>
      </c>
      <c r="MI11" s="803">
        <f t="shared" si="713"/>
        <v>54493.0090417545</v>
      </c>
      <c r="MJ11" s="803">
        <f t="shared" si="714"/>
        <v>53293.332297397501</v>
      </c>
      <c r="MK11" s="803">
        <f t="shared" si="715"/>
        <v>58968.726126470996</v>
      </c>
      <c r="ML11" s="803">
        <f t="shared" ref="ML11:OC11" si="1556">MM43*ML$32</f>
        <v>72580.443033598494</v>
      </c>
      <c r="MM11" s="803">
        <f t="shared" ref="MM11:OC11" si="1557">MM43*MM$32</f>
        <v>113415.59375498099</v>
      </c>
      <c r="MN11" s="803">
        <f t="shared" si="718"/>
        <v>34894.451330991003</v>
      </c>
      <c r="MO11" s="803">
        <f t="shared" si="719"/>
        <v>34103.393240364006</v>
      </c>
      <c r="MP11" s="803">
        <f t="shared" si="720"/>
        <v>34601.466852981001</v>
      </c>
      <c r="MQ11" s="803">
        <v>68464.59</v>
      </c>
      <c r="MR11" s="803">
        <v>73003.13</v>
      </c>
      <c r="MS11" s="803">
        <v>88481.48</v>
      </c>
      <c r="MT11" s="803">
        <v>89789</v>
      </c>
      <c r="MU11" s="803">
        <v>0</v>
      </c>
      <c r="MV11" s="803">
        <v>17803.79</v>
      </c>
      <c r="MW11" s="803">
        <v>20289.29</v>
      </c>
      <c r="MX11" s="803">
        <v>21409.7281</v>
      </c>
      <c r="MY11" s="803">
        <v>23803.713650000002</v>
      </c>
      <c r="MZ11" s="803">
        <v>26450</v>
      </c>
      <c r="NA11" s="803">
        <v>22046.98</v>
      </c>
      <c r="NB11" s="803">
        <v>0</v>
      </c>
      <c r="NC11" s="803">
        <f>$NH$43*NC$32</f>
        <v>13024.706782617603</v>
      </c>
      <c r="ND11" s="803">
        <f t="shared" ref="ND11:NH11" si="1558">$NH$43*ND$32</f>
        <v>12286.284198630403</v>
      </c>
      <c r="NE11" s="803">
        <f t="shared" si="1558"/>
        <v>11085.235417446402</v>
      </c>
      <c r="NF11" s="803">
        <f t="shared" si="1558"/>
        <v>12259.594225715202</v>
      </c>
      <c r="NG11" s="803">
        <f t="shared" si="1558"/>
        <v>15773.773992883203</v>
      </c>
      <c r="NH11" s="803">
        <f t="shared" si="1558"/>
        <v>24536.981766707202</v>
      </c>
      <c r="NI11" s="803">
        <f t="shared" si="722"/>
        <v>10259.905497975</v>
      </c>
      <c r="NJ11" s="803">
        <f t="shared" si="723"/>
        <v>10027.313181900001</v>
      </c>
      <c r="NK11" s="803">
        <f t="shared" si="724"/>
        <v>10173.760195725001</v>
      </c>
      <c r="NL11" s="803">
        <f t="shared" si="725"/>
        <v>9949.7824098750007</v>
      </c>
      <c r="NM11" s="803">
        <f t="shared" si="726"/>
        <v>11009.369627550001</v>
      </c>
      <c r="NN11" s="803">
        <f t="shared" ref="NN11:OC11" si="1559">NO43*NN$32</f>
        <v>13550.656043925001</v>
      </c>
      <c r="NO11" s="803">
        <f t="shared" ref="NO11:OC11" si="1560">NO43*NO$32</f>
        <v>21174.515293050001</v>
      </c>
      <c r="NP11" s="803">
        <f t="shared" si="729"/>
        <v>13560.233306457601</v>
      </c>
      <c r="NQ11" s="803">
        <f t="shared" si="730"/>
        <v>14494.285033401602</v>
      </c>
      <c r="NR11" s="803">
        <f t="shared" si="731"/>
        <v>12582.226204128003</v>
      </c>
      <c r="NS11" s="803">
        <f t="shared" si="732"/>
        <v>12911.891519520002</v>
      </c>
      <c r="NT11" s="803">
        <f t="shared" si="733"/>
        <v>13758.032495692803</v>
      </c>
      <c r="NU11" s="803">
        <f t="shared" ref="NU11:OC11" si="1561">NV43*NU$32</f>
        <v>17417.317496544005</v>
      </c>
      <c r="NV11" s="803">
        <f t="shared" ref="NV11:OC11" si="1562">NV43*NV$32</f>
        <v>25164.452408256006</v>
      </c>
      <c r="NW11" s="803">
        <f t="shared" si="736"/>
        <v>9163.4417657999984</v>
      </c>
      <c r="NX11" s="803">
        <f t="shared" si="737"/>
        <v>9794.6350802999987</v>
      </c>
      <c r="NY11" s="803">
        <f t="shared" si="738"/>
        <v>8502.5452365000001</v>
      </c>
      <c r="NZ11" s="803">
        <f t="shared" si="739"/>
        <v>8725.3193474999989</v>
      </c>
      <c r="OA11" s="803">
        <f t="shared" si="740"/>
        <v>9297.1062323999995</v>
      </c>
      <c r="OB11" s="803">
        <f t="shared" ref="OB11:OC11" si="1563">OC43*OB$32</f>
        <v>11769.898864499999</v>
      </c>
      <c r="OC11" s="803">
        <f t="shared" si="367"/>
        <v>17005.090473</v>
      </c>
    </row>
    <row r="12" spans="1:442">
      <c r="A12" s="807" t="s">
        <v>19</v>
      </c>
      <c r="B12" s="803">
        <f t="shared" si="368"/>
        <v>9740.9930032800021</v>
      </c>
      <c r="C12" s="803">
        <f t="shared" si="369"/>
        <v>9604.3619133000011</v>
      </c>
      <c r="D12" s="803">
        <f t="shared" si="370"/>
        <v>9684.7331427000008</v>
      </c>
      <c r="E12" s="803">
        <f t="shared" si="371"/>
        <v>10006.218060300002</v>
      </c>
      <c r="F12" s="803">
        <f t="shared" si="372"/>
        <v>11051.044042500002</v>
      </c>
      <c r="G12" s="803">
        <f t="shared" si="373"/>
        <v>12481.651925820001</v>
      </c>
      <c r="H12" s="803">
        <f t="shared" si="374"/>
        <v>17802.227312100003</v>
      </c>
      <c r="I12" s="803">
        <f t="shared" si="375"/>
        <v>9163.4805057600024</v>
      </c>
      <c r="J12" s="803">
        <f t="shared" si="376"/>
        <v>9034.9498386000014</v>
      </c>
      <c r="K12" s="803">
        <f t="shared" si="377"/>
        <v>9110.5561134000018</v>
      </c>
      <c r="L12" s="803">
        <f t="shared" si="378"/>
        <v>9412.9812126000015</v>
      </c>
      <c r="M12" s="803">
        <f t="shared" si="379"/>
        <v>10395.862785000003</v>
      </c>
      <c r="N12" s="803">
        <f t="shared" ref="N12:BY12" si="1564">O44*N$32</f>
        <v>11741.654476440002</v>
      </c>
      <c r="O12" s="803">
        <f t="shared" ref="O12:BZ12" si="1565">O44*O$32</f>
        <v>16746.789868200005</v>
      </c>
      <c r="P12" s="803">
        <f t="shared" si="382"/>
        <v>9632.4129387360026</v>
      </c>
      <c r="Q12" s="803">
        <f t="shared" si="383"/>
        <v>9497.3048364600018</v>
      </c>
      <c r="R12" s="803">
        <f t="shared" si="384"/>
        <v>9576.7801907400008</v>
      </c>
      <c r="S12" s="803">
        <f t="shared" si="385"/>
        <v>9894.6816078600023</v>
      </c>
      <c r="T12" s="803">
        <f t="shared" si="386"/>
        <v>10927.861213500002</v>
      </c>
      <c r="U12" s="803">
        <f t="shared" ref="U12:CF12" si="1566">V44*U$32</f>
        <v>12342.522519684002</v>
      </c>
      <c r="V12" s="803">
        <f t="shared" ref="V12:CG12" si="1567">V44*V$32</f>
        <v>17603.790973020004</v>
      </c>
      <c r="W12" s="803">
        <f t="shared" si="389"/>
        <v>8171.4564817200007</v>
      </c>
      <c r="X12" s="803">
        <f t="shared" si="390"/>
        <v>8056.8403429500004</v>
      </c>
      <c r="Y12" s="803">
        <f t="shared" si="391"/>
        <v>8124.2616010500005</v>
      </c>
      <c r="Z12" s="803">
        <f t="shared" si="392"/>
        <v>8393.9466334500012</v>
      </c>
      <c r="AA12" s="803">
        <f t="shared" si="393"/>
        <v>9270.4229887500023</v>
      </c>
      <c r="AB12" s="803">
        <f t="shared" ref="AB12:CM12" si="1568">AC44*AB$32</f>
        <v>10470.521382930001</v>
      </c>
      <c r="AC12" s="803">
        <f t="shared" ref="AC12:CN12" si="1569">AC44*AC$32</f>
        <v>14933.808669150001</v>
      </c>
      <c r="AD12" s="803">
        <f t="shared" si="396"/>
        <v>9677.6320309200019</v>
      </c>
      <c r="AE12" s="803">
        <f t="shared" si="397"/>
        <v>9541.8896674500011</v>
      </c>
      <c r="AF12" s="803">
        <f t="shared" si="398"/>
        <v>9621.738116550001</v>
      </c>
      <c r="AG12" s="803">
        <f t="shared" si="399"/>
        <v>9941.1319129500007</v>
      </c>
      <c r="AH12" s="803">
        <f t="shared" si="400"/>
        <v>10979.161751250003</v>
      </c>
      <c r="AI12" s="803">
        <f t="shared" ref="AI12:CT12" si="1570">AJ44*AI$32</f>
        <v>12400.464145230002</v>
      </c>
      <c r="AJ12" s="803">
        <f t="shared" ref="AJ12:CU12" si="1571">AJ44*AJ$32</f>
        <v>17686.431475650003</v>
      </c>
      <c r="AK12" s="803">
        <f t="shared" si="403"/>
        <v>13543.706279376003</v>
      </c>
      <c r="AL12" s="803">
        <f t="shared" si="404"/>
        <v>13353.736801860003</v>
      </c>
      <c r="AM12" s="803">
        <f t="shared" si="405"/>
        <v>13465.483553340002</v>
      </c>
      <c r="AN12" s="803">
        <f t="shared" si="406"/>
        <v>13912.470559260002</v>
      </c>
      <c r="AO12" s="803">
        <f t="shared" si="407"/>
        <v>15365.178328500004</v>
      </c>
      <c r="AP12" s="803">
        <f t="shared" ref="AP12:DA12" si="1572">AQ44*AP$32</f>
        <v>17354.270504844004</v>
      </c>
      <c r="AQ12" s="803">
        <f t="shared" ref="AQ12:DB12" si="1573">AQ44*AQ$32</f>
        <v>24751.905452820003</v>
      </c>
      <c r="AR12" s="803">
        <f t="shared" si="410"/>
        <v>7984.8934744320013</v>
      </c>
      <c r="AS12" s="803">
        <f t="shared" si="411"/>
        <v>7872.8941435200004</v>
      </c>
      <c r="AT12" s="803">
        <f t="shared" si="412"/>
        <v>7938.7761028800005</v>
      </c>
      <c r="AU12" s="803">
        <f t="shared" si="413"/>
        <v>8202.3039403200019</v>
      </c>
      <c r="AV12" s="803">
        <f t="shared" si="414"/>
        <v>9058.7694120000015</v>
      </c>
      <c r="AW12" s="803">
        <f t="shared" ref="AW12:DH12" si="1574">AX44*AW$32</f>
        <v>10231.468288608001</v>
      </c>
      <c r="AX12" s="803">
        <f t="shared" ref="AX12:DI12" si="1575">AX44*AX$32</f>
        <v>14592.853998240002</v>
      </c>
      <c r="AY12" s="803">
        <f t="shared" si="417"/>
        <v>11213.922763209601</v>
      </c>
      <c r="AZ12" s="803">
        <f t="shared" si="418"/>
        <v>11056.631767356001</v>
      </c>
      <c r="BA12" s="803">
        <f t="shared" si="419"/>
        <v>11149.155882564</v>
      </c>
      <c r="BB12" s="803">
        <f t="shared" si="420"/>
        <v>11519.252343396</v>
      </c>
      <c r="BC12" s="803">
        <f t="shared" si="421"/>
        <v>12722.065841100002</v>
      </c>
      <c r="BD12" s="803">
        <f t="shared" ref="BD12:DO12" si="1576">BE44*BD$32</f>
        <v>14368.995091802401</v>
      </c>
      <c r="BE12" s="803">
        <f t="shared" ref="BE12:DP12" si="1577">BE44*BE$32</f>
        <v>20494.091518572</v>
      </c>
      <c r="BF12" s="803">
        <f t="shared" si="424"/>
        <v>11399.540386500003</v>
      </c>
      <c r="BG12" s="803">
        <f t="shared" si="425"/>
        <v>11239.645843125001</v>
      </c>
      <c r="BH12" s="803">
        <f t="shared" si="426"/>
        <v>11333.701456875002</v>
      </c>
      <c r="BI12" s="803">
        <f t="shared" si="427"/>
        <v>11709.923911875003</v>
      </c>
      <c r="BJ12" s="803">
        <f t="shared" si="428"/>
        <v>12932.646890625003</v>
      </c>
      <c r="BK12" s="803">
        <f t="shared" ref="BK12:DV12" si="1578">BL44*BK$32</f>
        <v>14606.836815375002</v>
      </c>
      <c r="BL12" s="803">
        <f t="shared" ref="BL12:DW12" si="1579">BL44*BL$32</f>
        <v>20833.318445625006</v>
      </c>
      <c r="BM12" s="803">
        <f t="shared" si="431"/>
        <v>10507.339539144001</v>
      </c>
      <c r="BN12" s="803">
        <f t="shared" si="432"/>
        <v>10359.95936409</v>
      </c>
      <c r="BO12" s="803">
        <f t="shared" si="433"/>
        <v>10446.65358471</v>
      </c>
      <c r="BP12" s="803">
        <f t="shared" si="434"/>
        <v>10793.430467190001</v>
      </c>
      <c r="BQ12" s="803">
        <f t="shared" si="435"/>
        <v>11920.455335250002</v>
      </c>
      <c r="BR12" s="803">
        <f t="shared" ref="BR12:EC12" si="1580">BS44*BR$32</f>
        <v>13463.612462286001</v>
      </c>
      <c r="BS12" s="803">
        <f t="shared" ref="BS12:ED12" si="1581">BS44*BS$32</f>
        <v>19202.76986733</v>
      </c>
      <c r="BT12" s="803">
        <f t="shared" si="438"/>
        <v>12147.104709318603</v>
      </c>
      <c r="BU12" s="803">
        <f t="shared" si="439"/>
        <v>11976.724527752252</v>
      </c>
      <c r="BV12" s="803">
        <f t="shared" si="440"/>
        <v>12076.948163967752</v>
      </c>
      <c r="BW12" s="803">
        <f t="shared" si="441"/>
        <v>12477.842708829752</v>
      </c>
      <c r="BX12" s="803">
        <f t="shared" si="442"/>
        <v>13780.749979631255</v>
      </c>
      <c r="BY12" s="803">
        <f t="shared" ref="BY12:EJ12" si="1582">BZ44*BY$32</f>
        <v>15564.730704267153</v>
      </c>
      <c r="BZ12" s="803">
        <f t="shared" ref="BZ12:EK12" si="1583">BZ44*BZ$32</f>
        <v>22199.535421733257</v>
      </c>
      <c r="CA12" s="803">
        <f t="shared" si="445"/>
        <v>13500.678298968001</v>
      </c>
      <c r="CB12" s="803">
        <f t="shared" si="446"/>
        <v>13311.31234923</v>
      </c>
      <c r="CC12" s="803">
        <f t="shared" si="447"/>
        <v>13422.70408437</v>
      </c>
      <c r="CD12" s="803">
        <f t="shared" si="448"/>
        <v>13868.27102493</v>
      </c>
      <c r="CE12" s="803">
        <f t="shared" si="449"/>
        <v>15316.363581750002</v>
      </c>
      <c r="CF12" s="803">
        <f t="shared" ref="CF12:EQ12" si="1584">CG44*CF$32</f>
        <v>17299.136467241999</v>
      </c>
      <c r="CG12" s="803">
        <f t="shared" ref="CG12:ER12" si="1585">CG44*CG$32</f>
        <v>24673.269333510001</v>
      </c>
      <c r="CH12" s="803">
        <f t="shared" si="452"/>
        <v>11020.1062069854</v>
      </c>
      <c r="CI12" s="803">
        <f t="shared" si="453"/>
        <v>10865.533760187749</v>
      </c>
      <c r="CJ12" s="803">
        <f t="shared" si="454"/>
        <v>10956.45872889225</v>
      </c>
      <c r="CK12" s="803">
        <f t="shared" si="455"/>
        <v>11320.15860371025</v>
      </c>
      <c r="CL12" s="803">
        <f t="shared" si="456"/>
        <v>12502.183196868751</v>
      </c>
      <c r="CM12" s="803">
        <f t="shared" ref="CM12:EX12" si="1586">CN44*CM$32</f>
        <v>14120.647639808851</v>
      </c>
      <c r="CN12" s="803">
        <f t="shared" ref="CN12:EY12" si="1587">CN44*CN$32</f>
        <v>20139.880568046752</v>
      </c>
      <c r="CO12" s="803">
        <f t="shared" si="459"/>
        <v>10539.025933824001</v>
      </c>
      <c r="CP12" s="803">
        <f t="shared" si="460"/>
        <v>10391.20131264</v>
      </c>
      <c r="CQ12" s="803">
        <f t="shared" si="461"/>
        <v>10478.156972159999</v>
      </c>
      <c r="CR12" s="803">
        <f t="shared" si="462"/>
        <v>10825.97961024</v>
      </c>
      <c r="CS12" s="803">
        <f t="shared" si="463"/>
        <v>11956.403184000001</v>
      </c>
      <c r="CT12" s="803">
        <f t="shared" ref="CT12:FE12" si="1588">CU44*CT$32</f>
        <v>13504.213923456</v>
      </c>
      <c r="CU12" s="803">
        <f t="shared" ref="CU12:FF12" si="1589">CU44*CU$32</f>
        <v>19260.678583680001</v>
      </c>
      <c r="CV12" s="803">
        <f t="shared" si="466"/>
        <v>12139.349007936</v>
      </c>
      <c r="CW12" s="803">
        <f t="shared" si="467"/>
        <v>11969.077610959999</v>
      </c>
      <c r="CX12" s="803">
        <f t="shared" si="468"/>
        <v>12069.23725624</v>
      </c>
      <c r="CY12" s="803">
        <f t="shared" si="469"/>
        <v>12469.875837359999</v>
      </c>
      <c r="CZ12" s="803">
        <f t="shared" si="470"/>
        <v>13771.951226000001</v>
      </c>
      <c r="DA12" s="803">
        <f t="shared" ref="DA12:FL12" si="1590">DB44*DA$32</f>
        <v>15554.792911983999</v>
      </c>
      <c r="DB12" s="803">
        <f t="shared" ref="DB12:FM12" si="1591">DB44*DB$32</f>
        <v>22185.361429519999</v>
      </c>
      <c r="DC12" s="803">
        <f t="shared" si="473"/>
        <v>11637.338006784001</v>
      </c>
      <c r="DD12" s="803">
        <f t="shared" si="474"/>
        <v>11474.10801824</v>
      </c>
      <c r="DE12" s="803">
        <f t="shared" si="475"/>
        <v>11570.12565856</v>
      </c>
      <c r="DF12" s="803">
        <f t="shared" si="476"/>
        <v>11954.196219840002</v>
      </c>
      <c r="DG12" s="803">
        <f t="shared" si="477"/>
        <v>13202.425544000002</v>
      </c>
      <c r="DH12" s="803">
        <f t="shared" ref="DH12:FS12" si="1592">DI44*DH$32</f>
        <v>14911.539541696</v>
      </c>
      <c r="DI12" s="803">
        <f t="shared" ref="DI12:FT12" si="1593">DI44*DI$32</f>
        <v>21267.90733088</v>
      </c>
      <c r="DJ12" s="803">
        <f t="shared" si="480"/>
        <v>18195.577836</v>
      </c>
      <c r="DK12" s="803">
        <f t="shared" si="481"/>
        <v>17940.359334999997</v>
      </c>
      <c r="DL12" s="803">
        <f t="shared" si="482"/>
        <v>18090.487864999999</v>
      </c>
      <c r="DM12" s="803">
        <f t="shared" si="483"/>
        <v>18691.001984999999</v>
      </c>
      <c r="DN12" s="803">
        <f t="shared" si="484"/>
        <v>20642.672875</v>
      </c>
      <c r="DO12" s="803">
        <f t="shared" ref="DO12:FZ12" si="1594">DP44*DO$32</f>
        <v>23314.960708999999</v>
      </c>
      <c r="DP12" s="803">
        <f t="shared" ref="DP12:GA12" si="1595">DP44*DP$32</f>
        <v>33253.469395</v>
      </c>
      <c r="DQ12" s="803">
        <f t="shared" si="487"/>
        <v>13322.736708433922</v>
      </c>
      <c r="DR12" s="803">
        <f t="shared" si="488"/>
        <v>13135.8666390912</v>
      </c>
      <c r="DS12" s="803">
        <f t="shared" si="489"/>
        <v>13245.790209292802</v>
      </c>
      <c r="DT12" s="803">
        <f t="shared" si="490"/>
        <v>13685.484490099201</v>
      </c>
      <c r="DU12" s="803">
        <f t="shared" si="491"/>
        <v>15114.490902720003</v>
      </c>
      <c r="DV12" s="803">
        <f t="shared" ref="DV12:GG12" si="1596">DW44*DV$32</f>
        <v>17071.13045230848</v>
      </c>
      <c r="DW12" s="803">
        <f t="shared" ref="DW12:GH12" si="1597">DW44*DW$32</f>
        <v>24348.070799654404</v>
      </c>
      <c r="DX12" s="803">
        <f t="shared" si="494"/>
        <v>19489.207163930118</v>
      </c>
      <c r="DY12" s="803">
        <f t="shared" si="495"/>
        <v>23196.232011704367</v>
      </c>
      <c r="DZ12" s="803">
        <f t="shared" si="496"/>
        <v>31036.69176231615</v>
      </c>
      <c r="EA12" s="803">
        <f t="shared" si="497"/>
        <v>12065.466330766481</v>
      </c>
      <c r="EB12" s="803">
        <f t="shared" si="498"/>
        <v>13325.314220726035</v>
      </c>
      <c r="EC12" s="803">
        <f t="shared" ref="EC12:GN12" si="1598">ED44*EC$32</f>
        <v>15050.336716209113</v>
      </c>
      <c r="ED12" s="803">
        <f t="shared" ref="ED12:GO12" si="1599">ED44*ED$32</f>
        <v>21465.869817387756</v>
      </c>
      <c r="EE12" s="803">
        <f t="shared" si="501"/>
        <v>12769.347540303363</v>
      </c>
      <c r="EF12" s="803">
        <f t="shared" si="502"/>
        <v>12590.239530249601</v>
      </c>
      <c r="EG12" s="803">
        <f t="shared" si="503"/>
        <v>12695.597183222402</v>
      </c>
      <c r="EH12" s="803">
        <f t="shared" si="504"/>
        <v>13117.027795113601</v>
      </c>
      <c r="EI12" s="803">
        <f t="shared" si="505"/>
        <v>14486.677283760004</v>
      </c>
      <c r="EJ12" s="803">
        <f t="shared" ref="EJ12:GU12" si="1600">EK44*EJ$32</f>
        <v>16362.043506675842</v>
      </c>
      <c r="EK12" s="803">
        <f t="shared" ref="EK12:GV12" si="1601">EK44*EK$32</f>
        <v>23336.720133475203</v>
      </c>
      <c r="EL12" s="803">
        <f t="shared" si="508"/>
        <v>10476.442120976641</v>
      </c>
      <c r="EM12" s="803">
        <f t="shared" si="509"/>
        <v>10329.495325550401</v>
      </c>
      <c r="EN12" s="803">
        <f t="shared" si="510"/>
        <v>10415.9346169776</v>
      </c>
      <c r="EO12" s="803">
        <f t="shared" si="511"/>
        <v>10761.691782686401</v>
      </c>
      <c r="EP12" s="803">
        <f t="shared" si="512"/>
        <v>11885.402571240002</v>
      </c>
      <c r="EQ12" s="803">
        <f t="shared" ref="EQ12:HB12" si="1602">ER44*EQ$32</f>
        <v>13424.02195864416</v>
      </c>
      <c r="ER12" s="803">
        <f t="shared" ref="ER12:HC12" si="1603">ER44*ER$32</f>
        <v>19146.3030511248</v>
      </c>
      <c r="ES12" s="803">
        <f t="shared" si="515"/>
        <v>11991.613448908802</v>
      </c>
      <c r="ET12" s="803">
        <f t="shared" si="516"/>
        <v>11823.414250368001</v>
      </c>
      <c r="EU12" s="803">
        <f t="shared" si="517"/>
        <v>11922.354955392</v>
      </c>
      <c r="EV12" s="803">
        <f t="shared" si="518"/>
        <v>12318.117775488001</v>
      </c>
      <c r="EW12" s="803">
        <f t="shared" si="519"/>
        <v>13604.346940800002</v>
      </c>
      <c r="EX12" s="803">
        <f t="shared" ref="EX12:HI12" si="1604">EY44*EX$32</f>
        <v>15365.491490227201</v>
      </c>
      <c r="EY12" s="803">
        <f t="shared" ref="EY12:HJ12" si="1605">EY44*EY$32</f>
        <v>21915.366162816001</v>
      </c>
      <c r="EZ12" s="803">
        <f t="shared" si="522"/>
        <v>14989.840013721601</v>
      </c>
      <c r="FA12" s="803">
        <f t="shared" si="523"/>
        <v>14779.586482176001</v>
      </c>
      <c r="FB12" s="803">
        <f t="shared" si="524"/>
        <v>14903.265030144001</v>
      </c>
      <c r="FC12" s="803">
        <f t="shared" si="525"/>
        <v>15397.979222016002</v>
      </c>
      <c r="FD12" s="803">
        <f t="shared" si="526"/>
        <v>17005.800345600004</v>
      </c>
      <c r="FE12" s="803">
        <f t="shared" ref="FE12:HP12" si="1606">FF44*FE$32</f>
        <v>19207.278499430402</v>
      </c>
      <c r="FF12" s="803">
        <f t="shared" ref="FF12:HQ12" si="1607">FF44*FF$32</f>
        <v>27394.798374912003</v>
      </c>
      <c r="FG12" s="803">
        <f t="shared" si="529"/>
        <v>12941.617984227001</v>
      </c>
      <c r="FH12" s="803">
        <f t="shared" si="530"/>
        <v>12760.093639563751</v>
      </c>
      <c r="FI12" s="803">
        <f t="shared" si="531"/>
        <v>12866.87266583625</v>
      </c>
      <c r="FJ12" s="803">
        <f t="shared" si="532"/>
        <v>13293.988770926251</v>
      </c>
      <c r="FK12" s="803">
        <f t="shared" si="533"/>
        <v>14682.116112468751</v>
      </c>
      <c r="FL12" s="803">
        <f t="shared" ref="FL12:HW12" si="1608">FM44*FL$32</f>
        <v>16582.782780119251</v>
      </c>
      <c r="FM12" s="803">
        <f t="shared" ref="FM12:HX12" si="1609">FM44*FM$32</f>
        <v>23651.554319358751</v>
      </c>
      <c r="FN12" s="803">
        <f t="shared" si="536"/>
        <v>12888.046367560797</v>
      </c>
      <c r="FO12" s="803">
        <f t="shared" si="537"/>
        <v>12707.273439962997</v>
      </c>
      <c r="FP12" s="803">
        <f t="shared" si="538"/>
        <v>12813.610456196997</v>
      </c>
      <c r="FQ12" s="803">
        <f t="shared" si="539"/>
        <v>13238.958521132998</v>
      </c>
      <c r="FR12" s="803">
        <f t="shared" si="540"/>
        <v>14621.339732174998</v>
      </c>
      <c r="FS12" s="803">
        <f t="shared" ref="FS12:ID12" si="1610">FT44*FS$32</f>
        <v>16514.138621140195</v>
      </c>
      <c r="FT12" s="803">
        <f t="shared" ref="FT12:IE12" si="1611">FT44*FT$32</f>
        <v>23553.649095830995</v>
      </c>
      <c r="FU12" s="803">
        <f t="shared" si="543"/>
        <v>12785.720557528801</v>
      </c>
      <c r="FV12" s="803">
        <f t="shared" si="544"/>
        <v>12606.382892943</v>
      </c>
      <c r="FW12" s="803">
        <f t="shared" si="545"/>
        <v>12711.875636817</v>
      </c>
      <c r="FX12" s="803">
        <f t="shared" si="546"/>
        <v>13133.846612313</v>
      </c>
      <c r="FY12" s="803">
        <f t="shared" si="547"/>
        <v>14505.252282675003</v>
      </c>
      <c r="FZ12" s="803">
        <f t="shared" ref="FZ12:IK12" si="1612">GA44*FZ$32</f>
        <v>16383.0231236322</v>
      </c>
      <c r="GA12" s="803">
        <f t="shared" ref="GA12:IL12" si="1613">GA44*GA$32</f>
        <v>23366.642768091002</v>
      </c>
      <c r="GB12" s="803">
        <f t="shared" si="550"/>
        <v>11785.095954432001</v>
      </c>
      <c r="GC12" s="803">
        <f t="shared" si="551"/>
        <v>11902.946913976322</v>
      </c>
      <c r="GD12" s="803">
        <f t="shared" si="552"/>
        <v>11765.454127841282</v>
      </c>
      <c r="GE12" s="803">
        <f t="shared" si="553"/>
        <v>10459.272659558401</v>
      </c>
      <c r="GF12" s="803">
        <f t="shared" si="554"/>
        <v>12227.037052723201</v>
      </c>
      <c r="GG12" s="803">
        <f t="shared" ref="GG12:IR12" si="1614">GH44*GG$32</f>
        <v>16499.134336204803</v>
      </c>
      <c r="GH12" s="803">
        <f t="shared" ref="GH12:IS12" si="1615">GH44*GH$32</f>
        <v>23570.191908864002</v>
      </c>
      <c r="GI12" s="803">
        <f t="shared" si="557"/>
        <v>10513.733382144001</v>
      </c>
      <c r="GJ12" s="803">
        <f t="shared" si="558"/>
        <v>10618.87071596544</v>
      </c>
      <c r="GK12" s="803">
        <f t="shared" si="559"/>
        <v>10496.210493173761</v>
      </c>
      <c r="GL12" s="803">
        <f t="shared" si="560"/>
        <v>9330.9383766528008</v>
      </c>
      <c r="GM12" s="803">
        <f t="shared" si="561"/>
        <v>10907.998383974402</v>
      </c>
      <c r="GN12" s="803">
        <f t="shared" ref="GN12:HS12" si="1616">GO44*GN$32</f>
        <v>14719.226735001603</v>
      </c>
      <c r="GO12" s="803">
        <f t="shared" ref="GO12:HT12" si="1617">GO44*GO$32</f>
        <v>21027.466764288001</v>
      </c>
      <c r="GP12" s="803">
        <f t="shared" si="564"/>
        <v>10746.053517312001</v>
      </c>
      <c r="GQ12" s="803">
        <f t="shared" si="565"/>
        <v>10853.514052485121</v>
      </c>
      <c r="GR12" s="803">
        <f t="shared" si="566"/>
        <v>10728.143428116482</v>
      </c>
      <c r="GS12" s="803">
        <f t="shared" si="567"/>
        <v>9537.1224966144018</v>
      </c>
      <c r="GT12" s="803">
        <f t="shared" si="568"/>
        <v>11149.030524211203</v>
      </c>
      <c r="GU12" s="803">
        <f t="shared" ref="GU12:HZ12" si="1618">GV44*GU$32</f>
        <v>15044.474924236803</v>
      </c>
      <c r="GV12" s="803">
        <f t="shared" ref="GV12:IA12" si="1619">GV44*GV$32</f>
        <v>21492.107034624001</v>
      </c>
      <c r="GW12" s="803">
        <f t="shared" si="571"/>
        <v>11454.895300608001</v>
      </c>
      <c r="GX12" s="803">
        <f t="shared" si="572"/>
        <v>11569.444253614081</v>
      </c>
      <c r="GY12" s="803">
        <f t="shared" si="573"/>
        <v>11435.803808440322</v>
      </c>
      <c r="GZ12" s="803">
        <f t="shared" si="574"/>
        <v>10166.219579289602</v>
      </c>
      <c r="HA12" s="803">
        <f t="shared" si="575"/>
        <v>11884.453874380803</v>
      </c>
      <c r="HB12" s="803">
        <f t="shared" ref="HB12:IG12" si="1620">HC44*HB$32</f>
        <v>16036.853420851205</v>
      </c>
      <c r="HC12" s="803">
        <f t="shared" ref="HC12:IH12" si="1621">HC44*HC$32</f>
        <v>22909.790601216002</v>
      </c>
      <c r="HD12" s="803">
        <f t="shared" si="578"/>
        <v>11217.825108000001</v>
      </c>
      <c r="HE12" s="803">
        <f t="shared" si="579"/>
        <v>11330.003359080001</v>
      </c>
      <c r="HF12" s="803">
        <f t="shared" si="580"/>
        <v>11199.128732820001</v>
      </c>
      <c r="HG12" s="803">
        <f t="shared" si="581"/>
        <v>9955.8197833500017</v>
      </c>
      <c r="HH12" s="803">
        <f t="shared" si="582"/>
        <v>11638.493549550001</v>
      </c>
      <c r="HI12" s="803">
        <f t="shared" ref="HI12:IN12" si="1622">HJ44*HI$32</f>
        <v>15704.955151200003</v>
      </c>
      <c r="HJ12" s="803">
        <f t="shared" ref="HJ12:IO12" si="1623">HJ44*HJ$32</f>
        <v>22435.650216000002</v>
      </c>
      <c r="HK12" s="803">
        <f t="shared" si="585"/>
        <v>12866.006412000001</v>
      </c>
      <c r="HL12" s="803">
        <f t="shared" si="586"/>
        <v>12994.666476120001</v>
      </c>
      <c r="HM12" s="803">
        <f t="shared" si="587"/>
        <v>12844.563067980002</v>
      </c>
      <c r="HN12" s="803">
        <f t="shared" si="588"/>
        <v>11418.58069065</v>
      </c>
      <c r="HO12" s="803">
        <f t="shared" si="589"/>
        <v>13348.48165245</v>
      </c>
      <c r="HP12" s="803">
        <f t="shared" ref="HP12:IU12" si="1624">HQ44*HP$32</f>
        <v>18012.408976800001</v>
      </c>
      <c r="HQ12" s="803">
        <f t="shared" ref="HQ12:IV12" si="1625">HQ44*HQ$32</f>
        <v>25732.012824000001</v>
      </c>
      <c r="HR12" s="803">
        <f t="shared" si="592"/>
        <v>13030.702524</v>
      </c>
      <c r="HS12" s="803">
        <f t="shared" si="593"/>
        <v>13161.009549240001</v>
      </c>
      <c r="HT12" s="803">
        <f t="shared" si="594"/>
        <v>13008.984686460002</v>
      </c>
      <c r="HU12" s="803">
        <f t="shared" si="595"/>
        <v>11564.74849005</v>
      </c>
      <c r="HV12" s="803">
        <f t="shared" si="596"/>
        <v>13519.353868650001</v>
      </c>
      <c r="HW12" s="803">
        <f t="shared" ref="HW12:JB12" si="1626">HX44*HW$32</f>
        <v>18242.983533600003</v>
      </c>
      <c r="HX12" s="803">
        <f t="shared" ref="HX12:JC12" si="1627">HX44*HX$32</f>
        <v>26061.405048000001</v>
      </c>
      <c r="HY12" s="803">
        <f t="shared" si="599"/>
        <v>12060.971496</v>
      </c>
      <c r="HZ12" s="803">
        <f t="shared" si="600"/>
        <v>12181.581210960001</v>
      </c>
      <c r="IA12" s="803">
        <f t="shared" si="601"/>
        <v>12040.869876840001</v>
      </c>
      <c r="IB12" s="803">
        <f t="shared" si="602"/>
        <v>10704.1122027</v>
      </c>
      <c r="IC12" s="803">
        <f t="shared" si="603"/>
        <v>12513.257927100001</v>
      </c>
      <c r="ID12" s="803">
        <f t="shared" ref="ID12:JI12" si="1628">IE44*ID$32</f>
        <v>16885.360094400003</v>
      </c>
      <c r="IE12" s="803">
        <f t="shared" ref="IE12:JJ12" si="1629">IE44*IE$32</f>
        <v>24121.942992</v>
      </c>
      <c r="IF12" s="803">
        <f t="shared" si="606"/>
        <v>13448.623104</v>
      </c>
      <c r="IG12" s="803">
        <f t="shared" si="607"/>
        <v>13583.109335040001</v>
      </c>
      <c r="IH12" s="803">
        <f t="shared" si="608"/>
        <v>13426.208732160001</v>
      </c>
      <c r="II12" s="803">
        <f t="shared" si="609"/>
        <v>11935.6530048</v>
      </c>
      <c r="IJ12" s="803">
        <f t="shared" si="610"/>
        <v>13952.9464704</v>
      </c>
      <c r="IK12" s="803">
        <f t="shared" ref="IK12:JP12" si="1630">IL44*IK$32</f>
        <v>18828.072345600001</v>
      </c>
      <c r="IL12" s="803">
        <f t="shared" ref="IL12:JQ12" si="1631">IL44*IL$32</f>
        <v>26897.246208</v>
      </c>
      <c r="IM12" s="803">
        <f t="shared" si="613"/>
        <v>12020.313150720001</v>
      </c>
      <c r="IN12" s="803">
        <f t="shared" si="614"/>
        <v>12140.516282227201</v>
      </c>
      <c r="IO12" s="803">
        <f t="shared" si="615"/>
        <v>12000.279295468801</v>
      </c>
      <c r="IP12" s="803">
        <f t="shared" si="616"/>
        <v>10668.027921264002</v>
      </c>
      <c r="IQ12" s="803">
        <f t="shared" si="617"/>
        <v>12471.074893872001</v>
      </c>
      <c r="IR12" s="803">
        <f t="shared" ref="IR12:JW12" si="1632">IS44*IR$32</f>
        <v>16828.438411008003</v>
      </c>
      <c r="IS12" s="803">
        <f t="shared" ref="IS12:JX12" si="1633">IS44*IS$32</f>
        <v>24040.626301440003</v>
      </c>
      <c r="IT12" s="803">
        <f t="shared" si="620"/>
        <v>11262.845059200001</v>
      </c>
      <c r="IU12" s="803">
        <f t="shared" si="621"/>
        <v>11375.473509792002</v>
      </c>
      <c r="IV12" s="803">
        <f t="shared" si="622"/>
        <v>11244.073650768001</v>
      </c>
      <c r="IW12" s="803">
        <f t="shared" si="623"/>
        <v>9995.7749900400013</v>
      </c>
      <c r="IX12" s="803">
        <f t="shared" si="624"/>
        <v>11685.201748920001</v>
      </c>
      <c r="IY12" s="803">
        <f t="shared" ref="IY12:KD12" si="1634">IZ44*IY$32</f>
        <v>15767.983082880002</v>
      </c>
      <c r="IZ12" s="803">
        <f t="shared" ref="IZ12:KE12" si="1635">IZ44*IZ$32</f>
        <v>22525.690118400002</v>
      </c>
      <c r="JA12" s="803">
        <f t="shared" si="627"/>
        <v>11291.132280960002</v>
      </c>
      <c r="JB12" s="803">
        <f t="shared" si="628"/>
        <v>11404.043603769602</v>
      </c>
      <c r="JC12" s="803">
        <f t="shared" si="629"/>
        <v>11272.313727158402</v>
      </c>
      <c r="JD12" s="803">
        <f t="shared" si="630"/>
        <v>10020.879899352001</v>
      </c>
      <c r="JE12" s="803">
        <f t="shared" si="631"/>
        <v>11714.549741496003</v>
      </c>
      <c r="JF12" s="803">
        <f t="shared" ref="JF12:KK12" si="1636">JG44*JF$32</f>
        <v>15807.585193344004</v>
      </c>
      <c r="JG12" s="803">
        <f t="shared" ref="JG12:KL12" si="1637">JG44*JG$32</f>
        <v>22582.264561920005</v>
      </c>
      <c r="JH12" s="803">
        <f t="shared" si="634"/>
        <v>12637.6600896</v>
      </c>
      <c r="JI12" s="803">
        <f t="shared" si="635"/>
        <v>12764.036690496001</v>
      </c>
      <c r="JJ12" s="803">
        <f t="shared" si="636"/>
        <v>12616.597322784</v>
      </c>
      <c r="JK12" s="803">
        <f t="shared" si="637"/>
        <v>11215.923329519999</v>
      </c>
      <c r="JL12" s="803">
        <f t="shared" si="638"/>
        <v>13111.57234296</v>
      </c>
      <c r="JM12" s="803">
        <f t="shared" ref="JM12:KR12" si="1638">JN44*JM$32</f>
        <v>17692.72412544</v>
      </c>
      <c r="JN12" s="803">
        <f t="shared" ref="JN12:KS12" si="1639">JN44*JN$32</f>
        <v>25275.3201792</v>
      </c>
      <c r="JO12" s="803">
        <f t="shared" si="641"/>
        <v>12352.816989021603</v>
      </c>
      <c r="JP12" s="803">
        <f t="shared" si="642"/>
        <v>12072.778316726404</v>
      </c>
      <c r="JQ12" s="803">
        <f t="shared" si="643"/>
        <v>12249.098962245604</v>
      </c>
      <c r="JR12" s="803">
        <f t="shared" si="644"/>
        <v>11979.432092628003</v>
      </c>
      <c r="JS12" s="803">
        <f t="shared" si="645"/>
        <v>13255.163821972803</v>
      </c>
      <c r="JT12" s="803">
        <f t="shared" ref="JT12:KY12" si="1640">JU44*JT$32</f>
        <v>16314.845611864805</v>
      </c>
      <c r="JU12" s="803">
        <f t="shared" ref="JU12:KZ12" si="1641">JU44*JU$32</f>
        <v>25493.890981540804</v>
      </c>
      <c r="JV12" s="803">
        <f t="shared" si="648"/>
        <v>14400.139064547602</v>
      </c>
      <c r="JW12" s="803">
        <f t="shared" si="649"/>
        <v>14073.687549230403</v>
      </c>
      <c r="JX12" s="803">
        <f t="shared" si="650"/>
        <v>14279.231095911602</v>
      </c>
      <c r="JY12" s="803">
        <f t="shared" si="651"/>
        <v>13964.870377458003</v>
      </c>
      <c r="JZ12" s="803">
        <f t="shared" si="652"/>
        <v>15452.038391680802</v>
      </c>
      <c r="KA12" s="803">
        <f t="shared" ref="KA12:LF12" si="1642">KB44*KA$32</f>
        <v>19018.823466442802</v>
      </c>
      <c r="KB12" s="803">
        <f t="shared" ref="KB12:LG12" si="1643">KB44*KB$32</f>
        <v>29719.178690728804</v>
      </c>
      <c r="KC12" s="803">
        <f t="shared" si="655"/>
        <v>14395.972161916803</v>
      </c>
      <c r="KD12" s="803">
        <f t="shared" si="656"/>
        <v>14069.615110387205</v>
      </c>
      <c r="KE12" s="803">
        <f t="shared" si="657"/>
        <v>14275.099179868803</v>
      </c>
      <c r="KF12" s="803">
        <f t="shared" si="658"/>
        <v>13960.829426544005</v>
      </c>
      <c r="KG12" s="803">
        <f t="shared" si="659"/>
        <v>15447.567105734404</v>
      </c>
      <c r="KH12" s="803">
        <f t="shared" ref="KH12:LM12" si="1644">KI44*KH$32</f>
        <v>19013.320076150405</v>
      </c>
      <c r="KI12" s="803">
        <f t="shared" ref="KI12:LN12" si="1645">KI44*KI$32</f>
        <v>29710.578987398407</v>
      </c>
      <c r="KJ12" s="803">
        <f t="shared" si="662"/>
        <v>18537.271602267603</v>
      </c>
      <c r="KK12" s="803">
        <f t="shared" si="663"/>
        <v>18117.031188110403</v>
      </c>
      <c r="KL12" s="803">
        <f t="shared" si="664"/>
        <v>18381.627004431604</v>
      </c>
      <c r="KM12" s="803">
        <f t="shared" si="665"/>
        <v>17976.951050058004</v>
      </c>
      <c r="KN12" s="803">
        <f t="shared" si="666"/>
        <v>19891.379603440804</v>
      </c>
      <c r="KO12" s="803">
        <f t="shared" ref="KO12:LT12" si="1646">KP44*KO$32</f>
        <v>24482.895239602803</v>
      </c>
      <c r="KP12" s="803">
        <f t="shared" ref="KP12:LU12" si="1647">KP44*KP$32</f>
        <v>38257.442148088805</v>
      </c>
      <c r="KQ12" s="803">
        <f t="shared" si="669"/>
        <v>13023.816156206858</v>
      </c>
      <c r="KR12" s="803">
        <f t="shared" si="670"/>
        <v>12728.565915889825</v>
      </c>
      <c r="KS12" s="803">
        <f t="shared" si="671"/>
        <v>12914.464215348697</v>
      </c>
      <c r="KT12" s="803">
        <f t="shared" si="672"/>
        <v>12630.149169117482</v>
      </c>
      <c r="KU12" s="803">
        <f t="shared" si="673"/>
        <v>13975.178041672849</v>
      </c>
      <c r="KV12" s="803">
        <f t="shared" ref="KV12:MA12" si="1648">KW44*KV$32</f>
        <v>17201.060296988569</v>
      </c>
      <c r="KW12" s="803">
        <f t="shared" ref="KW12:MB12" si="1649">KW44*KW$32</f>
        <v>26878.707062935729</v>
      </c>
      <c r="KX12" s="803">
        <f t="shared" si="676"/>
        <v>18972.592610403433</v>
      </c>
      <c r="KY12" s="803">
        <f t="shared" si="677"/>
        <v>18542.483458026531</v>
      </c>
      <c r="KZ12" s="803">
        <f t="shared" si="678"/>
        <v>18813.292924337915</v>
      </c>
      <c r="LA12" s="803">
        <f t="shared" si="679"/>
        <v>18399.113740567562</v>
      </c>
      <c r="LB12" s="803">
        <f t="shared" si="680"/>
        <v>20358.499879173458</v>
      </c>
      <c r="LC12" s="803">
        <f t="shared" ref="LC12:MH12" si="1650">LD44*LC$32</f>
        <v>25057.840618106296</v>
      </c>
      <c r="LD12" s="803">
        <f t="shared" ref="LD12:MI12" si="1651">LD44*LD$32</f>
        <v>39155.862834904816</v>
      </c>
      <c r="LE12" s="803">
        <f t="shared" si="683"/>
        <v>23154.332453572322</v>
      </c>
      <c r="LF12" s="803">
        <f t="shared" si="684"/>
        <v>22629.423153617281</v>
      </c>
      <c r="LG12" s="803">
        <f t="shared" si="685"/>
        <v>22959.921601737122</v>
      </c>
      <c r="LH12" s="803">
        <f t="shared" si="686"/>
        <v>22454.453386965601</v>
      </c>
      <c r="LI12" s="803">
        <f t="shared" si="687"/>
        <v>24845.706864538563</v>
      </c>
      <c r="LJ12" s="803">
        <f t="shared" ref="LJ12:MO12" si="1652">LK44*LJ$32</f>
        <v>30580.826993676961</v>
      </c>
      <c r="LK12" s="803">
        <f t="shared" ref="LK12:MP12" si="1653">LK44*LK$32</f>
        <v>47786.187381092161</v>
      </c>
      <c r="LL12" s="803">
        <f t="shared" si="690"/>
        <v>26304.919700675619</v>
      </c>
      <c r="LM12" s="803">
        <f t="shared" si="691"/>
        <v>25708.586508468867</v>
      </c>
      <c r="LN12" s="803">
        <f t="shared" si="692"/>
        <v>26084.055555413855</v>
      </c>
      <c r="LO12" s="803">
        <f t="shared" si="693"/>
        <v>25509.808777733284</v>
      </c>
      <c r="LP12" s="803">
        <f t="shared" si="694"/>
        <v>28226.43776445293</v>
      </c>
      <c r="LQ12" s="803">
        <f t="shared" ref="LQ12:MV12" si="1654">LR44*LQ$32</f>
        <v>34741.930049674847</v>
      </c>
      <c r="LR12" s="803">
        <f t="shared" ref="LR12:MW12" si="1655">LR44*LR$32</f>
        <v>54288.406905340613</v>
      </c>
      <c r="LS12" s="803">
        <f t="shared" si="697"/>
        <v>41464.56530872656</v>
      </c>
      <c r="LT12" s="803">
        <f t="shared" si="698"/>
        <v>40524.562568730238</v>
      </c>
      <c r="LU12" s="803">
        <f t="shared" si="699"/>
        <v>41116.416145764961</v>
      </c>
      <c r="LV12" s="803">
        <f t="shared" si="700"/>
        <v>40211.228322064802</v>
      </c>
      <c r="LW12" s="803">
        <f t="shared" si="701"/>
        <v>44493.463026492478</v>
      </c>
      <c r="LX12" s="803">
        <f t="shared" ref="LX12:NC12" si="1656">LY44*LX$32</f>
        <v>54763.863333859677</v>
      </c>
      <c r="LY12" s="803">
        <f t="shared" ref="LY12:ND12" si="1657">LY44*LY$32</f>
        <v>85575.064255961275</v>
      </c>
      <c r="LZ12" s="803">
        <f t="shared" si="704"/>
        <v>54718.32909999456</v>
      </c>
      <c r="MA12" s="803">
        <f t="shared" si="705"/>
        <v>53477.863201002241</v>
      </c>
      <c r="MB12" s="803">
        <f t="shared" si="706"/>
        <v>54258.897285552957</v>
      </c>
      <c r="MC12" s="803">
        <f t="shared" si="707"/>
        <v>53064.374568004801</v>
      </c>
      <c r="MD12" s="803">
        <f t="shared" si="708"/>
        <v>58715.385885636475</v>
      </c>
      <c r="ME12" s="803">
        <f t="shared" ref="ME12:NJ12" si="1658">MF44*ME$32</f>
        <v>72268.624411663681</v>
      </c>
      <c r="MF12" s="803">
        <f t="shared" ref="MF12:NK12" si="1659">MF44*MF$32</f>
        <v>112928.33998974528</v>
      </c>
      <c r="MG12" s="803">
        <f t="shared" si="711"/>
        <v>70894.006678895399</v>
      </c>
      <c r="MH12" s="803">
        <f t="shared" si="712"/>
        <v>69286.837761741597</v>
      </c>
      <c r="MI12" s="803">
        <f t="shared" si="713"/>
        <v>70298.758931801392</v>
      </c>
      <c r="MJ12" s="803">
        <f t="shared" si="714"/>
        <v>68751.114789357001</v>
      </c>
      <c r="MK12" s="803">
        <f t="shared" si="715"/>
        <v>76072.662078613197</v>
      </c>
      <c r="ML12" s="803">
        <f t="shared" ref="ML12:OC12" si="1660">MM44*ML$32</f>
        <v>93632.470617886196</v>
      </c>
      <c r="MM12" s="803">
        <f t="shared" ref="MM12:OC12" si="1661">MM44*MM$32</f>
        <v>146311.89623570518</v>
      </c>
      <c r="MN12" s="803">
        <f t="shared" si="718"/>
        <v>54782.094818571117</v>
      </c>
      <c r="MO12" s="803">
        <f t="shared" si="719"/>
        <v>53540.18334913248</v>
      </c>
      <c r="MP12" s="803">
        <f t="shared" si="720"/>
        <v>54322.127607667913</v>
      </c>
      <c r="MQ12" s="803">
        <v>113150.33</v>
      </c>
      <c r="MR12" s="803">
        <v>135476.07999999999</v>
      </c>
      <c r="MS12" s="803">
        <v>173991.93</v>
      </c>
      <c r="MT12" s="803">
        <v>148392.84</v>
      </c>
      <c r="MU12" s="803">
        <v>0</v>
      </c>
      <c r="MV12" s="803">
        <v>30279.46</v>
      </c>
      <c r="MW12" s="803">
        <v>28226.21</v>
      </c>
      <c r="MX12" s="803">
        <v>22106.894359999998</v>
      </c>
      <c r="MY12" s="803">
        <v>24578.83541</v>
      </c>
      <c r="MZ12" s="803">
        <v>23698.23</v>
      </c>
      <c r="NA12" s="803">
        <v>19753.28</v>
      </c>
      <c r="NB12" s="803">
        <v>0</v>
      </c>
      <c r="NC12" s="803">
        <f>$NH$44*NC$32</f>
        <v>13629.665538048004</v>
      </c>
      <c r="ND12" s="803">
        <f t="shared" ref="ND12:NH12" si="1662">$NH$44*ND$32</f>
        <v>12856.945428992003</v>
      </c>
      <c r="NE12" s="803">
        <f t="shared" si="1662"/>
        <v>11600.111516672003</v>
      </c>
      <c r="NF12" s="803">
        <f t="shared" si="1662"/>
        <v>12829.015786496004</v>
      </c>
      <c r="NG12" s="803">
        <f t="shared" si="1662"/>
        <v>16506.418715136006</v>
      </c>
      <c r="NH12" s="803">
        <f t="shared" si="1662"/>
        <v>25676.651334656006</v>
      </c>
      <c r="NI12" s="803">
        <f t="shared" si="722"/>
        <v>7837.3919358000003</v>
      </c>
      <c r="NJ12" s="803">
        <f t="shared" si="723"/>
        <v>7659.7180632000009</v>
      </c>
      <c r="NK12" s="803">
        <f t="shared" si="724"/>
        <v>7771.5867978000006</v>
      </c>
      <c r="NL12" s="803">
        <f t="shared" si="725"/>
        <v>7600.4934390000008</v>
      </c>
      <c r="NM12" s="803">
        <f t="shared" si="726"/>
        <v>8409.8966364000007</v>
      </c>
      <c r="NN12" s="803">
        <f t="shared" ref="NN12:OC12" si="1663">NO44*NN$32</f>
        <v>10351.148207400001</v>
      </c>
      <c r="NO12" s="803">
        <f t="shared" ref="NO12:OC12" si="1664">NO44*NO$32</f>
        <v>16174.902920400002</v>
      </c>
      <c r="NP12" s="803">
        <f t="shared" si="729"/>
        <v>14634.387306000001</v>
      </c>
      <c r="NQ12" s="803">
        <f t="shared" si="730"/>
        <v>15642.428571</v>
      </c>
      <c r="NR12" s="803">
        <f t="shared" si="731"/>
        <v>13578.908805000001</v>
      </c>
      <c r="NS12" s="803">
        <f t="shared" si="732"/>
        <v>13934.688075</v>
      </c>
      <c r="NT12" s="803">
        <f t="shared" si="733"/>
        <v>14847.854868000002</v>
      </c>
      <c r="NU12" s="803">
        <f t="shared" ref="NU12:OC12" si="1665">NV44*NU$32</f>
        <v>18797.004765000001</v>
      </c>
      <c r="NV12" s="803">
        <f t="shared" ref="NV12:OC12" si="1666">NV44*NV$32</f>
        <v>27157.817610000002</v>
      </c>
      <c r="NW12" s="803">
        <f t="shared" si="736"/>
        <v>12062.512986719999</v>
      </c>
      <c r="NX12" s="803">
        <f t="shared" si="737"/>
        <v>12893.399213519999</v>
      </c>
      <c r="NY12" s="803">
        <f t="shared" si="738"/>
        <v>11192.526231600001</v>
      </c>
      <c r="NZ12" s="803">
        <f t="shared" si="739"/>
        <v>11485.780193999999</v>
      </c>
      <c r="OA12" s="803">
        <f t="shared" si="740"/>
        <v>12238.465364160002</v>
      </c>
      <c r="OB12" s="803">
        <f t="shared" ref="OB12:OC12" si="1667">OC44*OB$32</f>
        <v>15493.5843468</v>
      </c>
      <c r="OC12" s="803">
        <f t="shared" si="367"/>
        <v>22385.052463200002</v>
      </c>
    </row>
    <row r="13" spans="1:442">
      <c r="A13" s="807" t="s">
        <v>20</v>
      </c>
      <c r="B13" s="803">
        <f t="shared" si="368"/>
        <v>6077.556545382</v>
      </c>
      <c r="C13" s="803">
        <f t="shared" si="369"/>
        <v>5992.3102902074997</v>
      </c>
      <c r="D13" s="803">
        <f t="shared" si="370"/>
        <v>6042.4551461925003</v>
      </c>
      <c r="E13" s="803">
        <f t="shared" si="371"/>
        <v>6243.0345701325004</v>
      </c>
      <c r="F13" s="803">
        <f t="shared" si="372"/>
        <v>6894.9176979375006</v>
      </c>
      <c r="G13" s="803">
        <f t="shared" si="373"/>
        <v>7787.4961344704998</v>
      </c>
      <c r="H13" s="803">
        <f t="shared" si="374"/>
        <v>11107.085600677501</v>
      </c>
      <c r="I13" s="803">
        <f t="shared" si="375"/>
        <v>4998.3758506080003</v>
      </c>
      <c r="J13" s="803">
        <f t="shared" si="376"/>
        <v>4928.2666183800002</v>
      </c>
      <c r="K13" s="803">
        <f t="shared" si="377"/>
        <v>4969.5073432199997</v>
      </c>
      <c r="L13" s="803">
        <f t="shared" si="378"/>
        <v>5134.4702425800006</v>
      </c>
      <c r="M13" s="803">
        <f t="shared" si="379"/>
        <v>5670.5996655000008</v>
      </c>
      <c r="N13" s="803">
        <f t="shared" ref="N13:BY13" si="1668">O45*N$32</f>
        <v>6404.6845676519997</v>
      </c>
      <c r="O13" s="803">
        <f t="shared" ref="O13:BZ13" si="1669">O45*O$32</f>
        <v>9134.8205520600004</v>
      </c>
      <c r="P13" s="803">
        <f t="shared" si="382"/>
        <v>4898.2286190600007</v>
      </c>
      <c r="Q13" s="803">
        <f t="shared" si="383"/>
        <v>4829.5240922250005</v>
      </c>
      <c r="R13" s="803">
        <f t="shared" si="384"/>
        <v>4869.9385197750007</v>
      </c>
      <c r="S13" s="803">
        <f t="shared" si="385"/>
        <v>5031.5962299750008</v>
      </c>
      <c r="T13" s="803">
        <f t="shared" si="386"/>
        <v>5556.9837881250014</v>
      </c>
      <c r="U13" s="803">
        <f t="shared" ref="U13:CF13" si="1670">V45*U$32</f>
        <v>6276.3605985150007</v>
      </c>
      <c r="V13" s="803">
        <f t="shared" ref="V13:CG13" si="1671">V45*V$32</f>
        <v>8951.7957023250019</v>
      </c>
      <c r="W13" s="803">
        <f t="shared" si="389"/>
        <v>3879.5500898280002</v>
      </c>
      <c r="X13" s="803">
        <f t="shared" si="390"/>
        <v>3825.133958205</v>
      </c>
      <c r="Y13" s="803">
        <f t="shared" si="391"/>
        <v>3857.1434473949998</v>
      </c>
      <c r="Z13" s="803">
        <f t="shared" si="392"/>
        <v>3985.1814041550001</v>
      </c>
      <c r="AA13" s="803">
        <f t="shared" si="393"/>
        <v>4401.3047636250003</v>
      </c>
      <c r="AB13" s="803">
        <f t="shared" ref="AB13:CM13" si="1672">AC45*AB$32</f>
        <v>4971.0736712070002</v>
      </c>
      <c r="AC13" s="803">
        <f t="shared" ref="AC13:CN13" si="1673">AC45*AC$32</f>
        <v>7090.1018555850005</v>
      </c>
      <c r="AD13" s="803">
        <f t="shared" si="396"/>
        <v>4376.8825261560014</v>
      </c>
      <c r="AE13" s="803">
        <f t="shared" si="397"/>
        <v>4315.4906095350007</v>
      </c>
      <c r="AF13" s="803">
        <f t="shared" si="398"/>
        <v>4351.6035016650012</v>
      </c>
      <c r="AG13" s="803">
        <f t="shared" si="399"/>
        <v>4496.0550701850007</v>
      </c>
      <c r="AH13" s="803">
        <f t="shared" si="400"/>
        <v>4965.5226678750014</v>
      </c>
      <c r="AI13" s="803">
        <f t="shared" ref="AI13:CT13" si="1674">AJ45*AI$32</f>
        <v>5608.3321477890013</v>
      </c>
      <c r="AJ13" s="803">
        <f t="shared" ref="AJ13:CU13" si="1675">AJ45*AJ$32</f>
        <v>7999.0056067950018</v>
      </c>
      <c r="AK13" s="803">
        <f t="shared" si="403"/>
        <v>5595.2074596599996</v>
      </c>
      <c r="AL13" s="803">
        <f t="shared" si="404"/>
        <v>5516.7268269749993</v>
      </c>
      <c r="AM13" s="803">
        <f t="shared" si="405"/>
        <v>5562.8919050249997</v>
      </c>
      <c r="AN13" s="803">
        <f t="shared" si="406"/>
        <v>5747.5522172249994</v>
      </c>
      <c r="AO13" s="803">
        <f t="shared" si="407"/>
        <v>6347.6982318749997</v>
      </c>
      <c r="AP13" s="803">
        <f t="shared" ref="AP13:DA13" si="1676">AQ45*AP$32</f>
        <v>7169.4366211649995</v>
      </c>
      <c r="AQ13" s="803">
        <f t="shared" ref="AQ13:DB13" si="1677">AQ45*AQ$32</f>
        <v>10225.564788074998</v>
      </c>
      <c r="AR13" s="803">
        <f t="shared" si="410"/>
        <v>3983.2292317860001</v>
      </c>
      <c r="AS13" s="803">
        <f t="shared" si="411"/>
        <v>3927.3588547724999</v>
      </c>
      <c r="AT13" s="803">
        <f t="shared" si="412"/>
        <v>3960.2237824274998</v>
      </c>
      <c r="AU13" s="803">
        <f t="shared" si="413"/>
        <v>4091.6834930474997</v>
      </c>
      <c r="AV13" s="803">
        <f t="shared" si="414"/>
        <v>4518.9275525625008</v>
      </c>
      <c r="AW13" s="803">
        <f t="shared" ref="AW13:DH13" si="1678">AX45*AW$32</f>
        <v>5103.9232648214993</v>
      </c>
      <c r="AX13" s="803">
        <f t="shared" ref="AX13:DI13" si="1679">AX45*AX$32</f>
        <v>7279.5814755825004</v>
      </c>
      <c r="AY13" s="803">
        <f t="shared" si="417"/>
        <v>6148.7417552400011</v>
      </c>
      <c r="AZ13" s="803">
        <f t="shared" si="418"/>
        <v>6062.4970276500007</v>
      </c>
      <c r="BA13" s="803">
        <f t="shared" si="419"/>
        <v>6113.229220350001</v>
      </c>
      <c r="BB13" s="803">
        <f t="shared" si="420"/>
        <v>6316.1579911500012</v>
      </c>
      <c r="BC13" s="803">
        <f t="shared" si="421"/>
        <v>6975.6764962500019</v>
      </c>
      <c r="BD13" s="803">
        <f t="shared" ref="BD13:DO13" si="1680">BE45*BD$32</f>
        <v>7878.7095263100009</v>
      </c>
      <c r="BE13" s="803">
        <f t="shared" ref="BE13:DP13" si="1681">BE45*BE$32</f>
        <v>11237.180683050001</v>
      </c>
      <c r="BF13" s="803">
        <f t="shared" si="424"/>
        <v>5324.3543513160002</v>
      </c>
      <c r="BG13" s="803">
        <f t="shared" si="425"/>
        <v>5249.6728133849992</v>
      </c>
      <c r="BH13" s="803">
        <f t="shared" si="426"/>
        <v>5293.6031298150001</v>
      </c>
      <c r="BI13" s="803">
        <f t="shared" si="427"/>
        <v>5469.3243955349999</v>
      </c>
      <c r="BJ13" s="803">
        <f t="shared" si="428"/>
        <v>6040.4185091250001</v>
      </c>
      <c r="BK13" s="803">
        <f t="shared" ref="BK13:DV13" si="1682">BL45*BK$32</f>
        <v>6822.3781415789999</v>
      </c>
      <c r="BL13" s="803">
        <f t="shared" ref="BL13:DW13" si="1683">BL45*BL$32</f>
        <v>9730.5650892449994</v>
      </c>
      <c r="BM13" s="803">
        <f t="shared" si="431"/>
        <v>4988.1949233480009</v>
      </c>
      <c r="BN13" s="803">
        <f t="shared" si="432"/>
        <v>4918.2284929050002</v>
      </c>
      <c r="BO13" s="803">
        <f t="shared" si="433"/>
        <v>4959.3852166950001</v>
      </c>
      <c r="BP13" s="803">
        <f t="shared" si="434"/>
        <v>5124.0121118550005</v>
      </c>
      <c r="BQ13" s="803">
        <f t="shared" si="435"/>
        <v>5659.0495211250009</v>
      </c>
      <c r="BR13" s="803">
        <f t="shared" ref="BR13:EC13" si="1684">BS45*BR$32</f>
        <v>6391.6392045870007</v>
      </c>
      <c r="BS13" s="803">
        <f t="shared" ref="BS13:ED13" si="1685">BS45*BS$32</f>
        <v>9116.2143194850014</v>
      </c>
      <c r="BT13" s="803">
        <f t="shared" si="438"/>
        <v>5821.8594285600011</v>
      </c>
      <c r="BU13" s="803">
        <f t="shared" si="439"/>
        <v>5740.1996841</v>
      </c>
      <c r="BV13" s="803">
        <f t="shared" si="440"/>
        <v>5788.2348279000007</v>
      </c>
      <c r="BW13" s="803">
        <f t="shared" si="441"/>
        <v>5980.3754031000008</v>
      </c>
      <c r="BX13" s="803">
        <f t="shared" si="442"/>
        <v>6604.8322725000016</v>
      </c>
      <c r="BY13" s="803">
        <f t="shared" ref="BY13:EJ13" si="1686">BZ45*BY$32</f>
        <v>7459.8578321400009</v>
      </c>
      <c r="BZ13" s="803">
        <f t="shared" ref="BZ13:EK13" si="1687">BZ45*BZ$32</f>
        <v>10639.784351700002</v>
      </c>
      <c r="CA13" s="803">
        <f t="shared" si="445"/>
        <v>6472.7756213400007</v>
      </c>
      <c r="CB13" s="803">
        <f t="shared" si="446"/>
        <v>6381.9858642750005</v>
      </c>
      <c r="CC13" s="803">
        <f t="shared" si="447"/>
        <v>6435.391603725001</v>
      </c>
      <c r="CD13" s="803">
        <f t="shared" si="448"/>
        <v>6649.0145615250012</v>
      </c>
      <c r="CE13" s="803">
        <f t="shared" si="449"/>
        <v>7343.2891743750015</v>
      </c>
      <c r="CF13" s="803">
        <f t="shared" ref="CF13:EQ13" si="1688">CG45*CF$32</f>
        <v>8293.9113365850008</v>
      </c>
      <c r="CG13" s="803">
        <f t="shared" ref="CG13:ER13" si="1689">CG45*CG$32</f>
        <v>11829.371288175002</v>
      </c>
      <c r="CH13" s="803">
        <f t="shared" si="452"/>
        <v>7056.469518840001</v>
      </c>
      <c r="CI13" s="803">
        <f t="shared" si="453"/>
        <v>6957.4926361500002</v>
      </c>
      <c r="CJ13" s="803">
        <f t="shared" si="454"/>
        <v>7015.7143318500002</v>
      </c>
      <c r="CK13" s="803">
        <f t="shared" si="455"/>
        <v>7248.6011146500005</v>
      </c>
      <c r="CL13" s="803">
        <f t="shared" si="456"/>
        <v>8005.4831587500012</v>
      </c>
      <c r="CM13" s="803">
        <f t="shared" ref="CM13:EX13" si="1690">CN45*CM$32</f>
        <v>9041.8293422099996</v>
      </c>
      <c r="CN13" s="803">
        <f t="shared" ref="CN13:EY13" si="1691">CN45*CN$32</f>
        <v>12896.10559755</v>
      </c>
      <c r="CO13" s="803">
        <f t="shared" si="459"/>
        <v>6745.3566696000007</v>
      </c>
      <c r="CP13" s="803">
        <f t="shared" si="460"/>
        <v>6650.7435809999997</v>
      </c>
      <c r="CQ13" s="803">
        <f t="shared" si="461"/>
        <v>6706.3983390000003</v>
      </c>
      <c r="CR13" s="803">
        <f t="shared" si="462"/>
        <v>6929.0173709999999</v>
      </c>
      <c r="CS13" s="803">
        <f t="shared" si="463"/>
        <v>7652.5292250000011</v>
      </c>
      <c r="CT13" s="803">
        <f t="shared" ref="CT13:FE13" si="1692">CU45*CT$32</f>
        <v>8643.1839173999997</v>
      </c>
      <c r="CU13" s="803">
        <f t="shared" ref="CU13:FF13" si="1693">CU45*CU$32</f>
        <v>12327.528897</v>
      </c>
      <c r="CV13" s="803">
        <f t="shared" si="466"/>
        <v>6828.3927288000004</v>
      </c>
      <c r="CW13" s="803">
        <f t="shared" si="467"/>
        <v>6732.6149430000005</v>
      </c>
      <c r="CX13" s="803">
        <f t="shared" si="468"/>
        <v>6788.9548169999998</v>
      </c>
      <c r="CY13" s="803">
        <f t="shared" si="469"/>
        <v>7014.3143130000008</v>
      </c>
      <c r="CZ13" s="803">
        <f t="shared" si="470"/>
        <v>7746.7326750000011</v>
      </c>
      <c r="DA13" s="803">
        <f t="shared" ref="DA13:FL13" si="1694">DB45*DA$32</f>
        <v>8749.5824322000008</v>
      </c>
      <c r="DB13" s="803">
        <f t="shared" ref="DB13:FM13" si="1695">DB45*DB$32</f>
        <v>12479.282091000001</v>
      </c>
      <c r="DC13" s="803">
        <f t="shared" si="473"/>
        <v>6773.1393455999996</v>
      </c>
      <c r="DD13" s="803">
        <f t="shared" si="474"/>
        <v>6678.1365659999992</v>
      </c>
      <c r="DE13" s="803">
        <f t="shared" si="475"/>
        <v>6734.0205539999997</v>
      </c>
      <c r="DF13" s="803">
        <f t="shared" si="476"/>
        <v>6957.5565059999999</v>
      </c>
      <c r="DG13" s="803">
        <f t="shared" si="477"/>
        <v>7684.04835</v>
      </c>
      <c r="DH13" s="803">
        <f t="shared" ref="DH13:FS13" si="1696">DI45*DH$32</f>
        <v>8678.7833363999998</v>
      </c>
      <c r="DI13" s="803">
        <f t="shared" ref="DI13:FT13" si="1697">DI45*DI$32</f>
        <v>12378.303341999999</v>
      </c>
      <c r="DJ13" s="803">
        <f t="shared" si="480"/>
        <v>10589.811494760001</v>
      </c>
      <c r="DK13" s="803">
        <f t="shared" si="481"/>
        <v>10441.274534849999</v>
      </c>
      <c r="DL13" s="803">
        <f t="shared" si="482"/>
        <v>10528.649217149999</v>
      </c>
      <c r="DM13" s="803">
        <f t="shared" si="483"/>
        <v>10878.14794635</v>
      </c>
      <c r="DN13" s="803">
        <f t="shared" si="484"/>
        <v>12014.018816250002</v>
      </c>
      <c r="DO13" s="803">
        <f t="shared" ref="DO13:FZ13" si="1698">DP45*DO$32</f>
        <v>13569.288161189999</v>
      </c>
      <c r="DP13" s="803">
        <f t="shared" ref="DP13:GA13" si="1699">DP45*DP$32</f>
        <v>19353.492129450002</v>
      </c>
      <c r="DQ13" s="803">
        <f t="shared" si="487"/>
        <v>6604.2596861640013</v>
      </c>
      <c r="DR13" s="803">
        <f t="shared" si="488"/>
        <v>6511.6256806650008</v>
      </c>
      <c r="DS13" s="803">
        <f t="shared" si="489"/>
        <v>6566.1162721350001</v>
      </c>
      <c r="DT13" s="803">
        <f t="shared" si="490"/>
        <v>6784.0786380150012</v>
      </c>
      <c r="DU13" s="803">
        <f t="shared" si="491"/>
        <v>7492.4563271250017</v>
      </c>
      <c r="DV13" s="803">
        <f t="shared" ref="DV13:GG13" si="1700">DW45*DV$32</f>
        <v>8462.3888552910012</v>
      </c>
      <c r="DW13" s="803">
        <f t="shared" ref="DW13:GH13" si="1701">DW45*DW$32</f>
        <v>12069.666010605002</v>
      </c>
      <c r="DX13" s="803">
        <f t="shared" si="494"/>
        <v>12979.708542642575</v>
      </c>
      <c r="DY13" s="803">
        <f t="shared" si="495"/>
        <v>15448.567418210134</v>
      </c>
      <c r="DZ13" s="803">
        <f t="shared" si="496"/>
        <v>20670.272003074278</v>
      </c>
      <c r="EA13" s="803">
        <f t="shared" si="497"/>
        <v>8035.5365452863016</v>
      </c>
      <c r="EB13" s="803">
        <f t="shared" si="498"/>
        <v>8874.5885540310574</v>
      </c>
      <c r="EC13" s="803">
        <f t="shared" ref="EC13:GN13" si="1702">ED45*EC$32</f>
        <v>10023.444381389258</v>
      </c>
      <c r="ED13" s="803">
        <f t="shared" ref="ED13:GO13" si="1703">ED45*ED$32</f>
        <v>14296.155379766393</v>
      </c>
      <c r="EE13" s="803">
        <f t="shared" si="501"/>
        <v>6140.5521815520005</v>
      </c>
      <c r="EF13" s="803">
        <f t="shared" si="502"/>
        <v>6054.4223242200005</v>
      </c>
      <c r="EG13" s="803">
        <f t="shared" si="503"/>
        <v>6105.0869461800003</v>
      </c>
      <c r="EH13" s="803">
        <f t="shared" si="504"/>
        <v>6307.7454340200002</v>
      </c>
      <c r="EI13" s="803">
        <f t="shared" si="505"/>
        <v>6966.3855195000015</v>
      </c>
      <c r="EJ13" s="803">
        <f t="shared" ref="EJ13:GU13" si="1704">EK45*EJ$32</f>
        <v>7868.2157903880006</v>
      </c>
      <c r="EK13" s="803">
        <f t="shared" ref="EK13:GV13" si="1705">EK45*EK$32</f>
        <v>11222.21376414</v>
      </c>
      <c r="EL13" s="803">
        <f t="shared" si="508"/>
        <v>10367.12965608</v>
      </c>
      <c r="EM13" s="803">
        <f t="shared" si="509"/>
        <v>10221.7161213</v>
      </c>
      <c r="EN13" s="803">
        <f t="shared" si="510"/>
        <v>10307.253494699999</v>
      </c>
      <c r="EO13" s="803">
        <f t="shared" si="511"/>
        <v>10649.4029883</v>
      </c>
      <c r="EP13" s="803">
        <f t="shared" si="512"/>
        <v>11761.3888425</v>
      </c>
      <c r="EQ13" s="803">
        <f>7814.0906406*102%</f>
        <v>7970.3724534120001</v>
      </c>
      <c r="ER13" s="803">
        <f>11145.016593*102%</f>
        <v>11367.916924860001</v>
      </c>
      <c r="ES13" s="803">
        <f t="shared" si="515"/>
        <v>8320.5985841999991</v>
      </c>
      <c r="ET13" s="803">
        <f t="shared" si="516"/>
        <v>8203.8905182499984</v>
      </c>
      <c r="EU13" s="803">
        <f t="shared" si="517"/>
        <v>8272.5423217499992</v>
      </c>
      <c r="EV13" s="803">
        <f t="shared" si="518"/>
        <v>8547.1495357499989</v>
      </c>
      <c r="EW13" s="803">
        <f t="shared" si="519"/>
        <v>9439.6229812500005</v>
      </c>
      <c r="EX13" s="803">
        <f t="shared" ref="EX13:HI13" si="1706">EY45*EX$32</f>
        <v>10661.62508355</v>
      </c>
      <c r="EY13" s="803">
        <f t="shared" ref="EY13:HJ13" si="1707">EY45*EY$32</f>
        <v>15206.374475249999</v>
      </c>
      <c r="EZ13" s="803">
        <f t="shared" si="522"/>
        <v>7500.9792816000008</v>
      </c>
      <c r="FA13" s="803">
        <f t="shared" si="523"/>
        <v>7395.7675260000005</v>
      </c>
      <c r="FB13" s="803">
        <f t="shared" si="524"/>
        <v>7457.6567940000004</v>
      </c>
      <c r="FC13" s="803">
        <f t="shared" si="525"/>
        <v>7705.2138660000001</v>
      </c>
      <c r="FD13" s="803">
        <f t="shared" si="526"/>
        <v>8509.7743500000015</v>
      </c>
      <c r="FE13" s="803">
        <f t="shared" ref="FE13:HP13" si="1708">FF45*FE$32</f>
        <v>9611.4033204000007</v>
      </c>
      <c r="FF13" s="803">
        <f t="shared" ref="FF13:HQ13" si="1709">FF45*FF$32</f>
        <v>13708.472862000001</v>
      </c>
      <c r="FG13" s="803">
        <f t="shared" si="529"/>
        <v>9104.5498939559984</v>
      </c>
      <c r="FH13" s="803">
        <f t="shared" si="530"/>
        <v>8976.8458112849985</v>
      </c>
      <c r="FI13" s="803">
        <f t="shared" si="531"/>
        <v>9051.9658599149989</v>
      </c>
      <c r="FJ13" s="803">
        <f t="shared" si="532"/>
        <v>9352.4460544349986</v>
      </c>
      <c r="FK13" s="803">
        <f t="shared" si="533"/>
        <v>10329.006686625</v>
      </c>
      <c r="FL13" s="803">
        <f t="shared" ref="FL13:HW13" si="1710">FM45*FL$32</f>
        <v>11666.143552238998</v>
      </c>
      <c r="FM13" s="803">
        <f t="shared" ref="FM13:HX13" si="1711">FM45*FM$32</f>
        <v>16639.090771544998</v>
      </c>
      <c r="FN13" s="803">
        <f t="shared" si="536"/>
        <v>7171.0021698840001</v>
      </c>
      <c r="FO13" s="803">
        <f t="shared" si="537"/>
        <v>7070.4188061149998</v>
      </c>
      <c r="FP13" s="803">
        <f t="shared" si="538"/>
        <v>7129.5854906849991</v>
      </c>
      <c r="FQ13" s="803">
        <f t="shared" si="539"/>
        <v>7366.2522289649996</v>
      </c>
      <c r="FR13" s="803">
        <f t="shared" si="540"/>
        <v>8135.4191283750006</v>
      </c>
      <c r="FS13" s="803">
        <f t="shared" ref="FS13:ID13" si="1712">FT45*FS$32</f>
        <v>9188.5861137209995</v>
      </c>
      <c r="FT13" s="803">
        <f t="shared" ref="FT13:IE13" si="1713">FT45*FT$32</f>
        <v>13105.420632255</v>
      </c>
      <c r="FU13" s="803">
        <f t="shared" si="543"/>
        <v>7624.1904465240004</v>
      </c>
      <c r="FV13" s="803">
        <f t="shared" si="544"/>
        <v>7517.2504815150005</v>
      </c>
      <c r="FW13" s="803">
        <f t="shared" si="545"/>
        <v>7580.1563432849998</v>
      </c>
      <c r="FX13" s="803">
        <f t="shared" si="546"/>
        <v>7831.7797903650007</v>
      </c>
      <c r="FY13" s="803">
        <f t="shared" si="547"/>
        <v>8649.555993375001</v>
      </c>
      <c r="FZ13" s="803">
        <f t="shared" ref="FZ13:IK13" si="1714">GA45*FZ$32</f>
        <v>9769.2803328810005</v>
      </c>
      <c r="GA13" s="803">
        <f t="shared" ref="GA13:IL13" si="1715">GA45*GA$32</f>
        <v>13933.648382055</v>
      </c>
      <c r="GB13" s="803">
        <f t="shared" si="550"/>
        <v>6714.8474400000005</v>
      </c>
      <c r="GC13" s="803">
        <f t="shared" si="551"/>
        <v>6781.9959144000004</v>
      </c>
      <c r="GD13" s="803">
        <f t="shared" si="552"/>
        <v>6703.6560276000009</v>
      </c>
      <c r="GE13" s="803">
        <f t="shared" si="553"/>
        <v>5959.427103</v>
      </c>
      <c r="GF13" s="803">
        <f t="shared" si="554"/>
        <v>6966.6542190000009</v>
      </c>
      <c r="GG13" s="803">
        <f t="shared" ref="GG13:IR13" si="1716">GH45*GG$32</f>
        <v>9400.7864160000008</v>
      </c>
      <c r="GH13" s="803">
        <f t="shared" ref="GH13:IS13" si="1717">GH45*GH$32</f>
        <v>13429.694880000001</v>
      </c>
      <c r="GI13" s="803">
        <f t="shared" si="557"/>
        <v>8037.3262319999985</v>
      </c>
      <c r="GJ13" s="803">
        <f t="shared" si="558"/>
        <v>8117.6994943199988</v>
      </c>
      <c r="GK13" s="803">
        <f t="shared" si="559"/>
        <v>8023.9306882799992</v>
      </c>
      <c r="GL13" s="803">
        <f t="shared" si="560"/>
        <v>7133.1270308999992</v>
      </c>
      <c r="GM13" s="803">
        <f t="shared" si="561"/>
        <v>8338.7259656999995</v>
      </c>
      <c r="GN13" s="803">
        <f t="shared" ref="GN13:HS13" si="1718">GO45*GN$32</f>
        <v>11252.2567248</v>
      </c>
      <c r="GO13" s="803">
        <f t="shared" ref="GO13:HT13" si="1719">GO45*GO$32</f>
        <v>16074.652463999997</v>
      </c>
      <c r="GP13" s="803">
        <f t="shared" si="564"/>
        <v>7045.4810879999995</v>
      </c>
      <c r="GQ13" s="803">
        <f t="shared" si="565"/>
        <v>7115.9358988800004</v>
      </c>
      <c r="GR13" s="803">
        <f t="shared" si="566"/>
        <v>7033.7386195200006</v>
      </c>
      <c r="GS13" s="803">
        <f t="shared" si="567"/>
        <v>6252.8644655999997</v>
      </c>
      <c r="GT13" s="803">
        <f t="shared" si="568"/>
        <v>7309.6866288000001</v>
      </c>
      <c r="GU13" s="803">
        <f t="shared" ref="GU13:HZ13" si="1720">GV45*GU$32</f>
        <v>9863.673523200001</v>
      </c>
      <c r="GV13" s="803">
        <f t="shared" ref="GV13:IA13" si="1721">GV45*GV$32</f>
        <v>14090.962175999999</v>
      </c>
      <c r="GW13" s="803">
        <f t="shared" si="571"/>
        <v>6644.4582959999998</v>
      </c>
      <c r="GX13" s="803">
        <f t="shared" si="572"/>
        <v>6710.9028789600006</v>
      </c>
      <c r="GY13" s="803">
        <f t="shared" si="573"/>
        <v>6633.3841988400009</v>
      </c>
      <c r="GZ13" s="803">
        <f t="shared" si="574"/>
        <v>5896.9567377000003</v>
      </c>
      <c r="HA13" s="803">
        <f t="shared" si="575"/>
        <v>6893.6254821000002</v>
      </c>
      <c r="HB13" s="803">
        <f t="shared" ref="HB13:IG13" si="1722">HC45*HB$32</f>
        <v>9302.2416144000017</v>
      </c>
      <c r="HC13" s="803">
        <f t="shared" ref="HC13:IH13" si="1723">HC45*HC$32</f>
        <v>13288.916592</v>
      </c>
      <c r="HD13" s="803">
        <f t="shared" si="578"/>
        <v>7496.0628749999996</v>
      </c>
      <c r="HE13" s="803">
        <f t="shared" si="579"/>
        <v>7571.0235037500006</v>
      </c>
      <c r="HF13" s="803">
        <f t="shared" si="580"/>
        <v>7483.569436875001</v>
      </c>
      <c r="HG13" s="803">
        <f t="shared" si="581"/>
        <v>6652.7558015625</v>
      </c>
      <c r="HH13" s="803">
        <f t="shared" si="582"/>
        <v>7777.1652328125001</v>
      </c>
      <c r="HI13" s="803">
        <f t="shared" ref="HI13:IN13" si="1724">HJ45*HI$32</f>
        <v>10494.488025000001</v>
      </c>
      <c r="HJ13" s="803">
        <f t="shared" ref="HJ13:IO13" si="1725">HJ45*HJ$32</f>
        <v>14992.125749999999</v>
      </c>
      <c r="HK13" s="803">
        <f t="shared" si="585"/>
        <v>6164.6194259999993</v>
      </c>
      <c r="HL13" s="803">
        <f t="shared" si="586"/>
        <v>6226.2656202600001</v>
      </c>
      <c r="HM13" s="803">
        <f t="shared" si="587"/>
        <v>6154.3450602900002</v>
      </c>
      <c r="HN13" s="803">
        <f t="shared" si="588"/>
        <v>5471.0997405749995</v>
      </c>
      <c r="HO13" s="803">
        <f t="shared" si="589"/>
        <v>6395.7926544749998</v>
      </c>
      <c r="HP13" s="803">
        <f t="shared" ref="HP13:IU13" si="1726">HQ45*HP$32</f>
        <v>8630.4671964000008</v>
      </c>
      <c r="HQ13" s="803">
        <f t="shared" ref="HQ13:IV13" si="1727">HQ45*HQ$32</f>
        <v>12329.238851999999</v>
      </c>
      <c r="HR13" s="803">
        <f t="shared" si="592"/>
        <v>7105.6768859999984</v>
      </c>
      <c r="HS13" s="803">
        <f t="shared" si="593"/>
        <v>7176.7336548599988</v>
      </c>
      <c r="HT13" s="803">
        <f t="shared" si="594"/>
        <v>7093.8340911899986</v>
      </c>
      <c r="HU13" s="803">
        <f t="shared" si="595"/>
        <v>6306.2882363249992</v>
      </c>
      <c r="HV13" s="803">
        <f t="shared" si="596"/>
        <v>7372.1397692249984</v>
      </c>
      <c r="HW13" s="803">
        <f t="shared" ref="HW13:JB13" si="1728">HX45*HW$32</f>
        <v>9947.9476403999997</v>
      </c>
      <c r="HX13" s="803">
        <f t="shared" ref="HX13:JC13" si="1729">HX45*HX$32</f>
        <v>14211.353771999997</v>
      </c>
      <c r="HY13" s="803">
        <f t="shared" si="599"/>
        <v>6409.2586949999995</v>
      </c>
      <c r="HZ13" s="803">
        <f t="shared" si="600"/>
        <v>6473.3512819500002</v>
      </c>
      <c r="IA13" s="803">
        <f t="shared" si="601"/>
        <v>6398.5765971750006</v>
      </c>
      <c r="IB13" s="803">
        <f t="shared" si="602"/>
        <v>5688.2170918125003</v>
      </c>
      <c r="IC13" s="803">
        <f t="shared" si="603"/>
        <v>6649.6058960624996</v>
      </c>
      <c r="ID13" s="803">
        <f t="shared" ref="ID13:JI13" si="1730">IE45*ID$32</f>
        <v>8972.9621729999999</v>
      </c>
      <c r="IE13" s="803">
        <f t="shared" ref="IE13:JJ13" si="1731">IE45*IE$32</f>
        <v>12818.517389999999</v>
      </c>
      <c r="IF13" s="803">
        <f t="shared" si="606"/>
        <v>7321.1518800000003</v>
      </c>
      <c r="IG13" s="803">
        <f t="shared" si="607"/>
        <v>7394.3633988000001</v>
      </c>
      <c r="IH13" s="803">
        <f t="shared" si="608"/>
        <v>7308.9499602000005</v>
      </c>
      <c r="II13" s="803">
        <f t="shared" si="609"/>
        <v>6497.5222935000002</v>
      </c>
      <c r="IJ13" s="803">
        <f t="shared" si="610"/>
        <v>7595.6950754999998</v>
      </c>
      <c r="IK13" s="803">
        <f t="shared" ref="IK13:JP13" si="1732">IL45*IK$32</f>
        <v>10249.612632</v>
      </c>
      <c r="IL13" s="803">
        <f t="shared" ref="IL13:JQ13" si="1733">IL45*IL$32</f>
        <v>14642.303760000001</v>
      </c>
      <c r="IM13" s="803">
        <f t="shared" si="613"/>
        <v>7713.3578255999992</v>
      </c>
      <c r="IN13" s="803">
        <f t="shared" si="614"/>
        <v>7790.4914038559991</v>
      </c>
      <c r="IO13" s="803">
        <f t="shared" si="615"/>
        <v>7700.5022292239992</v>
      </c>
      <c r="IP13" s="803">
        <f t="shared" si="616"/>
        <v>6845.6050702199991</v>
      </c>
      <c r="IQ13" s="803">
        <f t="shared" si="617"/>
        <v>8002.6087440599986</v>
      </c>
      <c r="IR13" s="803">
        <f t="shared" ref="IR13:JW13" si="1734">IS45*IR$32</f>
        <v>10798.700955839999</v>
      </c>
      <c r="IS13" s="803">
        <f t="shared" ref="IS13:JX13" si="1735">IS45*IS$32</f>
        <v>15426.715651199998</v>
      </c>
      <c r="IT13" s="803">
        <f t="shared" si="620"/>
        <v>7235.6653403999999</v>
      </c>
      <c r="IU13" s="803">
        <f t="shared" si="621"/>
        <v>7308.021993804</v>
      </c>
      <c r="IV13" s="803">
        <f t="shared" si="622"/>
        <v>7223.6058981660008</v>
      </c>
      <c r="IW13" s="803">
        <f t="shared" si="623"/>
        <v>6421.6529896049997</v>
      </c>
      <c r="IX13" s="803">
        <f t="shared" si="624"/>
        <v>7507.0027906650002</v>
      </c>
      <c r="IY13" s="803">
        <f t="shared" ref="IY13:KD13" si="1736">IZ45*IY$32</f>
        <v>10129.931476560001</v>
      </c>
      <c r="IZ13" s="803">
        <f t="shared" ref="IZ13:KE13" si="1737">IZ45*IZ$32</f>
        <v>14471.3306808</v>
      </c>
      <c r="JA13" s="803">
        <f t="shared" si="627"/>
        <v>5748.7345019999993</v>
      </c>
      <c r="JB13" s="803">
        <f t="shared" si="628"/>
        <v>5806.2218470199996</v>
      </c>
      <c r="JC13" s="803">
        <f t="shared" si="629"/>
        <v>5739.1532778299998</v>
      </c>
      <c r="JD13" s="803">
        <f t="shared" si="630"/>
        <v>5102.0018705249995</v>
      </c>
      <c r="JE13" s="803">
        <f t="shared" si="631"/>
        <v>5964.3120458249996</v>
      </c>
      <c r="JF13" s="803">
        <f t="shared" ref="JF13:KK13" si="1738">JG45*JF$32</f>
        <v>8048.2283028000002</v>
      </c>
      <c r="JG13" s="803">
        <f t="shared" ref="JG13:KL13" si="1739">JG45*JG$32</f>
        <v>11497.469003999999</v>
      </c>
      <c r="JH13" s="803">
        <f t="shared" si="634"/>
        <v>6039.0619379999989</v>
      </c>
      <c r="JI13" s="803">
        <f t="shared" si="635"/>
        <v>6099.4525573799992</v>
      </c>
      <c r="JJ13" s="803">
        <f t="shared" si="636"/>
        <v>6028.9968347699996</v>
      </c>
      <c r="JK13" s="803">
        <f t="shared" si="637"/>
        <v>5359.6674699749992</v>
      </c>
      <c r="JL13" s="803">
        <f t="shared" si="638"/>
        <v>6265.5267606749994</v>
      </c>
      <c r="JM13" s="803">
        <f t="shared" ref="JM13:KR13" si="1740">JN45*JM$32</f>
        <v>8454.6867132000007</v>
      </c>
      <c r="JN13" s="803">
        <f t="shared" ref="JN13:KS13" si="1741">JN45*JN$32</f>
        <v>12078.123875999998</v>
      </c>
      <c r="JO13" s="803">
        <f t="shared" si="641"/>
        <v>3952.0222875315008</v>
      </c>
      <c r="JP13" s="803">
        <f t="shared" si="642"/>
        <v>3862.4298427260005</v>
      </c>
      <c r="JQ13" s="803">
        <f t="shared" si="643"/>
        <v>3918.8399005665005</v>
      </c>
      <c r="JR13" s="803">
        <f t="shared" si="644"/>
        <v>3832.5656944575007</v>
      </c>
      <c r="JS13" s="803">
        <f t="shared" si="645"/>
        <v>4240.7090541270009</v>
      </c>
      <c r="JT13" s="803">
        <f t="shared" ref="JT13:KY13" si="1742">JU45*JT$32</f>
        <v>5219.5894695945008</v>
      </c>
      <c r="JU13" s="803">
        <f t="shared" ref="JU13:KZ13" si="1743">JU45*JU$32</f>
        <v>8156.2307159970005</v>
      </c>
      <c r="JV13" s="803">
        <f t="shared" si="648"/>
        <v>5164.5255918480007</v>
      </c>
      <c r="JW13" s="803">
        <f t="shared" si="649"/>
        <v>5047.4456665920006</v>
      </c>
      <c r="JX13" s="803">
        <f t="shared" si="650"/>
        <v>5121.1626565680008</v>
      </c>
      <c r="JY13" s="803">
        <f t="shared" si="651"/>
        <v>5008.4190248400009</v>
      </c>
      <c r="JZ13" s="803">
        <f t="shared" si="652"/>
        <v>5541.7831287840008</v>
      </c>
      <c r="KA13" s="803">
        <f t="shared" ref="KA13:LF13" si="1744">KB45*KA$32</f>
        <v>6820.9897195440008</v>
      </c>
      <c r="KB13" s="803">
        <f t="shared" ref="KB13:LG13" si="1745">KB45*KB$32</f>
        <v>10658.609491824001</v>
      </c>
      <c r="KC13" s="803">
        <f t="shared" si="655"/>
        <v>11440.0016994375</v>
      </c>
      <c r="KD13" s="803">
        <f t="shared" si="656"/>
        <v>11180.65657275</v>
      </c>
      <c r="KE13" s="803">
        <f t="shared" si="657"/>
        <v>11343.9479488125</v>
      </c>
      <c r="KF13" s="803">
        <f t="shared" si="658"/>
        <v>11094.208197187501</v>
      </c>
      <c r="KG13" s="803">
        <f t="shared" si="659"/>
        <v>12275.669329875</v>
      </c>
      <c r="KH13" s="803">
        <f t="shared" ref="KH13:LM13" si="1746">KI45*KH$32</f>
        <v>15109.2549733125</v>
      </c>
      <c r="KI13" s="803">
        <f t="shared" ref="KI13:LN13" si="1747">KI45*KI$32</f>
        <v>23610.011903625</v>
      </c>
      <c r="KJ13" s="803">
        <f t="shared" si="662"/>
        <v>13172.0264551575</v>
      </c>
      <c r="KK13" s="803">
        <f t="shared" si="663"/>
        <v>12873.416283630002</v>
      </c>
      <c r="KL13" s="803">
        <f t="shared" si="664"/>
        <v>13061.4300953325</v>
      </c>
      <c r="KM13" s="803">
        <f t="shared" si="665"/>
        <v>12773.879559787501</v>
      </c>
      <c r="KN13" s="803">
        <f t="shared" si="666"/>
        <v>14134.214785635</v>
      </c>
      <c r="KO13" s="803">
        <f t="shared" ref="KO13:LT13" si="1748">KP45*KO$32</f>
        <v>17396.807400472502</v>
      </c>
      <c r="KP13" s="803">
        <f t="shared" ref="KP13:LU13" si="1749">KP45*KP$32</f>
        <v>27184.585244984999</v>
      </c>
      <c r="KQ13" s="803">
        <f t="shared" si="669"/>
        <v>9451.1558034240006</v>
      </c>
      <c r="KR13" s="803">
        <f t="shared" si="670"/>
        <v>9236.8978632960007</v>
      </c>
      <c r="KS13" s="803">
        <f t="shared" si="671"/>
        <v>9371.801010784</v>
      </c>
      <c r="KT13" s="803">
        <f t="shared" si="672"/>
        <v>9165.4785499200007</v>
      </c>
      <c r="KU13" s="803">
        <f t="shared" si="673"/>
        <v>10141.542499392001</v>
      </c>
      <c r="KV13" s="803">
        <f t="shared" ref="KV13:MA13" si="1750">KW45*KV$32</f>
        <v>12482.508882271999</v>
      </c>
      <c r="KW13" s="803">
        <f t="shared" ref="KW13:MB13" si="1751">KW45*KW$32</f>
        <v>19505.408030912</v>
      </c>
      <c r="KX13" s="803">
        <f t="shared" si="676"/>
        <v>10464.910754664003</v>
      </c>
      <c r="KY13" s="803">
        <f t="shared" si="677"/>
        <v>10227.670964256004</v>
      </c>
      <c r="KZ13" s="803">
        <f t="shared" si="678"/>
        <v>10377.044165624002</v>
      </c>
      <c r="LA13" s="803">
        <f t="shared" si="679"/>
        <v>10148.591034120003</v>
      </c>
      <c r="LB13" s="803">
        <f t="shared" si="680"/>
        <v>11229.350079312002</v>
      </c>
      <c r="LC13" s="803">
        <f t="shared" ref="LC13:MH13" si="1752">LD45*LC$32</f>
        <v>13821.414455992002</v>
      </c>
      <c r="LD13" s="803">
        <f t="shared" ref="LD13:MI13" si="1753">LD45*LD$32</f>
        <v>21597.607586032005</v>
      </c>
      <c r="LE13" s="803">
        <f t="shared" si="683"/>
        <v>11895.326022480001</v>
      </c>
      <c r="LF13" s="803">
        <f t="shared" si="684"/>
        <v>11625.658681920002</v>
      </c>
      <c r="LG13" s="803">
        <f t="shared" si="685"/>
        <v>11795.449229680002</v>
      </c>
      <c r="LH13" s="803">
        <f t="shared" si="686"/>
        <v>11535.769568400001</v>
      </c>
      <c r="LI13" s="803">
        <f t="shared" si="687"/>
        <v>12764.254119840001</v>
      </c>
      <c r="LJ13" s="803">
        <f t="shared" ref="LJ13:MO13" si="1754">LK45*LJ$32</f>
        <v>15710.61950744</v>
      </c>
      <c r="LK13" s="803">
        <f t="shared" ref="LK13:MP13" si="1755">LK45*LK$32</f>
        <v>24549.715670240003</v>
      </c>
      <c r="LL13" s="803">
        <f t="shared" si="690"/>
        <v>14190.640897800002</v>
      </c>
      <c r="LM13" s="803">
        <f t="shared" si="691"/>
        <v>13868.938711200002</v>
      </c>
      <c r="LN13" s="803">
        <f t="shared" si="692"/>
        <v>14071.491939800002</v>
      </c>
      <c r="LO13" s="803">
        <f t="shared" si="693"/>
        <v>13761.704649000003</v>
      </c>
      <c r="LP13" s="803">
        <f t="shared" si="694"/>
        <v>15227.236832400002</v>
      </c>
      <c r="LQ13" s="803">
        <f t="shared" ref="LQ13:MV13" si="1756">LR45*LQ$32</f>
        <v>18742.131093400003</v>
      </c>
      <c r="LR13" s="803">
        <f t="shared" ref="LR13:MW13" si="1757">LR45*LR$32</f>
        <v>29286.813876400003</v>
      </c>
      <c r="LS13" s="803">
        <f t="shared" si="697"/>
        <v>19632.223379160001</v>
      </c>
      <c r="LT13" s="803">
        <f t="shared" si="698"/>
        <v>19187.160380640005</v>
      </c>
      <c r="LU13" s="803">
        <f t="shared" si="699"/>
        <v>19467.385231560002</v>
      </c>
      <c r="LV13" s="803">
        <f t="shared" si="700"/>
        <v>19038.806047800004</v>
      </c>
      <c r="LW13" s="803">
        <f t="shared" si="701"/>
        <v>21066.315263280001</v>
      </c>
      <c r="LX13" s="803">
        <f t="shared" ref="LX13:NC13" si="1758">LY45*LX$32</f>
        <v>25929.040617480005</v>
      </c>
      <c r="LY13" s="803">
        <f t="shared" ref="LY13:ND13" si="1759">LY45*LY$32</f>
        <v>40517.216680080004</v>
      </c>
      <c r="LZ13" s="803">
        <f t="shared" si="704"/>
        <v>28591.508730960006</v>
      </c>
      <c r="MA13" s="803">
        <f t="shared" si="705"/>
        <v>27943.338507840006</v>
      </c>
      <c r="MB13" s="803">
        <f t="shared" si="706"/>
        <v>28351.445685360006</v>
      </c>
      <c r="MC13" s="803">
        <f t="shared" si="707"/>
        <v>27727.281766800006</v>
      </c>
      <c r="MD13" s="803">
        <f t="shared" si="708"/>
        <v>30680.057227680005</v>
      </c>
      <c r="ME13" s="803">
        <f t="shared" ref="ME13:NJ13" si="1760">MF45*ME$32</f>
        <v>37761.917072880002</v>
      </c>
      <c r="MF13" s="803">
        <f t="shared" ref="MF13:NK13" si="1761">MF45*MF$32</f>
        <v>59007.496608480011</v>
      </c>
      <c r="MG13" s="803">
        <f t="shared" si="711"/>
        <v>38593.437644159996</v>
      </c>
      <c r="MH13" s="803">
        <f t="shared" si="712"/>
        <v>37718.523440639998</v>
      </c>
      <c r="MI13" s="803">
        <f t="shared" si="713"/>
        <v>38269.395346559999</v>
      </c>
      <c r="MJ13" s="803">
        <f t="shared" si="714"/>
        <v>37426.885372800003</v>
      </c>
      <c r="MK13" s="803">
        <f t="shared" si="715"/>
        <v>41412.60563328</v>
      </c>
      <c r="ML13" s="803">
        <f t="shared" ref="ML13:OC13" si="1762">MM45*ML$32</f>
        <v>50971.853412479999</v>
      </c>
      <c r="MM13" s="803">
        <f t="shared" ref="MM13:OC13" si="1763">MM45*MM$32</f>
        <v>79649.596750079989</v>
      </c>
      <c r="MN13" s="803">
        <f t="shared" si="718"/>
        <v>31646.342266560001</v>
      </c>
      <c r="MO13" s="803">
        <f t="shared" si="719"/>
        <v>30928.918890240002</v>
      </c>
      <c r="MP13" s="803">
        <f t="shared" si="720"/>
        <v>31380.629904959998</v>
      </c>
      <c r="MQ13" s="803">
        <v>75030.179999999993</v>
      </c>
      <c r="MR13" s="803">
        <v>68781.55</v>
      </c>
      <c r="MS13" s="803">
        <v>89175.27</v>
      </c>
      <c r="MT13" s="803">
        <v>98399.55</v>
      </c>
      <c r="MU13" s="803">
        <v>0</v>
      </c>
      <c r="MV13" s="803">
        <v>11124.51</v>
      </c>
      <c r="MW13" s="803">
        <v>14211.56</v>
      </c>
      <c r="MX13" s="803">
        <v>11421.598840000001</v>
      </c>
      <c r="MY13" s="803">
        <v>12698.73522</v>
      </c>
      <c r="MZ13" s="803">
        <v>14991.05</v>
      </c>
      <c r="NA13" s="803">
        <v>12495.56</v>
      </c>
      <c r="NB13" s="803">
        <v>0</v>
      </c>
      <c r="NC13" s="803">
        <f>$NH$45*NC$32</f>
        <v>9189.6198782976007</v>
      </c>
      <c r="ND13" s="803">
        <f t="shared" ref="ND13:NH13" si="1764">$NH$45*ND$32</f>
        <v>8668.6236693504015</v>
      </c>
      <c r="NE13" s="803">
        <f t="shared" si="1764"/>
        <v>7821.2201969664011</v>
      </c>
      <c r="NF13" s="803">
        <f t="shared" si="1764"/>
        <v>8649.7924810752011</v>
      </c>
      <c r="NG13" s="803">
        <f t="shared" si="1764"/>
        <v>11129.232270643202</v>
      </c>
      <c r="NH13" s="803">
        <f t="shared" si="1764"/>
        <v>17312.139087667201</v>
      </c>
      <c r="NI13" s="803">
        <f t="shared" si="722"/>
        <v>4516.8756136875008</v>
      </c>
      <c r="NJ13" s="803">
        <f t="shared" si="723"/>
        <v>4414.4779297500008</v>
      </c>
      <c r="NK13" s="803">
        <f t="shared" si="724"/>
        <v>4478.9505455625003</v>
      </c>
      <c r="NL13" s="803">
        <f t="shared" si="725"/>
        <v>4380.3453684375008</v>
      </c>
      <c r="NM13" s="803">
        <f t="shared" si="726"/>
        <v>4846.8237063750003</v>
      </c>
      <c r="NN13" s="803">
        <f t="shared" ref="NN13:OC13" si="1765">NO45*NN$32</f>
        <v>5965.6132160625002</v>
      </c>
      <c r="NO13" s="803">
        <f t="shared" ref="NO13:OC13" si="1766">NO45*NO$32</f>
        <v>9321.9817451250001</v>
      </c>
      <c r="NP13" s="803">
        <f t="shared" si="729"/>
        <v>6243.9389107200013</v>
      </c>
      <c r="NQ13" s="803">
        <f t="shared" si="730"/>
        <v>6674.0319475200004</v>
      </c>
      <c r="NR13" s="803">
        <f t="shared" si="731"/>
        <v>5793.6062016000014</v>
      </c>
      <c r="NS13" s="803">
        <f t="shared" si="732"/>
        <v>5945.4037440000011</v>
      </c>
      <c r="NT13" s="803">
        <f t="shared" si="733"/>
        <v>6335.0174361600011</v>
      </c>
      <c r="NU13" s="803">
        <f t="shared" ref="NU13:OC13" si="1767">NV45*NU$32</f>
        <v>8019.9701568000019</v>
      </c>
      <c r="NV13" s="803">
        <f t="shared" ref="NV13:OC13" si="1768">NV45*NV$32</f>
        <v>11587.212403200003</v>
      </c>
      <c r="NW13" s="803">
        <f t="shared" si="736"/>
        <v>7179.2272578600005</v>
      </c>
      <c r="NX13" s="803">
        <f t="shared" si="737"/>
        <v>7673.7445325100007</v>
      </c>
      <c r="NY13" s="803">
        <f t="shared" si="738"/>
        <v>6661.4385820500011</v>
      </c>
      <c r="NZ13" s="803">
        <f t="shared" si="739"/>
        <v>6835.97409075</v>
      </c>
      <c r="OA13" s="803">
        <f t="shared" si="740"/>
        <v>7283.9485630800009</v>
      </c>
      <c r="OB13" s="803">
        <f t="shared" ref="OB13:OC13" si="1769">OC45*OB$32</f>
        <v>9221.2927096500007</v>
      </c>
      <c r="OC13" s="803">
        <f t="shared" si="367"/>
        <v>13322.877164100002</v>
      </c>
    </row>
    <row r="14" spans="1:442">
      <c r="A14" s="807" t="s">
        <v>21</v>
      </c>
      <c r="B14" s="803">
        <f t="shared" si="368"/>
        <v>7043.9851855800007</v>
      </c>
      <c r="C14" s="803">
        <f t="shared" si="369"/>
        <v>6945.1834131750002</v>
      </c>
      <c r="D14" s="803">
        <f t="shared" si="370"/>
        <v>7003.3021028250005</v>
      </c>
      <c r="E14" s="803">
        <f t="shared" si="371"/>
        <v>7235.7768614250008</v>
      </c>
      <c r="F14" s="803">
        <f t="shared" si="372"/>
        <v>7991.319826875002</v>
      </c>
      <c r="G14" s="803">
        <f t="shared" si="373"/>
        <v>9025.8325026450002</v>
      </c>
      <c r="H14" s="803">
        <f t="shared" si="374"/>
        <v>12873.289757475002</v>
      </c>
      <c r="I14" s="803">
        <f t="shared" si="375"/>
        <v>6811.9702893900003</v>
      </c>
      <c r="J14" s="803">
        <f t="shared" si="376"/>
        <v>6716.4228513375001</v>
      </c>
      <c r="K14" s="803">
        <f t="shared" si="377"/>
        <v>6772.6272266625001</v>
      </c>
      <c r="L14" s="803">
        <f t="shared" si="378"/>
        <v>6997.4447279625001</v>
      </c>
      <c r="M14" s="803">
        <f t="shared" si="379"/>
        <v>7728.101607187501</v>
      </c>
      <c r="N14" s="803">
        <f t="shared" ref="N14:BY14" si="1770">O46*N$32</f>
        <v>8728.539487972499</v>
      </c>
      <c r="O14" s="803">
        <f t="shared" ref="O14:BZ14" si="1771">O46*O$32</f>
        <v>12449.2691344875</v>
      </c>
      <c r="P14" s="803">
        <f t="shared" si="382"/>
        <v>6277.7472533999999</v>
      </c>
      <c r="Q14" s="803">
        <f t="shared" si="383"/>
        <v>6189.6930427499992</v>
      </c>
      <c r="R14" s="803">
        <f t="shared" si="384"/>
        <v>6241.4896372499998</v>
      </c>
      <c r="S14" s="803">
        <f t="shared" si="385"/>
        <v>6448.6760152500001</v>
      </c>
      <c r="T14" s="803">
        <f t="shared" si="386"/>
        <v>7122.0317437500007</v>
      </c>
      <c r="U14" s="803">
        <f t="shared" ref="U14:CF14" si="1772">V46*U$32</f>
        <v>8044.0111258499992</v>
      </c>
      <c r="V14" s="803">
        <f t="shared" ref="V14:CG14" si="1773">V46*V$32</f>
        <v>11472.945681749999</v>
      </c>
      <c r="W14" s="803">
        <f t="shared" si="389"/>
        <v>5497.0943264999996</v>
      </c>
      <c r="X14" s="803">
        <f t="shared" si="390"/>
        <v>5419.9898681249988</v>
      </c>
      <c r="Y14" s="803">
        <f t="shared" si="391"/>
        <v>5465.3454318749991</v>
      </c>
      <c r="Z14" s="803">
        <f t="shared" si="392"/>
        <v>5646.7676868749995</v>
      </c>
      <c r="AA14" s="803">
        <f t="shared" si="393"/>
        <v>6236.3900156249993</v>
      </c>
      <c r="AB14" s="803">
        <f t="shared" ref="AB14:CM14" si="1774">AC46*AB$32</f>
        <v>7043.7190503749989</v>
      </c>
      <c r="AC14" s="803">
        <f t="shared" ref="AC14:CN14" si="1775">AC46*AC$32</f>
        <v>10046.257370624999</v>
      </c>
      <c r="AD14" s="803">
        <f t="shared" si="396"/>
        <v>5342.8203372600001</v>
      </c>
      <c r="AE14" s="803">
        <f t="shared" si="397"/>
        <v>5267.879787975</v>
      </c>
      <c r="AF14" s="803">
        <f t="shared" si="398"/>
        <v>5311.9624640250004</v>
      </c>
      <c r="AG14" s="803">
        <f t="shared" si="399"/>
        <v>5488.293168225</v>
      </c>
      <c r="AH14" s="803">
        <f t="shared" si="400"/>
        <v>6061.3679568750003</v>
      </c>
      <c r="AI14" s="803">
        <f t="shared" ref="AI14:CT14" si="1776">AJ46*AI$32</f>
        <v>6846.0395905650003</v>
      </c>
      <c r="AJ14" s="803">
        <f t="shared" ref="AJ14:CU14" si="1777">AJ46*AJ$32</f>
        <v>9764.3127450749998</v>
      </c>
      <c r="AK14" s="803">
        <f t="shared" si="403"/>
        <v>7084.1489251680014</v>
      </c>
      <c r="AL14" s="803">
        <f t="shared" si="404"/>
        <v>6984.7837999800013</v>
      </c>
      <c r="AM14" s="803">
        <f t="shared" si="405"/>
        <v>7043.2338736200008</v>
      </c>
      <c r="AN14" s="803">
        <f t="shared" si="406"/>
        <v>7277.034168180001</v>
      </c>
      <c r="AO14" s="803">
        <f t="shared" si="407"/>
        <v>8036.8851255000018</v>
      </c>
      <c r="AP14" s="803">
        <f t="shared" ref="AP14:DA14" si="1778">AQ46*AP$32</f>
        <v>9077.2964362920011</v>
      </c>
      <c r="AQ14" s="803">
        <f t="shared" ref="AQ14:DB14" si="1779">AQ46*AQ$32</f>
        <v>12946.691311260001</v>
      </c>
      <c r="AR14" s="803">
        <f t="shared" si="410"/>
        <v>5459.2993790999999</v>
      </c>
      <c r="AS14" s="803">
        <f t="shared" si="411"/>
        <v>5382.7250478749993</v>
      </c>
      <c r="AT14" s="803">
        <f t="shared" si="412"/>
        <v>5427.7687721249995</v>
      </c>
      <c r="AU14" s="803">
        <f t="shared" si="413"/>
        <v>5607.9436691250003</v>
      </c>
      <c r="AV14" s="803">
        <f t="shared" si="414"/>
        <v>6193.5120843750001</v>
      </c>
      <c r="AW14" s="803">
        <f t="shared" ref="AW14:DH14" si="1780">AX46*AW$32</f>
        <v>6995.2903760249992</v>
      </c>
      <c r="AX14" s="803">
        <f t="shared" ref="AX14:DI14" si="1781">AX46*AX$32</f>
        <v>9977.1849213749992</v>
      </c>
      <c r="AY14" s="803">
        <f t="shared" si="417"/>
        <v>7756.5237882300007</v>
      </c>
      <c r="AZ14" s="803">
        <f t="shared" si="418"/>
        <v>7647.7276624875003</v>
      </c>
      <c r="BA14" s="803">
        <f t="shared" si="419"/>
        <v>7711.7253835125002</v>
      </c>
      <c r="BB14" s="803">
        <f t="shared" si="420"/>
        <v>7967.7162676125008</v>
      </c>
      <c r="BC14" s="803">
        <f t="shared" si="421"/>
        <v>8799.6866409375016</v>
      </c>
      <c r="BD14" s="803">
        <f t="shared" ref="BD14:DO14" si="1782">BE46*BD$32</f>
        <v>9938.8460751825005</v>
      </c>
      <c r="BE14" s="803">
        <f t="shared" ref="BE14:DP14" si="1783">BE46*BE$32</f>
        <v>14175.495207037502</v>
      </c>
      <c r="BF14" s="803">
        <f t="shared" si="424"/>
        <v>7979.8484808000021</v>
      </c>
      <c r="BG14" s="803">
        <f t="shared" si="425"/>
        <v>7867.9199130000015</v>
      </c>
      <c r="BH14" s="803">
        <f t="shared" si="426"/>
        <v>7933.760247000002</v>
      </c>
      <c r="BI14" s="803">
        <f t="shared" si="427"/>
        <v>8197.1215830000019</v>
      </c>
      <c r="BJ14" s="803">
        <f t="shared" si="428"/>
        <v>9053.045925000004</v>
      </c>
      <c r="BK14" s="803">
        <f t="shared" ref="BK14:DV14" si="1784">BL46*BK$32</f>
        <v>10225.003870200002</v>
      </c>
      <c r="BL14" s="803">
        <f t="shared" ref="BL14:DW14" si="1785">BL46*BL$32</f>
        <v>14583.633981000004</v>
      </c>
      <c r="BM14" s="803">
        <f t="shared" si="431"/>
        <v>9010.6483723199999</v>
      </c>
      <c r="BN14" s="803">
        <f t="shared" si="432"/>
        <v>8884.2613901999994</v>
      </c>
      <c r="BO14" s="803">
        <f t="shared" si="433"/>
        <v>8958.606673799999</v>
      </c>
      <c r="BP14" s="803">
        <f t="shared" si="434"/>
        <v>9255.9878081999996</v>
      </c>
      <c r="BQ14" s="803">
        <f t="shared" si="435"/>
        <v>10222.476495000001</v>
      </c>
      <c r="BR14" s="803">
        <f t="shared" ref="BR14:EC14" si="1786">BS46*BR$32</f>
        <v>11545.822543079999</v>
      </c>
      <c r="BS14" s="803">
        <f t="shared" ref="BS14:ED14" si="1787">BS46*BS$32</f>
        <v>16467.480317400001</v>
      </c>
      <c r="BT14" s="803">
        <f t="shared" si="438"/>
        <v>7406.8652303100016</v>
      </c>
      <c r="BU14" s="803">
        <f t="shared" si="439"/>
        <v>7302.9735562875012</v>
      </c>
      <c r="BV14" s="803">
        <f t="shared" si="440"/>
        <v>7364.0863057125007</v>
      </c>
      <c r="BW14" s="803">
        <f t="shared" si="441"/>
        <v>7608.5373034125014</v>
      </c>
      <c r="BX14" s="803">
        <f t="shared" si="442"/>
        <v>8403.0030459375012</v>
      </c>
      <c r="BY14" s="803">
        <f t="shared" ref="BY14:EJ14" si="1788">BZ46*BY$32</f>
        <v>9490.8099857025009</v>
      </c>
      <c r="BZ14" s="803">
        <f t="shared" ref="BZ14:EK14" si="1789">BZ46*BZ$32</f>
        <v>13536.473997637502</v>
      </c>
      <c r="CA14" s="803">
        <f t="shared" si="445"/>
        <v>6437.3290663499993</v>
      </c>
      <c r="CB14" s="803">
        <f t="shared" si="446"/>
        <v>6347.0364969374996</v>
      </c>
      <c r="CC14" s="803">
        <f t="shared" si="447"/>
        <v>6400.1497730624997</v>
      </c>
      <c r="CD14" s="803">
        <f t="shared" si="448"/>
        <v>6612.6028775625</v>
      </c>
      <c r="CE14" s="803">
        <f t="shared" si="449"/>
        <v>7303.0754671875002</v>
      </c>
      <c r="CF14" s="803">
        <f t="shared" ref="CF14:EQ14" si="1790">CG46*CF$32</f>
        <v>8248.4917822124989</v>
      </c>
      <c r="CG14" s="803">
        <f t="shared" ref="CG14:ER14" si="1791">CG46*CG$32</f>
        <v>11764.5906616875</v>
      </c>
      <c r="CH14" s="803">
        <f t="shared" si="452"/>
        <v>6920.9275016699994</v>
      </c>
      <c r="CI14" s="803">
        <f t="shared" si="453"/>
        <v>6823.8517858874993</v>
      </c>
      <c r="CJ14" s="803">
        <f t="shared" si="454"/>
        <v>6880.955148112499</v>
      </c>
      <c r="CK14" s="803">
        <f t="shared" si="455"/>
        <v>7109.3685970124998</v>
      </c>
      <c r="CL14" s="803">
        <f t="shared" si="456"/>
        <v>7851.7123059374999</v>
      </c>
      <c r="CM14" s="803">
        <f t="shared" ref="CM14:EX14" si="1792">CN46*CM$32</f>
        <v>8868.1521535424999</v>
      </c>
      <c r="CN14" s="803">
        <f t="shared" ref="CN14:EY14" si="1793">CN46*CN$32</f>
        <v>12648.3947328375</v>
      </c>
      <c r="CO14" s="803">
        <f t="shared" si="459"/>
        <v>7079.0463276</v>
      </c>
      <c r="CP14" s="803">
        <f t="shared" si="460"/>
        <v>6979.7527734999994</v>
      </c>
      <c r="CQ14" s="803">
        <f t="shared" si="461"/>
        <v>7038.1607464999997</v>
      </c>
      <c r="CR14" s="803">
        <f t="shared" si="462"/>
        <v>7271.7926385000001</v>
      </c>
      <c r="CS14" s="803">
        <f t="shared" si="463"/>
        <v>8031.0962875000005</v>
      </c>
      <c r="CT14" s="803">
        <f t="shared" ref="CT14:FE14" si="1794">CU46*CT$32</f>
        <v>9070.7582069</v>
      </c>
      <c r="CU14" s="803">
        <f t="shared" ref="CU14:FF14" si="1795">CU46*CU$32</f>
        <v>12937.366019499999</v>
      </c>
      <c r="CV14" s="803">
        <f t="shared" si="466"/>
        <v>7378.3473036000005</v>
      </c>
      <c r="CW14" s="803">
        <f t="shared" si="467"/>
        <v>7274.8556335000003</v>
      </c>
      <c r="CX14" s="803">
        <f t="shared" si="468"/>
        <v>7335.7330865000004</v>
      </c>
      <c r="CY14" s="803">
        <f t="shared" si="469"/>
        <v>7579.2428985000006</v>
      </c>
      <c r="CZ14" s="803">
        <f t="shared" si="470"/>
        <v>8370.6497875000005</v>
      </c>
      <c r="DA14" s="803">
        <f t="shared" ref="DA14:FL14" si="1796">DB46*DA$32</f>
        <v>9454.2684508999992</v>
      </c>
      <c r="DB14" s="803">
        <f t="shared" ref="DB14:FM14" si="1797">DB46*DB$32</f>
        <v>13484.3558395</v>
      </c>
      <c r="DC14" s="803">
        <f t="shared" si="473"/>
        <v>7962.5569373999997</v>
      </c>
      <c r="DD14" s="803">
        <f t="shared" si="474"/>
        <v>7850.8709077499998</v>
      </c>
      <c r="DE14" s="803">
        <f t="shared" si="475"/>
        <v>7916.5685722499993</v>
      </c>
      <c r="DF14" s="803">
        <f t="shared" si="476"/>
        <v>8179.3592302500001</v>
      </c>
      <c r="DG14" s="803">
        <f t="shared" si="477"/>
        <v>9033.4288687500011</v>
      </c>
      <c r="DH14" s="803">
        <f t="shared" ref="DH14:FS14" si="1798">DI46*DH$32</f>
        <v>10202.847296849999</v>
      </c>
      <c r="DI14" s="803">
        <f t="shared" ref="DI14:FT14" si="1799">DI46*DI$32</f>
        <v>14552.032686750001</v>
      </c>
      <c r="DJ14" s="803">
        <f t="shared" si="480"/>
        <v>12055.312166399999</v>
      </c>
      <c r="DK14" s="803">
        <f t="shared" si="481"/>
        <v>11886.219503999999</v>
      </c>
      <c r="DL14" s="803">
        <f t="shared" si="482"/>
        <v>11985.685775999998</v>
      </c>
      <c r="DM14" s="803">
        <f t="shared" si="483"/>
        <v>12383.550863999999</v>
      </c>
      <c r="DN14" s="803">
        <f t="shared" si="484"/>
        <v>13676.6124</v>
      </c>
      <c r="DO14" s="803">
        <f t="shared" ref="DO14:FZ14" si="1800">DP46*DO$32</f>
        <v>15447.112041599999</v>
      </c>
      <c r="DP14" s="803">
        <f t="shared" ref="DP14:GA14" si="1801">DP46*DP$32</f>
        <v>22031.779247999999</v>
      </c>
      <c r="DQ14" s="803">
        <f t="shared" si="487"/>
        <v>6770.6070403104013</v>
      </c>
      <c r="DR14" s="803">
        <f t="shared" si="488"/>
        <v>6675.6397798440003</v>
      </c>
      <c r="DS14" s="803">
        <f t="shared" si="489"/>
        <v>6731.5028742360009</v>
      </c>
      <c r="DT14" s="803">
        <f t="shared" si="490"/>
        <v>6954.9552518040009</v>
      </c>
      <c r="DU14" s="803">
        <f t="shared" si="491"/>
        <v>7681.1754789000015</v>
      </c>
      <c r="DV14" s="803">
        <f t="shared" ref="DV14:GG14" si="1802">DW46*DV$32</f>
        <v>8675.5385590776004</v>
      </c>
      <c r="DW14" s="803">
        <f t="shared" ref="DW14:GH14" si="1803">DW46*DW$32</f>
        <v>12373.675407828001</v>
      </c>
      <c r="DX14" s="803">
        <f t="shared" si="494"/>
        <v>15869.532349496543</v>
      </c>
      <c r="DY14" s="803">
        <f t="shared" si="495"/>
        <v>18888.062054030597</v>
      </c>
      <c r="DZ14" s="803">
        <f t="shared" si="496"/>
        <v>25272.335595826557</v>
      </c>
      <c r="EA14" s="803">
        <f t="shared" si="497"/>
        <v>9824.5817101391149</v>
      </c>
      <c r="EB14" s="803">
        <f t="shared" si="498"/>
        <v>10850.441647744005</v>
      </c>
      <c r="EC14" s="803">
        <f t="shared" ref="EC14:GN14" si="1804">ED46*EC$32</f>
        <v>12255.080639233771</v>
      </c>
      <c r="ED14" s="803">
        <f t="shared" ref="ED14:GO14" si="1805">ED46*ED$32</f>
        <v>17479.075090729428</v>
      </c>
      <c r="EE14" s="803">
        <f t="shared" si="501"/>
        <v>7362.9739853280007</v>
      </c>
      <c r="EF14" s="803">
        <f t="shared" si="502"/>
        <v>7259.6979475799999</v>
      </c>
      <c r="EG14" s="803">
        <f t="shared" si="503"/>
        <v>7320.4485580199998</v>
      </c>
      <c r="EH14" s="803">
        <f t="shared" si="504"/>
        <v>7563.4509997800005</v>
      </c>
      <c r="EI14" s="803">
        <f t="shared" si="505"/>
        <v>8353.2089355000007</v>
      </c>
      <c r="EJ14" s="803">
        <f t="shared" ref="EJ14:GU14" si="1806">EK46*EJ$32</f>
        <v>9434.5698013319998</v>
      </c>
      <c r="EK14" s="803">
        <f t="shared" ref="EK14:GV14" si="1807">EK46*EK$32</f>
        <v>13456.260212460002</v>
      </c>
      <c r="EL14" s="803">
        <f t="shared" si="508"/>
        <v>11321.846586959999</v>
      </c>
      <c r="EM14" s="803">
        <f t="shared" si="509"/>
        <v>11163.041808099999</v>
      </c>
      <c r="EN14" s="803">
        <f t="shared" si="510"/>
        <v>11256.456383899998</v>
      </c>
      <c r="EO14" s="803">
        <f t="shared" si="511"/>
        <v>11630.114687099998</v>
      </c>
      <c r="EP14" s="803">
        <f t="shared" si="512"/>
        <v>12844.504172499999</v>
      </c>
      <c r="EQ14" s="803">
        <f>10362.3454441*102%</f>
        <v>10569.592352981999</v>
      </c>
      <c r="ER14" s="803">
        <f>14779.5203855*102%</f>
        <v>15075.11079321</v>
      </c>
      <c r="ES14" s="803">
        <f t="shared" si="515"/>
        <v>7447.1271909840007</v>
      </c>
      <c r="ET14" s="803">
        <f t="shared" si="516"/>
        <v>7342.6707864900009</v>
      </c>
      <c r="EU14" s="803">
        <f t="shared" si="517"/>
        <v>7404.1157303100008</v>
      </c>
      <c r="EV14" s="803">
        <f t="shared" si="518"/>
        <v>7649.8955055900005</v>
      </c>
      <c r="EW14" s="803">
        <f t="shared" si="519"/>
        <v>8448.6797752500024</v>
      </c>
      <c r="EX14" s="803">
        <f t="shared" ref="EX14:HI14" si="1808">EY46*EX$32</f>
        <v>9542.399775246</v>
      </c>
      <c r="EY14" s="803">
        <f t="shared" ref="EY14:HJ14" si="1809">EY46*EY$32</f>
        <v>13610.055056130002</v>
      </c>
      <c r="EZ14" s="803">
        <f t="shared" si="522"/>
        <v>8629.5357383039991</v>
      </c>
      <c r="FA14" s="803">
        <f t="shared" si="523"/>
        <v>8508.4943954399987</v>
      </c>
      <c r="FB14" s="803">
        <f t="shared" si="524"/>
        <v>8579.6951853599985</v>
      </c>
      <c r="FC14" s="803">
        <f t="shared" si="525"/>
        <v>8864.4983450399995</v>
      </c>
      <c r="FD14" s="803">
        <f t="shared" si="526"/>
        <v>9790.1086140000007</v>
      </c>
      <c r="FE14" s="803">
        <f t="shared" ref="FE14:HP14" si="1810">FF46*FE$32</f>
        <v>11057.482674575998</v>
      </c>
      <c r="FF14" s="803">
        <f t="shared" ref="FF14:HQ14" si="1811">FF46*FF$32</f>
        <v>15770.974967279999</v>
      </c>
      <c r="FG14" s="803">
        <f t="shared" si="529"/>
        <v>9377.6241467088003</v>
      </c>
      <c r="FH14" s="803">
        <f t="shared" si="530"/>
        <v>9246.0898146180007</v>
      </c>
      <c r="FI14" s="803">
        <f t="shared" si="531"/>
        <v>9323.4629511420007</v>
      </c>
      <c r="FJ14" s="803">
        <f t="shared" si="532"/>
        <v>9632.955497238001</v>
      </c>
      <c r="FK14" s="803">
        <f t="shared" si="533"/>
        <v>10638.80627205</v>
      </c>
      <c r="FL14" s="803">
        <f t="shared" ref="FL14:HW14" si="1812">FM46*FL$32</f>
        <v>12016.048102177199</v>
      </c>
      <c r="FM14" s="803">
        <f t="shared" ref="FM14:HX14" si="1813">FM46*FM$32</f>
        <v>17138.149740066001</v>
      </c>
      <c r="FN14" s="803">
        <f t="shared" si="536"/>
        <v>7417.4938753392007</v>
      </c>
      <c r="FO14" s="803">
        <f t="shared" si="537"/>
        <v>7313.4531196620001</v>
      </c>
      <c r="FP14" s="803">
        <f t="shared" si="538"/>
        <v>7374.6535641780001</v>
      </c>
      <c r="FQ14" s="803">
        <f t="shared" si="539"/>
        <v>7619.4553422420004</v>
      </c>
      <c r="FR14" s="803">
        <f t="shared" si="540"/>
        <v>8415.0611209500003</v>
      </c>
      <c r="FS14" s="803">
        <f t="shared" ref="FS14:ID14" si="1814">FT46*FS$32</f>
        <v>9504.4290333347999</v>
      </c>
      <c r="FT14" s="803">
        <f t="shared" ref="FT14:IE14" si="1815">FT46*FT$32</f>
        <v>13555.898460294</v>
      </c>
      <c r="FU14" s="803">
        <f t="shared" si="543"/>
        <v>10362.3017927328</v>
      </c>
      <c r="FV14" s="803">
        <f t="shared" si="544"/>
        <v>10216.955975507999</v>
      </c>
      <c r="FW14" s="803">
        <f t="shared" si="545"/>
        <v>10302.453515051999</v>
      </c>
      <c r="FX14" s="803">
        <f t="shared" si="546"/>
        <v>10644.443673227999</v>
      </c>
      <c r="FY14" s="803">
        <f t="shared" si="547"/>
        <v>11755.9116873</v>
      </c>
      <c r="FZ14" s="803">
        <f t="shared" ref="FZ14:IK14" si="1816">GA46*FZ$32</f>
        <v>13277.767891183199</v>
      </c>
      <c r="GA14" s="803">
        <f t="shared" ref="GA14:IL14" si="1817">GA46*GA$32</f>
        <v>18937.705008995999</v>
      </c>
      <c r="GB14" s="803">
        <f t="shared" si="550"/>
        <v>8619.1000055999993</v>
      </c>
      <c r="GC14" s="803">
        <f t="shared" si="551"/>
        <v>8705.2910056559995</v>
      </c>
      <c r="GD14" s="803">
        <f t="shared" si="552"/>
        <v>8604.7348389239996</v>
      </c>
      <c r="GE14" s="803">
        <f t="shared" si="553"/>
        <v>7649.4512549699994</v>
      </c>
      <c r="GF14" s="803">
        <f t="shared" si="554"/>
        <v>8942.3162558099993</v>
      </c>
      <c r="GG14" s="803">
        <f t="shared" ref="GG14:IR14" si="1818">GH46*GG$32</f>
        <v>12066.740007840001</v>
      </c>
      <c r="GH14" s="803">
        <f t="shared" ref="GH14:IS14" si="1819">GH46*GH$32</f>
        <v>17238.200011199999</v>
      </c>
      <c r="GI14" s="803">
        <f t="shared" si="557"/>
        <v>8758.8933264000007</v>
      </c>
      <c r="GJ14" s="803">
        <f t="shared" si="558"/>
        <v>8846.4822596640024</v>
      </c>
      <c r="GK14" s="803">
        <f t="shared" si="559"/>
        <v>8744.2951708560013</v>
      </c>
      <c r="GL14" s="803">
        <f t="shared" si="560"/>
        <v>7773.5178271800014</v>
      </c>
      <c r="GM14" s="803">
        <f t="shared" si="561"/>
        <v>9087.3518261400022</v>
      </c>
      <c r="GN14" s="803">
        <f t="shared" ref="GN14:HS14" si="1820">GO46*GN$32</f>
        <v>12262.450656960003</v>
      </c>
      <c r="GO14" s="803">
        <f t="shared" ref="GO14:HT14" si="1821">GO46*GO$32</f>
        <v>17517.786652800001</v>
      </c>
      <c r="GP14" s="803">
        <f t="shared" si="564"/>
        <v>8444.7605807999989</v>
      </c>
      <c r="GQ14" s="803">
        <f t="shared" si="565"/>
        <v>8529.2081866079989</v>
      </c>
      <c r="GR14" s="803">
        <f t="shared" si="566"/>
        <v>8430.6859798320002</v>
      </c>
      <c r="GS14" s="803">
        <f t="shared" si="567"/>
        <v>7494.7250154599988</v>
      </c>
      <c r="GT14" s="803">
        <f t="shared" si="568"/>
        <v>8761.4391025799996</v>
      </c>
      <c r="GU14" s="803">
        <f t="shared" ref="GU14:HZ14" si="1822">GV46*GU$32</f>
        <v>11822.66481312</v>
      </c>
      <c r="GV14" s="803">
        <f t="shared" ref="GV14:IA14" si="1823">GV46*GV$32</f>
        <v>16889.521161599998</v>
      </c>
      <c r="GW14" s="803">
        <f t="shared" si="571"/>
        <v>8139.0465071999997</v>
      </c>
      <c r="GX14" s="803">
        <f t="shared" si="572"/>
        <v>8220.4369722720003</v>
      </c>
      <c r="GY14" s="803">
        <f t="shared" si="573"/>
        <v>8125.4814296880004</v>
      </c>
      <c r="GZ14" s="803">
        <f t="shared" si="574"/>
        <v>7223.4037751400001</v>
      </c>
      <c r="HA14" s="803">
        <f t="shared" si="575"/>
        <v>8444.2607512200011</v>
      </c>
      <c r="HB14" s="803">
        <f t="shared" ref="HB14:IG14" si="1824">HC46*HB$32</f>
        <v>11394.665110080001</v>
      </c>
      <c r="HC14" s="803">
        <f t="shared" ref="HC14:IH14" si="1825">HC46*HC$32</f>
        <v>16278.093014399999</v>
      </c>
      <c r="HD14" s="803">
        <f t="shared" si="578"/>
        <v>6254.0969903999994</v>
      </c>
      <c r="HE14" s="803">
        <f t="shared" si="579"/>
        <v>6316.6379603040004</v>
      </c>
      <c r="HF14" s="803">
        <f t="shared" si="580"/>
        <v>6243.6734954160002</v>
      </c>
      <c r="HG14" s="803">
        <f t="shared" si="581"/>
        <v>5550.5110789800001</v>
      </c>
      <c r="HH14" s="803">
        <f t="shared" si="582"/>
        <v>6488.6256275400001</v>
      </c>
      <c r="HI14" s="803">
        <f t="shared" ref="HI14:IN14" si="1826">HJ46*HI$32</f>
        <v>8755.7357865600006</v>
      </c>
      <c r="HJ14" s="803">
        <f t="shared" ref="HJ14:IO14" si="1827">HJ46*HJ$32</f>
        <v>12508.193980799999</v>
      </c>
      <c r="HK14" s="803">
        <f t="shared" si="585"/>
        <v>6984.1679040000008</v>
      </c>
      <c r="HL14" s="803">
        <f t="shared" si="586"/>
        <v>7054.0095830400014</v>
      </c>
      <c r="HM14" s="803">
        <f t="shared" si="587"/>
        <v>6972.5276241600013</v>
      </c>
      <c r="HN14" s="803">
        <f t="shared" si="588"/>
        <v>6198.4490148000004</v>
      </c>
      <c r="HO14" s="803">
        <f t="shared" si="589"/>
        <v>7246.0742004000012</v>
      </c>
      <c r="HP14" s="803">
        <f t="shared" ref="HP14:IU14" si="1828">HQ46*HP$32</f>
        <v>9777.8350656000021</v>
      </c>
      <c r="HQ14" s="803">
        <f t="shared" ref="HQ14:IV14" si="1829">HQ46*HQ$32</f>
        <v>13968.335808000002</v>
      </c>
      <c r="HR14" s="803">
        <f t="shared" si="592"/>
        <v>5672.7690516000002</v>
      </c>
      <c r="HS14" s="803">
        <f t="shared" si="593"/>
        <v>5729.4967421160009</v>
      </c>
      <c r="HT14" s="803">
        <f t="shared" si="594"/>
        <v>5663.3144365140006</v>
      </c>
      <c r="HU14" s="803">
        <f t="shared" si="595"/>
        <v>5034.5825332950008</v>
      </c>
      <c r="HV14" s="803">
        <f t="shared" si="596"/>
        <v>5885.497891035001</v>
      </c>
      <c r="HW14" s="803">
        <f t="shared" ref="HW14:JB14" si="1830">HX46*HW$32</f>
        <v>7941.8766722400014</v>
      </c>
      <c r="HX14" s="803">
        <f t="shared" ref="HX14:JC14" si="1831">HX46*HX$32</f>
        <v>11345.5381032</v>
      </c>
      <c r="HY14" s="803">
        <f t="shared" si="599"/>
        <v>6477.314445</v>
      </c>
      <c r="HZ14" s="803">
        <f t="shared" si="600"/>
        <v>6542.0875894499995</v>
      </c>
      <c r="IA14" s="803">
        <f t="shared" si="601"/>
        <v>6466.5189209250002</v>
      </c>
      <c r="IB14" s="803">
        <f t="shared" si="602"/>
        <v>5748.6165699374997</v>
      </c>
      <c r="IC14" s="803">
        <f t="shared" si="603"/>
        <v>6720.2137366874995</v>
      </c>
      <c r="ID14" s="803">
        <f t="shared" ref="ID14:JI14" si="1832">IE46*ID$32</f>
        <v>9068.2402230000007</v>
      </c>
      <c r="IE14" s="803">
        <f t="shared" ref="IE14:JJ14" si="1833">IE46*IE$32</f>
        <v>12954.62889</v>
      </c>
      <c r="IF14" s="803">
        <f t="shared" si="606"/>
        <v>8746.360560000001</v>
      </c>
      <c r="IG14" s="803">
        <f t="shared" si="607"/>
        <v>8833.8241656000009</v>
      </c>
      <c r="IH14" s="803">
        <f t="shared" si="608"/>
        <v>8731.7832924000013</v>
      </c>
      <c r="II14" s="803">
        <f t="shared" si="609"/>
        <v>7762.3949970000003</v>
      </c>
      <c r="IJ14" s="803">
        <f t="shared" si="610"/>
        <v>9074.3490810000003</v>
      </c>
      <c r="IK14" s="803">
        <f t="shared" ref="IK14:JP14" si="1834">IL46*IK$32</f>
        <v>12244.904784000002</v>
      </c>
      <c r="IL14" s="803">
        <f t="shared" ref="IL14:JQ14" si="1835">IL46*IL$32</f>
        <v>17492.721120000002</v>
      </c>
      <c r="IM14" s="803">
        <f t="shared" si="613"/>
        <v>8615.5027811999989</v>
      </c>
      <c r="IN14" s="803">
        <f t="shared" si="614"/>
        <v>8701.6578090120001</v>
      </c>
      <c r="IO14" s="803">
        <f t="shared" si="615"/>
        <v>8601.1436098979993</v>
      </c>
      <c r="IP14" s="803">
        <f t="shared" si="616"/>
        <v>7646.2587183149999</v>
      </c>
      <c r="IQ14" s="803">
        <f t="shared" si="617"/>
        <v>8938.5841354949989</v>
      </c>
      <c r="IR14" s="803">
        <f t="shared" ref="IR14:JW14" si="1836">IS46*IR$32</f>
        <v>12061.70389368</v>
      </c>
      <c r="IS14" s="803">
        <f t="shared" ref="IS14:JX14" si="1837">IS46*IS$32</f>
        <v>17231.005562399998</v>
      </c>
      <c r="IT14" s="803">
        <f t="shared" si="620"/>
        <v>8379.518326200001</v>
      </c>
      <c r="IU14" s="803">
        <f t="shared" si="621"/>
        <v>8463.3135094620011</v>
      </c>
      <c r="IV14" s="803">
        <f t="shared" si="622"/>
        <v>8365.5524623230012</v>
      </c>
      <c r="IW14" s="803">
        <f t="shared" si="623"/>
        <v>7436.8225145025008</v>
      </c>
      <c r="IX14" s="803">
        <f t="shared" si="624"/>
        <v>8693.750263432501</v>
      </c>
      <c r="IY14" s="803">
        <f t="shared" ref="IY14:KD14" si="1838">IZ46*IY$32</f>
        <v>11731.325656680003</v>
      </c>
      <c r="IZ14" s="803">
        <f t="shared" ref="IZ14:KE14" si="1839">IZ46*IZ$32</f>
        <v>16759.036652400002</v>
      </c>
      <c r="JA14" s="803">
        <f t="shared" si="627"/>
        <v>6787.6166862000009</v>
      </c>
      <c r="JB14" s="803">
        <f t="shared" si="628"/>
        <v>6855.4928530620009</v>
      </c>
      <c r="JC14" s="803">
        <f t="shared" si="629"/>
        <v>6776.3039917230008</v>
      </c>
      <c r="JD14" s="803">
        <f t="shared" si="630"/>
        <v>6024.0098090025003</v>
      </c>
      <c r="JE14" s="803">
        <f t="shared" si="631"/>
        <v>7042.1523119325011</v>
      </c>
      <c r="JF14" s="803">
        <f t="shared" ref="JF14:KK14" si="1840">JG46*JF$32</f>
        <v>9502.6633606800024</v>
      </c>
      <c r="JG14" s="803">
        <f t="shared" ref="JG14:KL14" si="1841">JG46*JG$32</f>
        <v>13575.233372400002</v>
      </c>
      <c r="JH14" s="803">
        <f t="shared" si="634"/>
        <v>7930.5148061999998</v>
      </c>
      <c r="JI14" s="803">
        <f t="shared" si="635"/>
        <v>8009.8199542620005</v>
      </c>
      <c r="JJ14" s="803">
        <f t="shared" si="636"/>
        <v>7917.2972815230005</v>
      </c>
      <c r="JK14" s="803">
        <f t="shared" si="637"/>
        <v>7038.3318905024998</v>
      </c>
      <c r="JL14" s="803">
        <f t="shared" si="638"/>
        <v>8227.9091114325001</v>
      </c>
      <c r="JM14" s="803">
        <f t="shared" ref="JM14:KR14" si="1842">JN46*JM$32</f>
        <v>11102.72072868</v>
      </c>
      <c r="JN14" s="803">
        <f t="shared" ref="JN14:KS14" si="1843">JN46*JN$32</f>
        <v>15861.0296124</v>
      </c>
      <c r="JO14" s="803">
        <f t="shared" si="641"/>
        <v>7287.212338245</v>
      </c>
      <c r="JP14" s="803">
        <f t="shared" si="642"/>
        <v>7122.0110509800006</v>
      </c>
      <c r="JQ14" s="803">
        <f t="shared" si="643"/>
        <v>7226.0266762949996</v>
      </c>
      <c r="JR14" s="803">
        <f t="shared" si="644"/>
        <v>7066.9439552250005</v>
      </c>
      <c r="JS14" s="803">
        <f t="shared" si="645"/>
        <v>7819.5275972099998</v>
      </c>
      <c r="JT14" s="803">
        <f t="shared" ref="JT14:KY14" si="1844">JU46*JT$32</f>
        <v>9624.5046247350001</v>
      </c>
      <c r="JU14" s="803">
        <f t="shared" ref="JU14:KZ14" si="1845">JU46*JU$32</f>
        <v>15039.43570731</v>
      </c>
      <c r="JV14" s="803">
        <f t="shared" si="648"/>
        <v>6762.5377829729996</v>
      </c>
      <c r="JW14" s="803">
        <f t="shared" si="649"/>
        <v>6609.2308810920003</v>
      </c>
      <c r="JX14" s="803">
        <f t="shared" si="650"/>
        <v>6705.7574489429999</v>
      </c>
      <c r="JY14" s="803">
        <f t="shared" si="651"/>
        <v>6558.1285804649997</v>
      </c>
      <c r="JZ14" s="803">
        <f t="shared" si="652"/>
        <v>7256.5266890339999</v>
      </c>
      <c r="KA14" s="803">
        <f t="shared" ref="KA14:LF14" si="1846">KB46*KA$32</f>
        <v>8931.546542918999</v>
      </c>
      <c r="KB14" s="803">
        <f t="shared" ref="KB14:LG14" si="1847">KB46*KB$32</f>
        <v>13956.606104573999</v>
      </c>
      <c r="KC14" s="803">
        <f t="shared" si="655"/>
        <v>7623.3327536834995</v>
      </c>
      <c r="KD14" s="803">
        <f t="shared" si="656"/>
        <v>7450.5116081340002</v>
      </c>
      <c r="KE14" s="803">
        <f t="shared" si="657"/>
        <v>7559.3249219984991</v>
      </c>
      <c r="KF14" s="803">
        <f t="shared" si="658"/>
        <v>7392.9045596175001</v>
      </c>
      <c r="KG14" s="803">
        <f t="shared" si="659"/>
        <v>8180.2008893429993</v>
      </c>
      <c r="KH14" s="803">
        <f t="shared" ref="KH14:LM14" si="1848">KI46*KH$32</f>
        <v>10068.431924050499</v>
      </c>
      <c r="KI14" s="803">
        <f t="shared" ref="KI14:LN14" si="1849">KI46*KI$32</f>
        <v>15733.125028172999</v>
      </c>
      <c r="KJ14" s="803">
        <f t="shared" si="662"/>
        <v>11193.802431903001</v>
      </c>
      <c r="KK14" s="803">
        <f t="shared" si="663"/>
        <v>10940.038648812</v>
      </c>
      <c r="KL14" s="803">
        <f t="shared" si="664"/>
        <v>11099.815845573001</v>
      </c>
      <c r="KM14" s="803">
        <f t="shared" si="665"/>
        <v>10855.450721115001</v>
      </c>
      <c r="KN14" s="803">
        <f t="shared" si="666"/>
        <v>12011.485732974001</v>
      </c>
      <c r="KO14" s="803">
        <f t="shared" ref="KO14:LT14" si="1850">KP46*KO$32</f>
        <v>14784.090029709001</v>
      </c>
      <c r="KP14" s="803">
        <f t="shared" ref="KP14:LU14" si="1851">KP46*KP$32</f>
        <v>23101.902919914002</v>
      </c>
      <c r="KQ14" s="803">
        <f t="shared" si="669"/>
        <v>8077.4710324770003</v>
      </c>
      <c r="KR14" s="803">
        <f t="shared" si="670"/>
        <v>7894.3545607080014</v>
      </c>
      <c r="KS14" s="803">
        <f t="shared" si="671"/>
        <v>8009.6501170070005</v>
      </c>
      <c r="KT14" s="803">
        <f t="shared" si="672"/>
        <v>7833.3157367850008</v>
      </c>
      <c r="KU14" s="803">
        <f t="shared" si="673"/>
        <v>8667.512997066</v>
      </c>
      <c r="KV14" s="803">
        <f t="shared" ref="KV14:MA14" si="1852">KW46*KV$32</f>
        <v>10668.230003431001</v>
      </c>
      <c r="KW14" s="803">
        <f t="shared" ref="KW14:MB14" si="1853">KW46*KW$32</f>
        <v>16670.381022526002</v>
      </c>
      <c r="KX14" s="803">
        <f t="shared" si="676"/>
        <v>9633.0366324587994</v>
      </c>
      <c r="KY14" s="803">
        <f t="shared" si="677"/>
        <v>9414.6554493552012</v>
      </c>
      <c r="KZ14" s="803">
        <f t="shared" si="678"/>
        <v>9552.1547127907997</v>
      </c>
      <c r="LA14" s="803">
        <f t="shared" si="679"/>
        <v>9341.8617216540006</v>
      </c>
      <c r="LB14" s="803">
        <f t="shared" si="680"/>
        <v>10336.709333570399</v>
      </c>
      <c r="LC14" s="803">
        <f t="shared" ref="LC14:MH14" si="1854">LD46*LC$32</f>
        <v>12722.7259637764</v>
      </c>
      <c r="LD14" s="803">
        <f t="shared" ref="LD14:MI14" si="1855">LD46*LD$32</f>
        <v>19880.7758543944</v>
      </c>
      <c r="LE14" s="803">
        <f t="shared" si="683"/>
        <v>11074.7996434668</v>
      </c>
      <c r="LF14" s="803">
        <f t="shared" si="684"/>
        <v>10823.733656587199</v>
      </c>
      <c r="LG14" s="803">
        <f t="shared" si="685"/>
        <v>10981.8122409188</v>
      </c>
      <c r="LH14" s="803">
        <f t="shared" si="686"/>
        <v>10740.044994293999</v>
      </c>
      <c r="LI14" s="803">
        <f t="shared" si="687"/>
        <v>11883.7900456344</v>
      </c>
      <c r="LJ14" s="803">
        <f t="shared" ref="LJ14:MO14" si="1856">LK46*LJ$32</f>
        <v>14626.918420800399</v>
      </c>
      <c r="LK14" s="803">
        <f t="shared" ref="LK14:MP14" si="1857">LK46*LK$32</f>
        <v>22856.303546298397</v>
      </c>
      <c r="LL14" s="803">
        <f t="shared" si="690"/>
        <v>13210.153588360799</v>
      </c>
      <c r="LM14" s="803">
        <f t="shared" si="691"/>
        <v>12910.6790737632</v>
      </c>
      <c r="LN14" s="803">
        <f t="shared" si="692"/>
        <v>13099.2371014728</v>
      </c>
      <c r="LO14" s="803">
        <f t="shared" si="693"/>
        <v>12810.854235564</v>
      </c>
      <c r="LP14" s="803">
        <f t="shared" si="694"/>
        <v>14175.127024286399</v>
      </c>
      <c r="LQ14" s="803">
        <f t="shared" ref="LQ14:MV14" si="1858">LR46*LQ$32</f>
        <v>17447.1633874824</v>
      </c>
      <c r="LR14" s="803">
        <f t="shared" ref="LR14:MW14" si="1859">LR46*LR$32</f>
        <v>27263.272477070397</v>
      </c>
      <c r="LS14" s="803">
        <f t="shared" si="697"/>
        <v>16006.414374845999</v>
      </c>
      <c r="LT14" s="803">
        <f t="shared" si="698"/>
        <v>15643.548557783999</v>
      </c>
      <c r="LU14" s="803">
        <f t="shared" si="699"/>
        <v>15872.019627786</v>
      </c>
      <c r="LV14" s="803">
        <f t="shared" si="700"/>
        <v>15522.593285430001</v>
      </c>
      <c r="LW14" s="803">
        <f t="shared" si="701"/>
        <v>17175.648674267999</v>
      </c>
      <c r="LX14" s="803">
        <f t="shared" ref="LX14:NC14" si="1860">LY46*LX$32</f>
        <v>21140.293712537998</v>
      </c>
      <c r="LY14" s="803">
        <f t="shared" ref="LY14:ND14" si="1861">LY46*LY$32</f>
        <v>33034.228827348001</v>
      </c>
      <c r="LZ14" s="803">
        <f t="shared" si="704"/>
        <v>17370.800515718998</v>
      </c>
      <c r="MA14" s="803">
        <f t="shared" si="705"/>
        <v>16977.004030475997</v>
      </c>
      <c r="MB14" s="803">
        <f t="shared" si="706"/>
        <v>17224.949965628995</v>
      </c>
      <c r="MC14" s="803">
        <f t="shared" si="707"/>
        <v>16845.738535394998</v>
      </c>
      <c r="MD14" s="803">
        <f t="shared" si="708"/>
        <v>18639.700301501998</v>
      </c>
      <c r="ME14" s="803">
        <f t="shared" ref="ME14:NJ14" si="1862">MF46*ME$32</f>
        <v>22942.291529156995</v>
      </c>
      <c r="MF14" s="803">
        <f t="shared" ref="MF14:NK14" si="1863">MF46*MF$32</f>
        <v>35850.06521212199</v>
      </c>
      <c r="MG14" s="803">
        <f t="shared" si="711"/>
        <v>22911.362515817997</v>
      </c>
      <c r="MH14" s="803">
        <f t="shared" si="712"/>
        <v>22391.961350472</v>
      </c>
      <c r="MI14" s="803">
        <f t="shared" si="713"/>
        <v>22718.991713837997</v>
      </c>
      <c r="MJ14" s="803">
        <f t="shared" si="714"/>
        <v>22218.82762869</v>
      </c>
      <c r="MK14" s="803">
        <f t="shared" si="715"/>
        <v>24584.988493043998</v>
      </c>
      <c r="ML14" s="803">
        <f t="shared" ref="ML14:OC14" si="1864">MM46*ML$32</f>
        <v>30259.927151453998</v>
      </c>
      <c r="MM14" s="803">
        <f t="shared" ref="MM14:OC14" si="1865">MM46*MM$32</f>
        <v>47284.743126683992</v>
      </c>
      <c r="MN14" s="803">
        <f t="shared" si="718"/>
        <v>24734.779491428999</v>
      </c>
      <c r="MO14" s="803">
        <f t="shared" si="719"/>
        <v>24174.041417316002</v>
      </c>
      <c r="MP14" s="803">
        <f t="shared" si="720"/>
        <v>24527.098723239</v>
      </c>
      <c r="MQ14" s="803">
        <v>30618.84</v>
      </c>
      <c r="MR14" s="803">
        <v>32668.38</v>
      </c>
      <c r="MS14" s="803">
        <v>53765.94</v>
      </c>
      <c r="MT14" s="803">
        <v>40155.58</v>
      </c>
      <c r="MU14" s="803">
        <v>0</v>
      </c>
      <c r="MV14" s="803">
        <v>14379.79</v>
      </c>
      <c r="MW14" s="803">
        <v>13266.43</v>
      </c>
      <c r="MX14" s="803">
        <v>9226.6277160000009</v>
      </c>
      <c r="MY14" s="803">
        <v>10258.327579999999</v>
      </c>
      <c r="MZ14" s="803">
        <v>12394.97</v>
      </c>
      <c r="NA14" s="803">
        <v>10331.629999999999</v>
      </c>
      <c r="NB14" s="803">
        <v>0</v>
      </c>
      <c r="NC14" s="803">
        <f>$NH$46*NC$32</f>
        <v>12379.952337715202</v>
      </c>
      <c r="ND14" s="803">
        <f t="shared" ref="ND14:NH14" si="1866">$NH$46*ND$32</f>
        <v>11678.0834551808</v>
      </c>
      <c r="NE14" s="803">
        <f t="shared" si="1866"/>
        <v>10536.489489612801</v>
      </c>
      <c r="NF14" s="803">
        <f t="shared" si="1866"/>
        <v>11652.714700390401</v>
      </c>
      <c r="NG14" s="803">
        <f t="shared" si="1866"/>
        <v>14992.934081126403</v>
      </c>
      <c r="NH14" s="803">
        <f t="shared" si="1866"/>
        <v>23322.3419039744</v>
      </c>
      <c r="NI14" s="803">
        <f t="shared" si="722"/>
        <v>6374.3339734199999</v>
      </c>
      <c r="NJ14" s="803">
        <f t="shared" si="723"/>
        <v>6229.8276616800003</v>
      </c>
      <c r="NK14" s="803">
        <f t="shared" si="724"/>
        <v>6320.8131172200001</v>
      </c>
      <c r="NL14" s="803">
        <f t="shared" si="725"/>
        <v>6181.6588911000008</v>
      </c>
      <c r="NM14" s="803">
        <f t="shared" si="726"/>
        <v>6839.96542236</v>
      </c>
      <c r="NN14" s="803">
        <f t="shared" ref="NN14:OC14" si="1867">NO46*NN$32</f>
        <v>8418.83068026</v>
      </c>
      <c r="NO14" s="803">
        <f t="shared" ref="NO14:OC14" si="1868">NO46*NO$32</f>
        <v>13155.426453960001</v>
      </c>
      <c r="NP14" s="803">
        <f t="shared" si="729"/>
        <v>8638.9503873120011</v>
      </c>
      <c r="NQ14" s="803">
        <f t="shared" si="730"/>
        <v>9234.0158515920011</v>
      </c>
      <c r="NR14" s="803">
        <f t="shared" si="731"/>
        <v>8015.8818423600014</v>
      </c>
      <c r="NS14" s="803">
        <f t="shared" si="732"/>
        <v>8225.9049474000003</v>
      </c>
      <c r="NT14" s="803">
        <f t="shared" si="733"/>
        <v>8764.9642503360028</v>
      </c>
      <c r="NU14" s="803">
        <f t="shared" ref="NU14:OC14" si="1869">NV46*NU$32</f>
        <v>11096.220716280002</v>
      </c>
      <c r="NV14" s="803">
        <f t="shared" ref="NV14:OC14" si="1870">NV46*NV$32</f>
        <v>16031.763684720003</v>
      </c>
      <c r="NW14" s="803">
        <f t="shared" si="736"/>
        <v>5817.1762100550004</v>
      </c>
      <c r="NX14" s="803">
        <f t="shared" si="737"/>
        <v>6217.8731126924995</v>
      </c>
      <c r="NY14" s="803">
        <f t="shared" si="738"/>
        <v>5397.6229825875007</v>
      </c>
      <c r="NZ14" s="803">
        <f t="shared" si="739"/>
        <v>5539.0454188124995</v>
      </c>
      <c r="OA14" s="803">
        <f t="shared" si="740"/>
        <v>5902.0296717900001</v>
      </c>
      <c r="OB14" s="803">
        <f t="shared" ref="OB14:OC14" si="1871">OC46*OB$32</f>
        <v>7471.8187138875001</v>
      </c>
      <c r="OC14" s="803">
        <f t="shared" si="367"/>
        <v>10795.245965175001</v>
      </c>
    </row>
    <row r="15" spans="1:442">
      <c r="A15" s="807" t="s">
        <v>22</v>
      </c>
      <c r="B15" s="803">
        <f t="shared" si="368"/>
        <v>6677.1272604960013</v>
      </c>
      <c r="C15" s="803">
        <f t="shared" si="369"/>
        <v>6583.4711850600006</v>
      </c>
      <c r="D15" s="803">
        <f t="shared" si="370"/>
        <v>6638.5629941400002</v>
      </c>
      <c r="E15" s="803">
        <f t="shared" si="371"/>
        <v>6858.9302304600005</v>
      </c>
      <c r="F15" s="803">
        <f t="shared" si="372"/>
        <v>7575.1237485000011</v>
      </c>
      <c r="G15" s="803">
        <f t="shared" si="373"/>
        <v>8555.7579501239998</v>
      </c>
      <c r="H15" s="803">
        <f t="shared" si="374"/>
        <v>12202.835711220001</v>
      </c>
      <c r="I15" s="803">
        <f t="shared" si="375"/>
        <v>6463.2600093600004</v>
      </c>
      <c r="J15" s="803">
        <f t="shared" si="376"/>
        <v>6372.6037220999997</v>
      </c>
      <c r="K15" s="803">
        <f t="shared" si="377"/>
        <v>6425.9309499000001</v>
      </c>
      <c r="L15" s="803">
        <f t="shared" si="378"/>
        <v>6639.2398610999999</v>
      </c>
      <c r="M15" s="803">
        <f t="shared" si="379"/>
        <v>7332.4938225000005</v>
      </c>
      <c r="N15" s="803">
        <f t="shared" ref="N15:BY15" si="1872">O47*N$32</f>
        <v>8281.7184773400004</v>
      </c>
      <c r="O15" s="803">
        <f t="shared" ref="O15:BZ15" si="1873">O47*O$32</f>
        <v>11811.9809577</v>
      </c>
      <c r="P15" s="803">
        <f t="shared" si="382"/>
        <v>7674.4468785600011</v>
      </c>
      <c r="Q15" s="803">
        <f t="shared" si="383"/>
        <v>7566.8019966000002</v>
      </c>
      <c r="R15" s="803">
        <f t="shared" si="384"/>
        <v>7630.1225154000003</v>
      </c>
      <c r="S15" s="803">
        <f t="shared" si="385"/>
        <v>7883.404590600001</v>
      </c>
      <c r="T15" s="803">
        <f t="shared" si="386"/>
        <v>8706.5713350000005</v>
      </c>
      <c r="U15" s="803">
        <f t="shared" ref="U15:CF15" si="1874">V47*U$32</f>
        <v>9833.6765696399998</v>
      </c>
      <c r="V15" s="803">
        <f t="shared" ref="V15:CG15" si="1875">V47*V$32</f>
        <v>14025.4949142</v>
      </c>
      <c r="W15" s="803">
        <f t="shared" si="389"/>
        <v>8055.0950917499995</v>
      </c>
      <c r="X15" s="803">
        <f t="shared" si="390"/>
        <v>7942.111084687499</v>
      </c>
      <c r="Y15" s="803">
        <f t="shared" si="391"/>
        <v>8008.5722653124985</v>
      </c>
      <c r="Z15" s="803">
        <f t="shared" si="392"/>
        <v>8274.4169878124994</v>
      </c>
      <c r="AA15" s="803">
        <f t="shared" si="393"/>
        <v>9138.4123359375008</v>
      </c>
      <c r="AB15" s="803">
        <f t="shared" ref="AB15:CM15" si="1876">AC47*AB$32</f>
        <v>10321.421351062498</v>
      </c>
      <c r="AC15" s="803">
        <f t="shared" ref="AC15:CN15" si="1877">AC47*AC$32</f>
        <v>14721.151508437499</v>
      </c>
      <c r="AD15" s="803">
        <f t="shared" si="396"/>
        <v>8759.2004287199998</v>
      </c>
      <c r="AE15" s="803">
        <f t="shared" si="397"/>
        <v>8636.3403566999987</v>
      </c>
      <c r="AF15" s="803">
        <f t="shared" si="398"/>
        <v>8708.6109872999987</v>
      </c>
      <c r="AG15" s="803">
        <f t="shared" si="399"/>
        <v>8997.6935096999987</v>
      </c>
      <c r="AH15" s="803">
        <f t="shared" si="400"/>
        <v>9937.2117074999987</v>
      </c>
      <c r="AI15" s="803">
        <f t="shared" ref="AI15:CT15" si="1878">AJ47*AI$32</f>
        <v>11223.628932179998</v>
      </c>
      <c r="AJ15" s="803">
        <f t="shared" ref="AJ15:CU15" si="1879">AJ47*AJ$32</f>
        <v>16007.944677899997</v>
      </c>
      <c r="AK15" s="803">
        <f t="shared" si="403"/>
        <v>13061.228292</v>
      </c>
      <c r="AL15" s="803">
        <f t="shared" si="404"/>
        <v>12878.026244999999</v>
      </c>
      <c r="AM15" s="803">
        <f t="shared" si="405"/>
        <v>12985.792154999999</v>
      </c>
      <c r="AN15" s="803">
        <f t="shared" si="406"/>
        <v>13416.855794999999</v>
      </c>
      <c r="AO15" s="803">
        <f t="shared" si="407"/>
        <v>14817.812625000002</v>
      </c>
      <c r="AP15" s="803">
        <f t="shared" ref="AP15:DA15" si="1880">AQ47*AP$32</f>
        <v>16736.045823</v>
      </c>
      <c r="AQ15" s="803">
        <f t="shared" ref="AQ15:DB15" si="1881">AQ47*AQ$32</f>
        <v>23870.149065000001</v>
      </c>
      <c r="AR15" s="803">
        <f t="shared" si="410"/>
        <v>11041.389386999999</v>
      </c>
      <c r="AS15" s="803">
        <f t="shared" si="411"/>
        <v>10886.518413749998</v>
      </c>
      <c r="AT15" s="803">
        <f t="shared" si="412"/>
        <v>10977.61898625</v>
      </c>
      <c r="AU15" s="803">
        <f t="shared" si="413"/>
        <v>11342.02127625</v>
      </c>
      <c r="AV15" s="803">
        <f t="shared" si="414"/>
        <v>12526.328718750001</v>
      </c>
      <c r="AW15" s="803">
        <f t="shared" ref="AW15:DH15" si="1882">AX47*AW$32</f>
        <v>14147.918909249998</v>
      </c>
      <c r="AX15" s="803">
        <f t="shared" ref="AX15:DI15" si="1883">AX47*AX$32</f>
        <v>20178.776808750001</v>
      </c>
      <c r="AY15" s="803">
        <f t="shared" si="417"/>
        <v>12522.996120600001</v>
      </c>
      <c r="AZ15" s="803">
        <f t="shared" si="418"/>
        <v>12347.34353475</v>
      </c>
      <c r="BA15" s="803">
        <f t="shared" si="419"/>
        <v>12450.66858525</v>
      </c>
      <c r="BB15" s="803">
        <f t="shared" si="420"/>
        <v>12863.96878725</v>
      </c>
      <c r="BC15" s="803">
        <f t="shared" si="421"/>
        <v>14207.194443750001</v>
      </c>
      <c r="BD15" s="803">
        <f t="shared" ref="BD15:DO15" si="1884">BE47*BD$32</f>
        <v>16046.380342649998</v>
      </c>
      <c r="BE15" s="803">
        <f t="shared" ref="BE15:DP15" si="1885">BE47*BE$32</f>
        <v>22886.498685750001</v>
      </c>
      <c r="BF15" s="803">
        <f t="shared" si="424"/>
        <v>13320.517615020002</v>
      </c>
      <c r="BG15" s="803">
        <f t="shared" si="425"/>
        <v>13133.678671575002</v>
      </c>
      <c r="BH15" s="803">
        <f t="shared" si="426"/>
        <v>13243.583932425003</v>
      </c>
      <c r="BI15" s="803">
        <f t="shared" si="427"/>
        <v>13683.204975825003</v>
      </c>
      <c r="BJ15" s="803">
        <f t="shared" si="428"/>
        <v>15111.973366875003</v>
      </c>
      <c r="BK15" s="803">
        <f t="shared" ref="BK15:DV15" si="1886">BL47*BK$32</f>
        <v>17068.287010005002</v>
      </c>
      <c r="BL15" s="803">
        <f t="shared" ref="BL15:DW15" si="1887">BL47*BL$32</f>
        <v>24344.015278275005</v>
      </c>
      <c r="BM15" s="803">
        <f t="shared" si="431"/>
        <v>14844.907760760003</v>
      </c>
      <c r="BN15" s="803">
        <f t="shared" si="432"/>
        <v>14636.687107350002</v>
      </c>
      <c r="BO15" s="803">
        <f t="shared" si="433"/>
        <v>14759.169844650001</v>
      </c>
      <c r="BP15" s="803">
        <f t="shared" si="434"/>
        <v>15249.100793850002</v>
      </c>
      <c r="BQ15" s="803">
        <f t="shared" si="435"/>
        <v>16841.376378750003</v>
      </c>
      <c r="BR15" s="803">
        <f t="shared" ref="BR15:EC15" si="1888">BS47*BR$32</f>
        <v>19021.569102690002</v>
      </c>
      <c r="BS15" s="803">
        <f t="shared" ref="BS15:ED15" si="1889">BS47*BS$32</f>
        <v>27129.926311950006</v>
      </c>
      <c r="BT15" s="803">
        <f t="shared" si="438"/>
        <v>10411.643531520001</v>
      </c>
      <c r="BU15" s="803">
        <f t="shared" si="439"/>
        <v>10265.605627200001</v>
      </c>
      <c r="BV15" s="803">
        <f t="shared" si="440"/>
        <v>10351.5102768</v>
      </c>
      <c r="BW15" s="803">
        <f t="shared" si="441"/>
        <v>10695.1288752</v>
      </c>
      <c r="BX15" s="803">
        <f t="shared" si="442"/>
        <v>11811.889320000002</v>
      </c>
      <c r="BY15" s="803">
        <f t="shared" ref="BY15:EJ15" si="1890">BZ47*BY$32</f>
        <v>13340.99208288</v>
      </c>
      <c r="BZ15" s="803">
        <f t="shared" ref="BZ15:EK15" si="1891">BZ47*BZ$32</f>
        <v>19027.879886400002</v>
      </c>
      <c r="CA15" s="803">
        <f t="shared" si="445"/>
        <v>9212.3351107200015</v>
      </c>
      <c r="CB15" s="803">
        <f t="shared" si="446"/>
        <v>9083.1191892000006</v>
      </c>
      <c r="CC15" s="803">
        <f t="shared" si="447"/>
        <v>9159.1285547999996</v>
      </c>
      <c r="CD15" s="803">
        <f t="shared" si="448"/>
        <v>9463.1660172000011</v>
      </c>
      <c r="CE15" s="803">
        <f t="shared" si="449"/>
        <v>10451.287770000001</v>
      </c>
      <c r="CF15" s="803">
        <f t="shared" ref="CF15:EQ15" si="1892">CG47*CF$32</f>
        <v>11804.25447768</v>
      </c>
      <c r="CG15" s="803">
        <f t="shared" ref="CG15:ER15" si="1893">CG47*CG$32</f>
        <v>16836.074480400002</v>
      </c>
      <c r="CH15" s="803">
        <f t="shared" si="452"/>
        <v>10987.721045280001</v>
      </c>
      <c r="CI15" s="803">
        <f t="shared" si="453"/>
        <v>10833.6028458</v>
      </c>
      <c r="CJ15" s="803">
        <f t="shared" si="454"/>
        <v>10924.260610199999</v>
      </c>
      <c r="CK15" s="803">
        <f t="shared" si="455"/>
        <v>11286.891667800001</v>
      </c>
      <c r="CL15" s="803">
        <f t="shared" si="456"/>
        <v>12465.442605</v>
      </c>
      <c r="CM15" s="803">
        <f t="shared" ref="CM15:EX15" si="1894">CN47*CM$32</f>
        <v>14079.15081132</v>
      </c>
      <c r="CN15" s="803">
        <f t="shared" ref="CN15:EY15" si="1895">CN47*CN$32</f>
        <v>20080.6948146</v>
      </c>
      <c r="CO15" s="803">
        <f t="shared" si="459"/>
        <v>11813.44214976</v>
      </c>
      <c r="CP15" s="803">
        <f t="shared" si="460"/>
        <v>11647.742053599999</v>
      </c>
      <c r="CQ15" s="803">
        <f t="shared" si="461"/>
        <v>11745.212698399999</v>
      </c>
      <c r="CR15" s="803">
        <f t="shared" si="462"/>
        <v>12135.095277599999</v>
      </c>
      <c r="CS15" s="803">
        <f t="shared" si="463"/>
        <v>13402.213659999999</v>
      </c>
      <c r="CT15" s="803">
        <f t="shared" ref="CT15:FE15" si="1896">CU47*CT$32</f>
        <v>15137.191137439999</v>
      </c>
      <c r="CU15" s="803">
        <f t="shared" ref="CU15:FF15" si="1897">CU47*CU$32</f>
        <v>21589.747823199999</v>
      </c>
      <c r="CV15" s="803">
        <f t="shared" si="466"/>
        <v>13585.26705864</v>
      </c>
      <c r="CW15" s="803">
        <f t="shared" si="467"/>
        <v>13394.714632899999</v>
      </c>
      <c r="CX15" s="803">
        <f t="shared" si="468"/>
        <v>13506.804295099999</v>
      </c>
      <c r="CY15" s="803">
        <f t="shared" si="469"/>
        <v>13955.162943899999</v>
      </c>
      <c r="CZ15" s="803">
        <f t="shared" si="470"/>
        <v>15412.328552499999</v>
      </c>
      <c r="DA15" s="803">
        <f t="shared" ref="DA15:FL15" si="1898">DB47*DA$32</f>
        <v>17407.524539659997</v>
      </c>
      <c r="DB15" s="803">
        <f t="shared" ref="DB15:FM15" si="1899">DB47*DB$32</f>
        <v>24827.860177299997</v>
      </c>
      <c r="DC15" s="803">
        <f t="shared" si="473"/>
        <v>10581.29025</v>
      </c>
      <c r="DD15" s="803">
        <f t="shared" si="474"/>
        <v>10432.8728125</v>
      </c>
      <c r="DE15" s="803">
        <f t="shared" si="475"/>
        <v>10520.177187499999</v>
      </c>
      <c r="DF15" s="803">
        <f t="shared" si="476"/>
        <v>10869.3946875</v>
      </c>
      <c r="DG15" s="803">
        <f t="shared" si="477"/>
        <v>12004.351562500002</v>
      </c>
      <c r="DH15" s="803">
        <f t="shared" ref="DH15:FS15" si="1900">DI47*DH$32</f>
        <v>13558.3694375</v>
      </c>
      <c r="DI15" s="803">
        <f t="shared" ref="DI15:FT15" si="1901">DI47*DI$32</f>
        <v>19337.919062500001</v>
      </c>
      <c r="DJ15" s="803">
        <f t="shared" si="480"/>
        <v>10356.319537199999</v>
      </c>
      <c r="DK15" s="803">
        <f t="shared" si="481"/>
        <v>10211.057629499999</v>
      </c>
      <c r="DL15" s="803">
        <f t="shared" si="482"/>
        <v>10296.505810499999</v>
      </c>
      <c r="DM15" s="803">
        <f t="shared" si="483"/>
        <v>10638.2985345</v>
      </c>
      <c r="DN15" s="803">
        <f t="shared" si="484"/>
        <v>11749.1248875</v>
      </c>
      <c r="DO15" s="803">
        <f t="shared" ref="DO15:FZ15" si="1902">DP47*DO$32</f>
        <v>13270.102509299999</v>
      </c>
      <c r="DP15" s="803">
        <f t="shared" ref="DP15:GA15" si="1903">DP47*DP$32</f>
        <v>18926.772091499999</v>
      </c>
      <c r="DQ15" s="803">
        <f t="shared" si="487"/>
        <v>10992.432049768799</v>
      </c>
      <c r="DR15" s="803">
        <f t="shared" si="488"/>
        <v>10838.247771842998</v>
      </c>
      <c r="DS15" s="803">
        <f t="shared" si="489"/>
        <v>10928.944405916998</v>
      </c>
      <c r="DT15" s="803">
        <f t="shared" si="490"/>
        <v>11291.730942212998</v>
      </c>
      <c r="DU15" s="803">
        <f t="shared" si="491"/>
        <v>12470.787185174999</v>
      </c>
      <c r="DV15" s="803">
        <f t="shared" ref="DV15:GG15" si="1904">DW47*DV$32</f>
        <v>14085.187271692197</v>
      </c>
      <c r="DW15" s="803">
        <f t="shared" ref="DW15:GH15" si="1905">DW47*DW$32</f>
        <v>20089.304447390998</v>
      </c>
      <c r="DX15" s="803">
        <f t="shared" si="494"/>
        <v>18637.701381980005</v>
      </c>
      <c r="DY15" s="803">
        <f t="shared" si="495"/>
        <v>22182.76206850533</v>
      </c>
      <c r="DZ15" s="803">
        <f t="shared" si="496"/>
        <v>29680.663152946789</v>
      </c>
      <c r="EA15" s="803">
        <f t="shared" si="497"/>
        <v>11538.312288215873</v>
      </c>
      <c r="EB15" s="803">
        <f t="shared" si="498"/>
        <v>12743.115980961307</v>
      </c>
      <c r="EC15" s="803">
        <f t="shared" ref="EC15:GN15" si="1906">ED47*EC$32</f>
        <v>14392.770267951204</v>
      </c>
      <c r="ED15" s="803">
        <f t="shared" ref="ED15:GO15" si="1907">ED47*ED$32</f>
        <v>20528.001380239486</v>
      </c>
      <c r="EE15" s="803">
        <f t="shared" si="501"/>
        <v>11056.782483172801</v>
      </c>
      <c r="EF15" s="803">
        <f t="shared" si="502"/>
        <v>10901.695600158</v>
      </c>
      <c r="EG15" s="803">
        <f t="shared" si="503"/>
        <v>10992.923178401999</v>
      </c>
      <c r="EH15" s="803">
        <f t="shared" si="504"/>
        <v>11357.833491378</v>
      </c>
      <c r="EI15" s="803">
        <f t="shared" si="505"/>
        <v>12543.792008550001</v>
      </c>
      <c r="EJ15" s="803">
        <f t="shared" ref="EJ15:GU15" si="1908">EK47*EJ$32</f>
        <v>14167.6429012932</v>
      </c>
      <c r="EK15" s="803">
        <f t="shared" ref="EK15:GV15" si="1909">EK47*EK$32</f>
        <v>20206.908581046002</v>
      </c>
      <c r="EL15" s="803">
        <f t="shared" si="508"/>
        <v>10956.413170319998</v>
      </c>
      <c r="EM15" s="803">
        <f t="shared" si="509"/>
        <v>10802.734107699998</v>
      </c>
      <c r="EN15" s="803">
        <f t="shared" si="510"/>
        <v>10893.133556299998</v>
      </c>
      <c r="EO15" s="803">
        <f t="shared" si="511"/>
        <v>11254.731350699998</v>
      </c>
      <c r="EP15" s="803">
        <f t="shared" si="512"/>
        <v>12429.924182499999</v>
      </c>
      <c r="EQ15" s="803">
        <f t="shared" ref="EQ15:HB15" si="1910">ER47*EQ$32</f>
        <v>14039.034367579998</v>
      </c>
      <c r="ER15" s="803">
        <f t="shared" ref="ER15:HC15" si="1911">ER47*ER$32</f>
        <v>20023.477864899996</v>
      </c>
      <c r="ES15" s="803">
        <f t="shared" si="515"/>
        <v>7643.5218281016014</v>
      </c>
      <c r="ET15" s="803">
        <f t="shared" si="516"/>
        <v>7536.3107133510011</v>
      </c>
      <c r="EU15" s="803">
        <f t="shared" si="517"/>
        <v>7599.3760749690009</v>
      </c>
      <c r="EV15" s="803">
        <f t="shared" si="518"/>
        <v>7851.6375214410009</v>
      </c>
      <c r="EW15" s="803">
        <f t="shared" si="519"/>
        <v>8671.4872224750015</v>
      </c>
      <c r="EX15" s="803">
        <f t="shared" ref="EX15:HI15" si="1912">EY47*EX$32</f>
        <v>9794.0506592754009</v>
      </c>
      <c r="EY15" s="803">
        <f t="shared" ref="EY15:HJ15" si="1913">EY47*EY$32</f>
        <v>13968.977598387002</v>
      </c>
      <c r="EZ15" s="803">
        <f t="shared" si="522"/>
        <v>10325.229180364802</v>
      </c>
      <c r="FA15" s="803">
        <f t="shared" si="523"/>
        <v>10180.403358528001</v>
      </c>
      <c r="FB15" s="803">
        <f t="shared" si="524"/>
        <v>10265.595018432001</v>
      </c>
      <c r="FC15" s="803">
        <f t="shared" si="525"/>
        <v>10606.361658048001</v>
      </c>
      <c r="FD15" s="803">
        <f t="shared" si="526"/>
        <v>11713.853236800003</v>
      </c>
      <c r="FE15" s="803">
        <f t="shared" ref="FE15:HP15" si="1914">FF47*FE$32</f>
        <v>13230.264783091201</v>
      </c>
      <c r="FF15" s="803">
        <f t="shared" ref="FF15:HQ15" si="1915">FF47*FF$32</f>
        <v>18869.952668736005</v>
      </c>
      <c r="FG15" s="803">
        <f t="shared" si="529"/>
        <v>8913.0369213504018</v>
      </c>
      <c r="FH15" s="803">
        <f t="shared" si="530"/>
        <v>8788.0190767439999</v>
      </c>
      <c r="FI15" s="803">
        <f t="shared" si="531"/>
        <v>8861.5589853359998</v>
      </c>
      <c r="FJ15" s="803">
        <f t="shared" si="532"/>
        <v>9155.718619704001</v>
      </c>
      <c r="FK15" s="803">
        <f t="shared" si="533"/>
        <v>10111.737431400003</v>
      </c>
      <c r="FL15" s="803">
        <f t="shared" ref="FL15:HW15" si="1916">FM47*FL$32</f>
        <v>11420.747804337601</v>
      </c>
      <c r="FM15" s="803">
        <f t="shared" ref="FM15:HX15" si="1917">FM47*FM$32</f>
        <v>16289.089753128002</v>
      </c>
      <c r="FN15" s="803">
        <f t="shared" si="536"/>
        <v>7614.0300619368018</v>
      </c>
      <c r="FO15" s="803">
        <f t="shared" si="537"/>
        <v>7507.2326105730017</v>
      </c>
      <c r="FP15" s="803">
        <f t="shared" si="538"/>
        <v>7570.0546407870015</v>
      </c>
      <c r="FQ15" s="803">
        <f t="shared" si="539"/>
        <v>7821.3427616430017</v>
      </c>
      <c r="FR15" s="803">
        <f t="shared" si="540"/>
        <v>8638.0291544250031</v>
      </c>
      <c r="FS15" s="803">
        <f t="shared" ref="FS15:ID15" si="1918">FT47*FS$32</f>
        <v>9756.2612922342014</v>
      </c>
      <c r="FT15" s="803">
        <f t="shared" ref="FT15:IE15" si="1919">FT47*FT$32</f>
        <v>13915.079692401003</v>
      </c>
      <c r="FU15" s="803">
        <f t="shared" si="543"/>
        <v>8332.833675477601</v>
      </c>
      <c r="FV15" s="803">
        <f t="shared" si="544"/>
        <v>8215.953995210999</v>
      </c>
      <c r="FW15" s="803">
        <f t="shared" si="545"/>
        <v>8284.7067483089995</v>
      </c>
      <c r="FX15" s="803">
        <f t="shared" si="546"/>
        <v>8559.7177607009999</v>
      </c>
      <c r="FY15" s="803">
        <f t="shared" si="547"/>
        <v>9453.5035509750014</v>
      </c>
      <c r="FZ15" s="803">
        <f t="shared" ref="FZ15:IK15" si="1920">GA47*FZ$32</f>
        <v>10677.302556119399</v>
      </c>
      <c r="GA15" s="803">
        <f t="shared" ref="GA15:IL15" si="1921">GA47*GA$32</f>
        <v>15228.734811207001</v>
      </c>
      <c r="GB15" s="803">
        <f t="shared" si="550"/>
        <v>9488.6515331999999</v>
      </c>
      <c r="GC15" s="803">
        <f t="shared" si="551"/>
        <v>9583.5380485320002</v>
      </c>
      <c r="GD15" s="803">
        <f t="shared" si="552"/>
        <v>9472.8371139779993</v>
      </c>
      <c r="GE15" s="803">
        <f t="shared" si="553"/>
        <v>8421.1782357150005</v>
      </c>
      <c r="GF15" s="803">
        <f t="shared" si="554"/>
        <v>9844.4759656949991</v>
      </c>
      <c r="GG15" s="803">
        <f t="shared" ref="GG15:IR15" si="1922">GH47*GG$32</f>
        <v>13284.11214648</v>
      </c>
      <c r="GH15" s="803">
        <f t="shared" ref="GH15:IS15" si="1923">GH47*GH$32</f>
        <v>18977.3030664</v>
      </c>
      <c r="GI15" s="803">
        <f t="shared" si="557"/>
        <v>9798.9147921599997</v>
      </c>
      <c r="GJ15" s="803">
        <f t="shared" si="558"/>
        <v>9896.9039400816</v>
      </c>
      <c r="GK15" s="803">
        <f t="shared" si="559"/>
        <v>9782.5832675063994</v>
      </c>
      <c r="GL15" s="803">
        <f t="shared" si="560"/>
        <v>8696.5368780419994</v>
      </c>
      <c r="GM15" s="803">
        <f t="shared" si="561"/>
        <v>10166.374096865999</v>
      </c>
      <c r="GN15" s="803">
        <f t="shared" ref="GN15:HS15" si="1924">GO47*GN$32</f>
        <v>13718.480709024001</v>
      </c>
      <c r="GO15" s="803">
        <f t="shared" ref="GO15:HT15" si="1925">GO47*GO$32</f>
        <v>19597.829584319999</v>
      </c>
      <c r="GP15" s="803">
        <f t="shared" si="564"/>
        <v>10037.313884159999</v>
      </c>
      <c r="GQ15" s="803">
        <f t="shared" si="565"/>
        <v>10137.687023001599</v>
      </c>
      <c r="GR15" s="803">
        <f t="shared" si="566"/>
        <v>10020.5850276864</v>
      </c>
      <c r="GS15" s="803">
        <f t="shared" si="567"/>
        <v>8908.1160721920005</v>
      </c>
      <c r="GT15" s="803">
        <f t="shared" si="568"/>
        <v>10413.713154816</v>
      </c>
      <c r="GU15" s="803">
        <f t="shared" ref="GU15:HZ15" si="1926">GV47*GU$32</f>
        <v>14052.239437824001</v>
      </c>
      <c r="GV15" s="803">
        <f t="shared" ref="GV15:IA15" si="1927">GV47*GV$32</f>
        <v>20074.627768319999</v>
      </c>
      <c r="GW15" s="803">
        <f t="shared" si="571"/>
        <v>9502.9697073599982</v>
      </c>
      <c r="GX15" s="803">
        <f t="shared" si="572"/>
        <v>9597.9994044335999</v>
      </c>
      <c r="GY15" s="803">
        <f t="shared" si="573"/>
        <v>9487.1314245144004</v>
      </c>
      <c r="GZ15" s="803">
        <f t="shared" si="574"/>
        <v>8433.885615281999</v>
      </c>
      <c r="HA15" s="803">
        <f t="shared" si="575"/>
        <v>9859.3310713859992</v>
      </c>
      <c r="HB15" s="803">
        <f t="shared" ref="HB15:IG15" si="1928">HC47*HB$32</f>
        <v>13304.157590303999</v>
      </c>
      <c r="HC15" s="803">
        <f t="shared" ref="HC15:IH15" si="1929">HC47*HC$32</f>
        <v>19005.939414719996</v>
      </c>
      <c r="HD15" s="803">
        <f t="shared" si="578"/>
        <v>10787.931</v>
      </c>
      <c r="HE15" s="803">
        <f t="shared" si="579"/>
        <v>10895.810310000001</v>
      </c>
      <c r="HF15" s="803">
        <f t="shared" si="580"/>
        <v>10769.951115</v>
      </c>
      <c r="HG15" s="803">
        <f t="shared" si="581"/>
        <v>9574.2887625000003</v>
      </c>
      <c r="HH15" s="803">
        <f t="shared" si="582"/>
        <v>11192.478412500001</v>
      </c>
      <c r="HI15" s="803">
        <f t="shared" ref="HI15:IN15" si="1930">HJ47*HI$32</f>
        <v>15103.103400000002</v>
      </c>
      <c r="HJ15" s="803">
        <f t="shared" ref="HJ15:IO15" si="1931">HJ47*HJ$32</f>
        <v>21575.862000000001</v>
      </c>
      <c r="HK15" s="803">
        <f t="shared" si="585"/>
        <v>9918.7049807999992</v>
      </c>
      <c r="HL15" s="803">
        <f t="shared" si="586"/>
        <v>10017.892030608</v>
      </c>
      <c r="HM15" s="803">
        <f t="shared" si="587"/>
        <v>9902.1738058320007</v>
      </c>
      <c r="HN15" s="803">
        <f t="shared" si="588"/>
        <v>8802.8506704600004</v>
      </c>
      <c r="HO15" s="803">
        <f t="shared" si="589"/>
        <v>10290.656417580001</v>
      </c>
      <c r="HP15" s="803">
        <f t="shared" ref="HP15:IU15" si="1932">HQ47*HP$32</f>
        <v>13886.186973120002</v>
      </c>
      <c r="HQ15" s="803">
        <f t="shared" ref="HQ15:IV15" si="1933">HQ47*HQ$32</f>
        <v>19837.409961599998</v>
      </c>
      <c r="HR15" s="803">
        <f t="shared" si="592"/>
        <v>9299.2139855999994</v>
      </c>
      <c r="HS15" s="803">
        <f t="shared" si="593"/>
        <v>9392.2061254559994</v>
      </c>
      <c r="HT15" s="803">
        <f t="shared" si="594"/>
        <v>9283.7152956240006</v>
      </c>
      <c r="HU15" s="803">
        <f t="shared" si="595"/>
        <v>8253.0524122200004</v>
      </c>
      <c r="HV15" s="803">
        <f t="shared" si="596"/>
        <v>9647.9345100600003</v>
      </c>
      <c r="HW15" s="803">
        <f t="shared" ref="HW15:JB15" si="1934">HX47*HW$32</f>
        <v>13018.899579840001</v>
      </c>
      <c r="HX15" s="803">
        <f t="shared" ref="HX15:JC15" si="1935">HX47*HX$32</f>
        <v>18598.427971199999</v>
      </c>
      <c r="HY15" s="803">
        <f t="shared" si="599"/>
        <v>10953.664444800001</v>
      </c>
      <c r="HZ15" s="803">
        <f t="shared" si="600"/>
        <v>11063.201089248001</v>
      </c>
      <c r="IA15" s="803">
        <f t="shared" si="601"/>
        <v>10935.408337392002</v>
      </c>
      <c r="IB15" s="803">
        <f t="shared" si="602"/>
        <v>9721.3771947600017</v>
      </c>
      <c r="IC15" s="803">
        <f t="shared" si="603"/>
        <v>11364.426861480002</v>
      </c>
      <c r="ID15" s="803">
        <f t="shared" ref="ID15:JI15" si="1936">IE47*ID$32</f>
        <v>15335.130222720003</v>
      </c>
      <c r="IE15" s="803">
        <f t="shared" ref="IE15:JJ15" si="1937">IE47*IE$32</f>
        <v>21907.328889600001</v>
      </c>
      <c r="IF15" s="803">
        <f t="shared" si="606"/>
        <v>9401.5630800000017</v>
      </c>
      <c r="IG15" s="803">
        <f t="shared" si="607"/>
        <v>9495.5787108000022</v>
      </c>
      <c r="IH15" s="803">
        <f t="shared" si="608"/>
        <v>9385.8938082000022</v>
      </c>
      <c r="II15" s="803">
        <f t="shared" si="609"/>
        <v>8343.8872335000015</v>
      </c>
      <c r="IJ15" s="803">
        <f t="shared" si="610"/>
        <v>9754.1216955000018</v>
      </c>
      <c r="IK15" s="803">
        <f t="shared" ref="IK15:JP15" si="1938">IL47*IK$32</f>
        <v>13162.188312000002</v>
      </c>
      <c r="IL15" s="803">
        <f t="shared" ref="IL15:JQ15" si="1939">IL47*IL$32</f>
        <v>18803.126160000003</v>
      </c>
      <c r="IM15" s="803">
        <f t="shared" si="613"/>
        <v>9054.6825726000025</v>
      </c>
      <c r="IN15" s="803">
        <f t="shared" si="614"/>
        <v>9145.2293983260024</v>
      </c>
      <c r="IO15" s="803">
        <f t="shared" si="615"/>
        <v>9039.5914349790037</v>
      </c>
      <c r="IP15" s="803">
        <f t="shared" si="616"/>
        <v>8036.0307831825021</v>
      </c>
      <c r="IQ15" s="803">
        <f t="shared" si="617"/>
        <v>9394.2331690725023</v>
      </c>
      <c r="IR15" s="803">
        <f t="shared" ref="IR15:JW15" si="1940">IS47*IR$32</f>
        <v>12676.555601640004</v>
      </c>
      <c r="IS15" s="803">
        <f t="shared" ref="IS15:JX15" si="1941">IS47*IS$32</f>
        <v>18109.365145200005</v>
      </c>
      <c r="IT15" s="803">
        <f t="shared" si="620"/>
        <v>9996.1513722</v>
      </c>
      <c r="IU15" s="803">
        <f t="shared" si="621"/>
        <v>10096.112885922001</v>
      </c>
      <c r="IV15" s="803">
        <f t="shared" si="622"/>
        <v>9979.491119913002</v>
      </c>
      <c r="IW15" s="803">
        <f t="shared" si="623"/>
        <v>8871.5843428275002</v>
      </c>
      <c r="IX15" s="803">
        <f t="shared" si="624"/>
        <v>10371.0070486575</v>
      </c>
      <c r="IY15" s="803">
        <f t="shared" ref="IY15:KD15" si="1942">IZ47*IY$32</f>
        <v>13994.611921080003</v>
      </c>
      <c r="IZ15" s="803">
        <f t="shared" ref="IZ15:KE15" si="1943">IZ47*IZ$32</f>
        <v>19992.3027444</v>
      </c>
      <c r="JA15" s="803">
        <f t="shared" si="627"/>
        <v>8304.8436701999999</v>
      </c>
      <c r="JB15" s="803">
        <f t="shared" si="628"/>
        <v>8387.8921069019998</v>
      </c>
      <c r="JC15" s="803">
        <f t="shared" si="629"/>
        <v>8291.0022640830011</v>
      </c>
      <c r="JD15" s="803">
        <f t="shared" si="630"/>
        <v>7370.5487573025002</v>
      </c>
      <c r="JE15" s="803">
        <f t="shared" si="631"/>
        <v>8616.2753078325004</v>
      </c>
      <c r="JF15" s="803">
        <f t="shared" ref="JF15:KK15" si="1944">JG47*JF$32</f>
        <v>11626.781138280001</v>
      </c>
      <c r="JG15" s="803">
        <f t="shared" ref="JG15:KL15" si="1945">JG47*JG$32</f>
        <v>16609.6873404</v>
      </c>
      <c r="JH15" s="803">
        <f t="shared" si="634"/>
        <v>9784.0104768000001</v>
      </c>
      <c r="JI15" s="803">
        <f t="shared" si="635"/>
        <v>9881.8505815680001</v>
      </c>
      <c r="JJ15" s="803">
        <f t="shared" si="636"/>
        <v>9767.7037926720004</v>
      </c>
      <c r="JK15" s="803">
        <f t="shared" si="637"/>
        <v>8683.3092981600003</v>
      </c>
      <c r="JL15" s="803">
        <f t="shared" si="638"/>
        <v>10150.910869679999</v>
      </c>
      <c r="JM15" s="803">
        <f t="shared" ref="JM15:KR15" si="1946">JN47*JM$32</f>
        <v>13697.61466752</v>
      </c>
      <c r="JN15" s="803">
        <f t="shared" ref="JN15:KS15" si="1947">JN47*JN$32</f>
        <v>19568.0209536</v>
      </c>
      <c r="JO15" s="803">
        <f t="shared" si="641"/>
        <v>9996.1485959790007</v>
      </c>
      <c r="JP15" s="803">
        <f t="shared" si="642"/>
        <v>9769.5356555160015</v>
      </c>
      <c r="JQ15" s="803">
        <f t="shared" si="643"/>
        <v>9912.2178772890002</v>
      </c>
      <c r="JR15" s="803">
        <f t="shared" si="644"/>
        <v>9693.9980086950018</v>
      </c>
      <c r="JS15" s="803">
        <f t="shared" si="645"/>
        <v>10726.345848582001</v>
      </c>
      <c r="JT15" s="803">
        <f t="shared" ref="JT15:KY15" si="1948">JU47*JT$32</f>
        <v>13202.302049937001</v>
      </c>
      <c r="JU15" s="803">
        <f t="shared" ref="JU15:KZ15" si="1949">JU47*JU$32</f>
        <v>20630.170654002002</v>
      </c>
      <c r="JV15" s="803">
        <f t="shared" si="648"/>
        <v>11434.1886178065</v>
      </c>
      <c r="JW15" s="803">
        <f t="shared" si="649"/>
        <v>11174.975273826001</v>
      </c>
      <c r="JX15" s="803">
        <f t="shared" si="650"/>
        <v>11338.183675591499</v>
      </c>
      <c r="JY15" s="803">
        <f t="shared" si="651"/>
        <v>11088.570825832501</v>
      </c>
      <c r="JZ15" s="803">
        <f t="shared" si="652"/>
        <v>12269.431615076999</v>
      </c>
      <c r="KA15" s="803">
        <f t="shared" ref="KA15:LF15" si="1950">KB47*KA$32</f>
        <v>15101.577410419501</v>
      </c>
      <c r="KB15" s="803">
        <f t="shared" ref="KB15:LG15" si="1951">KB47*KB$32</f>
        <v>23598.014796447002</v>
      </c>
      <c r="KC15" s="803">
        <f t="shared" si="655"/>
        <v>12930.4771952265</v>
      </c>
      <c r="KD15" s="803">
        <f t="shared" si="656"/>
        <v>12637.342951506</v>
      </c>
      <c r="KE15" s="803">
        <f t="shared" si="657"/>
        <v>12821.9089568115</v>
      </c>
      <c r="KF15" s="803">
        <f t="shared" si="658"/>
        <v>12539.6315369325</v>
      </c>
      <c r="KG15" s="803">
        <f t="shared" si="659"/>
        <v>13875.020869436999</v>
      </c>
      <c r="KH15" s="803">
        <f t="shared" ref="KH15:LM15" si="1952">KI47*KH$32</f>
        <v>17077.783902679501</v>
      </c>
      <c r="KI15" s="803">
        <f t="shared" ref="KI15:LN15" si="1953">KI47*KI$32</f>
        <v>26686.073002407</v>
      </c>
      <c r="KJ15" s="803">
        <f t="shared" si="662"/>
        <v>15822.690671969998</v>
      </c>
      <c r="KK15" s="803">
        <f t="shared" si="663"/>
        <v>15463.989875879999</v>
      </c>
      <c r="KL15" s="803">
        <f t="shared" si="664"/>
        <v>15689.838525269997</v>
      </c>
      <c r="KM15" s="803">
        <f t="shared" si="665"/>
        <v>15344.422943849999</v>
      </c>
      <c r="KN15" s="803">
        <f t="shared" si="666"/>
        <v>16978.504348259998</v>
      </c>
      <c r="KO15" s="803">
        <f t="shared" ref="KO15:LT15" si="1954">KP47*KO$32</f>
        <v>20897.642675909996</v>
      </c>
      <c r="KP15" s="803">
        <f t="shared" ref="KP15:LU15" si="1955">KP47*KP$32</f>
        <v>32655.057658859994</v>
      </c>
      <c r="KQ15" s="803">
        <f t="shared" si="669"/>
        <v>10136.8453203108</v>
      </c>
      <c r="KR15" s="803">
        <f t="shared" si="670"/>
        <v>9907.0427815632011</v>
      </c>
      <c r="KS15" s="803">
        <f t="shared" si="671"/>
        <v>10051.733268922801</v>
      </c>
      <c r="KT15" s="803">
        <f t="shared" si="672"/>
        <v>9830.441935314002</v>
      </c>
      <c r="KU15" s="803">
        <f t="shared" si="673"/>
        <v>10877.3201673864</v>
      </c>
      <c r="KV15" s="803">
        <f t="shared" ref="KV15:MA15" si="1956">KW47*KV$32</f>
        <v>13388.125683332401</v>
      </c>
      <c r="KW15" s="803">
        <f t="shared" ref="KW15:MB15" si="1957">KW47*KW$32</f>
        <v>20920.542231170402</v>
      </c>
      <c r="KX15" s="803">
        <f t="shared" si="676"/>
        <v>11805.847305826801</v>
      </c>
      <c r="KY15" s="803">
        <f t="shared" si="677"/>
        <v>11538.208450027201</v>
      </c>
      <c r="KZ15" s="803">
        <f t="shared" si="678"/>
        <v>11706.721803678802</v>
      </c>
      <c r="LA15" s="803">
        <f t="shared" si="679"/>
        <v>11448.995498094002</v>
      </c>
      <c r="LB15" s="803">
        <f t="shared" si="680"/>
        <v>12668.239174514401</v>
      </c>
      <c r="LC15" s="803">
        <f t="shared" ref="LC15:MH15" si="1958">LD47*LC$32</f>
        <v>15592.441487880402</v>
      </c>
      <c r="LD15" s="803">
        <f t="shared" ref="LD15:MI15" si="1959">LD47*LD$32</f>
        <v>24365.048427978403</v>
      </c>
      <c r="LE15" s="803">
        <f t="shared" si="683"/>
        <v>13010.486597332798</v>
      </c>
      <c r="LF15" s="803">
        <f t="shared" si="684"/>
        <v>12715.538538451199</v>
      </c>
      <c r="LG15" s="803">
        <f t="shared" si="685"/>
        <v>12901.246575524798</v>
      </c>
      <c r="LH15" s="803">
        <f t="shared" si="686"/>
        <v>12617.222518823999</v>
      </c>
      <c r="LI15" s="803">
        <f t="shared" si="687"/>
        <v>13960.874787062399</v>
      </c>
      <c r="LJ15" s="803">
        <f t="shared" ref="LJ15:MO15" si="1960">LK47*LJ$32</f>
        <v>17183.455430398397</v>
      </c>
      <c r="LK15" s="803">
        <f t="shared" ref="LK15:MP15" si="1961">LK47*LK$32</f>
        <v>26851.197360406397</v>
      </c>
      <c r="LL15" s="803">
        <f t="shared" si="690"/>
        <v>16257.2728883328</v>
      </c>
      <c r="LM15" s="803">
        <f t="shared" si="691"/>
        <v>15888.7201024512</v>
      </c>
      <c r="LN15" s="803">
        <f t="shared" si="692"/>
        <v>16120.7718565248</v>
      </c>
      <c r="LO15" s="803">
        <f t="shared" si="693"/>
        <v>15765.869173824001</v>
      </c>
      <c r="LP15" s="803">
        <f t="shared" si="694"/>
        <v>17444.831865062399</v>
      </c>
      <c r="LQ15" s="803">
        <f t="shared" ref="LQ15:MV15" si="1962">LR47*LQ$32</f>
        <v>21471.6123033984</v>
      </c>
      <c r="LR15" s="803">
        <f t="shared" ref="LR15:MW15" si="1963">LR47*LR$32</f>
        <v>33551.953618406398</v>
      </c>
      <c r="LS15" s="803">
        <f t="shared" si="697"/>
        <v>20465.729060364003</v>
      </c>
      <c r="LT15" s="803">
        <f t="shared" si="698"/>
        <v>20001.770467056002</v>
      </c>
      <c r="LU15" s="803">
        <f t="shared" si="699"/>
        <v>20293.892544324</v>
      </c>
      <c r="LV15" s="803">
        <f t="shared" si="700"/>
        <v>19847.117602620005</v>
      </c>
      <c r="LW15" s="803">
        <f t="shared" si="701"/>
        <v>21960.706749912002</v>
      </c>
      <c r="LX15" s="803">
        <f t="shared" ref="LX15:NC15" si="1964">LY47*LX$32</f>
        <v>27029.883973092001</v>
      </c>
      <c r="LY15" s="803">
        <f t="shared" ref="LY15:ND15" si="1965">LY47*LY$32</f>
        <v>42237.415642632004</v>
      </c>
      <c r="LZ15" s="803">
        <f t="shared" si="704"/>
        <v>24074.338850352004</v>
      </c>
      <c r="MA15" s="803">
        <f t="shared" si="705"/>
        <v>23528.572982208003</v>
      </c>
      <c r="MB15" s="803">
        <f t="shared" si="706"/>
        <v>23872.203343632002</v>
      </c>
      <c r="MC15" s="803">
        <f t="shared" si="707"/>
        <v>23346.651026160005</v>
      </c>
      <c r="MD15" s="803">
        <f t="shared" si="708"/>
        <v>25832.917758816006</v>
      </c>
      <c r="ME15" s="803">
        <f t="shared" ref="ME15:NJ15" si="1966">MF47*ME$32</f>
        <v>31795.915207056005</v>
      </c>
      <c r="MF15" s="803">
        <f t="shared" ref="MF15:NK15" si="1967">MF47*MF$32</f>
        <v>49684.907551776007</v>
      </c>
      <c r="MG15" s="803">
        <f t="shared" si="711"/>
        <v>34156.869112548004</v>
      </c>
      <c r="MH15" s="803">
        <f t="shared" si="712"/>
        <v>33382.532029392001</v>
      </c>
      <c r="MI15" s="803">
        <f t="shared" si="713"/>
        <v>33870.077600268</v>
      </c>
      <c r="MJ15" s="803">
        <f t="shared" si="714"/>
        <v>33124.419668340008</v>
      </c>
      <c r="MK15" s="803">
        <f t="shared" si="715"/>
        <v>36651.955269384001</v>
      </c>
      <c r="ML15" s="803">
        <f t="shared" ref="ML15:OC15" si="1968">MM47*ML$32</f>
        <v>45112.304881644006</v>
      </c>
      <c r="MM15" s="803">
        <f t="shared" ref="MM15:OC15" si="1969">MM47*MM$32</f>
        <v>70493.353718423998</v>
      </c>
      <c r="MN15" s="803">
        <f t="shared" si="718"/>
        <v>29190.840971165999</v>
      </c>
      <c r="MO15" s="803">
        <f t="shared" si="719"/>
        <v>28529.083871064002</v>
      </c>
      <c r="MP15" s="803">
        <f t="shared" si="720"/>
        <v>28945.745748906</v>
      </c>
      <c r="MQ15" s="803">
        <v>85094.38</v>
      </c>
      <c r="MR15" s="803">
        <v>60622.57</v>
      </c>
      <c r="MS15" s="803">
        <v>85306.72</v>
      </c>
      <c r="MT15" s="803">
        <v>111598.39999999999</v>
      </c>
      <c r="MU15" s="803">
        <v>0</v>
      </c>
      <c r="MV15" s="803">
        <v>24922.77</v>
      </c>
      <c r="MW15" s="803">
        <v>19189.25</v>
      </c>
      <c r="MX15" s="803">
        <v>12680.604139999999</v>
      </c>
      <c r="MY15" s="803">
        <v>14098.519539999999</v>
      </c>
      <c r="MZ15" s="803">
        <v>19822.25</v>
      </c>
      <c r="NA15" s="803">
        <v>16522.52</v>
      </c>
      <c r="NB15" s="803">
        <v>0</v>
      </c>
      <c r="NC15" s="803">
        <f>$NH$47*NC$32</f>
        <v>13490.713020825602</v>
      </c>
      <c r="ND15" s="803">
        <f t="shared" ref="ND15:NH15" si="1970">$NH$47*ND$32</f>
        <v>12725.870684262401</v>
      </c>
      <c r="NE15" s="803">
        <f t="shared" si="1970"/>
        <v>11481.850016358401</v>
      </c>
      <c r="NF15" s="803">
        <f t="shared" si="1970"/>
        <v>12698.225780531202</v>
      </c>
      <c r="NG15" s="803">
        <f t="shared" si="1970"/>
        <v>16338.138105139204</v>
      </c>
      <c r="NH15" s="803">
        <f t="shared" si="1970"/>
        <v>25414.881496883201</v>
      </c>
      <c r="NI15" s="803">
        <f t="shared" si="722"/>
        <v>7868.6026624800006</v>
      </c>
      <c r="NJ15" s="803">
        <f t="shared" si="723"/>
        <v>7690.2212419200005</v>
      </c>
      <c r="NK15" s="803">
        <f t="shared" si="724"/>
        <v>7802.5354696800005</v>
      </c>
      <c r="NL15" s="803">
        <f t="shared" si="725"/>
        <v>7630.7607684000004</v>
      </c>
      <c r="NM15" s="803">
        <f t="shared" si="726"/>
        <v>8443.3872398399999</v>
      </c>
      <c r="NN15" s="803">
        <f t="shared" ref="NN15:OC15" si="1971">NO47*NN$32</f>
        <v>10392.36942744</v>
      </c>
      <c r="NO15" s="803">
        <f t="shared" ref="NO15:OC15" si="1972">NO47*NO$32</f>
        <v>16239.31599024</v>
      </c>
      <c r="NP15" s="803">
        <f t="shared" si="729"/>
        <v>8446.0665423680002</v>
      </c>
      <c r="NQ15" s="803">
        <f t="shared" si="730"/>
        <v>9027.8458422880012</v>
      </c>
      <c r="NR15" s="803">
        <f t="shared" si="731"/>
        <v>7836.9093930400013</v>
      </c>
      <c r="NS15" s="803">
        <f t="shared" si="732"/>
        <v>8042.2432636000003</v>
      </c>
      <c r="NT15" s="803">
        <f t="shared" si="733"/>
        <v>8569.2668647040009</v>
      </c>
      <c r="NU15" s="803">
        <f t="shared" ref="NU15:OC15" si="1973">NV47*NU$32</f>
        <v>10848.472827920001</v>
      </c>
      <c r="NV15" s="803">
        <f t="shared" ref="NV15:OC15" si="1974">NV47*NV$32</f>
        <v>15673.818786080003</v>
      </c>
      <c r="NW15" s="803">
        <f t="shared" si="736"/>
        <v>11877.292153440001</v>
      </c>
      <c r="NX15" s="803">
        <f t="shared" si="737"/>
        <v>12695.420057040001</v>
      </c>
      <c r="NY15" s="803">
        <f t="shared" si="738"/>
        <v>11020.664113200002</v>
      </c>
      <c r="NZ15" s="803">
        <f t="shared" si="739"/>
        <v>11309.415138</v>
      </c>
      <c r="OA15" s="803">
        <f t="shared" si="740"/>
        <v>12050.542768320003</v>
      </c>
      <c r="OB15" s="803">
        <f t="shared" ref="OB15:OC15" si="1975">OC47*OB$32</f>
        <v>15255.679143600002</v>
      </c>
      <c r="OC15" s="803">
        <f t="shared" si="367"/>
        <v>22041.328226400004</v>
      </c>
    </row>
    <row r="16" spans="1:442">
      <c r="A16" s="807" t="s">
        <v>23</v>
      </c>
      <c r="B16" s="803">
        <f t="shared" si="368"/>
        <v>6571.6381250099994</v>
      </c>
      <c r="C16" s="803">
        <f t="shared" si="369"/>
        <v>6479.4616826624997</v>
      </c>
      <c r="D16" s="803">
        <f t="shared" si="370"/>
        <v>6533.6831193374992</v>
      </c>
      <c r="E16" s="803">
        <f t="shared" si="371"/>
        <v>6750.5688660374999</v>
      </c>
      <c r="F16" s="803">
        <f t="shared" si="372"/>
        <v>7455.4475428125006</v>
      </c>
      <c r="G16" s="803">
        <f t="shared" si="373"/>
        <v>8420.5891156274993</v>
      </c>
      <c r="H16" s="803">
        <f t="shared" si="374"/>
        <v>12010.0482235125</v>
      </c>
      <c r="I16" s="803">
        <f t="shared" si="375"/>
        <v>6589.9417399200001</v>
      </c>
      <c r="J16" s="803">
        <f t="shared" si="376"/>
        <v>6497.5085636999993</v>
      </c>
      <c r="K16" s="803">
        <f t="shared" si="377"/>
        <v>6551.8810202999994</v>
      </c>
      <c r="L16" s="803">
        <f t="shared" si="378"/>
        <v>6769.3708466999997</v>
      </c>
      <c r="M16" s="803">
        <f t="shared" si="379"/>
        <v>7476.2127825000007</v>
      </c>
      <c r="N16" s="803">
        <f t="shared" ref="N16:BY16" si="1976">O48*N$32</f>
        <v>8444.0425099799995</v>
      </c>
      <c r="O16" s="803">
        <f t="shared" ref="O16:BZ16" si="1977">O48*O$32</f>
        <v>12043.4991369</v>
      </c>
      <c r="P16" s="803">
        <f t="shared" si="382"/>
        <v>7132.7805960600008</v>
      </c>
      <c r="Q16" s="803">
        <f t="shared" si="383"/>
        <v>7032.7333434750008</v>
      </c>
      <c r="R16" s="803">
        <f t="shared" si="384"/>
        <v>7091.5846685250008</v>
      </c>
      <c r="S16" s="803">
        <f t="shared" si="385"/>
        <v>7326.9899687250008</v>
      </c>
      <c r="T16" s="803">
        <f t="shared" si="386"/>
        <v>8092.0571943750019</v>
      </c>
      <c r="U16" s="803">
        <f t="shared" ref="U16:CF16" si="1978">V48*U$32</f>
        <v>9139.6107802650004</v>
      </c>
      <c r="V16" s="803">
        <f t="shared" ref="V16:CG16" si="1979">V48*V$32</f>
        <v>13035.568498575001</v>
      </c>
      <c r="W16" s="803">
        <f t="shared" si="389"/>
        <v>6993.73924704</v>
      </c>
      <c r="X16" s="803">
        <f t="shared" si="390"/>
        <v>6895.6422444</v>
      </c>
      <c r="Y16" s="803">
        <f t="shared" si="391"/>
        <v>6953.3463635999997</v>
      </c>
      <c r="Z16" s="803">
        <f t="shared" si="392"/>
        <v>7184.1628404000003</v>
      </c>
      <c r="AA16" s="803">
        <f t="shared" si="393"/>
        <v>7934.3163900000009</v>
      </c>
      <c r="AB16" s="803">
        <f t="shared" ref="AB16:CM16" si="1980">AC48*AB$32</f>
        <v>8961.4497117600004</v>
      </c>
      <c r="AC16" s="803">
        <f t="shared" ref="AC16:CN16" si="1981">AC48*AC$32</f>
        <v>12781.4624028</v>
      </c>
      <c r="AD16" s="803">
        <f t="shared" si="396"/>
        <v>6673.5227991600004</v>
      </c>
      <c r="AE16" s="803">
        <f t="shared" si="397"/>
        <v>6579.9172813499999</v>
      </c>
      <c r="AF16" s="803">
        <f t="shared" si="398"/>
        <v>6634.97935065</v>
      </c>
      <c r="AG16" s="803">
        <f t="shared" si="399"/>
        <v>6855.2276278500003</v>
      </c>
      <c r="AH16" s="803">
        <f t="shared" si="400"/>
        <v>7571.0345287500013</v>
      </c>
      <c r="AI16" s="803">
        <f t="shared" ref="AI16:CT16" si="1982">AJ48*AI$32</f>
        <v>8551.1393622899996</v>
      </c>
      <c r="AJ16" s="803">
        <f t="shared" ref="AJ16:CU16" si="1983">AJ48*AJ$32</f>
        <v>12196.248349950001</v>
      </c>
      <c r="AK16" s="803">
        <f t="shared" si="403"/>
        <v>11320.873968474001</v>
      </c>
      <c r="AL16" s="803">
        <f t="shared" si="404"/>
        <v>11162.082831952501</v>
      </c>
      <c r="AM16" s="803">
        <f t="shared" si="405"/>
        <v>11255.4893828475</v>
      </c>
      <c r="AN16" s="803">
        <f t="shared" si="406"/>
        <v>11629.115586427501</v>
      </c>
      <c r="AO16" s="803">
        <f t="shared" si="407"/>
        <v>12843.400748062502</v>
      </c>
      <c r="AP16" s="803">
        <f t="shared" ref="AP16:DA16" si="1984">AQ48*AP$32</f>
        <v>14506.037353993501</v>
      </c>
      <c r="AQ16" s="803">
        <f t="shared" ref="AQ16:DB16" si="1985">AQ48*AQ$32</f>
        <v>20689.5510232425</v>
      </c>
      <c r="AR16" s="803">
        <f t="shared" si="410"/>
        <v>8632.8110780100014</v>
      </c>
      <c r="AS16" s="803">
        <f t="shared" si="411"/>
        <v>8511.7237939125007</v>
      </c>
      <c r="AT16" s="803">
        <f t="shared" si="412"/>
        <v>8582.9516080875001</v>
      </c>
      <c r="AU16" s="803">
        <f t="shared" si="413"/>
        <v>8867.8628647875012</v>
      </c>
      <c r="AV16" s="803">
        <f t="shared" si="414"/>
        <v>9793.824449062502</v>
      </c>
      <c r="AW16" s="803">
        <f t="shared" ref="AW16:DH16" si="1986">AX48*AW$32</f>
        <v>11061.6795413775</v>
      </c>
      <c r="AX16" s="803">
        <f t="shared" ref="AX16:DI16" si="1987">AX48*AX$32</f>
        <v>15776.960839762502</v>
      </c>
      <c r="AY16" s="803">
        <f t="shared" si="417"/>
        <v>8407.1532515039999</v>
      </c>
      <c r="AZ16" s="803">
        <f t="shared" si="418"/>
        <v>8289.2311349400006</v>
      </c>
      <c r="BA16" s="803">
        <f t="shared" si="419"/>
        <v>8358.5970858599994</v>
      </c>
      <c r="BB16" s="803">
        <f t="shared" si="420"/>
        <v>8636.0608895400001</v>
      </c>
      <c r="BC16" s="803">
        <f t="shared" si="421"/>
        <v>9537.8182515000008</v>
      </c>
      <c r="BD16" s="803">
        <f t="shared" ref="BD16:DO16" si="1988">BE48*BD$32</f>
        <v>10772.532177876001</v>
      </c>
      <c r="BE16" s="803">
        <f t="shared" ref="BE16:DP16" si="1989">BE48*BE$32</f>
        <v>15364.558128780001</v>
      </c>
      <c r="BF16" s="803">
        <f t="shared" si="424"/>
        <v>8228.7079305479983</v>
      </c>
      <c r="BG16" s="803">
        <f t="shared" si="425"/>
        <v>8113.2887599049991</v>
      </c>
      <c r="BH16" s="803">
        <f t="shared" si="426"/>
        <v>8181.1823896949991</v>
      </c>
      <c r="BI16" s="803">
        <f t="shared" si="427"/>
        <v>8452.756908854999</v>
      </c>
      <c r="BJ16" s="803">
        <f t="shared" si="428"/>
        <v>9335.3740961250005</v>
      </c>
      <c r="BK16" s="803">
        <f t="shared" ref="BK16:DV16" si="1990">BL48*BK$32</f>
        <v>10543.880706386999</v>
      </c>
      <c r="BL16" s="803">
        <f t="shared" ref="BL16:DW16" si="1991">BL48*BL$32</f>
        <v>15038.438998484999</v>
      </c>
      <c r="BM16" s="803">
        <f t="shared" si="431"/>
        <v>8990.5301188920002</v>
      </c>
      <c r="BN16" s="803">
        <f t="shared" si="432"/>
        <v>8864.4253234950011</v>
      </c>
      <c r="BO16" s="803">
        <f t="shared" si="433"/>
        <v>8938.6046149049998</v>
      </c>
      <c r="BP16" s="803">
        <f t="shared" si="434"/>
        <v>9235.3217805450004</v>
      </c>
      <c r="BQ16" s="803">
        <f t="shared" si="435"/>
        <v>10199.652568875001</v>
      </c>
      <c r="BR16" s="803">
        <f t="shared" ref="BR16:EC16" si="1992">BS48*BR$32</f>
        <v>11520.043955973</v>
      </c>
      <c r="BS16" s="803">
        <f t="shared" ref="BS16:ED16" si="1993">BS48*BS$32</f>
        <v>16430.713047315003</v>
      </c>
      <c r="BT16" s="803">
        <f t="shared" si="438"/>
        <v>10034.247867587999</v>
      </c>
      <c r="BU16" s="803">
        <f t="shared" si="439"/>
        <v>9893.5034668049975</v>
      </c>
      <c r="BV16" s="803">
        <f t="shared" si="440"/>
        <v>9976.2942907949982</v>
      </c>
      <c r="BW16" s="803">
        <f t="shared" si="441"/>
        <v>10307.457586754999</v>
      </c>
      <c r="BX16" s="803">
        <f t="shared" si="442"/>
        <v>11383.738298625</v>
      </c>
      <c r="BY16" s="803">
        <f t="shared" ref="BY16:EJ16" si="1994">BZ48*BY$32</f>
        <v>12857.414965646998</v>
      </c>
      <c r="BZ16" s="803">
        <f t="shared" ref="BZ16:EK16" si="1995">BZ48*BZ$32</f>
        <v>18338.167513785</v>
      </c>
      <c r="CA16" s="803">
        <f t="shared" si="445"/>
        <v>8502.5422061999998</v>
      </c>
      <c r="CB16" s="803">
        <f t="shared" si="446"/>
        <v>8383.2821257499982</v>
      </c>
      <c r="CC16" s="803">
        <f t="shared" si="447"/>
        <v>8453.4351142499982</v>
      </c>
      <c r="CD16" s="803">
        <f t="shared" si="448"/>
        <v>8734.0470682499981</v>
      </c>
      <c r="CE16" s="803">
        <f t="shared" si="449"/>
        <v>9646.0359187499998</v>
      </c>
      <c r="CF16" s="803">
        <f t="shared" ref="CF16:EQ16" si="1996">CG48*CF$32</f>
        <v>10894.759114049999</v>
      </c>
      <c r="CG16" s="803">
        <f t="shared" ref="CG16:ER16" si="1997">CG48*CG$32</f>
        <v>15538.886952749999</v>
      </c>
      <c r="CH16" s="803">
        <f t="shared" si="452"/>
        <v>9685.603826388</v>
      </c>
      <c r="CI16" s="803">
        <f t="shared" si="453"/>
        <v>9549.7496473049996</v>
      </c>
      <c r="CJ16" s="803">
        <f t="shared" si="454"/>
        <v>9629.6638702949986</v>
      </c>
      <c r="CK16" s="803">
        <f t="shared" si="455"/>
        <v>9949.3207622549999</v>
      </c>
      <c r="CL16" s="803">
        <f t="shared" si="456"/>
        <v>10988.205661125001</v>
      </c>
      <c r="CM16" s="803">
        <f t="shared" ref="CM16:EX16" si="1998">CN48*CM$32</f>
        <v>12410.678830346998</v>
      </c>
      <c r="CN16" s="803">
        <f t="shared" ref="CN16:EY16" si="1999">CN48*CN$32</f>
        <v>17701.000392284997</v>
      </c>
      <c r="CO16" s="803">
        <f t="shared" si="459"/>
        <v>10078.617613200002</v>
      </c>
      <c r="CP16" s="803">
        <f t="shared" si="460"/>
        <v>9937.2508644999998</v>
      </c>
      <c r="CQ16" s="803">
        <f t="shared" si="461"/>
        <v>10020.4077755</v>
      </c>
      <c r="CR16" s="803">
        <f t="shared" si="462"/>
        <v>10353.0354195</v>
      </c>
      <c r="CS16" s="803">
        <f t="shared" si="463"/>
        <v>11434.075262500002</v>
      </c>
      <c r="CT16" s="803">
        <f t="shared" ref="CT16:FE16" si="2000">CU48*CT$32</f>
        <v>12914.2682783</v>
      </c>
      <c r="CU16" s="803">
        <f t="shared" ref="CU16:FF16" si="2001">CU48*CU$32</f>
        <v>18419.255786500002</v>
      </c>
      <c r="CV16" s="803">
        <f t="shared" si="466"/>
        <v>9504.4912739999982</v>
      </c>
      <c r="CW16" s="803">
        <f t="shared" si="467"/>
        <v>9371.1774524999983</v>
      </c>
      <c r="CX16" s="803">
        <f t="shared" si="468"/>
        <v>9449.5973474999992</v>
      </c>
      <c r="CY16" s="803">
        <f t="shared" si="469"/>
        <v>9763.2769274999991</v>
      </c>
      <c r="CZ16" s="803">
        <f t="shared" si="470"/>
        <v>10782.7355625</v>
      </c>
      <c r="DA16" s="803">
        <f t="shared" ref="DA16:FL16" si="2002">DB48*DA$32</f>
        <v>12178.609693499999</v>
      </c>
      <c r="DB16" s="803">
        <f t="shared" ref="DB16:FM16" si="2003">DB48*DB$32</f>
        <v>17370.006742499998</v>
      </c>
      <c r="DC16" s="803">
        <f t="shared" si="473"/>
        <v>9442.6123110000008</v>
      </c>
      <c r="DD16" s="803">
        <f t="shared" si="474"/>
        <v>9310.1664287499989</v>
      </c>
      <c r="DE16" s="803">
        <f t="shared" si="475"/>
        <v>9388.0757712499999</v>
      </c>
      <c r="DF16" s="803">
        <f t="shared" si="476"/>
        <v>9699.7131412500003</v>
      </c>
      <c r="DG16" s="803">
        <f t="shared" si="477"/>
        <v>10712.534593750001</v>
      </c>
      <c r="DH16" s="803">
        <f t="shared" ref="DH16:FS16" si="2004">DI48*DH$32</f>
        <v>12099.320890249999</v>
      </c>
      <c r="DI16" s="803">
        <f t="shared" ref="DI16:FT16" si="2005">DI48*DI$32</f>
        <v>17256.919363749999</v>
      </c>
      <c r="DJ16" s="803">
        <f t="shared" si="480"/>
        <v>13874.565859200002</v>
      </c>
      <c r="DK16" s="803">
        <f t="shared" si="481"/>
        <v>13679.955612</v>
      </c>
      <c r="DL16" s="803">
        <f t="shared" si="482"/>
        <v>13794.432228000001</v>
      </c>
      <c r="DM16" s="803">
        <f t="shared" si="483"/>
        <v>14252.338692000001</v>
      </c>
      <c r="DN16" s="803">
        <f t="shared" si="484"/>
        <v>15740.534700000002</v>
      </c>
      <c r="DO16" s="803">
        <f t="shared" ref="DO16:FZ16" si="2006">DP48*DO$32</f>
        <v>17778.2184648</v>
      </c>
      <c r="DP16" s="803">
        <f t="shared" ref="DP16:GA16" si="2007">DP48*DP$32</f>
        <v>25356.570444000001</v>
      </c>
      <c r="DQ16" s="803">
        <f t="shared" si="487"/>
        <v>9925.2988152192011</v>
      </c>
      <c r="DR16" s="803">
        <f t="shared" si="488"/>
        <v>9786.0825777120008</v>
      </c>
      <c r="DS16" s="803">
        <f t="shared" si="489"/>
        <v>9867.9744821280001</v>
      </c>
      <c r="DT16" s="803">
        <f t="shared" si="490"/>
        <v>10195.542099792001</v>
      </c>
      <c r="DU16" s="803">
        <f t="shared" si="491"/>
        <v>11260.136857200001</v>
      </c>
      <c r="DV16" s="803">
        <f t="shared" ref="DV16:GG16" si="2008">DW48*DV$32</f>
        <v>12717.8127558048</v>
      </c>
      <c r="DW16" s="803">
        <f t="shared" ref="DW16:GH16" si="2009">DW48*DW$32</f>
        <v>18139.056828144003</v>
      </c>
      <c r="DX16" s="803">
        <f t="shared" si="494"/>
        <v>16375.624906274552</v>
      </c>
      <c r="DY16" s="803">
        <f t="shared" si="495"/>
        <v>19490.418028169264</v>
      </c>
      <c r="DZ16" s="803">
        <f t="shared" si="496"/>
        <v>26078.291351532836</v>
      </c>
      <c r="EA16" s="803">
        <f t="shared" si="497"/>
        <v>10137.895774312941</v>
      </c>
      <c r="EB16" s="803">
        <f t="shared" si="498"/>
        <v>11196.471236691001</v>
      </c>
      <c r="EC16" s="803">
        <f t="shared" ref="EC16:GN16" si="2010">ED48*EC$32</f>
        <v>12645.905331331725</v>
      </c>
      <c r="ED16" s="803">
        <f t="shared" ref="ED16:GO16" si="2011">ED48*ED$32</f>
        <v>18036.497301287684</v>
      </c>
      <c r="EE16" s="803">
        <f t="shared" si="501"/>
        <v>9686.7536604840006</v>
      </c>
      <c r="EF16" s="803">
        <f t="shared" si="502"/>
        <v>9550.8833533649995</v>
      </c>
      <c r="EG16" s="803">
        <f t="shared" si="503"/>
        <v>9630.8070634350006</v>
      </c>
      <c r="EH16" s="803">
        <f t="shared" si="504"/>
        <v>9950.5019037149996</v>
      </c>
      <c r="EI16" s="803">
        <f t="shared" si="505"/>
        <v>10989.510134625001</v>
      </c>
      <c r="EJ16" s="803">
        <f t="shared" ref="EJ16:GU16" si="2012">EK48*EJ$32</f>
        <v>12412.152173871</v>
      </c>
      <c r="EK16" s="803">
        <f t="shared" ref="EK16:GV16" si="2013">EK48*EK$32</f>
        <v>17703.101780505</v>
      </c>
      <c r="EL16" s="803">
        <f t="shared" si="508"/>
        <v>9552.9064501799985</v>
      </c>
      <c r="EM16" s="803">
        <f t="shared" si="509"/>
        <v>9418.9135379249983</v>
      </c>
      <c r="EN16" s="803">
        <f t="shared" si="510"/>
        <v>9497.732898074999</v>
      </c>
      <c r="EO16" s="803">
        <f t="shared" si="511"/>
        <v>9813.0103386749997</v>
      </c>
      <c r="EP16" s="803">
        <f t="shared" si="512"/>
        <v>10837.662020624999</v>
      </c>
      <c r="EQ16" s="803">
        <f t="shared" ref="EQ16:HB16" si="2014">ER48*EQ$32</f>
        <v>12240.646631294998</v>
      </c>
      <c r="ER16" s="803">
        <f t="shared" ref="ER16:HC16" si="2015">ER48*ER$32</f>
        <v>17458.488273224997</v>
      </c>
      <c r="ES16" s="803">
        <f t="shared" si="515"/>
        <v>9738.4700301480007</v>
      </c>
      <c r="ET16" s="803">
        <f t="shared" si="516"/>
        <v>9601.8743284049997</v>
      </c>
      <c r="EU16" s="803">
        <f t="shared" si="517"/>
        <v>9682.2247411949993</v>
      </c>
      <c r="EV16" s="803">
        <f t="shared" si="518"/>
        <v>10003.626392355</v>
      </c>
      <c r="EW16" s="803">
        <f t="shared" si="519"/>
        <v>11048.181758625002</v>
      </c>
      <c r="EX16" s="803">
        <f t="shared" ref="EX16:HI16" si="2016">EY48*EX$32</f>
        <v>12478.419106287</v>
      </c>
      <c r="EY16" s="803">
        <f t="shared" ref="EY16:HJ16" si="2017">EY48*EY$32</f>
        <v>17797.616432985</v>
      </c>
      <c r="EZ16" s="803">
        <f t="shared" si="522"/>
        <v>10661.234613552</v>
      </c>
      <c r="FA16" s="803">
        <f t="shared" si="523"/>
        <v>10511.695844219999</v>
      </c>
      <c r="FB16" s="803">
        <f t="shared" si="524"/>
        <v>10599.659826180001</v>
      </c>
      <c r="FC16" s="803">
        <f t="shared" si="525"/>
        <v>10951.51575402</v>
      </c>
      <c r="FD16" s="803">
        <f t="shared" si="526"/>
        <v>12095.047519500002</v>
      </c>
      <c r="FE16" s="803">
        <f t="shared" ref="FE16:HP16" si="2018">FF48*FE$32</f>
        <v>13660.806398388</v>
      </c>
      <c r="FF16" s="803">
        <f t="shared" ref="FF16:HQ16" si="2019">FF48*FF$32</f>
        <v>19484.022004140003</v>
      </c>
      <c r="FG16" s="803">
        <f t="shared" si="529"/>
        <v>10779.535178676</v>
      </c>
      <c r="FH16" s="803">
        <f t="shared" si="530"/>
        <v>10628.337077984999</v>
      </c>
      <c r="FI16" s="803">
        <f t="shared" si="531"/>
        <v>10717.277137215</v>
      </c>
      <c r="FJ16" s="803">
        <f t="shared" si="532"/>
        <v>11073.037374134999</v>
      </c>
      <c r="FK16" s="803">
        <f t="shared" si="533"/>
        <v>12229.258144125</v>
      </c>
      <c r="FL16" s="803">
        <f t="shared" ref="FL16:HW16" si="2020">FM48*FL$32</f>
        <v>13812.391198419</v>
      </c>
      <c r="FM16" s="803">
        <f t="shared" ref="FM16:HX16" si="2021">FM48*FM$32</f>
        <v>19700.223119445</v>
      </c>
      <c r="FN16" s="803">
        <f t="shared" si="536"/>
        <v>11020.559142959999</v>
      </c>
      <c r="FO16" s="803">
        <f t="shared" si="537"/>
        <v>10865.980343099998</v>
      </c>
      <c r="FP16" s="803">
        <f t="shared" si="538"/>
        <v>10956.909048899999</v>
      </c>
      <c r="FQ16" s="803">
        <f t="shared" si="539"/>
        <v>11320.623872099999</v>
      </c>
      <c r="FR16" s="803">
        <f t="shared" si="540"/>
        <v>12502.6970475</v>
      </c>
      <c r="FS16" s="803">
        <f t="shared" ref="FS16:ID16" si="2022">FT48*FS$32</f>
        <v>14121.228010739998</v>
      </c>
      <c r="FT16" s="803">
        <f t="shared" ref="FT16:IE16" si="2023">FT48*FT$32</f>
        <v>20140.708334700001</v>
      </c>
      <c r="FU16" s="803">
        <f t="shared" si="543"/>
        <v>11739.844989000001</v>
      </c>
      <c r="FV16" s="803">
        <f t="shared" si="544"/>
        <v>11575.177196249999</v>
      </c>
      <c r="FW16" s="803">
        <f t="shared" si="545"/>
        <v>11672.04060375</v>
      </c>
      <c r="FX16" s="803">
        <f t="shared" si="546"/>
        <v>12059.49423375</v>
      </c>
      <c r="FY16" s="803">
        <f t="shared" si="547"/>
        <v>13318.718531250001</v>
      </c>
      <c r="FZ16" s="803">
        <f t="shared" ref="FZ16:IK16" si="2024">GA48*FZ$32</f>
        <v>15042.88718475</v>
      </c>
      <c r="GA16" s="803">
        <f t="shared" ref="GA16:IL16" si="2025">GA48*GA$32</f>
        <v>21455.24476125</v>
      </c>
      <c r="GB16" s="803">
        <f t="shared" si="550"/>
        <v>10442.602359</v>
      </c>
      <c r="GC16" s="803">
        <f t="shared" si="551"/>
        <v>10547.028382590001</v>
      </c>
      <c r="GD16" s="803">
        <f t="shared" si="552"/>
        <v>10425.198021735001</v>
      </c>
      <c r="GE16" s="803">
        <f t="shared" si="553"/>
        <v>9267.8095936124992</v>
      </c>
      <c r="GF16" s="803">
        <f t="shared" si="554"/>
        <v>10834.199947462501</v>
      </c>
      <c r="GG16" s="803">
        <f t="shared" ref="GG16:IR16" si="2026">GH48*GG$32</f>
        <v>14619.643302600001</v>
      </c>
      <c r="GH16" s="803">
        <f t="shared" ref="GH16:IS16" si="2027">GH48*GH$32</f>
        <v>20885.204718000001</v>
      </c>
      <c r="GI16" s="803">
        <f t="shared" si="557"/>
        <v>11447.713674000001</v>
      </c>
      <c r="GJ16" s="803">
        <f t="shared" si="558"/>
        <v>11562.190810740001</v>
      </c>
      <c r="GK16" s="803">
        <f t="shared" si="559"/>
        <v>11428.634151210003</v>
      </c>
      <c r="GL16" s="803">
        <f t="shared" si="560"/>
        <v>10159.845885675</v>
      </c>
      <c r="GM16" s="803">
        <f t="shared" si="561"/>
        <v>11877.002936775001</v>
      </c>
      <c r="GN16" s="803">
        <f t="shared" ref="GN16:HS16" si="2028">GO48*GN$32</f>
        <v>16026.799143600003</v>
      </c>
      <c r="GO16" s="803">
        <f t="shared" ref="GO16:HT16" si="2029">GO48*GO$32</f>
        <v>22895.427348000001</v>
      </c>
      <c r="GP16" s="803">
        <f t="shared" si="564"/>
        <v>10393.3275768</v>
      </c>
      <c r="GQ16" s="803">
        <f t="shared" si="565"/>
        <v>10497.260852568001</v>
      </c>
      <c r="GR16" s="803">
        <f t="shared" si="566"/>
        <v>10376.005364172001</v>
      </c>
      <c r="GS16" s="803">
        <f t="shared" si="567"/>
        <v>9224.0782244099992</v>
      </c>
      <c r="GT16" s="803">
        <f t="shared" si="568"/>
        <v>10783.077360929999</v>
      </c>
      <c r="GU16" s="803">
        <f t="shared" ref="GU16:HZ16" si="2030">GV48*GU$32</f>
        <v>14550.658607520001</v>
      </c>
      <c r="GV16" s="803">
        <f t="shared" ref="GV16:IA16" si="2031">GV48*GV$32</f>
        <v>20786.655153600001</v>
      </c>
      <c r="GW16" s="803">
        <f t="shared" si="571"/>
        <v>9812.0935511999996</v>
      </c>
      <c r="GX16" s="803">
        <f t="shared" si="572"/>
        <v>9910.2144867120005</v>
      </c>
      <c r="GY16" s="803">
        <f t="shared" si="573"/>
        <v>9795.7400619479995</v>
      </c>
      <c r="GZ16" s="803">
        <f t="shared" si="574"/>
        <v>8708.233026689999</v>
      </c>
      <c r="HA16" s="803">
        <f t="shared" si="575"/>
        <v>10180.047059369999</v>
      </c>
      <c r="HB16" s="803">
        <f t="shared" ref="HB16:IG16" si="2032">HC48*HB$32</f>
        <v>13736.93097168</v>
      </c>
      <c r="HC16" s="803">
        <f t="shared" ref="HC16:IH16" si="2033">HC48*HC$32</f>
        <v>19624.187102399999</v>
      </c>
      <c r="HD16" s="803">
        <f t="shared" si="578"/>
        <v>10550.523816000001</v>
      </c>
      <c r="HE16" s="803">
        <f t="shared" si="579"/>
        <v>10656.029054160002</v>
      </c>
      <c r="HF16" s="803">
        <f t="shared" si="580"/>
        <v>10532.939609640001</v>
      </c>
      <c r="HG16" s="803">
        <f t="shared" si="581"/>
        <v>9363.5898867000014</v>
      </c>
      <c r="HH16" s="803">
        <f t="shared" si="582"/>
        <v>10946.168459100001</v>
      </c>
      <c r="HI16" s="803">
        <f t="shared" ref="HI16:IN16" si="2034">HJ48*HI$32</f>
        <v>14770.733342400003</v>
      </c>
      <c r="HJ16" s="803">
        <f t="shared" ref="HJ16:IO16" si="2035">HJ48*HJ$32</f>
        <v>21101.047632000002</v>
      </c>
      <c r="HK16" s="803">
        <f t="shared" si="585"/>
        <v>10201.723748999999</v>
      </c>
      <c r="HL16" s="803">
        <f t="shared" si="586"/>
        <v>10303.74098649</v>
      </c>
      <c r="HM16" s="803">
        <f t="shared" si="587"/>
        <v>10184.720876085001</v>
      </c>
      <c r="HN16" s="803">
        <f t="shared" si="588"/>
        <v>9054.0298272375003</v>
      </c>
      <c r="HO16" s="803">
        <f t="shared" si="589"/>
        <v>10584.2883895875</v>
      </c>
      <c r="HP16" s="803">
        <f t="shared" ref="HP16:IU16" si="2036">HQ48*HP$32</f>
        <v>14282.413248600002</v>
      </c>
      <c r="HQ16" s="803">
        <f t="shared" ref="HQ16:IV16" si="2037">HQ48*HQ$32</f>
        <v>20403.447497999998</v>
      </c>
      <c r="HR16" s="803">
        <f t="shared" si="592"/>
        <v>9104.3214569999982</v>
      </c>
      <c r="HS16" s="803">
        <f t="shared" si="593"/>
        <v>9195.3646715699997</v>
      </c>
      <c r="HT16" s="803">
        <f t="shared" si="594"/>
        <v>9089.1475879049995</v>
      </c>
      <c r="HU16" s="803">
        <f t="shared" si="595"/>
        <v>8080.0852930874989</v>
      </c>
      <c r="HV16" s="803">
        <f t="shared" si="596"/>
        <v>9445.7335116374998</v>
      </c>
      <c r="HW16" s="803">
        <f t="shared" ref="HW16:JB16" si="2038">HX48*HW$32</f>
        <v>12746.0500398</v>
      </c>
      <c r="HX16" s="803">
        <f t="shared" ref="HX16:JC16" si="2039">HX48*HX$32</f>
        <v>18208.642913999996</v>
      </c>
      <c r="HY16" s="803">
        <f t="shared" si="599"/>
        <v>9408.3879960000013</v>
      </c>
      <c r="HZ16" s="803">
        <f t="shared" si="600"/>
        <v>9502.4718759600019</v>
      </c>
      <c r="IA16" s="803">
        <f t="shared" si="601"/>
        <v>9392.7073493400003</v>
      </c>
      <c r="IB16" s="803">
        <f t="shared" si="602"/>
        <v>8349.94434645</v>
      </c>
      <c r="IC16" s="803">
        <f t="shared" si="603"/>
        <v>9761.2025458500011</v>
      </c>
      <c r="ID16" s="803">
        <f t="shared" ref="ID16:JI16" si="2040">IE48*ID$32</f>
        <v>13171.743194400002</v>
      </c>
      <c r="IE16" s="803">
        <f t="shared" ref="IE16:JJ16" si="2041">IE48*IE$32</f>
        <v>18816.775992000003</v>
      </c>
      <c r="IF16" s="803">
        <f t="shared" si="606"/>
        <v>8612.5712400000011</v>
      </c>
      <c r="IG16" s="803">
        <f t="shared" si="607"/>
        <v>8698.6969524000015</v>
      </c>
      <c r="IH16" s="803">
        <f t="shared" si="608"/>
        <v>8598.2169546000023</v>
      </c>
      <c r="II16" s="803">
        <f t="shared" si="609"/>
        <v>7643.656975500001</v>
      </c>
      <c r="IJ16" s="803">
        <f t="shared" si="610"/>
        <v>8935.5426615000015</v>
      </c>
      <c r="IK16" s="803">
        <f t="shared" ref="IK16:JP16" si="2042">IL48*IK$32</f>
        <v>12057.599736000002</v>
      </c>
      <c r="IL16" s="803">
        <f t="shared" ref="IL16:JQ16" si="2043">IL48*IL$32</f>
        <v>17225.142480000002</v>
      </c>
      <c r="IM16" s="803">
        <f t="shared" si="613"/>
        <v>9560.0906856000001</v>
      </c>
      <c r="IN16" s="803">
        <f t="shared" si="614"/>
        <v>9655.6915924559999</v>
      </c>
      <c r="IO16" s="803">
        <f t="shared" si="615"/>
        <v>9544.1572011240005</v>
      </c>
      <c r="IP16" s="803">
        <f t="shared" si="616"/>
        <v>8484.5804834699993</v>
      </c>
      <c r="IQ16" s="803">
        <f t="shared" si="617"/>
        <v>9918.5940863100004</v>
      </c>
      <c r="IR16" s="803">
        <f t="shared" ref="IR16:JW16" si="2044">IS48*IR$32</f>
        <v>13384.126959840001</v>
      </c>
      <c r="IS16" s="803">
        <f t="shared" ref="IS16:JX16" si="2045">IS48*IS$32</f>
        <v>19120.1813712</v>
      </c>
      <c r="IT16" s="803">
        <f t="shared" si="620"/>
        <v>7740.6438564000009</v>
      </c>
      <c r="IU16" s="803">
        <f t="shared" si="621"/>
        <v>7818.0502949640013</v>
      </c>
      <c r="IV16" s="803">
        <f t="shared" si="622"/>
        <v>7727.7427833060019</v>
      </c>
      <c r="IW16" s="803">
        <f t="shared" si="623"/>
        <v>6869.8214225550009</v>
      </c>
      <c r="IX16" s="803">
        <f t="shared" si="624"/>
        <v>8030.9180010150012</v>
      </c>
      <c r="IY16" s="803">
        <f t="shared" ref="IY16:KD16" si="2046">IZ48*IY$32</f>
        <v>10836.901398960003</v>
      </c>
      <c r="IZ16" s="803">
        <f t="shared" ref="IZ16:KE16" si="2047">IZ48*IZ$32</f>
        <v>15481.287712800002</v>
      </c>
      <c r="JA16" s="803">
        <f t="shared" si="627"/>
        <v>7607.9629080000004</v>
      </c>
      <c r="JB16" s="803">
        <f t="shared" si="628"/>
        <v>7684.0425370800012</v>
      </c>
      <c r="JC16" s="803">
        <f t="shared" si="629"/>
        <v>7595.2829698200012</v>
      </c>
      <c r="JD16" s="803">
        <f t="shared" si="630"/>
        <v>6752.0670808500008</v>
      </c>
      <c r="JE16" s="803">
        <f t="shared" si="631"/>
        <v>7893.2615170500012</v>
      </c>
      <c r="JF16" s="803">
        <f t="shared" ref="JF16:KK16" si="2048">JG48*JF$32</f>
        <v>10651.148071200003</v>
      </c>
      <c r="JG16" s="803">
        <f t="shared" ref="JG16:KL16" si="2049">JG48*JG$32</f>
        <v>15215.925816000001</v>
      </c>
      <c r="JH16" s="803">
        <f t="shared" si="634"/>
        <v>8501.7389184000021</v>
      </c>
      <c r="JI16" s="803">
        <f t="shared" si="635"/>
        <v>8586.7563075840026</v>
      </c>
      <c r="JJ16" s="803">
        <f t="shared" si="636"/>
        <v>8487.5693535360024</v>
      </c>
      <c r="JK16" s="803">
        <f t="shared" si="637"/>
        <v>7545.2932900800015</v>
      </c>
      <c r="JL16" s="803">
        <f t="shared" si="638"/>
        <v>8820.5541278400015</v>
      </c>
      <c r="JM16" s="803">
        <f t="shared" ref="JM16:KR16" si="2050">JN48*JM$32</f>
        <v>11902.434485760003</v>
      </c>
      <c r="JN16" s="803">
        <f t="shared" ref="JN16:KS16" si="2051">JN48*JN$32</f>
        <v>17003.477836800004</v>
      </c>
      <c r="JO16" s="803">
        <f t="shared" si="641"/>
        <v>8650.9326612870009</v>
      </c>
      <c r="JP16" s="803">
        <f t="shared" si="642"/>
        <v>8454.8157999480027</v>
      </c>
      <c r="JQ16" s="803">
        <f t="shared" si="643"/>
        <v>8578.2967867170009</v>
      </c>
      <c r="JR16" s="803">
        <f t="shared" si="644"/>
        <v>8389.4435128350015</v>
      </c>
      <c r="JS16" s="803">
        <f t="shared" si="645"/>
        <v>9282.8647700460024</v>
      </c>
      <c r="JT16" s="803">
        <f t="shared" ref="JT16:KY16" si="2052">JU48*JT$32</f>
        <v>11425.623069861002</v>
      </c>
      <c r="JU16" s="803">
        <f t="shared" ref="JU16:KZ16" si="2053">JU48*JU$32</f>
        <v>17853.897969306003</v>
      </c>
      <c r="JV16" s="803">
        <f t="shared" si="648"/>
        <v>9601.2546815745009</v>
      </c>
      <c r="JW16" s="803">
        <f t="shared" si="649"/>
        <v>9383.5939960980013</v>
      </c>
      <c r="JX16" s="803">
        <f t="shared" si="650"/>
        <v>9520.6396128795004</v>
      </c>
      <c r="JY16" s="803">
        <f t="shared" si="651"/>
        <v>9311.0404342725014</v>
      </c>
      <c r="JZ16" s="803">
        <f t="shared" si="652"/>
        <v>10302.605779221001</v>
      </c>
      <c r="KA16" s="803">
        <f t="shared" ref="KA16:LF16" si="2054">KB48*KA$32</f>
        <v>12680.750305723501</v>
      </c>
      <c r="KB16" s="803">
        <f t="shared" ref="KB16:LG16" si="2055">KB48*KB$32</f>
        <v>19815.183885231003</v>
      </c>
      <c r="KC16" s="803">
        <f t="shared" si="655"/>
        <v>10031.144362343999</v>
      </c>
      <c r="KD16" s="803">
        <f t="shared" si="656"/>
        <v>9803.7380669759987</v>
      </c>
      <c r="KE16" s="803">
        <f t="shared" si="657"/>
        <v>9946.9198085039989</v>
      </c>
      <c r="KF16" s="803">
        <f t="shared" si="658"/>
        <v>9727.9359685199997</v>
      </c>
      <c r="KG16" s="803">
        <f t="shared" si="659"/>
        <v>10763.897980751999</v>
      </c>
      <c r="KH16" s="803">
        <f t="shared" ref="KH16:LM16" si="2056">KI48*KH$32</f>
        <v>13248.522319031999</v>
      </c>
      <c r="KI16" s="803">
        <f t="shared" ref="KI16:LN16" si="2057">KI48*KI$32</f>
        <v>20702.395333871998</v>
      </c>
      <c r="KJ16" s="803">
        <f t="shared" si="662"/>
        <v>14128.508384613</v>
      </c>
      <c r="KK16" s="803">
        <f t="shared" si="663"/>
        <v>13808.214743652001</v>
      </c>
      <c r="KL16" s="803">
        <f t="shared" si="664"/>
        <v>14009.881110183</v>
      </c>
      <c r="KM16" s="803">
        <f t="shared" si="665"/>
        <v>13701.450196665</v>
      </c>
      <c r="KN16" s="803">
        <f t="shared" si="666"/>
        <v>15160.565672154</v>
      </c>
      <c r="KO16" s="803">
        <f t="shared" ref="KO16:LT16" si="2058">KP48*KO$32</f>
        <v>18660.070267839001</v>
      </c>
      <c r="KP16" s="803">
        <f t="shared" ref="KP16:LU16" si="2059">KP48*KP$32</f>
        <v>29158.584054894</v>
      </c>
      <c r="KQ16" s="803">
        <f t="shared" si="669"/>
        <v>7805.9902245285011</v>
      </c>
      <c r="KR16" s="803">
        <f t="shared" si="670"/>
        <v>7629.0282295140014</v>
      </c>
      <c r="KS16" s="803">
        <f t="shared" si="671"/>
        <v>7740.4487448935006</v>
      </c>
      <c r="KT16" s="803">
        <f t="shared" si="672"/>
        <v>7570.0408978425012</v>
      </c>
      <c r="KU16" s="803">
        <f t="shared" si="673"/>
        <v>8376.2010973530014</v>
      </c>
      <c r="KV16" s="803">
        <f t="shared" ref="KV16:MA16" si="2060">KW48*KV$32</f>
        <v>10309.674746585501</v>
      </c>
      <c r="KW16" s="803">
        <f t="shared" ref="KW16:MB16" si="2061">KW48*KW$32</f>
        <v>16110.095694283002</v>
      </c>
      <c r="KX16" s="803">
        <f t="shared" si="676"/>
        <v>12303.315688743</v>
      </c>
      <c r="KY16" s="803">
        <f t="shared" si="677"/>
        <v>12024.399212172</v>
      </c>
      <c r="KZ16" s="803">
        <f t="shared" si="678"/>
        <v>12200.013290012999</v>
      </c>
      <c r="LA16" s="803">
        <f t="shared" si="679"/>
        <v>11931.427053315001</v>
      </c>
      <c r="LB16" s="803">
        <f t="shared" si="680"/>
        <v>13202.046557694001</v>
      </c>
      <c r="LC16" s="803">
        <f t="shared" ref="LC16:MH16" si="2062">LD48*LC$32</f>
        <v>16249.467320229</v>
      </c>
      <c r="LD16" s="803">
        <f t="shared" ref="LD16:MI16" si="2063">LD48*LD$32</f>
        <v>25391.729607834</v>
      </c>
      <c r="LE16" s="803">
        <f t="shared" si="683"/>
        <v>12745.8765078375</v>
      </c>
      <c r="LF16" s="803">
        <f t="shared" si="684"/>
        <v>12456.92716635</v>
      </c>
      <c r="LG16" s="803">
        <f t="shared" si="685"/>
        <v>12638.858233212501</v>
      </c>
      <c r="LH16" s="803">
        <f t="shared" si="686"/>
        <v>12360.610719187502</v>
      </c>
      <c r="LI16" s="803">
        <f t="shared" si="687"/>
        <v>13676.935497075001</v>
      </c>
      <c r="LJ16" s="803">
        <f t="shared" ref="LJ16:MO16" si="2064">LK48*LJ$32</f>
        <v>16833.974598512501</v>
      </c>
      <c r="LK16" s="803">
        <f t="shared" ref="LK16:MP16" si="2065">LK48*LK$32</f>
        <v>26305.091902824999</v>
      </c>
      <c r="LL16" s="803">
        <f t="shared" si="690"/>
        <v>17132.467140393001</v>
      </c>
      <c r="LM16" s="803">
        <f t="shared" si="691"/>
        <v>16744.073678772002</v>
      </c>
      <c r="LN16" s="803">
        <f t="shared" si="692"/>
        <v>16988.617710162998</v>
      </c>
      <c r="LO16" s="803">
        <f t="shared" si="693"/>
        <v>16614.609191564999</v>
      </c>
      <c r="LP16" s="803">
        <f t="shared" si="694"/>
        <v>18383.957183393999</v>
      </c>
      <c r="LQ16" s="803">
        <f t="shared" ref="LQ16:MV16" si="2066">LR48*LQ$32</f>
        <v>22627.515375178999</v>
      </c>
      <c r="LR16" s="803">
        <f t="shared" ref="LR16:MW16" si="2067">LR48*LR$32</f>
        <v>35358.189950533997</v>
      </c>
      <c r="LS16" s="803">
        <f t="shared" si="697"/>
        <v>18275.998840312503</v>
      </c>
      <c r="LT16" s="803">
        <f t="shared" si="698"/>
        <v>17861.681486250003</v>
      </c>
      <c r="LU16" s="803">
        <f t="shared" si="699"/>
        <v>18122.547968437502</v>
      </c>
      <c r="LV16" s="803">
        <f t="shared" si="700"/>
        <v>17723.575701562502</v>
      </c>
      <c r="LW16" s="803">
        <f t="shared" si="701"/>
        <v>19611.021425625</v>
      </c>
      <c r="LX16" s="803">
        <f t="shared" ref="LX16:NC16" si="2068">LY48*LX$32</f>
        <v>24137.822145937502</v>
      </c>
      <c r="LY16" s="803">
        <f t="shared" ref="LY16:ND16" si="2069">LY48*LY$32</f>
        <v>37718.224306875003</v>
      </c>
      <c r="LZ16" s="803">
        <f t="shared" si="704"/>
        <v>22479.290162595</v>
      </c>
      <c r="MA16" s="803">
        <f t="shared" si="705"/>
        <v>21969.684088380003</v>
      </c>
      <c r="MB16" s="803">
        <f t="shared" si="706"/>
        <v>22290.547172145001</v>
      </c>
      <c r="MC16" s="803">
        <f t="shared" si="707"/>
        <v>21799.815396975002</v>
      </c>
      <c r="MD16" s="803">
        <f t="shared" si="708"/>
        <v>24121.354179510003</v>
      </c>
      <c r="ME16" s="803">
        <f t="shared" ref="ME16:NJ16" si="2070">MF48*ME$32</f>
        <v>29689.272397785</v>
      </c>
      <c r="MF16" s="803">
        <f t="shared" ref="MF16:NK16" si="2071">MF48*MF$32</f>
        <v>46393.027052609999</v>
      </c>
      <c r="MG16" s="803">
        <f t="shared" si="711"/>
        <v>27446.905076850002</v>
      </c>
      <c r="MH16" s="803">
        <f t="shared" si="712"/>
        <v>26824.683047400005</v>
      </c>
      <c r="MI16" s="803">
        <f t="shared" si="713"/>
        <v>27216.452473350004</v>
      </c>
      <c r="MJ16" s="803">
        <f t="shared" si="714"/>
        <v>26617.275704250005</v>
      </c>
      <c r="MK16" s="803">
        <f t="shared" si="715"/>
        <v>29451.842727300002</v>
      </c>
      <c r="ML16" s="803">
        <f t="shared" ref="ML16:OC16" si="2072">MM48*ML$32</f>
        <v>36250.194530550005</v>
      </c>
      <c r="MM16" s="803">
        <f t="shared" ref="MM16:OC16" si="2073">MM48*MM$32</f>
        <v>56645.249940300004</v>
      </c>
      <c r="MN16" s="803">
        <f t="shared" si="718"/>
        <v>24031.4533765425</v>
      </c>
      <c r="MO16" s="803">
        <f t="shared" si="719"/>
        <v>23486.659723170003</v>
      </c>
      <c r="MP16" s="803">
        <f t="shared" si="720"/>
        <v>23829.677949367502</v>
      </c>
      <c r="MQ16" s="803">
        <v>36366.57</v>
      </c>
      <c r="MR16" s="803">
        <v>47866.29</v>
      </c>
      <c r="MS16" s="803">
        <v>72072.63</v>
      </c>
      <c r="MT16" s="803">
        <v>47693.53</v>
      </c>
      <c r="MU16" s="803">
        <v>0</v>
      </c>
      <c r="MV16" s="803">
        <v>17310.509999999998</v>
      </c>
      <c r="MW16" s="803">
        <v>10985.93</v>
      </c>
      <c r="MX16" s="803">
        <v>11415.21293</v>
      </c>
      <c r="MY16" s="803">
        <v>12691.635249999999</v>
      </c>
      <c r="MZ16" s="803">
        <v>14058.78</v>
      </c>
      <c r="NA16" s="803">
        <v>11718.47</v>
      </c>
      <c r="NB16" s="803">
        <v>0</v>
      </c>
      <c r="NC16" s="803">
        <f>$NH$48*NC$32</f>
        <v>14251.804204646403</v>
      </c>
      <c r="ND16" s="803">
        <f t="shared" ref="ND16:NH16" si="2074">$NH$48*ND$32</f>
        <v>13443.812572825604</v>
      </c>
      <c r="NE16" s="803">
        <f t="shared" si="2074"/>
        <v>12129.609316249604</v>
      </c>
      <c r="NF16" s="803">
        <f t="shared" si="2074"/>
        <v>13414.608056012803</v>
      </c>
      <c r="NG16" s="803">
        <f t="shared" si="2074"/>
        <v>17259.869436364806</v>
      </c>
      <c r="NH16" s="803">
        <f t="shared" si="2074"/>
        <v>26848.685789900806</v>
      </c>
      <c r="NI16" s="803">
        <f t="shared" si="722"/>
        <v>7984.1624864399992</v>
      </c>
      <c r="NJ16" s="803">
        <f t="shared" si="723"/>
        <v>7803.1613217599997</v>
      </c>
      <c r="NK16" s="803">
        <f t="shared" si="724"/>
        <v>7917.1250180399993</v>
      </c>
      <c r="NL16" s="803">
        <f t="shared" si="725"/>
        <v>7742.8276002000002</v>
      </c>
      <c r="NM16" s="803">
        <f t="shared" si="726"/>
        <v>8567.3884615200004</v>
      </c>
      <c r="NN16" s="803">
        <f t="shared" ref="NN16:OC16" si="2075">NO48*NN$32</f>
        <v>10544.993779319999</v>
      </c>
      <c r="NO16" s="803">
        <f t="shared" ref="NO16:OC16" si="2076">NO48*NO$32</f>
        <v>16477.809732719998</v>
      </c>
      <c r="NP16" s="803">
        <f t="shared" si="729"/>
        <v>10806.299081424002</v>
      </c>
      <c r="NQ16" s="803">
        <f t="shared" si="730"/>
        <v>11550.655176984001</v>
      </c>
      <c r="NR16" s="803">
        <f t="shared" si="731"/>
        <v>10026.914463720002</v>
      </c>
      <c r="NS16" s="803">
        <f t="shared" si="732"/>
        <v>10289.6283798</v>
      </c>
      <c r="NT16" s="803">
        <f t="shared" si="733"/>
        <v>10963.927431072003</v>
      </c>
      <c r="NU16" s="803">
        <f t="shared" ref="NU16:OC16" si="2077">NV48*NU$32</f>
        <v>13880.051899560001</v>
      </c>
      <c r="NV16" s="803">
        <f t="shared" ref="NV16:OC16" si="2078">NV48*NV$32</f>
        <v>20053.828927440005</v>
      </c>
      <c r="NW16" s="803">
        <f t="shared" si="736"/>
        <v>6964.7269733999992</v>
      </c>
      <c r="NX16" s="803">
        <f t="shared" si="737"/>
        <v>7444.4691068999991</v>
      </c>
      <c r="NY16" s="803">
        <f t="shared" si="738"/>
        <v>6462.4087394999997</v>
      </c>
      <c r="NZ16" s="803">
        <f t="shared" si="739"/>
        <v>6631.7294924999997</v>
      </c>
      <c r="OA16" s="803">
        <f t="shared" si="740"/>
        <v>7066.3194252000003</v>
      </c>
      <c r="OB16" s="803">
        <f t="shared" ref="OB16:OC16" si="2079">OC48*OB$32</f>
        <v>8945.7797835000001</v>
      </c>
      <c r="OC16" s="803">
        <f t="shared" si="367"/>
        <v>12924.817478999999</v>
      </c>
    </row>
    <row r="17" spans="1:435">
      <c r="A17" s="807" t="s">
        <v>24</v>
      </c>
      <c r="B17" s="803">
        <f t="shared" si="368"/>
        <v>9011.4831979200007</v>
      </c>
      <c r="C17" s="803">
        <f t="shared" si="369"/>
        <v>8885.0845061999989</v>
      </c>
      <c r="D17" s="803">
        <f t="shared" si="370"/>
        <v>8959.4366778000003</v>
      </c>
      <c r="E17" s="803">
        <f t="shared" si="371"/>
        <v>9256.8453642000004</v>
      </c>
      <c r="F17" s="803">
        <f t="shared" si="372"/>
        <v>10223.423595</v>
      </c>
      <c r="G17" s="803">
        <f t="shared" si="373"/>
        <v>11546.892249479999</v>
      </c>
      <c r="H17" s="803">
        <f t="shared" si="374"/>
        <v>16469.0060094</v>
      </c>
      <c r="I17" s="803">
        <f t="shared" si="375"/>
        <v>8852.6023203240002</v>
      </c>
      <c r="J17" s="803">
        <f t="shared" si="376"/>
        <v>8728.4321557650001</v>
      </c>
      <c r="K17" s="803">
        <f t="shared" si="377"/>
        <v>8801.4734290350007</v>
      </c>
      <c r="L17" s="803">
        <f t="shared" si="378"/>
        <v>9093.6385221150013</v>
      </c>
      <c r="M17" s="803">
        <f t="shared" si="379"/>
        <v>10043.175074625002</v>
      </c>
      <c r="N17" s="803">
        <f t="shared" ref="N17:BY17" si="2080">O49*N$32</f>
        <v>11343.309738831</v>
      </c>
      <c r="O17" s="803">
        <f t="shared" ref="O17:BZ17" si="2081">O49*O$32</f>
        <v>16178.642029305001</v>
      </c>
      <c r="P17" s="803">
        <f t="shared" si="382"/>
        <v>8597.6862362999982</v>
      </c>
      <c r="Q17" s="803">
        <f t="shared" si="383"/>
        <v>8477.091627374999</v>
      </c>
      <c r="R17" s="803">
        <f t="shared" si="384"/>
        <v>8548.0296326249991</v>
      </c>
      <c r="S17" s="803">
        <f t="shared" si="385"/>
        <v>8831.7816536249993</v>
      </c>
      <c r="T17" s="803">
        <f t="shared" si="386"/>
        <v>9753.9757218749983</v>
      </c>
      <c r="U17" s="803">
        <f t="shared" ref="U17:CF17" si="2082">V49*U$32</f>
        <v>11016.672215324998</v>
      </c>
      <c r="V17" s="803">
        <f t="shared" ref="V17:CG17" si="2083">V49*V$32</f>
        <v>15712.768162874998</v>
      </c>
      <c r="W17" s="803">
        <f t="shared" si="389"/>
        <v>9527.1208017300014</v>
      </c>
      <c r="X17" s="803">
        <f t="shared" si="390"/>
        <v>9393.4895693625022</v>
      </c>
      <c r="Y17" s="803">
        <f t="shared" si="391"/>
        <v>9472.0961766375021</v>
      </c>
      <c r="Z17" s="803">
        <f t="shared" si="392"/>
        <v>9786.5226057375021</v>
      </c>
      <c r="AA17" s="803">
        <f t="shared" si="393"/>
        <v>10808.408500312504</v>
      </c>
      <c r="AB17" s="803">
        <f t="shared" ref="AB17:CM17" si="2084">AC49*AB$32</f>
        <v>12207.606109807502</v>
      </c>
      <c r="AC17" s="803">
        <f t="shared" ref="AC17:CN17" si="2085">AC49*AC$32</f>
        <v>17411.363511412503</v>
      </c>
      <c r="AD17" s="803">
        <f t="shared" si="396"/>
        <v>10957.971093300001</v>
      </c>
      <c r="AE17" s="803">
        <f t="shared" si="397"/>
        <v>10804.270178625</v>
      </c>
      <c r="AF17" s="803">
        <f t="shared" si="398"/>
        <v>10894.682481374999</v>
      </c>
      <c r="AG17" s="803">
        <f t="shared" si="399"/>
        <v>11256.331692375001</v>
      </c>
      <c r="AH17" s="803">
        <f t="shared" si="400"/>
        <v>12431.691628125001</v>
      </c>
      <c r="AI17" s="803">
        <f t="shared" ref="AI17:CT17" si="2086">AJ49*AI$32</f>
        <v>14041.030617074999</v>
      </c>
      <c r="AJ17" s="803">
        <f t="shared" ref="AJ17:CU17" si="2087">AJ49*AJ$32</f>
        <v>20026.325059125</v>
      </c>
      <c r="AK17" s="803">
        <f t="shared" si="403"/>
        <v>15519.154809311998</v>
      </c>
      <c r="AL17" s="803">
        <f t="shared" si="404"/>
        <v>15301.476895319998</v>
      </c>
      <c r="AM17" s="803">
        <f t="shared" si="405"/>
        <v>15429.522727079999</v>
      </c>
      <c r="AN17" s="803">
        <f t="shared" si="406"/>
        <v>15941.706054119999</v>
      </c>
      <c r="AO17" s="803">
        <f t="shared" si="407"/>
        <v>17606.301866999998</v>
      </c>
      <c r="AP17" s="803">
        <f t="shared" ref="AP17:DA17" si="2088">AQ49*AP$32</f>
        <v>19885.517672327998</v>
      </c>
      <c r="AQ17" s="803">
        <f t="shared" ref="AQ17:DB17" si="2089">AQ49*AQ$32</f>
        <v>28362.151734839998</v>
      </c>
      <c r="AR17" s="803">
        <f t="shared" si="410"/>
        <v>11861.845856783999</v>
      </c>
      <c r="AS17" s="803">
        <f t="shared" si="411"/>
        <v>11695.466830739999</v>
      </c>
      <c r="AT17" s="803">
        <f t="shared" si="412"/>
        <v>11793.336846059998</v>
      </c>
      <c r="AU17" s="803">
        <f t="shared" si="413"/>
        <v>12184.816907339999</v>
      </c>
      <c r="AV17" s="803">
        <f t="shared" si="414"/>
        <v>13457.1271065</v>
      </c>
      <c r="AW17" s="803">
        <f t="shared" ref="AW17:DH17" si="2090">AX49*AW$32</f>
        <v>15199.213379195999</v>
      </c>
      <c r="AX17" s="803">
        <f t="shared" ref="AX17:DI17" si="2091">AX49*AX$32</f>
        <v>21678.208393379999</v>
      </c>
      <c r="AY17" s="803">
        <f t="shared" si="417"/>
        <v>12847.57351416</v>
      </c>
      <c r="AZ17" s="803">
        <f t="shared" si="418"/>
        <v>12667.3682751</v>
      </c>
      <c r="BA17" s="803">
        <f t="shared" si="419"/>
        <v>12773.371356899999</v>
      </c>
      <c r="BB17" s="803">
        <f t="shared" si="420"/>
        <v>13197.383684099999</v>
      </c>
      <c r="BC17" s="803">
        <f t="shared" si="421"/>
        <v>14575.423747500001</v>
      </c>
      <c r="BD17" s="803">
        <f t="shared" ref="BD17:DO17" si="2092">BE49*BD$32</f>
        <v>16462.278603539999</v>
      </c>
      <c r="BE17" s="803">
        <f t="shared" ref="BE17:DP17" si="2093">BE49*BE$32</f>
        <v>23479.682618700001</v>
      </c>
      <c r="BF17" s="803">
        <f t="shared" si="424"/>
        <v>9291.3852049199995</v>
      </c>
      <c r="BG17" s="803">
        <f t="shared" si="425"/>
        <v>9161.0604949499993</v>
      </c>
      <c r="BH17" s="803">
        <f t="shared" si="426"/>
        <v>9237.7220890499993</v>
      </c>
      <c r="BI17" s="803">
        <f t="shared" si="427"/>
        <v>9544.3684654499993</v>
      </c>
      <c r="BJ17" s="803">
        <f t="shared" si="428"/>
        <v>10540.969188750001</v>
      </c>
      <c r="BK17" s="803">
        <f t="shared" ref="BK17:DV17" si="2094">BL49*BK$32</f>
        <v>11905.54556373</v>
      </c>
      <c r="BL17" s="803">
        <f t="shared" ref="BL17:DW17" si="2095">BL49*BL$32</f>
        <v>16980.543093150001</v>
      </c>
      <c r="BM17" s="803">
        <f t="shared" si="431"/>
        <v>9420.1084404000012</v>
      </c>
      <c r="BN17" s="803">
        <f t="shared" si="432"/>
        <v>9287.9782064999999</v>
      </c>
      <c r="BO17" s="803">
        <f t="shared" si="433"/>
        <v>9365.7018735000001</v>
      </c>
      <c r="BP17" s="803">
        <f t="shared" si="434"/>
        <v>9676.596541500001</v>
      </c>
      <c r="BQ17" s="803">
        <f t="shared" si="435"/>
        <v>10687.004212500002</v>
      </c>
      <c r="BR17" s="803">
        <f t="shared" ref="BR17:EC17" si="2096">BS49*BR$32</f>
        <v>12070.4854851</v>
      </c>
      <c r="BS17" s="803">
        <f t="shared" ref="BS17:ED17" si="2097">BS49*BS$32</f>
        <v>17215.792240499999</v>
      </c>
      <c r="BT17" s="803">
        <f t="shared" si="438"/>
        <v>10453.33651635</v>
      </c>
      <c r="BU17" s="803">
        <f t="shared" si="439"/>
        <v>10306.7138094375</v>
      </c>
      <c r="BV17" s="803">
        <f t="shared" si="440"/>
        <v>10392.962460562499</v>
      </c>
      <c r="BW17" s="803">
        <f t="shared" si="441"/>
        <v>10737.957065062501</v>
      </c>
      <c r="BX17" s="803">
        <f t="shared" si="442"/>
        <v>11859.189529687501</v>
      </c>
      <c r="BY17" s="803">
        <f t="shared" ref="BY17:EJ17" si="2098">BZ49*BY$32</f>
        <v>13394.4155197125</v>
      </c>
      <c r="BZ17" s="803">
        <f t="shared" ref="BZ17:EK17" si="2099">BZ49*BZ$32</f>
        <v>19104.076224187502</v>
      </c>
      <c r="CA17" s="803">
        <f t="shared" si="445"/>
        <v>10654.035971670002</v>
      </c>
      <c r="CB17" s="803">
        <f t="shared" si="446"/>
        <v>10504.598173387501</v>
      </c>
      <c r="CC17" s="803">
        <f t="shared" si="447"/>
        <v>10592.5027606125</v>
      </c>
      <c r="CD17" s="803">
        <f t="shared" si="448"/>
        <v>10944.121109512502</v>
      </c>
      <c r="CE17" s="803">
        <f t="shared" si="449"/>
        <v>12086.880743437503</v>
      </c>
      <c r="CF17" s="803">
        <f t="shared" ref="CF17:EQ17" si="2100">CG49*CF$32</f>
        <v>13651.5823960425</v>
      </c>
      <c r="CG17" s="803">
        <f t="shared" ref="CG17:ER17" si="2101">CG49*CG$32</f>
        <v>19470.866070337503</v>
      </c>
      <c r="CH17" s="803">
        <f t="shared" si="452"/>
        <v>11302.966526670001</v>
      </c>
      <c r="CI17" s="803">
        <f t="shared" si="453"/>
        <v>11144.4265671375</v>
      </c>
      <c r="CJ17" s="803">
        <f t="shared" si="454"/>
        <v>11237.685366862501</v>
      </c>
      <c r="CK17" s="803">
        <f t="shared" si="455"/>
        <v>11610.7205657625</v>
      </c>
      <c r="CL17" s="803">
        <f t="shared" si="456"/>
        <v>12823.084962187502</v>
      </c>
      <c r="CM17" s="803">
        <f t="shared" ref="CM17:EX17" si="2102">CN49*CM$32</f>
        <v>14483.0915972925</v>
      </c>
      <c r="CN17" s="803">
        <f t="shared" ref="CN17:EY17" si="2103">CN49*CN$32</f>
        <v>20656.824139087501</v>
      </c>
      <c r="CO17" s="803">
        <f t="shared" si="459"/>
        <v>10150.302747</v>
      </c>
      <c r="CP17" s="803">
        <f t="shared" si="460"/>
        <v>10007.93051375</v>
      </c>
      <c r="CQ17" s="803">
        <f t="shared" si="461"/>
        <v>10091.67888625</v>
      </c>
      <c r="CR17" s="803">
        <f t="shared" si="462"/>
        <v>10426.672376250001</v>
      </c>
      <c r="CS17" s="803">
        <f t="shared" si="463"/>
        <v>11515.401218750001</v>
      </c>
      <c r="CT17" s="803">
        <f t="shared" ref="CT17:FE17" si="2104">CU49*CT$32</f>
        <v>13006.122249249998</v>
      </c>
      <c r="CU17" s="803">
        <f t="shared" ref="CU17:FF17" si="2105">CU49*CU$32</f>
        <v>18550.264508749999</v>
      </c>
      <c r="CV17" s="803">
        <f t="shared" si="466"/>
        <v>10598.053603799999</v>
      </c>
      <c r="CW17" s="803">
        <f t="shared" si="467"/>
        <v>10449.40103675</v>
      </c>
      <c r="CX17" s="803">
        <f t="shared" si="468"/>
        <v>10536.84372325</v>
      </c>
      <c r="CY17" s="803">
        <f t="shared" si="469"/>
        <v>10886.61446925</v>
      </c>
      <c r="CZ17" s="803">
        <f t="shared" si="470"/>
        <v>12023.369393750001</v>
      </c>
      <c r="DA17" s="803">
        <f t="shared" ref="DA17:FL17" si="2106">DB49*DA$32</f>
        <v>13579.849213449999</v>
      </c>
      <c r="DB17" s="803">
        <f t="shared" ref="DB17:FM17" si="2107">DB49*DB$32</f>
        <v>19368.555059750001</v>
      </c>
      <c r="DC17" s="803">
        <f t="shared" si="473"/>
        <v>10226.980896600002</v>
      </c>
      <c r="DD17" s="803">
        <f t="shared" si="474"/>
        <v>10083.533144750001</v>
      </c>
      <c r="DE17" s="803">
        <f t="shared" si="475"/>
        <v>10167.91417525</v>
      </c>
      <c r="DF17" s="803">
        <f t="shared" si="476"/>
        <v>10505.438297250001</v>
      </c>
      <c r="DG17" s="803">
        <f t="shared" si="477"/>
        <v>11602.391693750002</v>
      </c>
      <c r="DH17" s="803">
        <f t="shared" ref="DH17:FS17" si="2108">DI49*DH$32</f>
        <v>13104.374036650001</v>
      </c>
      <c r="DI17" s="803">
        <f t="shared" ref="DI17:FT17" si="2109">DI49*DI$32</f>
        <v>18690.398255750002</v>
      </c>
      <c r="DJ17" s="803">
        <f t="shared" si="480"/>
        <v>14137.394301000002</v>
      </c>
      <c r="DK17" s="803">
        <f t="shared" si="481"/>
        <v>13939.09751625</v>
      </c>
      <c r="DL17" s="803">
        <f t="shared" si="482"/>
        <v>14055.742683750001</v>
      </c>
      <c r="DM17" s="803">
        <f t="shared" si="483"/>
        <v>14522.323353750002</v>
      </c>
      <c r="DN17" s="803">
        <f t="shared" si="484"/>
        <v>16038.710531250003</v>
      </c>
      <c r="DO17" s="803">
        <f t="shared" ref="DO17:FZ17" si="2110">DP49*DO$32</f>
        <v>18114.99451275</v>
      </c>
      <c r="DP17" s="803">
        <f t="shared" ref="DP17:GA17" si="2111">DP49*DP$32</f>
        <v>25836.904601250004</v>
      </c>
      <c r="DQ17" s="803">
        <f t="shared" si="487"/>
        <v>8997.7677972336023</v>
      </c>
      <c r="DR17" s="803">
        <f t="shared" si="488"/>
        <v>8871.5614832460014</v>
      </c>
      <c r="DS17" s="803">
        <f t="shared" si="489"/>
        <v>8945.8004914740013</v>
      </c>
      <c r="DT17" s="803">
        <f t="shared" si="490"/>
        <v>9242.7565243860026</v>
      </c>
      <c r="DU17" s="803">
        <f t="shared" si="491"/>
        <v>10207.863631350003</v>
      </c>
      <c r="DV17" s="803">
        <f t="shared" ref="DV17:GG17" si="2112">DW49*DV$32</f>
        <v>11529.317977808403</v>
      </c>
      <c r="DW17" s="803">
        <f t="shared" ref="DW17:GH17" si="2113">DW49*DW$32</f>
        <v>16443.940322502003</v>
      </c>
      <c r="DX17" s="803">
        <f t="shared" si="494"/>
        <v>19506.565490659439</v>
      </c>
      <c r="DY17" s="803">
        <f t="shared" si="495"/>
        <v>23216.892050399711</v>
      </c>
      <c r="DZ17" s="803">
        <f t="shared" si="496"/>
        <v>31064.335012843276</v>
      </c>
      <c r="EA17" s="803">
        <f t="shared" si="497"/>
        <v>12076.212602020589</v>
      </c>
      <c r="EB17" s="803">
        <f t="shared" si="498"/>
        <v>13337.182592593021</v>
      </c>
      <c r="EC17" s="803">
        <f t="shared" ref="EC17:GN17" si="2114">ED49*EC$32</f>
        <v>15063.741502761424</v>
      </c>
      <c r="ED17" s="803">
        <f t="shared" ref="ED17:GO17" si="2115">ED49*ED$32</f>
        <v>21484.988685522574</v>
      </c>
      <c r="EE17" s="803">
        <f t="shared" si="501"/>
        <v>9004.3544345040009</v>
      </c>
      <c r="EF17" s="803">
        <f t="shared" si="502"/>
        <v>8878.0557336900001</v>
      </c>
      <c r="EG17" s="803">
        <f t="shared" si="503"/>
        <v>8952.3490871100003</v>
      </c>
      <c r="EH17" s="803">
        <f t="shared" si="504"/>
        <v>9249.5225007900008</v>
      </c>
      <c r="EI17" s="803">
        <f t="shared" si="505"/>
        <v>10215.336095250001</v>
      </c>
      <c r="EJ17" s="803">
        <f t="shared" ref="EJ17:GU17" si="2116">EK49*EJ$32</f>
        <v>11537.757786126</v>
      </c>
      <c r="EK17" s="803">
        <f t="shared" ref="EK17:GV17" si="2117">EK49*EK$32</f>
        <v>16455.977782530001</v>
      </c>
      <c r="EL17" s="803">
        <f t="shared" si="508"/>
        <v>26583.78813714</v>
      </c>
      <c r="EM17" s="803">
        <f t="shared" si="509"/>
        <v>26210.913221024995</v>
      </c>
      <c r="EN17" s="803">
        <f t="shared" si="510"/>
        <v>26430.251406974996</v>
      </c>
      <c r="EO17" s="803">
        <f t="shared" si="511"/>
        <v>27307.604150774998</v>
      </c>
      <c r="EP17" s="803">
        <f t="shared" si="512"/>
        <v>30159.000568125</v>
      </c>
      <c r="EQ17" s="803">
        <f>11952.0071151*115%</f>
        <v>13744.808182364997</v>
      </c>
      <c r="ER17" s="803">
        <f>17046.8098905*115%</f>
        <v>19603.831374074998</v>
      </c>
      <c r="ES17" s="803">
        <f t="shared" si="515"/>
        <v>15115.52271474</v>
      </c>
      <c r="ET17" s="803">
        <f t="shared" si="516"/>
        <v>14903.506307025</v>
      </c>
      <c r="EU17" s="803">
        <f t="shared" si="517"/>
        <v>15028.221840974998</v>
      </c>
      <c r="EV17" s="803">
        <f t="shared" si="518"/>
        <v>15527.083976775</v>
      </c>
      <c r="EW17" s="803">
        <f t="shared" si="519"/>
        <v>17148.385918125001</v>
      </c>
      <c r="EX17" s="803">
        <f t="shared" ref="EX17:HI17" si="2118">EY49*EX$32</f>
        <v>19368.322422434998</v>
      </c>
      <c r="EY17" s="803">
        <f t="shared" ref="EY17:HJ17" si="2119">EY49*EY$32</f>
        <v>27624.490769925</v>
      </c>
      <c r="EZ17" s="803">
        <f t="shared" si="522"/>
        <v>15579.636964127998</v>
      </c>
      <c r="FA17" s="803">
        <f t="shared" si="523"/>
        <v>15361.110703079998</v>
      </c>
      <c r="FB17" s="803">
        <f t="shared" si="524"/>
        <v>15489.655562519998</v>
      </c>
      <c r="FC17" s="803">
        <f t="shared" si="525"/>
        <v>16003.835000279998</v>
      </c>
      <c r="FD17" s="803">
        <f t="shared" si="526"/>
        <v>17674.918172999998</v>
      </c>
      <c r="FE17" s="803">
        <f t="shared" ref="FE17:HP17" si="2120">FF49*FE$32</f>
        <v>19963.016671031997</v>
      </c>
      <c r="FF17" s="803">
        <f t="shared" ref="FF17:HQ17" si="2121">FF49*FF$32</f>
        <v>28472.686365959999</v>
      </c>
      <c r="FG17" s="803">
        <f t="shared" si="529"/>
        <v>17540.261063927999</v>
      </c>
      <c r="FH17" s="803">
        <f t="shared" si="530"/>
        <v>17294.234299829997</v>
      </c>
      <c r="FI17" s="803">
        <f t="shared" si="531"/>
        <v>17438.955925769998</v>
      </c>
      <c r="FJ17" s="803">
        <f t="shared" si="532"/>
        <v>18017.842429529999</v>
      </c>
      <c r="FK17" s="803">
        <f t="shared" si="533"/>
        <v>19899.223566750003</v>
      </c>
      <c r="FL17" s="803">
        <f t="shared" ref="FL17:HW17" si="2122">FM49*FL$32</f>
        <v>22475.268508482</v>
      </c>
      <c r="FM17" s="803">
        <f t="shared" ref="FM17:HX17" si="2123">FM49*FM$32</f>
        <v>32055.840145710001</v>
      </c>
      <c r="FN17" s="803">
        <f t="shared" si="536"/>
        <v>15411.634173360004</v>
      </c>
      <c r="FO17" s="803">
        <f t="shared" si="537"/>
        <v>15195.464387100003</v>
      </c>
      <c r="FP17" s="803">
        <f t="shared" si="538"/>
        <v>15322.623084900002</v>
      </c>
      <c r="FQ17" s="803">
        <f t="shared" si="539"/>
        <v>15831.257876100002</v>
      </c>
      <c r="FR17" s="803">
        <f t="shared" si="540"/>
        <v>17484.320947500004</v>
      </c>
      <c r="FS17" s="803">
        <f t="shared" ref="FS17:ID17" si="2124">FT49*FS$32</f>
        <v>19747.745768340003</v>
      </c>
      <c r="FT17" s="803">
        <f t="shared" ref="FT17:IE17" si="2125">FT49*FT$32</f>
        <v>28165.651562700004</v>
      </c>
      <c r="FU17" s="803">
        <f t="shared" si="543"/>
        <v>15395.438934864002</v>
      </c>
      <c r="FV17" s="803">
        <f t="shared" si="544"/>
        <v>15179.496309540002</v>
      </c>
      <c r="FW17" s="803">
        <f t="shared" si="545"/>
        <v>15306.521383260002</v>
      </c>
      <c r="FX17" s="803">
        <f t="shared" si="546"/>
        <v>15814.621678140002</v>
      </c>
      <c r="FY17" s="803">
        <f t="shared" si="547"/>
        <v>17465.947636500005</v>
      </c>
      <c r="FZ17" s="803">
        <f t="shared" ref="FZ17:IK17" si="2126">GA49*FZ$32</f>
        <v>19726.993948716001</v>
      </c>
      <c r="GA17" s="803">
        <f t="shared" ref="GA17:IL17" si="2127">GA49*GA$32</f>
        <v>28136.053828980002</v>
      </c>
      <c r="GB17" s="803">
        <f t="shared" si="550"/>
        <v>13477.985236799999</v>
      </c>
      <c r="GC17" s="803">
        <f t="shared" si="551"/>
        <v>13612.765089168</v>
      </c>
      <c r="GD17" s="803">
        <f t="shared" si="552"/>
        <v>13455.521928072001</v>
      </c>
      <c r="GE17" s="803">
        <f t="shared" si="553"/>
        <v>11961.71189766</v>
      </c>
      <c r="GF17" s="803">
        <f t="shared" si="554"/>
        <v>13983.40968318</v>
      </c>
      <c r="GG17" s="803">
        <f t="shared" ref="GG17:IR17" si="2128">GH49*GG$32</f>
        <v>18869.179331520001</v>
      </c>
      <c r="GH17" s="803">
        <f t="shared" ref="GH17:IS17" si="2129">GH49*GH$32</f>
        <v>26955.970473599999</v>
      </c>
      <c r="GI17" s="803">
        <f t="shared" si="557"/>
        <v>13624.448382720002</v>
      </c>
      <c r="GJ17" s="803">
        <f t="shared" si="558"/>
        <v>13760.692866547202</v>
      </c>
      <c r="GK17" s="803">
        <f t="shared" si="559"/>
        <v>13601.740968748802</v>
      </c>
      <c r="GL17" s="803">
        <f t="shared" si="560"/>
        <v>12091.697939664002</v>
      </c>
      <c r="GM17" s="803">
        <f t="shared" si="561"/>
        <v>14135.365197072002</v>
      </c>
      <c r="GN17" s="803">
        <f t="shared" ref="GN17:HS17" si="2130">GO49*GN$32</f>
        <v>19074.227735808003</v>
      </c>
      <c r="GO17" s="803">
        <f t="shared" ref="GO17:HT17" si="2131">GO49*GO$32</f>
        <v>27248.896765440004</v>
      </c>
      <c r="GP17" s="803">
        <f t="shared" si="564"/>
        <v>12047.32394208</v>
      </c>
      <c r="GQ17" s="803">
        <f t="shared" si="565"/>
        <v>12167.7971815008</v>
      </c>
      <c r="GR17" s="803">
        <f t="shared" si="566"/>
        <v>12027.2450688432</v>
      </c>
      <c r="GS17" s="803">
        <f t="shared" si="567"/>
        <v>10691.999998596</v>
      </c>
      <c r="GT17" s="803">
        <f t="shared" si="568"/>
        <v>12499.098589908001</v>
      </c>
      <c r="GU17" s="803">
        <f t="shared" ref="GU17:HZ17" si="2132">GV49*GU$32</f>
        <v>16866.253518912003</v>
      </c>
      <c r="GV17" s="803">
        <f t="shared" ref="GV17:IA17" si="2133">GV49*GV$32</f>
        <v>24094.64788416</v>
      </c>
      <c r="GW17" s="803">
        <f t="shared" si="571"/>
        <v>12629.09182752</v>
      </c>
      <c r="GX17" s="803">
        <f t="shared" si="572"/>
        <v>12755.382745795201</v>
      </c>
      <c r="GY17" s="803">
        <f t="shared" si="573"/>
        <v>12608.043341140801</v>
      </c>
      <c r="GZ17" s="803">
        <f t="shared" si="574"/>
        <v>11208.318996924001</v>
      </c>
      <c r="HA17" s="803">
        <f t="shared" si="575"/>
        <v>13102.682771052001</v>
      </c>
      <c r="HB17" s="803">
        <f t="shared" ref="HB17:IG17" si="2134">HC49*HB$32</f>
        <v>17680.728558528004</v>
      </c>
      <c r="HC17" s="803">
        <f t="shared" ref="HC17:IH17" si="2135">HC49*HC$32</f>
        <v>25258.18365504</v>
      </c>
      <c r="HD17" s="803">
        <f t="shared" si="578"/>
        <v>10808.343756</v>
      </c>
      <c r="HE17" s="803">
        <f t="shared" si="579"/>
        <v>10916.427193560001</v>
      </c>
      <c r="HF17" s="803">
        <f t="shared" si="580"/>
        <v>10790.329849740001</v>
      </c>
      <c r="HG17" s="803">
        <f t="shared" si="581"/>
        <v>9592.4050834499994</v>
      </c>
      <c r="HH17" s="803">
        <f t="shared" si="582"/>
        <v>11213.65664685</v>
      </c>
      <c r="HI17" s="803">
        <f t="shared" ref="HI17:IN17" si="2136">HJ49*HI$32</f>
        <v>15131.681258400002</v>
      </c>
      <c r="HJ17" s="803">
        <f t="shared" ref="HJ17:IO17" si="2137">HJ49*HJ$32</f>
        <v>21616.687512</v>
      </c>
      <c r="HK17" s="803">
        <f t="shared" si="585"/>
        <v>9917.6992740000005</v>
      </c>
      <c r="HL17" s="803">
        <f t="shared" si="586"/>
        <v>10016.876266740001</v>
      </c>
      <c r="HM17" s="803">
        <f t="shared" si="587"/>
        <v>9901.1697752100008</v>
      </c>
      <c r="HN17" s="803">
        <f t="shared" si="588"/>
        <v>8801.9581056749994</v>
      </c>
      <c r="HO17" s="803">
        <f t="shared" si="589"/>
        <v>10289.612996775</v>
      </c>
      <c r="HP17" s="803">
        <f t="shared" ref="HP17:IU17" si="2138">HQ49*HP$32</f>
        <v>13884.778983600001</v>
      </c>
      <c r="HQ17" s="803">
        <f t="shared" ref="HQ17:IV17" si="2139">HQ49*HQ$32</f>
        <v>19835.398548000001</v>
      </c>
      <c r="HR17" s="803">
        <f t="shared" si="592"/>
        <v>9051.1580879999983</v>
      </c>
      <c r="HS17" s="803">
        <f t="shared" si="593"/>
        <v>9141.6696688799984</v>
      </c>
      <c r="HT17" s="803">
        <f t="shared" si="594"/>
        <v>9036.0728245199989</v>
      </c>
      <c r="HU17" s="803">
        <f t="shared" si="595"/>
        <v>8032.902803099998</v>
      </c>
      <c r="HV17" s="803">
        <f t="shared" si="596"/>
        <v>9390.5765162999978</v>
      </c>
      <c r="HW17" s="803">
        <f t="shared" ref="HW17:JB17" si="2140">HX49*HW$32</f>
        <v>12671.621323199999</v>
      </c>
      <c r="HX17" s="803">
        <f t="shared" ref="HX17:JC17" si="2141">HX49*HX$32</f>
        <v>18102.316175999997</v>
      </c>
      <c r="HY17" s="803">
        <f t="shared" si="599"/>
        <v>9794.4838739999996</v>
      </c>
      <c r="HZ17" s="803">
        <f t="shared" si="600"/>
        <v>9892.4287127400003</v>
      </c>
      <c r="IA17" s="803">
        <f t="shared" si="601"/>
        <v>9778.1597342100013</v>
      </c>
      <c r="IB17" s="803">
        <f t="shared" si="602"/>
        <v>8692.6044381749998</v>
      </c>
      <c r="IC17" s="803">
        <f t="shared" si="603"/>
        <v>10161.777019275001</v>
      </c>
      <c r="ID17" s="803">
        <f t="shared" ref="ID17:JI17" si="2142">IE49*ID$32</f>
        <v>13712.277423600002</v>
      </c>
      <c r="IE17" s="803">
        <f t="shared" ref="IE17:JJ17" si="2143">IE49*IE$32</f>
        <v>19588.967747999999</v>
      </c>
      <c r="IF17" s="803">
        <f t="shared" si="606"/>
        <v>13422.757320000001</v>
      </c>
      <c r="IG17" s="803">
        <f t="shared" si="607"/>
        <v>13556.984893200002</v>
      </c>
      <c r="IH17" s="803">
        <f t="shared" si="608"/>
        <v>13400.386057800002</v>
      </c>
      <c r="II17" s="803">
        <f t="shared" si="609"/>
        <v>11912.697121500001</v>
      </c>
      <c r="IJ17" s="803">
        <f t="shared" si="610"/>
        <v>13926.110719500002</v>
      </c>
      <c r="IK17" s="803">
        <f t="shared" ref="IK17:JP17" si="2144">IL49*IK$32</f>
        <v>18791.860248000005</v>
      </c>
      <c r="IL17" s="803">
        <f t="shared" ref="IL17:JQ17" si="2145">IL49*IL$32</f>
        <v>26845.514640000001</v>
      </c>
      <c r="IM17" s="803">
        <f t="shared" si="613"/>
        <v>15144.9535944</v>
      </c>
      <c r="IN17" s="803">
        <f t="shared" si="614"/>
        <v>15296.403130344001</v>
      </c>
      <c r="IO17" s="803">
        <f t="shared" si="615"/>
        <v>15119.712005076</v>
      </c>
      <c r="IP17" s="803">
        <f t="shared" si="616"/>
        <v>13441.146315030001</v>
      </c>
      <c r="IQ17" s="803">
        <f t="shared" si="617"/>
        <v>15712.88935419</v>
      </c>
      <c r="IR17" s="803">
        <f t="shared" ref="IR17:JW17" si="2146">IS49*IR$32</f>
        <v>21202.935032160003</v>
      </c>
      <c r="IS17" s="803">
        <f t="shared" ref="IS17:JX17" si="2147">IS49*IS$32</f>
        <v>30289.9071888</v>
      </c>
      <c r="IT17" s="803">
        <f t="shared" si="620"/>
        <v>14334.782792399999</v>
      </c>
      <c r="IU17" s="803">
        <f t="shared" si="621"/>
        <v>14478.130620324</v>
      </c>
      <c r="IV17" s="803">
        <f t="shared" si="622"/>
        <v>14310.891487746001</v>
      </c>
      <c r="IW17" s="803">
        <f t="shared" si="623"/>
        <v>12722.119728255</v>
      </c>
      <c r="IX17" s="803">
        <f t="shared" si="624"/>
        <v>14872.337147115</v>
      </c>
      <c r="IY17" s="803">
        <f t="shared" ref="IY17:KD17" si="2148">IZ49*IY$32</f>
        <v>20068.695909360002</v>
      </c>
      <c r="IZ17" s="803">
        <f t="shared" ref="IZ17:KE17" si="2149">IZ49*IZ$32</f>
        <v>28669.565584799999</v>
      </c>
      <c r="JA17" s="803">
        <f t="shared" si="627"/>
        <v>12649.99869</v>
      </c>
      <c r="JB17" s="803">
        <f t="shared" si="628"/>
        <v>12776.498676900001</v>
      </c>
      <c r="JC17" s="803">
        <f t="shared" si="629"/>
        <v>12628.915358850001</v>
      </c>
      <c r="JD17" s="803">
        <f t="shared" si="630"/>
        <v>11226.873837375</v>
      </c>
      <c r="JE17" s="803">
        <f t="shared" si="631"/>
        <v>13124.373640875001</v>
      </c>
      <c r="JF17" s="803">
        <f t="shared" ref="JF17:KK17" si="2150">JG49*JF$32</f>
        <v>17709.998166000001</v>
      </c>
      <c r="JG17" s="803">
        <f t="shared" ref="JG17:KL17" si="2151">JG49*JG$32</f>
        <v>25299.997380000001</v>
      </c>
      <c r="JH17" s="803">
        <f t="shared" si="634"/>
        <v>14454.523591200001</v>
      </c>
      <c r="JI17" s="803">
        <f t="shared" si="635"/>
        <v>14599.068827112002</v>
      </c>
      <c r="JJ17" s="803">
        <f t="shared" si="636"/>
        <v>14430.432718548002</v>
      </c>
      <c r="JK17" s="803">
        <f t="shared" si="637"/>
        <v>12828.389687190001</v>
      </c>
      <c r="JL17" s="803">
        <f t="shared" si="638"/>
        <v>14996.568225870002</v>
      </c>
      <c r="JM17" s="803">
        <f t="shared" ref="JM17:KR17" si="2152">JN49*JM$32</f>
        <v>20236.333027680004</v>
      </c>
      <c r="JN17" s="803">
        <f t="shared" ref="JN17:KS17" si="2153">JN49*JN$32</f>
        <v>28909.047182400001</v>
      </c>
      <c r="JO17" s="803">
        <f t="shared" si="641"/>
        <v>10183.760083727999</v>
      </c>
      <c r="JP17" s="803">
        <f t="shared" si="642"/>
        <v>9952.8939861119998</v>
      </c>
      <c r="JQ17" s="803">
        <f t="shared" si="643"/>
        <v>10098.254121647999</v>
      </c>
      <c r="JR17" s="803">
        <f t="shared" si="644"/>
        <v>9875.9386202400001</v>
      </c>
      <c r="JS17" s="803">
        <f t="shared" si="645"/>
        <v>10927.661953823999</v>
      </c>
      <c r="JT17" s="803">
        <f t="shared" ref="JT17:KY17" si="2154">JU49*JT$32</f>
        <v>13450.087835183998</v>
      </c>
      <c r="JU17" s="803">
        <f t="shared" ref="JU17:KZ17" si="2155">JU49*JU$32</f>
        <v>21017.365479263997</v>
      </c>
      <c r="JV17" s="803">
        <f t="shared" si="648"/>
        <v>12019.788881100001</v>
      </c>
      <c r="JW17" s="803">
        <f t="shared" si="649"/>
        <v>11747.299964400001</v>
      </c>
      <c r="JX17" s="803">
        <f t="shared" si="650"/>
        <v>11918.867060100001</v>
      </c>
      <c r="JY17" s="803">
        <f t="shared" si="651"/>
        <v>11656.470325500002</v>
      </c>
      <c r="JZ17" s="803">
        <f t="shared" si="652"/>
        <v>12897.808723800001</v>
      </c>
      <c r="KA17" s="803">
        <f t="shared" ref="KA17:LF17" si="2156">KB49*KA$32</f>
        <v>15875.002443300002</v>
      </c>
      <c r="KB17" s="803">
        <f t="shared" ref="KB17:LG17" si="2157">KB49*KB$32</f>
        <v>24806.583601800001</v>
      </c>
      <c r="KC17" s="803">
        <f t="shared" si="655"/>
        <v>13715.957166912</v>
      </c>
      <c r="KD17" s="803">
        <f t="shared" si="656"/>
        <v>13405.016072447999</v>
      </c>
      <c r="KE17" s="803">
        <f t="shared" si="657"/>
        <v>13600.793798592</v>
      </c>
      <c r="KF17" s="803">
        <f t="shared" si="658"/>
        <v>13301.36904096</v>
      </c>
      <c r="KG17" s="803">
        <f t="shared" si="659"/>
        <v>14717.878471295999</v>
      </c>
      <c r="KH17" s="803">
        <f t="shared" ref="KH17:LM17" si="2158">KI49*KH$32</f>
        <v>18115.197836735999</v>
      </c>
      <c r="KI17" s="803">
        <f t="shared" ref="KI17:LN17" si="2159">KI49*KI$32</f>
        <v>28307.155933055998</v>
      </c>
      <c r="KJ17" s="803">
        <f t="shared" si="662"/>
        <v>17177.184036936003</v>
      </c>
      <c r="KK17" s="803">
        <f t="shared" si="663"/>
        <v>16787.776842144005</v>
      </c>
      <c r="KL17" s="803">
        <f t="shared" si="664"/>
        <v>17032.959149976003</v>
      </c>
      <c r="KM17" s="803">
        <f t="shared" si="665"/>
        <v>16657.974443880004</v>
      </c>
      <c r="KN17" s="803">
        <f t="shared" si="666"/>
        <v>18431.940553488002</v>
      </c>
      <c r="KO17" s="803">
        <f t="shared" ref="KO17:LT17" si="2160">KP49*KO$32</f>
        <v>22686.574718808006</v>
      </c>
      <c r="KP17" s="803">
        <f t="shared" ref="KP17:LU17" si="2161">KP49*KP$32</f>
        <v>35450.477214768005</v>
      </c>
      <c r="KQ17" s="803">
        <f t="shared" si="669"/>
        <v>10899.757441628399</v>
      </c>
      <c r="KR17" s="803">
        <f t="shared" si="670"/>
        <v>10652.659665873598</v>
      </c>
      <c r="KS17" s="803">
        <f t="shared" si="671"/>
        <v>10808.239746904397</v>
      </c>
      <c r="KT17" s="803">
        <f t="shared" si="672"/>
        <v>10570.293740621999</v>
      </c>
      <c r="KU17" s="803">
        <f t="shared" si="673"/>
        <v>11695.961385727198</v>
      </c>
      <c r="KV17" s="803">
        <f t="shared" ref="KV17:MA17" si="2162">KW49*KV$32</f>
        <v>14395.733380085197</v>
      </c>
      <c r="KW17" s="803">
        <f t="shared" ref="KW17:MB17" si="2163">KW49*KW$32</f>
        <v>22495.049363159196</v>
      </c>
      <c r="KX17" s="803">
        <f t="shared" si="676"/>
        <v>14221.743704635199</v>
      </c>
      <c r="KY17" s="803">
        <f t="shared" si="677"/>
        <v>13899.336416620799</v>
      </c>
      <c r="KZ17" s="803">
        <f t="shared" si="678"/>
        <v>14102.333597963199</v>
      </c>
      <c r="LA17" s="803">
        <f t="shared" si="679"/>
        <v>13791.867320616</v>
      </c>
      <c r="LB17" s="803">
        <f t="shared" si="680"/>
        <v>15260.611632681599</v>
      </c>
      <c r="LC17" s="803">
        <f t="shared" ref="LC17:MH17" si="2164">LD49*LC$32</f>
        <v>18783.2097795056</v>
      </c>
      <c r="LD17" s="803">
        <f t="shared" ref="LD17:MI17" si="2165">LD49*LD$32</f>
        <v>29351.004219977596</v>
      </c>
      <c r="LE17" s="803">
        <f t="shared" si="683"/>
        <v>15212.3510213478</v>
      </c>
      <c r="LF17" s="803">
        <f t="shared" si="684"/>
        <v>14867.486640511201</v>
      </c>
      <c r="LG17" s="803">
        <f t="shared" si="685"/>
        <v>15084.6234728898</v>
      </c>
      <c r="LH17" s="803">
        <f t="shared" si="686"/>
        <v>14752.531846899001</v>
      </c>
      <c r="LI17" s="803">
        <f t="shared" si="687"/>
        <v>16323.580692932401</v>
      </c>
      <c r="LJ17" s="803">
        <f t="shared" ref="LJ17:MO17" si="2166">LK49*LJ$32</f>
        <v>20091.543372443401</v>
      </c>
      <c r="LK17" s="803">
        <f t="shared" ref="LK17:MP17" si="2167">LK49*LK$32</f>
        <v>31395.431410976398</v>
      </c>
      <c r="LL17" s="803">
        <f t="shared" si="690"/>
        <v>16410.811825872297</v>
      </c>
      <c r="LM17" s="803">
        <f t="shared" si="691"/>
        <v>16038.778308409199</v>
      </c>
      <c r="LN17" s="803">
        <f t="shared" si="692"/>
        <v>16273.021634219298</v>
      </c>
      <c r="LO17" s="803">
        <f t="shared" si="693"/>
        <v>15914.7671359215</v>
      </c>
      <c r="LP17" s="803">
        <f t="shared" si="694"/>
        <v>17609.586493253399</v>
      </c>
      <c r="LQ17" s="803">
        <f t="shared" ref="LQ17:MV17" si="2168">LR49*LQ$32</f>
        <v>21674.397147016898</v>
      </c>
      <c r="LR17" s="803">
        <f t="shared" ref="LR17:MW17" si="2169">LR49*LR$32</f>
        <v>33868.829108307393</v>
      </c>
      <c r="LS17" s="803">
        <f t="shared" si="697"/>
        <v>23905.215593846999</v>
      </c>
      <c r="LT17" s="803">
        <f t="shared" si="698"/>
        <v>23363.283754188</v>
      </c>
      <c r="LU17" s="803">
        <f t="shared" si="699"/>
        <v>23704.500097676999</v>
      </c>
      <c r="LV17" s="803">
        <f t="shared" si="700"/>
        <v>23182.639807635001</v>
      </c>
      <c r="LW17" s="803">
        <f t="shared" si="701"/>
        <v>25651.440410526</v>
      </c>
      <c r="LX17" s="803">
        <f t="shared" ref="LX17:NC17" si="2170">LY49*LX$32</f>
        <v>31572.547547540998</v>
      </c>
      <c r="LY17" s="803">
        <f t="shared" ref="LY17:ND17" si="2171">LY49*LY$32</f>
        <v>49335.868958585997</v>
      </c>
      <c r="LZ17" s="803">
        <f t="shared" si="704"/>
        <v>25563.862815151497</v>
      </c>
      <c r="MA17" s="803">
        <f t="shared" si="705"/>
        <v>24984.329401206</v>
      </c>
      <c r="MB17" s="803">
        <f t="shared" si="706"/>
        <v>25349.220809986498</v>
      </c>
      <c r="MC17" s="803">
        <f t="shared" si="707"/>
        <v>24791.151596557498</v>
      </c>
      <c r="MD17" s="803">
        <f t="shared" si="708"/>
        <v>27431.248260086995</v>
      </c>
      <c r="ME17" s="803">
        <f t="shared" ref="ME17:NJ17" si="2172">MF49*ME$32</f>
        <v>33763.187412454499</v>
      </c>
      <c r="MF17" s="803">
        <f t="shared" ref="MF17:NK17" si="2173">MF49*MF$32</f>
        <v>52759.004869556993</v>
      </c>
      <c r="MG17" s="803">
        <f t="shared" si="711"/>
        <v>30271.570570552496</v>
      </c>
      <c r="MH17" s="803">
        <f t="shared" si="712"/>
        <v>29585.313303209998</v>
      </c>
      <c r="MI17" s="803">
        <f t="shared" si="713"/>
        <v>30017.401212277495</v>
      </c>
      <c r="MJ17" s="803">
        <f t="shared" si="714"/>
        <v>29356.560880762499</v>
      </c>
      <c r="MK17" s="803">
        <f t="shared" si="715"/>
        <v>32482.843987544995</v>
      </c>
      <c r="ML17" s="803">
        <f t="shared" ref="ML17:OC17" si="2174">MM49*ML$32</f>
        <v>39980.840056657493</v>
      </c>
      <c r="MM17" s="803">
        <f t="shared" ref="MM17:OC17" si="2175">MM49*MM$32</f>
        <v>62474.82826399499</v>
      </c>
      <c r="MN17" s="803">
        <f t="shared" si="718"/>
        <v>29902.694323887001</v>
      </c>
      <c r="MO17" s="803">
        <f t="shared" si="719"/>
        <v>29224.799490348003</v>
      </c>
      <c r="MP17" s="803">
        <f t="shared" si="720"/>
        <v>29651.622163316999</v>
      </c>
      <c r="MQ17" s="803">
        <v>62060.72</v>
      </c>
      <c r="MR17" s="803">
        <v>64283.519999999997</v>
      </c>
      <c r="MS17" s="803">
        <v>115200.98</v>
      </c>
      <c r="MT17" s="803">
        <v>81390.539999999994</v>
      </c>
      <c r="MU17" s="803">
        <v>0</v>
      </c>
      <c r="MV17" s="803">
        <v>26091.87</v>
      </c>
      <c r="MW17" s="803">
        <v>19863.96</v>
      </c>
      <c r="MX17" s="803">
        <v>16143.88869</v>
      </c>
      <c r="MY17" s="803">
        <v>17949.060440000001</v>
      </c>
      <c r="MZ17" s="803">
        <v>29285.21</v>
      </c>
      <c r="NA17" s="803">
        <v>24410.22</v>
      </c>
      <c r="NB17" s="803">
        <v>0</v>
      </c>
      <c r="NC17" s="803">
        <f>$NH$49*NC$32</f>
        <v>17932.222586880005</v>
      </c>
      <c r="ND17" s="803">
        <f t="shared" ref="ND17:NH17" si="2176">$NH$49*ND$32</f>
        <v>16915.573355520002</v>
      </c>
      <c r="NE17" s="803">
        <f t="shared" si="2176"/>
        <v>15261.987256320002</v>
      </c>
      <c r="NF17" s="803">
        <f t="shared" si="2176"/>
        <v>16878.826997760003</v>
      </c>
      <c r="NG17" s="803">
        <f t="shared" si="2176"/>
        <v>21717.097436160006</v>
      </c>
      <c r="NH17" s="803">
        <f t="shared" si="2176"/>
        <v>33782.151567360008</v>
      </c>
      <c r="NI17" s="803">
        <f t="shared" si="722"/>
        <v>10583.115022620001</v>
      </c>
      <c r="NJ17" s="803">
        <f t="shared" si="723"/>
        <v>10343.195538480002</v>
      </c>
      <c r="NK17" s="803">
        <f t="shared" si="724"/>
        <v>10494.255954420001</v>
      </c>
      <c r="NL17" s="803">
        <f t="shared" si="725"/>
        <v>10263.222377100001</v>
      </c>
      <c r="NM17" s="803">
        <f t="shared" si="726"/>
        <v>11356.188915960001</v>
      </c>
      <c r="NN17" s="803">
        <f t="shared" ref="NN17:OC17" si="2177">NO49*NN$32</f>
        <v>13977.531427860002</v>
      </c>
      <c r="NO17" s="803">
        <f t="shared" ref="NO17:OC17" si="2178">NO49*NO$32</f>
        <v>21841.558963560001</v>
      </c>
      <c r="NP17" s="803">
        <f t="shared" si="729"/>
        <v>14367.744062784001</v>
      </c>
      <c r="NQ17" s="803">
        <f t="shared" si="730"/>
        <v>15357.418491744</v>
      </c>
      <c r="NR17" s="803">
        <f t="shared" si="731"/>
        <v>13331.496719520002</v>
      </c>
      <c r="NS17" s="803">
        <f t="shared" si="732"/>
        <v>13680.793576800001</v>
      </c>
      <c r="NT17" s="803">
        <f t="shared" si="733"/>
        <v>14577.322177152002</v>
      </c>
      <c r="NU17" s="803">
        <f t="shared" ref="NU17:OC17" si="2179">NV49*NU$32</f>
        <v>18454.517292960001</v>
      </c>
      <c r="NV17" s="803">
        <f t="shared" ref="NV17:OC17" si="2180">NV49*NV$32</f>
        <v>26662.993439040005</v>
      </c>
      <c r="NW17" s="803">
        <f t="shared" si="736"/>
        <v>9617.542181625</v>
      </c>
      <c r="NX17" s="803">
        <f t="shared" si="737"/>
        <v>10280.0146981875</v>
      </c>
      <c r="NY17" s="803">
        <f t="shared" si="738"/>
        <v>8923.8944878125003</v>
      </c>
      <c r="NZ17" s="803">
        <f t="shared" si="739"/>
        <v>9157.7083171875001</v>
      </c>
      <c r="OA17" s="803">
        <f t="shared" si="740"/>
        <v>9757.8304792500003</v>
      </c>
      <c r="OB17" s="803">
        <f t="shared" ref="OB17:OC17" si="2181">OC49*OB$32</f>
        <v>12353.163985312502</v>
      </c>
      <c r="OC17" s="803">
        <f t="shared" si="367"/>
        <v>17847.788975625001</v>
      </c>
    </row>
    <row r="18" spans="1:435">
      <c r="A18" s="807" t="s">
        <v>25</v>
      </c>
      <c r="B18" s="803">
        <f t="shared" si="368"/>
        <v>8123.8798216800005</v>
      </c>
      <c r="C18" s="803">
        <f t="shared" si="369"/>
        <v>8009.9310122999996</v>
      </c>
      <c r="D18" s="803">
        <f t="shared" si="370"/>
        <v>8076.9597236999998</v>
      </c>
      <c r="E18" s="803">
        <f t="shared" si="371"/>
        <v>8345.0745693000008</v>
      </c>
      <c r="F18" s="803">
        <f t="shared" si="372"/>
        <v>9216.4478175000004</v>
      </c>
      <c r="G18" s="803">
        <f t="shared" si="373"/>
        <v>10409.55888042</v>
      </c>
      <c r="H18" s="803">
        <f t="shared" si="374"/>
        <v>14846.859575099999</v>
      </c>
      <c r="I18" s="803">
        <f t="shared" si="375"/>
        <v>10990.369682208</v>
      </c>
      <c r="J18" s="803">
        <f t="shared" si="376"/>
        <v>10836.214331880001</v>
      </c>
      <c r="K18" s="803">
        <f t="shared" si="377"/>
        <v>10926.893949720001</v>
      </c>
      <c r="L18" s="803">
        <f t="shared" si="378"/>
        <v>11289.612421080001</v>
      </c>
      <c r="M18" s="803">
        <f t="shared" si="379"/>
        <v>12468.447453000002</v>
      </c>
      <c r="N18" s="803">
        <f t="shared" ref="N18:BY18" si="2182">O50*N$32</f>
        <v>14082.544650552001</v>
      </c>
      <c r="O18" s="803">
        <f t="shared" ref="O18:BZ18" si="2183">O50*O$32</f>
        <v>20085.53535156</v>
      </c>
      <c r="P18" s="803">
        <f t="shared" si="382"/>
        <v>9060.5661073200008</v>
      </c>
      <c r="Q18" s="803">
        <f t="shared" si="383"/>
        <v>8933.4789589500015</v>
      </c>
      <c r="R18" s="803">
        <f t="shared" si="384"/>
        <v>9008.2361050500003</v>
      </c>
      <c r="S18" s="803">
        <f t="shared" si="385"/>
        <v>9307.2646894500012</v>
      </c>
      <c r="T18" s="803">
        <f t="shared" si="386"/>
        <v>10279.107588750003</v>
      </c>
      <c r="U18" s="803">
        <f t="shared" ref="U18:CF18" si="2184">V50*U$32</f>
        <v>11609.784789330002</v>
      </c>
      <c r="V18" s="803">
        <f t="shared" ref="V18:CG18" si="2185">V50*V$32</f>
        <v>16558.707861150004</v>
      </c>
      <c r="W18" s="803">
        <f t="shared" si="389"/>
        <v>8820.3501440460022</v>
      </c>
      <c r="X18" s="803">
        <f t="shared" si="390"/>
        <v>8696.6323614975008</v>
      </c>
      <c r="Y18" s="803">
        <f t="shared" si="391"/>
        <v>8769.4075277025022</v>
      </c>
      <c r="Z18" s="803">
        <f t="shared" si="392"/>
        <v>9060.5081925225022</v>
      </c>
      <c r="AA18" s="803">
        <f t="shared" si="393"/>
        <v>10006.585353187504</v>
      </c>
      <c r="AB18" s="803">
        <f t="shared" ref="AB18:CM18" si="2186">AC50*AB$32</f>
        <v>11301.983311636503</v>
      </c>
      <c r="AC18" s="803">
        <f t="shared" ref="AC18:CN18" si="2187">AC50*AC$32</f>
        <v>16119.699314407504</v>
      </c>
      <c r="AD18" s="803">
        <f t="shared" si="396"/>
        <v>7690.5473683500004</v>
      </c>
      <c r="AE18" s="803">
        <f t="shared" si="397"/>
        <v>7582.6766544375005</v>
      </c>
      <c r="AF18" s="803">
        <f t="shared" si="398"/>
        <v>7646.1300155625004</v>
      </c>
      <c r="AG18" s="803">
        <f t="shared" si="399"/>
        <v>7899.9434600625</v>
      </c>
      <c r="AH18" s="803">
        <f t="shared" si="400"/>
        <v>8724.8371546875005</v>
      </c>
      <c r="AI18" s="803">
        <f t="shared" ref="AI18:CT18" si="2188">AJ50*AI$32</f>
        <v>9854.3069827125</v>
      </c>
      <c r="AJ18" s="803">
        <f t="shared" ref="AJ18:CU18" si="2189">AJ50*AJ$32</f>
        <v>14054.919489187501</v>
      </c>
      <c r="AK18" s="803">
        <f t="shared" si="403"/>
        <v>11069.772286608002</v>
      </c>
      <c r="AL18" s="803">
        <f t="shared" si="404"/>
        <v>10914.50320338</v>
      </c>
      <c r="AM18" s="803">
        <f t="shared" si="405"/>
        <v>11005.837958220001</v>
      </c>
      <c r="AN18" s="803">
        <f t="shared" si="406"/>
        <v>11371.17697758</v>
      </c>
      <c r="AO18" s="803">
        <f t="shared" si="407"/>
        <v>12558.528790500002</v>
      </c>
      <c r="AP18" s="803">
        <f t="shared" ref="AP18:DA18" si="2190">AQ50*AP$32</f>
        <v>14184.287426652001</v>
      </c>
      <c r="AQ18" s="803">
        <f t="shared" ref="AQ18:DB18" si="2191">AQ50*AQ$32</f>
        <v>20230.648197060003</v>
      </c>
      <c r="AR18" s="803">
        <f t="shared" si="410"/>
        <v>7630.3029297600006</v>
      </c>
      <c r="AS18" s="803">
        <f t="shared" si="411"/>
        <v>7523.2772285999999</v>
      </c>
      <c r="AT18" s="803">
        <f t="shared" si="412"/>
        <v>7586.2335234000002</v>
      </c>
      <c r="AU18" s="803">
        <f t="shared" si="413"/>
        <v>7838.0587026000003</v>
      </c>
      <c r="AV18" s="803">
        <f t="shared" si="414"/>
        <v>8656.4905350000008</v>
      </c>
      <c r="AW18" s="803">
        <f t="shared" ref="AW18:DH18" si="2192">AX50*AW$32</f>
        <v>9777.1125824400006</v>
      </c>
      <c r="AX18" s="803">
        <f t="shared" ref="AX18:DI18" si="2193">AX50*AX$32</f>
        <v>13944.8192982</v>
      </c>
      <c r="AY18" s="803">
        <f t="shared" si="417"/>
        <v>10011.031800336001</v>
      </c>
      <c r="AZ18" s="803">
        <f t="shared" si="418"/>
        <v>9870.6130374599998</v>
      </c>
      <c r="BA18" s="803">
        <f t="shared" si="419"/>
        <v>9953.2123097399999</v>
      </c>
      <c r="BB18" s="803">
        <f t="shared" si="420"/>
        <v>10283.609398860001</v>
      </c>
      <c r="BC18" s="803">
        <f t="shared" si="421"/>
        <v>11357.399938500002</v>
      </c>
      <c r="BD18" s="803">
        <f t="shared" ref="BD18:DO18" si="2194">BE50*BD$32</f>
        <v>12827.666985084001</v>
      </c>
      <c r="BE18" s="803">
        <f t="shared" ref="BE18:DP18" si="2195">BE50*BE$32</f>
        <v>18295.738810020001</v>
      </c>
      <c r="BF18" s="803">
        <f t="shared" si="424"/>
        <v>10203.98199975</v>
      </c>
      <c r="BG18" s="803">
        <f t="shared" si="425"/>
        <v>10060.8568396875</v>
      </c>
      <c r="BH18" s="803">
        <f t="shared" si="426"/>
        <v>10145.0481103125</v>
      </c>
      <c r="BI18" s="803">
        <f t="shared" si="427"/>
        <v>10481.8131928125</v>
      </c>
      <c r="BJ18" s="803">
        <f t="shared" si="428"/>
        <v>11576.299710937501</v>
      </c>
      <c r="BK18" s="803">
        <f t="shared" ref="BK18:DV18" si="2196">BL50*BK$32</f>
        <v>13074.904328062501</v>
      </c>
      <c r="BL18" s="803">
        <f t="shared" ref="BL18:DW18" si="2197">BL50*BL$32</f>
        <v>18648.366443437502</v>
      </c>
      <c r="BM18" s="803">
        <f t="shared" si="431"/>
        <v>9618.7533466500026</v>
      </c>
      <c r="BN18" s="803">
        <f t="shared" si="432"/>
        <v>9483.836839312502</v>
      </c>
      <c r="BO18" s="803">
        <f t="shared" si="433"/>
        <v>9563.1994906875025</v>
      </c>
      <c r="BP18" s="803">
        <f t="shared" si="434"/>
        <v>9880.6500961875026</v>
      </c>
      <c r="BQ18" s="803">
        <f t="shared" si="435"/>
        <v>10912.364564062504</v>
      </c>
      <c r="BR18" s="803">
        <f t="shared" ref="BR18:EC18" si="2198">BS50*BR$32</f>
        <v>12325.019758537503</v>
      </c>
      <c r="BS18" s="803">
        <f t="shared" ref="BS18:ED18" si="2199">BS50*BS$32</f>
        <v>17578.827279562505</v>
      </c>
      <c r="BT18" s="803">
        <f t="shared" si="438"/>
        <v>12371.37378435</v>
      </c>
      <c r="BU18" s="803">
        <f t="shared" si="439"/>
        <v>12197.8479144375</v>
      </c>
      <c r="BV18" s="803">
        <f t="shared" si="440"/>
        <v>12299.9219555625</v>
      </c>
      <c r="BW18" s="803">
        <f t="shared" si="441"/>
        <v>12708.2181200625</v>
      </c>
      <c r="BX18" s="803">
        <f t="shared" si="442"/>
        <v>14035.180654687501</v>
      </c>
      <c r="BY18" s="803">
        <f t="shared" ref="BY18:EJ18" si="2200">BZ50*BY$32</f>
        <v>15852.0985867125</v>
      </c>
      <c r="BZ18" s="803">
        <f t="shared" ref="BZ18:EK18" si="2201">BZ50*BZ$32</f>
        <v>22609.4001091875</v>
      </c>
      <c r="CA18" s="803">
        <f t="shared" si="445"/>
        <v>12896.851958550002</v>
      </c>
      <c r="CB18" s="803">
        <f t="shared" si="446"/>
        <v>12715.955520187501</v>
      </c>
      <c r="CC18" s="803">
        <f t="shared" si="447"/>
        <v>12822.365189812501</v>
      </c>
      <c r="CD18" s="803">
        <f t="shared" si="448"/>
        <v>13248.0038683125</v>
      </c>
      <c r="CE18" s="803">
        <f t="shared" si="449"/>
        <v>14631.329573437502</v>
      </c>
      <c r="CF18" s="803">
        <f t="shared" ref="CF18:EQ18" si="2202">CG50*CF$32</f>
        <v>16525.421692762502</v>
      </c>
      <c r="CG18" s="803">
        <f t="shared" ref="CG18:ER18" si="2203">CG50*CG$32</f>
        <v>23569.741821937503</v>
      </c>
      <c r="CH18" s="803">
        <f t="shared" si="452"/>
        <v>13228.485155549999</v>
      </c>
      <c r="CI18" s="803">
        <f t="shared" si="453"/>
        <v>13042.937096437499</v>
      </c>
      <c r="CJ18" s="803">
        <f t="shared" si="454"/>
        <v>13152.083013562498</v>
      </c>
      <c r="CK18" s="803">
        <f t="shared" si="455"/>
        <v>13588.6666820625</v>
      </c>
      <c r="CL18" s="803">
        <f t="shared" si="456"/>
        <v>15007.563604687501</v>
      </c>
      <c r="CM18" s="803">
        <f t="shared" ref="CM18:EX18" si="2204">CN50*CM$32</f>
        <v>16950.360929512499</v>
      </c>
      <c r="CN18" s="803">
        <f t="shared" ref="CN18:EY18" si="2205">CN50*CN$32</f>
        <v>24175.820643187497</v>
      </c>
      <c r="CO18" s="803">
        <f t="shared" si="459"/>
        <v>13401.223380000001</v>
      </c>
      <c r="CP18" s="803">
        <f t="shared" si="460"/>
        <v>13213.252425000001</v>
      </c>
      <c r="CQ18" s="803">
        <f t="shared" si="461"/>
        <v>13323.823575</v>
      </c>
      <c r="CR18" s="803">
        <f t="shared" si="462"/>
        <v>13766.108175000001</v>
      </c>
      <c r="CS18" s="803">
        <f t="shared" si="463"/>
        <v>15203.533125000002</v>
      </c>
      <c r="CT18" s="803">
        <f t="shared" ref="CT18:FE18" si="2206">CU50*CT$32</f>
        <v>17171.699595000002</v>
      </c>
      <c r="CU18" s="803">
        <f t="shared" ref="CU18:FF18" si="2207">CU50*CU$32</f>
        <v>24491.509725000004</v>
      </c>
      <c r="CV18" s="803">
        <f t="shared" si="466"/>
        <v>13506.951897000001</v>
      </c>
      <c r="CW18" s="803">
        <f t="shared" si="467"/>
        <v>13317.497951249999</v>
      </c>
      <c r="CX18" s="803">
        <f t="shared" si="468"/>
        <v>13428.94144875</v>
      </c>
      <c r="CY18" s="803">
        <f t="shared" si="469"/>
        <v>13874.71543875</v>
      </c>
      <c r="CZ18" s="803">
        <f t="shared" si="470"/>
        <v>15323.480906250001</v>
      </c>
      <c r="DA18" s="803">
        <f t="shared" ref="DA18:FL18" si="2208">DB50*DA$32</f>
        <v>17307.175161749998</v>
      </c>
      <c r="DB18" s="803">
        <f t="shared" ref="DB18:FM18" si="2209">DB50*DB$32</f>
        <v>24684.734696250001</v>
      </c>
      <c r="DC18" s="803">
        <f t="shared" si="473"/>
        <v>13391.203473000001</v>
      </c>
      <c r="DD18" s="803">
        <f t="shared" si="474"/>
        <v>13203.37306125</v>
      </c>
      <c r="DE18" s="803">
        <f t="shared" si="475"/>
        <v>13313.861538750001</v>
      </c>
      <c r="DF18" s="803">
        <f t="shared" si="476"/>
        <v>13755.815448750001</v>
      </c>
      <c r="DG18" s="803">
        <f t="shared" si="477"/>
        <v>15192.165656250003</v>
      </c>
      <c r="DH18" s="803">
        <f t="shared" ref="DH18:FS18" si="2210">DI50*DH$32</f>
        <v>17158.860555750001</v>
      </c>
      <c r="DI18" s="803">
        <f t="shared" ref="DI18:FT18" si="2211">DI50*DI$32</f>
        <v>24473.197766250003</v>
      </c>
      <c r="DJ18" s="803">
        <f t="shared" si="480"/>
        <v>16953.808752600002</v>
      </c>
      <c r="DK18" s="803">
        <f t="shared" si="481"/>
        <v>16716.007804749999</v>
      </c>
      <c r="DL18" s="803">
        <f t="shared" si="482"/>
        <v>16855.89071525</v>
      </c>
      <c r="DM18" s="803">
        <f t="shared" si="483"/>
        <v>17415.422357250001</v>
      </c>
      <c r="DN18" s="803">
        <f t="shared" si="484"/>
        <v>19233.90019375</v>
      </c>
      <c r="DO18" s="803">
        <f t="shared" ref="DO18:FZ18" si="2212">DP50*DO$32</f>
        <v>21723.81600065</v>
      </c>
      <c r="DP18" s="803">
        <f t="shared" ref="DP18:GA18" si="2213">DP50*DP$32</f>
        <v>30984.06467575</v>
      </c>
      <c r="DQ18" s="803">
        <f t="shared" si="487"/>
        <v>11681.3858078664</v>
      </c>
      <c r="DR18" s="803">
        <f t="shared" si="488"/>
        <v>11517.537987129001</v>
      </c>
      <c r="DS18" s="803">
        <f t="shared" si="489"/>
        <v>11613.919058150999</v>
      </c>
      <c r="DT18" s="803">
        <f t="shared" si="490"/>
        <v>11999.443342239001</v>
      </c>
      <c r="DU18" s="803">
        <f t="shared" si="491"/>
        <v>13252.397265525002</v>
      </c>
      <c r="DV18" s="803">
        <f t="shared" ref="DV18:GG18" si="2214">DW50*DV$32</f>
        <v>14967.9803297166</v>
      </c>
      <c r="DW18" s="803">
        <f t="shared" ref="DW18:GH18" si="2215">DW50*DW$32</f>
        <v>21348.407231372999</v>
      </c>
      <c r="DX18" s="803">
        <f t="shared" si="494"/>
        <v>21424.453017126008</v>
      </c>
      <c r="DY18" s="803">
        <f t="shared" si="495"/>
        <v>25499.579266050463</v>
      </c>
      <c r="DZ18" s="803">
        <f t="shared" si="496"/>
        <v>34118.583628143555</v>
      </c>
      <c r="EA18" s="803">
        <f t="shared" si="497"/>
        <v>13263.54706781694</v>
      </c>
      <c r="EB18" s="803">
        <f t="shared" si="498"/>
        <v>14648.495757629153</v>
      </c>
      <c r="EC18" s="803">
        <f t="shared" ref="EC18:GN18" si="2216">ED50*EC$32</f>
        <v>16544.810117525871</v>
      </c>
      <c r="ED18" s="803">
        <f t="shared" ref="ED18:GO18" si="2217">ED50*ED$32</f>
        <v>23597.39498410805</v>
      </c>
      <c r="EE18" s="803">
        <f t="shared" si="501"/>
        <v>11015.176306752001</v>
      </c>
      <c r="EF18" s="803">
        <f t="shared" si="502"/>
        <v>10860.673008719999</v>
      </c>
      <c r="EG18" s="803">
        <f t="shared" si="503"/>
        <v>10951.557301680001</v>
      </c>
      <c r="EH18" s="803">
        <f t="shared" si="504"/>
        <v>11315.094473520001</v>
      </c>
      <c r="EI18" s="803">
        <f t="shared" si="505"/>
        <v>12496.590282000001</v>
      </c>
      <c r="EJ18" s="803">
        <f t="shared" ref="EJ18:GU18" si="2218">EK50*EJ$32</f>
        <v>14114.330696688001</v>
      </c>
      <c r="EK18" s="803">
        <f t="shared" ref="EK18:GV18" si="2219">EK50*EK$32</f>
        <v>20130.870890640002</v>
      </c>
      <c r="EL18" s="803">
        <f t="shared" si="508"/>
        <v>19608.748674480001</v>
      </c>
      <c r="EM18" s="803">
        <f t="shared" si="509"/>
        <v>19333.7084703</v>
      </c>
      <c r="EN18" s="803">
        <f t="shared" si="510"/>
        <v>19495.4968257</v>
      </c>
      <c r="EO18" s="803">
        <f t="shared" si="511"/>
        <v>20142.6502473</v>
      </c>
      <c r="EP18" s="803">
        <f t="shared" si="512"/>
        <v>22245.8988675</v>
      </c>
      <c r="EQ18" s="803">
        <f>16750.48772908*115%</f>
        <v>19263.060888441996</v>
      </c>
      <c r="ER18" s="803">
        <f>23890.7471474*115%</f>
        <v>27474.359219509999</v>
      </c>
      <c r="ES18" s="803">
        <f t="shared" si="515"/>
        <v>15122.663298792</v>
      </c>
      <c r="ET18" s="803">
        <f t="shared" si="516"/>
        <v>14910.546734369998</v>
      </c>
      <c r="EU18" s="803">
        <f t="shared" si="517"/>
        <v>15035.321184029999</v>
      </c>
      <c r="EV18" s="803">
        <f t="shared" si="518"/>
        <v>15534.41898267</v>
      </c>
      <c r="EW18" s="803">
        <f t="shared" si="519"/>
        <v>17156.486828250003</v>
      </c>
      <c r="EX18" s="803">
        <f t="shared" ref="EX18:HI18" si="2220">EY50*EX$32</f>
        <v>19377.472032197998</v>
      </c>
      <c r="EY18" s="803">
        <f t="shared" ref="EY18:HJ18" si="2221">EY50*EY$32</f>
        <v>27637.540599690001</v>
      </c>
      <c r="EZ18" s="803">
        <f t="shared" si="522"/>
        <v>17737.574585875202</v>
      </c>
      <c r="FA18" s="803">
        <f t="shared" si="523"/>
        <v>17488.780222871999</v>
      </c>
      <c r="FB18" s="803">
        <f t="shared" si="524"/>
        <v>17635.129848168002</v>
      </c>
      <c r="FC18" s="803">
        <f t="shared" si="525"/>
        <v>18220.528349352</v>
      </c>
      <c r="FD18" s="803">
        <f t="shared" si="526"/>
        <v>20123.073478200004</v>
      </c>
      <c r="FE18" s="803">
        <f t="shared" ref="FE18:HP18" si="2222">FF50*FE$32</f>
        <v>22728.096808468799</v>
      </c>
      <c r="FF18" s="803">
        <f t="shared" ref="FF18:HQ18" si="2223">FF50*FF$32</f>
        <v>32416.442003064003</v>
      </c>
      <c r="FG18" s="803">
        <f t="shared" si="529"/>
        <v>9915.3760359600019</v>
      </c>
      <c r="FH18" s="803">
        <f t="shared" si="530"/>
        <v>9776.2989793500001</v>
      </c>
      <c r="FI18" s="803">
        <f t="shared" si="531"/>
        <v>9858.1090126500003</v>
      </c>
      <c r="FJ18" s="803">
        <f t="shared" si="532"/>
        <v>10185.349145850001</v>
      </c>
      <c r="FK18" s="803">
        <f t="shared" si="533"/>
        <v>11248.879578750002</v>
      </c>
      <c r="FL18" s="803">
        <f t="shared" ref="FL18:HW18" si="2224">FM50*FL$32</f>
        <v>12705.098171490001</v>
      </c>
      <c r="FM18" s="803">
        <f t="shared" ref="FM18:HX18" si="2225">FM50*FM$32</f>
        <v>18120.922375950002</v>
      </c>
      <c r="FN18" s="803">
        <f t="shared" si="536"/>
        <v>9989.4797848440012</v>
      </c>
      <c r="FO18" s="803">
        <f t="shared" si="537"/>
        <v>9849.363319215001</v>
      </c>
      <c r="FP18" s="803">
        <f t="shared" si="538"/>
        <v>9931.7847695849996</v>
      </c>
      <c r="FQ18" s="803">
        <f t="shared" si="539"/>
        <v>10261.470571065001</v>
      </c>
      <c r="FR18" s="803">
        <f t="shared" si="540"/>
        <v>11332.949425875002</v>
      </c>
      <c r="FS18" s="803">
        <f t="shared" ref="FS18:ID18" si="2226">FT50*FS$32</f>
        <v>12800.051242461001</v>
      </c>
      <c r="FT18" s="803">
        <f t="shared" ref="FT18:IE18" si="2227">FT50*FT$32</f>
        <v>18256.351256955</v>
      </c>
      <c r="FU18" s="803">
        <f t="shared" si="543"/>
        <v>9254.960853537601</v>
      </c>
      <c r="FV18" s="803">
        <f t="shared" si="544"/>
        <v>9125.147046185999</v>
      </c>
      <c r="FW18" s="803">
        <f t="shared" si="545"/>
        <v>9201.5081093339995</v>
      </c>
      <c r="FX18" s="803">
        <f t="shared" si="546"/>
        <v>9506.9523619259999</v>
      </c>
      <c r="FY18" s="803">
        <f t="shared" si="547"/>
        <v>10499.646182850001</v>
      </c>
      <c r="FZ18" s="803">
        <f t="shared" ref="FZ18:IK18" si="2228">GA50*FZ$32</f>
        <v>11858.873106884399</v>
      </c>
      <c r="GA18" s="803">
        <f t="shared" ref="GA18:IL18" si="2229">GA50*GA$32</f>
        <v>16913.975487282001</v>
      </c>
      <c r="GB18" s="803">
        <f t="shared" si="550"/>
        <v>9070.0166339999978</v>
      </c>
      <c r="GC18" s="803">
        <f t="shared" si="551"/>
        <v>9160.7168003399984</v>
      </c>
      <c r="GD18" s="803">
        <f t="shared" si="552"/>
        <v>9054.8999396099989</v>
      </c>
      <c r="GE18" s="803">
        <f t="shared" si="553"/>
        <v>8049.6397626749986</v>
      </c>
      <c r="GF18" s="803">
        <f t="shared" si="554"/>
        <v>9410.1422577749981</v>
      </c>
      <c r="GG18" s="803">
        <f t="shared" ref="GG18:IR18" si="2230">GH50*GG$32</f>
        <v>12698.023287599999</v>
      </c>
      <c r="GH18" s="803">
        <f t="shared" ref="GH18:IS18" si="2231">GH50*GH$32</f>
        <v>18140.033267999996</v>
      </c>
      <c r="GI18" s="803">
        <f t="shared" si="557"/>
        <v>9016.6532832000012</v>
      </c>
      <c r="GJ18" s="803">
        <f t="shared" si="558"/>
        <v>9106.8198160320007</v>
      </c>
      <c r="GK18" s="803">
        <f t="shared" si="559"/>
        <v>9001.6255277280015</v>
      </c>
      <c r="GL18" s="803">
        <f t="shared" si="560"/>
        <v>8002.2797888400009</v>
      </c>
      <c r="GM18" s="803">
        <f t="shared" si="561"/>
        <v>9354.7777813200009</v>
      </c>
      <c r="GN18" s="803">
        <f t="shared" ref="GN18:HS18" si="2232">GO50*GN$32</f>
        <v>12623.314596480002</v>
      </c>
      <c r="GO18" s="803">
        <f t="shared" ref="GO18:HT18" si="2233">GO50*GO$32</f>
        <v>18033.306566400002</v>
      </c>
      <c r="GP18" s="803">
        <f t="shared" si="564"/>
        <v>7966.8202212000015</v>
      </c>
      <c r="GQ18" s="803">
        <f t="shared" si="565"/>
        <v>8046.4884234120027</v>
      </c>
      <c r="GR18" s="803">
        <f t="shared" si="566"/>
        <v>7953.542187498002</v>
      </c>
      <c r="GS18" s="803">
        <f t="shared" si="567"/>
        <v>7070.5529463150015</v>
      </c>
      <c r="GT18" s="803">
        <f t="shared" si="568"/>
        <v>8265.5759794950027</v>
      </c>
      <c r="GU18" s="803">
        <f t="shared" ref="GU18:HZ18" si="2234">GV50*GU$32</f>
        <v>11153.548309680004</v>
      </c>
      <c r="GV18" s="803">
        <f t="shared" ref="GV18:IA18" si="2235">GV50*GV$32</f>
        <v>15933.640442400003</v>
      </c>
      <c r="GW18" s="803">
        <f t="shared" si="571"/>
        <v>6657.3273707999997</v>
      </c>
      <c r="GX18" s="803">
        <f t="shared" si="572"/>
        <v>6723.9006445079995</v>
      </c>
      <c r="GY18" s="803">
        <f t="shared" si="573"/>
        <v>6646.2318251819997</v>
      </c>
      <c r="GZ18" s="803">
        <f t="shared" si="574"/>
        <v>5908.3780415849997</v>
      </c>
      <c r="HA18" s="803">
        <f t="shared" si="575"/>
        <v>6906.9771472049997</v>
      </c>
      <c r="HB18" s="803">
        <f t="shared" ref="HB18:IG18" si="2236">HC50*HB$32</f>
        <v>9320.2583191199992</v>
      </c>
      <c r="HC18" s="803">
        <f t="shared" ref="HC18:IH18" si="2237">HC50*HC$32</f>
        <v>13314.654741599999</v>
      </c>
      <c r="HD18" s="803">
        <f t="shared" si="578"/>
        <v>12460.930045200001</v>
      </c>
      <c r="HE18" s="803">
        <f t="shared" si="579"/>
        <v>12585.539345652001</v>
      </c>
      <c r="HF18" s="803">
        <f t="shared" si="580"/>
        <v>12440.161828458002</v>
      </c>
      <c r="HG18" s="803">
        <f t="shared" si="581"/>
        <v>11059.075415115001</v>
      </c>
      <c r="HH18" s="803">
        <f t="shared" si="582"/>
        <v>12928.214921895</v>
      </c>
      <c r="HI18" s="803">
        <f t="shared" ref="HI18:IN18" si="2238">HJ50*HI$32</f>
        <v>17445.302063280003</v>
      </c>
      <c r="HJ18" s="803">
        <f t="shared" ref="HJ18:IO18" si="2239">HJ50*HJ$32</f>
        <v>24921.860090400001</v>
      </c>
      <c r="HK18" s="803">
        <f t="shared" si="585"/>
        <v>13308.122318400001</v>
      </c>
      <c r="HL18" s="803">
        <f t="shared" si="586"/>
        <v>13441.203541584002</v>
      </c>
      <c r="HM18" s="803">
        <f t="shared" si="587"/>
        <v>13285.942114536001</v>
      </c>
      <c r="HN18" s="803">
        <f t="shared" si="588"/>
        <v>11810.958557580001</v>
      </c>
      <c r="HO18" s="803">
        <f t="shared" si="589"/>
        <v>13807.17690534</v>
      </c>
      <c r="HP18" s="803">
        <f t="shared" ref="HP18:IU18" si="2240">HQ50*HP$32</f>
        <v>18631.371245760001</v>
      </c>
      <c r="HQ18" s="803">
        <f t="shared" ref="HQ18:IV18" si="2241">HQ50*HQ$32</f>
        <v>26616.244636800002</v>
      </c>
      <c r="HR18" s="803">
        <f t="shared" si="592"/>
        <v>12521.227773600001</v>
      </c>
      <c r="HS18" s="803">
        <f t="shared" si="593"/>
        <v>12646.440051336001</v>
      </c>
      <c r="HT18" s="803">
        <f t="shared" si="594"/>
        <v>12500.359060644003</v>
      </c>
      <c r="HU18" s="803">
        <f t="shared" si="595"/>
        <v>11112.589649070002</v>
      </c>
      <c r="HV18" s="803">
        <f t="shared" si="596"/>
        <v>12990.773815110002</v>
      </c>
      <c r="HW18" s="803">
        <f t="shared" ref="HW18:JB18" si="2242">HX50*HW$32</f>
        <v>17529.718883040005</v>
      </c>
      <c r="HX18" s="803">
        <f t="shared" ref="HX18:JC18" si="2243">HX50*HX$32</f>
        <v>25042.455547200003</v>
      </c>
      <c r="HY18" s="803">
        <f t="shared" si="599"/>
        <v>12581.340735600001</v>
      </c>
      <c r="HZ18" s="803">
        <f t="shared" si="600"/>
        <v>12707.154142956002</v>
      </c>
      <c r="IA18" s="803">
        <f t="shared" si="601"/>
        <v>12560.371834374002</v>
      </c>
      <c r="IB18" s="803">
        <f t="shared" si="602"/>
        <v>11165.939902845001</v>
      </c>
      <c r="IC18" s="803">
        <f t="shared" si="603"/>
        <v>13053.141013185001</v>
      </c>
      <c r="ID18" s="803">
        <f t="shared" ref="ID18:JI18" si="2244">IE50*ID$32</f>
        <v>17613.877029840001</v>
      </c>
      <c r="IE18" s="803">
        <f t="shared" ref="IE18:JJ18" si="2245">IE50*IE$32</f>
        <v>25162.681471200001</v>
      </c>
      <c r="IF18" s="803">
        <f t="shared" si="606"/>
        <v>11117.922480000003</v>
      </c>
      <c r="IG18" s="803">
        <f t="shared" si="607"/>
        <v>11229.101704800003</v>
      </c>
      <c r="IH18" s="803">
        <f t="shared" si="608"/>
        <v>11099.392609200004</v>
      </c>
      <c r="II18" s="803">
        <f t="shared" si="609"/>
        <v>9867.1562010000016</v>
      </c>
      <c r="IJ18" s="803">
        <f t="shared" si="610"/>
        <v>11534.844573000002</v>
      </c>
      <c r="IK18" s="803">
        <f t="shared" ref="IK18:JP18" si="2246">IL50*IK$32</f>
        <v>15565.091472000004</v>
      </c>
      <c r="IL18" s="803">
        <f t="shared" ref="IL18:JQ18" si="2247">IL50*IL$32</f>
        <v>22235.844960000006</v>
      </c>
      <c r="IM18" s="803">
        <f t="shared" si="613"/>
        <v>10222.819235999999</v>
      </c>
      <c r="IN18" s="803">
        <f t="shared" si="614"/>
        <v>10325.04742836</v>
      </c>
      <c r="IO18" s="803">
        <f t="shared" si="615"/>
        <v>10205.781203940001</v>
      </c>
      <c r="IP18" s="803">
        <f t="shared" si="616"/>
        <v>9072.7520719500008</v>
      </c>
      <c r="IQ18" s="803">
        <f t="shared" si="617"/>
        <v>10606.17495735</v>
      </c>
      <c r="IR18" s="803">
        <f t="shared" ref="IR18:JW18" si="2248">IS50*IR$32</f>
        <v>14311.946930400001</v>
      </c>
      <c r="IS18" s="803">
        <f t="shared" ref="IS18:JX18" si="2249">IS50*IS$32</f>
        <v>20445.638471999999</v>
      </c>
      <c r="IT18" s="803">
        <f t="shared" si="620"/>
        <v>10889.0232192</v>
      </c>
      <c r="IU18" s="803">
        <f t="shared" si="621"/>
        <v>10997.913451392002</v>
      </c>
      <c r="IV18" s="803">
        <f t="shared" si="622"/>
        <v>10870.874847168001</v>
      </c>
      <c r="IW18" s="803">
        <f t="shared" si="623"/>
        <v>9664.0081070400011</v>
      </c>
      <c r="IX18" s="803">
        <f t="shared" si="624"/>
        <v>11297.361589920001</v>
      </c>
      <c r="IY18" s="803">
        <f t="shared" ref="IY18:KD18" si="2250">IZ50*IY$32</f>
        <v>15244.632506880003</v>
      </c>
      <c r="IZ18" s="803">
        <f t="shared" ref="IZ18:KE18" si="2251">IZ50*IZ$32</f>
        <v>21778.046438400001</v>
      </c>
      <c r="JA18" s="803">
        <f t="shared" si="627"/>
        <v>10648.104768000001</v>
      </c>
      <c r="JB18" s="803">
        <f t="shared" si="628"/>
        <v>10754.585815680002</v>
      </c>
      <c r="JC18" s="803">
        <f t="shared" si="629"/>
        <v>10630.357926720002</v>
      </c>
      <c r="JD18" s="803">
        <f t="shared" si="630"/>
        <v>9450.1929816000011</v>
      </c>
      <c r="JE18" s="803">
        <f t="shared" si="631"/>
        <v>11047.408696800001</v>
      </c>
      <c r="JF18" s="803">
        <f t="shared" ref="JF18:KK18" si="2252">JG50*JF$32</f>
        <v>14907.346675200002</v>
      </c>
      <c r="JG18" s="803">
        <f t="shared" ref="JG18:KL18" si="2253">JG50*JG$32</f>
        <v>21296.209536000002</v>
      </c>
      <c r="JH18" s="803">
        <f t="shared" si="634"/>
        <v>10035.737812800002</v>
      </c>
      <c r="JI18" s="803">
        <f t="shared" si="635"/>
        <v>10136.095190928003</v>
      </c>
      <c r="JJ18" s="803">
        <f t="shared" si="636"/>
        <v>10019.011583112002</v>
      </c>
      <c r="JK18" s="803">
        <f t="shared" si="637"/>
        <v>8906.7173088600011</v>
      </c>
      <c r="JL18" s="803">
        <f t="shared" si="638"/>
        <v>10412.077980780003</v>
      </c>
      <c r="JM18" s="803">
        <f t="shared" ref="JM18:KR18" si="2254">JN50*JM$32</f>
        <v>14050.032937920005</v>
      </c>
      <c r="JN18" s="803">
        <f t="shared" ref="JN18:KS18" si="2255">JN50*JN$32</f>
        <v>20071.475625600004</v>
      </c>
      <c r="JO18" s="803">
        <f t="shared" si="641"/>
        <v>9682.9800624269992</v>
      </c>
      <c r="JP18" s="803">
        <f t="shared" si="642"/>
        <v>9463.4666605080001</v>
      </c>
      <c r="JQ18" s="803">
        <f t="shared" si="643"/>
        <v>9601.6788024569996</v>
      </c>
      <c r="JR18" s="803">
        <f t="shared" si="644"/>
        <v>9390.295526535001</v>
      </c>
      <c r="JS18" s="803">
        <f t="shared" si="645"/>
        <v>10390.301024165999</v>
      </c>
      <c r="JT18" s="803">
        <f t="shared" ref="JT18:KY18" si="2256">JU50*JT$32</f>
        <v>12788.688193280999</v>
      </c>
      <c r="JU18" s="803">
        <f t="shared" ref="JU18:KZ18" si="2257">JU50*JU$32</f>
        <v>19983.849700626</v>
      </c>
      <c r="JV18" s="803">
        <f t="shared" si="648"/>
        <v>9347.8694411025008</v>
      </c>
      <c r="JW18" s="803">
        <f t="shared" si="649"/>
        <v>9135.9530054100014</v>
      </c>
      <c r="JX18" s="803">
        <f t="shared" si="650"/>
        <v>9269.3818723274999</v>
      </c>
      <c r="JY18" s="803">
        <f t="shared" si="651"/>
        <v>9065.3141935125004</v>
      </c>
      <c r="JZ18" s="803">
        <f t="shared" si="652"/>
        <v>10030.711289445</v>
      </c>
      <c r="KA18" s="803">
        <f t="shared" ref="KA18:LF18" si="2258">KB50*KA$32</f>
        <v>12346.094568307501</v>
      </c>
      <c r="KB18" s="803">
        <f t="shared" ref="KB18:LG18" si="2259">KB50*KB$32</f>
        <v>19292.244404895002</v>
      </c>
      <c r="KC18" s="803">
        <f t="shared" si="655"/>
        <v>13962.3747304545</v>
      </c>
      <c r="KD18" s="803">
        <f t="shared" si="656"/>
        <v>13645.847343618001</v>
      </c>
      <c r="KE18" s="803">
        <f t="shared" si="657"/>
        <v>13845.1423649595</v>
      </c>
      <c r="KF18" s="803">
        <f t="shared" si="658"/>
        <v>13540.338214672502</v>
      </c>
      <c r="KG18" s="803">
        <f t="shared" si="659"/>
        <v>14982.296310261001</v>
      </c>
      <c r="KH18" s="803">
        <f t="shared" ref="KH18:LM18" si="2260">KI50*KH$32</f>
        <v>18440.6510923635</v>
      </c>
      <c r="KI18" s="803">
        <f t="shared" ref="KI18:LN18" si="2261">KI50*KI$32</f>
        <v>28815.715438670999</v>
      </c>
      <c r="KJ18" s="803">
        <f t="shared" si="662"/>
        <v>13765.86081486</v>
      </c>
      <c r="KK18" s="803">
        <f t="shared" si="663"/>
        <v>13453.788403439999</v>
      </c>
      <c r="KL18" s="803">
        <f t="shared" si="664"/>
        <v>13650.278440259999</v>
      </c>
      <c r="KM18" s="803">
        <f t="shared" si="665"/>
        <v>13349.764266300001</v>
      </c>
      <c r="KN18" s="803">
        <f t="shared" si="666"/>
        <v>14771.42747388</v>
      </c>
      <c r="KO18" s="803">
        <f t="shared" ref="KO18:LT18" si="2262">KP50*KO$32</f>
        <v>18181.107524579998</v>
      </c>
      <c r="KP18" s="803">
        <f t="shared" ref="KP18:LU18" si="2263">KP50*KP$32</f>
        <v>28410.147676679997</v>
      </c>
      <c r="KQ18" s="803">
        <f t="shared" si="669"/>
        <v>10370.648036356799</v>
      </c>
      <c r="KR18" s="803">
        <f t="shared" si="670"/>
        <v>10135.5451841472</v>
      </c>
      <c r="KS18" s="803">
        <f t="shared" si="671"/>
        <v>10283.572905908799</v>
      </c>
      <c r="KT18" s="803">
        <f t="shared" si="672"/>
        <v>10057.177566744</v>
      </c>
      <c r="KU18" s="803">
        <f t="shared" si="673"/>
        <v>11128.201671254399</v>
      </c>
      <c r="KV18" s="803">
        <f t="shared" ref="KV18:MA18" si="2264">KW50*KV$32</f>
        <v>13696.918019470399</v>
      </c>
      <c r="KW18" s="803">
        <f t="shared" ref="KW18:MB18" si="2265">KW50*KW$32</f>
        <v>21403.067064118397</v>
      </c>
      <c r="KX18" s="803">
        <f t="shared" si="676"/>
        <v>14341.309201268401</v>
      </c>
      <c r="KY18" s="803">
        <f t="shared" si="677"/>
        <v>14016.191360433602</v>
      </c>
      <c r="KZ18" s="803">
        <f t="shared" si="678"/>
        <v>14220.8951861444</v>
      </c>
      <c r="LA18" s="803">
        <f t="shared" si="679"/>
        <v>13907.818746822002</v>
      </c>
      <c r="LB18" s="803">
        <f t="shared" si="680"/>
        <v>15388.911132847201</v>
      </c>
      <c r="LC18" s="803">
        <f t="shared" ref="LC18:MH18" si="2266">LD50*LC$32</f>
        <v>18941.124579005202</v>
      </c>
      <c r="LD18" s="803">
        <f t="shared" ref="LD18:MI18" si="2267">LD50*LD$32</f>
        <v>29597.764917479202</v>
      </c>
      <c r="LE18" s="803">
        <f t="shared" si="683"/>
        <v>17531.516324812201</v>
      </c>
      <c r="LF18" s="803">
        <f t="shared" si="684"/>
        <v>17134.076408128803</v>
      </c>
      <c r="LG18" s="803">
        <f t="shared" si="685"/>
        <v>17384.316355670202</v>
      </c>
      <c r="LH18" s="803">
        <f t="shared" si="686"/>
        <v>17001.596435901003</v>
      </c>
      <c r="LI18" s="803">
        <f t="shared" si="687"/>
        <v>18812.156056347601</v>
      </c>
      <c r="LJ18" s="803">
        <f t="shared" ref="LJ18:MO18" si="2268">LK50*LJ$32</f>
        <v>23154.5551460366</v>
      </c>
      <c r="LK18" s="803">
        <f t="shared" ref="LK18:MP18" si="2269">LK50*LK$32</f>
        <v>36181.752415103605</v>
      </c>
      <c r="LL18" s="803">
        <f t="shared" si="690"/>
        <v>15805.277399213999</v>
      </c>
      <c r="LM18" s="803">
        <f t="shared" si="691"/>
        <v>15446.971362455999</v>
      </c>
      <c r="LN18" s="803">
        <f t="shared" si="692"/>
        <v>15672.571459673998</v>
      </c>
      <c r="LO18" s="803">
        <f t="shared" si="693"/>
        <v>15327.536016869999</v>
      </c>
      <c r="LP18" s="803">
        <f t="shared" si="694"/>
        <v>16959.819073211998</v>
      </c>
      <c r="LQ18" s="803">
        <f t="shared" ref="LQ18:MV18" si="2270">LR50*LQ$32</f>
        <v>20874.644289641998</v>
      </c>
      <c r="LR18" s="803">
        <f t="shared" ref="LR18:MW18" si="2271">LR50*LR$32</f>
        <v>32619.119938931995</v>
      </c>
      <c r="LS18" s="803">
        <f t="shared" si="697"/>
        <v>22441.807965181502</v>
      </c>
      <c r="LT18" s="803">
        <f t="shared" si="698"/>
        <v>21933.051613326003</v>
      </c>
      <c r="LU18" s="803">
        <f t="shared" si="699"/>
        <v>22253.3796867165</v>
      </c>
      <c r="LV18" s="803">
        <f t="shared" si="700"/>
        <v>21763.466162707504</v>
      </c>
      <c r="LW18" s="803">
        <f t="shared" si="701"/>
        <v>24081.133987827001</v>
      </c>
      <c r="LX18" s="803">
        <f t="shared" ref="LX18:NC18" si="2272">LY50*LX$32</f>
        <v>29639.768202544499</v>
      </c>
      <c r="LY18" s="803">
        <f t="shared" ref="LY18:ND18" si="2273">LY50*LY$32</f>
        <v>46315.670846697001</v>
      </c>
      <c r="LZ18" s="803">
        <f t="shared" si="704"/>
        <v>30697.480425968995</v>
      </c>
      <c r="MA18" s="803">
        <f t="shared" si="705"/>
        <v>30001.567771475999</v>
      </c>
      <c r="MB18" s="803">
        <f t="shared" si="706"/>
        <v>30439.734998378997</v>
      </c>
      <c r="MC18" s="803">
        <f t="shared" si="707"/>
        <v>29769.596886644998</v>
      </c>
      <c r="MD18" s="803">
        <f t="shared" si="708"/>
        <v>32939.865646001999</v>
      </c>
      <c r="ME18" s="803">
        <f t="shared" ref="ME18:NJ18" si="2274">MF50*ME$32</f>
        <v>40543.355759906997</v>
      </c>
      <c r="MF18" s="803">
        <f t="shared" ref="MF18:NK18" si="2275">MF50*MF$32</f>
        <v>63353.826101621991</v>
      </c>
      <c r="MG18" s="803">
        <f t="shared" si="711"/>
        <v>35466.057064399502</v>
      </c>
      <c r="MH18" s="803">
        <f t="shared" si="712"/>
        <v>34662.040657398</v>
      </c>
      <c r="MI18" s="803">
        <f t="shared" si="713"/>
        <v>35168.273209954503</v>
      </c>
      <c r="MJ18" s="803">
        <f t="shared" si="714"/>
        <v>34394.035188397502</v>
      </c>
      <c r="MK18" s="803">
        <f t="shared" si="715"/>
        <v>38056.776598071003</v>
      </c>
      <c r="ML18" s="803">
        <f t="shared" ref="ML18:OC18" si="2276">MM50*ML$32</f>
        <v>46841.400304198498</v>
      </c>
      <c r="MM18" s="803">
        <f t="shared" ref="MM18:OC18" si="2277">MM50*MM$32</f>
        <v>73195.271422581005</v>
      </c>
      <c r="MN18" s="803">
        <f t="shared" si="718"/>
        <v>25986.751629394497</v>
      </c>
      <c r="MO18" s="803">
        <f t="shared" si="719"/>
        <v>25397.631315377999</v>
      </c>
      <c r="MP18" s="803">
        <f t="shared" si="720"/>
        <v>25768.558920499498</v>
      </c>
      <c r="MQ18" s="803">
        <v>98628.43</v>
      </c>
      <c r="MR18" s="803">
        <v>95608.25</v>
      </c>
      <c r="MS18" s="803">
        <v>115013.79</v>
      </c>
      <c r="MT18" s="803">
        <v>129347.85</v>
      </c>
      <c r="MU18" s="803">
        <v>0</v>
      </c>
      <c r="MV18" s="803">
        <v>14617.86</v>
      </c>
      <c r="MW18" s="803">
        <v>18034.96</v>
      </c>
      <c r="MX18" s="803">
        <v>12187.049569999999</v>
      </c>
      <c r="MY18" s="803">
        <v>13549.77685</v>
      </c>
      <c r="MZ18" s="803">
        <v>15604.25</v>
      </c>
      <c r="NA18" s="803">
        <v>13006.68</v>
      </c>
      <c r="NB18" s="803">
        <v>0</v>
      </c>
      <c r="NC18" s="803">
        <f>$NH$50*NC$32</f>
        <v>14218.955773747201</v>
      </c>
      <c r="ND18" s="803">
        <f t="shared" ref="ND18:NH18" si="2278">$NH$50*ND$32</f>
        <v>13412.826450508801</v>
      </c>
      <c r="NE18" s="803">
        <f t="shared" si="2278"/>
        <v>12101.652250060801</v>
      </c>
      <c r="NF18" s="803">
        <f t="shared" si="2278"/>
        <v>13383.689246054402</v>
      </c>
      <c r="NG18" s="803">
        <f t="shared" si="2278"/>
        <v>17220.087832550402</v>
      </c>
      <c r="NH18" s="803">
        <f t="shared" si="2278"/>
        <v>26786.8032950784</v>
      </c>
      <c r="NI18" s="803">
        <f t="shared" si="722"/>
        <v>9230.3031471840022</v>
      </c>
      <c r="NJ18" s="803">
        <f t="shared" si="723"/>
        <v>9021.051942336002</v>
      </c>
      <c r="NK18" s="803">
        <f t="shared" si="724"/>
        <v>9152.8027009440011</v>
      </c>
      <c r="NL18" s="803">
        <f t="shared" si="725"/>
        <v>8951.3015407200019</v>
      </c>
      <c r="NM18" s="803">
        <f t="shared" si="726"/>
        <v>9904.5570294720019</v>
      </c>
      <c r="NN18" s="803">
        <f t="shared" ref="NN18:OC18" si="2279">NO50*NN$32</f>
        <v>12190.820193552003</v>
      </c>
      <c r="NO18" s="803">
        <f t="shared" ref="NO18:OC18" si="2280">NO50*NO$32</f>
        <v>19049.609685792006</v>
      </c>
      <c r="NP18" s="803">
        <f t="shared" si="729"/>
        <v>8407.6611651200001</v>
      </c>
      <c r="NQ18" s="803">
        <f t="shared" si="730"/>
        <v>8986.7950379199992</v>
      </c>
      <c r="NR18" s="803">
        <f t="shared" si="731"/>
        <v>7801.2739336000004</v>
      </c>
      <c r="NS18" s="803">
        <f t="shared" si="732"/>
        <v>8005.6741240000001</v>
      </c>
      <c r="NT18" s="803">
        <f t="shared" si="733"/>
        <v>8530.301279360001</v>
      </c>
      <c r="NU18" s="803">
        <f t="shared" ref="NU18:OC18" si="2281">NV50*NU$32</f>
        <v>10799.143392800001</v>
      </c>
      <c r="NV18" s="803">
        <f t="shared" ref="NV18:OC18" si="2282">NV50*NV$32</f>
        <v>15602.547867200001</v>
      </c>
      <c r="NW18" s="803">
        <f t="shared" si="736"/>
        <v>9293.6816427000012</v>
      </c>
      <c r="NX18" s="803">
        <f t="shared" si="737"/>
        <v>9933.8460994500001</v>
      </c>
      <c r="NY18" s="803">
        <f t="shared" si="738"/>
        <v>8623.3917997500012</v>
      </c>
      <c r="NZ18" s="803">
        <f t="shared" si="739"/>
        <v>8849.3321962499995</v>
      </c>
      <c r="OA18" s="803">
        <f t="shared" si="740"/>
        <v>9429.2458806000013</v>
      </c>
      <c r="OB18" s="803">
        <f t="shared" ref="OB18:OC18" si="2283">OC50*OB$32</f>
        <v>11937.184281750002</v>
      </c>
      <c r="OC18" s="803">
        <f t="shared" si="367"/>
        <v>17246.783599500002</v>
      </c>
    </row>
    <row r="19" spans="1:435">
      <c r="A19" s="807" t="s">
        <v>26</v>
      </c>
      <c r="B19" s="803">
        <f t="shared" si="368"/>
        <v>5853.5406783000008</v>
      </c>
      <c r="C19" s="803">
        <f t="shared" si="369"/>
        <v>5771.4365598750001</v>
      </c>
      <c r="D19" s="803">
        <f t="shared" si="370"/>
        <v>5819.7331001250004</v>
      </c>
      <c r="E19" s="803">
        <f t="shared" si="371"/>
        <v>6012.919261125001</v>
      </c>
      <c r="F19" s="803">
        <f t="shared" si="372"/>
        <v>6640.7742843750011</v>
      </c>
      <c r="G19" s="803">
        <f t="shared" si="373"/>
        <v>7500.4527008250006</v>
      </c>
      <c r="H19" s="803">
        <f t="shared" si="374"/>
        <v>10697.683665375002</v>
      </c>
      <c r="I19" s="803">
        <f t="shared" si="375"/>
        <v>6480.3199759200006</v>
      </c>
      <c r="J19" s="803">
        <f t="shared" si="376"/>
        <v>6389.4243987</v>
      </c>
      <c r="K19" s="803">
        <f t="shared" si="377"/>
        <v>6442.8923853000006</v>
      </c>
      <c r="L19" s="803">
        <f t="shared" si="378"/>
        <v>6656.7643317000002</v>
      </c>
      <c r="M19" s="803">
        <f t="shared" si="379"/>
        <v>7351.8481575000014</v>
      </c>
      <c r="N19" s="803">
        <f t="shared" ref="N19:BY19" si="2284">O51*N$32</f>
        <v>8303.5783189800004</v>
      </c>
      <c r="O19" s="803">
        <f t="shared" ref="O19:BZ19" si="2285">O51*O$32</f>
        <v>11843.159031900001</v>
      </c>
      <c r="P19" s="803">
        <f t="shared" si="382"/>
        <v>5671.2838694400007</v>
      </c>
      <c r="Q19" s="803">
        <f t="shared" si="383"/>
        <v>5591.7361584</v>
      </c>
      <c r="R19" s="803">
        <f t="shared" si="384"/>
        <v>5638.5289296000001</v>
      </c>
      <c r="S19" s="803">
        <f t="shared" si="385"/>
        <v>5825.7000144000003</v>
      </c>
      <c r="T19" s="803">
        <f t="shared" si="386"/>
        <v>6434.0060400000011</v>
      </c>
      <c r="U19" s="803">
        <f t="shared" ref="U19:CF19" si="2286">V51*U$32</f>
        <v>7266.9173673599998</v>
      </c>
      <c r="V19" s="803">
        <f t="shared" ref="V19:CG19" si="2287">V51*V$32</f>
        <v>10364.5988208</v>
      </c>
      <c r="W19" s="803">
        <f t="shared" si="389"/>
        <v>5023.1061209699992</v>
      </c>
      <c r="X19" s="803">
        <f t="shared" si="390"/>
        <v>4952.6500120124992</v>
      </c>
      <c r="Y19" s="803">
        <f t="shared" si="391"/>
        <v>4994.0947819874991</v>
      </c>
      <c r="Z19" s="803">
        <f t="shared" si="392"/>
        <v>5159.8738618874995</v>
      </c>
      <c r="AA19" s="803">
        <f t="shared" si="393"/>
        <v>5698.6558715624997</v>
      </c>
      <c r="AB19" s="803">
        <f t="shared" ref="AB19:CM19" si="2288">AC51*AB$32</f>
        <v>6436.372777117499</v>
      </c>
      <c r="AC19" s="803">
        <f t="shared" ref="AC19:CN19" si="2289">AC51*AC$32</f>
        <v>9180.0165494624998</v>
      </c>
      <c r="AD19" s="803">
        <f t="shared" si="396"/>
        <v>5406.3085059900004</v>
      </c>
      <c r="AE19" s="803">
        <f t="shared" si="397"/>
        <v>5330.4774460874996</v>
      </c>
      <c r="AF19" s="803">
        <f t="shared" si="398"/>
        <v>5375.0839519125002</v>
      </c>
      <c r="AG19" s="803">
        <f t="shared" si="399"/>
        <v>5553.5099752124997</v>
      </c>
      <c r="AH19" s="803">
        <f t="shared" si="400"/>
        <v>6133.3945509375008</v>
      </c>
      <c r="AI19" s="803">
        <f t="shared" ref="AI19:CT19" si="2290">AJ51*AI$32</f>
        <v>6927.3903546225001</v>
      </c>
      <c r="AJ19" s="803">
        <f t="shared" ref="AJ19:CU19" si="2291">AJ51*AJ$32</f>
        <v>9880.3410402374993</v>
      </c>
      <c r="AK19" s="803">
        <f t="shared" si="403"/>
        <v>8536.778964000001</v>
      </c>
      <c r="AL19" s="803">
        <f t="shared" si="404"/>
        <v>8417.038665</v>
      </c>
      <c r="AM19" s="803">
        <f t="shared" si="405"/>
        <v>8487.4741350000004</v>
      </c>
      <c r="AN19" s="803">
        <f t="shared" si="406"/>
        <v>8769.216015</v>
      </c>
      <c r="AO19" s="803">
        <f t="shared" si="407"/>
        <v>9684.8771250000009</v>
      </c>
      <c r="AP19" s="803">
        <f t="shared" ref="AP19:DA19" si="2292">AQ51*AP$32</f>
        <v>10938.628490999999</v>
      </c>
      <c r="AQ19" s="803">
        <f t="shared" ref="AQ19:DB19" si="2293">AQ51*AQ$32</f>
        <v>15601.456605000001</v>
      </c>
      <c r="AR19" s="803">
        <f t="shared" si="410"/>
        <v>4623.5664916560008</v>
      </c>
      <c r="AS19" s="803">
        <f t="shared" si="411"/>
        <v>4558.7144864100001</v>
      </c>
      <c r="AT19" s="803">
        <f t="shared" si="412"/>
        <v>4596.8627247900004</v>
      </c>
      <c r="AU19" s="803">
        <f t="shared" si="413"/>
        <v>4749.4556783100006</v>
      </c>
      <c r="AV19" s="803">
        <f t="shared" si="414"/>
        <v>5245.3827772500008</v>
      </c>
      <c r="AW19" s="803">
        <f t="shared" ref="AW19:DH19" si="2294">AX51*AW$32</f>
        <v>5924.4214204139998</v>
      </c>
      <c r="AX19" s="803">
        <f t="shared" ref="AX19:DI19" si="2295">AX51*AX$32</f>
        <v>8449.83480117</v>
      </c>
      <c r="AY19" s="803">
        <f t="shared" si="417"/>
        <v>6866.7828894000004</v>
      </c>
      <c r="AZ19" s="803">
        <f t="shared" si="418"/>
        <v>6770.46662775</v>
      </c>
      <c r="BA19" s="803">
        <f t="shared" si="419"/>
        <v>6827.1232522500004</v>
      </c>
      <c r="BB19" s="803">
        <f t="shared" si="420"/>
        <v>7053.7497502500009</v>
      </c>
      <c r="BC19" s="803">
        <f t="shared" si="421"/>
        <v>7790.2858687500011</v>
      </c>
      <c r="BD19" s="803">
        <f t="shared" ref="BD19:DO19" si="2296">BE51*BD$32</f>
        <v>8798.7737848500001</v>
      </c>
      <c r="BE19" s="803">
        <f t="shared" ref="BE19:DP19" si="2297">BE51*BE$32</f>
        <v>12549.442326750001</v>
      </c>
      <c r="BF19" s="803">
        <f t="shared" si="424"/>
        <v>8205.5571985799997</v>
      </c>
      <c r="BG19" s="803">
        <f t="shared" si="425"/>
        <v>8090.4627494249989</v>
      </c>
      <c r="BH19" s="803">
        <f t="shared" si="426"/>
        <v>8158.1653665749982</v>
      </c>
      <c r="BI19" s="803">
        <f t="shared" si="427"/>
        <v>8428.9758351749988</v>
      </c>
      <c r="BJ19" s="803">
        <f t="shared" si="428"/>
        <v>9309.1098581249989</v>
      </c>
      <c r="BK19" s="803">
        <f t="shared" ref="BK19:DV19" si="2298">BL51*BK$32</f>
        <v>10514.216443394998</v>
      </c>
      <c r="BL19" s="803">
        <f t="shared" ref="BL19:DW19" si="2299">BL51*BL$32</f>
        <v>14996.129698724999</v>
      </c>
      <c r="BM19" s="803">
        <f t="shared" si="431"/>
        <v>7649.7734552399997</v>
      </c>
      <c r="BN19" s="803">
        <f t="shared" si="432"/>
        <v>7542.4746526499994</v>
      </c>
      <c r="BO19" s="803">
        <f t="shared" si="433"/>
        <v>7605.5915953499998</v>
      </c>
      <c r="BP19" s="803">
        <f t="shared" si="434"/>
        <v>7858.0593661499997</v>
      </c>
      <c r="BQ19" s="803">
        <f t="shared" si="435"/>
        <v>8678.5796212500009</v>
      </c>
      <c r="BR19" s="803">
        <f t="shared" ref="BR19:EC19" si="2300">BS51*BR$32</f>
        <v>9802.0612013099999</v>
      </c>
      <c r="BS19" s="803">
        <f t="shared" ref="BS19:ED19" si="2301">BS51*BS$32</f>
        <v>13980.402808049999</v>
      </c>
      <c r="BT19" s="803">
        <f t="shared" si="438"/>
        <v>9678.0096113400014</v>
      </c>
      <c r="BU19" s="803">
        <f t="shared" si="439"/>
        <v>9542.2619517750009</v>
      </c>
      <c r="BV19" s="803">
        <f t="shared" si="440"/>
        <v>9622.1135162250011</v>
      </c>
      <c r="BW19" s="803">
        <f t="shared" si="441"/>
        <v>9941.5197740250005</v>
      </c>
      <c r="BX19" s="803">
        <f t="shared" si="442"/>
        <v>10979.590111875001</v>
      </c>
      <c r="BY19" s="803">
        <f t="shared" ref="BY19:EJ19" si="2302">BZ51*BY$32</f>
        <v>12400.947959085001</v>
      </c>
      <c r="BZ19" s="803">
        <f t="shared" ref="BZ19:EK19" si="2303">BZ51*BZ$32</f>
        <v>17687.121525675</v>
      </c>
      <c r="CA19" s="803">
        <f t="shared" si="445"/>
        <v>10795.51154997</v>
      </c>
      <c r="CB19" s="803">
        <f t="shared" si="446"/>
        <v>10644.089358262499</v>
      </c>
      <c r="CC19" s="803">
        <f t="shared" si="447"/>
        <v>10733.1612357375</v>
      </c>
      <c r="CD19" s="803">
        <f t="shared" si="448"/>
        <v>11089.448745637501</v>
      </c>
      <c r="CE19" s="803">
        <f t="shared" si="449"/>
        <v>12247.383152812501</v>
      </c>
      <c r="CF19" s="803">
        <f t="shared" ref="CF19:EQ19" si="2304">CG51*CF$32</f>
        <v>13832.862571867499</v>
      </c>
      <c r="CG19" s="803">
        <f t="shared" ref="CG19:ER19" si="2305">CG51*CG$32</f>
        <v>19729.4208607125</v>
      </c>
      <c r="CH19" s="803">
        <f t="shared" si="452"/>
        <v>9448.5402332999984</v>
      </c>
      <c r="CI19" s="803">
        <f t="shared" si="453"/>
        <v>9316.0112036249975</v>
      </c>
      <c r="CJ19" s="803">
        <f t="shared" si="454"/>
        <v>9393.9694563749981</v>
      </c>
      <c r="CK19" s="803">
        <f t="shared" si="455"/>
        <v>9705.8024673749987</v>
      </c>
      <c r="CL19" s="803">
        <f t="shared" si="456"/>
        <v>10719.259753124999</v>
      </c>
      <c r="CM19" s="803">
        <f t="shared" ref="CM19:EX19" si="2306">CN51*CM$32</f>
        <v>12106.916652074997</v>
      </c>
      <c r="CN19" s="803">
        <f t="shared" ref="CN19:EY19" si="2307">CN51*CN$32</f>
        <v>17267.752984124996</v>
      </c>
      <c r="CO19" s="803">
        <f t="shared" si="459"/>
        <v>9401.176818599999</v>
      </c>
      <c r="CP19" s="803">
        <f t="shared" si="460"/>
        <v>9269.3121272499993</v>
      </c>
      <c r="CQ19" s="803">
        <f t="shared" si="461"/>
        <v>9346.8795927499978</v>
      </c>
      <c r="CR19" s="803">
        <f t="shared" si="462"/>
        <v>9657.1494547499988</v>
      </c>
      <c r="CS19" s="803">
        <f t="shared" si="463"/>
        <v>10665.52650625</v>
      </c>
      <c r="CT19" s="803">
        <f t="shared" ref="CT19:FE19" si="2308">CU51*CT$32</f>
        <v>12046.227392149998</v>
      </c>
      <c r="CU19" s="803">
        <f t="shared" ref="CU19:FF19" si="2309">CU51*CU$32</f>
        <v>17181.19360825</v>
      </c>
      <c r="CV19" s="803">
        <f t="shared" si="466"/>
        <v>10803.775878</v>
      </c>
      <c r="CW19" s="803">
        <f t="shared" si="467"/>
        <v>10652.237767500001</v>
      </c>
      <c r="CX19" s="803">
        <f t="shared" si="468"/>
        <v>10741.3778325</v>
      </c>
      <c r="CY19" s="803">
        <f t="shared" si="469"/>
        <v>11097.9380925</v>
      </c>
      <c r="CZ19" s="803">
        <f t="shared" si="470"/>
        <v>12256.758937500001</v>
      </c>
      <c r="DA19" s="803">
        <f t="shared" ref="DA19:FL19" si="2310">DB51*DA$32</f>
        <v>13843.4520945</v>
      </c>
      <c r="DB19" s="803">
        <f t="shared" ref="DB19:FM19" si="2311">DB51*DB$32</f>
        <v>19744.524397500001</v>
      </c>
      <c r="DC19" s="803">
        <f t="shared" si="473"/>
        <v>10479.4344366</v>
      </c>
      <c r="DD19" s="803">
        <f t="shared" si="474"/>
        <v>10332.445669750001</v>
      </c>
      <c r="DE19" s="803">
        <f t="shared" si="475"/>
        <v>10418.90965025</v>
      </c>
      <c r="DF19" s="803">
        <f t="shared" si="476"/>
        <v>10764.76557225</v>
      </c>
      <c r="DG19" s="803">
        <f t="shared" si="477"/>
        <v>11888.797318750001</v>
      </c>
      <c r="DH19" s="803">
        <f t="shared" ref="DH19:FS19" si="2312">DI51*DH$32</f>
        <v>13427.856171650001</v>
      </c>
      <c r="DI19" s="803">
        <f t="shared" ref="DI19:FT19" si="2313">DI51*DI$32</f>
        <v>19151.77168075</v>
      </c>
      <c r="DJ19" s="803">
        <f t="shared" si="480"/>
        <v>11993.3939952</v>
      </c>
      <c r="DK19" s="803">
        <f t="shared" si="481"/>
        <v>11825.169821999998</v>
      </c>
      <c r="DL19" s="803">
        <f t="shared" si="482"/>
        <v>11924.125217999999</v>
      </c>
      <c r="DM19" s="803">
        <f t="shared" si="483"/>
        <v>12319.946801999999</v>
      </c>
      <c r="DN19" s="803">
        <f t="shared" si="484"/>
        <v>13606.36695</v>
      </c>
      <c r="DO19" s="803">
        <f t="shared" ref="DO19:FZ19" si="2314">DP51*DO$32</f>
        <v>15367.772998799999</v>
      </c>
      <c r="DP19" s="803">
        <f t="shared" ref="DP19:GA19" si="2315">DP51*DP$32</f>
        <v>21918.620213999999</v>
      </c>
      <c r="DQ19" s="803">
        <f t="shared" si="487"/>
        <v>11082.5478758304</v>
      </c>
      <c r="DR19" s="803">
        <f t="shared" si="488"/>
        <v>10927.099597044</v>
      </c>
      <c r="DS19" s="803">
        <f t="shared" si="489"/>
        <v>11018.539761036</v>
      </c>
      <c r="DT19" s="803">
        <f t="shared" si="490"/>
        <v>11384.300417004</v>
      </c>
      <c r="DU19" s="803">
        <f t="shared" si="491"/>
        <v>12573.0225489</v>
      </c>
      <c r="DV19" s="803">
        <f t="shared" ref="DV19:GG19" si="2316">DW51*DV$32</f>
        <v>14200.657467957599</v>
      </c>
      <c r="DW19" s="803">
        <f t="shared" ref="DW19:GH19" si="2317">DW51*DW$32</f>
        <v>20253.996324227999</v>
      </c>
      <c r="DX19" s="803">
        <f>ED51*DX$32</f>
        <v>18076.44408531993</v>
      </c>
      <c r="DY19" s="803">
        <f t="shared" si="495"/>
        <v>21514.748518129396</v>
      </c>
      <c r="DZ19" s="803">
        <f t="shared" si="496"/>
        <v>28786.857182838929</v>
      </c>
      <c r="EA19" s="803">
        <f t="shared" si="497"/>
        <v>11190.846587903436</v>
      </c>
      <c r="EB19" s="803">
        <f t="shared" si="498"/>
        <v>12359.3687215801</v>
      </c>
      <c r="EC19" s="803">
        <f t="shared" ref="EC19:GN19" si="2318">ED51*EC$32</f>
        <v>13959.345181537377</v>
      </c>
      <c r="ED19" s="803">
        <f t="shared" ref="ED19:GO19" si="2319">ED51*ED$32</f>
        <v>19909.819431490851</v>
      </c>
      <c r="EE19" s="803">
        <f t="shared" si="501"/>
        <v>9445.3352738279991</v>
      </c>
      <c r="EF19" s="803">
        <f t="shared" si="502"/>
        <v>9312.8511982049986</v>
      </c>
      <c r="EG19" s="803">
        <f t="shared" si="503"/>
        <v>9390.7830073949972</v>
      </c>
      <c r="EH19" s="803">
        <f t="shared" si="504"/>
        <v>9702.5102441549989</v>
      </c>
      <c r="EI19" s="803">
        <f t="shared" si="505"/>
        <v>10715.623763624999</v>
      </c>
      <c r="EJ19" s="803">
        <f t="shared" ref="EJ19:GU19" si="2320">EK51*EJ$32</f>
        <v>12102.809967206997</v>
      </c>
      <c r="EK19" s="803">
        <f t="shared" ref="EK19:GV19" si="2321">EK51*EK$32</f>
        <v>17261.895735584996</v>
      </c>
      <c r="EL19" s="803">
        <f t="shared" si="508"/>
        <v>9718.7346354000001</v>
      </c>
      <c r="EM19" s="803">
        <f t="shared" si="509"/>
        <v>9582.4157502499984</v>
      </c>
      <c r="EN19" s="803">
        <f t="shared" si="510"/>
        <v>9662.603329749998</v>
      </c>
      <c r="EO19" s="803">
        <f t="shared" si="511"/>
        <v>9983.3536477499983</v>
      </c>
      <c r="EP19" s="803">
        <f t="shared" si="512"/>
        <v>11025.792181249999</v>
      </c>
      <c r="EQ19" s="803">
        <f t="shared" ref="EQ19:HB19" si="2322">ER51*EQ$32</f>
        <v>12453.131096349998</v>
      </c>
      <c r="ER19" s="803">
        <f t="shared" ref="ER19:HC19" si="2323">ER51*ER$32</f>
        <v>17761.548859249997</v>
      </c>
      <c r="ES19" s="803">
        <f t="shared" si="515"/>
        <v>11833.69600296</v>
      </c>
      <c r="ET19" s="803">
        <f t="shared" si="516"/>
        <v>11667.711818099999</v>
      </c>
      <c r="EU19" s="803">
        <f t="shared" si="517"/>
        <v>11765.349573899999</v>
      </c>
      <c r="EV19" s="803">
        <f t="shared" si="518"/>
        <v>12155.900597100001</v>
      </c>
      <c r="EW19" s="803">
        <f t="shared" si="519"/>
        <v>13425.1914225</v>
      </c>
      <c r="EX19" s="803">
        <f t="shared" ref="EX19:HI19" si="2324">EY51*EX$32</f>
        <v>15163.143475739998</v>
      </c>
      <c r="EY19" s="803">
        <f t="shared" ref="EY19:HJ19" si="2325">EY51*EY$32</f>
        <v>21626.762909699999</v>
      </c>
      <c r="EZ19" s="803">
        <f t="shared" si="522"/>
        <v>9785.4985159200005</v>
      </c>
      <c r="FA19" s="803">
        <f t="shared" si="523"/>
        <v>9648.2431736999988</v>
      </c>
      <c r="FB19" s="803">
        <f t="shared" si="524"/>
        <v>9728.9816102999994</v>
      </c>
      <c r="FC19" s="803">
        <f t="shared" si="525"/>
        <v>10051.9353567</v>
      </c>
      <c r="FD19" s="803">
        <f t="shared" si="526"/>
        <v>11101.535032500002</v>
      </c>
      <c r="FE19" s="803">
        <f t="shared" ref="FE19:HP19" si="2326">FF51*FE$32</f>
        <v>12538.67920398</v>
      </c>
      <c r="FF19" s="803">
        <f t="shared" ref="FF19:HQ19" si="2327">FF51*FF$32</f>
        <v>17883.5637069</v>
      </c>
      <c r="FG19" s="803">
        <f t="shared" si="529"/>
        <v>7740.216206424001</v>
      </c>
      <c r="FH19" s="803">
        <f t="shared" si="530"/>
        <v>7631.6488173900007</v>
      </c>
      <c r="FI19" s="803">
        <f t="shared" si="531"/>
        <v>7695.5119874100001</v>
      </c>
      <c r="FJ19" s="803">
        <f t="shared" si="532"/>
        <v>7950.9646674900005</v>
      </c>
      <c r="FK19" s="803">
        <f t="shared" si="533"/>
        <v>8781.185877750002</v>
      </c>
      <c r="FL19" s="803">
        <f t="shared" ref="FL19:HW19" si="2328">FM51*FL$32</f>
        <v>9917.9503041059997</v>
      </c>
      <c r="FM19" s="803">
        <f t="shared" ref="FM19:HX19" si="2329">FM51*FM$32</f>
        <v>14145.692159430002</v>
      </c>
      <c r="FN19" s="803">
        <f t="shared" si="536"/>
        <v>7682.1239289600007</v>
      </c>
      <c r="FO19" s="803">
        <f t="shared" si="537"/>
        <v>7574.3713656</v>
      </c>
      <c r="FP19" s="803">
        <f t="shared" si="538"/>
        <v>7637.7552263999996</v>
      </c>
      <c r="FQ19" s="803">
        <f t="shared" si="539"/>
        <v>7891.2906696</v>
      </c>
      <c r="FR19" s="803">
        <f t="shared" si="540"/>
        <v>8715.2808600000008</v>
      </c>
      <c r="FS19" s="803">
        <f t="shared" ref="FS19:ID19" si="2330">FT51*FS$32</f>
        <v>9843.5135822400007</v>
      </c>
      <c r="FT19" s="803">
        <f t="shared" ref="FT19:IE19" si="2331">FT51*FT$32</f>
        <v>14039.525167200001</v>
      </c>
      <c r="FU19" s="803">
        <f t="shared" si="543"/>
        <v>7071.6801139920017</v>
      </c>
      <c r="FV19" s="803">
        <f t="shared" si="544"/>
        <v>6972.4898813700011</v>
      </c>
      <c r="FW19" s="803">
        <f t="shared" si="545"/>
        <v>7030.8370770300016</v>
      </c>
      <c r="FX19" s="803">
        <f t="shared" si="546"/>
        <v>7264.2258596700012</v>
      </c>
      <c r="FY19" s="803">
        <f t="shared" si="547"/>
        <v>8022.7394032500024</v>
      </c>
      <c r="FZ19" s="803">
        <f t="shared" ref="FZ19:IK19" si="2332">GA51*FZ$32</f>
        <v>9061.3194859980013</v>
      </c>
      <c r="GA19" s="803">
        <f t="shared" ref="GA19:IL19" si="2333">GA51*GA$32</f>
        <v>12923.903838690003</v>
      </c>
      <c r="GB19" s="803">
        <f t="shared" si="550"/>
        <v>8823.8507993999992</v>
      </c>
      <c r="GC19" s="803">
        <f t="shared" si="551"/>
        <v>8912.0893073940006</v>
      </c>
      <c r="GD19" s="803">
        <f t="shared" si="552"/>
        <v>8809.1443814009999</v>
      </c>
      <c r="GE19" s="803">
        <f t="shared" si="553"/>
        <v>7831.1675844675001</v>
      </c>
      <c r="GF19" s="803">
        <f t="shared" si="554"/>
        <v>9154.7452043775011</v>
      </c>
      <c r="GG19" s="803">
        <f t="shared" ref="GG19:IR19" si="2334">GH51*GG$32</f>
        <v>12353.391119160002</v>
      </c>
      <c r="GH19" s="803">
        <f t="shared" ref="GH19:IS19" si="2335">GH51*GH$32</f>
        <v>17647.701598799998</v>
      </c>
      <c r="GI19" s="803">
        <f t="shared" si="557"/>
        <v>9162.2505923999997</v>
      </c>
      <c r="GJ19" s="803">
        <f t="shared" si="558"/>
        <v>9253.8730983240002</v>
      </c>
      <c r="GK19" s="803">
        <f t="shared" si="559"/>
        <v>9146.9801747460006</v>
      </c>
      <c r="GL19" s="803">
        <f t="shared" si="560"/>
        <v>8131.4974007550009</v>
      </c>
      <c r="GM19" s="803">
        <f t="shared" si="561"/>
        <v>9505.8349896150012</v>
      </c>
      <c r="GN19" s="803">
        <f t="shared" ref="GN19:HS19" si="2336">GO51*GN$32</f>
        <v>12827.150829360002</v>
      </c>
      <c r="GO19" s="803">
        <f t="shared" ref="GO19:HT19" si="2337">GO51*GO$32</f>
        <v>18324.501184799999</v>
      </c>
      <c r="GP19" s="803">
        <f t="shared" si="564"/>
        <v>8240.5644429599979</v>
      </c>
      <c r="GQ19" s="803">
        <f t="shared" si="565"/>
        <v>8322.9700873895981</v>
      </c>
      <c r="GR19" s="803">
        <f t="shared" si="566"/>
        <v>8226.8301688883985</v>
      </c>
      <c r="GS19" s="803">
        <f t="shared" si="567"/>
        <v>7313.5009431269982</v>
      </c>
      <c r="GT19" s="803">
        <f t="shared" si="568"/>
        <v>8549.5856095709987</v>
      </c>
      <c r="GU19" s="803">
        <f t="shared" ref="GU19:HZ19" si="2338">GV51*GU$32</f>
        <v>11536.790220143997</v>
      </c>
      <c r="GV19" s="803">
        <f t="shared" ref="GV19:IA19" si="2339">GV51*GV$32</f>
        <v>16481.128885919996</v>
      </c>
      <c r="GW19" s="803">
        <f t="shared" si="571"/>
        <v>7807.6010527199996</v>
      </c>
      <c r="GX19" s="803">
        <f t="shared" si="572"/>
        <v>7885.6770632471998</v>
      </c>
      <c r="GY19" s="803">
        <f t="shared" si="573"/>
        <v>7794.5883842987996</v>
      </c>
      <c r="GZ19" s="803">
        <f t="shared" si="574"/>
        <v>6929.2459342889997</v>
      </c>
      <c r="HA19" s="803">
        <f t="shared" si="575"/>
        <v>8100.3860921969999</v>
      </c>
      <c r="HB19" s="803">
        <f t="shared" ref="HB19:IG19" si="2340">HC51*HB$32</f>
        <v>10930.641473808</v>
      </c>
      <c r="HC19" s="803">
        <f t="shared" ref="HC19:IH19" si="2341">HC51*HC$32</f>
        <v>15615.202105439999</v>
      </c>
      <c r="HD19" s="803">
        <f t="shared" si="578"/>
        <v>9234.4196448000002</v>
      </c>
      <c r="HE19" s="803">
        <f t="shared" si="579"/>
        <v>9326.763841248001</v>
      </c>
      <c r="HF19" s="803">
        <f t="shared" si="580"/>
        <v>9219.0289453920013</v>
      </c>
      <c r="HG19" s="803">
        <f t="shared" si="581"/>
        <v>8195.5474347599993</v>
      </c>
      <c r="HH19" s="803">
        <f t="shared" si="582"/>
        <v>9580.7103814799993</v>
      </c>
      <c r="HI19" s="803">
        <f t="shared" ref="HI19:IN19" si="2342">HJ51*HI$32</f>
        <v>12928.18750272</v>
      </c>
      <c r="HJ19" s="803">
        <f t="shared" ref="HJ19:IO19" si="2343">HJ51*HJ$32</f>
        <v>18468.8392896</v>
      </c>
      <c r="HK19" s="803">
        <f t="shared" si="585"/>
        <v>9599.0513976000002</v>
      </c>
      <c r="HL19" s="803">
        <f t="shared" si="586"/>
        <v>9695.0419115760014</v>
      </c>
      <c r="HM19" s="803">
        <f t="shared" si="587"/>
        <v>9583.0529786040006</v>
      </c>
      <c r="HN19" s="803">
        <f t="shared" si="588"/>
        <v>8519.1581153700008</v>
      </c>
      <c r="HO19" s="803">
        <f t="shared" si="589"/>
        <v>9959.0158250100012</v>
      </c>
      <c r="HP19" s="803">
        <f t="shared" ref="HP19:IU19" si="2344">HQ51*HP$32</f>
        <v>13438.671956640002</v>
      </c>
      <c r="HQ19" s="803">
        <f t="shared" ref="HQ19:IV19" si="2345">HQ51*HQ$32</f>
        <v>19198.1027952</v>
      </c>
      <c r="HR19" s="803">
        <f t="shared" si="592"/>
        <v>8463.2358132000008</v>
      </c>
      <c r="HS19" s="803">
        <f t="shared" si="593"/>
        <v>8547.8681713320002</v>
      </c>
      <c r="HT19" s="803">
        <f t="shared" si="594"/>
        <v>8449.1304201780003</v>
      </c>
      <c r="HU19" s="803">
        <f t="shared" si="595"/>
        <v>7511.1217842149999</v>
      </c>
      <c r="HV19" s="803">
        <f t="shared" si="596"/>
        <v>8780.6071561950012</v>
      </c>
      <c r="HW19" s="803">
        <f t="shared" ref="HW19:JB19" si="2346">HX51*HW$32</f>
        <v>11848.530138480002</v>
      </c>
      <c r="HX19" s="803">
        <f t="shared" ref="HX19:JC19" si="2347">HX51*HX$32</f>
        <v>16926.471626400002</v>
      </c>
      <c r="HY19" s="803">
        <f t="shared" si="599"/>
        <v>9890.0241047999989</v>
      </c>
      <c r="HZ19" s="803">
        <f t="shared" si="600"/>
        <v>9988.9243458479996</v>
      </c>
      <c r="IA19" s="803">
        <f t="shared" si="601"/>
        <v>9873.5407312919997</v>
      </c>
      <c r="IB19" s="803">
        <f t="shared" si="602"/>
        <v>8777.3963930099981</v>
      </c>
      <c r="IC19" s="803">
        <f t="shared" si="603"/>
        <v>10260.900008729999</v>
      </c>
      <c r="ID19" s="803">
        <f t="shared" ref="ID19:JI19" si="2348">IE51*ID$32</f>
        <v>13846.033746719999</v>
      </c>
      <c r="IE19" s="803">
        <f t="shared" ref="IE19:JJ19" si="2349">IE51*IE$32</f>
        <v>19780.048209599998</v>
      </c>
      <c r="IF19" s="803">
        <f t="shared" si="606"/>
        <v>10693.468800000001</v>
      </c>
      <c r="IG19" s="803">
        <f t="shared" si="607"/>
        <v>10800.403488</v>
      </c>
      <c r="IH19" s="803">
        <f t="shared" si="608"/>
        <v>10675.646352000002</v>
      </c>
      <c r="II19" s="803">
        <f t="shared" si="609"/>
        <v>9490.4535599999999</v>
      </c>
      <c r="IJ19" s="803">
        <f t="shared" si="610"/>
        <v>11094.473880000001</v>
      </c>
      <c r="IK19" s="803">
        <f t="shared" ref="IK19:JP19" si="2350">IL51*IK$32</f>
        <v>14970.856320000003</v>
      </c>
      <c r="IL19" s="803">
        <f t="shared" ref="IL19:JQ19" si="2351">IL51*IL$32</f>
        <v>21386.937600000001</v>
      </c>
      <c r="IM19" s="803">
        <f t="shared" si="613"/>
        <v>10698.281496000001</v>
      </c>
      <c r="IN19" s="803">
        <f t="shared" si="614"/>
        <v>10805.264310960001</v>
      </c>
      <c r="IO19" s="803">
        <f t="shared" si="615"/>
        <v>10680.451026840001</v>
      </c>
      <c r="IP19" s="803">
        <f t="shared" si="616"/>
        <v>9494.7248277000017</v>
      </c>
      <c r="IQ19" s="803">
        <f t="shared" si="617"/>
        <v>11099.467052100001</v>
      </c>
      <c r="IR19" s="803">
        <f t="shared" ref="IR19:JW19" si="2352">IS51*IR$32</f>
        <v>14977.594094400003</v>
      </c>
      <c r="IS19" s="803">
        <f t="shared" ref="IS19:JX19" si="2353">IS51*IS$32</f>
        <v>21396.562992000003</v>
      </c>
      <c r="IT19" s="803">
        <f t="shared" si="620"/>
        <v>9306.9133920000004</v>
      </c>
      <c r="IU19" s="803">
        <f t="shared" si="621"/>
        <v>9399.9825259200006</v>
      </c>
      <c r="IV19" s="803">
        <f t="shared" si="622"/>
        <v>9291.4018696800013</v>
      </c>
      <c r="IW19" s="803">
        <f t="shared" si="623"/>
        <v>8259.8856354</v>
      </c>
      <c r="IX19" s="803">
        <f t="shared" si="624"/>
        <v>9655.9226441999999</v>
      </c>
      <c r="IY19" s="803">
        <f t="shared" ref="IY19:KD19" si="2354">IZ51*IY$32</f>
        <v>13029.678748800001</v>
      </c>
      <c r="IZ19" s="803">
        <f t="shared" ref="IZ19:KE19" si="2355">IZ51*IZ$32</f>
        <v>18613.826784000001</v>
      </c>
      <c r="JA19" s="803">
        <f t="shared" si="627"/>
        <v>10947.138552</v>
      </c>
      <c r="JB19" s="803">
        <f t="shared" si="628"/>
        <v>11056.609937520001</v>
      </c>
      <c r="JC19" s="803">
        <f t="shared" si="629"/>
        <v>10928.893321080001</v>
      </c>
      <c r="JD19" s="803">
        <f t="shared" si="630"/>
        <v>9715.5854649000012</v>
      </c>
      <c r="JE19" s="803">
        <f t="shared" si="631"/>
        <v>11357.656247700001</v>
      </c>
      <c r="JF19" s="803">
        <f t="shared" ref="JF19:KK19" si="2356">JG51*JF$32</f>
        <v>15325.993972800003</v>
      </c>
      <c r="JG19" s="803">
        <f t="shared" ref="JG19:KL19" si="2357">JG51*JG$32</f>
        <v>21894.277104000001</v>
      </c>
      <c r="JH19" s="803">
        <f t="shared" si="634"/>
        <v>10003.898520000001</v>
      </c>
      <c r="JI19" s="803">
        <f t="shared" si="635"/>
        <v>10103.937505200001</v>
      </c>
      <c r="JJ19" s="803">
        <f t="shared" si="636"/>
        <v>9987.2253558000011</v>
      </c>
      <c r="JK19" s="803">
        <f t="shared" si="637"/>
        <v>8878.4599365000013</v>
      </c>
      <c r="JL19" s="803">
        <f t="shared" si="638"/>
        <v>10379.044714500002</v>
      </c>
      <c r="JM19" s="803">
        <f t="shared" ref="JM19:KR19" si="2358">JN51*JM$32</f>
        <v>14005.457928000003</v>
      </c>
      <c r="JN19" s="803">
        <f t="shared" ref="JN19:KS19" si="2359">JN51*JN$32</f>
        <v>20007.797040000001</v>
      </c>
      <c r="JO19" s="803">
        <f t="shared" si="641"/>
        <v>10209.957230403001</v>
      </c>
      <c r="JP19" s="803">
        <f t="shared" si="642"/>
        <v>9978.4972428120018</v>
      </c>
      <c r="JQ19" s="803">
        <f t="shared" si="643"/>
        <v>10124.231309073</v>
      </c>
      <c r="JR19" s="803">
        <f t="shared" si="644"/>
        <v>9901.3439136150027</v>
      </c>
      <c r="JS19" s="803">
        <f t="shared" si="645"/>
        <v>10955.772745974002</v>
      </c>
      <c r="JT19" s="803">
        <f t="shared" ref="JT19:KY19" si="2360">JU51*JT$32</f>
        <v>13484.687425209002</v>
      </c>
      <c r="JU19" s="803">
        <f t="shared" ref="JU19:KZ19" si="2361">JU51*JU$32</f>
        <v>21071.431462914003</v>
      </c>
      <c r="JV19" s="803">
        <f t="shared" si="648"/>
        <v>12123.061175925</v>
      </c>
      <c r="JW19" s="803">
        <f t="shared" si="649"/>
        <v>11848.231073700001</v>
      </c>
      <c r="JX19" s="803">
        <f t="shared" si="650"/>
        <v>12021.272249174999</v>
      </c>
      <c r="JY19" s="803">
        <f t="shared" si="651"/>
        <v>11756.621039625001</v>
      </c>
      <c r="JZ19" s="803">
        <f t="shared" si="652"/>
        <v>13008.624838649999</v>
      </c>
      <c r="KA19" s="803">
        <f t="shared" ref="KA19:LF19" si="2362">KB51*KA$32</f>
        <v>16011.398177775</v>
      </c>
      <c r="KB19" s="803">
        <f t="shared" ref="KB19:LG19" si="2363">KB51*KB$32</f>
        <v>25019.718195149999</v>
      </c>
      <c r="KC19" s="803">
        <f t="shared" si="655"/>
        <v>12600.168148165501</v>
      </c>
      <c r="KD19" s="803">
        <f t="shared" si="656"/>
        <v>12314.522018862001</v>
      </c>
      <c r="KE19" s="803">
        <f t="shared" si="657"/>
        <v>12494.3732854605</v>
      </c>
      <c r="KF19" s="803">
        <f t="shared" si="658"/>
        <v>12219.306642427502</v>
      </c>
      <c r="KG19" s="803">
        <f t="shared" si="659"/>
        <v>13520.583453699001</v>
      </c>
      <c r="KH19" s="803">
        <f t="shared" ref="KH19:LM19" si="2364">KI51*KH$32</f>
        <v>16641.5319034965</v>
      </c>
      <c r="KI19" s="803">
        <f t="shared" ref="KI19:LN19" si="2365">KI51*KI$32</f>
        <v>26004.377252889</v>
      </c>
      <c r="KJ19" s="803">
        <f t="shared" si="662"/>
        <v>16872.7640885685</v>
      </c>
      <c r="KK19" s="803">
        <f t="shared" si="663"/>
        <v>16490.258101674</v>
      </c>
      <c r="KL19" s="803">
        <f t="shared" si="664"/>
        <v>16731.0952045335</v>
      </c>
      <c r="KM19" s="803">
        <f t="shared" si="665"/>
        <v>16362.7561060425</v>
      </c>
      <c r="KN19" s="803">
        <f t="shared" si="666"/>
        <v>18105.283379672997</v>
      </c>
      <c r="KO19" s="803">
        <f t="shared" ref="KO19:LT19" si="2366">KP51*KO$32</f>
        <v>22284.5154587055</v>
      </c>
      <c r="KP19" s="803">
        <f t="shared" ref="KP19:LU19" si="2367">KP51*KP$32</f>
        <v>34822.211695802995</v>
      </c>
      <c r="KQ19" s="803">
        <f t="shared" si="669"/>
        <v>7133.8275036000005</v>
      </c>
      <c r="KR19" s="803">
        <f t="shared" si="670"/>
        <v>6972.1034544000004</v>
      </c>
      <c r="KS19" s="803">
        <f t="shared" si="671"/>
        <v>7073.9297076000003</v>
      </c>
      <c r="KT19" s="803">
        <f t="shared" si="672"/>
        <v>6918.1954380000006</v>
      </c>
      <c r="KU19" s="803">
        <f t="shared" si="673"/>
        <v>7654.9383287999999</v>
      </c>
      <c r="KV19" s="803">
        <f t="shared" ref="KV19:MA19" si="2368">KW51*KV$32</f>
        <v>9421.9233108000008</v>
      </c>
      <c r="KW19" s="803">
        <f t="shared" ref="KW19:MB19" si="2369">KW51*KW$32</f>
        <v>14722.878256800001</v>
      </c>
      <c r="KX19" s="803">
        <f t="shared" si="676"/>
        <v>7858.383629749801</v>
      </c>
      <c r="KY19" s="803">
        <f t="shared" si="677"/>
        <v>7680.2338749192013</v>
      </c>
      <c r="KZ19" s="803">
        <f t="shared" si="678"/>
        <v>7792.402239071801</v>
      </c>
      <c r="LA19" s="803">
        <f t="shared" si="679"/>
        <v>7620.850623309002</v>
      </c>
      <c r="LB19" s="803">
        <f t="shared" si="680"/>
        <v>8432.4217286484018</v>
      </c>
      <c r="LC19" s="803">
        <f t="shared" ref="LC19:MH19" si="2370">LD51*LC$32</f>
        <v>10378.872753649401</v>
      </c>
      <c r="LD19" s="803">
        <f t="shared" ref="LD19:MI19" si="2371">LD51*LD$32</f>
        <v>16218.225828652401</v>
      </c>
      <c r="LE19" s="803">
        <f t="shared" si="683"/>
        <v>12191.402092226999</v>
      </c>
      <c r="LF19" s="803">
        <f t="shared" si="684"/>
        <v>11915.022699708001</v>
      </c>
      <c r="LG19" s="803">
        <f t="shared" si="685"/>
        <v>12089.039354257</v>
      </c>
      <c r="LH19" s="803">
        <f t="shared" si="686"/>
        <v>11822.896235535001</v>
      </c>
      <c r="LI19" s="803">
        <f t="shared" si="687"/>
        <v>13081.957912566</v>
      </c>
      <c r="LJ19" s="803">
        <f t="shared" ref="LJ19:MO19" si="2372">LK51*LJ$32</f>
        <v>16101.658682681</v>
      </c>
      <c r="LK19" s="803">
        <f t="shared" ref="LK19:MP19" si="2373">LK51*LK$32</f>
        <v>25160.760993026001</v>
      </c>
      <c r="LL19" s="803">
        <f t="shared" si="690"/>
        <v>13639.3812876294</v>
      </c>
      <c r="LM19" s="803">
        <f t="shared" si="691"/>
        <v>13330.1761702776</v>
      </c>
      <c r="LN19" s="803">
        <f t="shared" si="692"/>
        <v>13524.860873795398</v>
      </c>
      <c r="LO19" s="803">
        <f t="shared" si="693"/>
        <v>13227.107797827</v>
      </c>
      <c r="LP19" s="803">
        <f t="shared" si="694"/>
        <v>14635.708887985198</v>
      </c>
      <c r="LQ19" s="803">
        <f t="shared" ref="LQ19:MV19" si="2374">LR51*LQ$32</f>
        <v>18014.061096088197</v>
      </c>
      <c r="LR19" s="803">
        <f t="shared" ref="LR19:MW19" si="2375">LR51*LR$32</f>
        <v>28149.117720397197</v>
      </c>
      <c r="LS19" s="803">
        <f t="shared" si="697"/>
        <v>16232.226913664999</v>
      </c>
      <c r="LT19" s="803">
        <f t="shared" si="698"/>
        <v>15864.241920659999</v>
      </c>
      <c r="LU19" s="803">
        <f t="shared" si="699"/>
        <v>16095.936175514998</v>
      </c>
      <c r="LV19" s="803">
        <f t="shared" si="700"/>
        <v>15741.580256325</v>
      </c>
      <c r="LW19" s="803">
        <f t="shared" si="701"/>
        <v>17417.956335569997</v>
      </c>
      <c r="LX19" s="803">
        <f t="shared" ref="LX19:NC19" si="2376">LY51*LX$32</f>
        <v>21438.533110994998</v>
      </c>
      <c r="LY19" s="803">
        <f t="shared" ref="LY19:ND19" si="2377">LY51*LY$32</f>
        <v>33500.263437269998</v>
      </c>
      <c r="LZ19" s="803">
        <f t="shared" si="704"/>
        <v>19362.584665304999</v>
      </c>
      <c r="MA19" s="803">
        <f t="shared" si="705"/>
        <v>18923.634383220004</v>
      </c>
      <c r="MB19" s="803">
        <f t="shared" si="706"/>
        <v>19200.010486755</v>
      </c>
      <c r="MC19" s="803">
        <f t="shared" si="707"/>
        <v>18777.317622525003</v>
      </c>
      <c r="MD19" s="803">
        <f t="shared" si="708"/>
        <v>20776.980018689999</v>
      </c>
      <c r="ME19" s="803">
        <f t="shared" ref="ME19:NJ19" si="2378">MF51*ME$32</f>
        <v>25572.918285915002</v>
      </c>
      <c r="MF19" s="803">
        <f t="shared" ref="MF19:NK19" si="2379">MF51*MF$32</f>
        <v>39960.733087590001</v>
      </c>
      <c r="MG19" s="803">
        <f t="shared" si="711"/>
        <v>21586.585395249003</v>
      </c>
      <c r="MH19" s="803">
        <f t="shared" si="712"/>
        <v>21097.216960596004</v>
      </c>
      <c r="MI19" s="803">
        <f t="shared" si="713"/>
        <v>21405.337826859002</v>
      </c>
      <c r="MJ19" s="803">
        <f t="shared" si="714"/>
        <v>20934.094149045006</v>
      </c>
      <c r="MK19" s="803">
        <f t="shared" si="715"/>
        <v>23163.439240242002</v>
      </c>
      <c r="ML19" s="803">
        <f t="shared" ref="ML19:OC19" si="2380">MM51*ML$32</f>
        <v>28510.242507747003</v>
      </c>
      <c r="MM19" s="803">
        <f t="shared" ref="MM19:OC19" si="2381">MM51*MM$32</f>
        <v>44550.652310262005</v>
      </c>
      <c r="MN19" s="803">
        <f t="shared" si="718"/>
        <v>22663.573736706003</v>
      </c>
      <c r="MO19" s="803">
        <f t="shared" si="719"/>
        <v>22149.789949224003</v>
      </c>
      <c r="MP19" s="803">
        <f t="shared" si="720"/>
        <v>22473.283445046003</v>
      </c>
      <c r="MQ19" s="803">
        <v>41503.599999999999</v>
      </c>
      <c r="MR19" s="803">
        <v>48296.66</v>
      </c>
      <c r="MS19" s="803">
        <v>76429.710000000006</v>
      </c>
      <c r="MT19" s="803">
        <v>54430.57</v>
      </c>
      <c r="MU19" s="803">
        <v>0</v>
      </c>
      <c r="MV19" s="803">
        <v>16370.39</v>
      </c>
      <c r="MW19" s="803">
        <v>12588.8</v>
      </c>
      <c r="MX19" s="803">
        <v>7507.0617270000002</v>
      </c>
      <c r="MY19" s="803">
        <v>8346.4837530000004</v>
      </c>
      <c r="MZ19" s="803">
        <v>15392.41</v>
      </c>
      <c r="NA19" s="803">
        <v>12830.1</v>
      </c>
      <c r="NB19" s="803">
        <v>0</v>
      </c>
      <c r="NC19" s="803">
        <f>$NH$51*NC$32</f>
        <v>10234.676353843202</v>
      </c>
      <c r="ND19" s="803">
        <f t="shared" ref="ND19:NH19" si="2382">$NH$51*ND$32</f>
        <v>9654.4317244928025</v>
      </c>
      <c r="NE19" s="803">
        <f t="shared" si="2382"/>
        <v>8710.6603394048016</v>
      </c>
      <c r="NF19" s="803">
        <f t="shared" si="2382"/>
        <v>9633.4590270464032</v>
      </c>
      <c r="NG19" s="803">
        <f t="shared" si="2382"/>
        <v>12394.864190822404</v>
      </c>
      <c r="NH19" s="803">
        <f t="shared" si="2382"/>
        <v>19280.899852390405</v>
      </c>
      <c r="NI19" s="803">
        <f t="shared" si="722"/>
        <v>6469.1719337700006</v>
      </c>
      <c r="NJ19" s="803">
        <f t="shared" si="723"/>
        <v>6322.5156430800007</v>
      </c>
      <c r="NK19" s="803">
        <f t="shared" si="724"/>
        <v>6414.8547890700002</v>
      </c>
      <c r="NL19" s="803">
        <f t="shared" si="725"/>
        <v>6273.630212850001</v>
      </c>
      <c r="NM19" s="803">
        <f t="shared" si="726"/>
        <v>6941.7310926600003</v>
      </c>
      <c r="NN19" s="803">
        <f t="shared" ref="NN19:OC19" si="2383">NO51*NN$32</f>
        <v>8544.086861310001</v>
      </c>
      <c r="NO19" s="803">
        <f t="shared" ref="NO19:OC19" si="2384">NO51*NO$32</f>
        <v>13351.15416726</v>
      </c>
      <c r="NP19" s="803">
        <f t="shared" si="729"/>
        <v>11901.121009344</v>
      </c>
      <c r="NQ19" s="803">
        <f t="shared" si="730"/>
        <v>12720.890284704001</v>
      </c>
      <c r="NR19" s="803">
        <f t="shared" si="731"/>
        <v>11042.774356320002</v>
      </c>
      <c r="NS19" s="803">
        <f t="shared" si="732"/>
        <v>11332.1046888</v>
      </c>
      <c r="NT19" s="803">
        <f t="shared" si="733"/>
        <v>12074.719208832003</v>
      </c>
      <c r="NU19" s="803">
        <f t="shared" ref="NU19:OC19" si="2385">NV51*NU$32</f>
        <v>15286.285899360002</v>
      </c>
      <c r="NV19" s="803">
        <f t="shared" ref="NV19:OC19" si="2386">NV51*NV$32</f>
        <v>22085.548712640004</v>
      </c>
      <c r="NW19" s="803">
        <f t="shared" si="736"/>
        <v>8379.86265585</v>
      </c>
      <c r="NX19" s="803">
        <f t="shared" si="737"/>
        <v>8957.0817204749983</v>
      </c>
      <c r="NY19" s="803">
        <f t="shared" si="738"/>
        <v>7775.4803411250005</v>
      </c>
      <c r="NZ19" s="803">
        <f t="shared" si="739"/>
        <v>7979.2047168749996</v>
      </c>
      <c r="OA19" s="803">
        <f t="shared" si="740"/>
        <v>8502.0972813000008</v>
      </c>
      <c r="OB19" s="803">
        <f t="shared" ref="OB19:OC19" si="2387">OC51*OB$32</f>
        <v>10763.437852125</v>
      </c>
      <c r="OC19" s="803">
        <f t="shared" si="367"/>
        <v>15550.960682250001</v>
      </c>
    </row>
    <row r="20" spans="1:435" s="477" customFormat="1">
      <c r="A20" s="904" t="s">
        <v>27</v>
      </c>
      <c r="B20" s="900">
        <f t="shared" si="368"/>
        <v>8888.6561154930005</v>
      </c>
      <c r="C20" s="900">
        <f t="shared" si="369"/>
        <v>8763.9802458862487</v>
      </c>
      <c r="D20" s="900">
        <f t="shared" si="370"/>
        <v>8837.31899271375</v>
      </c>
      <c r="E20" s="900">
        <f t="shared" si="371"/>
        <v>9130.6739800237501</v>
      </c>
      <c r="F20" s="900">
        <f t="shared" si="372"/>
        <v>10084.07768878125</v>
      </c>
      <c r="G20" s="900">
        <f t="shared" si="373"/>
        <v>11389.507382310749</v>
      </c>
      <c r="H20" s="900">
        <f t="shared" si="374"/>
        <v>16244.53242229125</v>
      </c>
      <c r="I20" s="900">
        <f t="shared" si="375"/>
        <v>8361.6759615060018</v>
      </c>
      <c r="J20" s="900">
        <f t="shared" si="376"/>
        <v>8244.3917277225009</v>
      </c>
      <c r="K20" s="900">
        <f t="shared" si="377"/>
        <v>8313.3824534775013</v>
      </c>
      <c r="L20" s="900">
        <f t="shared" si="378"/>
        <v>8589.3453564975007</v>
      </c>
      <c r="M20" s="900">
        <f t="shared" si="379"/>
        <v>9486.2247913125011</v>
      </c>
      <c r="N20" s="900">
        <f t="shared" ref="N20:BY20" si="2388">O52*N$32</f>
        <v>10714.259709751501</v>
      </c>
      <c r="O20" s="900">
        <f t="shared" ref="O20:BZ20" si="2389">O52*O$32</f>
        <v>15281.445754732502</v>
      </c>
      <c r="P20" s="900">
        <f t="shared" si="382"/>
        <v>8789.5768065966022</v>
      </c>
      <c r="Q20" s="900">
        <f t="shared" si="383"/>
        <v>8666.2906632697523</v>
      </c>
      <c r="R20" s="900">
        <f t="shared" si="384"/>
        <v>8738.811924050251</v>
      </c>
      <c r="S20" s="900">
        <f t="shared" si="385"/>
        <v>9028.8969671722516</v>
      </c>
      <c r="T20" s="900">
        <f t="shared" si="386"/>
        <v>9971.6733573187521</v>
      </c>
      <c r="U20" s="900">
        <f t="shared" ref="U20:CF20" si="2390">V52*U$32</f>
        <v>11262.551799211651</v>
      </c>
      <c r="V20" s="900">
        <f t="shared" ref="V20:CG20" si="2391">V52*V$32</f>
        <v>16063.459262880753</v>
      </c>
      <c r="W20" s="900">
        <f t="shared" si="389"/>
        <v>7456.4540395695003</v>
      </c>
      <c r="X20" s="900">
        <f t="shared" si="390"/>
        <v>7351.8668129418747</v>
      </c>
      <c r="Y20" s="900">
        <f t="shared" si="391"/>
        <v>7413.3887109581246</v>
      </c>
      <c r="Z20" s="900">
        <f t="shared" si="392"/>
        <v>7659.4763030231252</v>
      </c>
      <c r="AA20" s="900">
        <f t="shared" si="393"/>
        <v>8459.2609772343767</v>
      </c>
      <c r="AB20" s="900">
        <f t="shared" ref="AB20:CM20" si="2392">AC52*AB$32</f>
        <v>9554.3507619236243</v>
      </c>
      <c r="AC20" s="900">
        <f t="shared" ref="AC20:CN20" si="2393">AC52*AC$32</f>
        <v>13627.100410599376</v>
      </c>
      <c r="AD20" s="900">
        <f t="shared" si="396"/>
        <v>8830.8392282145014</v>
      </c>
      <c r="AE20" s="900">
        <f t="shared" si="397"/>
        <v>8706.9743215481267</v>
      </c>
      <c r="AF20" s="900">
        <f t="shared" si="398"/>
        <v>8779.8360313518751</v>
      </c>
      <c r="AG20" s="900">
        <f t="shared" si="399"/>
        <v>9071.2828705668762</v>
      </c>
      <c r="AH20" s="900">
        <f t="shared" si="400"/>
        <v>10018.485098015628</v>
      </c>
      <c r="AI20" s="900">
        <f t="shared" ref="AI20:CT20" si="2394">AJ52*AI$32</f>
        <v>11315.423532522376</v>
      </c>
      <c r="AJ20" s="900">
        <f t="shared" ref="AJ20:CU20" si="2395">AJ52*AJ$32</f>
        <v>16138.868721530627</v>
      </c>
      <c r="AK20" s="900">
        <f t="shared" si="403"/>
        <v>12358.631979930602</v>
      </c>
      <c r="AL20" s="900">
        <f t="shared" si="404"/>
        <v>12185.28483169725</v>
      </c>
      <c r="AM20" s="900">
        <f t="shared" si="405"/>
        <v>12287.25374242275</v>
      </c>
      <c r="AN20" s="900">
        <f t="shared" si="406"/>
        <v>12695.129385324752</v>
      </c>
      <c r="AO20" s="900">
        <f t="shared" si="407"/>
        <v>14020.725224756254</v>
      </c>
      <c r="AP20" s="900">
        <f t="shared" ref="AP20:DA20" si="2396">AQ52*AP$32</f>
        <v>15835.771835670152</v>
      </c>
      <c r="AQ20" s="900">
        <f t="shared" ref="AQ20:DB20" si="2397">AQ52*AQ$32</f>
        <v>22586.113725698255</v>
      </c>
      <c r="AR20" s="900">
        <f t="shared" si="410"/>
        <v>7286.2152954192015</v>
      </c>
      <c r="AS20" s="900">
        <f t="shared" si="411"/>
        <v>7184.0159059620009</v>
      </c>
      <c r="AT20" s="900">
        <f t="shared" si="412"/>
        <v>7244.1331938780004</v>
      </c>
      <c r="AU20" s="900">
        <f t="shared" si="413"/>
        <v>7484.6023455420009</v>
      </c>
      <c r="AV20" s="900">
        <f t="shared" si="414"/>
        <v>8266.1270884500027</v>
      </c>
      <c r="AW20" s="900">
        <f t="shared" ref="AW20:DH20" si="2398">AX52*AW$32</f>
        <v>9336.2148133548017</v>
      </c>
      <c r="AX20" s="900">
        <f t="shared" ref="AX20:DI20" si="2399">AX52*AX$32</f>
        <v>13315.979273394001</v>
      </c>
      <c r="AY20" s="900">
        <f t="shared" si="417"/>
        <v>10232.704521428761</v>
      </c>
      <c r="AZ20" s="900">
        <f t="shared" si="418"/>
        <v>10089.17648771235</v>
      </c>
      <c r="BA20" s="900">
        <f t="shared" si="419"/>
        <v>10173.604742839649</v>
      </c>
      <c r="BB20" s="900">
        <f t="shared" si="420"/>
        <v>10511.31776334885</v>
      </c>
      <c r="BC20" s="900">
        <f t="shared" si="421"/>
        <v>11608.885080003751</v>
      </c>
      <c r="BD20" s="900">
        <f t="shared" ref="BD20:DO20" si="2400">BE52*BD$32</f>
        <v>13111.708021269689</v>
      </c>
      <c r="BE20" s="900">
        <f t="shared" ref="BE20:DP20" si="2401">BE52*BE$32</f>
        <v>18700.858510696951</v>
      </c>
      <c r="BF20" s="900">
        <f t="shared" si="424"/>
        <v>8621.5789286827203</v>
      </c>
      <c r="BG20" s="900">
        <f t="shared" si="425"/>
        <v>8500.6491912342008</v>
      </c>
      <c r="BH20" s="900">
        <f t="shared" si="426"/>
        <v>8571.7843309098007</v>
      </c>
      <c r="BI20" s="900">
        <f t="shared" si="427"/>
        <v>8856.3248896122004</v>
      </c>
      <c r="BJ20" s="900">
        <f t="shared" si="428"/>
        <v>9781.0817053950013</v>
      </c>
      <c r="BK20" s="900">
        <f t="shared" ref="BK20:DV20" si="2402">BL52*BK$32</f>
        <v>11047.28719162068</v>
      </c>
      <c r="BL20" s="900">
        <f t="shared" ref="BL20:DW20" si="2403">BL52*BL$32</f>
        <v>15756.433438145401</v>
      </c>
      <c r="BM20" s="900">
        <f t="shared" si="431"/>
        <v>8989.6127168231997</v>
      </c>
      <c r="BN20" s="900">
        <f t="shared" si="432"/>
        <v>8863.5207892769995</v>
      </c>
      <c r="BO20" s="900">
        <f t="shared" si="433"/>
        <v>8937.6925113629986</v>
      </c>
      <c r="BP20" s="900">
        <f t="shared" si="434"/>
        <v>9234.3793997069988</v>
      </c>
      <c r="BQ20" s="900">
        <f t="shared" si="435"/>
        <v>10198.611786825</v>
      </c>
      <c r="BR20" s="900">
        <f t="shared" ref="BR20:EC20" si="2404">BS52*BR$32</f>
        <v>11518.868439955799</v>
      </c>
      <c r="BS20" s="900">
        <f t="shared" ref="BS20:ED20" si="2405">BS52*BS$32</f>
        <v>16429.036442049</v>
      </c>
      <c r="BT20" s="900">
        <f t="shared" si="438"/>
        <v>10392.522917972583</v>
      </c>
      <c r="BU20" s="900">
        <f t="shared" si="439"/>
        <v>10246.753207076927</v>
      </c>
      <c r="BV20" s="900">
        <f t="shared" si="440"/>
        <v>10332.500095839077</v>
      </c>
      <c r="BW20" s="900">
        <f t="shared" si="441"/>
        <v>10675.487650887677</v>
      </c>
      <c r="BX20" s="900">
        <f t="shared" si="442"/>
        <v>11790.197204795628</v>
      </c>
      <c r="BY20" s="900">
        <f t="shared" ref="BY20:EJ20" si="2406">BZ52*BY$32</f>
        <v>13316.491824761897</v>
      </c>
      <c r="BZ20" s="900">
        <f t="shared" ref="BZ20:EK20" si="2407">BZ52*BZ$32</f>
        <v>18992.935860816229</v>
      </c>
      <c r="CA20" s="900">
        <f t="shared" si="445"/>
        <v>11550.580322450402</v>
      </c>
      <c r="CB20" s="900">
        <f t="shared" si="446"/>
        <v>11388.567232119</v>
      </c>
      <c r="CC20" s="900">
        <f t="shared" si="447"/>
        <v>11483.869049961</v>
      </c>
      <c r="CD20" s="900">
        <f t="shared" si="448"/>
        <v>11865.076321329001</v>
      </c>
      <c r="CE20" s="900">
        <f t="shared" si="449"/>
        <v>13103.999953275001</v>
      </c>
      <c r="CF20" s="900">
        <f t="shared" ref="CF20:EQ20" si="2408">CG52*CF$32</f>
        <v>14800.3723108626</v>
      </c>
      <c r="CG20" s="900">
        <f t="shared" ref="CG20:ER20" si="2409">CG52*CG$32</f>
        <v>21109.352652003003</v>
      </c>
      <c r="CH20" s="900">
        <f t="shared" si="452"/>
        <v>9428.3130881986199</v>
      </c>
      <c r="CI20" s="900">
        <f t="shared" si="453"/>
        <v>9296.0677726050744</v>
      </c>
      <c r="CJ20" s="900">
        <f t="shared" si="454"/>
        <v>9373.8591347189249</v>
      </c>
      <c r="CK20" s="900">
        <f t="shared" si="455"/>
        <v>9685.024583174325</v>
      </c>
      <c r="CL20" s="900">
        <f t="shared" si="456"/>
        <v>10696.312290654376</v>
      </c>
      <c r="CM20" s="900">
        <f t="shared" ref="CM20:EX20" si="2410">CN52*CM$32</f>
        <v>12080.998536280906</v>
      </c>
      <c r="CN20" s="900">
        <f t="shared" ref="CN20:EY20" si="2411">CN52*CN$32</f>
        <v>17230.786708217776</v>
      </c>
      <c r="CO20" s="900">
        <f t="shared" si="459"/>
        <v>9616.8611646144</v>
      </c>
      <c r="CP20" s="900">
        <f t="shared" si="460"/>
        <v>9481.9711977839997</v>
      </c>
      <c r="CQ20" s="900">
        <f t="shared" si="461"/>
        <v>9561.3182370959985</v>
      </c>
      <c r="CR20" s="900">
        <f t="shared" si="462"/>
        <v>9878.7063943439989</v>
      </c>
      <c r="CS20" s="900">
        <f t="shared" si="463"/>
        <v>10910.217905400001</v>
      </c>
      <c r="CT20" s="900">
        <f t="shared" ref="CT20:FE20" si="2412">CU52*CT$32</f>
        <v>12322.595205153599</v>
      </c>
      <c r="CU20" s="900">
        <f t="shared" ref="CU20:FF20" si="2413">CU52*CU$32</f>
        <v>17575.369207607997</v>
      </c>
      <c r="CV20" s="900">
        <f t="shared" si="466"/>
        <v>11077.1559697416</v>
      </c>
      <c r="CW20" s="900">
        <f t="shared" si="467"/>
        <v>10921.783320000999</v>
      </c>
      <c r="CX20" s="900">
        <f t="shared" si="468"/>
        <v>11013.178996318999</v>
      </c>
      <c r="CY20" s="900">
        <f t="shared" si="469"/>
        <v>11378.761701591</v>
      </c>
      <c r="CZ20" s="900">
        <f t="shared" si="470"/>
        <v>12566.905493725</v>
      </c>
      <c r="DA20" s="900">
        <f t="shared" ref="DA20:FL20" si="2414">DB52*DA$32</f>
        <v>14193.748532185398</v>
      </c>
      <c r="DB20" s="900">
        <f t="shared" ref="DB20:FM20" si="2415">DB52*DB$32</f>
        <v>20244.142304436999</v>
      </c>
      <c r="DC20" s="900">
        <f t="shared" si="473"/>
        <v>10619.070931190399</v>
      </c>
      <c r="DD20" s="900">
        <f t="shared" si="474"/>
        <v>10470.123566643999</v>
      </c>
      <c r="DE20" s="900">
        <f t="shared" si="475"/>
        <v>10557.739663435999</v>
      </c>
      <c r="DF20" s="900">
        <f t="shared" si="476"/>
        <v>10908.204050603999</v>
      </c>
      <c r="DG20" s="900">
        <f t="shared" si="477"/>
        <v>12047.2133089</v>
      </c>
      <c r="DH20" s="900">
        <f t="shared" ref="DH20:FS20" si="2416">DI52*DH$32</f>
        <v>13606.779831797599</v>
      </c>
      <c r="DI20" s="900">
        <f t="shared" ref="DI20:FT20" si="2417">DI52*DI$32</f>
        <v>19406.965439428001</v>
      </c>
      <c r="DJ20" s="900">
        <f t="shared" si="480"/>
        <v>15626.790376800001</v>
      </c>
      <c r="DK20" s="900">
        <f t="shared" si="481"/>
        <v>15407.602723</v>
      </c>
      <c r="DL20" s="900">
        <f t="shared" si="482"/>
        <v>15536.536636999999</v>
      </c>
      <c r="DM20" s="900">
        <f t="shared" si="483"/>
        <v>16052.272293</v>
      </c>
      <c r="DN20" s="900">
        <f t="shared" si="484"/>
        <v>17728.413175000002</v>
      </c>
      <c r="DO20" s="900">
        <f t="shared" ref="DO20:FZ20" si="2418">DP52*DO$32</f>
        <v>20023.436844200001</v>
      </c>
      <c r="DP20" s="900">
        <f t="shared" ref="DP20:GA20" si="2419">DP52*DP$32</f>
        <v>28558.861951000003</v>
      </c>
      <c r="DQ20" s="900">
        <f t="shared" si="487"/>
        <v>12156.997246445952</v>
      </c>
      <c r="DR20" s="900">
        <f t="shared" si="488"/>
        <v>11986.478308170719</v>
      </c>
      <c r="DS20" s="900">
        <f t="shared" si="489"/>
        <v>12086.78356597968</v>
      </c>
      <c r="DT20" s="900">
        <f t="shared" si="490"/>
        <v>12488.00459721552</v>
      </c>
      <c r="DU20" s="900">
        <f t="shared" si="491"/>
        <v>13791.972948732002</v>
      </c>
      <c r="DV20" s="900">
        <f t="shared" ref="DV20:GG20" si="2420">DW52*DV$32</f>
        <v>15577.406537731487</v>
      </c>
      <c r="DW20" s="900">
        <f t="shared" ref="DW20:GH20" si="2421">DW52*DW$32</f>
        <v>22217.614604684641</v>
      </c>
      <c r="DX20" s="900">
        <f t="shared" si="494"/>
        <v>17783.901537086229</v>
      </c>
      <c r="DY20" s="900">
        <f t="shared" si="495"/>
        <v>21166.561710680235</v>
      </c>
      <c r="DZ20" s="900">
        <f t="shared" si="496"/>
        <v>28320.981233113485</v>
      </c>
      <c r="EA20" s="900">
        <f t="shared" si="497"/>
        <v>11009.738026824414</v>
      </c>
      <c r="EB20" s="900">
        <f t="shared" si="498"/>
        <v>12159.349226412507</v>
      </c>
      <c r="EC20" s="900">
        <f t="shared" ref="EC20:GN20" si="2422">ED52*EC$32</f>
        <v>13733.432253540814</v>
      </c>
      <c r="ED20" s="900">
        <f t="shared" ref="ED20:GO20" si="2423">ED52*ED$32</f>
        <v>19587.606208366327</v>
      </c>
      <c r="EE20" s="900">
        <f t="shared" si="501"/>
        <v>11652.029630526817</v>
      </c>
      <c r="EF20" s="900">
        <f t="shared" si="502"/>
        <v>11488.59357135276</v>
      </c>
      <c r="EG20" s="900">
        <f t="shared" si="503"/>
        <v>11584.732429690441</v>
      </c>
      <c r="EH20" s="900">
        <f t="shared" si="504"/>
        <v>11969.287863041161</v>
      </c>
      <c r="EI20" s="900">
        <f t="shared" si="505"/>
        <v>13219.093021431003</v>
      </c>
      <c r="EJ20" s="900">
        <f t="shared" ref="EJ20:GU20" si="2424">EK52*EJ$32</f>
        <v>14930.364699841704</v>
      </c>
      <c r="EK20" s="900">
        <f t="shared" ref="EK20:GV20" si="2425">EK52*EK$32</f>
        <v>21294.757121796123</v>
      </c>
      <c r="EL20" s="900">
        <f t="shared" si="508"/>
        <v>9559.7534353911833</v>
      </c>
      <c r="EM20" s="900">
        <f t="shared" si="509"/>
        <v>9425.6644845647388</v>
      </c>
      <c r="EN20" s="900">
        <f t="shared" si="510"/>
        <v>9504.540337992059</v>
      </c>
      <c r="EO20" s="900">
        <f t="shared" si="511"/>
        <v>9820.0437517013397</v>
      </c>
      <c r="EP20" s="900">
        <f t="shared" si="512"/>
        <v>10845.4298462565</v>
      </c>
      <c r="EQ20" s="900">
        <f t="shared" ref="EQ20:HB20" si="2426">ER52*EQ$32</f>
        <v>12249.420037262795</v>
      </c>
      <c r="ER20" s="900">
        <f t="shared" ref="ER20:HC20" si="2427">ER52*ER$32</f>
        <v>17471.001534151379</v>
      </c>
      <c r="ES20" s="900">
        <f t="shared" si="515"/>
        <v>8544.0245823475198</v>
      </c>
      <c r="ET20" s="900">
        <f t="shared" si="516"/>
        <v>8424.182653387199</v>
      </c>
      <c r="EU20" s="900">
        <f t="shared" si="517"/>
        <v>8494.6779057168005</v>
      </c>
      <c r="EV20" s="900">
        <f t="shared" si="518"/>
        <v>8776.6589150351992</v>
      </c>
      <c r="EW20" s="900">
        <f t="shared" si="519"/>
        <v>9693.0971953200005</v>
      </c>
      <c r="EX20" s="900">
        <f t="shared" ref="EX20:HI20" si="2428">EY52*EX$32</f>
        <v>10947.91268678688</v>
      </c>
      <c r="EY20" s="900">
        <f t="shared" ref="EY20:HJ20" si="2429">EY52*EY$32</f>
        <v>15614.698391006401</v>
      </c>
      <c r="EZ20" s="900">
        <f t="shared" si="522"/>
        <v>10680.261009776639</v>
      </c>
      <c r="FA20" s="900">
        <f t="shared" si="523"/>
        <v>10530.455368550398</v>
      </c>
      <c r="FB20" s="900">
        <f t="shared" si="524"/>
        <v>10618.576333977599</v>
      </c>
      <c r="FC20" s="900">
        <f t="shared" si="525"/>
        <v>10971.060195686399</v>
      </c>
      <c r="FD20" s="900">
        <f t="shared" si="526"/>
        <v>12116.63274624</v>
      </c>
      <c r="FE20" s="900">
        <f t="shared" ref="FE20:HP20" si="2430">FF52*FE$32</f>
        <v>13685.185930844158</v>
      </c>
      <c r="FF20" s="900">
        <f t="shared" ref="FF20:HQ20" si="2431">FF52*FF$32</f>
        <v>19518.793842124796</v>
      </c>
      <c r="FG20" s="900">
        <f t="shared" si="529"/>
        <v>11216.068919663399</v>
      </c>
      <c r="FH20" s="900">
        <f t="shared" si="530"/>
        <v>11058.747820955248</v>
      </c>
      <c r="FI20" s="900">
        <f t="shared" si="531"/>
        <v>11151.289643724749</v>
      </c>
      <c r="FJ20" s="900">
        <f t="shared" si="532"/>
        <v>11521.456934802749</v>
      </c>
      <c r="FK20" s="900">
        <f t="shared" si="533"/>
        <v>12724.500630806251</v>
      </c>
      <c r="FL20" s="900">
        <f t="shared" ref="FL20:HW20" si="2432">FM52*FL$32</f>
        <v>14371.745076103349</v>
      </c>
      <c r="FM20" s="900">
        <f t="shared" ref="FM20:HX20" si="2433">FM52*FM$32</f>
        <v>20498.013743444248</v>
      </c>
      <c r="FN20" s="900">
        <f t="shared" si="536"/>
        <v>11169.640185219359</v>
      </c>
      <c r="FO20" s="900">
        <f t="shared" si="537"/>
        <v>11012.9703146346</v>
      </c>
      <c r="FP20" s="900">
        <f t="shared" si="538"/>
        <v>11105.1290620374</v>
      </c>
      <c r="FQ20" s="900">
        <f t="shared" si="539"/>
        <v>11473.764051648601</v>
      </c>
      <c r="FR20" s="900">
        <f t="shared" si="540"/>
        <v>12671.827767885001</v>
      </c>
      <c r="FS20" s="900">
        <f t="shared" ref="FS20:ID20" si="2434">FT52*FS$32</f>
        <v>14312.25347165484</v>
      </c>
      <c r="FT20" s="900">
        <f t="shared" ref="FT20:IE20" si="2435">FT52*FT$32</f>
        <v>20413.1625497202</v>
      </c>
      <c r="FU20" s="900">
        <f t="shared" si="543"/>
        <v>11080.95781652496</v>
      </c>
      <c r="FV20" s="900">
        <f t="shared" si="544"/>
        <v>10925.5318405506</v>
      </c>
      <c r="FW20" s="900">
        <f t="shared" si="545"/>
        <v>11016.9588852414</v>
      </c>
      <c r="FX20" s="900">
        <f t="shared" si="546"/>
        <v>11382.6670640046</v>
      </c>
      <c r="FY20" s="900">
        <f t="shared" si="547"/>
        <v>12571.218644985001</v>
      </c>
      <c r="FZ20" s="900">
        <f t="shared" ref="FZ20:IK20" si="2436">GA52*FZ$32</f>
        <v>14198.620040481239</v>
      </c>
      <c r="GA20" s="900">
        <f t="shared" ref="GA20:IL20" si="2437">GA52*GA$32</f>
        <v>20251.090399012199</v>
      </c>
      <c r="GB20" s="900">
        <f t="shared" si="550"/>
        <v>12227.037052723201</v>
      </c>
      <c r="GC20" s="900">
        <f t="shared" si="551"/>
        <v>12349.307423250435</v>
      </c>
      <c r="GD20" s="900">
        <f t="shared" si="552"/>
        <v>12206.658657635331</v>
      </c>
      <c r="GE20" s="900">
        <f t="shared" si="553"/>
        <v>10851.495384291842</v>
      </c>
      <c r="GF20" s="900">
        <f t="shared" si="554"/>
        <v>12685.550942200322</v>
      </c>
      <c r="GG20" s="900">
        <f t="shared" ref="GG20:IR20" si="2438">GH52*GG$32</f>
        <v>17117.851873812484</v>
      </c>
      <c r="GH20" s="900">
        <f t="shared" ref="GH20:IS20" si="2439">GH52*GH$32</f>
        <v>24454.074105446402</v>
      </c>
      <c r="GI20" s="900">
        <f t="shared" si="557"/>
        <v>10907.9983839744</v>
      </c>
      <c r="GJ20" s="900">
        <f t="shared" si="558"/>
        <v>11017.078367814143</v>
      </c>
      <c r="GK20" s="900">
        <f t="shared" si="559"/>
        <v>10889.818386667775</v>
      </c>
      <c r="GL20" s="900">
        <f t="shared" si="560"/>
        <v>9680.8485657772799</v>
      </c>
      <c r="GM20" s="900">
        <f t="shared" si="561"/>
        <v>11317.048323373439</v>
      </c>
      <c r="GN20" s="900">
        <f t="shared" ref="GN20:HS20" si="2440">GO52*GN$32</f>
        <v>15271.19773756416</v>
      </c>
      <c r="GO20" s="900">
        <f t="shared" ref="GO20:HT20" si="2441">GO52*GO$32</f>
        <v>21815.9967679488</v>
      </c>
      <c r="GP20" s="900">
        <f t="shared" si="564"/>
        <v>11149.030524211199</v>
      </c>
      <c r="GQ20" s="900">
        <f t="shared" si="565"/>
        <v>11260.520829453311</v>
      </c>
      <c r="GR20" s="900">
        <f t="shared" si="566"/>
        <v>11130.448806670849</v>
      </c>
      <c r="GS20" s="900">
        <f t="shared" si="567"/>
        <v>9894.7645902374388</v>
      </c>
      <c r="GT20" s="900">
        <f t="shared" si="568"/>
        <v>11567.11916886912</v>
      </c>
      <c r="GU20" s="900">
        <f t="shared" ref="GU20:HZ20" si="2442">GV52*GU$32</f>
        <v>15608.64273389568</v>
      </c>
      <c r="GV20" s="900">
        <f t="shared" ref="GV20:IA20" si="2443">GV52*GV$32</f>
        <v>22298.061048422398</v>
      </c>
      <c r="GW20" s="900">
        <f t="shared" si="571"/>
        <v>11884.453874380799</v>
      </c>
      <c r="GX20" s="900">
        <f t="shared" si="572"/>
        <v>12003.298413124608</v>
      </c>
      <c r="GY20" s="900">
        <f t="shared" si="573"/>
        <v>11864.646451256833</v>
      </c>
      <c r="GZ20" s="900">
        <f t="shared" si="574"/>
        <v>10547.45281351296</v>
      </c>
      <c r="HA20" s="900">
        <f t="shared" si="575"/>
        <v>12330.120894670079</v>
      </c>
      <c r="HB20" s="900">
        <f t="shared" ref="HB20:IG20" si="2444">HC52*HB$32</f>
        <v>16638.23542413312</v>
      </c>
      <c r="HC20" s="900">
        <f t="shared" ref="HC20:IH20" si="2445">HC52*HC$32</f>
        <v>23768.907748761598</v>
      </c>
      <c r="HD20" s="900">
        <f t="shared" si="578"/>
        <v>10236.265411049999</v>
      </c>
      <c r="HE20" s="900">
        <f t="shared" si="579"/>
        <v>10338.628065160499</v>
      </c>
      <c r="HF20" s="900">
        <f t="shared" si="580"/>
        <v>10219.20496869825</v>
      </c>
      <c r="HG20" s="900">
        <f t="shared" si="581"/>
        <v>9084.6855523068753</v>
      </c>
      <c r="HH20" s="900">
        <f t="shared" si="582"/>
        <v>10620.125363964375</v>
      </c>
      <c r="HI20" s="900">
        <f t="shared" ref="HI20:IN20" si="2446">HJ52*HI$32</f>
        <v>14330.77157547</v>
      </c>
      <c r="HJ20" s="900">
        <f t="shared" ref="HJ20:IO20" si="2447">HJ52*HJ$32</f>
        <v>20472.530822099998</v>
      </c>
      <c r="HK20" s="900">
        <f t="shared" si="585"/>
        <v>11740.230850949998</v>
      </c>
      <c r="HL20" s="900">
        <f t="shared" si="586"/>
        <v>11857.633159459499</v>
      </c>
      <c r="HM20" s="900">
        <f t="shared" si="587"/>
        <v>11720.663799531751</v>
      </c>
      <c r="HN20" s="900">
        <f t="shared" si="588"/>
        <v>10419.454880218123</v>
      </c>
      <c r="HO20" s="900">
        <f t="shared" si="589"/>
        <v>12180.489507860624</v>
      </c>
      <c r="HP20" s="900">
        <f t="shared" ref="HP20:IU20" si="2448">HQ52*HP$32</f>
        <v>16436.323191330001</v>
      </c>
      <c r="HQ20" s="900">
        <f t="shared" ref="HQ20:IV20" si="2449">HQ52*HQ$32</f>
        <v>23480.461701899996</v>
      </c>
      <c r="HR20" s="900">
        <f t="shared" si="592"/>
        <v>11890.516053150001</v>
      </c>
      <c r="HS20" s="900">
        <f t="shared" si="593"/>
        <v>12009.4212136815</v>
      </c>
      <c r="HT20" s="900">
        <f t="shared" si="594"/>
        <v>11870.698526394752</v>
      </c>
      <c r="HU20" s="900">
        <f t="shared" si="595"/>
        <v>10552.832997170624</v>
      </c>
      <c r="HV20" s="900">
        <f t="shared" si="596"/>
        <v>12336.410405143126</v>
      </c>
      <c r="HW20" s="900">
        <f t="shared" ref="HW20:JB20" si="2450">HX52*HW$32</f>
        <v>16646.722474410002</v>
      </c>
      <c r="HX20" s="900">
        <f t="shared" ref="HX20:JC20" si="2451">HX52*HX$32</f>
        <v>23781.032106300001</v>
      </c>
      <c r="HY20" s="900">
        <f t="shared" si="599"/>
        <v>11005.636490100002</v>
      </c>
      <c r="HZ20" s="900">
        <f t="shared" si="600"/>
        <v>11115.692855001002</v>
      </c>
      <c r="IA20" s="900">
        <f t="shared" si="601"/>
        <v>10987.293762616502</v>
      </c>
      <c r="IB20" s="900">
        <f t="shared" si="602"/>
        <v>9767.502384963751</v>
      </c>
      <c r="IC20" s="900">
        <f t="shared" si="603"/>
        <v>11418.347858478752</v>
      </c>
      <c r="ID20" s="900">
        <f t="shared" ref="ID20:JI20" si="2452">IE52*ID$32</f>
        <v>15407.891086140002</v>
      </c>
      <c r="IE20" s="900">
        <f t="shared" ref="IE20:JJ20" si="2453">IE52*IE$32</f>
        <v>22011.272980200003</v>
      </c>
      <c r="IF20" s="900">
        <f t="shared" si="606"/>
        <v>13448.623104</v>
      </c>
      <c r="IG20" s="900">
        <f t="shared" si="607"/>
        <v>13583.109335040001</v>
      </c>
      <c r="IH20" s="900">
        <f t="shared" si="608"/>
        <v>13426.208732160001</v>
      </c>
      <c r="II20" s="900">
        <f t="shared" si="609"/>
        <v>11935.6530048</v>
      </c>
      <c r="IJ20" s="900">
        <f t="shared" si="610"/>
        <v>13952.9464704</v>
      </c>
      <c r="IK20" s="900">
        <f t="shared" ref="IK20:JP20" si="2454">IL52*IK$32</f>
        <v>18828.072345600001</v>
      </c>
      <c r="IL20" s="900">
        <f t="shared" ref="IL20:JQ20" si="2455">IL52*IL$32</f>
        <v>26897.246208</v>
      </c>
      <c r="IM20" s="900">
        <f t="shared" si="613"/>
        <v>12020.313150720001</v>
      </c>
      <c r="IN20" s="900">
        <f t="shared" si="614"/>
        <v>12140.516282227201</v>
      </c>
      <c r="IO20" s="900">
        <f t="shared" si="615"/>
        <v>12000.279295468801</v>
      </c>
      <c r="IP20" s="900">
        <f t="shared" si="616"/>
        <v>10668.027921264002</v>
      </c>
      <c r="IQ20" s="900">
        <f t="shared" si="617"/>
        <v>12471.074893872001</v>
      </c>
      <c r="IR20" s="900">
        <f t="shared" ref="IR20:JW20" si="2456">IS52*IR$32</f>
        <v>16828.438411008003</v>
      </c>
      <c r="IS20" s="900">
        <f t="shared" ref="IS20:JX20" si="2457">IS52*IS$32</f>
        <v>24040.626301440003</v>
      </c>
      <c r="IT20" s="900">
        <f t="shared" si="620"/>
        <v>11262.845059200001</v>
      </c>
      <c r="IU20" s="900">
        <f t="shared" si="621"/>
        <v>11375.473509792002</v>
      </c>
      <c r="IV20" s="900">
        <f t="shared" si="622"/>
        <v>11244.073650768001</v>
      </c>
      <c r="IW20" s="900">
        <f t="shared" si="623"/>
        <v>9995.7749900400013</v>
      </c>
      <c r="IX20" s="900">
        <f t="shared" si="624"/>
        <v>11685.201748920001</v>
      </c>
      <c r="IY20" s="900">
        <f t="shared" ref="IY20:KD20" si="2458">IZ52*IY$32</f>
        <v>15767.983082880002</v>
      </c>
      <c r="IZ20" s="900">
        <f t="shared" ref="IZ20:KE20" si="2459">IZ52*IZ$32</f>
        <v>22525.690118400002</v>
      </c>
      <c r="JA20" s="900">
        <f t="shared" si="627"/>
        <v>11291.132280960002</v>
      </c>
      <c r="JB20" s="900">
        <f t="shared" si="628"/>
        <v>11404.043603769602</v>
      </c>
      <c r="JC20" s="900">
        <f t="shared" si="629"/>
        <v>11272.313727158402</v>
      </c>
      <c r="JD20" s="900">
        <f t="shared" si="630"/>
        <v>10020.879899352001</v>
      </c>
      <c r="JE20" s="900">
        <f t="shared" si="631"/>
        <v>11714.549741496003</v>
      </c>
      <c r="JF20" s="900">
        <f t="shared" ref="JF20:KK20" si="2460">JG52*JF$32</f>
        <v>15807.585193344004</v>
      </c>
      <c r="JG20" s="900">
        <f t="shared" ref="JG20:KL20" si="2461">JG52*JG$32</f>
        <v>22582.264561920005</v>
      </c>
      <c r="JH20" s="900">
        <f t="shared" si="634"/>
        <v>12637.6600896</v>
      </c>
      <c r="JI20" s="900">
        <f t="shared" si="635"/>
        <v>12764.036690496001</v>
      </c>
      <c r="JJ20" s="900">
        <f t="shared" si="636"/>
        <v>12616.597322784</v>
      </c>
      <c r="JK20" s="900">
        <f t="shared" si="637"/>
        <v>11215.923329519999</v>
      </c>
      <c r="JL20" s="900">
        <f t="shared" si="638"/>
        <v>13111.57234296</v>
      </c>
      <c r="JM20" s="900">
        <f t="shared" ref="JM20:KR20" si="2462">JN52*JM$32</f>
        <v>17692.72412544</v>
      </c>
      <c r="JN20" s="900">
        <f t="shared" ref="JN20:KS20" si="2463">JN52*JN$32</f>
        <v>25275.3201792</v>
      </c>
      <c r="JO20" s="900">
        <f t="shared" si="641"/>
        <v>11271.945502482211</v>
      </c>
      <c r="JP20" s="900">
        <f t="shared" si="642"/>
        <v>11016.41021401284</v>
      </c>
      <c r="JQ20" s="900">
        <f t="shared" si="643"/>
        <v>11177.30280304911</v>
      </c>
      <c r="JR20" s="900">
        <f t="shared" si="644"/>
        <v>10931.23178452305</v>
      </c>
      <c r="JS20" s="900">
        <f t="shared" si="645"/>
        <v>12095.336987550179</v>
      </c>
      <c r="JT20" s="900">
        <f t="shared" ref="JT20:KY20" si="2464">JU52*JT$32</f>
        <v>14887.29662082663</v>
      </c>
      <c r="JU20" s="900">
        <f t="shared" ref="JU20:KZ20" si="2465">JU52*JU$32</f>
        <v>23263.175520655979</v>
      </c>
      <c r="JV20" s="900">
        <f t="shared" si="648"/>
        <v>13140.126896399686</v>
      </c>
      <c r="JW20" s="900">
        <f t="shared" si="649"/>
        <v>12842.239888672741</v>
      </c>
      <c r="JX20" s="900">
        <f t="shared" si="650"/>
        <v>13029.798375019336</v>
      </c>
      <c r="JY20" s="900">
        <f t="shared" si="651"/>
        <v>12742.944219430427</v>
      </c>
      <c r="JZ20" s="900">
        <f t="shared" si="652"/>
        <v>14099.985032408731</v>
      </c>
      <c r="KA20" s="900">
        <f t="shared" ref="KA20:LF20" si="2466">KB52*KA$32</f>
        <v>17354.676413129055</v>
      </c>
      <c r="KB20" s="900">
        <f t="shared" ref="KB20:LG20" si="2467">KB52*KB$32</f>
        <v>27118.750555290029</v>
      </c>
      <c r="KC20" s="900">
        <f t="shared" si="655"/>
        <v>13136.324597749081</v>
      </c>
      <c r="KD20" s="900">
        <f t="shared" si="656"/>
        <v>12838.523788228322</v>
      </c>
      <c r="KE20" s="900">
        <f t="shared" si="657"/>
        <v>13026.02800163028</v>
      </c>
      <c r="KF20" s="900">
        <f t="shared" si="658"/>
        <v>12739.256851721402</v>
      </c>
      <c r="KG20" s="900">
        <f t="shared" si="659"/>
        <v>14095.90498398264</v>
      </c>
      <c r="KH20" s="900">
        <f t="shared" ref="KH20:LM27" si="2468">KI52*KH$32</f>
        <v>17349.65456948724</v>
      </c>
      <c r="KI20" s="900">
        <f t="shared" ref="KI20:LN20" si="2469">KI52*KI$32</f>
        <v>27110.90332600104</v>
      </c>
      <c r="KJ20" s="900">
        <f t="shared" si="662"/>
        <v>16915.260337069187</v>
      </c>
      <c r="KK20" s="900">
        <f t="shared" si="663"/>
        <v>16531.790959150741</v>
      </c>
      <c r="KL20" s="900">
        <f t="shared" si="664"/>
        <v>16773.234641543837</v>
      </c>
      <c r="KM20" s="900">
        <f t="shared" si="665"/>
        <v>16403.967833177929</v>
      </c>
      <c r="KN20" s="900">
        <f t="shared" si="666"/>
        <v>18150.883888139731</v>
      </c>
      <c r="KO20" s="900">
        <f t="shared" ref="KO20:LT21" si="2470">KP52*KO$32</f>
        <v>22340.641906137556</v>
      </c>
      <c r="KP20" s="900">
        <f t="shared" ref="KP20:LU20" si="2471">KP52*KP$32</f>
        <v>34909.915960131031</v>
      </c>
      <c r="KQ20" s="900">
        <f t="shared" si="669"/>
        <v>11543.837047546987</v>
      </c>
      <c r="KR20" s="900">
        <f t="shared" si="670"/>
        <v>11282.137970902346</v>
      </c>
      <c r="KS20" s="900">
        <f t="shared" si="671"/>
        <v>11446.911463604527</v>
      </c>
      <c r="KT20" s="900">
        <f t="shared" si="672"/>
        <v>11194.904945354132</v>
      </c>
      <c r="KU20" s="900">
        <f t="shared" si="673"/>
        <v>12387.08962784639</v>
      </c>
      <c r="KV20" s="900">
        <f t="shared" ref="KV20:MA21" si="2472">KW52*KV$32</f>
        <v>15246.394354148959</v>
      </c>
      <c r="KW20" s="900">
        <f t="shared" ref="KW20:MB20" si="2473">KW52*KW$32</f>
        <v>23824.308533056672</v>
      </c>
      <c r="KX20" s="900">
        <f t="shared" si="676"/>
        <v>16816.616177403044</v>
      </c>
      <c r="KY20" s="900">
        <f t="shared" si="677"/>
        <v>16435.383065068971</v>
      </c>
      <c r="KZ20" s="900">
        <f t="shared" si="678"/>
        <v>16675.418728390425</v>
      </c>
      <c r="LA20" s="900">
        <f t="shared" si="679"/>
        <v>16308.305360957615</v>
      </c>
      <c r="LB20" s="900">
        <f t="shared" si="680"/>
        <v>18045.033983812838</v>
      </c>
      <c r="LC20" s="900">
        <f t="shared" ref="LC20:MH21" si="2474">LD52*LC$32</f>
        <v>22210.358729685129</v>
      </c>
      <c r="LD20" s="900">
        <f t="shared" ref="LD20:MI20" si="2475">LD52*LD$32</f>
        <v>34706.332967301998</v>
      </c>
      <c r="LE20" s="900">
        <f t="shared" si="683"/>
        <v>20523.158311120918</v>
      </c>
      <c r="LF20" s="900">
        <f t="shared" si="684"/>
        <v>20057.89779525168</v>
      </c>
      <c r="LG20" s="900">
        <f t="shared" si="685"/>
        <v>20350.839601539719</v>
      </c>
      <c r="LH20" s="900">
        <f t="shared" si="686"/>
        <v>19902.8109566286</v>
      </c>
      <c r="LI20" s="900">
        <f t="shared" si="687"/>
        <v>22022.331084477359</v>
      </c>
      <c r="LJ20" s="900">
        <f t="shared" ref="LJ20:MO21" si="2476">LK52*LJ$32</f>
        <v>27105.733017122759</v>
      </c>
      <c r="LK20" s="900">
        <f t="shared" ref="LK20:MP20" si="2477">LK52*LK$32</f>
        <v>42355.938815058958</v>
      </c>
      <c r="LL20" s="900">
        <f t="shared" si="690"/>
        <v>23315.724280144295</v>
      </c>
      <c r="LM20" s="900">
        <f t="shared" si="691"/>
        <v>22787.156223415586</v>
      </c>
      <c r="LN20" s="900">
        <f t="shared" si="692"/>
        <v>23119.958333207738</v>
      </c>
      <c r="LO20" s="900">
        <f t="shared" si="693"/>
        <v>22610.966871172681</v>
      </c>
      <c r="LP20" s="900">
        <f t="shared" si="694"/>
        <v>25018.888018492369</v>
      </c>
      <c r="LQ20" s="900">
        <f t="shared" ref="LQ20:MV27" si="2478">LR52*LQ$32</f>
        <v>30793.983453120887</v>
      </c>
      <c r="LR20" s="900">
        <f t="shared" ref="LR20:MW20" si="2479">LR52*LR$32</f>
        <v>48119.269757006448</v>
      </c>
      <c r="LS20" s="900">
        <f t="shared" si="697"/>
        <v>36752.68288728036</v>
      </c>
      <c r="LT20" s="900">
        <f t="shared" si="698"/>
        <v>35919.498640465441</v>
      </c>
      <c r="LU20" s="900">
        <f t="shared" si="699"/>
        <v>36444.096129200756</v>
      </c>
      <c r="LV20" s="900">
        <f t="shared" si="700"/>
        <v>35641.770558193799</v>
      </c>
      <c r="LW20" s="900">
        <f t="shared" si="701"/>
        <v>39437.38768257288</v>
      </c>
      <c r="LX20" s="900">
        <f t="shared" ref="LX20:NC21" si="2480">LY52*LX$32</f>
        <v>48540.697045921079</v>
      </c>
      <c r="LY20" s="900">
        <f t="shared" ref="LY20:ND20" si="2481">LY52*LY$32</f>
        <v>75850.625135965674</v>
      </c>
      <c r="LZ20" s="900">
        <f t="shared" si="704"/>
        <v>48500.337156813366</v>
      </c>
      <c r="MA20" s="900">
        <f t="shared" si="705"/>
        <v>47400.833291797448</v>
      </c>
      <c r="MB20" s="900">
        <f t="shared" si="706"/>
        <v>48093.113503103763</v>
      </c>
      <c r="MC20" s="900">
        <f t="shared" si="707"/>
        <v>47034.332003458803</v>
      </c>
      <c r="MD20" s="900">
        <f t="shared" si="708"/>
        <v>52043.182944086882</v>
      </c>
      <c r="ME20" s="900">
        <f t="shared" ref="ME20:NJ21" si="2482">MF52*ME$32</f>
        <v>64056.280728520083</v>
      </c>
      <c r="MF20" s="900">
        <f t="shared" ref="MF20:NK20" si="2483">MF52*MF$32</f>
        <v>100095.57408181968</v>
      </c>
      <c r="MG20" s="900">
        <f t="shared" si="711"/>
        <v>62837.869556293648</v>
      </c>
      <c r="MH20" s="900">
        <f t="shared" si="712"/>
        <v>61413.3334706346</v>
      </c>
      <c r="MI20" s="900">
        <f t="shared" si="713"/>
        <v>62310.263598642152</v>
      </c>
      <c r="MJ20" s="900">
        <f t="shared" si="714"/>
        <v>60938.488108748257</v>
      </c>
      <c r="MK20" s="900">
        <f t="shared" si="715"/>
        <v>67428.041387861696</v>
      </c>
      <c r="ML20" s="900">
        <f t="shared" ref="ML20:OC21" si="2484">MM52*ML$32</f>
        <v>82992.417138580946</v>
      </c>
      <c r="MM20" s="900">
        <f t="shared" ref="MM20:OC20" si="2485">MM52*MM$32</f>
        <v>129685.54439073869</v>
      </c>
      <c r="MN20" s="900">
        <f t="shared" si="718"/>
        <v>48556.85677100622</v>
      </c>
      <c r="MO20" s="900">
        <f t="shared" si="719"/>
        <v>47456.071604912882</v>
      </c>
      <c r="MP20" s="900">
        <f t="shared" si="720"/>
        <v>48149.158561342025</v>
      </c>
      <c r="MQ20" s="900">
        <v>72077.429999999993</v>
      </c>
      <c r="MR20" s="900">
        <v>94673.34</v>
      </c>
      <c r="MS20" s="900">
        <v>118327.71</v>
      </c>
      <c r="MT20" s="900">
        <v>94527.11</v>
      </c>
      <c r="MU20" s="803">
        <v>0</v>
      </c>
      <c r="MV20" s="803">
        <v>16839</v>
      </c>
      <c r="MW20" s="803">
        <v>20787.55</v>
      </c>
      <c r="MX20" s="803">
        <v>16874.44096</v>
      </c>
      <c r="MY20" s="803">
        <v>18761.301350000002</v>
      </c>
      <c r="MZ20" s="803">
        <v>23584.67</v>
      </c>
      <c r="NA20" s="803">
        <v>19658.63</v>
      </c>
      <c r="NB20" s="900">
        <v>0</v>
      </c>
      <c r="NC20" s="900">
        <f>$NH$52*NC$32</f>
        <v>14152.553718374402</v>
      </c>
      <c r="ND20" s="900">
        <f t="shared" ref="ND20:NH20" si="2486">$NH$52*ND$32</f>
        <v>13350.188992537602</v>
      </c>
      <c r="NE20" s="900">
        <f t="shared" si="2486"/>
        <v>12045.137932441603</v>
      </c>
      <c r="NF20" s="900">
        <f t="shared" si="2486"/>
        <v>13321.187857868803</v>
      </c>
      <c r="NG20" s="900">
        <f t="shared" si="2486"/>
        <v>17139.670589260804</v>
      </c>
      <c r="NH20" s="900">
        <f t="shared" si="2486"/>
        <v>26661.709805516803</v>
      </c>
      <c r="NI20" s="900">
        <f t="shared" si="722"/>
        <v>7712.0879512949996</v>
      </c>
      <c r="NJ20" s="900">
        <f t="shared" si="723"/>
        <v>7537.2547231799999</v>
      </c>
      <c r="NK20" s="900">
        <f t="shared" si="724"/>
        <v>7647.3349038449996</v>
      </c>
      <c r="NL20" s="900">
        <f t="shared" si="725"/>
        <v>7478.9769804750003</v>
      </c>
      <c r="NM20" s="900">
        <f t="shared" si="726"/>
        <v>8275.4394641099989</v>
      </c>
      <c r="NN20" s="900">
        <f t="shared" ref="NN20:OC21" si="2487">NO52*NN$32</f>
        <v>10185.654363885</v>
      </c>
      <c r="NO20" s="900">
        <f t="shared" ref="NO20:OC20" si="2488">NO52*NO$32</f>
        <v>15916.299063209999</v>
      </c>
      <c r="NP20" s="900">
        <f t="shared" si="729"/>
        <v>13000.295038079999</v>
      </c>
      <c r="NQ20" s="900">
        <f t="shared" si="730"/>
        <v>13895.77727328</v>
      </c>
      <c r="NR20" s="900">
        <f t="shared" si="731"/>
        <v>12062.672462400002</v>
      </c>
      <c r="NS20" s="900">
        <f t="shared" si="732"/>
        <v>12378.725016</v>
      </c>
      <c r="NT20" s="900">
        <f t="shared" si="733"/>
        <v>13189.926570240001</v>
      </c>
      <c r="NU20" s="900">
        <f t="shared" ref="NU20:OC21" si="2489">NV52*NU$32</f>
        <v>16698.109915200002</v>
      </c>
      <c r="NV20" s="900">
        <f t="shared" ref="NV20:OC20" si="2490">NV52*NV$32</f>
        <v>24125.344924800003</v>
      </c>
      <c r="NW20" s="900">
        <f t="shared" si="736"/>
        <v>11217.823352400002</v>
      </c>
      <c r="NX20" s="900">
        <f t="shared" si="737"/>
        <v>11990.525933400002</v>
      </c>
      <c r="NY20" s="900">
        <f t="shared" si="738"/>
        <v>10408.758297000002</v>
      </c>
      <c r="NZ20" s="900">
        <f t="shared" si="739"/>
        <v>10681.476855000001</v>
      </c>
      <c r="OA20" s="900">
        <f t="shared" si="740"/>
        <v>11381.454487200002</v>
      </c>
      <c r="OB20" s="900">
        <f t="shared" ref="OB20:OC21" si="2491">OC52*OB$32</f>
        <v>14408.630481000002</v>
      </c>
      <c r="OC20" s="900">
        <f t="shared" si="367"/>
        <v>20817.516594000004</v>
      </c>
    </row>
    <row r="21" spans="1:435">
      <c r="A21" s="809" t="s">
        <v>28</v>
      </c>
      <c r="B21" s="803">
        <f t="shared" si="368"/>
        <v>13099.933212029999</v>
      </c>
      <c r="C21" s="803">
        <f t="shared" si="369"/>
        <v>12916.188274237498</v>
      </c>
      <c r="D21" s="803">
        <f t="shared" si="370"/>
        <v>13024.273531762499</v>
      </c>
      <c r="E21" s="803">
        <f t="shared" si="371"/>
        <v>13456.6145618625</v>
      </c>
      <c r="F21" s="803">
        <f t="shared" si="372"/>
        <v>14861.7229096875</v>
      </c>
      <c r="G21" s="803">
        <f t="shared" si="373"/>
        <v>16785.640493632498</v>
      </c>
      <c r="H21" s="803">
        <f t="shared" si="374"/>
        <v>23940.884541787498</v>
      </c>
      <c r="I21" s="803">
        <f t="shared" si="375"/>
        <v>13184.012366910001</v>
      </c>
      <c r="J21" s="803">
        <f t="shared" si="376"/>
        <v>12999.0881010375</v>
      </c>
      <c r="K21" s="803">
        <f t="shared" si="377"/>
        <v>13107.8670809625</v>
      </c>
      <c r="L21" s="803">
        <f t="shared" si="378"/>
        <v>13542.983000662502</v>
      </c>
      <c r="M21" s="803">
        <f t="shared" si="379"/>
        <v>14957.109739687503</v>
      </c>
      <c r="N21" s="803">
        <f t="shared" ref="N21:BY21" si="2492">O53*N$32</f>
        <v>16893.375582352499</v>
      </c>
      <c r="O21" s="803">
        <f t="shared" ref="O21:BZ21" si="2493">O53*O$32</f>
        <v>24094.544053387501</v>
      </c>
      <c r="P21" s="803">
        <f t="shared" si="382"/>
        <v>14859.295585470001</v>
      </c>
      <c r="Q21" s="803">
        <f t="shared" si="383"/>
        <v>14650.8731226375</v>
      </c>
      <c r="R21" s="803">
        <f t="shared" si="384"/>
        <v>14773.4745713625</v>
      </c>
      <c r="S21" s="803">
        <f t="shared" si="385"/>
        <v>15263.880366262501</v>
      </c>
      <c r="T21" s="803">
        <f t="shared" si="386"/>
        <v>16857.699199687504</v>
      </c>
      <c r="U21" s="803">
        <f t="shared" ref="U21:CF21" si="2494">V53*U$32</f>
        <v>19040.004986992502</v>
      </c>
      <c r="V21" s="803">
        <f t="shared" ref="V21:CG21" si="2495">V53*V$32</f>
        <v>27156.220892587502</v>
      </c>
      <c r="W21" s="803">
        <f t="shared" si="389"/>
        <v>11374.665472422001</v>
      </c>
      <c r="X21" s="803">
        <f t="shared" si="390"/>
        <v>11215.1198346075</v>
      </c>
      <c r="Y21" s="803">
        <f t="shared" si="391"/>
        <v>11308.9702097925</v>
      </c>
      <c r="Z21" s="803">
        <f t="shared" si="392"/>
        <v>11684.371710532499</v>
      </c>
      <c r="AA21" s="803">
        <f t="shared" si="393"/>
        <v>12904.4265879375</v>
      </c>
      <c r="AB21" s="803">
        <f t="shared" ref="AB21:CM21" si="2496">AC53*AB$32</f>
        <v>14574.963266230499</v>
      </c>
      <c r="AC21" s="803">
        <f t="shared" ref="AC21:CN21" si="2497">AC53*AC$32</f>
        <v>20787.858103477498</v>
      </c>
      <c r="AD21" s="803">
        <f t="shared" si="396"/>
        <v>11326.756663781998</v>
      </c>
      <c r="AE21" s="803">
        <f t="shared" si="397"/>
        <v>11167.883014207498</v>
      </c>
      <c r="AF21" s="803">
        <f t="shared" si="398"/>
        <v>11261.338102192498</v>
      </c>
      <c r="AG21" s="803">
        <f t="shared" si="399"/>
        <v>11635.158454132499</v>
      </c>
      <c r="AH21" s="803">
        <f t="shared" si="400"/>
        <v>12850.074597937501</v>
      </c>
      <c r="AI21" s="803">
        <f t="shared" ref="AI21:CT21" si="2498">AJ53*AI$32</f>
        <v>14513.575164070498</v>
      </c>
      <c r="AJ21" s="803">
        <f t="shared" ref="AJ21:CU21" si="2499">AJ53*AJ$32</f>
        <v>20700.3019886775</v>
      </c>
      <c r="AK21" s="803">
        <f t="shared" si="403"/>
        <v>15225.005409012001</v>
      </c>
      <c r="AL21" s="803">
        <f t="shared" si="404"/>
        <v>15011.453352945</v>
      </c>
      <c r="AM21" s="803">
        <f t="shared" si="405"/>
        <v>15137.072209455</v>
      </c>
      <c r="AN21" s="803">
        <f t="shared" si="406"/>
        <v>15639.547635495001</v>
      </c>
      <c r="AO21" s="803">
        <f t="shared" si="407"/>
        <v>17272.592770125004</v>
      </c>
      <c r="AP21" s="803">
        <f t="shared" ref="AP21:DA21" si="2500">AQ53*AP$32</f>
        <v>19508.608416003</v>
      </c>
      <c r="AQ21" s="803">
        <f t="shared" ref="AQ21:DB21" si="2501">AQ53*AQ$32</f>
        <v>27824.576716965003</v>
      </c>
      <c r="AR21" s="803">
        <f t="shared" si="410"/>
        <v>10985.278264128001</v>
      </c>
      <c r="AS21" s="803">
        <f t="shared" si="411"/>
        <v>10831.194328079999</v>
      </c>
      <c r="AT21" s="803">
        <f t="shared" si="412"/>
        <v>10921.831937519999</v>
      </c>
      <c r="AU21" s="803">
        <f t="shared" si="413"/>
        <v>11284.38237528</v>
      </c>
      <c r="AV21" s="803">
        <f t="shared" si="414"/>
        <v>12462.671298000001</v>
      </c>
      <c r="AW21" s="803">
        <f t="shared" ref="AW21:DH21" si="2502">AX53*AW$32</f>
        <v>14076.020746032</v>
      </c>
      <c r="AX21" s="803">
        <f t="shared" ref="AX21:DI21" si="2503">AX53*AX$32</f>
        <v>20076.230490959999</v>
      </c>
      <c r="AY21" s="803">
        <f t="shared" si="417"/>
        <v>12039.371062488</v>
      </c>
      <c r="AZ21" s="803">
        <f t="shared" si="418"/>
        <v>11870.501996430001</v>
      </c>
      <c r="BA21" s="803">
        <f t="shared" si="419"/>
        <v>11969.83674117</v>
      </c>
      <c r="BB21" s="803">
        <f t="shared" si="420"/>
        <v>12367.175720130001</v>
      </c>
      <c r="BC21" s="803">
        <f t="shared" si="421"/>
        <v>13658.527401750003</v>
      </c>
      <c r="BD21" s="803">
        <f t="shared" ref="BD21:DO21" si="2504">BE53*BD$32</f>
        <v>15426.685858122</v>
      </c>
      <c r="BE21" s="803">
        <f t="shared" ref="BE21:DP21" si="2505">BE53*BE$32</f>
        <v>22002.645959910002</v>
      </c>
      <c r="BF21" s="803">
        <f t="shared" si="424"/>
        <v>9961.7687416800018</v>
      </c>
      <c r="BG21" s="803">
        <f t="shared" si="425"/>
        <v>9822.0409622999996</v>
      </c>
      <c r="BH21" s="803">
        <f t="shared" si="426"/>
        <v>9904.2337736999998</v>
      </c>
      <c r="BI21" s="803">
        <f t="shared" si="427"/>
        <v>10233.005019300001</v>
      </c>
      <c r="BJ21" s="803">
        <f t="shared" si="428"/>
        <v>11301.511567500002</v>
      </c>
      <c r="BK21" s="803">
        <f t="shared" ref="BK21:DV21" si="2506">BL53*BK$32</f>
        <v>12764.54361042</v>
      </c>
      <c r="BL21" s="803">
        <f t="shared" ref="BL21:DW21" si="2507">BL53*BL$32</f>
        <v>18205.707725100001</v>
      </c>
      <c r="BM21" s="803">
        <f t="shared" si="431"/>
        <v>11717.489442959999</v>
      </c>
      <c r="BN21" s="803">
        <f t="shared" si="432"/>
        <v>11553.135218099998</v>
      </c>
      <c r="BO21" s="803">
        <f t="shared" si="433"/>
        <v>11649.814173899998</v>
      </c>
      <c r="BP21" s="803">
        <f t="shared" si="434"/>
        <v>12036.529997099999</v>
      </c>
      <c r="BQ21" s="803">
        <f t="shared" si="435"/>
        <v>13293.356422500001</v>
      </c>
      <c r="BR21" s="803">
        <f t="shared" ref="BR21:EC21" si="2508">BS53*BR$32</f>
        <v>15014.241835739998</v>
      </c>
      <c r="BS21" s="803">
        <f t="shared" ref="BS21:ED21" si="2509">BS53*BS$32</f>
        <v>21414.388709700001</v>
      </c>
      <c r="BT21" s="803">
        <f t="shared" si="438"/>
        <v>17485.834387140003</v>
      </c>
      <c r="BU21" s="803">
        <f t="shared" si="439"/>
        <v>17240.571033525001</v>
      </c>
      <c r="BV21" s="803">
        <f t="shared" si="440"/>
        <v>17384.843594475002</v>
      </c>
      <c r="BW21" s="803">
        <f t="shared" si="441"/>
        <v>17961.933838275003</v>
      </c>
      <c r="BX21" s="803">
        <f t="shared" si="442"/>
        <v>19837.477130625004</v>
      </c>
      <c r="BY21" s="803">
        <f t="shared" ref="BY21:EJ21" si="2510">BZ53*BY$32</f>
        <v>22405.528715535002</v>
      </c>
      <c r="BZ21" s="803">
        <f t="shared" ref="BZ21:EK21" si="2511">BZ53*BZ$32</f>
        <v>31956.372250425004</v>
      </c>
      <c r="CA21" s="803">
        <f t="shared" si="445"/>
        <v>17878.43454138</v>
      </c>
      <c r="CB21" s="803">
        <f t="shared" si="446"/>
        <v>17627.664419924997</v>
      </c>
      <c r="CC21" s="803">
        <f t="shared" si="447"/>
        <v>17775.176256074999</v>
      </c>
      <c r="CD21" s="803">
        <f t="shared" si="448"/>
        <v>18365.223600674999</v>
      </c>
      <c r="CE21" s="803">
        <f t="shared" si="449"/>
        <v>20282.877470625001</v>
      </c>
      <c r="CF21" s="803">
        <f t="shared" ref="CF21:EQ21" si="2512">CG53*CF$32</f>
        <v>22908.588154094996</v>
      </c>
      <c r="CG21" s="803">
        <f t="shared" ref="CG21:ER21" si="2513">CG53*CG$32</f>
        <v>32673.871707224996</v>
      </c>
      <c r="CH21" s="803">
        <f t="shared" si="452"/>
        <v>18499.30229385</v>
      </c>
      <c r="CI21" s="803">
        <f t="shared" si="453"/>
        <v>18239.823631312498</v>
      </c>
      <c r="CJ21" s="803">
        <f t="shared" si="454"/>
        <v>18392.458138687496</v>
      </c>
      <c r="CK21" s="803">
        <f t="shared" si="455"/>
        <v>19002.996168187499</v>
      </c>
      <c r="CL21" s="803">
        <f t="shared" si="456"/>
        <v>20987.2447640625</v>
      </c>
      <c r="CM21" s="803">
        <f t="shared" ref="CM21:EX21" si="2514">CN53*CM$32</f>
        <v>23704.138995337496</v>
      </c>
      <c r="CN21" s="803">
        <f t="shared" ref="CN21:EY21" si="2515">CN53*CN$32</f>
        <v>33808.543383562501</v>
      </c>
      <c r="CO21" s="803">
        <f t="shared" si="459"/>
        <v>18845.192019599999</v>
      </c>
      <c r="CP21" s="803">
        <f t="shared" si="460"/>
        <v>18580.861768499999</v>
      </c>
      <c r="CQ21" s="803">
        <f t="shared" si="461"/>
        <v>18736.350151499999</v>
      </c>
      <c r="CR21" s="803">
        <f t="shared" si="462"/>
        <v>19358.303683499998</v>
      </c>
      <c r="CS21" s="803">
        <f t="shared" si="463"/>
        <v>21379.652662500001</v>
      </c>
      <c r="CT21" s="803">
        <f t="shared" ref="CT21:FE21" si="2516">CU53*CT$32</f>
        <v>24147.3458799</v>
      </c>
      <c r="CU21" s="803">
        <f t="shared" ref="CU21:FF21" si="2517">CU53*CU$32</f>
        <v>34440.676834500002</v>
      </c>
      <c r="CV21" s="803">
        <f t="shared" si="466"/>
        <v>18886.798403999997</v>
      </c>
      <c r="CW21" s="803">
        <f t="shared" si="467"/>
        <v>18621.884564999997</v>
      </c>
      <c r="CX21" s="803">
        <f t="shared" si="468"/>
        <v>18777.716234999996</v>
      </c>
      <c r="CY21" s="803">
        <f t="shared" si="469"/>
        <v>19401.042914999998</v>
      </c>
      <c r="CZ21" s="803">
        <f t="shared" si="470"/>
        <v>21426.854625</v>
      </c>
      <c r="DA21" s="803">
        <f t="shared" ref="DA21:FL21" si="2518">DB53*DA$32</f>
        <v>24200.658350999998</v>
      </c>
      <c r="DB21" s="803">
        <f t="shared" ref="DB21:FM21" si="2519">DB53*DB$32</f>
        <v>34516.714904999993</v>
      </c>
      <c r="DC21" s="803">
        <f t="shared" si="473"/>
        <v>19125.078210000003</v>
      </c>
      <c r="DD21" s="803">
        <f t="shared" si="474"/>
        <v>18856.822162500001</v>
      </c>
      <c r="DE21" s="803">
        <f t="shared" si="475"/>
        <v>19014.619837500002</v>
      </c>
      <c r="DF21" s="803">
        <f t="shared" si="476"/>
        <v>19645.810537500001</v>
      </c>
      <c r="DG21" s="803">
        <f t="shared" si="477"/>
        <v>21697.180312500004</v>
      </c>
      <c r="DH21" s="803">
        <f t="shared" ref="DH21:FS21" si="2520">DI53*DH$32</f>
        <v>24505.9789275</v>
      </c>
      <c r="DI21" s="803">
        <f t="shared" ref="DI21:FT21" si="2521">DI53*DI$32</f>
        <v>34952.185012500006</v>
      </c>
      <c r="DJ21" s="803">
        <f t="shared" si="480"/>
        <v>17232.521957279998</v>
      </c>
      <c r="DK21" s="803">
        <f t="shared" si="481"/>
        <v>16990.8116658</v>
      </c>
      <c r="DL21" s="803">
        <f t="shared" si="482"/>
        <v>17132.994190199999</v>
      </c>
      <c r="DM21" s="803">
        <f t="shared" si="483"/>
        <v>17701.7242878</v>
      </c>
      <c r="DN21" s="803">
        <f t="shared" si="484"/>
        <v>19550.097105000001</v>
      </c>
      <c r="DO21" s="803">
        <f t="shared" ref="DO21:FZ21" si="2522">DP53*DO$32</f>
        <v>22080.946039319999</v>
      </c>
      <c r="DP21" s="803">
        <f t="shared" ref="DP21:GA21" si="2523">DP53*DP$32</f>
        <v>31493.429154599999</v>
      </c>
      <c r="DQ21" s="803">
        <f t="shared" si="487"/>
        <v>22481.201615004004</v>
      </c>
      <c r="DR21" s="803">
        <f t="shared" si="488"/>
        <v>22165.871229315002</v>
      </c>
      <c r="DS21" s="803">
        <f t="shared" si="489"/>
        <v>22351.359691485002</v>
      </c>
      <c r="DT21" s="803">
        <f t="shared" si="490"/>
        <v>23093.313540165003</v>
      </c>
      <c r="DU21" s="803">
        <f t="shared" si="491"/>
        <v>25504.663548375003</v>
      </c>
      <c r="DV21" s="803">
        <f t="shared" ref="DV21:GG21" si="2524">DW53*DV$32</f>
        <v>28806.358175001002</v>
      </c>
      <c r="DW21" s="803">
        <f t="shared" ref="DW21:GH21" si="2525">DW53*DW$32</f>
        <v>41085.694370655001</v>
      </c>
      <c r="DX21" s="803">
        <f>ED53*DX$31</f>
        <v>36301.068679941003</v>
      </c>
      <c r="DY21" s="803">
        <f>ED53*DY$31</f>
        <v>31533.167121978597</v>
      </c>
      <c r="DZ21" s="803">
        <f>ED53*DZ$31</f>
        <v>44233.12309000572</v>
      </c>
      <c r="EA21" s="803">
        <f>ED53*EA$31</f>
        <v>14715.477990256681</v>
      </c>
      <c r="EB21" s="803">
        <f>ED53*EB$31</f>
        <v>17576.218925034122</v>
      </c>
      <c r="EC21" s="803">
        <f>ED53*EC$31</f>
        <v>28607.409347774399</v>
      </c>
      <c r="ED21" s="803">
        <f>ED53*ED$31</f>
        <v>43756.33293420948</v>
      </c>
      <c r="EE21" s="803">
        <f>EK53*EE$31</f>
        <v>20340.942423299999</v>
      </c>
      <c r="EF21" s="803">
        <f>EK53*EF$31</f>
        <v>13186.541984760001</v>
      </c>
      <c r="EG21" s="803">
        <f>EK53*EG$31</f>
        <v>13439.050235532</v>
      </c>
      <c r="EH21" s="803">
        <f>EK53*EH$31</f>
        <v>14505.196183236003</v>
      </c>
      <c r="EI21" s="803">
        <f>EK53*EI$31</f>
        <v>16889.996329416001</v>
      </c>
      <c r="EJ21" s="803">
        <f>EK53*EJ$31</f>
        <v>24731.780339502006</v>
      </c>
      <c r="EK21" s="803">
        <f>EK53*EK$31</f>
        <v>37188.854044254003</v>
      </c>
      <c r="EL21" s="803">
        <f>ER53*EL$31</f>
        <v>19556.801774999996</v>
      </c>
      <c r="EM21" s="803">
        <f>ER53*EM$31</f>
        <v>12678.20253</v>
      </c>
      <c r="EN21" s="803">
        <f>ER53*EN$31</f>
        <v>12920.976621</v>
      </c>
      <c r="EO21" s="803">
        <f>ER53*EO$31</f>
        <v>13946.022783</v>
      </c>
      <c r="EP21" s="803">
        <f>ER53*EP$31</f>
        <v>16238.889197999999</v>
      </c>
      <c r="EQ21" s="803">
        <f>ER53*EQ$31</f>
        <v>23778.373468500002</v>
      </c>
      <c r="ER21" s="803">
        <f>ER53*ER$31</f>
        <v>35755.2286245</v>
      </c>
      <c r="ES21" s="803">
        <f>EY53*ES$31</f>
        <v>21673.683314639999</v>
      </c>
      <c r="ET21" s="803">
        <f>EY53*ET$31</f>
        <v>14050.525735007999</v>
      </c>
      <c r="EU21" s="803">
        <f>EY53*EU$31</f>
        <v>14319.578355465599</v>
      </c>
      <c r="EV21" s="803">
        <f>EY53*EV$31</f>
        <v>15455.578308508801</v>
      </c>
      <c r="EW21" s="803">
        <f>EY53*EW$31</f>
        <v>17996.630835052798</v>
      </c>
      <c r="EX21" s="803">
        <f>EY53*EX$31</f>
        <v>26352.209437041602</v>
      </c>
      <c r="EY21" s="803">
        <f>EY53*EY$31</f>
        <v>39625.472046283197</v>
      </c>
      <c r="EZ21" s="803">
        <f>FF53*EZ$31</f>
        <v>29006.911992239999</v>
      </c>
      <c r="FA21" s="803">
        <f>FF53*FA$31</f>
        <v>18804.480877727998</v>
      </c>
      <c r="FB21" s="803">
        <f>FF53*FB$31</f>
        <v>19164.5666817696</v>
      </c>
      <c r="FC21" s="803">
        <f>FF53*FC$31</f>
        <v>20684.9289655008</v>
      </c>
      <c r="FD21" s="803">
        <f>FF53*FD$31</f>
        <v>24085.739337004798</v>
      </c>
      <c r="FE21" s="803">
        <f>FF53*FE$31</f>
        <v>35268.4040291856</v>
      </c>
      <c r="FF21" s="803">
        <f>FF53*FF$31</f>
        <v>53032.637028571196</v>
      </c>
      <c r="FG21" s="803">
        <f>FM53*FG$31</f>
        <v>23638.105224299994</v>
      </c>
      <c r="FH21" s="803">
        <f>FM53*FH$31</f>
        <v>15324.013041959997</v>
      </c>
      <c r="FI21" s="803">
        <f>FM53*FI$31</f>
        <v>15617.451589571998</v>
      </c>
      <c r="FJ21" s="803">
        <f>FM53*FJ$31</f>
        <v>16856.414346155998</v>
      </c>
      <c r="FK21" s="803">
        <f>FM53*FK$31</f>
        <v>19627.778406935995</v>
      </c>
      <c r="FL21" s="803">
        <f>FM53*FL$31</f>
        <v>28740.675524441998</v>
      </c>
      <c r="FM21" s="803">
        <f>FM53*FM$31</f>
        <v>43216.977206633994</v>
      </c>
      <c r="FN21" s="803">
        <f>FT53*FN$31</f>
        <v>26537.552945399995</v>
      </c>
      <c r="FO21" s="803">
        <f>FT53*FO$31</f>
        <v>17203.655012879997</v>
      </c>
      <c r="FP21" s="803">
        <f>FT53*FP$31</f>
        <v>17533.086704615998</v>
      </c>
      <c r="FQ21" s="803">
        <f>FT53*FQ$31</f>
        <v>18924.020514167998</v>
      </c>
      <c r="FR21" s="803">
        <f>FT53*FR$31</f>
        <v>22035.319825007995</v>
      </c>
      <c r="FS21" s="803">
        <f>FT53*FS$31</f>
        <v>32266.004029475997</v>
      </c>
      <c r="FT21" s="803">
        <f>FT53*FT$31</f>
        <v>48517.967488451992</v>
      </c>
      <c r="FU21" s="803">
        <f>GA53*FU$31</f>
        <v>24668.616961799995</v>
      </c>
      <c r="FV21" s="803">
        <f>GA53*FV$31</f>
        <v>15992.068926959999</v>
      </c>
      <c r="FW21" s="803">
        <f>GA53*FW$31</f>
        <v>16298.300034071997</v>
      </c>
      <c r="FX21" s="803">
        <f>GA53*FX$31</f>
        <v>17591.275819655999</v>
      </c>
      <c r="FY21" s="803">
        <f>GA53*FY$31</f>
        <v>20483.458497935997</v>
      </c>
      <c r="FZ21" s="803">
        <f>GA53*FZ$31</f>
        <v>29993.635657692001</v>
      </c>
      <c r="GA21" s="803">
        <f>GA53*GA$31</f>
        <v>45101.036941883998</v>
      </c>
      <c r="GB21" s="803">
        <f>GH53*GB$31</f>
        <v>26552.02354056</v>
      </c>
      <c r="GC21" s="803">
        <f>GH53*GC$31</f>
        <v>17762.388161616</v>
      </c>
      <c r="GD21" s="803">
        <f>GH53*GD$31</f>
        <v>16993.295065958398</v>
      </c>
      <c r="GE21" s="803">
        <f>GH53*GE$31</f>
        <v>18934.339545475203</v>
      </c>
      <c r="GF21" s="803">
        <f>GH53*GF$31</f>
        <v>22047.335408851199</v>
      </c>
      <c r="GG21" s="803">
        <f>GH53*GG$31</f>
        <v>32283.598277246405</v>
      </c>
      <c r="GH21" s="926">
        <f>(GH53*GH$31)*1.3</f>
        <v>63107.75084678064</v>
      </c>
      <c r="GI21" s="803">
        <f>GO53*GI$31</f>
        <v>26537.577422850001</v>
      </c>
      <c r="GJ21" s="803">
        <f>GO53*GJ$31</f>
        <v>17752.724207010004</v>
      </c>
      <c r="GK21" s="803">
        <f>GO53*GK$31</f>
        <v>16984.049550624</v>
      </c>
      <c r="GL21" s="803">
        <f>GO53*GL$31</f>
        <v>18924.037969122004</v>
      </c>
      <c r="GM21" s="803">
        <f>GO53*GM$31</f>
        <v>22035.340149732001</v>
      </c>
      <c r="GN21" s="803">
        <f>GO53*GN$31</f>
        <v>32266.033790679008</v>
      </c>
      <c r="GO21" s="803">
        <f>GO53*GO$31</f>
        <v>48518.012239983007</v>
      </c>
      <c r="GP21" s="803">
        <f>GV53*GP$31</f>
        <v>25131.216274559996</v>
      </c>
      <c r="GQ21" s="803">
        <f>GV53*GQ$31</f>
        <v>16811.917094016</v>
      </c>
      <c r="GR21" s="803">
        <f>GV53*GR$31</f>
        <v>16083.978415718397</v>
      </c>
      <c r="GS21" s="803">
        <f>GV53*GS$31</f>
        <v>17921.156984755198</v>
      </c>
      <c r="GT21" s="803">
        <f>GV53*GT$31</f>
        <v>20867.575444531198</v>
      </c>
      <c r="GU21" s="803">
        <f>GV53*GU$31</f>
        <v>30556.092615206398</v>
      </c>
      <c r="GV21" s="803">
        <f>GV53*GV$31</f>
        <v>45946.796099212799</v>
      </c>
      <c r="GW21" s="803">
        <f>HC53*GW$31</f>
        <v>23312.301180209997</v>
      </c>
      <c r="GX21" s="803">
        <f>HC53*GX$31</f>
        <v>15595.125617105999</v>
      </c>
      <c r="GY21" s="803">
        <f>HC53*GY$31</f>
        <v>14919.872755334398</v>
      </c>
      <c r="GZ21" s="803">
        <f>HC53*GZ$31</f>
        <v>16624.0823588532</v>
      </c>
      <c r="HA21" s="803">
        <f>HC53*HA$31</f>
        <v>19357.248704119196</v>
      </c>
      <c r="HB21" s="803">
        <f>HC53*HB$31</f>
        <v>28344.542745317402</v>
      </c>
      <c r="HC21" s="803">
        <f>HC53*HC$31</f>
        <v>42621.317537059796</v>
      </c>
      <c r="HD21" s="803">
        <f>HJ53*HD$31</f>
        <v>23129.685563249994</v>
      </c>
      <c r="HE21" s="803">
        <f>HJ53*HE$31</f>
        <v>15472.962066449998</v>
      </c>
      <c r="HF21" s="803">
        <f>HJ53*HF$31</f>
        <v>14802.998760479995</v>
      </c>
      <c r="HG21" s="803">
        <f>HJ53*HG$31</f>
        <v>16493.858532689999</v>
      </c>
      <c r="HH21" s="803">
        <f>HJ53*HH$31</f>
        <v>19205.614771139994</v>
      </c>
      <c r="HI21" s="803">
        <f>HJ53*HI$31</f>
        <v>28122.507343454996</v>
      </c>
      <c r="HJ21" s="803">
        <f>HJ53*HJ$31</f>
        <v>42287.445812534992</v>
      </c>
      <c r="HK21" s="803">
        <f>HQ53*HK$31</f>
        <v>22983.948818249995</v>
      </c>
      <c r="HL21" s="803">
        <f>HQ53*HL$31</f>
        <v>15375.469209449999</v>
      </c>
      <c r="HM21" s="803">
        <f>HQ53*HM$31</f>
        <v>14709.727243679998</v>
      </c>
      <c r="HN21" s="803">
        <f>HQ53*HN$31</f>
        <v>16389.933157290001</v>
      </c>
      <c r="HO21" s="803">
        <f>HQ53*HO$31</f>
        <v>19084.603018739999</v>
      </c>
      <c r="HP21" s="803">
        <f>HQ53*HP$31</f>
        <v>27945.311563154999</v>
      </c>
      <c r="HQ21" s="803">
        <f>HQ53*HQ$31</f>
        <v>42020.998839435</v>
      </c>
      <c r="HR21" s="803">
        <f>HX53*HR$31</f>
        <v>23495.212006874997</v>
      </c>
      <c r="HS21" s="803">
        <f>HX53*HS$31</f>
        <v>15717.486652874999</v>
      </c>
      <c r="HT21" s="803">
        <f>HX53*HT$31</f>
        <v>15036.935684399998</v>
      </c>
      <c r="HU21" s="803">
        <f>HX53*HU$31</f>
        <v>16754.516700075001</v>
      </c>
      <c r="HV21" s="803">
        <f>HX53*HV$31</f>
        <v>19509.127762949996</v>
      </c>
      <c r="HW21" s="803">
        <f>HX53*HW$31</f>
        <v>28566.9370814625</v>
      </c>
      <c r="HX21" s="803">
        <f>HX53*HX$31</f>
        <v>42955.728986362497</v>
      </c>
      <c r="HY21" s="803">
        <f>IE53*HY$31</f>
        <v>22665.820083374994</v>
      </c>
      <c r="HZ21" s="803">
        <f>IE53*HZ$31</f>
        <v>15162.652055774999</v>
      </c>
      <c r="IA21" s="803">
        <f>IE53*IA$31</f>
        <v>14506.124853359997</v>
      </c>
      <c r="IB21" s="803">
        <f>IE53*IB$31</f>
        <v>16163.074459455</v>
      </c>
      <c r="IC21" s="803">
        <f>IE53*IC$31</f>
        <v>18820.446469229995</v>
      </c>
      <c r="ID21" s="803">
        <f>IE53*ID$31</f>
        <v>27558.510901372498</v>
      </c>
      <c r="IE21" s="803">
        <f>IE53*IE$31</f>
        <v>41439.371752432497</v>
      </c>
      <c r="IF21" s="803">
        <f>IL53*IF$31</f>
        <v>24169.215524999996</v>
      </c>
      <c r="IG21" s="803">
        <f>IL53*IG$31</f>
        <v>16168.371765</v>
      </c>
      <c r="IH21" s="803">
        <f>IL53*IH$31</f>
        <v>15468.297935999999</v>
      </c>
      <c r="II21" s="803">
        <f>IL53*II$31</f>
        <v>17235.150933000001</v>
      </c>
      <c r="IJ21" s="803">
        <f>IL53*IJ$31</f>
        <v>20068.783098</v>
      </c>
      <c r="IK21" s="803">
        <f>IL53*IK$31</f>
        <v>29386.432393500003</v>
      </c>
      <c r="IL21" s="803">
        <f>IL53*IL$31</f>
        <v>44187.9933495</v>
      </c>
      <c r="IM21" s="803">
        <f>IS53*IM$31</f>
        <v>20693.842532999995</v>
      </c>
      <c r="IN21" s="803">
        <f>IS53*IN$31</f>
        <v>13843.467073799999</v>
      </c>
      <c r="IO21" s="803">
        <f>IS53*IO$31</f>
        <v>13244.059221119998</v>
      </c>
      <c r="IP21" s="803">
        <f>IS53*IP$31</f>
        <v>14756.85046836</v>
      </c>
      <c r="IQ21" s="803">
        <f>IS53*IQ$31</f>
        <v>17183.025110159997</v>
      </c>
      <c r="IR21" s="803">
        <f>IS53*IR$31</f>
        <v>25160.858197019999</v>
      </c>
      <c r="IS21" s="803">
        <f>IS53*IS$31</f>
        <v>37834.052796539996</v>
      </c>
      <c r="IT21" s="803">
        <f>IZ53*IT$31</f>
        <v>21990.396224999997</v>
      </c>
      <c r="IU21" s="803">
        <f>IZ53*IU$31</f>
        <v>14710.816785000001</v>
      </c>
      <c r="IV21" s="803">
        <f>IZ53*IV$31</f>
        <v>14073.853583999999</v>
      </c>
      <c r="IW21" s="803">
        <f>IZ53*IW$31</f>
        <v>15681.427377</v>
      </c>
      <c r="IX21" s="803">
        <f>IZ53*IX$31</f>
        <v>18259.611762</v>
      </c>
      <c r="IY21" s="803">
        <f>IZ53*IY$31</f>
        <v>26737.288651500003</v>
      </c>
      <c r="IZ21" s="803">
        <f>IZ53*IZ$31</f>
        <v>40204.510615500003</v>
      </c>
      <c r="JA21" s="803">
        <f>JG53*JA$31</f>
        <v>22641.622229624994</v>
      </c>
      <c r="JB21" s="803">
        <f>JG53*JB$31</f>
        <v>15146.464526024998</v>
      </c>
      <c r="JC21" s="803">
        <f>JG53*JC$31</f>
        <v>14490.638226959998</v>
      </c>
      <c r="JD21" s="803">
        <f>JG53*JD$31</f>
        <v>16145.818886505</v>
      </c>
      <c r="JE21" s="803">
        <f>JG53*JE$31</f>
        <v>18800.353906529996</v>
      </c>
      <c r="JF21" s="803">
        <f>JG53*JF$31</f>
        <v>27529.089648847497</v>
      </c>
      <c r="JG21" s="803">
        <f>JG53*JG$31</f>
        <v>41395.131400507496</v>
      </c>
      <c r="JH21" s="803">
        <f>JN53*JH$31</f>
        <v>21057.527741249996</v>
      </c>
      <c r="JI21" s="803">
        <f>JN53*JI$31</f>
        <v>14086.759937249999</v>
      </c>
      <c r="JJ21" s="803">
        <f>JN53*JJ$31</f>
        <v>13476.817754399997</v>
      </c>
      <c r="JK21" s="803">
        <f>JN53*JK$31</f>
        <v>15016.195644449999</v>
      </c>
      <c r="JL21" s="803">
        <f>JN53*JL$31</f>
        <v>17485.009241699998</v>
      </c>
      <c r="JM21" s="803">
        <f>JN53*JM$31</f>
        <v>25603.049246774997</v>
      </c>
      <c r="JN21" s="803">
        <f>JN53*JN$31</f>
        <v>38498.969684174997</v>
      </c>
      <c r="JO21" s="803">
        <f t="shared" ref="JO21:JO27" si="2526">JU53*JO$31</f>
        <v>22688.039128649998</v>
      </c>
      <c r="JP21" s="803">
        <f t="shared" ref="JP21:JP27" si="2527">JU53*JP$31</f>
        <v>15177.515830890001</v>
      </c>
      <c r="JQ21" s="803">
        <f t="shared" ref="JQ21:JQ27" si="2528">JU53*JQ$31</f>
        <v>14520.345042335999</v>
      </c>
      <c r="JR21" s="803">
        <f t="shared" ref="JR21:JR27" si="2529">JU53*JR$31</f>
        <v>16178.918937258002</v>
      </c>
      <c r="JS21" s="803">
        <f t="shared" ref="JS21:JS27" si="2530">JU53*JS$31</f>
        <v>18838.895938548001</v>
      </c>
      <c r="JT21" s="803">
        <f t="shared" ref="JT21:KY27" si="2531">JU53*JT$31</f>
        <v>27585.526195731003</v>
      </c>
      <c r="JU21" s="803">
        <f t="shared" ref="JU21:KZ27" si="2532">JU53*JU$31</f>
        <v>41479.994296587</v>
      </c>
      <c r="JV21" s="803">
        <f t="shared" ref="JV21:JV27" si="2533">KB53*JV$31</f>
        <v>26286.440915175001</v>
      </c>
      <c r="JW21" s="803">
        <f t="shared" ref="JW21:JW27" si="2534">KB53*JW$31</f>
        <v>17584.722543255</v>
      </c>
      <c r="JX21" s="803">
        <f t="shared" ref="JX21:JX27" si="2535">KB53*JX$31</f>
        <v>16823.322185712001</v>
      </c>
      <c r="JY21" s="803">
        <f t="shared" ref="JY21:JY27" si="2536">KB53*JY$31</f>
        <v>18744.951659511004</v>
      </c>
      <c r="JZ21" s="803">
        <f t="shared" ref="JZ21:JZ27" si="2537">KB53*JZ$31</f>
        <v>21826.810249566002</v>
      </c>
      <c r="KA21" s="803">
        <f t="shared" ref="KA21:LF27" si="2538">KB53*KA$31</f>
        <v>31960.686436864504</v>
      </c>
      <c r="KB21" s="803">
        <f t="shared" ref="KB21:LG21" si="2539">KB53*KB$31</f>
        <v>48058.865424916505</v>
      </c>
      <c r="KC21" s="803">
        <f t="shared" ref="KC21:KC27" si="2540">KI53*KC$31</f>
        <v>23768.982156149999</v>
      </c>
      <c r="KD21" s="803">
        <f t="shared" ref="KD21:KD27" si="2541">KI53*KD$31</f>
        <v>15900.629442390002</v>
      </c>
      <c r="KE21" s="803">
        <f t="shared" ref="KE21:KE27" si="2542">KI53*KE$31</f>
        <v>15212.148579936</v>
      </c>
      <c r="KF21" s="803">
        <f t="shared" ref="KF21:KF27" si="2543">KI53*KF$31</f>
        <v>16949.743137558002</v>
      </c>
      <c r="KG21" s="803">
        <f t="shared" ref="KG21:KG27" si="2544">KI53*KG$31</f>
        <v>19736.451390348</v>
      </c>
      <c r="KH21" s="803">
        <f t="shared" ref="KH21:LM27" si="2545">KI53*KH$31</f>
        <v>28899.803821581005</v>
      </c>
      <c r="KI21" s="803">
        <f t="shared" ref="KI21:LN21" si="2546">KI53*KI$31</f>
        <v>43456.256342037006</v>
      </c>
      <c r="KJ21" s="803">
        <f t="shared" ref="KJ21:KJ27" si="2547">KP53*KJ$31</f>
        <v>25266.416781899999</v>
      </c>
      <c r="KK21" s="803">
        <f t="shared" ref="KK21:KK27" si="2548">KP53*KK$31</f>
        <v>16902.361571340003</v>
      </c>
      <c r="KL21" s="803">
        <f t="shared" ref="KL21:KL27" si="2549">KP53*KL$31</f>
        <v>16170.506740416</v>
      </c>
      <c r="KM21" s="803">
        <f t="shared" ref="KM21:KM27" si="2550">KP53*KM$31</f>
        <v>18017.568932748003</v>
      </c>
      <c r="KN21" s="803">
        <f t="shared" ref="KN21:KN27" si="2551">KP53*KN$31</f>
        <v>20979.838486487999</v>
      </c>
      <c r="KO21" s="803">
        <f t="shared" ref="KO21:LT27" si="2552">KP53*KO$31</f>
        <v>30720.477783786006</v>
      </c>
      <c r="KP21" s="803">
        <f t="shared" ref="KP21:LU21" si="2553">KP53*KP$31</f>
        <v>46193.979923322004</v>
      </c>
      <c r="KQ21" s="803">
        <f t="shared" ref="KQ21:KQ27" si="2554">KW53*KQ$31</f>
        <v>18486.193162559997</v>
      </c>
      <c r="KR21" s="803">
        <f t="shared" ref="KR21:KR27" si="2555">KW53*KR$31</f>
        <v>12366.625770815999</v>
      </c>
      <c r="KS21" s="803">
        <f t="shared" ref="KS21:KS27" si="2556">KW53*KS$31</f>
        <v>11831.163624038398</v>
      </c>
      <c r="KT21" s="803">
        <f t="shared" ref="KT21:KT27" si="2557">KW53*KT$31</f>
        <v>13182.5680897152</v>
      </c>
      <c r="KU21" s="803">
        <f t="shared" ref="KU21:KU27" si="2558">KW53*KU$31</f>
        <v>15349.914874291198</v>
      </c>
      <c r="KV21" s="803">
        <f t="shared" ref="KV21:MA27" si="2559">KW53*KV$31</f>
        <v>22476.661065926401</v>
      </c>
      <c r="KW21" s="803">
        <f t="shared" ref="KW21:MB21" si="2560">KW53*KW$31</f>
        <v>33797.860740652795</v>
      </c>
      <c r="KX21" s="803">
        <f t="shared" ref="KX21:KX27" si="2561">LD53*KX$31</f>
        <v>25761.06272736</v>
      </c>
      <c r="KY21" s="803">
        <f t="shared" ref="KY21:KY27" si="2562">LD53*KY$31</f>
        <v>17233.262652096</v>
      </c>
      <c r="KZ21" s="803">
        <f t="shared" ref="KZ21:KZ27" si="2563">LD53*KZ$31</f>
        <v>16487.080145510401</v>
      </c>
      <c r="LA21" s="803">
        <f t="shared" ref="LA21:LA27" si="2564">LD53*LA$31</f>
        <v>18370.302662131202</v>
      </c>
      <c r="LB21" s="803">
        <f t="shared" ref="LB21:LB27" si="2565">LD53*LB$31</f>
        <v>21390.565188787201</v>
      </c>
      <c r="LC21" s="803">
        <f t="shared" ref="LC21:MH27" si="2566">LD53*LC$31</f>
        <v>31321.899026438405</v>
      </c>
      <c r="LD21" s="803">
        <f t="shared" ref="LD21:MI27" si="2567">LD53*LD$31</f>
        <v>47098.329165676805</v>
      </c>
      <c r="LE21" s="803">
        <f t="shared" ref="LE21:LE27" si="2568">LK53*LE$31</f>
        <v>32178.495064319999</v>
      </c>
      <c r="LF21" s="803">
        <f t="shared" ref="LF21:LF27" si="2569">LK53*LF$31</f>
        <v>21526.303594752</v>
      </c>
      <c r="LG21" s="803">
        <f t="shared" ref="LG21:LG27" si="2570">LK53*LG$31</f>
        <v>20594.236841164799</v>
      </c>
      <c r="LH21" s="803">
        <f t="shared" ref="LH21:LH27" si="2571">LK53*LH$31</f>
        <v>22946.595790694402</v>
      </c>
      <c r="LI21" s="803">
        <f t="shared" ref="LI21:LI27" si="2572">LK53*LI$31</f>
        <v>26719.246936166401</v>
      </c>
      <c r="LJ21" s="803">
        <f t="shared" ref="LJ21:MO27" si="2573">LK53*LJ$31</f>
        <v>39124.6115851008</v>
      </c>
      <c r="LK21" s="803">
        <f t="shared" ref="LK21:MP21" si="2574">LK53*LK$31</f>
        <v>58831.165803801603</v>
      </c>
      <c r="LL21" s="803">
        <f t="shared" ref="LL21:LL27" si="2575">LR53*LL$31</f>
        <v>35055.602617439996</v>
      </c>
      <c r="LM21" s="803">
        <f t="shared" ref="LM21:LM27" si="2576">LR53*LM$31</f>
        <v>23450.989337183997</v>
      </c>
      <c r="LN21" s="803">
        <f t="shared" ref="LN21:LN27" si="2577">LR53*LN$31</f>
        <v>22435.585675161597</v>
      </c>
      <c r="LO21" s="803">
        <f t="shared" ref="LO21:LO27" si="2578">LR53*LO$31</f>
        <v>24998.271107884801</v>
      </c>
      <c r="LP21" s="803">
        <f t="shared" ref="LP21:LP27" si="2579">LR53*LP$31</f>
        <v>29108.238311308796</v>
      </c>
      <c r="LQ21" s="803">
        <f t="shared" ref="LQ21:MV27" si="2580">LR53*LQ$31</f>
        <v>42622.777527273596</v>
      </c>
      <c r="LR21" s="803">
        <f t="shared" ref="LR21:MW21" si="2581">LR53*LR$31</f>
        <v>64091.312095747198</v>
      </c>
      <c r="LS21" s="803">
        <f t="shared" ref="LS21:LS27" si="2582">LY53*LS$31</f>
        <v>49245.305860799992</v>
      </c>
      <c r="LT21" s="803">
        <f t="shared" ref="LT21:LT27" si="2583">LY53*LT$31</f>
        <v>32943.411506879995</v>
      </c>
      <c r="LU21" s="803">
        <f t="shared" ref="LU21:LU27" si="2584">LY53*LU$31</f>
        <v>31516.995750911992</v>
      </c>
      <c r="LV21" s="803">
        <f t="shared" ref="LV21:LV27" si="2585">LY53*LV$31</f>
        <v>35116.997420735999</v>
      </c>
      <c r="LW21" s="803">
        <f t="shared" ref="LW21:LW27" si="2586">LY53*LW$31</f>
        <v>40890.585004415989</v>
      </c>
      <c r="LX21" s="803">
        <f t="shared" ref="LX21:NC27" si="2587">LY53*LX$31</f>
        <v>59875.499470751995</v>
      </c>
      <c r="LY21" s="803">
        <f t="shared" ref="LY21:ND21" si="2588">LY53*LY$31</f>
        <v>90034.004025503993</v>
      </c>
      <c r="LZ21" s="803">
        <f t="shared" ref="LZ21:LZ27" si="2589">MF53*LZ$31</f>
        <v>48308.940590399994</v>
      </c>
      <c r="MA21" s="803">
        <f t="shared" ref="MA21:MA27" si="2590">MF53*MA$31</f>
        <v>32317.015429439998</v>
      </c>
      <c r="MB21" s="803">
        <f t="shared" ref="MB21:MB27" si="2591">MF53*MB$31</f>
        <v>30917.721977855996</v>
      </c>
      <c r="MC21" s="803">
        <f t="shared" ref="MC21:MC27" si="2592">MF53*MC$31</f>
        <v>34449.272117567998</v>
      </c>
      <c r="MD21" s="803">
        <f t="shared" ref="MD21:MD27" si="2593">MF53*MD$31</f>
        <v>40113.078945407993</v>
      </c>
      <c r="ME21" s="803">
        <f t="shared" ref="ME21:NJ27" si="2594">MF53*ME$31</f>
        <v>58737.008455775998</v>
      </c>
      <c r="MF21" s="803">
        <f t="shared" ref="MF21:NK21" si="2595">MF53*MF$31</f>
        <v>88322.070003551984</v>
      </c>
      <c r="MG21" s="803">
        <f t="shared" ref="MG21:MG27" si="2596">MM53*MG$31</f>
        <v>60993.026942399993</v>
      </c>
      <c r="MH21" s="803">
        <f t="shared" ref="MH21:MH27" si="2597">MM53*MH$31</f>
        <v>40802.23181664</v>
      </c>
      <c r="MI21" s="803">
        <f t="shared" ref="MI21:MI27" si="2598">MM53*MI$31</f>
        <v>39035.537243135994</v>
      </c>
      <c r="MJ21" s="803">
        <f t="shared" ref="MJ21:MJ27" si="2599">MM53*MJ$31</f>
        <v>43494.337833408004</v>
      </c>
      <c r="MK21" s="803">
        <f t="shared" ref="MK21:MK27" si="2600">MM53*MK$31</f>
        <v>50645.244440447997</v>
      </c>
      <c r="ML21" s="803">
        <f t="shared" ref="ML21:OC27" si="2601">MM53*ML$31</f>
        <v>74159.107930655999</v>
      </c>
      <c r="MM21" s="803">
        <f t="shared" ref="MM21:OC27" si="2602">MM53*MM$31</f>
        <v>111512.078913312</v>
      </c>
      <c r="MN21" s="803">
        <f t="shared" ref="MN21:MN27" si="2603">MT53*MN$31</f>
        <v>59294.023639199993</v>
      </c>
      <c r="MO21" s="803">
        <f t="shared" ref="MO21:MO27" si="2604">MT53*MO$31</f>
        <v>39665.657193119994</v>
      </c>
      <c r="MP21" s="803">
        <f t="shared" ref="MP21:MP27" si="2605">MT53*MP$31</f>
        <v>37948.175129087991</v>
      </c>
      <c r="MQ21" s="803">
        <v>72712.52</v>
      </c>
      <c r="MR21" s="803">
        <v>59133.39</v>
      </c>
      <c r="MS21" s="803">
        <v>97196.23</v>
      </c>
      <c r="MT21" s="803">
        <v>95360.01</v>
      </c>
      <c r="MU21" s="803">
        <v>0</v>
      </c>
      <c r="MV21" s="803">
        <v>13168.75</v>
      </c>
      <c r="MW21" s="803">
        <v>41400.519999999997</v>
      </c>
      <c r="MX21" s="803">
        <v>34650.796459999998</v>
      </c>
      <c r="MY21" s="803">
        <v>32966.278939999997</v>
      </c>
      <c r="MZ21" s="803">
        <v>42548.91</v>
      </c>
      <c r="NA21" s="803">
        <v>35465.97</v>
      </c>
      <c r="NB21" s="803">
        <v>0</v>
      </c>
      <c r="NC21" s="803">
        <f>$NH$53*NC$31</f>
        <v>16594.504564736006</v>
      </c>
      <c r="ND21" s="803">
        <f t="shared" ref="ND21:NH21" si="2606">$NH$53*ND$31</f>
        <v>15579.019957043203</v>
      </c>
      <c r="NE21" s="803">
        <f t="shared" si="2606"/>
        <v>12805.013223833603</v>
      </c>
      <c r="NF21" s="803">
        <f t="shared" si="2606"/>
        <v>16148.682054041601</v>
      </c>
      <c r="NG21" s="803">
        <f t="shared" si="2606"/>
        <v>27405.700449075204</v>
      </c>
      <c r="NH21" s="803">
        <f t="shared" si="2606"/>
        <v>35306.666055270412</v>
      </c>
      <c r="NI21" s="803">
        <f t="shared" ref="NI21:NI27" si="2607">NO53*NI$31</f>
        <v>18089.186377499998</v>
      </c>
      <c r="NJ21" s="803">
        <f t="shared" ref="NJ21:NJ27" si="2608">NO53*NJ$31</f>
        <v>12101.041921499998</v>
      </c>
      <c r="NK21" s="803">
        <f t="shared" ref="NK21:NK27" si="2609">NO53*NK$31</f>
        <v>11577.079281599998</v>
      </c>
      <c r="NL21" s="803">
        <f t="shared" ref="NL21:NL27" si="2610">NO53*NL$31</f>
        <v>12899.4611823</v>
      </c>
      <c r="NM21" s="803">
        <f t="shared" ref="NM21:NM27" si="2611">NO53*NM$31</f>
        <v>15020.262343799997</v>
      </c>
      <c r="NN21" s="803">
        <f t="shared" ref="NN21:OC27" si="2612">NO53*NN$31</f>
        <v>21993.955574849999</v>
      </c>
      <c r="NO21" s="803">
        <f t="shared" ref="NO21:OC21" si="2613">NO53*NO$31</f>
        <v>33072.022818449994</v>
      </c>
      <c r="NP21" s="803">
        <f t="shared" ref="NP21:NP27" si="2614">NV53*NP$31</f>
        <v>19198.239285680003</v>
      </c>
      <c r="NQ21" s="803">
        <f t="shared" ref="NQ21:NQ27" si="2615">NV53*NQ$31</f>
        <v>13771.859979696001</v>
      </c>
      <c r="NR21" s="803">
        <f t="shared" ref="NR21:NR27" si="2616">NV53*NR$31</f>
        <v>11833.867370416001</v>
      </c>
      <c r="NS21" s="803">
        <f t="shared" ref="NS21:NS27" si="2617">NV53*NS$31</f>
        <v>13347.924096416002</v>
      </c>
      <c r="NT21" s="803">
        <f t="shared" ref="NT21:NT27" si="2618">NV53*NT$31</f>
        <v>13420.598819264002</v>
      </c>
      <c r="NU21" s="803">
        <f t="shared" ref="NU21:OC27" si="2619">NV53*NU$31</f>
        <v>19125.564562832005</v>
      </c>
      <c r="NV21" s="803">
        <f t="shared" ref="NV21:OC21" si="2620">NV53*NV$31</f>
        <v>30426.483965695999</v>
      </c>
      <c r="NW21" s="803">
        <f t="shared" ref="NW21:NW27" si="2621">OC53*NW$31</f>
        <v>22982.121200850004</v>
      </c>
      <c r="NX21" s="803">
        <f t="shared" ref="NX21:NX27" si="2622">OC53*NX$31</f>
        <v>16486.228268370003</v>
      </c>
      <c r="NY21" s="803">
        <f t="shared" ref="NY21:NY27" si="2623">OC53*NY$31</f>
        <v>14166.266506770002</v>
      </c>
      <c r="NZ21" s="803">
        <f t="shared" ref="NZ21:NZ27" si="2624">OC53*NZ$31</f>
        <v>15978.736633020004</v>
      </c>
      <c r="OA21" s="803">
        <f t="shared" ref="OA21:OA27" si="2625">OC53*OA$31</f>
        <v>16065.735199080002</v>
      </c>
      <c r="OB21" s="803">
        <f t="shared" ref="OB21:OC27" si="2626">OC53*OB$31</f>
        <v>22895.122634790005</v>
      </c>
      <c r="OC21" s="803">
        <f t="shared" ref="OC21" si="2627">OC53*OC$31</f>
        <v>36423.399657120004</v>
      </c>
    </row>
    <row r="22" spans="1:435">
      <c r="A22" s="810" t="s">
        <v>29</v>
      </c>
      <c r="B22" s="803">
        <f t="shared" si="368"/>
        <v>18202.335802559999</v>
      </c>
      <c r="C22" s="803">
        <f t="shared" si="369"/>
        <v>17947.022511599997</v>
      </c>
      <c r="D22" s="803">
        <f t="shared" si="370"/>
        <v>18097.206800399996</v>
      </c>
      <c r="E22" s="803">
        <f t="shared" si="371"/>
        <v>18697.943955599996</v>
      </c>
      <c r="F22" s="803">
        <f t="shared" si="372"/>
        <v>20650.33971</v>
      </c>
      <c r="G22" s="803">
        <f t="shared" si="373"/>
        <v>23323.620050639995</v>
      </c>
      <c r="H22" s="803">
        <f t="shared" si="374"/>
        <v>33265.819969199998</v>
      </c>
      <c r="I22" s="803">
        <f t="shared" si="375"/>
        <v>19464.88989816</v>
      </c>
      <c r="J22" s="803">
        <f t="shared" si="376"/>
        <v>19191.867515099999</v>
      </c>
      <c r="K22" s="803">
        <f t="shared" si="377"/>
        <v>19352.468916899998</v>
      </c>
      <c r="L22" s="803">
        <f t="shared" si="378"/>
        <v>19994.8745241</v>
      </c>
      <c r="M22" s="803">
        <f t="shared" si="379"/>
        <v>22082.692747500001</v>
      </c>
      <c r="N22" s="803">
        <f t="shared" ref="N22:BY22" si="2628">O54*N$32</f>
        <v>24941.397699539997</v>
      </c>
      <c r="O22" s="803">
        <f t="shared" ref="O22:BZ22" si="2629">O54*O$32</f>
        <v>35573.210498699998</v>
      </c>
      <c r="P22" s="803">
        <f t="shared" si="382"/>
        <v>20074.082500079996</v>
      </c>
      <c r="Q22" s="803">
        <f t="shared" si="383"/>
        <v>19792.515336299995</v>
      </c>
      <c r="R22" s="803">
        <f t="shared" si="384"/>
        <v>19958.143079699996</v>
      </c>
      <c r="S22" s="803">
        <f t="shared" si="385"/>
        <v>20620.654053299997</v>
      </c>
      <c r="T22" s="803">
        <f t="shared" si="386"/>
        <v>22773.814717499998</v>
      </c>
      <c r="U22" s="803">
        <f t="shared" ref="U22:CF22" si="2630">V54*U$32</f>
        <v>25721.988550019996</v>
      </c>
      <c r="V22" s="803">
        <f t="shared" ref="V22:CG22" si="2631">V54*V$32</f>
        <v>36686.545163099996</v>
      </c>
      <c r="W22" s="803">
        <f t="shared" si="389"/>
        <v>13084.796614932</v>
      </c>
      <c r="X22" s="803">
        <f t="shared" si="390"/>
        <v>12901.263989145</v>
      </c>
      <c r="Y22" s="803">
        <f t="shared" si="391"/>
        <v>13009.224357255</v>
      </c>
      <c r="Z22" s="803">
        <f t="shared" si="392"/>
        <v>13441.065829694999</v>
      </c>
      <c r="AA22" s="803">
        <f t="shared" si="393"/>
        <v>14844.550615125001</v>
      </c>
      <c r="AB22" s="803">
        <f t="shared" ref="AB22:CM22" si="2632">AC54*AB$32</f>
        <v>16766.245167482997</v>
      </c>
      <c r="AC22" s="803">
        <f t="shared" ref="AC22:CN22" si="2633">AC54*AC$32</f>
        <v>23913.221536364999</v>
      </c>
      <c r="AD22" s="803">
        <f t="shared" si="396"/>
        <v>13849.394598396</v>
      </c>
      <c r="AE22" s="803">
        <f t="shared" si="397"/>
        <v>13655.137413434999</v>
      </c>
      <c r="AF22" s="803">
        <f t="shared" si="398"/>
        <v>13769.406345764999</v>
      </c>
      <c r="AG22" s="803">
        <f t="shared" si="399"/>
        <v>14226.482075084999</v>
      </c>
      <c r="AH22" s="803">
        <f t="shared" si="400"/>
        <v>15711.978195375001</v>
      </c>
      <c r="AI22" s="803">
        <f t="shared" ref="AI22:CT22" si="2634">AJ54*AI$32</f>
        <v>17745.965190848998</v>
      </c>
      <c r="AJ22" s="803">
        <f t="shared" ref="AJ22:CU22" si="2635">AJ54*AJ$32</f>
        <v>25310.568511095</v>
      </c>
      <c r="AK22" s="803">
        <f t="shared" si="403"/>
        <v>15420.700644804001</v>
      </c>
      <c r="AL22" s="803">
        <f t="shared" si="404"/>
        <v>15204.403688565</v>
      </c>
      <c r="AM22" s="803">
        <f t="shared" si="405"/>
        <v>15331.637192235001</v>
      </c>
      <c r="AN22" s="803">
        <f t="shared" si="406"/>
        <v>15840.571206915001</v>
      </c>
      <c r="AO22" s="803">
        <f t="shared" si="407"/>
        <v>17494.606754625001</v>
      </c>
      <c r="AP22" s="803">
        <f t="shared" ref="AP22:DA22" si="2636">AQ54*AP$32</f>
        <v>19759.363119950998</v>
      </c>
      <c r="AQ22" s="803">
        <f t="shared" ref="AQ22:DB22" si="2637">AQ54*AQ$32</f>
        <v>28182.221062905002</v>
      </c>
      <c r="AR22" s="803">
        <f t="shared" si="410"/>
        <v>13515.147480996</v>
      </c>
      <c r="AS22" s="803">
        <f t="shared" si="411"/>
        <v>13325.578580685</v>
      </c>
      <c r="AT22" s="803">
        <f t="shared" si="412"/>
        <v>13437.089698514999</v>
      </c>
      <c r="AU22" s="803">
        <f t="shared" si="413"/>
        <v>13883.134169835001</v>
      </c>
      <c r="AV22" s="803">
        <f t="shared" si="414"/>
        <v>15332.778701625002</v>
      </c>
      <c r="AW22" s="803">
        <f t="shared" ref="AW22:DH22" si="2638">AX54*AW$32</f>
        <v>17317.676598998998</v>
      </c>
      <c r="AX22" s="803">
        <f t="shared" ref="AX22:DI22" si="2639">AX54*AX$32</f>
        <v>24699.712599345003</v>
      </c>
      <c r="AY22" s="803">
        <f t="shared" si="417"/>
        <v>14265.613775952001</v>
      </c>
      <c r="AZ22" s="803">
        <f t="shared" si="418"/>
        <v>14065.51853322</v>
      </c>
      <c r="BA22" s="803">
        <f t="shared" si="419"/>
        <v>14183.221617179999</v>
      </c>
      <c r="BB22" s="803">
        <f t="shared" si="420"/>
        <v>14654.03395302</v>
      </c>
      <c r="BC22" s="803">
        <f t="shared" si="421"/>
        <v>16184.174044500001</v>
      </c>
      <c r="BD22" s="803">
        <f t="shared" ref="BD22:DO22" si="2640">BE54*BD$32</f>
        <v>18279.288938988</v>
      </c>
      <c r="BE22" s="803">
        <f t="shared" ref="BE22:DP22" si="2641">BE54*BE$32</f>
        <v>26071.233097140001</v>
      </c>
      <c r="BF22" s="803">
        <f t="shared" si="424"/>
        <v>19147.758728994002</v>
      </c>
      <c r="BG22" s="803">
        <f t="shared" si="425"/>
        <v>18879.184555402502</v>
      </c>
      <c r="BH22" s="803">
        <f t="shared" si="426"/>
        <v>19037.169363397501</v>
      </c>
      <c r="BI22" s="803">
        <f t="shared" si="427"/>
        <v>19669.1085953775</v>
      </c>
      <c r="BJ22" s="803">
        <f t="shared" si="428"/>
        <v>21722.911099312503</v>
      </c>
      <c r="BK22" s="803">
        <f t="shared" ref="BK22:DV22" si="2642">BL54*BK$32</f>
        <v>24535.040681623501</v>
      </c>
      <c r="BL22" s="803">
        <f t="shared" ref="BL22:DW22" si="2643">BL54*BL$32</f>
        <v>34993.634970892504</v>
      </c>
      <c r="BM22" s="803">
        <f t="shared" si="431"/>
        <v>16299.295056576</v>
      </c>
      <c r="BN22" s="803">
        <f t="shared" si="432"/>
        <v>16070.674581359999</v>
      </c>
      <c r="BO22" s="803">
        <f t="shared" si="433"/>
        <v>16205.157213839999</v>
      </c>
      <c r="BP22" s="803">
        <f t="shared" si="434"/>
        <v>16743.087743759999</v>
      </c>
      <c r="BQ22" s="803">
        <f t="shared" si="435"/>
        <v>18491.361966</v>
      </c>
      <c r="BR22" s="803">
        <f t="shared" ref="BR22:EC22" si="2644">BS54*BR$32</f>
        <v>20885.152824143999</v>
      </c>
      <c r="BS22" s="803">
        <f t="shared" ref="BS22:ED22" si="2645">BS54*BS$32</f>
        <v>29787.903094320001</v>
      </c>
      <c r="BT22" s="803">
        <f t="shared" si="438"/>
        <v>17214.224832630003</v>
      </c>
      <c r="BU22" s="803">
        <f t="shared" si="439"/>
        <v>16972.771183987505</v>
      </c>
      <c r="BV22" s="803">
        <f t="shared" si="440"/>
        <v>17114.802742012504</v>
      </c>
      <c r="BW22" s="803">
        <f t="shared" si="441"/>
        <v>17682.928974112503</v>
      </c>
      <c r="BX22" s="803">
        <f t="shared" si="442"/>
        <v>19529.339228437508</v>
      </c>
      <c r="BY22" s="803">
        <f t="shared" ref="BY22:EJ22" si="2646">BZ54*BY$32</f>
        <v>22057.500961282505</v>
      </c>
      <c r="BZ22" s="803">
        <f t="shared" ref="BZ22:EK22" si="2647">BZ54*BZ$32</f>
        <v>31459.990102537507</v>
      </c>
      <c r="CA22" s="803">
        <f t="shared" si="445"/>
        <v>14142.554895798001</v>
      </c>
      <c r="CB22" s="803">
        <f t="shared" si="446"/>
        <v>13944.1857264675</v>
      </c>
      <c r="CC22" s="803">
        <f t="shared" si="447"/>
        <v>14060.873473132498</v>
      </c>
      <c r="CD22" s="803">
        <f t="shared" si="448"/>
        <v>14527.6244597925</v>
      </c>
      <c r="CE22" s="803">
        <f t="shared" si="449"/>
        <v>16044.565166437502</v>
      </c>
      <c r="CF22" s="803">
        <f t="shared" ref="CF22:EQ22" si="2648">CG54*CF$32</f>
        <v>18121.6070570745</v>
      </c>
      <c r="CG22" s="803">
        <f t="shared" ref="CG22:ER22" si="2649">CG54*CG$32</f>
        <v>25846.3358862975</v>
      </c>
      <c r="CH22" s="803">
        <f t="shared" si="452"/>
        <v>15667.302629412001</v>
      </c>
      <c r="CI22" s="803">
        <f t="shared" si="453"/>
        <v>15447.546734445001</v>
      </c>
      <c r="CJ22" s="803">
        <f t="shared" si="454"/>
        <v>15576.814907955</v>
      </c>
      <c r="CK22" s="803">
        <f t="shared" si="455"/>
        <v>16093.887601995</v>
      </c>
      <c r="CL22" s="803">
        <f t="shared" si="456"/>
        <v>17774.373857625003</v>
      </c>
      <c r="CM22" s="803">
        <f t="shared" ref="CM22:EX22" si="2650">CN54*CM$32</f>
        <v>20075.347346103001</v>
      </c>
      <c r="CN22" s="803">
        <f t="shared" ref="CN22:EY22" si="2651">CN54*CN$32</f>
        <v>28632.900432465001</v>
      </c>
      <c r="CO22" s="803">
        <f t="shared" si="459"/>
        <v>19707.193447199999</v>
      </c>
      <c r="CP22" s="803">
        <f t="shared" si="460"/>
        <v>19430.772417</v>
      </c>
      <c r="CQ22" s="803">
        <f t="shared" si="461"/>
        <v>19593.373023</v>
      </c>
      <c r="CR22" s="803">
        <f t="shared" si="462"/>
        <v>20243.775447</v>
      </c>
      <c r="CS22" s="803">
        <f t="shared" si="463"/>
        <v>22357.583325000003</v>
      </c>
      <c r="CT22" s="803">
        <f t="shared" ref="CT22:FE22" si="2652">CU54*CT$32</f>
        <v>25251.8741118</v>
      </c>
      <c r="CU22" s="803">
        <f t="shared" ref="CU22:FF22" si="2653">CU54*CU$32</f>
        <v>36016.034228999997</v>
      </c>
      <c r="CV22" s="803">
        <f t="shared" si="466"/>
        <v>21423.926120400003</v>
      </c>
      <c r="CW22" s="803">
        <f t="shared" si="467"/>
        <v>21123.4255065</v>
      </c>
      <c r="CX22" s="803">
        <f t="shared" si="468"/>
        <v>21300.1905735</v>
      </c>
      <c r="CY22" s="803">
        <f t="shared" si="469"/>
        <v>22007.250841500001</v>
      </c>
      <c r="CZ22" s="803">
        <f t="shared" si="470"/>
        <v>24305.196712500005</v>
      </c>
      <c r="DA22" s="803">
        <f t="shared" ref="DA22:FL22" si="2654">DB54*DA$32</f>
        <v>27451.614905099999</v>
      </c>
      <c r="DB22" s="803">
        <f t="shared" ref="DB22:FM22" si="2655">DB54*DB$32</f>
        <v>39153.462340500002</v>
      </c>
      <c r="DC22" s="803">
        <f t="shared" si="473"/>
        <v>16197.584806799998</v>
      </c>
      <c r="DD22" s="803">
        <f t="shared" si="474"/>
        <v>15970.390960499997</v>
      </c>
      <c r="DE22" s="803">
        <f t="shared" si="475"/>
        <v>16104.034399499997</v>
      </c>
      <c r="DF22" s="803">
        <f t="shared" si="476"/>
        <v>16638.608155499998</v>
      </c>
      <c r="DG22" s="803">
        <f t="shared" si="477"/>
        <v>18375.972862499999</v>
      </c>
      <c r="DH22" s="803">
        <f t="shared" ref="DH22:FS22" si="2656">DI54*DH$32</f>
        <v>20754.826076699996</v>
      </c>
      <c r="DI22" s="803">
        <f t="shared" ref="DI22:FT22" si="2657">DI54*DI$32</f>
        <v>29602.021738499996</v>
      </c>
      <c r="DJ22" s="803">
        <f t="shared" si="480"/>
        <v>18708.683211240001</v>
      </c>
      <c r="DK22" s="803">
        <f t="shared" si="481"/>
        <v>18446.267687649997</v>
      </c>
      <c r="DL22" s="803">
        <f t="shared" si="482"/>
        <v>18600.629760349999</v>
      </c>
      <c r="DM22" s="803">
        <f t="shared" si="483"/>
        <v>19218.078051149998</v>
      </c>
      <c r="DN22" s="803">
        <f t="shared" si="484"/>
        <v>21224.78499625</v>
      </c>
      <c r="DO22" s="803">
        <f t="shared" ref="DO22:FZ22" si="2658">DP54*DO$32</f>
        <v>23972.429890309999</v>
      </c>
      <c r="DP22" s="803">
        <f t="shared" ref="DP22:GA22" si="2659">DP54*DP$32</f>
        <v>34191.199103049999</v>
      </c>
      <c r="DQ22" s="803">
        <f t="shared" si="487"/>
        <v>19155.921515179201</v>
      </c>
      <c r="DR22" s="803">
        <f t="shared" si="488"/>
        <v>18887.232847062001</v>
      </c>
      <c r="DS22" s="803">
        <f t="shared" si="489"/>
        <v>19045.285004778001</v>
      </c>
      <c r="DT22" s="803">
        <f t="shared" si="490"/>
        <v>19677.493635642</v>
      </c>
      <c r="DU22" s="803">
        <f t="shared" si="491"/>
        <v>21732.171685950005</v>
      </c>
      <c r="DV22" s="803">
        <f t="shared" ref="DV22:GG22" si="2660">DW54*DV$32</f>
        <v>24545.500093294802</v>
      </c>
      <c r="DW22" s="803">
        <f t="shared" ref="DW22:GH22" si="2661">DW54*DW$32</f>
        <v>35008.552934094005</v>
      </c>
      <c r="DX22" s="803">
        <f>ED54*DX$31</f>
        <v>46022.856215910011</v>
      </c>
      <c r="DY22" s="803">
        <f>ED54*DY$31</f>
        <v>39978.063160686004</v>
      </c>
      <c r="DZ22" s="803">
        <f>ED54*DZ$31</f>
        <v>56079.19375323721</v>
      </c>
      <c r="EA22" s="803">
        <f>ED54*EA$31</f>
        <v>18656.429474986802</v>
      </c>
      <c r="EB22" s="803">
        <f>ED54*EB$31</f>
        <v>22283.305308121206</v>
      </c>
      <c r="EC22" s="803">
        <f>ED54*EC$31</f>
        <v>36268.758331344005</v>
      </c>
      <c r="ED22" s="803">
        <f>ED54*ED$31</f>
        <v>55474.714447714803</v>
      </c>
      <c r="EE22" s="803">
        <f t="shared" ref="EE22:EE29" si="2662">EK54*EE$31</f>
        <v>26237.362016249997</v>
      </c>
      <c r="EF22" s="803">
        <f t="shared" ref="EF22:EF29" si="2663">EK54*EF$31</f>
        <v>17009.048479500001</v>
      </c>
      <c r="EG22" s="803">
        <f t="shared" ref="EG22:EG29" si="2664">EK54*EG$31</f>
        <v>17334.753663150001</v>
      </c>
      <c r="EH22" s="803">
        <f t="shared" ref="EH22:EH29" si="2665">EK54*EH$31</f>
        <v>18709.953327450003</v>
      </c>
      <c r="EI22" s="803">
        <f t="shared" ref="EI22:EI29" si="2666">EK54*EI$31</f>
        <v>21786.057839699999</v>
      </c>
      <c r="EJ22" s="803">
        <f t="shared" ref="EJ22:EJ29" si="2667">EK54*EJ$31</f>
        <v>31901.013265275004</v>
      </c>
      <c r="EK22" s="803">
        <f t="shared" ref="EK22:EK29" si="2668">EK54*EK$31</f>
        <v>47969.135658675004</v>
      </c>
      <c r="EL22" s="803">
        <f t="shared" ref="EL22:EL29" si="2669">ER54*EL$31</f>
        <v>25052.305110000001</v>
      </c>
      <c r="EM22" s="803">
        <f t="shared" ref="EM22:EM29" si="2670">ER54*EM$31</f>
        <v>16240.804692000002</v>
      </c>
      <c r="EN22" s="803">
        <f t="shared" ref="EN22:EN29" si="2671">ER54*EN$31</f>
        <v>16551.798824400001</v>
      </c>
      <c r="EO22" s="803">
        <f t="shared" ref="EO22:EO29" si="2672">ER54*EO$31</f>
        <v>17864.885161200003</v>
      </c>
      <c r="EP22" s="803">
        <f t="shared" ref="EP22:EP29" si="2673">ER54*EP$31</f>
        <v>20802.051967200001</v>
      </c>
      <c r="EQ22" s="803">
        <f t="shared" ref="EQ22:EQ29" si="2674">ER54*EQ$31</f>
        <v>30460.147523400003</v>
      </c>
      <c r="ER22" s="803">
        <f t="shared" ref="ER22:ER29" si="2675">ER54*ER$31</f>
        <v>45802.5247218</v>
      </c>
      <c r="ES22" s="803">
        <f t="shared" ref="ES22:ES29" si="2676">EY54*ES$31</f>
        <v>27663.568963350004</v>
      </c>
      <c r="ET22" s="803">
        <f t="shared" ref="ET22:ET29" si="2677">EY54*ET$31</f>
        <v>17933.624017620004</v>
      </c>
      <c r="EU22" s="803">
        <f t="shared" ref="EU22:EU29" si="2678">EY54*EU$31</f>
        <v>18277.033839234002</v>
      </c>
      <c r="EV22" s="803">
        <f t="shared" ref="EV22:EV29" si="2679">EY54*EV$31</f>
        <v>19726.986419382003</v>
      </c>
      <c r="EW22" s="803">
        <f t="shared" ref="EW22:EW29" si="2680">EY54*EW$31</f>
        <v>22970.301401292003</v>
      </c>
      <c r="EX22" s="803">
        <f t="shared" ref="EX22:EX29" si="2681">EY54*EX$31</f>
        <v>33635.084194749004</v>
      </c>
      <c r="EY22" s="803">
        <f t="shared" ref="EY22:EY29" si="2682">EY54*EY$31</f>
        <v>50576.635394373006</v>
      </c>
      <c r="EZ22" s="803">
        <f t="shared" ref="EZ22:EZ29" si="2683">FF54*EZ$31</f>
        <v>27869.482886250007</v>
      </c>
      <c r="FA22" s="803">
        <f t="shared" ref="FA22:FA29" si="2684">FF54*FA$31</f>
        <v>18067.113043500005</v>
      </c>
      <c r="FB22" s="803">
        <f t="shared" ref="FB22:FB29" si="2685">FF54*FB$31</f>
        <v>18413.079037950003</v>
      </c>
      <c r="FC22" s="803">
        <f t="shared" ref="FC22:FC29" si="2686">FF54*FC$31</f>
        <v>19873.824347850008</v>
      </c>
      <c r="FD22" s="803">
        <f t="shared" ref="FD22:FD29" si="2687">FF54*FD$31</f>
        <v>23141.280962100005</v>
      </c>
      <c r="FE22" s="803">
        <f t="shared" ref="FE22:FE29" si="2688">FF54*FE$31</f>
        <v>33885.447123075013</v>
      </c>
      <c r="FF22" s="803">
        <f t="shared" ref="FF22:FF29" si="2689">FF54*FF$31</f>
        <v>50953.102849275019</v>
      </c>
      <c r="FG22" s="803">
        <f t="shared" ref="FG22:FG29" si="2690">FM54*FG$31</f>
        <v>28953.086434650002</v>
      </c>
      <c r="FH22" s="803">
        <f t="shared" ref="FH22:FH29" si="2691">FM54*FH$31</f>
        <v>18769.587067980003</v>
      </c>
      <c r="FI22" s="803">
        <f t="shared" ref="FI22:FI29" si="2692">FM54*FI$31</f>
        <v>19129.004692686001</v>
      </c>
      <c r="FJ22" s="803">
        <f t="shared" ref="FJ22:FJ29" si="2693">FM54*FJ$31</f>
        <v>20646.545774778006</v>
      </c>
      <c r="FK22" s="803">
        <f t="shared" ref="FK22:FK29" si="2694">FM54*FK$31</f>
        <v>24041.045563668002</v>
      </c>
      <c r="FL22" s="803">
        <f t="shared" ref="FL22:FL29" si="2695">FM54*FL$31</f>
        <v>35202.959575371009</v>
      </c>
      <c r="FM22" s="803">
        <f t="shared" ref="FM22:FM29" si="2696">FM54*FM$31</f>
        <v>52934.229060867008</v>
      </c>
      <c r="FN22" s="803">
        <f t="shared" ref="FN22:FN29" si="2697">FT54*FN$31</f>
        <v>25872.219899909996</v>
      </c>
      <c r="FO22" s="803">
        <f t="shared" ref="FO22:FO29" si="2698">FT54*FO$31</f>
        <v>16772.335659251999</v>
      </c>
      <c r="FP22" s="803">
        <f t="shared" ref="FP22:FP29" si="2699">FT54*FP$31</f>
        <v>17093.5080442164</v>
      </c>
      <c r="FQ22" s="803">
        <f t="shared" ref="FQ22:FQ29" si="2700">FT54*FQ$31</f>
        <v>18449.569225177202</v>
      </c>
      <c r="FR22" s="803">
        <f t="shared" ref="FR22:FR29" si="2701">FT54*FR$31</f>
        <v>21482.863972063198</v>
      </c>
      <c r="FS22" s="803">
        <f t="shared" ref="FS22:FS29" si="2702">FT54*FS$31</f>
        <v>31457.050816235402</v>
      </c>
      <c r="FT22" s="803">
        <f t="shared" ref="FT22:FT29" si="2703">FT54*FT$31</f>
        <v>47301.5551411458</v>
      </c>
      <c r="FU22" s="803">
        <f t="shared" ref="FU22:FU29" si="2704">GA54*FU$31</f>
        <v>28931.649572009996</v>
      </c>
      <c r="FV22" s="803">
        <f t="shared" ref="FV22:FV29" si="2705">GA54*FV$31</f>
        <v>18755.690067371997</v>
      </c>
      <c r="FW22" s="803">
        <f t="shared" ref="FW22:FW29" si="2706">GA54*FW$31</f>
        <v>19114.841579300395</v>
      </c>
      <c r="FX22" s="803">
        <f t="shared" ref="FX22:FX29" si="2707">GA54*FX$31</f>
        <v>20631.259074109199</v>
      </c>
      <c r="FY22" s="803">
        <f t="shared" ref="FY22:FY29" si="2708">GA54*FY$31</f>
        <v>24023.245575655194</v>
      </c>
      <c r="FZ22" s="803">
        <f t="shared" ref="FZ22:FZ29" si="2709">GA54*FZ$31</f>
        <v>35176.895307209401</v>
      </c>
      <c r="GA22" s="803">
        <f t="shared" ref="GA22:GA29" si="2710">GA54*GA$31</f>
        <v>52895.03656234379</v>
      </c>
      <c r="GB22" s="803">
        <f t="shared" ref="GB22:GB29" si="2711">GH54*GB$31</f>
        <v>34517.287427399999</v>
      </c>
      <c r="GC22" s="803">
        <f t="shared" ref="GC22:GC29" si="2712">GH54*GC$31</f>
        <v>23090.875037640002</v>
      </c>
      <c r="GD22" s="803">
        <f t="shared" ref="GD22:GD29" si="2713">GH54*GD$31</f>
        <v>22091.063953535999</v>
      </c>
      <c r="GE22" s="803">
        <f t="shared" ref="GE22:GE29" si="2714">GH54*GE$31</f>
        <v>24614.396689608002</v>
      </c>
      <c r="GF22" s="803">
        <f t="shared" ref="GF22:GF29" si="2715">GH54*GF$31</f>
        <v>28661.251077648001</v>
      </c>
      <c r="GG22" s="803">
        <f t="shared" ref="GG22:GG29" si="2716">GH54*GG$31</f>
        <v>41968.260506556006</v>
      </c>
      <c r="GH22" s="803">
        <f t="shared" ref="GH22:GH29" si="2717">GH54*GH$31</f>
        <v>63107.123427612001</v>
      </c>
      <c r="GI22" s="803">
        <f t="shared" ref="GI22:GI29" si="2718">GO54*GI$31</f>
        <v>38180.331223560002</v>
      </c>
      <c r="GJ22" s="803">
        <f t="shared" ref="GJ22:GJ29" si="2719">GO54*GJ$31</f>
        <v>25541.325025416005</v>
      </c>
      <c r="GK22" s="803">
        <f t="shared" ref="GK22:GK29" si="2720">GO54*GK$31</f>
        <v>24435.411983078404</v>
      </c>
      <c r="GL22" s="803">
        <f t="shared" ref="GL22:GL29" si="2721">GO54*GL$31</f>
        <v>27226.525851835209</v>
      </c>
      <c r="GM22" s="803">
        <f t="shared" ref="GM22:GM29" si="2722">GO54*GM$31</f>
        <v>31702.840547011205</v>
      </c>
      <c r="GN22" s="803">
        <f t="shared" ref="GN22:GN29" si="2723">GO54*GN$31</f>
        <v>46422.016515266412</v>
      </c>
      <c r="GO22" s="803">
        <f t="shared" ref="GO22:GO29" si="2724">GO54*GO$31</f>
        <v>69804.177981832821</v>
      </c>
      <c r="GP22" s="803">
        <f t="shared" ref="GP22:GP29" si="2725">GV54*GP$31</f>
        <v>28567.530346860003</v>
      </c>
      <c r="GQ22" s="803">
        <f t="shared" ref="GQ22:GQ29" si="2726">GV54*GQ$31</f>
        <v>19110.692714796005</v>
      </c>
      <c r="GR22" s="803">
        <f t="shared" ref="GR22:GR29" si="2727">GV54*GR$31</f>
        <v>18283.219421990401</v>
      </c>
      <c r="GS22" s="803">
        <f t="shared" ref="GS22:GS29" si="2728">GV54*GS$31</f>
        <v>20371.604399071206</v>
      </c>
      <c r="GT22" s="803">
        <f t="shared" ref="GT22:GT29" si="2729">GV54*GT$31</f>
        <v>23720.901060427204</v>
      </c>
      <c r="GU22" s="803">
        <f t="shared" ref="GU22:GU29" si="2730">GV54*GU$31</f>
        <v>34734.176552768411</v>
      </c>
      <c r="GV22" s="803">
        <f t="shared" ref="GV22:GV29" si="2731">GV54*GV$31</f>
        <v>52229.32617208681</v>
      </c>
      <c r="GW22" s="803">
        <f t="shared" ref="GW22:GW29" si="2732">HC54*GW$31</f>
        <v>34244.957323440001</v>
      </c>
      <c r="GX22" s="803">
        <f t="shared" ref="GX22:GX29" si="2733">HC54*GX$31</f>
        <v>22908.695588784005</v>
      </c>
      <c r="GY22" s="803">
        <f t="shared" ref="GY22:GY29" si="2734">HC54*GY$31</f>
        <v>21916.772687001601</v>
      </c>
      <c r="GZ22" s="803">
        <f t="shared" ref="GZ22:GZ29" si="2735">HC54*GZ$31</f>
        <v>24420.197153404806</v>
      </c>
      <c r="HA22" s="803">
        <f t="shared" ref="HA22:HA29" si="2736">HC54*HA$31</f>
        <v>28435.123184428805</v>
      </c>
      <c r="HB22" s="803">
        <f t="shared" ref="HB22:HB29" si="2737">HC54*HB$31</f>
        <v>41637.144662913612</v>
      </c>
      <c r="HC22" s="803">
        <f t="shared" ref="HC22:HC29" si="2738">HC54*HC$31</f>
        <v>62609.228872027212</v>
      </c>
      <c r="HD22" s="803">
        <f t="shared" ref="HD22:HD29" si="2739">HJ54*HD$31</f>
        <v>33530.847795374997</v>
      </c>
      <c r="HE22" s="803">
        <f t="shared" ref="HE22:HE29" si="2740">HJ54*HE$31</f>
        <v>22430.980938975001</v>
      </c>
      <c r="HF22" s="803">
        <f t="shared" ref="HF22:HF29" si="2741">HJ54*HF$31</f>
        <v>21459.742589040001</v>
      </c>
      <c r="HG22" s="803">
        <f t="shared" ref="HG22:HG29" si="2742">HJ54*HG$31</f>
        <v>23910.963186495002</v>
      </c>
      <c r="HH22" s="803">
        <f t="shared" ref="HH22:HH29" si="2743">HJ54*HH$31</f>
        <v>27842.166031470002</v>
      </c>
      <c r="HI22" s="803">
        <f t="shared" ref="HI22:HI29" si="2744">HJ54*HI$31</f>
        <v>40768.885974652505</v>
      </c>
      <c r="HJ22" s="803">
        <f t="shared" ref="HJ22:HJ29" si="2745">HJ54*HJ$31</f>
        <v>61303.639658992506</v>
      </c>
      <c r="HK22" s="803">
        <f t="shared" ref="HK22:HK29" si="2746">HQ54*HK$31</f>
        <v>38144.771104125</v>
      </c>
      <c r="HL22" s="803">
        <f t="shared" ref="HL22:HL29" si="2747">HQ54*HL$31</f>
        <v>25517.536531725</v>
      </c>
      <c r="HM22" s="803">
        <f t="shared" ref="HM22:HM29" si="2748">HQ54*HM$31</f>
        <v>24412.653506639999</v>
      </c>
      <c r="HN22" s="803">
        <f t="shared" ref="HN22:HN29" si="2749">HQ54*HN$31</f>
        <v>27201.167808045</v>
      </c>
      <c r="HO22" s="803">
        <f t="shared" ref="HO22:HO29" si="2750">HQ54*HO$31</f>
        <v>31673.313385769998</v>
      </c>
      <c r="HP22" s="803">
        <f t="shared" ref="HP22:HP29" si="2751">HQ54*HP$31</f>
        <v>46378.780314877506</v>
      </c>
      <c r="HQ22" s="803">
        <f t="shared" ref="HQ22:HQ29" si="2752">HQ54*HQ$31</f>
        <v>69739.1642738175</v>
      </c>
      <c r="HR22" s="803">
        <f t="shared" ref="HR22:HR29" si="2753">HX54*HR$31</f>
        <v>31589.826019500004</v>
      </c>
      <c r="HS22" s="803">
        <f t="shared" ref="HS22:HS29" si="2754">HX54*HS$31</f>
        <v>21132.504302700003</v>
      </c>
      <c r="HT22" s="803">
        <f t="shared" ref="HT22:HT29" si="2755">HX54*HT$31</f>
        <v>20217.488652480002</v>
      </c>
      <c r="HU22" s="803">
        <f t="shared" ref="HU22:HU29" si="2756">HX54*HU$31</f>
        <v>22526.813864940006</v>
      </c>
      <c r="HV22" s="803">
        <f t="shared" ref="HV22:HV29" si="2757">HX54*HV$31</f>
        <v>26230.448639640003</v>
      </c>
      <c r="HW22" s="803">
        <f t="shared" ref="HW22:HW29" si="2758">HX54*HW$31</f>
        <v>38408.87122233001</v>
      </c>
      <c r="HX22" s="803">
        <f t="shared" ref="HX22:HX29" si="2759">HX54*HX$31</f>
        <v>57754.916398410009</v>
      </c>
      <c r="HY22" s="803">
        <f t="shared" ref="HY22:HY29" si="2760">IE54*HY$31</f>
        <v>32094.773116875</v>
      </c>
      <c r="HZ22" s="803">
        <f t="shared" ref="HZ22:HZ29" si="2761">IE54*HZ$31</f>
        <v>21470.296498875003</v>
      </c>
      <c r="IA22" s="803">
        <f t="shared" ref="IA22:IA29" si="2762">IE54*IA$31</f>
        <v>20540.654794800001</v>
      </c>
      <c r="IB22" s="803">
        <f t="shared" ref="IB22:IB29" si="2763">IE54*IB$31</f>
        <v>22886.893381275004</v>
      </c>
      <c r="IC22" s="803">
        <f t="shared" ref="IC22:IC29" si="2764">IE54*IC$31</f>
        <v>26649.728850150001</v>
      </c>
      <c r="ID22" s="803">
        <f t="shared" ref="ID22:ID29" si="2765">IE54*ID$31</f>
        <v>39022.817244862505</v>
      </c>
      <c r="IE22" s="803">
        <f t="shared" ref="IE22:IE29" si="2766">IE54*IE$31</f>
        <v>58678.098988162506</v>
      </c>
      <c r="IF22" s="803">
        <f t="shared" ref="IF22:IF29" si="2767">IL54*IF$31</f>
        <v>30501.975866249999</v>
      </c>
      <c r="IG22" s="803">
        <f t="shared" ref="IG22:IG29" si="2768">IL54*IG$31</f>
        <v>20404.770062250002</v>
      </c>
      <c r="IH22" s="803">
        <f t="shared" ref="IH22:IH29" si="2769">IL54*IH$31</f>
        <v>19521.264554400001</v>
      </c>
      <c r="II22" s="803">
        <f t="shared" ref="II22:II29" si="2770">IL54*II$31</f>
        <v>21751.064169450001</v>
      </c>
      <c r="IJ22" s="803">
        <f t="shared" ref="IJ22:IJ29" si="2771">IL54*IJ$31</f>
        <v>25327.157891700001</v>
      </c>
      <c r="IK22" s="803">
        <f t="shared" ref="IK22:IK29" si="2772">IL54*IK$31</f>
        <v>37086.195484275006</v>
      </c>
      <c r="IL22" s="803">
        <f t="shared" ref="IL22:IL29" si="2773">IL54*IL$31</f>
        <v>55766.026221675005</v>
      </c>
      <c r="IM22" s="803">
        <f t="shared" ref="IM22:IM29" si="2774">IS54*IM$31</f>
        <v>29346.333583874995</v>
      </c>
      <c r="IN22" s="803">
        <f t="shared" ref="IN22:IN29" si="2775">IS54*IN$31</f>
        <v>19631.685225074998</v>
      </c>
      <c r="IO22" s="803">
        <f t="shared" ref="IO22:IO29" si="2776">IS54*IO$31</f>
        <v>18781.653493679998</v>
      </c>
      <c r="IP22" s="803">
        <f t="shared" ref="IP22:IP29" si="2777">IS54*IP$31</f>
        <v>20926.971672914999</v>
      </c>
      <c r="IQ22" s="803">
        <f t="shared" ref="IQ22:IQ29" si="2778">IS54*IQ$31</f>
        <v>24367.576299989996</v>
      </c>
      <c r="IR22" s="803">
        <f t="shared" ref="IR22:IR29" si="2779">IS54*IR$31</f>
        <v>35681.093867842501</v>
      </c>
      <c r="IS22" s="803">
        <f t="shared" ref="IS22:IS29" si="2780">IS54*IS$31</f>
        <v>53653.193331622497</v>
      </c>
      <c r="IT22" s="803">
        <f t="shared" ref="IT22:IT29" si="2781">IZ54*IT$31</f>
        <v>36256.856868750001</v>
      </c>
      <c r="IU22" s="803">
        <f t="shared" ref="IU22:IU29" si="2782">IZ54*IU$31</f>
        <v>24254.587008750001</v>
      </c>
      <c r="IV22" s="803">
        <f t="shared" ref="IV22:IV29" si="2783">IZ54*IV$31</f>
        <v>23204.388395999998</v>
      </c>
      <c r="IW22" s="803">
        <f t="shared" ref="IW22:IW29" si="2784">IZ54*IW$31</f>
        <v>25854.889656750001</v>
      </c>
      <c r="IX22" s="803">
        <f t="shared" ref="IX22:IX29" si="2785">IZ54*IX$31</f>
        <v>30105.693565499998</v>
      </c>
      <c r="IY22" s="803">
        <f t="shared" ref="IY22:IY29" si="2786">IZ54*IY$31</f>
        <v>44083.337006625006</v>
      </c>
      <c r="IZ22" s="803">
        <f t="shared" ref="IZ22:IZ29" si="2787">IZ54*IZ$31</f>
        <v>66287.536247625001</v>
      </c>
      <c r="JA22" s="803">
        <f t="shared" ref="JA22:JA29" si="2788">JG54*JA$31</f>
        <v>27541.680458249997</v>
      </c>
      <c r="JB22" s="803">
        <f t="shared" ref="JB22:JB29" si="2789">JG54*JB$31</f>
        <v>18424.43451345</v>
      </c>
      <c r="JC22" s="803">
        <f t="shared" ref="JC22:JC29" si="2790">JG54*JC$31</f>
        <v>17626.67549328</v>
      </c>
      <c r="JD22" s="803">
        <f t="shared" ref="JD22:JD29" si="2791">JG54*JD$31</f>
        <v>19640.067306090001</v>
      </c>
      <c r="JE22" s="803">
        <f t="shared" ref="JE22:JE29" si="2792">JG54*JE$31</f>
        <v>22869.091911539999</v>
      </c>
      <c r="JF22" s="803">
        <f t="shared" ref="JF22:JF29" si="2793">JG54*JF$31</f>
        <v>33486.884584755004</v>
      </c>
      <c r="JG22" s="803">
        <f t="shared" ref="JG22:JG29" si="2794">JG54*JG$31</f>
        <v>50353.789582635</v>
      </c>
      <c r="JH22" s="803">
        <f t="shared" ref="JH22:JH29" si="2795">JN54*JH$31</f>
        <v>30406.082193374994</v>
      </c>
      <c r="JI22" s="803">
        <f t="shared" ref="JI22:JI29" si="2796">JN54*JI$31</f>
        <v>20340.620501774996</v>
      </c>
      <c r="JJ22" s="803">
        <f t="shared" ref="JJ22:JJ29" si="2797">JN54*JJ$31</f>
        <v>19459.892603759996</v>
      </c>
      <c r="JK22" s="803">
        <f t="shared" ref="JK22:JK29" si="2798">JN54*JK$31</f>
        <v>21682.682060654999</v>
      </c>
      <c r="JL22" s="803">
        <f t="shared" ref="JL22:JL29" si="2799">JN54*JL$31</f>
        <v>25247.533076429994</v>
      </c>
      <c r="JM22" s="803">
        <f t="shared" ref="JM22:JM29" si="2800">JN54*JM$31</f>
        <v>36969.602004772496</v>
      </c>
      <c r="JN22" s="803">
        <f t="shared" ref="JN22:JN29" si="2801">JN54*JN$31</f>
        <v>55590.706134232496</v>
      </c>
      <c r="JO22" s="803">
        <f t="shared" si="2526"/>
        <v>33513.620174999996</v>
      </c>
      <c r="JP22" s="803">
        <f t="shared" si="2527"/>
        <v>22419.456255000001</v>
      </c>
      <c r="JQ22" s="803">
        <f t="shared" si="2528"/>
        <v>21448.716912</v>
      </c>
      <c r="JR22" s="803">
        <f t="shared" si="2529"/>
        <v>23898.678111000001</v>
      </c>
      <c r="JS22" s="803">
        <f t="shared" si="2530"/>
        <v>27827.861165999999</v>
      </c>
      <c r="JT22" s="803">
        <f t="shared" si="2531"/>
        <v>40747.939564500004</v>
      </c>
      <c r="JU22" s="803">
        <f t="shared" si="2532"/>
        <v>61272.142816500003</v>
      </c>
      <c r="JV22" s="803">
        <f t="shared" si="2533"/>
        <v>32540.384582999999</v>
      </c>
      <c r="JW22" s="803">
        <f t="shared" si="2534"/>
        <v>21768.395203799999</v>
      </c>
      <c r="JX22" s="803">
        <f t="shared" si="2535"/>
        <v>20825.846133119998</v>
      </c>
      <c r="JY22" s="803">
        <f t="shared" si="2536"/>
        <v>23204.660454360001</v>
      </c>
      <c r="JZ22" s="803">
        <f t="shared" si="2537"/>
        <v>27019.740026159998</v>
      </c>
      <c r="KA22" s="803">
        <f t="shared" si="2538"/>
        <v>39564.619324020001</v>
      </c>
      <c r="KB22" s="803">
        <f t="shared" si="2532"/>
        <v>59492.799675540002</v>
      </c>
      <c r="KC22" s="803">
        <f t="shared" si="2540"/>
        <v>32232.661145999999</v>
      </c>
      <c r="KD22" s="803">
        <f t="shared" si="2541"/>
        <v>21562.538835600004</v>
      </c>
      <c r="KE22" s="803">
        <f t="shared" si="2542"/>
        <v>20628.903133439999</v>
      </c>
      <c r="KF22" s="803">
        <f t="shared" si="2543"/>
        <v>22985.221810320003</v>
      </c>
      <c r="KG22" s="803">
        <f t="shared" si="2544"/>
        <v>26764.223461919999</v>
      </c>
      <c r="KH22" s="803">
        <f t="shared" si="2545"/>
        <v>39190.470069240007</v>
      </c>
      <c r="KI22" s="803">
        <f t="shared" si="2532"/>
        <v>58930.196343480005</v>
      </c>
      <c r="KJ22" s="803">
        <f t="shared" si="2547"/>
        <v>38581.113437999993</v>
      </c>
      <c r="KK22" s="803">
        <f t="shared" si="2548"/>
        <v>25809.4345068</v>
      </c>
      <c r="KL22" s="803">
        <f t="shared" si="2549"/>
        <v>24691.912600319996</v>
      </c>
      <c r="KM22" s="803">
        <f t="shared" si="2550"/>
        <v>27512.325030960001</v>
      </c>
      <c r="KN22" s="803">
        <f t="shared" si="2551"/>
        <v>32035.627985759998</v>
      </c>
      <c r="KO22" s="803">
        <f t="shared" si="2552"/>
        <v>46909.312407720005</v>
      </c>
      <c r="KP22" s="803">
        <f t="shared" si="2532"/>
        <v>70536.918430439997</v>
      </c>
      <c r="KQ22" s="803">
        <f t="shared" si="2554"/>
        <v>30606.533553750003</v>
      </c>
      <c r="KR22" s="803">
        <f t="shared" si="2555"/>
        <v>20474.715549750003</v>
      </c>
      <c r="KS22" s="803">
        <f t="shared" si="2556"/>
        <v>19588.1814744</v>
      </c>
      <c r="KT22" s="803">
        <f t="shared" si="2557"/>
        <v>21825.624616950005</v>
      </c>
      <c r="KU22" s="803">
        <f t="shared" si="2558"/>
        <v>25413.976826700004</v>
      </c>
      <c r="KV22" s="803">
        <f t="shared" si="2559"/>
        <v>37213.323210525006</v>
      </c>
      <c r="KW22" s="803">
        <f t="shared" si="2532"/>
        <v>55957.186517925009</v>
      </c>
      <c r="KX22" s="803">
        <f t="shared" si="2561"/>
        <v>42102.560172750003</v>
      </c>
      <c r="KY22" s="803">
        <f t="shared" si="2562"/>
        <v>28165.160943150004</v>
      </c>
      <c r="KZ22" s="803">
        <f t="shared" si="2563"/>
        <v>26945.638510560002</v>
      </c>
      <c r="LA22" s="803">
        <f t="shared" si="2564"/>
        <v>30023.480840430006</v>
      </c>
      <c r="LB22" s="803">
        <f t="shared" si="2565"/>
        <v>34959.64306758</v>
      </c>
      <c r="LC22" s="803">
        <f t="shared" si="2566"/>
        <v>51190.905920385005</v>
      </c>
      <c r="LD22" s="803">
        <f t="shared" si="2567"/>
        <v>76975.094495145007</v>
      </c>
      <c r="LE22" s="803">
        <f t="shared" si="2568"/>
        <v>50205.377491500003</v>
      </c>
      <c r="LF22" s="803">
        <f t="shared" si="2569"/>
        <v>33585.666321900004</v>
      </c>
      <c r="LG22" s="803">
        <f t="shared" si="2570"/>
        <v>32131.441594560001</v>
      </c>
      <c r="LH22" s="803">
        <f t="shared" si="2571"/>
        <v>35801.627811180006</v>
      </c>
      <c r="LI22" s="803">
        <f t="shared" si="2572"/>
        <v>41687.775517080001</v>
      </c>
      <c r="LJ22" s="803">
        <f t="shared" si="2573"/>
        <v>61042.81415001001</v>
      </c>
      <c r="LK22" s="803">
        <f t="shared" si="2567"/>
        <v>91789.279813770016</v>
      </c>
      <c r="LL22" s="803">
        <f t="shared" si="2575"/>
        <v>44267.005398000008</v>
      </c>
      <c r="LM22" s="803">
        <f t="shared" si="2576"/>
        <v>29613.100162800005</v>
      </c>
      <c r="LN22" s="803">
        <f t="shared" si="2577"/>
        <v>28330.883454720002</v>
      </c>
      <c r="LO22" s="803">
        <f t="shared" si="2578"/>
        <v>31566.954194160007</v>
      </c>
      <c r="LP22" s="803">
        <f t="shared" si="2579"/>
        <v>36756.878964960008</v>
      </c>
      <c r="LQ22" s="803">
        <f t="shared" si="2580"/>
        <v>53822.572770120016</v>
      </c>
      <c r="LR22" s="803">
        <f t="shared" si="2567"/>
        <v>80932.297455240012</v>
      </c>
      <c r="LS22" s="803">
        <f t="shared" si="2582"/>
        <v>65155.624553250003</v>
      </c>
      <c r="LT22" s="803">
        <f t="shared" si="2583"/>
        <v>43586.866080450003</v>
      </c>
      <c r="LU22" s="803">
        <f t="shared" si="2584"/>
        <v>41699.599714080003</v>
      </c>
      <c r="LV22" s="803">
        <f t="shared" si="2585"/>
        <v>46462.700543490006</v>
      </c>
      <c r="LW22" s="803">
        <f t="shared" si="2586"/>
        <v>54101.635835940004</v>
      </c>
      <c r="LX22" s="803">
        <f t="shared" si="2587"/>
        <v>79220.252474055014</v>
      </c>
      <c r="LY22" s="803">
        <f t="shared" si="2567"/>
        <v>119122.45564873501</v>
      </c>
      <c r="LZ22" s="803">
        <f t="shared" si="2589"/>
        <v>88839.071532749993</v>
      </c>
      <c r="MA22" s="803">
        <f t="shared" si="2590"/>
        <v>59430.275439149998</v>
      </c>
      <c r="MB22" s="803">
        <f t="shared" si="2591"/>
        <v>56857.005780959989</v>
      </c>
      <c r="MC22" s="803">
        <f t="shared" si="2592"/>
        <v>63351.448251629998</v>
      </c>
      <c r="MD22" s="803">
        <f t="shared" si="2593"/>
        <v>73767.063534779983</v>
      </c>
      <c r="ME22" s="803">
        <f t="shared" si="2594"/>
        <v>108016.057318785</v>
      </c>
      <c r="MF22" s="803">
        <f t="shared" si="2567"/>
        <v>162422.33009194498</v>
      </c>
      <c r="MG22" s="803">
        <f t="shared" si="2596"/>
        <v>107872.48637549998</v>
      </c>
      <c r="MH22" s="803">
        <f t="shared" si="2597"/>
        <v>72162.9736443</v>
      </c>
      <c r="MI22" s="803">
        <f t="shared" si="2598"/>
        <v>69038.391280319993</v>
      </c>
      <c r="MJ22" s="803">
        <f t="shared" si="2599"/>
        <v>76924.242008460002</v>
      </c>
      <c r="MK22" s="803">
        <f t="shared" si="2600"/>
        <v>89571.361100759997</v>
      </c>
      <c r="ML22" s="803">
        <f t="shared" si="2601"/>
        <v>131158.06446897</v>
      </c>
      <c r="MM22" s="803">
        <f t="shared" si="2602"/>
        <v>197220.66302168998</v>
      </c>
      <c r="MN22" s="803">
        <f t="shared" si="2603"/>
        <v>95120.995142250016</v>
      </c>
      <c r="MO22" s="803">
        <f t="shared" si="2604"/>
        <v>63632.665715850017</v>
      </c>
      <c r="MP22" s="803">
        <f t="shared" si="2605"/>
        <v>60877.436891040008</v>
      </c>
      <c r="MQ22" s="803">
        <v>140784.4</v>
      </c>
      <c r="MR22" s="803">
        <v>162644.35</v>
      </c>
      <c r="MS22" s="803">
        <v>184983.96</v>
      </c>
      <c r="MT22" s="803">
        <v>184633.98</v>
      </c>
      <c r="MU22" s="803">
        <v>0</v>
      </c>
      <c r="MV22" s="803">
        <v>27007.39</v>
      </c>
      <c r="MW22" s="803">
        <v>71963.19</v>
      </c>
      <c r="MX22" s="803">
        <v>68326.135259999995</v>
      </c>
      <c r="MY22" s="803">
        <v>64848.026830000003</v>
      </c>
      <c r="MZ22" s="803">
        <v>80377.8</v>
      </c>
      <c r="NA22" s="803">
        <v>66997.649999999994</v>
      </c>
      <c r="NB22" s="803">
        <v>0</v>
      </c>
      <c r="NC22" s="803">
        <f>$NH$54*NC$31</f>
        <v>27481.282800000001</v>
      </c>
      <c r="ND22" s="803">
        <f t="shared" ref="ND22:NH22" si="2802">$NH$54*ND$31</f>
        <v>25799.592359999995</v>
      </c>
      <c r="NE22" s="803">
        <f t="shared" si="2802"/>
        <v>21205.706279999999</v>
      </c>
      <c r="NF22" s="803">
        <f t="shared" si="2802"/>
        <v>26742.979679999997</v>
      </c>
      <c r="NG22" s="803">
        <f t="shared" si="2802"/>
        <v>45385.133459999997</v>
      </c>
      <c r="NH22" s="803">
        <f t="shared" si="2802"/>
        <v>58469.505420000001</v>
      </c>
      <c r="NI22" s="803">
        <f t="shared" si="2607"/>
        <v>26089.601412</v>
      </c>
      <c r="NJ22" s="803">
        <f t="shared" si="2608"/>
        <v>17453.043703200001</v>
      </c>
      <c r="NK22" s="803">
        <f t="shared" si="2609"/>
        <v>16697.344903679998</v>
      </c>
      <c r="NL22" s="803">
        <f t="shared" si="2610"/>
        <v>18604.584731040002</v>
      </c>
      <c r="NM22" s="803">
        <f t="shared" si="2611"/>
        <v>21663.365586239997</v>
      </c>
      <c r="NN22" s="803">
        <f t="shared" si="2612"/>
        <v>31721.356751280004</v>
      </c>
      <c r="NO22" s="803">
        <f t="shared" si="2602"/>
        <v>47698.988512559998</v>
      </c>
      <c r="NP22" s="803">
        <f t="shared" si="2614"/>
        <v>51548.680630160001</v>
      </c>
      <c r="NQ22" s="803">
        <f t="shared" si="2615"/>
        <v>36978.454180752</v>
      </c>
      <c r="NR22" s="803">
        <f t="shared" si="2616"/>
        <v>31774.801877392001</v>
      </c>
      <c r="NS22" s="803">
        <f t="shared" si="2617"/>
        <v>35840.155239392006</v>
      </c>
      <c r="NT22" s="803">
        <f t="shared" si="2618"/>
        <v>36035.292200768003</v>
      </c>
      <c r="NU22" s="803">
        <f t="shared" si="2619"/>
        <v>51353.543668784005</v>
      </c>
      <c r="NV22" s="803">
        <f t="shared" si="2602"/>
        <v>81697.341162751996</v>
      </c>
      <c r="NW22" s="803">
        <f t="shared" si="2621"/>
        <v>29618.625046762503</v>
      </c>
      <c r="NX22" s="803">
        <f t="shared" si="2622"/>
        <v>21246.925349002504</v>
      </c>
      <c r="NY22" s="803">
        <f t="shared" si="2623"/>
        <v>18257.0325998025</v>
      </c>
      <c r="NZ22" s="803">
        <f t="shared" si="2624"/>
        <v>20592.886310115005</v>
      </c>
      <c r="OA22" s="803">
        <f t="shared" si="2625"/>
        <v>20705.007288210003</v>
      </c>
      <c r="OB22" s="803">
        <f t="shared" si="2626"/>
        <v>29506.504068667506</v>
      </c>
      <c r="OC22" s="803">
        <f t="shared" si="2602"/>
        <v>46941.316162440002</v>
      </c>
    </row>
    <row r="23" spans="1:435">
      <c r="A23" s="810" t="s">
        <v>30</v>
      </c>
      <c r="B23" s="803">
        <f t="shared" si="368"/>
        <v>10340.406246870001</v>
      </c>
      <c r="C23" s="803">
        <f t="shared" si="369"/>
        <v>10195.3675453875</v>
      </c>
      <c r="D23" s="803">
        <f t="shared" si="370"/>
        <v>10280.684428612502</v>
      </c>
      <c r="E23" s="803">
        <f t="shared" si="371"/>
        <v>10621.951961512501</v>
      </c>
      <c r="F23" s="803">
        <f t="shared" si="372"/>
        <v>11731.071443437502</v>
      </c>
      <c r="G23" s="803">
        <f t="shared" si="373"/>
        <v>13249.711964842501</v>
      </c>
      <c r="H23" s="803">
        <f t="shared" si="374"/>
        <v>18897.689634337505</v>
      </c>
      <c r="I23" s="803">
        <f t="shared" si="375"/>
        <v>11405.493100260001</v>
      </c>
      <c r="J23" s="803">
        <f t="shared" si="376"/>
        <v>11245.515061725</v>
      </c>
      <c r="K23" s="803">
        <f t="shared" si="377"/>
        <v>11339.619790274999</v>
      </c>
      <c r="L23" s="803">
        <f t="shared" si="378"/>
        <v>11716.038704475</v>
      </c>
      <c r="M23" s="803">
        <f t="shared" si="379"/>
        <v>12939.400175625002</v>
      </c>
      <c r="N23" s="803">
        <f t="shared" ref="N23:BY23" si="2803">O55*N$32</f>
        <v>14614.464343815</v>
      </c>
      <c r="O23" s="803">
        <f t="shared" ref="O23:BZ23" si="2804">O55*O$32</f>
        <v>20844.197373825002</v>
      </c>
      <c r="P23" s="803">
        <f t="shared" si="382"/>
        <v>12236.85824634</v>
      </c>
      <c r="Q23" s="803">
        <f t="shared" si="383"/>
        <v>12065.219145524999</v>
      </c>
      <c r="R23" s="803">
        <f t="shared" si="384"/>
        <v>12166.183322474999</v>
      </c>
      <c r="S23" s="803">
        <f t="shared" si="385"/>
        <v>12570.040030274999</v>
      </c>
      <c r="T23" s="803">
        <f t="shared" si="386"/>
        <v>13882.574330625001</v>
      </c>
      <c r="U23" s="803">
        <f t="shared" ref="U23:CF23" si="2805">V55*U$32</f>
        <v>15679.736680334998</v>
      </c>
      <c r="V23" s="803">
        <f t="shared" ref="V23:CG23" si="2806">V55*V$32</f>
        <v>22363.565194424998</v>
      </c>
      <c r="W23" s="803">
        <f t="shared" si="389"/>
        <v>8750.6821788119996</v>
      </c>
      <c r="X23" s="803">
        <f t="shared" si="390"/>
        <v>8627.9415871950005</v>
      </c>
      <c r="Y23" s="803">
        <f t="shared" si="391"/>
        <v>8700.1419352049998</v>
      </c>
      <c r="Z23" s="803">
        <f t="shared" si="392"/>
        <v>8988.9433272450005</v>
      </c>
      <c r="AA23" s="803">
        <f t="shared" si="393"/>
        <v>9927.5478513750004</v>
      </c>
      <c r="AB23" s="803">
        <f t="shared" ref="AB23:CM23" si="2807">AC55*AB$32</f>
        <v>11212.714045953</v>
      </c>
      <c r="AC23" s="803">
        <f t="shared" ref="AC23:CN23" si="2808">AC55*AC$32</f>
        <v>15992.377084215001</v>
      </c>
      <c r="AD23" s="803">
        <f t="shared" si="396"/>
        <v>8203.6239282899987</v>
      </c>
      <c r="AE23" s="803">
        <f t="shared" si="397"/>
        <v>8088.5565959624982</v>
      </c>
      <c r="AF23" s="803">
        <f t="shared" si="398"/>
        <v>8156.2432620374984</v>
      </c>
      <c r="AG23" s="803">
        <f t="shared" si="399"/>
        <v>8426.9899263374991</v>
      </c>
      <c r="AH23" s="803">
        <f t="shared" si="400"/>
        <v>9306.9165853124996</v>
      </c>
      <c r="AI23" s="803">
        <f t="shared" ref="AI23:CT23" si="2809">AJ55*AI$32</f>
        <v>10511.739241447498</v>
      </c>
      <c r="AJ23" s="803">
        <f t="shared" ref="AJ23:CU23" si="2810">AJ55*AJ$32</f>
        <v>14992.596535612498</v>
      </c>
      <c r="AK23" s="803">
        <f t="shared" si="403"/>
        <v>12443.233370400001</v>
      </c>
      <c r="AL23" s="803">
        <f t="shared" si="404"/>
        <v>12268.699569</v>
      </c>
      <c r="AM23" s="803">
        <f t="shared" si="405"/>
        <v>12371.366511</v>
      </c>
      <c r="AN23" s="803">
        <f t="shared" si="406"/>
        <v>12782.034279000001</v>
      </c>
      <c r="AO23" s="803">
        <f t="shared" si="407"/>
        <v>14116.704525000003</v>
      </c>
      <c r="AP23" s="803">
        <f t="shared" ref="AP23:DA23" si="2811">AQ55*AP$32</f>
        <v>15944.176092600001</v>
      </c>
      <c r="AQ23" s="803">
        <f t="shared" ref="AQ23:DB23" si="2812">AQ55*AQ$32</f>
        <v>22740.727653000002</v>
      </c>
      <c r="AR23" s="803">
        <f t="shared" si="410"/>
        <v>8366.8060538999998</v>
      </c>
      <c r="AS23" s="803">
        <f t="shared" si="411"/>
        <v>8249.449863374999</v>
      </c>
      <c r="AT23" s="803">
        <f t="shared" si="412"/>
        <v>8318.4829166250001</v>
      </c>
      <c r="AU23" s="803">
        <f t="shared" si="413"/>
        <v>8594.6151296249991</v>
      </c>
      <c r="AV23" s="803">
        <f t="shared" si="414"/>
        <v>9492.0448218750007</v>
      </c>
      <c r="AW23" s="803">
        <f t="shared" ref="AW23:DH23" si="2813">AX55*AW$32</f>
        <v>10720.833169725</v>
      </c>
      <c r="AX23" s="803">
        <f t="shared" ref="AX23:DI23" si="2814">AX55*AX$32</f>
        <v>15290.821294874999</v>
      </c>
      <c r="AY23" s="803">
        <f t="shared" si="417"/>
        <v>9839.170937232002</v>
      </c>
      <c r="AZ23" s="803">
        <f t="shared" si="418"/>
        <v>9701.1627640200004</v>
      </c>
      <c r="BA23" s="803">
        <f t="shared" si="419"/>
        <v>9782.3440423800002</v>
      </c>
      <c r="BB23" s="803">
        <f t="shared" si="420"/>
        <v>10107.069155820001</v>
      </c>
      <c r="BC23" s="803">
        <f t="shared" si="421"/>
        <v>11162.425774500003</v>
      </c>
      <c r="BD23" s="803">
        <f t="shared" ref="BD23:DO23" si="2815">BE55*BD$32</f>
        <v>12607.452529308001</v>
      </c>
      <c r="BE23" s="803">
        <f t="shared" ref="BE23:DP23" si="2816">BE55*BE$32</f>
        <v>17981.653156740002</v>
      </c>
      <c r="BF23" s="803">
        <f t="shared" si="424"/>
        <v>10251.862862094002</v>
      </c>
      <c r="BG23" s="803">
        <f t="shared" si="425"/>
        <v>10108.0661057775</v>
      </c>
      <c r="BH23" s="803">
        <f t="shared" si="426"/>
        <v>10192.6524330225</v>
      </c>
      <c r="BI23" s="803">
        <f t="shared" si="427"/>
        <v>10530.997742002501</v>
      </c>
      <c r="BJ23" s="803">
        <f t="shared" si="428"/>
        <v>11630.619996187503</v>
      </c>
      <c r="BK23" s="803">
        <f t="shared" ref="BK23:DV23" si="2817">BL55*BK$32</f>
        <v>13136.256621148501</v>
      </c>
      <c r="BL23" s="803">
        <f t="shared" ref="BL23:DW23" si="2818">BL55*BL$32</f>
        <v>18735.871484767504</v>
      </c>
      <c r="BM23" s="803">
        <f t="shared" si="431"/>
        <v>10465.763239008002</v>
      </c>
      <c r="BN23" s="803">
        <f t="shared" si="432"/>
        <v>10318.966229879999</v>
      </c>
      <c r="BO23" s="803">
        <f t="shared" si="433"/>
        <v>10405.31741172</v>
      </c>
      <c r="BP23" s="803">
        <f t="shared" si="434"/>
        <v>10750.72213908</v>
      </c>
      <c r="BQ23" s="803">
        <f t="shared" si="435"/>
        <v>11873.287503000001</v>
      </c>
      <c r="BR23" s="803">
        <f t="shared" ref="BR23:EC23" si="2819">BS55*BR$32</f>
        <v>13410.338539752</v>
      </c>
      <c r="BS23" s="803">
        <f t="shared" ref="BS23:ED23" si="2820">BS55*BS$32</f>
        <v>19126.786777560003</v>
      </c>
      <c r="BT23" s="803">
        <f t="shared" si="438"/>
        <v>14008.086062207998</v>
      </c>
      <c r="BU23" s="803">
        <f t="shared" si="439"/>
        <v>13811.603006879997</v>
      </c>
      <c r="BV23" s="803">
        <f t="shared" si="440"/>
        <v>13927.181274719998</v>
      </c>
      <c r="BW23" s="803">
        <f t="shared" si="441"/>
        <v>14389.494346079999</v>
      </c>
      <c r="BX23" s="803">
        <f t="shared" si="442"/>
        <v>15892.011827999999</v>
      </c>
      <c r="BY23" s="803">
        <f t="shared" ref="BY23:EJ23" si="2821">BZ55*BY$32</f>
        <v>17949.304995551996</v>
      </c>
      <c r="BZ23" s="803">
        <f t="shared" ref="BZ23:EK23" si="2822">BZ55*BZ$32</f>
        <v>25600.586326559998</v>
      </c>
      <c r="CA23" s="803">
        <f t="shared" si="445"/>
        <v>12130.823101824</v>
      </c>
      <c r="CB23" s="803">
        <f t="shared" si="446"/>
        <v>11960.67129264</v>
      </c>
      <c r="CC23" s="803">
        <f t="shared" si="447"/>
        <v>12060.760592159999</v>
      </c>
      <c r="CD23" s="803">
        <f t="shared" si="448"/>
        <v>12461.11779024</v>
      </c>
      <c r="CE23" s="803">
        <f t="shared" si="449"/>
        <v>13762.278684000001</v>
      </c>
      <c r="CF23" s="803">
        <f t="shared" ref="CF23:EQ23" si="2823">CG55*CF$32</f>
        <v>15543.868215455999</v>
      </c>
      <c r="CG23" s="803">
        <f t="shared" ref="CG23:ER23" si="2824">CG55*CG$32</f>
        <v>22169.77984368</v>
      </c>
      <c r="CH23" s="803">
        <f t="shared" si="452"/>
        <v>13354.233141312001</v>
      </c>
      <c r="CI23" s="803">
        <f t="shared" si="453"/>
        <v>13166.92129032</v>
      </c>
      <c r="CJ23" s="803">
        <f t="shared" si="454"/>
        <v>13277.104732079999</v>
      </c>
      <c r="CK23" s="803">
        <f t="shared" si="455"/>
        <v>13717.83849912</v>
      </c>
      <c r="CL23" s="803">
        <f t="shared" si="456"/>
        <v>15150.223242000002</v>
      </c>
      <c r="CM23" s="803">
        <f t="shared" ref="CM23:EX23" si="2825">CN55*CM$32</f>
        <v>17111.488505328001</v>
      </c>
      <c r="CN23" s="803">
        <f t="shared" ref="CN23:EY23" si="2826">CN55*CN$32</f>
        <v>24405.632349840002</v>
      </c>
      <c r="CO23" s="803">
        <f t="shared" si="459"/>
        <v>16550.076220799998</v>
      </c>
      <c r="CP23" s="803">
        <f t="shared" si="460"/>
        <v>16317.938187999998</v>
      </c>
      <c r="CQ23" s="803">
        <f t="shared" si="461"/>
        <v>16454.489971999999</v>
      </c>
      <c r="CR23" s="803">
        <f t="shared" si="462"/>
        <v>17000.697107999997</v>
      </c>
      <c r="CS23" s="803">
        <f t="shared" si="463"/>
        <v>18775.870299999999</v>
      </c>
      <c r="CT23" s="803">
        <f t="shared" ref="CT23:FE23" si="2827">CU55*CT$32</f>
        <v>21206.492055199997</v>
      </c>
      <c r="CU23" s="803">
        <f t="shared" ref="CU23:FF23" si="2828">CU55*CU$32</f>
        <v>30246.220155999996</v>
      </c>
      <c r="CV23" s="803">
        <f t="shared" si="466"/>
        <v>16304.3167992</v>
      </c>
      <c r="CW23" s="803">
        <f t="shared" si="467"/>
        <v>16075.625886999998</v>
      </c>
      <c r="CX23" s="803">
        <f t="shared" si="468"/>
        <v>16210.149952999998</v>
      </c>
      <c r="CY23" s="803">
        <f t="shared" si="469"/>
        <v>16748.246217</v>
      </c>
      <c r="CZ23" s="803">
        <f t="shared" si="470"/>
        <v>18497.059075000001</v>
      </c>
      <c r="DA23" s="803">
        <f t="shared" ref="DA23:FL23" si="2829">DB55*DA$32</f>
        <v>20891.587449799998</v>
      </c>
      <c r="DB23" s="803">
        <f t="shared" ref="DB23:FM23" si="2830">DB55*DB$32</f>
        <v>29797.080618999997</v>
      </c>
      <c r="DC23" s="803">
        <f t="shared" si="473"/>
        <v>18165.771362399999</v>
      </c>
      <c r="DD23" s="803">
        <f t="shared" si="474"/>
        <v>17910.970938999999</v>
      </c>
      <c r="DE23" s="803">
        <f t="shared" si="475"/>
        <v>18060.853540999997</v>
      </c>
      <c r="DF23" s="803">
        <f t="shared" si="476"/>
        <v>18660.383948999999</v>
      </c>
      <c r="DG23" s="803">
        <f t="shared" si="477"/>
        <v>20608.857775</v>
      </c>
      <c r="DH23" s="803">
        <f t="shared" ref="DH23:FS23" si="2831">DI55*DH$32</f>
        <v>23276.768090599995</v>
      </c>
      <c r="DI23" s="803">
        <f t="shared" ref="DI23:FT23" si="2832">DI55*DI$32</f>
        <v>33198.996342999999</v>
      </c>
      <c r="DJ23" s="803">
        <f t="shared" si="480"/>
        <v>15576.855443520002</v>
      </c>
      <c r="DK23" s="803">
        <f t="shared" si="481"/>
        <v>15358.368197200001</v>
      </c>
      <c r="DL23" s="803">
        <f t="shared" si="482"/>
        <v>15486.890106800001</v>
      </c>
      <c r="DM23" s="803">
        <f t="shared" si="483"/>
        <v>16000.977745200002</v>
      </c>
      <c r="DN23" s="803">
        <f t="shared" si="484"/>
        <v>17671.762570000003</v>
      </c>
      <c r="DO23" s="803">
        <f t="shared" ref="DO23:FZ23" si="2833">DP55*DO$32</f>
        <v>19959.45256088</v>
      </c>
      <c r="DP23" s="803">
        <f t="shared" ref="DP23:GA23" si="2834">DP55*DP$32</f>
        <v>28467.602976400005</v>
      </c>
      <c r="DQ23" s="803">
        <f t="shared" si="487"/>
        <v>20876.2356411072</v>
      </c>
      <c r="DR23" s="803">
        <f t="shared" si="488"/>
        <v>20583.417154391998</v>
      </c>
      <c r="DS23" s="803">
        <f t="shared" si="489"/>
        <v>20755.663323048</v>
      </c>
      <c r="DT23" s="803">
        <f t="shared" si="490"/>
        <v>21444.647997672</v>
      </c>
      <c r="DU23" s="803">
        <f t="shared" si="491"/>
        <v>23683.848190200002</v>
      </c>
      <c r="DV23" s="803">
        <f t="shared" ref="DV23:GG23" si="2835">DW55*DV$32</f>
        <v>26749.829992276798</v>
      </c>
      <c r="DW23" s="803">
        <f t="shared" ref="DW23:GH23" si="2836">DW55*DW$32</f>
        <v>38152.526357303999</v>
      </c>
      <c r="DX23" s="803">
        <f>ED55*DX$31</f>
        <v>32625.223450128007</v>
      </c>
      <c r="DY23" s="803">
        <f>ED55*DY$31</f>
        <v>28340.119474588802</v>
      </c>
      <c r="DZ23" s="803">
        <f>ED55*DZ$31</f>
        <v>39754.078245797762</v>
      </c>
      <c r="EA23" s="803">
        <f>ED55*EA$31</f>
        <v>13225.389088141443</v>
      </c>
      <c r="EB23" s="803">
        <f>ED55*EB$31</f>
        <v>15796.451473464962</v>
      </c>
      <c r="EC23" s="803">
        <f>ED55*EC$31</f>
        <v>25710.623853235204</v>
      </c>
      <c r="ED23" s="803">
        <f>ED55*ED$31</f>
        <v>39325.567848243845</v>
      </c>
      <c r="EE23" s="803">
        <f t="shared" si="2662"/>
        <v>17341.468527149995</v>
      </c>
      <c r="EF23" s="803">
        <f t="shared" si="2663"/>
        <v>11242.055458979998</v>
      </c>
      <c r="EG23" s="803">
        <f t="shared" si="2664"/>
        <v>11457.328861385999</v>
      </c>
      <c r="EH23" s="803">
        <f t="shared" si="2665"/>
        <v>12366.261004877999</v>
      </c>
      <c r="EI23" s="803">
        <f t="shared" si="2666"/>
        <v>14399.398694267997</v>
      </c>
      <c r="EJ23" s="803">
        <f t="shared" si="2667"/>
        <v>21084.833802320998</v>
      </c>
      <c r="EK23" s="803">
        <f t="shared" si="2668"/>
        <v>31704.988321016994</v>
      </c>
      <c r="EL23" s="803">
        <f t="shared" si="2669"/>
        <v>16600.063782499998</v>
      </c>
      <c r="EM23" s="803">
        <f t="shared" si="2670"/>
        <v>10761.420658999999</v>
      </c>
      <c r="EN23" s="803">
        <f t="shared" si="2671"/>
        <v>10967.490416299999</v>
      </c>
      <c r="EO23" s="803">
        <f t="shared" si="2672"/>
        <v>11837.562724900001</v>
      </c>
      <c r="EP23" s="803">
        <f t="shared" si="2673"/>
        <v>13783.777099399998</v>
      </c>
      <c r="EQ23" s="803">
        <f t="shared" si="2674"/>
        <v>20183.38789555</v>
      </c>
      <c r="ER23" s="803">
        <f t="shared" si="2675"/>
        <v>30349.495922350001</v>
      </c>
      <c r="ES23" s="803">
        <f t="shared" si="2676"/>
        <v>18185.565048840002</v>
      </c>
      <c r="ET23" s="803">
        <f t="shared" si="2677"/>
        <v>11789.262859248001</v>
      </c>
      <c r="EU23" s="803">
        <f t="shared" si="2678"/>
        <v>12015.0147012336</v>
      </c>
      <c r="EV23" s="803">
        <f t="shared" si="2679"/>
        <v>12968.189145172802</v>
      </c>
      <c r="EW23" s="803">
        <f t="shared" si="2680"/>
        <v>15100.2898750368</v>
      </c>
      <c r="EX23" s="803">
        <f t="shared" si="2681"/>
        <v>22111.138745589604</v>
      </c>
      <c r="EY23" s="803">
        <f t="shared" si="2682"/>
        <v>33248.229616879202</v>
      </c>
      <c r="EZ23" s="803">
        <f t="shared" si="2683"/>
        <v>22696.006568640001</v>
      </c>
      <c r="FA23" s="803">
        <f t="shared" si="2684"/>
        <v>14713.273223808001</v>
      </c>
      <c r="FB23" s="803">
        <f t="shared" si="2685"/>
        <v>14995.016753625601</v>
      </c>
      <c r="FC23" s="803">
        <f t="shared" si="2686"/>
        <v>16184.600546188802</v>
      </c>
      <c r="FD23" s="803">
        <f t="shared" si="2687"/>
        <v>18845.511661132801</v>
      </c>
      <c r="FE23" s="803">
        <f t="shared" si="2688"/>
        <v>27595.213503801602</v>
      </c>
      <c r="FF23" s="803">
        <f t="shared" si="2689"/>
        <v>41494.5609748032</v>
      </c>
      <c r="FG23" s="803">
        <f t="shared" si="2690"/>
        <v>17751.667032600002</v>
      </c>
      <c r="FH23" s="803">
        <f t="shared" si="2691"/>
        <v>11507.977248720001</v>
      </c>
      <c r="FI23" s="803">
        <f t="shared" si="2692"/>
        <v>11728.342770504001</v>
      </c>
      <c r="FJ23" s="803">
        <f t="shared" si="2693"/>
        <v>12658.774973592002</v>
      </c>
      <c r="FK23" s="803">
        <f t="shared" si="2694"/>
        <v>14740.004901552</v>
      </c>
      <c r="FL23" s="803">
        <f t="shared" si="2695"/>
        <v>21583.578605844003</v>
      </c>
      <c r="FM23" s="803">
        <f t="shared" si="2696"/>
        <v>32454.944347188004</v>
      </c>
      <c r="FN23" s="803">
        <f t="shared" si="2697"/>
        <v>20508.313547039998</v>
      </c>
      <c r="FO23" s="803">
        <f t="shared" si="2698"/>
        <v>13295.044644287998</v>
      </c>
      <c r="FP23" s="803">
        <f t="shared" si="2699"/>
        <v>13549.630605561599</v>
      </c>
      <c r="FQ23" s="803">
        <f t="shared" si="2700"/>
        <v>14624.549108716799</v>
      </c>
      <c r="FR23" s="803">
        <f t="shared" si="2701"/>
        <v>17028.972076300797</v>
      </c>
      <c r="FS23" s="803">
        <f t="shared" si="2702"/>
        <v>24935.280540297597</v>
      </c>
      <c r="FT23" s="803">
        <f t="shared" si="2703"/>
        <v>37494.854629795198</v>
      </c>
      <c r="FU23" s="803">
        <f t="shared" si="2704"/>
        <v>17385.99930924</v>
      </c>
      <c r="FV23" s="803">
        <f t="shared" si="2705"/>
        <v>11270.923690128</v>
      </c>
      <c r="FW23" s="803">
        <f t="shared" si="2706"/>
        <v>11486.7498884496</v>
      </c>
      <c r="FX23" s="803">
        <f t="shared" si="2707"/>
        <v>12398.0160591408</v>
      </c>
      <c r="FY23" s="803">
        <f t="shared" si="2708"/>
        <v>14436.374598844799</v>
      </c>
      <c r="FZ23" s="803">
        <f t="shared" si="2709"/>
        <v>21138.977091165601</v>
      </c>
      <c r="GA23" s="803">
        <f t="shared" si="2710"/>
        <v>31786.402875031199</v>
      </c>
      <c r="GB23" s="803">
        <f t="shared" si="2711"/>
        <v>22909.2272892</v>
      </c>
      <c r="GC23" s="803">
        <f t="shared" si="2712"/>
        <v>15325.483083120002</v>
      </c>
      <c r="GD23" s="803">
        <f t="shared" si="2713"/>
        <v>14661.905465088001</v>
      </c>
      <c r="GE23" s="803">
        <f t="shared" si="2714"/>
        <v>16336.648977264003</v>
      </c>
      <c r="GF23" s="803">
        <f t="shared" si="2715"/>
        <v>19022.558383584001</v>
      </c>
      <c r="GG23" s="803">
        <f t="shared" si="2716"/>
        <v>27854.460490248006</v>
      </c>
      <c r="GH23" s="803">
        <f t="shared" si="2717"/>
        <v>41884.387271496002</v>
      </c>
      <c r="GI23" s="803">
        <f t="shared" si="2718"/>
        <v>23948.00745972</v>
      </c>
      <c r="GJ23" s="803">
        <f t="shared" si="2719"/>
        <v>16020.391197192001</v>
      </c>
      <c r="GK23" s="803">
        <f t="shared" si="2720"/>
        <v>15326.7247742208</v>
      </c>
      <c r="GL23" s="803">
        <f t="shared" si="2721"/>
        <v>17077.406698862404</v>
      </c>
      <c r="GM23" s="803">
        <f t="shared" si="2722"/>
        <v>19885.104125174399</v>
      </c>
      <c r="GN23" s="803">
        <f t="shared" si="2723"/>
        <v>29117.473897576805</v>
      </c>
      <c r="GO23" s="803">
        <f t="shared" si="2724"/>
        <v>43783.563983253604</v>
      </c>
      <c r="GP23" s="803">
        <f t="shared" si="2725"/>
        <v>23626.025669279999</v>
      </c>
      <c r="GQ23" s="803">
        <f t="shared" si="2726"/>
        <v>15804.996482208</v>
      </c>
      <c r="GR23" s="803">
        <f t="shared" si="2727"/>
        <v>15120.656428339198</v>
      </c>
      <c r="GS23" s="803">
        <f t="shared" si="2728"/>
        <v>16847.800373817601</v>
      </c>
      <c r="GT23" s="803">
        <f t="shared" si="2729"/>
        <v>19617.7482109056</v>
      </c>
      <c r="GU23" s="803">
        <f t="shared" si="2730"/>
        <v>28725.988451683203</v>
      </c>
      <c r="GV23" s="803">
        <f t="shared" si="2731"/>
        <v>43194.892447766397</v>
      </c>
      <c r="GW23" s="803">
        <f t="shared" si="2732"/>
        <v>21733.296657719999</v>
      </c>
      <c r="GX23" s="803">
        <f t="shared" si="2733"/>
        <v>14538.826039992002</v>
      </c>
      <c r="GY23" s="803">
        <f t="shared" si="2734"/>
        <v>13909.309860940801</v>
      </c>
      <c r="GZ23" s="803">
        <f t="shared" si="2735"/>
        <v>15498.088789022402</v>
      </c>
      <c r="HA23" s="803">
        <f t="shared" si="2736"/>
        <v>18046.1304661344</v>
      </c>
      <c r="HB23" s="803">
        <f t="shared" si="2737"/>
        <v>26424.691039696805</v>
      </c>
      <c r="HC23" s="803">
        <f t="shared" si="2738"/>
        <v>39734.461682493602</v>
      </c>
      <c r="HD23" s="803">
        <f t="shared" si="2739"/>
        <v>19614.341404349998</v>
      </c>
      <c r="HE23" s="803">
        <f t="shared" si="2740"/>
        <v>13121.318042910001</v>
      </c>
      <c r="HF23" s="803">
        <f t="shared" si="2741"/>
        <v>12553.178498784</v>
      </c>
      <c r="HG23" s="803">
        <f t="shared" si="2742"/>
        <v>13987.054491102001</v>
      </c>
      <c r="HH23" s="803">
        <f t="shared" si="2743"/>
        <v>16286.666931611999</v>
      </c>
      <c r="HI23" s="803">
        <f t="shared" si="2744"/>
        <v>23848.333721289004</v>
      </c>
      <c r="HJ23" s="803">
        <f t="shared" si="2745"/>
        <v>35860.426939953002</v>
      </c>
      <c r="HK23" s="803">
        <f t="shared" si="2746"/>
        <v>18710.886798449996</v>
      </c>
      <c r="HL23" s="803">
        <f t="shared" si="2747"/>
        <v>12516.938065169999</v>
      </c>
      <c r="HM23" s="803">
        <f t="shared" si="2748"/>
        <v>11974.967551007998</v>
      </c>
      <c r="HN23" s="803">
        <f t="shared" si="2749"/>
        <v>13342.797896274</v>
      </c>
      <c r="HO23" s="803">
        <f t="shared" si="2750"/>
        <v>15536.488072643997</v>
      </c>
      <c r="HP23" s="803">
        <f t="shared" si="2751"/>
        <v>22749.857534942999</v>
      </c>
      <c r="HQ23" s="803">
        <f t="shared" si="2752"/>
        <v>34208.662691510996</v>
      </c>
      <c r="HR23" s="803">
        <f t="shared" si="2753"/>
        <v>19546.860702599999</v>
      </c>
      <c r="HS23" s="803">
        <f t="shared" si="2754"/>
        <v>13076.175780360001</v>
      </c>
      <c r="HT23" s="803">
        <f t="shared" si="2755"/>
        <v>12509.990849664</v>
      </c>
      <c r="HU23" s="803">
        <f t="shared" si="2756"/>
        <v>13938.933769992002</v>
      </c>
      <c r="HV23" s="803">
        <f t="shared" si="2757"/>
        <v>16230.634679952</v>
      </c>
      <c r="HW23" s="803">
        <f t="shared" si="2758"/>
        <v>23766.286495644003</v>
      </c>
      <c r="HX23" s="803">
        <f t="shared" si="2759"/>
        <v>35737.053601788</v>
      </c>
      <c r="HY23" s="803">
        <f t="shared" si="2760"/>
        <v>15656.803989749998</v>
      </c>
      <c r="HZ23" s="803">
        <f t="shared" si="2761"/>
        <v>10473.86197935</v>
      </c>
      <c r="IA23" s="803">
        <f t="shared" si="2762"/>
        <v>10020.354553439998</v>
      </c>
      <c r="IB23" s="803">
        <f t="shared" si="2763"/>
        <v>11164.92091407</v>
      </c>
      <c r="IC23" s="803">
        <f t="shared" si="2764"/>
        <v>13000.546209419999</v>
      </c>
      <c r="ID23" s="803">
        <f t="shared" si="2765"/>
        <v>19036.514092365</v>
      </c>
      <c r="IE23" s="803">
        <f t="shared" si="2766"/>
        <v>28624.956811605</v>
      </c>
      <c r="IF23" s="803">
        <f t="shared" si="2767"/>
        <v>17352.654165</v>
      </c>
      <c r="IG23" s="803">
        <f t="shared" si="2768"/>
        <v>11608.327269000001</v>
      </c>
      <c r="IH23" s="803">
        <f t="shared" si="2769"/>
        <v>11105.698665600001</v>
      </c>
      <c r="II23" s="803">
        <f t="shared" si="2770"/>
        <v>12374.237521800002</v>
      </c>
      <c r="IJ23" s="803">
        <f t="shared" si="2771"/>
        <v>14408.686630800001</v>
      </c>
      <c r="IK23" s="803">
        <f t="shared" si="2772"/>
        <v>21098.433995100004</v>
      </c>
      <c r="IL23" s="803">
        <f t="shared" si="2773"/>
        <v>31725.438752700004</v>
      </c>
      <c r="IM23" s="803">
        <f t="shared" si="2774"/>
        <v>15430.605723225</v>
      </c>
      <c r="IN23" s="803">
        <f t="shared" si="2775"/>
        <v>10322.543138985</v>
      </c>
      <c r="IO23" s="803">
        <f t="shared" si="2776"/>
        <v>9875.5876628639999</v>
      </c>
      <c r="IP23" s="803">
        <f t="shared" si="2777"/>
        <v>11003.618150217</v>
      </c>
      <c r="IQ23" s="803">
        <f t="shared" si="2778"/>
        <v>12812.723648802001</v>
      </c>
      <c r="IR23" s="803">
        <f t="shared" si="2779"/>
        <v>18761.488200031501</v>
      </c>
      <c r="IS23" s="803">
        <f t="shared" si="2780"/>
        <v>28211.403980875501</v>
      </c>
      <c r="IT23" s="803">
        <f t="shared" si="2781"/>
        <v>18358.92602775</v>
      </c>
      <c r="IU23" s="803">
        <f t="shared" si="2782"/>
        <v>12281.488446150001</v>
      </c>
      <c r="IV23" s="803">
        <f t="shared" si="2783"/>
        <v>11749.712657759999</v>
      </c>
      <c r="IW23" s="803">
        <f t="shared" si="2784"/>
        <v>13091.813457030001</v>
      </c>
      <c r="IX23" s="803">
        <f t="shared" si="2785"/>
        <v>15244.239267180001</v>
      </c>
      <c r="IY23" s="803">
        <f t="shared" si="2786"/>
        <v>22321.921784085003</v>
      </c>
      <c r="IZ23" s="803">
        <f t="shared" si="2787"/>
        <v>33565.181310045002</v>
      </c>
      <c r="JA23" s="803">
        <f t="shared" si="2788"/>
        <v>17097.795064350001</v>
      </c>
      <c r="JB23" s="803">
        <f t="shared" si="2789"/>
        <v>11437.83531891</v>
      </c>
      <c r="JC23" s="803">
        <f t="shared" si="2790"/>
        <v>10942.588841183999</v>
      </c>
      <c r="JD23" s="803">
        <f t="shared" si="2791"/>
        <v>12192.496618302001</v>
      </c>
      <c r="JE23" s="803">
        <f t="shared" si="2792"/>
        <v>14197.065694811999</v>
      </c>
      <c r="JF23" s="803">
        <f t="shared" si="2793"/>
        <v>20788.560481689001</v>
      </c>
      <c r="JG23" s="803">
        <f t="shared" si="2794"/>
        <v>31259.486010753</v>
      </c>
      <c r="JH23" s="803">
        <f t="shared" si="2795"/>
        <v>19444.350929849999</v>
      </c>
      <c r="JI23" s="803">
        <f t="shared" si="2796"/>
        <v>13007.60027721</v>
      </c>
      <c r="JJ23" s="803">
        <f t="shared" si="2797"/>
        <v>12444.384595103998</v>
      </c>
      <c r="JK23" s="803">
        <f t="shared" si="2798"/>
        <v>13865.833697562</v>
      </c>
      <c r="JL23" s="803">
        <f t="shared" si="2799"/>
        <v>16145.516220371999</v>
      </c>
      <c r="JM23" s="803">
        <f t="shared" si="2800"/>
        <v>23641.648751259003</v>
      </c>
      <c r="JN23" s="803">
        <f t="shared" si="2801"/>
        <v>35549.637458643003</v>
      </c>
      <c r="JO23" s="803">
        <f t="shared" si="2526"/>
        <v>17057.396257650002</v>
      </c>
      <c r="JP23" s="803">
        <f t="shared" si="2527"/>
        <v>11410.809910290001</v>
      </c>
      <c r="JQ23" s="803">
        <f t="shared" si="2528"/>
        <v>10916.733604896001</v>
      </c>
      <c r="JR23" s="803">
        <f t="shared" si="2529"/>
        <v>12163.688089938003</v>
      </c>
      <c r="JS23" s="803">
        <f t="shared" si="2530"/>
        <v>14163.520754628002</v>
      </c>
      <c r="JT23" s="803">
        <f t="shared" si="2531"/>
        <v>20739.441104991005</v>
      </c>
      <c r="JU23" s="803">
        <f t="shared" si="2532"/>
        <v>31185.625847607003</v>
      </c>
      <c r="JV23" s="803">
        <f t="shared" si="2533"/>
        <v>19153.465672949998</v>
      </c>
      <c r="JW23" s="803">
        <f t="shared" si="2534"/>
        <v>12813.008070870001</v>
      </c>
      <c r="JX23" s="803">
        <f t="shared" si="2535"/>
        <v>12258.218030688</v>
      </c>
      <c r="JY23" s="803">
        <f t="shared" si="2536"/>
        <v>13658.402417814001</v>
      </c>
      <c r="JZ23" s="803">
        <f t="shared" si="2537"/>
        <v>15903.981151884</v>
      </c>
      <c r="KA23" s="803">
        <f t="shared" si="2538"/>
        <v>23287.972400973002</v>
      </c>
      <c r="KB23" s="803">
        <f t="shared" si="2532"/>
        <v>35017.818964821003</v>
      </c>
      <c r="KC23" s="803">
        <f t="shared" si="2540"/>
        <v>18316.501717499999</v>
      </c>
      <c r="KD23" s="803">
        <f t="shared" si="2541"/>
        <v>12253.108045500001</v>
      </c>
      <c r="KE23" s="803">
        <f t="shared" si="2542"/>
        <v>11722.5610992</v>
      </c>
      <c r="KF23" s="803">
        <f t="shared" si="2543"/>
        <v>13061.560535100001</v>
      </c>
      <c r="KG23" s="803">
        <f t="shared" si="2544"/>
        <v>15209.012460600001</v>
      </c>
      <c r="KH23" s="803">
        <f t="shared" si="2545"/>
        <v>22270.339674450002</v>
      </c>
      <c r="KI23" s="803">
        <f t="shared" si="2532"/>
        <v>33487.617967650003</v>
      </c>
      <c r="KJ23" s="803">
        <f t="shared" si="2547"/>
        <v>21067.164404999996</v>
      </c>
      <c r="KK23" s="803">
        <f t="shared" si="2548"/>
        <v>14093.206532999999</v>
      </c>
      <c r="KL23" s="803">
        <f t="shared" si="2549"/>
        <v>13482.985219199998</v>
      </c>
      <c r="KM23" s="803">
        <f t="shared" si="2550"/>
        <v>15023.067582600001</v>
      </c>
      <c r="KN23" s="803">
        <f t="shared" si="2551"/>
        <v>17493.010995599998</v>
      </c>
      <c r="KO23" s="803">
        <f t="shared" si="2552"/>
        <v>25614.766100699999</v>
      </c>
      <c r="KP23" s="803">
        <f t="shared" si="2532"/>
        <v>38516.5881639</v>
      </c>
      <c r="KQ23" s="803">
        <f t="shared" si="2554"/>
        <v>16330.48323785</v>
      </c>
      <c r="KR23" s="803">
        <f t="shared" si="2555"/>
        <v>10924.530166010001</v>
      </c>
      <c r="KS23" s="803">
        <f t="shared" si="2556"/>
        <v>10451.509272224001</v>
      </c>
      <c r="KT23" s="803">
        <f t="shared" si="2557"/>
        <v>11645.323908922001</v>
      </c>
      <c r="KU23" s="803">
        <f t="shared" si="2558"/>
        <v>13559.932288532</v>
      </c>
      <c r="KV23" s="803">
        <f t="shared" si="2559"/>
        <v>19855.615136779004</v>
      </c>
      <c r="KW23" s="803">
        <f t="shared" si="2532"/>
        <v>29856.628319683001</v>
      </c>
      <c r="KX23" s="803">
        <f t="shared" si="2561"/>
        <v>19714.118649054999</v>
      </c>
      <c r="KY23" s="803">
        <f t="shared" si="2562"/>
        <v>13188.065579022999</v>
      </c>
      <c r="KZ23" s="803">
        <f t="shared" si="2563"/>
        <v>12617.035935395199</v>
      </c>
      <c r="LA23" s="803">
        <f t="shared" si="2564"/>
        <v>14058.2059883606</v>
      </c>
      <c r="LB23" s="803">
        <f t="shared" si="2565"/>
        <v>16369.516450663597</v>
      </c>
      <c r="LC23" s="803">
        <f t="shared" si="2566"/>
        <v>23969.649088471699</v>
      </c>
      <c r="LD23" s="803">
        <f t="shared" si="2567"/>
        <v>36042.847268030899</v>
      </c>
      <c r="LE23" s="803">
        <f t="shared" si="2568"/>
        <v>21696.583873109998</v>
      </c>
      <c r="LF23" s="803">
        <f t="shared" si="2569"/>
        <v>14514.266453046001</v>
      </c>
      <c r="LG23" s="803">
        <f t="shared" si="2570"/>
        <v>13885.813678790399</v>
      </c>
      <c r="LH23" s="803">
        <f t="shared" si="2571"/>
        <v>15471.9087757212</v>
      </c>
      <c r="LI23" s="803">
        <f t="shared" si="2572"/>
        <v>18015.646195327197</v>
      </c>
      <c r="LJ23" s="803">
        <f t="shared" si="2573"/>
        <v>26380.053357443401</v>
      </c>
      <c r="LK23" s="803">
        <f t="shared" si="2567"/>
        <v>39667.340584561804</v>
      </c>
      <c r="LL23" s="803">
        <f t="shared" si="2575"/>
        <v>21300.728292929998</v>
      </c>
      <c r="LM23" s="803">
        <f t="shared" si="2576"/>
        <v>14249.452720098001</v>
      </c>
      <c r="LN23" s="803">
        <f t="shared" si="2577"/>
        <v>13632.4661074752</v>
      </c>
      <c r="LO23" s="803">
        <f t="shared" si="2578"/>
        <v>15189.622796475602</v>
      </c>
      <c r="LP23" s="803">
        <f t="shared" si="2579"/>
        <v>17686.949561853598</v>
      </c>
      <c r="LQ23" s="803">
        <f t="shared" si="2580"/>
        <v>25898.747572714205</v>
      </c>
      <c r="LR23" s="803">
        <f t="shared" si="2567"/>
        <v>38943.607382453403</v>
      </c>
      <c r="LS23" s="803">
        <f t="shared" si="2582"/>
        <v>29678.527676174999</v>
      </c>
      <c r="LT23" s="803">
        <f t="shared" si="2583"/>
        <v>19853.911617854999</v>
      </c>
      <c r="LU23" s="803">
        <f t="shared" si="2584"/>
        <v>18994.257712751998</v>
      </c>
      <c r="LV23" s="803">
        <f t="shared" si="2585"/>
        <v>21163.860425630999</v>
      </c>
      <c r="LW23" s="803">
        <f t="shared" si="2586"/>
        <v>24643.411946286</v>
      </c>
      <c r="LX23" s="803">
        <f t="shared" si="2587"/>
        <v>36084.996064204504</v>
      </c>
      <c r="LY23" s="803">
        <f t="shared" si="2567"/>
        <v>54260.535772096497</v>
      </c>
      <c r="LZ23" s="803">
        <f t="shared" si="2589"/>
        <v>35019.849293624997</v>
      </c>
      <c r="MA23" s="803">
        <f t="shared" si="2590"/>
        <v>23427.071596425001</v>
      </c>
      <c r="MB23" s="803">
        <f t="shared" si="2591"/>
        <v>22412.703547919999</v>
      </c>
      <c r="MC23" s="803">
        <f t="shared" si="2592"/>
        <v>24972.775289385001</v>
      </c>
      <c r="MD23" s="803">
        <f t="shared" si="2593"/>
        <v>29078.55072381</v>
      </c>
      <c r="ME23" s="803">
        <f t="shared" si="2594"/>
        <v>42579.306417007501</v>
      </c>
      <c r="MF23" s="803">
        <f t="shared" si="2567"/>
        <v>64025.945156827504</v>
      </c>
      <c r="MG23" s="803">
        <f t="shared" si="2596"/>
        <v>42934.893535800002</v>
      </c>
      <c r="MH23" s="803">
        <f t="shared" si="2597"/>
        <v>28721.963261880006</v>
      </c>
      <c r="MI23" s="803">
        <f t="shared" si="2598"/>
        <v>27478.331862912004</v>
      </c>
      <c r="MJ23" s="803">
        <f t="shared" si="2599"/>
        <v>30617.020631736006</v>
      </c>
      <c r="MK23" s="803">
        <f t="shared" si="2600"/>
        <v>35650.766770416005</v>
      </c>
      <c r="ML23" s="803">
        <f t="shared" si="2601"/>
        <v>52202.90848525201</v>
      </c>
      <c r="MM23" s="803">
        <f t="shared" si="2602"/>
        <v>78496.829492004021</v>
      </c>
      <c r="MN23" s="803">
        <f t="shared" si="2603"/>
        <v>42335.7774231</v>
      </c>
      <c r="MO23" s="803">
        <f t="shared" si="2604"/>
        <v>28321.175241660003</v>
      </c>
      <c r="MP23" s="803">
        <f t="shared" si="2605"/>
        <v>27094.897550784</v>
      </c>
      <c r="MQ23" s="803">
        <v>57757.93</v>
      </c>
      <c r="MR23" s="803">
        <v>58847.37</v>
      </c>
      <c r="MS23" s="803">
        <v>75605</v>
      </c>
      <c r="MT23" s="803">
        <v>75747.570000000007</v>
      </c>
      <c r="MU23" s="803">
        <v>0</v>
      </c>
      <c r="MV23" s="803">
        <v>5277.19</v>
      </c>
      <c r="MW23" s="803">
        <v>36836.17</v>
      </c>
      <c r="MX23" s="803">
        <v>35461.779499999997</v>
      </c>
      <c r="MY23" s="803">
        <v>33867.944199999998</v>
      </c>
      <c r="MZ23" s="803">
        <v>49594.55</v>
      </c>
      <c r="NA23" s="803">
        <v>41338.76</v>
      </c>
      <c r="NB23" s="803">
        <v>0</v>
      </c>
      <c r="NC23" s="803">
        <f>$NH$55*NC$31</f>
        <v>14323.108119040002</v>
      </c>
      <c r="ND23" s="803">
        <f t="shared" ref="ND23:NH23" si="2837">$NH$55*ND$31</f>
        <v>13446.619413248001</v>
      </c>
      <c r="NE23" s="803">
        <f t="shared" si="2837"/>
        <v>11052.308802304002</v>
      </c>
      <c r="NF23" s="803">
        <f t="shared" si="2837"/>
        <v>13938.308199424</v>
      </c>
      <c r="NG23" s="803">
        <f t="shared" si="2837"/>
        <v>23654.506169728003</v>
      </c>
      <c r="NH23" s="803">
        <f t="shared" si="2837"/>
        <v>30474.015856256006</v>
      </c>
      <c r="NI23" s="803">
        <f t="shared" si="2607"/>
        <v>16535.599363499998</v>
      </c>
      <c r="NJ23" s="803">
        <f t="shared" si="2608"/>
        <v>11061.7457811</v>
      </c>
      <c r="NK23" s="803">
        <f t="shared" si="2609"/>
        <v>10582.783592639998</v>
      </c>
      <c r="NL23" s="803">
        <f t="shared" si="2610"/>
        <v>11791.59292542</v>
      </c>
      <c r="NM23" s="803">
        <f t="shared" si="2611"/>
        <v>13730.249402519999</v>
      </c>
      <c r="NN23" s="803">
        <f t="shared" si="2612"/>
        <v>20105.008053689999</v>
      </c>
      <c r="NO23" s="803">
        <f t="shared" si="2602"/>
        <v>30231.637181129998</v>
      </c>
      <c r="NP23" s="803">
        <f t="shared" si="2614"/>
        <v>21928.352561920001</v>
      </c>
      <c r="NQ23" s="803">
        <f t="shared" si="2615"/>
        <v>15730.307169024001</v>
      </c>
      <c r="NR23" s="803">
        <f t="shared" si="2616"/>
        <v>13516.719528704001</v>
      </c>
      <c r="NS23" s="803">
        <f t="shared" si="2617"/>
        <v>15246.084872704003</v>
      </c>
      <c r="NT23" s="803">
        <f t="shared" si="2618"/>
        <v>15329.094409216001</v>
      </c>
      <c r="NU23" s="803">
        <f t="shared" si="2619"/>
        <v>21845.343025408005</v>
      </c>
      <c r="NV23" s="803">
        <f t="shared" si="2602"/>
        <v>34753.325953024003</v>
      </c>
      <c r="NW23" s="803">
        <f t="shared" si="2621"/>
        <v>13283.581171350001</v>
      </c>
      <c r="NX23" s="803">
        <f t="shared" si="2622"/>
        <v>9528.9790484700006</v>
      </c>
      <c r="NY23" s="803">
        <f t="shared" si="2623"/>
        <v>8188.0497188700001</v>
      </c>
      <c r="NZ23" s="803">
        <f t="shared" si="2624"/>
        <v>9235.6507576200001</v>
      </c>
      <c r="OA23" s="803">
        <f t="shared" si="2625"/>
        <v>9285.9356074799998</v>
      </c>
      <c r="OB23" s="803">
        <f t="shared" si="2626"/>
        <v>13233.296321490001</v>
      </c>
      <c r="OC23" s="803">
        <f t="shared" si="2602"/>
        <v>21052.59047472</v>
      </c>
    </row>
    <row r="24" spans="1:435">
      <c r="A24" s="810" t="s">
        <v>31</v>
      </c>
      <c r="B24" s="803">
        <f t="shared" si="368"/>
        <v>16940.991949560001</v>
      </c>
      <c r="C24" s="803">
        <f t="shared" si="369"/>
        <v>16703.370775349998</v>
      </c>
      <c r="D24" s="803">
        <f t="shared" si="370"/>
        <v>16843.147936649999</v>
      </c>
      <c r="E24" s="803">
        <f t="shared" si="371"/>
        <v>17402.256581850001</v>
      </c>
      <c r="F24" s="803">
        <f t="shared" si="372"/>
        <v>19219.359678750003</v>
      </c>
      <c r="G24" s="803">
        <f t="shared" si="373"/>
        <v>21707.393149890002</v>
      </c>
      <c r="H24" s="803">
        <f t="shared" si="374"/>
        <v>30960.641227950004</v>
      </c>
      <c r="I24" s="803">
        <f t="shared" si="375"/>
        <v>20566.639784880001</v>
      </c>
      <c r="J24" s="803">
        <f t="shared" si="376"/>
        <v>20278.163814299998</v>
      </c>
      <c r="K24" s="803">
        <f t="shared" si="377"/>
        <v>20447.855561699998</v>
      </c>
      <c r="L24" s="803">
        <f t="shared" si="378"/>
        <v>21126.622551299999</v>
      </c>
      <c r="M24" s="803">
        <f t="shared" si="379"/>
        <v>23332.615267500001</v>
      </c>
      <c r="N24" s="803">
        <f t="shared" ref="N24:BY24" si="2838">O56*N$32</f>
        <v>26353.128371219998</v>
      </c>
      <c r="O24" s="803">
        <f t="shared" ref="O24:BZ24" si="2839">O56*O$32</f>
        <v>37586.722049099997</v>
      </c>
      <c r="P24" s="803">
        <f t="shared" si="382"/>
        <v>18646.861918229999</v>
      </c>
      <c r="Q24" s="803">
        <f t="shared" si="383"/>
        <v>18385.313524987498</v>
      </c>
      <c r="R24" s="803">
        <f t="shared" si="384"/>
        <v>18539.165521012499</v>
      </c>
      <c r="S24" s="803">
        <f t="shared" si="385"/>
        <v>19154.573505112501</v>
      </c>
      <c r="T24" s="803">
        <f t="shared" si="386"/>
        <v>21154.649453437502</v>
      </c>
      <c r="U24" s="803">
        <f t="shared" ref="U24:CF24" si="2840">V56*U$32</f>
        <v>23893.214982682501</v>
      </c>
      <c r="V24" s="803">
        <f t="shared" ref="V24:CG24" si="2841">V56*V$32</f>
        <v>34078.217119537498</v>
      </c>
      <c r="W24" s="803">
        <f t="shared" si="389"/>
        <v>11805.426001152</v>
      </c>
      <c r="X24" s="803">
        <f t="shared" si="390"/>
        <v>11639.838342720001</v>
      </c>
      <c r="Y24" s="803">
        <f t="shared" si="391"/>
        <v>11737.24284768</v>
      </c>
      <c r="Z24" s="803">
        <f t="shared" si="392"/>
        <v>12126.860867520001</v>
      </c>
      <c r="AA24" s="803">
        <f t="shared" si="393"/>
        <v>13393.119432000001</v>
      </c>
      <c r="AB24" s="803">
        <f t="shared" ref="AB24:CM24" si="2842">AC56*AB$32</f>
        <v>15126.919620287999</v>
      </c>
      <c r="AC24" s="803">
        <f t="shared" ref="AC24:CN24" si="2843">AC56*AC$32</f>
        <v>21575.097848640002</v>
      </c>
      <c r="AD24" s="803">
        <f t="shared" si="396"/>
        <v>11510.634828672002</v>
      </c>
      <c r="AE24" s="803">
        <f t="shared" si="397"/>
        <v>11349.182029920001</v>
      </c>
      <c r="AF24" s="803">
        <f t="shared" si="398"/>
        <v>11444.154264480001</v>
      </c>
      <c r="AG24" s="803">
        <f t="shared" si="399"/>
        <v>11824.043202720002</v>
      </c>
      <c r="AH24" s="803">
        <f t="shared" si="400"/>
        <v>13058.682252000002</v>
      </c>
      <c r="AI24" s="803">
        <f t="shared" ref="AI24:CT24" si="2844">AJ56*AI$32</f>
        <v>14749.188027168002</v>
      </c>
      <c r="AJ24" s="803">
        <f t="shared" ref="AJ24:CU24" si="2845">AJ56*AJ$32</f>
        <v>21036.349955040001</v>
      </c>
      <c r="AK24" s="803">
        <f t="shared" si="403"/>
        <v>16932.155473296003</v>
      </c>
      <c r="AL24" s="803">
        <f t="shared" si="404"/>
        <v>16694.658243060003</v>
      </c>
      <c r="AM24" s="803">
        <f t="shared" si="405"/>
        <v>16834.362496140002</v>
      </c>
      <c r="AN24" s="803">
        <f t="shared" si="406"/>
        <v>17393.179508460002</v>
      </c>
      <c r="AO24" s="803">
        <f t="shared" si="407"/>
        <v>19209.334798500004</v>
      </c>
      <c r="AP24" s="803">
        <f t="shared" ref="AP24:DA24" si="2846">AQ56*AP$32</f>
        <v>21696.070503324001</v>
      </c>
      <c r="AQ24" s="803">
        <f t="shared" ref="AQ24:DB24" si="2847">AQ56*AQ$32</f>
        <v>30944.492057220006</v>
      </c>
      <c r="AR24" s="803">
        <f t="shared" si="410"/>
        <v>12862.343615184003</v>
      </c>
      <c r="AS24" s="803">
        <f t="shared" si="411"/>
        <v>12681.931204740002</v>
      </c>
      <c r="AT24" s="803">
        <f t="shared" si="412"/>
        <v>12788.056152060002</v>
      </c>
      <c r="AU24" s="803">
        <f t="shared" si="413"/>
        <v>13212.555941340002</v>
      </c>
      <c r="AV24" s="803">
        <f t="shared" si="414"/>
        <v>14592.180256500003</v>
      </c>
      <c r="AW24" s="803">
        <f t="shared" ref="AW24:DH24" si="2848">AX56*AW$32</f>
        <v>16481.204318796004</v>
      </c>
      <c r="AX24" s="803">
        <f t="shared" ref="AX24:DI24" si="2849">AX56*AX$32</f>
        <v>23506.675831380006</v>
      </c>
      <c r="AY24" s="803">
        <f t="shared" si="417"/>
        <v>18031.951206360001</v>
      </c>
      <c r="AZ24" s="803">
        <f t="shared" si="418"/>
        <v>17779.027798350002</v>
      </c>
      <c r="BA24" s="803">
        <f t="shared" si="419"/>
        <v>17927.806273650003</v>
      </c>
      <c r="BB24" s="803">
        <f t="shared" si="420"/>
        <v>18522.920174850002</v>
      </c>
      <c r="BC24" s="803">
        <f t="shared" si="421"/>
        <v>20457.040353750006</v>
      </c>
      <c r="BD24" s="803">
        <f t="shared" ref="BD24:DO24" si="2850">BE56*BD$32</f>
        <v>23105.297214090002</v>
      </c>
      <c r="BE24" s="803">
        <f t="shared" ref="BE24:DP24" si="2851">BE56*BE$32</f>
        <v>32954.432278950007</v>
      </c>
      <c r="BF24" s="803">
        <f t="shared" si="424"/>
        <v>24722.279044848005</v>
      </c>
      <c r="BG24" s="803">
        <f t="shared" si="425"/>
        <v>24375.514404780002</v>
      </c>
      <c r="BH24" s="803">
        <f t="shared" si="426"/>
        <v>24579.493604820003</v>
      </c>
      <c r="BI24" s="803">
        <f t="shared" si="427"/>
        <v>25395.410404980004</v>
      </c>
      <c r="BJ24" s="803">
        <f t="shared" si="428"/>
        <v>28047.140005500005</v>
      </c>
      <c r="BK24" s="803">
        <f t="shared" ref="BK24:DV24" si="2852">BL56*BK$32</f>
        <v>31677.969766212002</v>
      </c>
      <c r="BL24" s="803">
        <f t="shared" ref="BL24:DW24" si="2853">BL56*BL$32</f>
        <v>45181.392808860008</v>
      </c>
      <c r="BM24" s="803">
        <f t="shared" si="431"/>
        <v>27586.05831828</v>
      </c>
      <c r="BN24" s="803">
        <f t="shared" si="432"/>
        <v>27199.125157049999</v>
      </c>
      <c r="BO24" s="803">
        <f t="shared" si="433"/>
        <v>27426.732898949998</v>
      </c>
      <c r="BP24" s="803">
        <f t="shared" si="434"/>
        <v>28337.16386655</v>
      </c>
      <c r="BQ24" s="803">
        <f t="shared" si="435"/>
        <v>31296.064511250002</v>
      </c>
      <c r="BR24" s="803">
        <f t="shared" ref="BR24:EC24" si="2854">BS56*BR$32</f>
        <v>35347.482317069996</v>
      </c>
      <c r="BS24" s="803">
        <f t="shared" ref="BS24:ED24" si="2855">BS56*BS$32</f>
        <v>50415.114830849998</v>
      </c>
      <c r="BT24" s="803">
        <f t="shared" si="438"/>
        <v>28782.602715509998</v>
      </c>
      <c r="BU24" s="803">
        <f t="shared" si="439"/>
        <v>28378.886340787496</v>
      </c>
      <c r="BV24" s="803">
        <f t="shared" si="440"/>
        <v>28616.366561212497</v>
      </c>
      <c r="BW24" s="803">
        <f t="shared" si="441"/>
        <v>29566.287442912497</v>
      </c>
      <c r="BX24" s="803">
        <f t="shared" si="442"/>
        <v>32653.530308437501</v>
      </c>
      <c r="BY24" s="803">
        <f t="shared" ref="BY24:EJ24" si="2856">BZ56*BY$32</f>
        <v>36880.678232002494</v>
      </c>
      <c r="BZ24" s="803">
        <f t="shared" ref="BZ24:EK24" si="2857">BZ56*BZ$32</f>
        <v>52601.868824137498</v>
      </c>
      <c r="CA24" s="803">
        <f t="shared" si="445"/>
        <v>23945.67460215</v>
      </c>
      <c r="CB24" s="803">
        <f t="shared" si="446"/>
        <v>23609.802928687499</v>
      </c>
      <c r="CC24" s="803">
        <f t="shared" si="447"/>
        <v>23807.374501312501</v>
      </c>
      <c r="CD24" s="803">
        <f t="shared" si="448"/>
        <v>24597.660791812501</v>
      </c>
      <c r="CE24" s="803">
        <f t="shared" si="449"/>
        <v>27166.091235937503</v>
      </c>
      <c r="CF24" s="803">
        <f t="shared" ref="CF24:EQ24" si="2858">CG56*CF$32</f>
        <v>30682.8652286625</v>
      </c>
      <c r="CG24" s="803">
        <f t="shared" ref="CG24:ER24" si="2859">CG56*CG$32</f>
        <v>43762.103336437503</v>
      </c>
      <c r="CH24" s="803">
        <f t="shared" si="452"/>
        <v>24387.98664834</v>
      </c>
      <c r="CI24" s="803">
        <f t="shared" si="453"/>
        <v>24045.910928024998</v>
      </c>
      <c r="CJ24" s="803">
        <f t="shared" si="454"/>
        <v>24247.131939974999</v>
      </c>
      <c r="CK24" s="803">
        <f t="shared" si="455"/>
        <v>25052.015987774997</v>
      </c>
      <c r="CL24" s="803">
        <f t="shared" si="456"/>
        <v>27667.889143125001</v>
      </c>
      <c r="CM24" s="803">
        <f t="shared" ref="CM24:EX24" si="2860">CN56*CM$32</f>
        <v>31249.623155834997</v>
      </c>
      <c r="CN24" s="803">
        <f t="shared" ref="CN24:EY24" si="2861">CN56*CN$32</f>
        <v>44570.454146924996</v>
      </c>
      <c r="CO24" s="803">
        <f t="shared" si="459"/>
        <v>25873.232054399999</v>
      </c>
      <c r="CP24" s="803">
        <f t="shared" si="460"/>
        <v>25510.323683999999</v>
      </c>
      <c r="CQ24" s="803">
        <f t="shared" si="461"/>
        <v>25723.799195999996</v>
      </c>
      <c r="CR24" s="803">
        <f t="shared" si="462"/>
        <v>26577.701244</v>
      </c>
      <c r="CS24" s="803">
        <f t="shared" si="463"/>
        <v>29352.882900000001</v>
      </c>
      <c r="CT24" s="803">
        <f t="shared" ref="CT24:FE24" si="2862">CU56*CT$32</f>
        <v>33152.747013599997</v>
      </c>
      <c r="CU24" s="803">
        <f t="shared" ref="CU24:FF24" si="2863">CU56*CU$32</f>
        <v>47284.825907999999</v>
      </c>
      <c r="CV24" s="803">
        <f t="shared" si="466"/>
        <v>29181.879096000001</v>
      </c>
      <c r="CW24" s="803">
        <f t="shared" si="467"/>
        <v>28772.562309999998</v>
      </c>
      <c r="CX24" s="803">
        <f t="shared" si="468"/>
        <v>29013.336889999999</v>
      </c>
      <c r="CY24" s="803">
        <f t="shared" si="469"/>
        <v>29976.43521</v>
      </c>
      <c r="CZ24" s="803">
        <f t="shared" si="470"/>
        <v>33106.50475</v>
      </c>
      <c r="DA24" s="803">
        <f t="shared" ref="DA24:FL24" si="2864">DB56*DA$32</f>
        <v>37392.292273999999</v>
      </c>
      <c r="DB24" s="803">
        <f t="shared" ref="DB24:FM24" si="2865">DB56*DB$32</f>
        <v>53331.569469999995</v>
      </c>
      <c r="DC24" s="803">
        <f t="shared" si="473"/>
        <v>26576.802781199996</v>
      </c>
      <c r="DD24" s="803">
        <f t="shared" si="474"/>
        <v>26204.025844499996</v>
      </c>
      <c r="DE24" s="803">
        <f t="shared" si="475"/>
        <v>26423.306395499996</v>
      </c>
      <c r="DF24" s="803">
        <f t="shared" si="476"/>
        <v>27300.428599499995</v>
      </c>
      <c r="DG24" s="803">
        <f t="shared" si="477"/>
        <v>30151.075762500001</v>
      </c>
      <c r="DH24" s="803">
        <f t="shared" ref="DH24:FS24" si="2866">DI56*DH$32</f>
        <v>34054.269570299992</v>
      </c>
      <c r="DI24" s="803">
        <f t="shared" ref="DI24:FT24" si="2867">DI56*DI$32</f>
        <v>48570.642046499997</v>
      </c>
      <c r="DJ24" s="803">
        <f t="shared" si="480"/>
        <v>27196.718722800004</v>
      </c>
      <c r="DK24" s="803">
        <f t="shared" si="481"/>
        <v>26815.246595500004</v>
      </c>
      <c r="DL24" s="803">
        <f t="shared" si="482"/>
        <v>27039.641964500002</v>
      </c>
      <c r="DM24" s="803">
        <f t="shared" si="483"/>
        <v>27937.223440500005</v>
      </c>
      <c r="DN24" s="803">
        <f t="shared" si="484"/>
        <v>30854.363237500009</v>
      </c>
      <c r="DO24" s="803">
        <f t="shared" ref="DO24:FZ24" si="2868">DP56*DO$32</f>
        <v>34848.600805700007</v>
      </c>
      <c r="DP24" s="803">
        <f t="shared" ref="DP24:GA24" si="2869">DP56*DP$32</f>
        <v>49703.57423350001</v>
      </c>
      <c r="DQ24" s="803">
        <f t="shared" si="487"/>
        <v>34051.377349353599</v>
      </c>
      <c r="DR24" s="803">
        <f t="shared" si="488"/>
        <v>33573.759020195997</v>
      </c>
      <c r="DS24" s="803">
        <f t="shared" si="489"/>
        <v>33854.710978523995</v>
      </c>
      <c r="DT24" s="803">
        <f t="shared" si="490"/>
        <v>34978.518811835995</v>
      </c>
      <c r="DU24" s="803">
        <f t="shared" si="491"/>
        <v>38630.894270099998</v>
      </c>
      <c r="DV24" s="803">
        <f t="shared" ref="DV24:GG24" si="2870">DW56*DV$32</f>
        <v>43631.839128338397</v>
      </c>
      <c r="DW24" s="803">
        <f t="shared" ref="DW24:GH24" si="2871">DW56*DW$32</f>
        <v>62230.858769651997</v>
      </c>
      <c r="DX24" s="803">
        <f>ED56*DX$31</f>
        <v>50124.965078112</v>
      </c>
      <c r="DY24" s="803">
        <f>ED56*DY$31</f>
        <v>43541.387575315195</v>
      </c>
      <c r="DZ24" s="803">
        <f>ED56*DZ$31</f>
        <v>61077.644014583035</v>
      </c>
      <c r="EA24" s="803">
        <f>ED56*EA$31</f>
        <v>20319.314201813759</v>
      </c>
      <c r="EB24" s="803">
        <f>ED56*EB$31</f>
        <v>24269.460703491841</v>
      </c>
      <c r="EC24" s="803">
        <f>ED56*EC$31</f>
        <v>39501.465016780799</v>
      </c>
      <c r="ED24" s="803">
        <f>ED56*ED$31</f>
        <v>60419.286264303359</v>
      </c>
      <c r="EE24" s="803">
        <f t="shared" si="2662"/>
        <v>28890.297929999993</v>
      </c>
      <c r="EF24" s="803">
        <f t="shared" si="2663"/>
        <v>18728.882795999998</v>
      </c>
      <c r="EG24" s="803">
        <f t="shared" si="2664"/>
        <v>19087.520977199998</v>
      </c>
      <c r="EH24" s="803">
        <f t="shared" si="2665"/>
        <v>20601.771075599998</v>
      </c>
      <c r="EI24" s="803">
        <f t="shared" si="2666"/>
        <v>23988.909453599998</v>
      </c>
      <c r="EJ24" s="803">
        <f t="shared" si="2667"/>
        <v>35126.617414200002</v>
      </c>
      <c r="EK24" s="803">
        <f t="shared" si="2668"/>
        <v>52819.434353399993</v>
      </c>
      <c r="EL24" s="803">
        <f t="shared" si="2669"/>
        <v>29017.721609999997</v>
      </c>
      <c r="EM24" s="803">
        <f t="shared" si="2670"/>
        <v>18811.488492</v>
      </c>
      <c r="EN24" s="803">
        <f t="shared" si="2671"/>
        <v>19171.708484399998</v>
      </c>
      <c r="EO24" s="803">
        <f t="shared" si="2672"/>
        <v>20692.637341199999</v>
      </c>
      <c r="EP24" s="803">
        <f t="shared" si="2673"/>
        <v>24094.715047199999</v>
      </c>
      <c r="EQ24" s="803">
        <f t="shared" si="2674"/>
        <v>35281.547033399998</v>
      </c>
      <c r="ER24" s="803">
        <f t="shared" si="2675"/>
        <v>53052.399991799997</v>
      </c>
      <c r="ES24" s="803">
        <f t="shared" si="2676"/>
        <v>28388.080703399999</v>
      </c>
      <c r="ET24" s="803">
        <f t="shared" si="2677"/>
        <v>18403.307490480001</v>
      </c>
      <c r="EU24" s="803">
        <f t="shared" si="2678"/>
        <v>18755.711250935998</v>
      </c>
      <c r="EV24" s="803">
        <f t="shared" si="2679"/>
        <v>20243.638239528002</v>
      </c>
      <c r="EW24" s="803">
        <f t="shared" si="2680"/>
        <v>23571.895977167998</v>
      </c>
      <c r="EX24" s="803">
        <f t="shared" si="2681"/>
        <v>34515.990537996004</v>
      </c>
      <c r="EY24" s="803">
        <f t="shared" si="2682"/>
        <v>51901.242720492002</v>
      </c>
      <c r="EZ24" s="803">
        <f t="shared" si="2683"/>
        <v>31921.525290600002</v>
      </c>
      <c r="FA24" s="803">
        <f t="shared" si="2684"/>
        <v>20693.954326320003</v>
      </c>
      <c r="FB24" s="803">
        <f t="shared" si="2685"/>
        <v>21090.221536823999</v>
      </c>
      <c r="FC24" s="803">
        <f t="shared" si="2686"/>
        <v>22763.349758952005</v>
      </c>
      <c r="FD24" s="803">
        <f t="shared" si="2687"/>
        <v>26505.873413712001</v>
      </c>
      <c r="FE24" s="803">
        <f t="shared" si="2688"/>
        <v>38812.171784364007</v>
      </c>
      <c r="FF24" s="803">
        <f t="shared" si="2689"/>
        <v>58361.354169228005</v>
      </c>
      <c r="FG24" s="803">
        <f t="shared" si="2690"/>
        <v>31839.109790400005</v>
      </c>
      <c r="FH24" s="803">
        <f t="shared" si="2691"/>
        <v>20640.526346880004</v>
      </c>
      <c r="FI24" s="803">
        <f t="shared" si="2692"/>
        <v>21035.770468416002</v>
      </c>
      <c r="FJ24" s="803">
        <f t="shared" si="2693"/>
        <v>22704.578981568004</v>
      </c>
      <c r="FK24" s="803">
        <f t="shared" si="2694"/>
        <v>26437.440129408002</v>
      </c>
      <c r="FL24" s="803">
        <f t="shared" si="2695"/>
        <v>38711.965903776007</v>
      </c>
      <c r="FM24" s="803">
        <f t="shared" si="2696"/>
        <v>58210.675899552014</v>
      </c>
      <c r="FN24" s="803">
        <f t="shared" si="2697"/>
        <v>37381.012861499999</v>
      </c>
      <c r="FO24" s="803">
        <f t="shared" si="2698"/>
        <v>24233.208337800002</v>
      </c>
      <c r="FP24" s="803">
        <f t="shared" si="2699"/>
        <v>24697.248497460001</v>
      </c>
      <c r="FQ24" s="803">
        <f t="shared" si="2700"/>
        <v>26656.529171580005</v>
      </c>
      <c r="FR24" s="803">
        <f t="shared" si="2701"/>
        <v>31039.13067948</v>
      </c>
      <c r="FS24" s="803">
        <f t="shared" si="2702"/>
        <v>45450.155637810007</v>
      </c>
      <c r="FT24" s="803">
        <f t="shared" si="2703"/>
        <v>68342.803514370011</v>
      </c>
      <c r="FU24" s="803">
        <f t="shared" si="2704"/>
        <v>33394.803631200004</v>
      </c>
      <c r="FV24" s="803">
        <f t="shared" si="2705"/>
        <v>21649.045112640004</v>
      </c>
      <c r="FW24" s="803">
        <f t="shared" si="2706"/>
        <v>22063.601295648001</v>
      </c>
      <c r="FX24" s="803">
        <f t="shared" si="2707"/>
        <v>23813.949623904005</v>
      </c>
      <c r="FY24" s="803">
        <f t="shared" si="2708"/>
        <v>27729.202463424004</v>
      </c>
      <c r="FZ24" s="803">
        <f t="shared" si="2709"/>
        <v>40603.475035728006</v>
      </c>
      <c r="GA24" s="803">
        <f t="shared" si="2710"/>
        <v>61054.91339745601</v>
      </c>
      <c r="GB24" s="803">
        <f t="shared" si="2711"/>
        <v>31994.24145225</v>
      </c>
      <c r="GC24" s="803">
        <f t="shared" si="2712"/>
        <v>21403.044281850001</v>
      </c>
      <c r="GD24" s="803">
        <f t="shared" si="2713"/>
        <v>20476.314529440002</v>
      </c>
      <c r="GE24" s="803">
        <f t="shared" si="2714"/>
        <v>22815.203904570004</v>
      </c>
      <c r="GF24" s="803">
        <f t="shared" si="2715"/>
        <v>26566.252902420001</v>
      </c>
      <c r="GG24" s="803">
        <f t="shared" si="2716"/>
        <v>38900.584607115008</v>
      </c>
      <c r="GH24" s="803">
        <f t="shared" si="2717"/>
        <v>58494.29937235501</v>
      </c>
      <c r="GI24" s="803">
        <f t="shared" si="2718"/>
        <v>33974.562461399997</v>
      </c>
      <c r="GJ24" s="803">
        <f t="shared" si="2719"/>
        <v>22727.81075004</v>
      </c>
      <c r="GK24" s="803">
        <f t="shared" si="2720"/>
        <v>21743.719975296</v>
      </c>
      <c r="GL24" s="803">
        <f t="shared" si="2721"/>
        <v>24227.377644888002</v>
      </c>
      <c r="GM24" s="803">
        <f t="shared" si="2722"/>
        <v>28210.602209328001</v>
      </c>
      <c r="GN24" s="803">
        <f t="shared" si="2723"/>
        <v>41308.381806516001</v>
      </c>
      <c r="GO24" s="803">
        <f t="shared" si="2724"/>
        <v>62114.872472532006</v>
      </c>
      <c r="GP24" s="803">
        <f t="shared" si="2725"/>
        <v>29810.772215400004</v>
      </c>
      <c r="GQ24" s="803">
        <f t="shared" si="2726"/>
        <v>19942.378654440003</v>
      </c>
      <c r="GR24" s="803">
        <f t="shared" si="2727"/>
        <v>19078.894217856003</v>
      </c>
      <c r="GS24" s="803">
        <f t="shared" si="2728"/>
        <v>21258.164462568006</v>
      </c>
      <c r="GT24" s="803">
        <f t="shared" si="2729"/>
        <v>24753.220515408004</v>
      </c>
      <c r="GU24" s="803">
        <f t="shared" si="2730"/>
        <v>36245.787183276007</v>
      </c>
      <c r="GV24" s="803">
        <f t="shared" si="2731"/>
        <v>54502.315271052008</v>
      </c>
      <c r="GW24" s="803">
        <f t="shared" si="2732"/>
        <v>30152.5773978</v>
      </c>
      <c r="GX24" s="803">
        <f t="shared" si="2733"/>
        <v>20171.034535080002</v>
      </c>
      <c r="GY24" s="803">
        <f t="shared" si="2734"/>
        <v>19297.649534592001</v>
      </c>
      <c r="GZ24" s="803">
        <f t="shared" si="2735"/>
        <v>21501.906916776003</v>
      </c>
      <c r="HA24" s="803">
        <f t="shared" si="2736"/>
        <v>25037.036680656001</v>
      </c>
      <c r="HB24" s="803">
        <f t="shared" si="2737"/>
        <v>36661.375139532007</v>
      </c>
      <c r="HC24" s="803">
        <f t="shared" si="2738"/>
        <v>55127.229435564004</v>
      </c>
      <c r="HD24" s="803">
        <f t="shared" si="2739"/>
        <v>31932.102472199997</v>
      </c>
      <c r="HE24" s="803">
        <f t="shared" si="2740"/>
        <v>21361.475446919998</v>
      </c>
      <c r="HF24" s="803">
        <f t="shared" si="2741"/>
        <v>20436.545582207997</v>
      </c>
      <c r="HG24" s="803">
        <f t="shared" si="2742"/>
        <v>22770.892383623999</v>
      </c>
      <c r="HH24" s="803">
        <f t="shared" si="2743"/>
        <v>26514.656121743996</v>
      </c>
      <c r="HI24" s="803">
        <f t="shared" si="2744"/>
        <v>38825.032178267997</v>
      </c>
      <c r="HJ24" s="803">
        <f t="shared" si="2745"/>
        <v>58380.692175035998</v>
      </c>
      <c r="HK24" s="803">
        <f t="shared" si="2746"/>
        <v>32754.979861799999</v>
      </c>
      <c r="HL24" s="803">
        <f t="shared" si="2747"/>
        <v>21911.95204548</v>
      </c>
      <c r="HM24" s="803">
        <f t="shared" si="2748"/>
        <v>20963.187111552001</v>
      </c>
      <c r="HN24" s="803">
        <f t="shared" si="2749"/>
        <v>23357.689087656003</v>
      </c>
      <c r="HO24" s="803">
        <f t="shared" si="2750"/>
        <v>27197.928105936</v>
      </c>
      <c r="HP24" s="803">
        <f t="shared" si="2751"/>
        <v>39825.537583692007</v>
      </c>
      <c r="HQ24" s="803">
        <f t="shared" si="2752"/>
        <v>59885.139043884003</v>
      </c>
      <c r="HR24" s="803">
        <f t="shared" si="2753"/>
        <v>29293.031604899992</v>
      </c>
      <c r="HS24" s="803">
        <f t="shared" si="2754"/>
        <v>19596.028039139997</v>
      </c>
      <c r="HT24" s="803">
        <f t="shared" si="2755"/>
        <v>18747.540227135996</v>
      </c>
      <c r="HU24" s="803">
        <f t="shared" si="2756"/>
        <v>20888.961847907998</v>
      </c>
      <c r="HV24" s="803">
        <f t="shared" si="2757"/>
        <v>24323.317277447994</v>
      </c>
      <c r="HW24" s="803">
        <f t="shared" si="2758"/>
        <v>35616.286013405996</v>
      </c>
      <c r="HX24" s="803">
        <f t="shared" si="2759"/>
        <v>53555.742610061985</v>
      </c>
      <c r="HY24" s="803">
        <f t="shared" si="2760"/>
        <v>30821.757320549998</v>
      </c>
      <c r="HZ24" s="803">
        <f t="shared" si="2761"/>
        <v>20618.69282823</v>
      </c>
      <c r="IA24" s="803">
        <f t="shared" si="2762"/>
        <v>19725.924685152</v>
      </c>
      <c r="IB24" s="803">
        <f t="shared" si="2763"/>
        <v>21979.101427206002</v>
      </c>
      <c r="IC24" s="803">
        <f t="shared" si="2764"/>
        <v>25592.686768235999</v>
      </c>
      <c r="ID24" s="803">
        <f t="shared" si="2765"/>
        <v>37475.005624917001</v>
      </c>
      <c r="IE24" s="803">
        <f t="shared" si="2766"/>
        <v>56350.674935709001</v>
      </c>
      <c r="IF24" s="803">
        <f t="shared" si="2767"/>
        <v>34719.476714999997</v>
      </c>
      <c r="IG24" s="803">
        <f t="shared" si="2768"/>
        <v>23226.132699000002</v>
      </c>
      <c r="IH24" s="803">
        <f t="shared" si="2769"/>
        <v>22220.465097600001</v>
      </c>
      <c r="II24" s="803">
        <f t="shared" si="2770"/>
        <v>24758.578567800003</v>
      </c>
      <c r="IJ24" s="803">
        <f t="shared" si="2771"/>
        <v>28829.137906799999</v>
      </c>
      <c r="IK24" s="803">
        <f t="shared" si="2772"/>
        <v>42214.094792100004</v>
      </c>
      <c r="IL24" s="803">
        <f t="shared" si="2773"/>
        <v>63476.781221700003</v>
      </c>
      <c r="IM24" s="803">
        <f t="shared" si="2774"/>
        <v>33763.248209250007</v>
      </c>
      <c r="IN24" s="803">
        <f t="shared" si="2775"/>
        <v>22586.448802050007</v>
      </c>
      <c r="IO24" s="803">
        <f t="shared" si="2776"/>
        <v>21608.478853920002</v>
      </c>
      <c r="IP24" s="803">
        <f t="shared" si="2777"/>
        <v>24076.688723010007</v>
      </c>
      <c r="IQ24" s="803">
        <f t="shared" si="2778"/>
        <v>28035.138513060007</v>
      </c>
      <c r="IR24" s="803">
        <f t="shared" si="2779"/>
        <v>41051.452822695013</v>
      </c>
      <c r="IS24" s="803">
        <f t="shared" si="2780"/>
        <v>61728.531726015011</v>
      </c>
      <c r="IT24" s="803">
        <f t="shared" si="2781"/>
        <v>32062.254785399997</v>
      </c>
      <c r="IU24" s="803">
        <f t="shared" si="2782"/>
        <v>21448.542856439999</v>
      </c>
      <c r="IV24" s="803">
        <f t="shared" si="2783"/>
        <v>20519.843062655997</v>
      </c>
      <c r="IW24" s="803">
        <f t="shared" si="2784"/>
        <v>22863.704446968</v>
      </c>
      <c r="IX24" s="803">
        <f t="shared" si="2785"/>
        <v>26622.727421807998</v>
      </c>
      <c r="IY24" s="803">
        <f t="shared" si="2786"/>
        <v>38983.279439076003</v>
      </c>
      <c r="IZ24" s="803">
        <f t="shared" si="2787"/>
        <v>58618.646507651996</v>
      </c>
      <c r="JA24" s="803">
        <f t="shared" si="2788"/>
        <v>31103.9351259</v>
      </c>
      <c r="JB24" s="803">
        <f t="shared" si="2789"/>
        <v>20807.460049740002</v>
      </c>
      <c r="JC24" s="803">
        <f t="shared" si="2790"/>
        <v>19906.518480576</v>
      </c>
      <c r="JD24" s="803">
        <f t="shared" si="2791"/>
        <v>22180.323393228002</v>
      </c>
      <c r="JE24" s="803">
        <f t="shared" si="2792"/>
        <v>25826.991649368003</v>
      </c>
      <c r="JF24" s="803">
        <f t="shared" si="2793"/>
        <v>37818.094915146008</v>
      </c>
      <c r="JG24" s="803">
        <f t="shared" si="2794"/>
        <v>56866.573806042004</v>
      </c>
      <c r="JH24" s="803">
        <f t="shared" si="2795"/>
        <v>32367.232728599996</v>
      </c>
      <c r="JI24" s="803">
        <f t="shared" si="2796"/>
        <v>21652.56258396</v>
      </c>
      <c r="JJ24" s="803">
        <f t="shared" si="2797"/>
        <v>20715.028946303999</v>
      </c>
      <c r="JK24" s="803">
        <f t="shared" si="2798"/>
        <v>23081.185269911999</v>
      </c>
      <c r="JL24" s="803">
        <f t="shared" si="2799"/>
        <v>26875.964279471998</v>
      </c>
      <c r="JM24" s="803">
        <f t="shared" si="2800"/>
        <v>39354.090552084002</v>
      </c>
      <c r="JN24" s="803">
        <f t="shared" si="2801"/>
        <v>59176.230319668</v>
      </c>
      <c r="JO24" s="803">
        <f t="shared" si="2526"/>
        <v>31094.215090050002</v>
      </c>
      <c r="JP24" s="803">
        <f t="shared" si="2527"/>
        <v>20800.957680930005</v>
      </c>
      <c r="JQ24" s="803">
        <f t="shared" si="2528"/>
        <v>19900.297657632003</v>
      </c>
      <c r="JR24" s="803">
        <f t="shared" si="2529"/>
        <v>22173.392002146004</v>
      </c>
      <c r="JS24" s="803">
        <f t="shared" si="2530"/>
        <v>25818.920667876002</v>
      </c>
      <c r="JT24" s="803">
        <f t="shared" si="2531"/>
        <v>37806.276692247011</v>
      </c>
      <c r="JU24" s="803">
        <f t="shared" si="2532"/>
        <v>56848.802899119008</v>
      </c>
      <c r="JV24" s="803">
        <f t="shared" si="2533"/>
        <v>33490.118834550005</v>
      </c>
      <c r="JW24" s="803">
        <f t="shared" si="2534"/>
        <v>22403.734668630004</v>
      </c>
      <c r="JX24" s="803">
        <f t="shared" si="2535"/>
        <v>21433.676054112002</v>
      </c>
      <c r="JY24" s="803">
        <f t="shared" si="2536"/>
        <v>23881.919224086003</v>
      </c>
      <c r="JZ24" s="803">
        <f t="shared" si="2537"/>
        <v>27808.346949516002</v>
      </c>
      <c r="KA24" s="803">
        <f t="shared" si="2538"/>
        <v>40719.365176077008</v>
      </c>
      <c r="KB24" s="803">
        <f t="shared" si="2532"/>
        <v>61229.175883029005</v>
      </c>
      <c r="KC24" s="803">
        <f t="shared" si="2540"/>
        <v>33238.918758150008</v>
      </c>
      <c r="KD24" s="803">
        <f t="shared" si="2541"/>
        <v>22235.690479590005</v>
      </c>
      <c r="KE24" s="803">
        <f t="shared" si="2542"/>
        <v>21272.908005216002</v>
      </c>
      <c r="KF24" s="803">
        <f t="shared" si="2543"/>
        <v>23702.787583398007</v>
      </c>
      <c r="KG24" s="803">
        <f t="shared" si="2544"/>
        <v>27599.764265388003</v>
      </c>
      <c r="KH24" s="803">
        <f t="shared" si="2545"/>
        <v>40413.940531461012</v>
      </c>
      <c r="KI24" s="803">
        <f t="shared" si="2532"/>
        <v>60769.912846797015</v>
      </c>
      <c r="KJ24" s="803">
        <f t="shared" si="2547"/>
        <v>34686.790010250006</v>
      </c>
      <c r="KK24" s="803">
        <f t="shared" si="2548"/>
        <v>23204.266420650005</v>
      </c>
      <c r="KL24" s="803">
        <f t="shared" si="2549"/>
        <v>22199.545606560005</v>
      </c>
      <c r="KM24" s="803">
        <f t="shared" si="2550"/>
        <v>24735.269565930008</v>
      </c>
      <c r="KN24" s="803">
        <f t="shared" si="2551"/>
        <v>28801.996670580007</v>
      </c>
      <c r="KO24" s="803">
        <f t="shared" si="2552"/>
        <v>42174.352267635011</v>
      </c>
      <c r="KP24" s="803">
        <f t="shared" si="2532"/>
        <v>63417.020908395018</v>
      </c>
      <c r="KQ24" s="803">
        <f t="shared" si="2554"/>
        <v>28889.263934999995</v>
      </c>
      <c r="KR24" s="803">
        <f t="shared" si="2555"/>
        <v>19325.921391</v>
      </c>
      <c r="KS24" s="803">
        <f t="shared" si="2556"/>
        <v>18489.128918399998</v>
      </c>
      <c r="KT24" s="803">
        <f t="shared" si="2557"/>
        <v>20601.033730200001</v>
      </c>
      <c r="KU24" s="803">
        <f t="shared" si="2558"/>
        <v>23988.050881199997</v>
      </c>
      <c r="KV24" s="803">
        <f t="shared" si="2559"/>
        <v>35125.360218900001</v>
      </c>
      <c r="KW24" s="803">
        <f t="shared" si="2532"/>
        <v>52817.543925299993</v>
      </c>
      <c r="KX24" s="803">
        <f t="shared" si="2561"/>
        <v>46261.338500999998</v>
      </c>
      <c r="KY24" s="803">
        <f t="shared" si="2562"/>
        <v>30947.240238600003</v>
      </c>
      <c r="KZ24" s="803">
        <f t="shared" si="2563"/>
        <v>29607.25664064</v>
      </c>
      <c r="LA24" s="803">
        <f t="shared" si="2564"/>
        <v>32989.120006920006</v>
      </c>
      <c r="LB24" s="803">
        <f t="shared" si="2565"/>
        <v>38412.86314152</v>
      </c>
      <c r="LC24" s="803">
        <f t="shared" si="2566"/>
        <v>56247.406742940009</v>
      </c>
      <c r="LD24" s="803">
        <f t="shared" si="2567"/>
        <v>84578.48852838001</v>
      </c>
      <c r="LE24" s="803">
        <f t="shared" si="2568"/>
        <v>45645.249741000007</v>
      </c>
      <c r="LF24" s="803">
        <f t="shared" si="2569"/>
        <v>30535.098102600004</v>
      </c>
      <c r="LG24" s="803">
        <f t="shared" si="2570"/>
        <v>29212.959834240002</v>
      </c>
      <c r="LH24" s="803">
        <f t="shared" si="2571"/>
        <v>32549.784987720006</v>
      </c>
      <c r="LI24" s="803">
        <f t="shared" si="2572"/>
        <v>37901.297026320004</v>
      </c>
      <c r="LJ24" s="803">
        <f t="shared" si="2573"/>
        <v>55498.327788540009</v>
      </c>
      <c r="LK24" s="803">
        <f t="shared" si="2567"/>
        <v>83452.108319580017</v>
      </c>
      <c r="LL24" s="803">
        <f t="shared" si="2575"/>
        <v>45721.0309605</v>
      </c>
      <c r="LM24" s="803">
        <f t="shared" si="2576"/>
        <v>30585.793125300002</v>
      </c>
      <c r="LN24" s="803">
        <f t="shared" si="2577"/>
        <v>29261.459814719998</v>
      </c>
      <c r="LO24" s="803">
        <f t="shared" si="2578"/>
        <v>32603.824836660002</v>
      </c>
      <c r="LP24" s="803">
        <f t="shared" si="2579"/>
        <v>37964.221569959998</v>
      </c>
      <c r="LQ24" s="803">
        <f t="shared" si="2580"/>
        <v>55590.467298870004</v>
      </c>
      <c r="LR24" s="803">
        <f t="shared" si="2567"/>
        <v>83590.657293990007</v>
      </c>
      <c r="LS24" s="803">
        <f t="shared" si="2582"/>
        <v>54886.830526499994</v>
      </c>
      <c r="LT24" s="803">
        <f t="shared" si="2583"/>
        <v>36717.396972899995</v>
      </c>
      <c r="LU24" s="803">
        <f t="shared" si="2584"/>
        <v>35127.571536959993</v>
      </c>
      <c r="LV24" s="803">
        <f t="shared" si="2585"/>
        <v>39139.988113380001</v>
      </c>
      <c r="LW24" s="803">
        <f t="shared" si="2586"/>
        <v>45574.995830279993</v>
      </c>
      <c r="LX24" s="803">
        <f t="shared" si="2587"/>
        <v>66734.815322909999</v>
      </c>
      <c r="LY24" s="803">
        <f t="shared" si="2567"/>
        <v>100348.26739707</v>
      </c>
      <c r="LZ24" s="803">
        <f t="shared" si="2589"/>
        <v>76192.34748299999</v>
      </c>
      <c r="MA24" s="803">
        <f t="shared" si="2590"/>
        <v>50970.053143800003</v>
      </c>
      <c r="MB24" s="803">
        <f t="shared" si="2591"/>
        <v>48763.102389119995</v>
      </c>
      <c r="MC24" s="803">
        <f t="shared" si="2592"/>
        <v>54333.025722359998</v>
      </c>
      <c r="MD24" s="803">
        <f t="shared" si="2593"/>
        <v>63265.921634159997</v>
      </c>
      <c r="ME24" s="803">
        <f t="shared" si="2594"/>
        <v>92639.385250020001</v>
      </c>
      <c r="MF24" s="803">
        <f t="shared" si="2567"/>
        <v>139300.62977753999</v>
      </c>
      <c r="MG24" s="803">
        <f t="shared" si="2596"/>
        <v>90982.693830000004</v>
      </c>
      <c r="MH24" s="803">
        <f t="shared" si="2597"/>
        <v>60864.284838000007</v>
      </c>
      <c r="MI24" s="803">
        <f t="shared" si="2598"/>
        <v>58228.924051200003</v>
      </c>
      <c r="MJ24" s="803">
        <f t="shared" si="2599"/>
        <v>64880.07270360001</v>
      </c>
      <c r="MK24" s="803">
        <f t="shared" si="2600"/>
        <v>75547.009221600005</v>
      </c>
      <c r="ML24" s="803">
        <f t="shared" si="2601"/>
        <v>110622.40636020001</v>
      </c>
      <c r="MM24" s="803">
        <f t="shared" si="2602"/>
        <v>166341.46299540001</v>
      </c>
      <c r="MN24" s="803">
        <f t="shared" si="2603"/>
        <v>99653.586805499988</v>
      </c>
      <c r="MO24" s="803">
        <f t="shared" si="2604"/>
        <v>66664.813242300006</v>
      </c>
      <c r="MP24" s="803">
        <f t="shared" si="2605"/>
        <v>63778.295555519995</v>
      </c>
      <c r="MQ24" s="803">
        <v>110066.36</v>
      </c>
      <c r="MR24" s="803">
        <v>125124.59</v>
      </c>
      <c r="MS24" s="803">
        <v>142545.79</v>
      </c>
      <c r="MT24" s="803">
        <v>144348.31</v>
      </c>
      <c r="MU24" s="803">
        <v>0</v>
      </c>
      <c r="MV24" s="803">
        <v>31347.38</v>
      </c>
      <c r="MW24" s="803">
        <v>52807.42</v>
      </c>
      <c r="MX24" s="803">
        <v>56645.524129999998</v>
      </c>
      <c r="MY24" s="803">
        <v>51861.317179999998</v>
      </c>
      <c r="MZ24" s="803">
        <v>59508.47</v>
      </c>
      <c r="NA24" s="803">
        <v>49602.35</v>
      </c>
      <c r="NB24" s="803">
        <v>0</v>
      </c>
      <c r="NC24" s="803">
        <f>$NH$56*NC$31</f>
        <v>26326.663545599997</v>
      </c>
      <c r="ND24" s="803">
        <f t="shared" ref="ND24:NH24" si="2872">$NH$56*ND$31</f>
        <v>24715.628910719995</v>
      </c>
      <c r="NE24" s="803">
        <f t="shared" si="2872"/>
        <v>20314.753810559996</v>
      </c>
      <c r="NF24" s="803">
        <f t="shared" si="2872"/>
        <v>25619.380047359995</v>
      </c>
      <c r="NG24" s="803">
        <f t="shared" si="2872"/>
        <v>43478.288377919991</v>
      </c>
      <c r="NH24" s="803">
        <f t="shared" si="2872"/>
        <v>56012.923707839996</v>
      </c>
      <c r="NI24" s="803">
        <f t="shared" si="2607"/>
        <v>23478.895754999998</v>
      </c>
      <c r="NJ24" s="803">
        <f t="shared" si="2608"/>
        <v>15706.571642999999</v>
      </c>
      <c r="NK24" s="803">
        <f t="shared" si="2609"/>
        <v>15026.493283199998</v>
      </c>
      <c r="NL24" s="803">
        <f t="shared" si="2610"/>
        <v>16742.881524600001</v>
      </c>
      <c r="NM24" s="803">
        <f t="shared" si="2611"/>
        <v>19495.5796476</v>
      </c>
      <c r="NN24" s="803">
        <f t="shared" si="2612"/>
        <v>28547.098769700002</v>
      </c>
      <c r="NO24" s="803">
        <f t="shared" si="2602"/>
        <v>42925.898376899997</v>
      </c>
      <c r="NP24" s="803">
        <f t="shared" si="2614"/>
        <v>39081.677723200002</v>
      </c>
      <c r="NQ24" s="803">
        <f t="shared" si="2615"/>
        <v>28035.247679040003</v>
      </c>
      <c r="NR24" s="803">
        <f t="shared" si="2616"/>
        <v>24090.094091840001</v>
      </c>
      <c r="NS24" s="803">
        <f t="shared" si="2617"/>
        <v>27172.245331840004</v>
      </c>
      <c r="NT24" s="803">
        <f t="shared" si="2618"/>
        <v>27320.188591360002</v>
      </c>
      <c r="NU24" s="803">
        <f t="shared" si="2619"/>
        <v>38933.734463680004</v>
      </c>
      <c r="NV24" s="803">
        <f t="shared" si="2602"/>
        <v>61938.911319040002</v>
      </c>
      <c r="NW24" s="803">
        <f t="shared" si="2621"/>
        <v>38167.187215500002</v>
      </c>
      <c r="NX24" s="803">
        <f t="shared" si="2622"/>
        <v>27379.237769100004</v>
      </c>
      <c r="NY24" s="803">
        <f t="shared" si="2623"/>
        <v>23526.398681100003</v>
      </c>
      <c r="NZ24" s="803">
        <f t="shared" si="2624"/>
        <v>26536.429218600006</v>
      </c>
      <c r="OA24" s="803">
        <f t="shared" si="2625"/>
        <v>26680.910684400002</v>
      </c>
      <c r="OB24" s="803">
        <f t="shared" si="2626"/>
        <v>38022.705749700006</v>
      </c>
      <c r="OC24" s="803">
        <f t="shared" si="2602"/>
        <v>60489.573681599999</v>
      </c>
    </row>
    <row r="25" spans="1:435">
      <c r="A25" s="810" t="s">
        <v>32</v>
      </c>
      <c r="B25" s="803">
        <f t="shared" si="368"/>
        <v>19350.05467374</v>
      </c>
      <c r="C25" s="803">
        <f t="shared" si="369"/>
        <v>19078.643015774996</v>
      </c>
      <c r="D25" s="803">
        <f t="shared" si="370"/>
        <v>19238.296932224999</v>
      </c>
      <c r="E25" s="803">
        <f t="shared" si="371"/>
        <v>19876.912598024999</v>
      </c>
      <c r="F25" s="803">
        <f t="shared" si="372"/>
        <v>21952.413511875002</v>
      </c>
      <c r="G25" s="803">
        <f>H57*G$32</f>
        <v>24794.253224684999</v>
      </c>
      <c r="H25" s="803">
        <f t="shared" si="374"/>
        <v>35363.342493675002</v>
      </c>
      <c r="I25" s="803">
        <f t="shared" si="375"/>
        <v>22297.453731630001</v>
      </c>
      <c r="J25" s="803">
        <f t="shared" si="376"/>
        <v>21984.700667737499</v>
      </c>
      <c r="K25" s="803">
        <f t="shared" si="377"/>
        <v>22168.673058262499</v>
      </c>
      <c r="L25" s="803">
        <f t="shared" si="378"/>
        <v>22904.5626203625</v>
      </c>
      <c r="M25" s="803">
        <f t="shared" si="379"/>
        <v>25296.203697187502</v>
      </c>
      <c r="N25" s="803">
        <f t="shared" ref="N25:BY25" si="2873">O57*N$32</f>
        <v>28570.912248532499</v>
      </c>
      <c r="O25" s="803">
        <f t="shared" ref="O25:BZ25" si="2874">O57*O$32</f>
        <v>40749.884501287503</v>
      </c>
      <c r="P25" s="803">
        <f t="shared" si="382"/>
        <v>20136.926224169998</v>
      </c>
      <c r="Q25" s="803">
        <f t="shared" si="383"/>
        <v>19854.477589012498</v>
      </c>
      <c r="R25" s="803">
        <f t="shared" si="384"/>
        <v>20020.623844987498</v>
      </c>
      <c r="S25" s="803">
        <f t="shared" si="385"/>
        <v>20685.208868887497</v>
      </c>
      <c r="T25" s="803">
        <f t="shared" si="386"/>
        <v>22845.110196562498</v>
      </c>
      <c r="U25" s="803">
        <f t="shared" ref="U25:CF25" si="2875">V57*U$32</f>
        <v>25802.513552917495</v>
      </c>
      <c r="V25" s="803">
        <f t="shared" ref="V25:CG25" si="2876">V57*V$32</f>
        <v>36801.395698462497</v>
      </c>
      <c r="W25" s="803">
        <f t="shared" si="389"/>
        <v>11430.136871999999</v>
      </c>
      <c r="X25" s="803">
        <f t="shared" si="390"/>
        <v>11269.813169999999</v>
      </c>
      <c r="Y25" s="803">
        <f t="shared" si="391"/>
        <v>11364.121229999999</v>
      </c>
      <c r="Z25" s="803">
        <f t="shared" si="392"/>
        <v>11741.35347</v>
      </c>
      <c r="AA25" s="803">
        <f t="shared" si="393"/>
        <v>12967.358250000001</v>
      </c>
      <c r="AB25" s="803">
        <f t="shared" ref="AB25:CM25" si="2877">AC57*AB$32</f>
        <v>14646.041717999999</v>
      </c>
      <c r="AC25" s="803">
        <f t="shared" ref="AC25:CN25" si="2878">AC57*AC$32</f>
        <v>20889.235290000001</v>
      </c>
      <c r="AD25" s="803">
        <f t="shared" si="396"/>
        <v>11887.770195000001</v>
      </c>
      <c r="AE25" s="803">
        <f t="shared" si="397"/>
        <v>11721.02754375</v>
      </c>
      <c r="AF25" s="803">
        <f t="shared" si="398"/>
        <v>11819.111456250001</v>
      </c>
      <c r="AG25" s="803">
        <f t="shared" si="399"/>
        <v>12211.447106250002</v>
      </c>
      <c r="AH25" s="803">
        <f t="shared" si="400"/>
        <v>13486.537968750003</v>
      </c>
      <c r="AI25" s="803">
        <f t="shared" ref="AI25:CT25" si="2879">AJ57*AI$32</f>
        <v>15232.43161125</v>
      </c>
      <c r="AJ25" s="803">
        <f t="shared" ref="AJ25:CU25" si="2880">AJ57*AJ$32</f>
        <v>21725.586618750003</v>
      </c>
      <c r="AK25" s="803">
        <f t="shared" si="403"/>
        <v>16835.880343590001</v>
      </c>
      <c r="AL25" s="803">
        <f t="shared" si="404"/>
        <v>16599.733507087501</v>
      </c>
      <c r="AM25" s="803">
        <f t="shared" si="405"/>
        <v>16738.6434109125</v>
      </c>
      <c r="AN25" s="803">
        <f t="shared" si="406"/>
        <v>17294.283026212503</v>
      </c>
      <c r="AO25" s="803">
        <f t="shared" si="407"/>
        <v>19100.111775937505</v>
      </c>
      <c r="AP25" s="803">
        <f t="shared" ref="AP25:DA25" si="2881">AQ57*AP$32</f>
        <v>21572.708064022503</v>
      </c>
      <c r="AQ25" s="803">
        <f t="shared" ref="AQ25:DB25" si="2882">AQ57*AQ$32</f>
        <v>30768.543697237503</v>
      </c>
      <c r="AR25" s="803">
        <f t="shared" si="410"/>
        <v>10293.791417910001</v>
      </c>
      <c r="AS25" s="803">
        <f t="shared" si="411"/>
        <v>10149.4065547875</v>
      </c>
      <c r="AT25" s="803">
        <f t="shared" si="412"/>
        <v>10234.338827212499</v>
      </c>
      <c r="AU25" s="803">
        <f t="shared" si="413"/>
        <v>10574.0679169125</v>
      </c>
      <c r="AV25" s="803">
        <f t="shared" si="414"/>
        <v>11678.187458437502</v>
      </c>
      <c r="AW25" s="803">
        <f t="shared" ref="AW25:DH25" si="2883">AX57*AW$32</f>
        <v>13189.9819076025</v>
      </c>
      <c r="AX25" s="803">
        <f t="shared" ref="AX25:DI25" si="2884">AX57*AX$32</f>
        <v>18812.4983421375</v>
      </c>
      <c r="AY25" s="803">
        <f t="shared" si="417"/>
        <v>21177.974745270003</v>
      </c>
      <c r="AZ25" s="803">
        <f t="shared" si="418"/>
        <v>20880.923944387501</v>
      </c>
      <c r="BA25" s="803">
        <f t="shared" si="419"/>
        <v>21055.659709612501</v>
      </c>
      <c r="BB25" s="803">
        <f t="shared" si="420"/>
        <v>21754.602770512502</v>
      </c>
      <c r="BC25" s="803">
        <f t="shared" si="421"/>
        <v>24026.167718437504</v>
      </c>
      <c r="BD25" s="803">
        <f t="shared" ref="BD25:DO25" si="2885">BE57*BD$32</f>
        <v>27136.4643394425</v>
      </c>
      <c r="BE25" s="803">
        <f t="shared" ref="BE25:DP25" si="2886">BE57*BE$32</f>
        <v>38703.971997337503</v>
      </c>
      <c r="BF25" s="803">
        <f t="shared" si="424"/>
        <v>23563.426170816005</v>
      </c>
      <c r="BG25" s="803">
        <f t="shared" si="425"/>
        <v>23232.916067760001</v>
      </c>
      <c r="BH25" s="803">
        <f t="shared" si="426"/>
        <v>23427.333775440002</v>
      </c>
      <c r="BI25" s="803">
        <f t="shared" si="427"/>
        <v>24205.004606160004</v>
      </c>
      <c r="BJ25" s="803">
        <f t="shared" si="428"/>
        <v>26732.434806000005</v>
      </c>
      <c r="BK25" s="803">
        <f t="shared" ref="BK25:DV25" si="2887">BL57*BK$32</f>
        <v>30193.070002704004</v>
      </c>
      <c r="BL25" s="803">
        <f t="shared" ref="BL25:DW25" si="2888">BL57*BL$32</f>
        <v>43063.522251120005</v>
      </c>
      <c r="BM25" s="803">
        <f t="shared" si="431"/>
        <v>27551.230984998001</v>
      </c>
      <c r="BN25" s="803">
        <f t="shared" si="432"/>
        <v>27164.7863259675</v>
      </c>
      <c r="BO25" s="803">
        <f t="shared" si="433"/>
        <v>27392.1067136325</v>
      </c>
      <c r="BP25" s="803">
        <f t="shared" si="434"/>
        <v>28301.388264292502</v>
      </c>
      <c r="BQ25" s="803">
        <f t="shared" si="435"/>
        <v>31256.553303937504</v>
      </c>
      <c r="BR25" s="803">
        <f t="shared" ref="BR25:EC25" si="2889">BS57*BR$32</f>
        <v>35302.856204374504</v>
      </c>
      <c r="BS25" s="803">
        <f t="shared" ref="BS25:ED25" si="2890">BS57*BS$32</f>
        <v>50351.465867797502</v>
      </c>
      <c r="BT25" s="803">
        <f t="shared" si="438"/>
        <v>30047.725516032006</v>
      </c>
      <c r="BU25" s="803">
        <f t="shared" si="439"/>
        <v>29626.264019520004</v>
      </c>
      <c r="BV25" s="803">
        <f t="shared" si="440"/>
        <v>29874.182546880002</v>
      </c>
      <c r="BW25" s="803">
        <f t="shared" si="441"/>
        <v>30865.856656320004</v>
      </c>
      <c r="BX25" s="803">
        <f t="shared" si="442"/>
        <v>34088.797512000005</v>
      </c>
      <c r="BY25" s="803">
        <f t="shared" ref="BY25:EJ25" si="2891">BZ57*BY$32</f>
        <v>38501.747299008006</v>
      </c>
      <c r="BZ25" s="803">
        <f t="shared" ref="BZ25:EK25" si="2892">BZ57*BZ$32</f>
        <v>54913.953810240011</v>
      </c>
      <c r="CA25" s="803">
        <f t="shared" si="445"/>
        <v>26242.032523391998</v>
      </c>
      <c r="CB25" s="803">
        <f t="shared" si="446"/>
        <v>25873.951209119998</v>
      </c>
      <c r="CC25" s="803">
        <f t="shared" si="447"/>
        <v>26090.469629279996</v>
      </c>
      <c r="CD25" s="803">
        <f t="shared" si="448"/>
        <v>26956.543309919998</v>
      </c>
      <c r="CE25" s="803">
        <f t="shared" si="449"/>
        <v>29771.282771999999</v>
      </c>
      <c r="CF25" s="803">
        <f t="shared" ref="CF25:EQ25" si="2893">CG57*CF$32</f>
        <v>33625.310650847998</v>
      </c>
      <c r="CG25" s="803">
        <f t="shared" ref="CG25:ER25" si="2894">CG57*CG$32</f>
        <v>47958.830065439994</v>
      </c>
      <c r="CH25" s="803">
        <f t="shared" si="452"/>
        <v>29387.024989056001</v>
      </c>
      <c r="CI25" s="803">
        <f t="shared" si="453"/>
        <v>28974.830744159997</v>
      </c>
      <c r="CJ25" s="803">
        <f t="shared" si="454"/>
        <v>29217.297947039999</v>
      </c>
      <c r="CK25" s="803">
        <f t="shared" si="455"/>
        <v>30187.166758560001</v>
      </c>
      <c r="CL25" s="803">
        <f t="shared" si="456"/>
        <v>33339.240396000001</v>
      </c>
      <c r="CM25" s="803">
        <f t="shared" ref="CM25:EX25" si="2895">CN57*CM$32</f>
        <v>37655.156607263998</v>
      </c>
      <c r="CN25" s="803">
        <f t="shared" ref="CN25:EY25" si="2896">CN57*CN$32</f>
        <v>53706.485437919997</v>
      </c>
      <c r="CO25" s="803">
        <f t="shared" si="459"/>
        <v>28427.780355840001</v>
      </c>
      <c r="CP25" s="803">
        <f t="shared" si="460"/>
        <v>28029.040862399997</v>
      </c>
      <c r="CQ25" s="803">
        <f t="shared" si="461"/>
        <v>28263.593505599998</v>
      </c>
      <c r="CR25" s="803">
        <f t="shared" si="462"/>
        <v>29201.8040784</v>
      </c>
      <c r="CS25" s="803">
        <f t="shared" si="463"/>
        <v>32250.988440000001</v>
      </c>
      <c r="CT25" s="803">
        <f t="shared" ref="CT25:FE25" si="2897">CU57*CT$32</f>
        <v>36426.025488959996</v>
      </c>
      <c r="CU25" s="803">
        <f t="shared" ref="CU25:FF25" si="2898">CU57*CU$32</f>
        <v>51953.410468800001</v>
      </c>
      <c r="CV25" s="803">
        <f t="shared" si="466"/>
        <v>28980.878204159995</v>
      </c>
      <c r="CW25" s="803">
        <f t="shared" si="467"/>
        <v>28574.380737599997</v>
      </c>
      <c r="CX25" s="803">
        <f t="shared" si="468"/>
        <v>28813.496894399996</v>
      </c>
      <c r="CY25" s="803">
        <f t="shared" si="469"/>
        <v>29769.961521599995</v>
      </c>
      <c r="CZ25" s="803">
        <f t="shared" si="470"/>
        <v>32878.471559999998</v>
      </c>
      <c r="DA25" s="803">
        <f t="shared" ref="DA25:FL25" si="2899">DB57*DA$32</f>
        <v>37134.73915103999</v>
      </c>
      <c r="DB25" s="803">
        <f t="shared" ref="DB25:FM25" si="2900">DB57*DB$32</f>
        <v>52964.22873119999</v>
      </c>
      <c r="DC25" s="803">
        <f t="shared" si="473"/>
        <v>26914.129263359999</v>
      </c>
      <c r="DD25" s="803">
        <f t="shared" si="474"/>
        <v>26536.620849599996</v>
      </c>
      <c r="DE25" s="803">
        <f t="shared" si="475"/>
        <v>26758.684622399996</v>
      </c>
      <c r="DF25" s="803">
        <f t="shared" si="476"/>
        <v>27646.939713599997</v>
      </c>
      <c r="DG25" s="803">
        <f t="shared" si="477"/>
        <v>30533.768759999999</v>
      </c>
      <c r="DH25" s="803">
        <f t="shared" ref="DH25:FS25" si="2901">DI57*DH$32</f>
        <v>34486.503915839996</v>
      </c>
      <c r="DI25" s="803">
        <f t="shared" ref="DI25:FT25" si="2902">DI57*DI$32</f>
        <v>49187.125675199997</v>
      </c>
      <c r="DJ25" s="803">
        <f t="shared" si="480"/>
        <v>23822.993874480002</v>
      </c>
      <c r="DK25" s="803">
        <f t="shared" si="481"/>
        <v>23488.8429703</v>
      </c>
      <c r="DL25" s="803">
        <f t="shared" si="482"/>
        <v>23685.402325700001</v>
      </c>
      <c r="DM25" s="803">
        <f t="shared" si="483"/>
        <v>24471.6397473</v>
      </c>
      <c r="DN25" s="803">
        <f t="shared" si="484"/>
        <v>27026.911367500001</v>
      </c>
      <c r="DO25" s="803">
        <f t="shared" ref="DO25:FZ25" si="2903">DP57*DO$32</f>
        <v>30525.667893620001</v>
      </c>
      <c r="DP25" s="803">
        <f t="shared" ref="DP25:GA25" si="2904">DP57*DP$32</f>
        <v>43537.8972211</v>
      </c>
      <c r="DQ25" s="803">
        <f t="shared" si="487"/>
        <v>30454.086224988005</v>
      </c>
      <c r="DR25" s="803">
        <f t="shared" si="488"/>
        <v>30026.924949555003</v>
      </c>
      <c r="DS25" s="803">
        <f t="shared" si="489"/>
        <v>30278.196288045001</v>
      </c>
      <c r="DT25" s="803">
        <f t="shared" si="490"/>
        <v>31283.281642005004</v>
      </c>
      <c r="DU25" s="803">
        <f t="shared" si="491"/>
        <v>34549.809042375004</v>
      </c>
      <c r="DV25" s="803">
        <f t="shared" ref="DV25:GG25" si="2905">DW57*DV$32</f>
        <v>39022.438867497003</v>
      </c>
      <c r="DW25" s="803">
        <f t="shared" ref="DW25:GH25" si="2906">DW57*DW$32</f>
        <v>55656.601475535004</v>
      </c>
      <c r="DX25" s="803">
        <f>ED57*DX$31</f>
        <v>54359.511553713011</v>
      </c>
      <c r="DY25" s="803">
        <f>ED57*DY$31</f>
        <v>47219.754812329804</v>
      </c>
      <c r="DZ25" s="803">
        <f>ED57*DZ$31</f>
        <v>66237.470496195965</v>
      </c>
      <c r="EA25" s="803">
        <f>ED57*EA$31</f>
        <v>22035.885579087244</v>
      </c>
      <c r="EB25" s="803">
        <f>ED57*EB$31</f>
        <v>26319.739623917165</v>
      </c>
      <c r="EC25" s="803">
        <f>ED57*EC$31</f>
        <v>42838.540448299209</v>
      </c>
      <c r="ED25" s="803">
        <f>ED57*ED$31</f>
        <v>65523.494822057648</v>
      </c>
      <c r="EE25" s="803">
        <f t="shared" si="2662"/>
        <v>28760.868273599994</v>
      </c>
      <c r="EF25" s="803">
        <f t="shared" si="2663"/>
        <v>18644.976673919999</v>
      </c>
      <c r="EG25" s="803">
        <f t="shared" si="2664"/>
        <v>19002.008142143997</v>
      </c>
      <c r="EH25" s="803">
        <f t="shared" si="2665"/>
        <v>20509.474341311998</v>
      </c>
      <c r="EI25" s="803">
        <f t="shared" si="2666"/>
        <v>23881.438207871994</v>
      </c>
      <c r="EJ25" s="803">
        <f t="shared" si="2667"/>
        <v>34969.248804383999</v>
      </c>
      <c r="EK25" s="803">
        <f t="shared" si="2668"/>
        <v>52582.801236767991</v>
      </c>
      <c r="EL25" s="803">
        <f t="shared" si="2669"/>
        <v>29321.376143999998</v>
      </c>
      <c r="EM25" s="803">
        <f t="shared" si="2670"/>
        <v>19008.340396799998</v>
      </c>
      <c r="EN25" s="803">
        <f t="shared" si="2671"/>
        <v>19372.329893759998</v>
      </c>
      <c r="EO25" s="803">
        <f t="shared" si="2672"/>
        <v>20909.17443648</v>
      </c>
      <c r="EP25" s="803">
        <f t="shared" si="2673"/>
        <v>24346.85301888</v>
      </c>
      <c r="EQ25" s="803">
        <f t="shared" si="2674"/>
        <v>35650.749063360003</v>
      </c>
      <c r="ER25" s="803">
        <f t="shared" si="2675"/>
        <v>53607.564246720001</v>
      </c>
      <c r="ES25" s="803">
        <f t="shared" si="2676"/>
        <v>28684.705837499998</v>
      </c>
      <c r="ET25" s="803">
        <f t="shared" si="2677"/>
        <v>18595.602404999998</v>
      </c>
      <c r="EU25" s="803">
        <f t="shared" si="2678"/>
        <v>18951.688408499998</v>
      </c>
      <c r="EV25" s="803">
        <f t="shared" si="2679"/>
        <v>20455.162645500001</v>
      </c>
      <c r="EW25" s="803">
        <f t="shared" si="2680"/>
        <v>23818.197122999998</v>
      </c>
      <c r="EX25" s="803">
        <f t="shared" si="2681"/>
        <v>34876.645787250003</v>
      </c>
      <c r="EY25" s="803">
        <f t="shared" si="2682"/>
        <v>52443.55529325</v>
      </c>
      <c r="EZ25" s="803">
        <f t="shared" si="2683"/>
        <v>37112.995432799995</v>
      </c>
      <c r="FA25" s="803">
        <f t="shared" si="2684"/>
        <v>24059.459108160001</v>
      </c>
      <c r="FB25" s="803">
        <f t="shared" si="2685"/>
        <v>24520.172154911997</v>
      </c>
      <c r="FC25" s="803">
        <f t="shared" si="2686"/>
        <v>26465.405018976002</v>
      </c>
      <c r="FD25" s="803">
        <f t="shared" si="2687"/>
        <v>30816.583793855996</v>
      </c>
      <c r="FE25" s="803">
        <f t="shared" si="2688"/>
        <v>45124.283412432</v>
      </c>
      <c r="FF25" s="803">
        <f t="shared" si="2689"/>
        <v>67852.793718864006</v>
      </c>
      <c r="FG25" s="803">
        <f t="shared" si="2690"/>
        <v>29933.97282666</v>
      </c>
      <c r="FH25" s="803">
        <f t="shared" si="2691"/>
        <v>19405.472039352</v>
      </c>
      <c r="FI25" s="803">
        <f t="shared" si="2692"/>
        <v>19777.066184786399</v>
      </c>
      <c r="FJ25" s="803">
        <f t="shared" si="2693"/>
        <v>21346.019243287203</v>
      </c>
      <c r="FK25" s="803">
        <f t="shared" si="2694"/>
        <v>24855.519505723201</v>
      </c>
      <c r="FL25" s="803">
        <f t="shared" si="2695"/>
        <v>36395.582133380405</v>
      </c>
      <c r="FM25" s="803">
        <f t="shared" si="2696"/>
        <v>54727.5599748108</v>
      </c>
      <c r="FN25" s="803">
        <f t="shared" si="2697"/>
        <v>34104.048985349997</v>
      </c>
      <c r="FO25" s="803">
        <f t="shared" si="2698"/>
        <v>22108.831756020001</v>
      </c>
      <c r="FP25" s="803">
        <f t="shared" si="2699"/>
        <v>22532.192364113998</v>
      </c>
      <c r="FQ25" s="803">
        <f t="shared" si="2700"/>
        <v>24319.714931622002</v>
      </c>
      <c r="FR25" s="803">
        <f t="shared" si="2701"/>
        <v>28318.120674731999</v>
      </c>
      <c r="FS25" s="803">
        <f t="shared" si="2702"/>
        <v>41465.819559429001</v>
      </c>
      <c r="FT25" s="803">
        <f t="shared" si="2703"/>
        <v>62351.609558732998</v>
      </c>
      <c r="FU25" s="803">
        <f t="shared" si="2704"/>
        <v>30491.75485569</v>
      </c>
      <c r="FV25" s="803">
        <f t="shared" si="2705"/>
        <v>19767.068665068004</v>
      </c>
      <c r="FW25" s="803">
        <f t="shared" si="2706"/>
        <v>20145.587001207601</v>
      </c>
      <c r="FX25" s="803">
        <f t="shared" si="2707"/>
        <v>21743.775531574804</v>
      </c>
      <c r="FY25" s="803">
        <f t="shared" si="2708"/>
        <v>25318.670928448802</v>
      </c>
      <c r="FZ25" s="803">
        <f t="shared" si="2709"/>
        <v>37073.768145228605</v>
      </c>
      <c r="GA25" s="803">
        <f t="shared" si="2710"/>
        <v>55747.339394782204</v>
      </c>
      <c r="GB25" s="803">
        <f t="shared" si="2711"/>
        <v>31340.362948559996</v>
      </c>
      <c r="GC25" s="803">
        <f t="shared" si="2712"/>
        <v>20965.622110415999</v>
      </c>
      <c r="GD25" s="803">
        <f t="shared" si="2713"/>
        <v>20057.8322870784</v>
      </c>
      <c r="GE25" s="803">
        <f t="shared" si="2714"/>
        <v>22348.9208888352</v>
      </c>
      <c r="GF25" s="803">
        <f t="shared" si="2715"/>
        <v>26023.308269011199</v>
      </c>
      <c r="GG25" s="803">
        <f t="shared" si="2716"/>
        <v>38105.558536766403</v>
      </c>
      <c r="GH25" s="803">
        <f t="shared" si="2717"/>
        <v>57298.829087332801</v>
      </c>
      <c r="GI25" s="803">
        <f t="shared" si="2718"/>
        <v>33695.435124869997</v>
      </c>
      <c r="GJ25" s="803">
        <f t="shared" si="2719"/>
        <v>22541.084186982</v>
      </c>
      <c r="GK25" s="803">
        <f t="shared" si="2720"/>
        <v>21565.078479916796</v>
      </c>
      <c r="GL25" s="803">
        <f t="shared" si="2721"/>
        <v>24028.3309787004</v>
      </c>
      <c r="GM25" s="803">
        <f t="shared" si="2722"/>
        <v>27978.830269202397</v>
      </c>
      <c r="GN25" s="803">
        <f t="shared" si="2723"/>
        <v>40969.001465617803</v>
      </c>
      <c r="GO25" s="803">
        <f t="shared" si="2724"/>
        <v>61604.550700710599</v>
      </c>
      <c r="GP25" s="803">
        <f t="shared" si="2725"/>
        <v>28832.787296009996</v>
      </c>
      <c r="GQ25" s="803">
        <f t="shared" si="2726"/>
        <v>19288.140466985999</v>
      </c>
      <c r="GR25" s="803">
        <f t="shared" si="2727"/>
        <v>18452.983869446398</v>
      </c>
      <c r="GS25" s="803">
        <f t="shared" si="2728"/>
        <v>20560.760044189199</v>
      </c>
      <c r="GT25" s="803">
        <f t="shared" si="2729"/>
        <v>23941.155796135194</v>
      </c>
      <c r="GU25" s="803">
        <f t="shared" si="2730"/>
        <v>35056.692415769401</v>
      </c>
      <c r="GV25" s="803">
        <f t="shared" si="2731"/>
        <v>52714.28904946379</v>
      </c>
      <c r="GW25" s="803">
        <f t="shared" si="2732"/>
        <v>31156.270413509999</v>
      </c>
      <c r="GX25" s="803">
        <f t="shared" si="2733"/>
        <v>20842.470552486</v>
      </c>
      <c r="GY25" s="803">
        <f t="shared" si="2734"/>
        <v>19940.013064646399</v>
      </c>
      <c r="GZ25" s="803">
        <f t="shared" si="2735"/>
        <v>22217.6438672892</v>
      </c>
      <c r="HA25" s="803">
        <f t="shared" si="2736"/>
        <v>25870.447984735198</v>
      </c>
      <c r="HB25" s="803">
        <f t="shared" si="2737"/>
        <v>37881.727406219405</v>
      </c>
      <c r="HC25" s="803">
        <f t="shared" si="2738"/>
        <v>56962.257149113801</v>
      </c>
      <c r="HD25" s="803">
        <f t="shared" si="2739"/>
        <v>38047.249635149994</v>
      </c>
      <c r="HE25" s="803">
        <f t="shared" si="2740"/>
        <v>25452.298031789996</v>
      </c>
      <c r="HF25" s="803">
        <f t="shared" si="2741"/>
        <v>24350.239766495994</v>
      </c>
      <c r="HG25" s="803">
        <f t="shared" si="2742"/>
        <v>27131.624912237996</v>
      </c>
      <c r="HH25" s="803">
        <f t="shared" si="2743"/>
        <v>31592.336938427994</v>
      </c>
      <c r="HI25" s="803">
        <f t="shared" si="2744"/>
        <v>46260.207659840999</v>
      </c>
      <c r="HJ25" s="803">
        <f t="shared" si="2745"/>
        <v>69560.868126056987</v>
      </c>
      <c r="HK25" s="803">
        <f t="shared" si="2746"/>
        <v>39229.185994949999</v>
      </c>
      <c r="HL25" s="803">
        <f t="shared" si="2747"/>
        <v>26242.972700070004</v>
      </c>
      <c r="HM25" s="803">
        <f t="shared" si="2748"/>
        <v>25106.679036768001</v>
      </c>
      <c r="HN25" s="803">
        <f t="shared" si="2749"/>
        <v>27974.467806054003</v>
      </c>
      <c r="HO25" s="803">
        <f t="shared" si="2750"/>
        <v>32573.751681324</v>
      </c>
      <c r="HP25" s="803">
        <f t="shared" si="2751"/>
        <v>47697.279247653008</v>
      </c>
      <c r="HQ25" s="803">
        <f t="shared" si="2752"/>
        <v>71721.773843180999</v>
      </c>
      <c r="HR25" s="803">
        <f t="shared" si="2753"/>
        <v>34666.48217445</v>
      </c>
      <c r="HS25" s="803">
        <f t="shared" si="2754"/>
        <v>23190.681178770003</v>
      </c>
      <c r="HT25" s="803">
        <f t="shared" si="2755"/>
        <v>22186.548591647999</v>
      </c>
      <c r="HU25" s="803">
        <f t="shared" si="2756"/>
        <v>24720.787978194003</v>
      </c>
      <c r="HV25" s="803">
        <f t="shared" si="2757"/>
        <v>28785.134164163999</v>
      </c>
      <c r="HW25" s="803">
        <f t="shared" si="2758"/>
        <v>42149.660740383006</v>
      </c>
      <c r="HX25" s="803">
        <f t="shared" si="2759"/>
        <v>63379.892582391003</v>
      </c>
      <c r="HY25" s="803">
        <f t="shared" si="2760"/>
        <v>31971.611590799999</v>
      </c>
      <c r="HZ25" s="803">
        <f t="shared" si="2761"/>
        <v>21387.905684880003</v>
      </c>
      <c r="IA25" s="803">
        <f t="shared" si="2762"/>
        <v>20461.831418112</v>
      </c>
      <c r="IB25" s="803">
        <f t="shared" si="2763"/>
        <v>22799.066472336002</v>
      </c>
      <c r="IC25" s="803">
        <f t="shared" si="2764"/>
        <v>26547.462314016</v>
      </c>
      <c r="ID25" s="803">
        <f t="shared" si="2765"/>
        <v>38873.069816952004</v>
      </c>
      <c r="IE25" s="803">
        <f t="shared" si="2766"/>
        <v>58452.925742904001</v>
      </c>
      <c r="IF25" s="803">
        <f t="shared" si="2767"/>
        <v>31008.529125000001</v>
      </c>
      <c r="IG25" s="803">
        <f t="shared" si="2768"/>
        <v>20743.636725000004</v>
      </c>
      <c r="IH25" s="803">
        <f t="shared" si="2769"/>
        <v>19845.458640000001</v>
      </c>
      <c r="II25" s="803">
        <f t="shared" si="2770"/>
        <v>22112.289045000001</v>
      </c>
      <c r="IJ25" s="803">
        <f t="shared" si="2771"/>
        <v>25747.771769999999</v>
      </c>
      <c r="IK25" s="803">
        <f t="shared" si="2772"/>
        <v>37702.094377500005</v>
      </c>
      <c r="IL25" s="803">
        <f t="shared" si="2773"/>
        <v>56692.145317500006</v>
      </c>
      <c r="IM25" s="803">
        <f t="shared" si="2774"/>
        <v>31751.429772299998</v>
      </c>
      <c r="IN25" s="803">
        <f t="shared" si="2775"/>
        <v>21240.61164078</v>
      </c>
      <c r="IO25" s="803">
        <f t="shared" si="2776"/>
        <v>20320.915054271998</v>
      </c>
      <c r="IP25" s="803">
        <f t="shared" si="2777"/>
        <v>22642.054058316</v>
      </c>
      <c r="IQ25" s="803">
        <f t="shared" si="2778"/>
        <v>26364.635479895998</v>
      </c>
      <c r="IR25" s="803">
        <f t="shared" si="2779"/>
        <v>38605.359095562002</v>
      </c>
      <c r="IS25" s="803">
        <f t="shared" si="2780"/>
        <v>58050.372638873996</v>
      </c>
      <c r="IT25" s="803">
        <f t="shared" si="2781"/>
        <v>31387.312874399995</v>
      </c>
      <c r="IU25" s="803">
        <f t="shared" si="2782"/>
        <v>20997.029991839998</v>
      </c>
      <c r="IV25" s="803">
        <f t="shared" si="2783"/>
        <v>20087.880239615995</v>
      </c>
      <c r="IW25" s="803">
        <f t="shared" si="2784"/>
        <v>22382.401042848</v>
      </c>
      <c r="IX25" s="803">
        <f t="shared" si="2785"/>
        <v>26062.292897087995</v>
      </c>
      <c r="IY25" s="803">
        <f t="shared" si="2786"/>
        <v>38162.643170735995</v>
      </c>
      <c r="IZ25" s="803">
        <f t="shared" si="2787"/>
        <v>57384.666503471992</v>
      </c>
      <c r="JA25" s="803">
        <f t="shared" si="2788"/>
        <v>33990.176194799998</v>
      </c>
      <c r="JB25" s="803">
        <f t="shared" si="2789"/>
        <v>22738.255799279999</v>
      </c>
      <c r="JC25" s="803">
        <f t="shared" si="2790"/>
        <v>21753.712764671996</v>
      </c>
      <c r="JD25" s="803">
        <f t="shared" si="2791"/>
        <v>24238.511852015999</v>
      </c>
      <c r="JE25" s="803">
        <f t="shared" si="2792"/>
        <v>28223.566992095999</v>
      </c>
      <c r="JF25" s="803">
        <f t="shared" si="2793"/>
        <v>41327.365952712003</v>
      </c>
      <c r="JG25" s="803">
        <f t="shared" si="2794"/>
        <v>62143.418684424003</v>
      </c>
      <c r="JH25" s="803">
        <f t="shared" si="2795"/>
        <v>34283.529637350002</v>
      </c>
      <c r="JI25" s="803">
        <f t="shared" si="2796"/>
        <v>22934.499136710005</v>
      </c>
      <c r="JJ25" s="803">
        <f t="shared" si="2797"/>
        <v>21941.458967904</v>
      </c>
      <c r="JK25" s="803">
        <f t="shared" si="2798"/>
        <v>24447.703203462002</v>
      </c>
      <c r="JL25" s="803">
        <f t="shared" si="2799"/>
        <v>28467.151505772003</v>
      </c>
      <c r="JM25" s="803">
        <f t="shared" si="2800"/>
        <v>41684.043276309007</v>
      </c>
      <c r="JN25" s="803">
        <f t="shared" si="2801"/>
        <v>62679.749702493005</v>
      </c>
      <c r="JO25" s="803">
        <f t="shared" si="2526"/>
        <v>32777.220389550006</v>
      </c>
      <c r="JP25" s="803">
        <f t="shared" si="2527"/>
        <v>21926.830191630004</v>
      </c>
      <c r="JQ25" s="803">
        <f t="shared" si="2528"/>
        <v>20977.421049312001</v>
      </c>
      <c r="JR25" s="803">
        <f t="shared" si="2529"/>
        <v>23373.548884686006</v>
      </c>
      <c r="JS25" s="803">
        <f t="shared" si="2530"/>
        <v>27216.395413116003</v>
      </c>
      <c r="JT25" s="803">
        <f t="shared" si="2531"/>
        <v>39852.578997777011</v>
      </c>
      <c r="JU25" s="803">
        <f t="shared" si="2532"/>
        <v>59925.800863929013</v>
      </c>
      <c r="JV25" s="803">
        <f t="shared" si="2533"/>
        <v>34488.545315700001</v>
      </c>
      <c r="JW25" s="803">
        <f t="shared" si="2534"/>
        <v>23071.647556020005</v>
      </c>
      <c r="JX25" s="803">
        <f t="shared" si="2535"/>
        <v>22072.669002048002</v>
      </c>
      <c r="JY25" s="803">
        <f t="shared" si="2536"/>
        <v>24593.900590644007</v>
      </c>
      <c r="JZ25" s="803">
        <f t="shared" si="2537"/>
        <v>28637.385213864003</v>
      </c>
      <c r="KA25" s="803">
        <f t="shared" si="2538"/>
        <v>41933.31406315801</v>
      </c>
      <c r="KB25" s="803">
        <f t="shared" si="2532"/>
        <v>63054.57491856601</v>
      </c>
      <c r="KC25" s="803">
        <f t="shared" si="2540"/>
        <v>30457.414605449998</v>
      </c>
      <c r="KD25" s="803">
        <f t="shared" si="2541"/>
        <v>20374.960115370002</v>
      </c>
      <c r="KE25" s="803">
        <f t="shared" si="2542"/>
        <v>19492.745347487999</v>
      </c>
      <c r="KF25" s="803">
        <f t="shared" si="2543"/>
        <v>21719.287380714002</v>
      </c>
      <c r="KG25" s="803">
        <f t="shared" si="2544"/>
        <v>25290.156679283999</v>
      </c>
      <c r="KH25" s="803">
        <f t="shared" si="2545"/>
        <v>37032.015137523005</v>
      </c>
      <c r="KI25" s="803">
        <f t="shared" si="2532"/>
        <v>55684.555944170999</v>
      </c>
      <c r="KJ25" s="803">
        <f t="shared" si="2547"/>
        <v>33359.180104425002</v>
      </c>
      <c r="KK25" s="803">
        <f t="shared" si="2548"/>
        <v>22316.141173305001</v>
      </c>
      <c r="KL25" s="803">
        <f t="shared" si="2549"/>
        <v>21349.875266832001</v>
      </c>
      <c r="KM25" s="803">
        <f t="shared" si="2550"/>
        <v>23788.546364121004</v>
      </c>
      <c r="KN25" s="803">
        <f t="shared" si="2551"/>
        <v>27699.622652226</v>
      </c>
      <c r="KO25" s="803">
        <f t="shared" si="2552"/>
        <v>40560.161740759504</v>
      </c>
      <c r="KP25" s="803">
        <f t="shared" si="2532"/>
        <v>60989.783763331507</v>
      </c>
      <c r="KQ25" s="803">
        <f t="shared" si="2554"/>
        <v>27294.138147500002</v>
      </c>
      <c r="KR25" s="803">
        <f t="shared" si="2555"/>
        <v>18258.837243500002</v>
      </c>
      <c r="KS25" s="803">
        <f t="shared" si="2556"/>
        <v>17468.248414400001</v>
      </c>
      <c r="KT25" s="803">
        <f t="shared" si="2557"/>
        <v>19463.544030700003</v>
      </c>
      <c r="KU25" s="803">
        <f t="shared" si="2558"/>
        <v>22663.546434200001</v>
      </c>
      <c r="KV25" s="803">
        <f t="shared" si="2559"/>
        <v>33185.907278650004</v>
      </c>
      <c r="KW25" s="803">
        <f t="shared" si="2532"/>
        <v>49901.213951050006</v>
      </c>
      <c r="KX25" s="803">
        <f t="shared" si="2561"/>
        <v>37546.006041499997</v>
      </c>
      <c r="KY25" s="803">
        <f t="shared" si="2562"/>
        <v>25116.983351900002</v>
      </c>
      <c r="KZ25" s="803">
        <f t="shared" si="2563"/>
        <v>24029.443866559999</v>
      </c>
      <c r="LA25" s="803">
        <f t="shared" si="2564"/>
        <v>26774.186377180002</v>
      </c>
      <c r="LB25" s="803">
        <f t="shared" si="2565"/>
        <v>31176.13191308</v>
      </c>
      <c r="LC25" s="803">
        <f t="shared" si="2566"/>
        <v>45650.764587010002</v>
      </c>
      <c r="LD25" s="803">
        <f t="shared" si="2567"/>
        <v>68644.456562770007</v>
      </c>
      <c r="LE25" s="803">
        <f t="shared" si="2568"/>
        <v>44771.895079000002</v>
      </c>
      <c r="LF25" s="803">
        <f t="shared" si="2569"/>
        <v>29950.853949400003</v>
      </c>
      <c r="LG25" s="803">
        <f t="shared" si="2570"/>
        <v>28654.012850560001</v>
      </c>
      <c r="LH25" s="803">
        <f t="shared" si="2571"/>
        <v>31926.992766680003</v>
      </c>
      <c r="LI25" s="803">
        <f t="shared" si="2572"/>
        <v>37176.111500079998</v>
      </c>
      <c r="LJ25" s="803">
        <f t="shared" si="2573"/>
        <v>54436.448982260008</v>
      </c>
      <c r="LK25" s="803">
        <f t="shared" si="2567"/>
        <v>81855.375072020004</v>
      </c>
      <c r="LL25" s="803">
        <f t="shared" si="2575"/>
        <v>39476.203948000002</v>
      </c>
      <c r="LM25" s="803">
        <f t="shared" si="2576"/>
        <v>26408.219192800007</v>
      </c>
      <c r="LN25" s="803">
        <f t="shared" si="2577"/>
        <v>25264.770526720004</v>
      </c>
      <c r="LO25" s="803">
        <f t="shared" si="2578"/>
        <v>28150.617160160007</v>
      </c>
      <c r="LP25" s="803">
        <f t="shared" si="2579"/>
        <v>32778.861760960004</v>
      </c>
      <c r="LQ25" s="803">
        <f t="shared" si="2580"/>
        <v>47997.619007120011</v>
      </c>
      <c r="LR25" s="803">
        <f t="shared" si="2567"/>
        <v>72173.390804240014</v>
      </c>
      <c r="LS25" s="803">
        <f t="shared" si="2582"/>
        <v>59232.385957499995</v>
      </c>
      <c r="LT25" s="803">
        <f t="shared" si="2583"/>
        <v>39624.423709499999</v>
      </c>
      <c r="LU25" s="803">
        <f t="shared" si="2584"/>
        <v>37908.727012800002</v>
      </c>
      <c r="LV25" s="803">
        <f t="shared" si="2585"/>
        <v>42238.818675900002</v>
      </c>
      <c r="LW25" s="803">
        <f t="shared" si="2586"/>
        <v>49183.305305399997</v>
      </c>
      <c r="LX25" s="803">
        <f t="shared" si="2587"/>
        <v>72018.411340050006</v>
      </c>
      <c r="LY25" s="803">
        <f t="shared" si="2567"/>
        <v>108293.14149885</v>
      </c>
      <c r="LZ25" s="803">
        <f t="shared" si="2589"/>
        <v>80762.792302499991</v>
      </c>
      <c r="MA25" s="803">
        <f t="shared" si="2590"/>
        <v>54027.523126499997</v>
      </c>
      <c r="MB25" s="803">
        <f t="shared" si="2591"/>
        <v>51688.187073599991</v>
      </c>
      <c r="MC25" s="803">
        <f t="shared" si="2592"/>
        <v>57592.225683299999</v>
      </c>
      <c r="MD25" s="803">
        <f t="shared" si="2593"/>
        <v>67060.966849799996</v>
      </c>
      <c r="ME25" s="803">
        <f t="shared" si="2594"/>
        <v>98196.415744350001</v>
      </c>
      <c r="MF25" s="803">
        <f t="shared" si="2567"/>
        <v>147656.66371994998</v>
      </c>
      <c r="MG25" s="803">
        <f t="shared" si="2596"/>
        <v>98065.896704999992</v>
      </c>
      <c r="MH25" s="803">
        <f t="shared" si="2597"/>
        <v>65602.703313000005</v>
      </c>
      <c r="MI25" s="803">
        <f t="shared" si="2598"/>
        <v>62762.173891199993</v>
      </c>
      <c r="MJ25" s="803">
        <f t="shared" si="2599"/>
        <v>69931.129098599995</v>
      </c>
      <c r="MK25" s="803">
        <f t="shared" si="2600"/>
        <v>81428.510091599994</v>
      </c>
      <c r="ML25" s="803">
        <f t="shared" si="2601"/>
        <v>119234.6040627</v>
      </c>
      <c r="MM25" s="803">
        <f t="shared" si="2602"/>
        <v>179291.51183790001</v>
      </c>
      <c r="MN25" s="803">
        <f t="shared" si="2603"/>
        <v>86473.631947500005</v>
      </c>
      <c r="MO25" s="803">
        <f t="shared" si="2604"/>
        <v>57847.877923500011</v>
      </c>
      <c r="MP25" s="803">
        <f t="shared" si="2605"/>
        <v>55343.124446400005</v>
      </c>
      <c r="MQ25" s="803">
        <v>103118.3</v>
      </c>
      <c r="MR25" s="803">
        <v>120766.03</v>
      </c>
      <c r="MS25" s="803">
        <v>161282.04999999999</v>
      </c>
      <c r="MT25" s="803">
        <v>135236.17000000001</v>
      </c>
      <c r="MU25" s="803">
        <v>0</v>
      </c>
      <c r="MV25" s="803">
        <v>16720</v>
      </c>
      <c r="MW25" s="803">
        <v>47314.13</v>
      </c>
      <c r="MX25" s="803">
        <v>56954.708789999997</v>
      </c>
      <c r="MY25" s="803">
        <v>52205.074139999997</v>
      </c>
      <c r="MZ25" s="803">
        <v>59279.93</v>
      </c>
      <c r="NA25" s="803">
        <v>49411.85</v>
      </c>
      <c r="NB25" s="803">
        <v>0</v>
      </c>
      <c r="NC25" s="803">
        <f>$NH$57*NC$31</f>
        <v>26282.822358240002</v>
      </c>
      <c r="ND25" s="803">
        <f t="shared" ref="ND25:NH25" si="2907">$NH$57*ND$31</f>
        <v>24674.470542288</v>
      </c>
      <c r="NE25" s="803">
        <f t="shared" si="2907"/>
        <v>20280.924118224</v>
      </c>
      <c r="NF25" s="803">
        <f t="shared" si="2907"/>
        <v>25576.716682943999</v>
      </c>
      <c r="NG25" s="803">
        <f t="shared" si="2907"/>
        <v>43405.884984167998</v>
      </c>
      <c r="NH25" s="803">
        <f t="shared" si="2907"/>
        <v>55919.646674136005</v>
      </c>
      <c r="NI25" s="803">
        <f t="shared" si="2607"/>
        <v>22910.175624</v>
      </c>
      <c r="NJ25" s="803">
        <f t="shared" si="2608"/>
        <v>15326.117486400002</v>
      </c>
      <c r="NK25" s="803">
        <f t="shared" si="2609"/>
        <v>14662.512399360001</v>
      </c>
      <c r="NL25" s="803">
        <f t="shared" si="2610"/>
        <v>16337.325238080002</v>
      </c>
      <c r="NM25" s="803">
        <f t="shared" si="2611"/>
        <v>19023.34582848</v>
      </c>
      <c r="NN25" s="803">
        <f t="shared" si="2612"/>
        <v>27855.613534560005</v>
      </c>
      <c r="NO25" s="803">
        <f t="shared" si="2602"/>
        <v>41886.121089120003</v>
      </c>
      <c r="NP25" s="803">
        <f t="shared" si="2614"/>
        <v>37459.461618879999</v>
      </c>
      <c r="NQ25" s="803">
        <f t="shared" si="2615"/>
        <v>26871.550700735999</v>
      </c>
      <c r="NR25" s="803">
        <f t="shared" si="2616"/>
        <v>23090.153944255999</v>
      </c>
      <c r="NS25" s="803">
        <f t="shared" si="2617"/>
        <v>26044.370160256003</v>
      </c>
      <c r="NT25" s="803">
        <f t="shared" si="2618"/>
        <v>26186.172538624</v>
      </c>
      <c r="NU25" s="803">
        <f t="shared" si="2619"/>
        <v>37317.659240512003</v>
      </c>
      <c r="NV25" s="803">
        <f t="shared" si="2602"/>
        <v>59367.929076735993</v>
      </c>
      <c r="NW25" s="803">
        <f t="shared" si="2621"/>
        <v>31839.837195600005</v>
      </c>
      <c r="NX25" s="803">
        <f t="shared" si="2622"/>
        <v>22840.312234320001</v>
      </c>
      <c r="NY25" s="803">
        <f t="shared" si="2623"/>
        <v>19626.196176720001</v>
      </c>
      <c r="NZ25" s="803">
        <f t="shared" si="2624"/>
        <v>22137.224346720002</v>
      </c>
      <c r="OA25" s="803">
        <f t="shared" si="2625"/>
        <v>22257.753698880002</v>
      </c>
      <c r="OB25" s="803">
        <f t="shared" si="2626"/>
        <v>31719.307843440005</v>
      </c>
      <c r="OC25" s="803">
        <f t="shared" si="2602"/>
        <v>50461.622104320006</v>
      </c>
    </row>
    <row r="26" spans="1:435">
      <c r="A26" s="810" t="s">
        <v>33</v>
      </c>
      <c r="B26" s="803">
        <f t="shared" si="368"/>
        <v>9083.2400215199978</v>
      </c>
      <c r="C26" s="803">
        <f t="shared" si="369"/>
        <v>8955.8348396999972</v>
      </c>
      <c r="D26" s="803">
        <f t="shared" si="370"/>
        <v>9030.7790642999989</v>
      </c>
      <c r="E26" s="803">
        <f t="shared" si="371"/>
        <v>9330.5559626999984</v>
      </c>
      <c r="F26" s="803">
        <f t="shared" si="372"/>
        <v>10304.830882499999</v>
      </c>
      <c r="G26" s="803">
        <f t="shared" si="373"/>
        <v>11638.838080379997</v>
      </c>
      <c r="H26" s="803">
        <f t="shared" si="374"/>
        <v>16600.145748899999</v>
      </c>
      <c r="I26" s="803">
        <f t="shared" si="375"/>
        <v>9079.2679823999988</v>
      </c>
      <c r="J26" s="803">
        <f t="shared" si="376"/>
        <v>8951.918513999999</v>
      </c>
      <c r="K26" s="803">
        <f t="shared" si="377"/>
        <v>9026.8299659999993</v>
      </c>
      <c r="L26" s="803">
        <f t="shared" si="378"/>
        <v>9326.4757739999986</v>
      </c>
      <c r="M26" s="803">
        <f t="shared" si="379"/>
        <v>10300.324649999999</v>
      </c>
      <c r="N26" s="803">
        <f t="shared" ref="N26:BY26" si="2908">O58*N$32</f>
        <v>11633.748495599997</v>
      </c>
      <c r="O26" s="803">
        <f t="shared" ref="O26:BZ26" si="2909">O58*O$32</f>
        <v>16592.886617999997</v>
      </c>
      <c r="P26" s="803">
        <f t="shared" si="382"/>
        <v>8937.3973890600009</v>
      </c>
      <c r="Q26" s="803">
        <f t="shared" si="383"/>
        <v>8812.0378547250002</v>
      </c>
      <c r="R26" s="803">
        <f t="shared" si="384"/>
        <v>8885.7787572750003</v>
      </c>
      <c r="S26" s="803">
        <f t="shared" si="385"/>
        <v>9180.7423674750007</v>
      </c>
      <c r="T26" s="803">
        <f t="shared" si="386"/>
        <v>10139.374100625</v>
      </c>
      <c r="U26" s="803">
        <f t="shared" ref="U26:CF26" si="2910">V58*U$32</f>
        <v>11451.962166014999</v>
      </c>
      <c r="V26" s="803">
        <f t="shared" ref="V26:CG26" si="2911">V58*V$32</f>
        <v>16333.609914825</v>
      </c>
      <c r="W26" s="803">
        <f t="shared" si="389"/>
        <v>8145.4628122560007</v>
      </c>
      <c r="X26" s="803">
        <f t="shared" si="390"/>
        <v>8031.2112711600003</v>
      </c>
      <c r="Y26" s="803">
        <f t="shared" si="391"/>
        <v>8098.4180600400005</v>
      </c>
      <c r="Z26" s="803">
        <f t="shared" si="392"/>
        <v>8367.2452155600004</v>
      </c>
      <c r="AA26" s="803">
        <f t="shared" si="393"/>
        <v>9240.9334710000021</v>
      </c>
      <c r="AB26" s="803">
        <f t="shared" ref="AB26:CM26" si="2912">AC58*AB$32</f>
        <v>10437.214313064002</v>
      </c>
      <c r="AC26" s="803">
        <f t="shared" ref="AC26:CN26" si="2913">AC58*AC$32</f>
        <v>14886.303736920001</v>
      </c>
      <c r="AD26" s="803">
        <f t="shared" si="396"/>
        <v>7617.3995038680005</v>
      </c>
      <c r="AE26" s="803">
        <f t="shared" si="397"/>
        <v>7510.5547913549999</v>
      </c>
      <c r="AF26" s="803">
        <f t="shared" si="398"/>
        <v>7573.4046222450006</v>
      </c>
      <c r="AG26" s="803">
        <f t="shared" si="399"/>
        <v>7824.8039458050007</v>
      </c>
      <c r="AH26" s="803">
        <f t="shared" si="400"/>
        <v>8641.8517473750017</v>
      </c>
      <c r="AI26" s="803">
        <f t="shared" ref="AI26:CT26" si="2914">AJ58*AI$32</f>
        <v>9760.5787372169998</v>
      </c>
      <c r="AJ26" s="803">
        <f t="shared" ref="AJ26:CU26" si="2915">AJ58*AJ$32</f>
        <v>13921.237542135001</v>
      </c>
      <c r="AK26" s="803">
        <f t="shared" si="403"/>
        <v>9272.1788711999998</v>
      </c>
      <c r="AL26" s="803">
        <f t="shared" si="404"/>
        <v>9142.1235570000008</v>
      </c>
      <c r="AM26" s="803">
        <f t="shared" si="405"/>
        <v>9218.6266830000004</v>
      </c>
      <c r="AN26" s="803">
        <f t="shared" si="406"/>
        <v>9524.6391870000007</v>
      </c>
      <c r="AO26" s="803">
        <f t="shared" si="407"/>
        <v>10519.179825000001</v>
      </c>
      <c r="AP26" s="803">
        <f t="shared" ref="AP26:DA26" si="2916">AQ58*AP$32</f>
        <v>11880.9354678</v>
      </c>
      <c r="AQ26" s="803">
        <f t="shared" ref="AQ26:DB26" si="2917">AQ58*AQ$32</f>
        <v>16945.442408999999</v>
      </c>
      <c r="AR26" s="803">
        <f t="shared" si="410"/>
        <v>7839.0979027200001</v>
      </c>
      <c r="AS26" s="803">
        <f t="shared" si="411"/>
        <v>7729.1435591999998</v>
      </c>
      <c r="AT26" s="803">
        <f t="shared" si="412"/>
        <v>7793.8225848000002</v>
      </c>
      <c r="AU26" s="803">
        <f t="shared" si="413"/>
        <v>8052.5386871999999</v>
      </c>
      <c r="AV26" s="803">
        <f t="shared" si="414"/>
        <v>8893.3660200000013</v>
      </c>
      <c r="AW26" s="803">
        <f t="shared" ref="AW26:DH26" si="2918">AX58*AW$32</f>
        <v>10044.652675679999</v>
      </c>
      <c r="AX26" s="803">
        <f t="shared" ref="AX26:DI26" si="2919">AX58*AX$32</f>
        <v>14326.404170400001</v>
      </c>
      <c r="AY26" s="803">
        <f t="shared" si="417"/>
        <v>8498.6644412880014</v>
      </c>
      <c r="AZ26" s="803">
        <f t="shared" si="418"/>
        <v>8379.4587519300003</v>
      </c>
      <c r="BA26" s="803">
        <f t="shared" si="419"/>
        <v>8449.5797456700002</v>
      </c>
      <c r="BB26" s="803">
        <f t="shared" si="420"/>
        <v>8730.0637206299998</v>
      </c>
      <c r="BC26" s="803">
        <f t="shared" si="421"/>
        <v>9641.6366392500022</v>
      </c>
      <c r="BD26" s="803">
        <f t="shared" ref="BD26:DO26" si="2920">BE58*BD$32</f>
        <v>10889.790327822</v>
      </c>
      <c r="BE26" s="803">
        <f t="shared" ref="BE26:DP26" si="2921">BE58*BE$32</f>
        <v>15531.800113410001</v>
      </c>
      <c r="BF26" s="803">
        <f t="shared" si="424"/>
        <v>12306.664810440001</v>
      </c>
      <c r="BG26" s="803">
        <f t="shared" si="425"/>
        <v>12134.046574650001</v>
      </c>
      <c r="BH26" s="803">
        <f t="shared" si="426"/>
        <v>12235.586713350001</v>
      </c>
      <c r="BI26" s="803">
        <f t="shared" si="427"/>
        <v>12641.747268150002</v>
      </c>
      <c r="BJ26" s="803">
        <f t="shared" si="428"/>
        <v>13961.769071250003</v>
      </c>
      <c r="BK26" s="803">
        <f t="shared" ref="BK26:DV26" si="2922">BL58*BK$32</f>
        <v>15769.183540110002</v>
      </c>
      <c r="BL26" s="803">
        <f t="shared" ref="BL26:DW26" si="2923">BL58*BL$32</f>
        <v>22491.140722050004</v>
      </c>
      <c r="BM26" s="803">
        <f t="shared" si="431"/>
        <v>14106.850893828001</v>
      </c>
      <c r="BN26" s="803">
        <f t="shared" si="432"/>
        <v>13908.982523205001</v>
      </c>
      <c r="BO26" s="803">
        <f t="shared" si="433"/>
        <v>14025.375682395001</v>
      </c>
      <c r="BP26" s="803">
        <f t="shared" si="434"/>
        <v>14490.948319155001</v>
      </c>
      <c r="BQ26" s="803">
        <f t="shared" si="435"/>
        <v>16004.059388625003</v>
      </c>
      <c r="BR26" s="803">
        <f t="shared" ref="BR26:EC26" si="2924">BS58*BR$32</f>
        <v>18075.857622207001</v>
      </c>
      <c r="BS26" s="803">
        <f t="shared" ref="BS26:ED26" si="2925">BS58*BS$32</f>
        <v>25781.084760585003</v>
      </c>
      <c r="BT26" s="803">
        <f t="shared" si="438"/>
        <v>14778.854832167999</v>
      </c>
      <c r="BU26" s="803">
        <f t="shared" si="439"/>
        <v>14571.560663729999</v>
      </c>
      <c r="BV26" s="803">
        <f t="shared" si="440"/>
        <v>14693.498409869999</v>
      </c>
      <c r="BW26" s="803">
        <f t="shared" si="441"/>
        <v>15181.249394429999</v>
      </c>
      <c r="BX26" s="803">
        <f t="shared" si="442"/>
        <v>16766.44009425</v>
      </c>
      <c r="BY26" s="803">
        <f t="shared" ref="BY26:EJ26" si="2926">BZ58*BY$32</f>
        <v>18936.931975541997</v>
      </c>
      <c r="BZ26" s="803">
        <f t="shared" ref="BZ26:EK26" si="2927">BZ58*BZ$32</f>
        <v>27009.210770009999</v>
      </c>
      <c r="CA26" s="803">
        <f t="shared" si="445"/>
        <v>14017.5032004</v>
      </c>
      <c r="CB26" s="803">
        <f t="shared" si="446"/>
        <v>13820.8880565</v>
      </c>
      <c r="CC26" s="803">
        <f t="shared" si="447"/>
        <v>13936.544023500001</v>
      </c>
      <c r="CD26" s="803">
        <f t="shared" si="448"/>
        <v>14399.167891500001</v>
      </c>
      <c r="CE26" s="803">
        <f t="shared" si="449"/>
        <v>15902.695462500002</v>
      </c>
      <c r="CF26" s="803">
        <f t="shared" ref="CF26:EQ26" si="2928">CG58*CF$32</f>
        <v>17961.371675099999</v>
      </c>
      <c r="CG26" s="803">
        <f t="shared" ref="CG26:ER26" si="2929">CG58*CG$32</f>
        <v>25617.796690500003</v>
      </c>
      <c r="CH26" s="803">
        <f t="shared" si="452"/>
        <v>15716.937058200001</v>
      </c>
      <c r="CI26" s="803">
        <f t="shared" si="453"/>
        <v>15496.484970750002</v>
      </c>
      <c r="CJ26" s="803">
        <f t="shared" si="454"/>
        <v>15626.162669250001</v>
      </c>
      <c r="CK26" s="803">
        <f t="shared" si="455"/>
        <v>16144.873463250002</v>
      </c>
      <c r="CL26" s="803">
        <f t="shared" si="456"/>
        <v>17830.683543750005</v>
      </c>
      <c r="CM26" s="803">
        <f t="shared" ref="CM26:EX26" si="2930">CN58*CM$32</f>
        <v>20138.946577050003</v>
      </c>
      <c r="CN26" s="803">
        <f t="shared" ref="CN26:EY26" si="2931">CN58*CN$32</f>
        <v>28723.610217750003</v>
      </c>
      <c r="CO26" s="803">
        <f t="shared" si="459"/>
        <v>9456.8271924000001</v>
      </c>
      <c r="CP26" s="803">
        <f t="shared" si="460"/>
        <v>9324.1819264999995</v>
      </c>
      <c r="CQ26" s="803">
        <f t="shared" si="461"/>
        <v>9402.2085534999987</v>
      </c>
      <c r="CR26" s="803">
        <f t="shared" si="462"/>
        <v>9714.3150614999995</v>
      </c>
      <c r="CS26" s="803">
        <f t="shared" si="463"/>
        <v>10728.661212499999</v>
      </c>
      <c r="CT26" s="803">
        <f t="shared" ref="CT26:FE26" si="2932">CU58*CT$32</f>
        <v>12117.535173099999</v>
      </c>
      <c r="CU26" s="803">
        <f t="shared" ref="CU26:FF26" si="2933">CU58*CU$32</f>
        <v>17282.897880499997</v>
      </c>
      <c r="CV26" s="803">
        <f t="shared" si="466"/>
        <v>8924.1796140000006</v>
      </c>
      <c r="CW26" s="803">
        <f t="shared" si="467"/>
        <v>8799.005477499999</v>
      </c>
      <c r="CX26" s="803">
        <f t="shared" si="468"/>
        <v>8872.6373225000007</v>
      </c>
      <c r="CY26" s="803">
        <f t="shared" si="469"/>
        <v>9167.1647025000002</v>
      </c>
      <c r="CZ26" s="803">
        <f t="shared" si="470"/>
        <v>10124.378687500001</v>
      </c>
      <c r="DA26" s="803">
        <f t="shared" ref="DA26:FL26" si="2934">DB58*DA$32</f>
        <v>11435.0255285</v>
      </c>
      <c r="DB26" s="803">
        <f t="shared" ref="DB26:FM26" si="2935">DB58*DB$32</f>
        <v>16309.4536675</v>
      </c>
      <c r="DC26" s="803">
        <f t="shared" si="473"/>
        <v>7721.3460911999982</v>
      </c>
      <c r="DD26" s="803">
        <f t="shared" si="474"/>
        <v>7613.043381999998</v>
      </c>
      <c r="DE26" s="803">
        <f t="shared" si="475"/>
        <v>7676.7508579999985</v>
      </c>
      <c r="DF26" s="803">
        <f t="shared" si="476"/>
        <v>7931.5807619999987</v>
      </c>
      <c r="DG26" s="803">
        <f t="shared" si="477"/>
        <v>8759.7779499999997</v>
      </c>
      <c r="DH26" s="803">
        <f t="shared" ref="DH26:FS26" si="2936">DI58*DH$32</f>
        <v>9893.7710227999978</v>
      </c>
      <c r="DI26" s="803">
        <f t="shared" ref="DI26:FT26" si="2937">DI58*DI$32</f>
        <v>14111.205933999998</v>
      </c>
      <c r="DJ26" s="803">
        <f t="shared" si="480"/>
        <v>10128.0856356</v>
      </c>
      <c r="DK26" s="803">
        <f t="shared" si="481"/>
        <v>9986.0250285000002</v>
      </c>
      <c r="DL26" s="803">
        <f t="shared" si="482"/>
        <v>10069.5900915</v>
      </c>
      <c r="DM26" s="803">
        <f t="shared" si="483"/>
        <v>10403.8503435</v>
      </c>
      <c r="DN26" s="803">
        <f t="shared" si="484"/>
        <v>11490.196162500002</v>
      </c>
      <c r="DO26" s="803">
        <f t="shared" ref="DO26:FZ26" si="2938">DP58*DO$32</f>
        <v>12977.654283900001</v>
      </c>
      <c r="DP26" s="803">
        <f t="shared" ref="DP26:GA26" si="2939">DP58*DP$32</f>
        <v>18509.661454500001</v>
      </c>
      <c r="DQ26" s="803">
        <f t="shared" si="487"/>
        <v>11240.9888570568</v>
      </c>
      <c r="DR26" s="803">
        <f t="shared" si="488"/>
        <v>11083.318221272999</v>
      </c>
      <c r="DS26" s="803">
        <f t="shared" si="489"/>
        <v>11176.065654087</v>
      </c>
      <c r="DT26" s="803">
        <f t="shared" si="490"/>
        <v>11547.055385342999</v>
      </c>
      <c r="DU26" s="803">
        <f t="shared" si="491"/>
        <v>12752.772011925001</v>
      </c>
      <c r="DV26" s="803">
        <f t="shared" ref="DV26:GG26" si="2940">DW58*DV$32</f>
        <v>14403.6763160142</v>
      </c>
      <c r="DW26" s="803">
        <f t="shared" ref="DW26:GH26" si="2941">DW58*DW$32</f>
        <v>20543.556368301</v>
      </c>
      <c r="DX26" s="803">
        <f>ED58*DX$31</f>
        <v>20306.00426283</v>
      </c>
      <c r="DY26" s="803">
        <f>ED58*DY$31</f>
        <v>17638.946986518</v>
      </c>
      <c r="DZ26" s="803">
        <f>ED58*DZ$31</f>
        <v>24743.017731603599</v>
      </c>
      <c r="EA26" s="803">
        <f>ED58*EA$31</f>
        <v>8231.5085937084004</v>
      </c>
      <c r="EB26" s="803">
        <f>ED58*EB$31</f>
        <v>9831.7429594956011</v>
      </c>
      <c r="EC26" s="803">
        <f>ED58*EC$31</f>
        <v>16002.343657872001</v>
      </c>
      <c r="ED26" s="803">
        <f>ED58*ED$31</f>
        <v>24476.312003972398</v>
      </c>
      <c r="EE26" s="803">
        <f t="shared" si="2662"/>
        <v>11819.511767700002</v>
      </c>
      <c r="EF26" s="803">
        <f t="shared" si="2663"/>
        <v>7662.3041804400009</v>
      </c>
      <c r="EG26" s="803">
        <f t="shared" si="2664"/>
        <v>7809.0291541080005</v>
      </c>
      <c r="EH26" s="803">
        <f t="shared" si="2665"/>
        <v>8428.5345984840023</v>
      </c>
      <c r="EI26" s="803">
        <f t="shared" si="2666"/>
        <v>9814.2704609040011</v>
      </c>
      <c r="EJ26" s="803">
        <f t="shared" si="2667"/>
        <v>14370.896032038003</v>
      </c>
      <c r="EK26" s="803">
        <f t="shared" si="2668"/>
        <v>21609.328066326005</v>
      </c>
      <c r="EL26" s="803">
        <f t="shared" si="2669"/>
        <v>11835.6127533</v>
      </c>
      <c r="EM26" s="803">
        <f t="shared" si="2670"/>
        <v>7672.7420607599997</v>
      </c>
      <c r="EN26" s="803">
        <f t="shared" si="2671"/>
        <v>7819.6669087319997</v>
      </c>
      <c r="EO26" s="803">
        <f t="shared" si="2672"/>
        <v>8440.0162668360008</v>
      </c>
      <c r="EP26" s="803">
        <f t="shared" si="2673"/>
        <v>9827.6398310160002</v>
      </c>
      <c r="EQ26" s="803">
        <f t="shared" si="2674"/>
        <v>14390.472609702001</v>
      </c>
      <c r="ER26" s="803">
        <f t="shared" si="2675"/>
        <v>21638.765109653999</v>
      </c>
      <c r="ES26" s="803">
        <f>EY58*ES$31</f>
        <v>13881.8795058</v>
      </c>
      <c r="ET26" s="803">
        <f t="shared" si="2677"/>
        <v>8999.2874037600013</v>
      </c>
      <c r="EU26" s="803">
        <f t="shared" si="2678"/>
        <v>9171.614183832</v>
      </c>
      <c r="EV26" s="803">
        <f t="shared" si="2679"/>
        <v>9899.2161441360004</v>
      </c>
      <c r="EW26" s="803">
        <f t="shared" si="2680"/>
        <v>11526.746844816</v>
      </c>
      <c r="EX26" s="803">
        <f t="shared" si="2681"/>
        <v>16878.450737052</v>
      </c>
      <c r="EY26" s="803">
        <f t="shared" si="2682"/>
        <v>25379.905220604003</v>
      </c>
      <c r="EZ26" s="803">
        <f t="shared" si="2683"/>
        <v>16787.773300499997</v>
      </c>
      <c r="FA26" s="803">
        <f t="shared" si="2684"/>
        <v>10883.108208600001</v>
      </c>
      <c r="FB26" s="803">
        <f t="shared" si="2685"/>
        <v>11091.508153019999</v>
      </c>
      <c r="FC26" s="803">
        <f t="shared" si="2686"/>
        <v>11971.419029460001</v>
      </c>
      <c r="FD26" s="803">
        <f t="shared" si="2687"/>
        <v>13939.640726759999</v>
      </c>
      <c r="FE26" s="803">
        <f t="shared" si="2688"/>
        <v>20411.616778470001</v>
      </c>
      <c r="FF26" s="803">
        <f t="shared" si="2689"/>
        <v>30692.680703189999</v>
      </c>
      <c r="FG26" s="803">
        <f t="shared" si="2690"/>
        <v>15928.2980037</v>
      </c>
      <c r="FH26" s="803">
        <f t="shared" si="2691"/>
        <v>10325.931119640001</v>
      </c>
      <c r="FI26" s="803">
        <f t="shared" si="2692"/>
        <v>10523.661715548</v>
      </c>
      <c r="FJ26" s="803">
        <f t="shared" si="2693"/>
        <v>11358.524231604002</v>
      </c>
      <c r="FK26" s="803">
        <f t="shared" si="2694"/>
        <v>13225.979859624</v>
      </c>
      <c r="FL26" s="803">
        <f t="shared" si="2695"/>
        <v>19366.613365878002</v>
      </c>
      <c r="FM26" s="803">
        <f t="shared" si="2696"/>
        <v>29121.322764006003</v>
      </c>
      <c r="FN26" s="803">
        <f t="shared" si="2697"/>
        <v>16153.146084599999</v>
      </c>
      <c r="FO26" s="803">
        <f t="shared" si="2698"/>
        <v>10471.69470312</v>
      </c>
      <c r="FP26" s="803">
        <f t="shared" si="2699"/>
        <v>10672.216516584</v>
      </c>
      <c r="FQ26" s="803">
        <f t="shared" si="2700"/>
        <v>11518.864173432001</v>
      </c>
      <c r="FR26" s="803">
        <f t="shared" si="2701"/>
        <v>13412.681300591999</v>
      </c>
      <c r="FS26" s="803">
        <f t="shared" si="2702"/>
        <v>19639.997618724003</v>
      </c>
      <c r="FT26" s="803">
        <f t="shared" si="2703"/>
        <v>29532.407082948001</v>
      </c>
      <c r="FU26" s="803">
        <f t="shared" si="2704"/>
        <v>16122.689185500001</v>
      </c>
      <c r="FV26" s="803">
        <f t="shared" si="2705"/>
        <v>10451.950230600001</v>
      </c>
      <c r="FW26" s="803">
        <f t="shared" si="2706"/>
        <v>10652.09395842</v>
      </c>
      <c r="FX26" s="803">
        <f t="shared" si="2707"/>
        <v>11497.145253660003</v>
      </c>
      <c r="FY26" s="803">
        <f t="shared" si="2708"/>
        <v>13387.391571960001</v>
      </c>
      <c r="FZ26" s="803">
        <f t="shared" si="2709"/>
        <v>19602.966230370002</v>
      </c>
      <c r="GA26" s="803">
        <f t="shared" si="2710"/>
        <v>29476.723469490003</v>
      </c>
      <c r="GB26" s="803">
        <f t="shared" si="2711"/>
        <v>15194.105917199999</v>
      </c>
      <c r="GC26" s="803">
        <f t="shared" si="2712"/>
        <v>10164.332923919999</v>
      </c>
      <c r="GD26" s="803">
        <f t="shared" si="2713"/>
        <v>9724.2277870079997</v>
      </c>
      <c r="GE26" s="803">
        <f t="shared" si="2714"/>
        <v>10834.969323024001</v>
      </c>
      <c r="GF26" s="803">
        <f t="shared" si="2715"/>
        <v>12616.347258143998</v>
      </c>
      <c r="GG26" s="803">
        <f t="shared" si="2716"/>
        <v>18473.937056568</v>
      </c>
      <c r="GH26" s="803">
        <f t="shared" si="2717"/>
        <v>27779.017094135997</v>
      </c>
      <c r="GI26" s="803">
        <f t="shared" si="2718"/>
        <v>15140.465289419997</v>
      </c>
      <c r="GJ26" s="803">
        <f t="shared" si="2719"/>
        <v>10128.449193611999</v>
      </c>
      <c r="GK26" s="803">
        <f t="shared" si="2720"/>
        <v>9689.897785228799</v>
      </c>
      <c r="GL26" s="803">
        <f t="shared" si="2721"/>
        <v>10796.7180063864</v>
      </c>
      <c r="GM26" s="803">
        <f t="shared" si="2722"/>
        <v>12571.807040318397</v>
      </c>
      <c r="GN26" s="803">
        <f t="shared" si="2723"/>
        <v>18408.717451894801</v>
      </c>
      <c r="GO26" s="803">
        <f t="shared" si="2724"/>
        <v>27680.947229139598</v>
      </c>
      <c r="GP26" s="803">
        <f t="shared" si="2725"/>
        <v>12287.194788000001</v>
      </c>
      <c r="GQ26" s="803">
        <f t="shared" si="2726"/>
        <v>8219.7096168000007</v>
      </c>
      <c r="GR26" s="803">
        <f t="shared" si="2727"/>
        <v>7863.8046643200005</v>
      </c>
      <c r="GS26" s="803">
        <f t="shared" si="2728"/>
        <v>8762.0409729600015</v>
      </c>
      <c r="GT26" s="803">
        <f t="shared" si="2729"/>
        <v>10202.60863776</v>
      </c>
      <c r="GU26" s="803">
        <f t="shared" si="2730"/>
        <v>14939.534076720003</v>
      </c>
      <c r="GV26" s="803">
        <f t="shared" si="2731"/>
        <v>22464.381643440003</v>
      </c>
      <c r="GW26" s="803">
        <f t="shared" si="2732"/>
        <v>13025.10569124</v>
      </c>
      <c r="GX26" s="803">
        <f t="shared" si="2733"/>
        <v>8713.3465658640016</v>
      </c>
      <c r="GY26" s="803">
        <f t="shared" si="2734"/>
        <v>8336.0676423936002</v>
      </c>
      <c r="GZ26" s="803">
        <f t="shared" si="2735"/>
        <v>9288.2477825808019</v>
      </c>
      <c r="HA26" s="803">
        <f t="shared" si="2736"/>
        <v>10815.3291394848</v>
      </c>
      <c r="HB26" s="803">
        <f t="shared" si="2737"/>
        <v>15836.731954245603</v>
      </c>
      <c r="HC26" s="803">
        <f t="shared" si="2738"/>
        <v>23813.486336191203</v>
      </c>
      <c r="HD26" s="803">
        <f t="shared" si="2739"/>
        <v>12737.1463905</v>
      </c>
      <c r="HE26" s="803">
        <f t="shared" si="2740"/>
        <v>8520.7117233000008</v>
      </c>
      <c r="HF26" s="803">
        <f t="shared" si="2741"/>
        <v>8151.7736899199999</v>
      </c>
      <c r="HG26" s="803">
        <f t="shared" si="2742"/>
        <v>9082.9030122600016</v>
      </c>
      <c r="HH26" s="803">
        <f t="shared" si="2743"/>
        <v>10576.223623559999</v>
      </c>
      <c r="HI26" s="803">
        <f t="shared" si="2744"/>
        <v>15486.613163070002</v>
      </c>
      <c r="HJ26" s="803">
        <f t="shared" si="2745"/>
        <v>23287.017297390001</v>
      </c>
      <c r="HK26" s="803">
        <f t="shared" si="2746"/>
        <v>15358.840782599998</v>
      </c>
      <c r="HL26" s="803">
        <f t="shared" si="2747"/>
        <v>10274.53486836</v>
      </c>
      <c r="HM26" s="803">
        <f t="shared" si="2748"/>
        <v>9829.6581008639987</v>
      </c>
      <c r="HN26" s="803">
        <f t="shared" si="2749"/>
        <v>10952.442323592</v>
      </c>
      <c r="HO26" s="803">
        <f t="shared" si="2750"/>
        <v>12753.134001551998</v>
      </c>
      <c r="HP26" s="803">
        <f t="shared" si="2751"/>
        <v>18674.231930844002</v>
      </c>
      <c r="HQ26" s="803">
        <f t="shared" si="2752"/>
        <v>28080.197872188</v>
      </c>
      <c r="HR26" s="803">
        <f t="shared" si="2753"/>
        <v>13765.289605200001</v>
      </c>
      <c r="HS26" s="803">
        <f t="shared" si="2754"/>
        <v>9208.5040807200021</v>
      </c>
      <c r="HT26" s="803">
        <f t="shared" si="2755"/>
        <v>8809.7853473280011</v>
      </c>
      <c r="HU26" s="803">
        <f t="shared" si="2756"/>
        <v>9816.075483984001</v>
      </c>
      <c r="HV26" s="803">
        <f t="shared" si="2757"/>
        <v>11429.937023904002</v>
      </c>
      <c r="HW26" s="803">
        <f t="shared" si="2758"/>
        <v>16736.693499288005</v>
      </c>
      <c r="HX26" s="803">
        <f t="shared" si="2759"/>
        <v>25166.746719576004</v>
      </c>
      <c r="HY26" s="803">
        <f t="shared" si="2760"/>
        <v>12180.0081606</v>
      </c>
      <c r="HZ26" s="803">
        <f t="shared" si="2761"/>
        <v>8148.005459160001</v>
      </c>
      <c r="IA26" s="803">
        <f t="shared" si="2762"/>
        <v>7795.2052227839995</v>
      </c>
      <c r="IB26" s="803">
        <f t="shared" si="2763"/>
        <v>8685.6058193520003</v>
      </c>
      <c r="IC26" s="803">
        <f t="shared" si="2764"/>
        <v>10113.606776111999</v>
      </c>
      <c r="ID26" s="803">
        <f t="shared" si="2765"/>
        <v>14809.209922164002</v>
      </c>
      <c r="IE26" s="803">
        <f t="shared" si="2766"/>
        <v>22268.414919828003</v>
      </c>
      <c r="IF26" s="803">
        <f t="shared" si="2767"/>
        <v>14629.761877500001</v>
      </c>
      <c r="IG26" s="803">
        <f t="shared" si="2768"/>
        <v>9786.8062215000009</v>
      </c>
      <c r="IH26" s="803">
        <f t="shared" si="2769"/>
        <v>9363.0476015999993</v>
      </c>
      <c r="II26" s="803">
        <f t="shared" si="2770"/>
        <v>10432.533642300001</v>
      </c>
      <c r="IJ26" s="803">
        <f t="shared" si="2771"/>
        <v>12147.7471038</v>
      </c>
      <c r="IK26" s="803">
        <f t="shared" si="2772"/>
        <v>17787.772544850002</v>
      </c>
      <c r="IL26" s="803">
        <f t="shared" si="2773"/>
        <v>26747.240508450002</v>
      </c>
      <c r="IM26" s="803">
        <f t="shared" si="2774"/>
        <v>15335.216317574999</v>
      </c>
      <c r="IN26" s="803">
        <f t="shared" si="2775"/>
        <v>10258.730915895001</v>
      </c>
      <c r="IO26" s="803">
        <f t="shared" si="2776"/>
        <v>9814.5384432480005</v>
      </c>
      <c r="IP26" s="803">
        <f t="shared" si="2777"/>
        <v>10935.595636119002</v>
      </c>
      <c r="IQ26" s="803">
        <f t="shared" si="2778"/>
        <v>12733.517549214001</v>
      </c>
      <c r="IR26" s="803">
        <f t="shared" si="2779"/>
        <v>18645.507839920501</v>
      </c>
      <c r="IS26" s="803">
        <f t="shared" si="2780"/>
        <v>28037.005833028503</v>
      </c>
      <c r="IT26" s="803">
        <f t="shared" si="2781"/>
        <v>14902.748974575001</v>
      </c>
      <c r="IU26" s="803">
        <f t="shared" si="2782"/>
        <v>9969.425176095001</v>
      </c>
      <c r="IV26" s="803">
        <f t="shared" si="2783"/>
        <v>9537.7593437279993</v>
      </c>
      <c r="IW26" s="803">
        <f t="shared" si="2784"/>
        <v>10627.201682559002</v>
      </c>
      <c r="IX26" s="803">
        <f t="shared" si="2785"/>
        <v>12374.420527853999</v>
      </c>
      <c r="IY26" s="803">
        <f t="shared" si="2786"/>
        <v>18119.687201500503</v>
      </c>
      <c r="IZ26" s="803">
        <f t="shared" si="2787"/>
        <v>27246.336228688502</v>
      </c>
      <c r="JA26" s="803">
        <f t="shared" si="2788"/>
        <v>12418.508059650001</v>
      </c>
      <c r="JB26" s="803">
        <f t="shared" si="2789"/>
        <v>8307.5536674900013</v>
      </c>
      <c r="JC26" s="803">
        <f t="shared" si="2790"/>
        <v>7947.845158176001</v>
      </c>
      <c r="JD26" s="803">
        <f t="shared" si="2791"/>
        <v>8855.6809197780021</v>
      </c>
      <c r="JE26" s="803">
        <f t="shared" si="2792"/>
        <v>10311.643933668001</v>
      </c>
      <c r="JF26" s="803">
        <f t="shared" si="2793"/>
        <v>15099.192902871004</v>
      </c>
      <c r="JG26" s="803">
        <f t="shared" si="2794"/>
        <v>22704.458528367006</v>
      </c>
      <c r="JH26" s="803">
        <f t="shared" si="2795"/>
        <v>14046.3680742</v>
      </c>
      <c r="JI26" s="803">
        <f t="shared" si="2796"/>
        <v>9396.5358841200014</v>
      </c>
      <c r="JJ26" s="803">
        <f t="shared" si="2797"/>
        <v>8989.6755674879987</v>
      </c>
      <c r="JK26" s="803">
        <f t="shared" si="2798"/>
        <v>10016.513509464001</v>
      </c>
      <c r="JL26" s="803">
        <f t="shared" si="2799"/>
        <v>11663.329076783999</v>
      </c>
      <c r="JM26" s="803">
        <f t="shared" si="2800"/>
        <v>17078.446148148003</v>
      </c>
      <c r="JN26" s="803">
        <f t="shared" si="2801"/>
        <v>25680.635699795999</v>
      </c>
      <c r="JO26" s="803">
        <f t="shared" si="2526"/>
        <v>11955.03421245</v>
      </c>
      <c r="JP26" s="803">
        <f t="shared" si="2527"/>
        <v>7997.5056455700014</v>
      </c>
      <c r="JQ26" s="803">
        <f t="shared" si="2528"/>
        <v>7651.2218959680004</v>
      </c>
      <c r="JR26" s="803">
        <f t="shared" si="2529"/>
        <v>8525.1761211540015</v>
      </c>
      <c r="JS26" s="803">
        <f t="shared" si="2530"/>
        <v>9926.800821924</v>
      </c>
      <c r="JT26" s="803">
        <f t="shared" si="2531"/>
        <v>14535.672632103004</v>
      </c>
      <c r="JU26" s="803">
        <f t="shared" si="2532"/>
        <v>21857.100480831003</v>
      </c>
      <c r="JV26" s="803">
        <f t="shared" si="2533"/>
        <v>14020.101538800001</v>
      </c>
      <c r="JW26" s="803">
        <f t="shared" si="2534"/>
        <v>9378.9644776800014</v>
      </c>
      <c r="JX26" s="803">
        <f t="shared" si="2535"/>
        <v>8972.8649848320001</v>
      </c>
      <c r="JY26" s="803">
        <f t="shared" si="2536"/>
        <v>9997.7827524960012</v>
      </c>
      <c r="JZ26" s="803">
        <f t="shared" si="2537"/>
        <v>11641.518794976</v>
      </c>
      <c r="KA26" s="803">
        <f t="shared" si="2538"/>
        <v>17046.509664072004</v>
      </c>
      <c r="KB26" s="803">
        <f t="shared" si="2532"/>
        <v>25632.613227144004</v>
      </c>
      <c r="KC26" s="803">
        <f t="shared" si="2540"/>
        <v>13057.283165849998</v>
      </c>
      <c r="KD26" s="803">
        <f t="shared" si="2541"/>
        <v>8734.8721868099983</v>
      </c>
      <c r="KE26" s="803">
        <f t="shared" si="2542"/>
        <v>8356.6612261439986</v>
      </c>
      <c r="KF26" s="803">
        <f t="shared" si="2543"/>
        <v>9311.1936506819984</v>
      </c>
      <c r="KG26" s="803">
        <f t="shared" si="2544"/>
        <v>10842.047539091998</v>
      </c>
      <c r="KH26" s="803">
        <f t="shared" si="2545"/>
        <v>15875.855325098999</v>
      </c>
      <c r="KI26" s="803">
        <f t="shared" si="2532"/>
        <v>23872.315636322997</v>
      </c>
      <c r="KJ26" s="803">
        <f t="shared" si="2547"/>
        <v>13048.865019749997</v>
      </c>
      <c r="KK26" s="803">
        <f t="shared" si="2548"/>
        <v>8729.2407373499991</v>
      </c>
      <c r="KL26" s="803">
        <f t="shared" si="2549"/>
        <v>8351.2736126399977</v>
      </c>
      <c r="KM26" s="803">
        <f t="shared" si="2550"/>
        <v>9305.1906416699985</v>
      </c>
      <c r="KN26" s="803">
        <f t="shared" si="2551"/>
        <v>10835.057575019999</v>
      </c>
      <c r="KO26" s="803">
        <f t="shared" si="2552"/>
        <v>15865.620020564998</v>
      </c>
      <c r="KP26" s="803">
        <f t="shared" si="2532"/>
        <v>23856.924943004997</v>
      </c>
      <c r="KQ26" s="803">
        <f t="shared" si="2554"/>
        <v>13533.58236977</v>
      </c>
      <c r="KR26" s="803">
        <f t="shared" si="2555"/>
        <v>9053.4999301220014</v>
      </c>
      <c r="KS26" s="803">
        <f t="shared" si="2556"/>
        <v>8661.4927166527996</v>
      </c>
      <c r="KT26" s="803">
        <f t="shared" si="2557"/>
        <v>9650.8442554084013</v>
      </c>
      <c r="KU26" s="803">
        <f t="shared" si="2558"/>
        <v>11237.540119450399</v>
      </c>
      <c r="KV26" s="803">
        <f t="shared" si="2559"/>
        <v>16454.969460623801</v>
      </c>
      <c r="KW26" s="803">
        <f t="shared" si="2532"/>
        <v>24743.1219739726</v>
      </c>
      <c r="KX26" s="803">
        <f t="shared" si="2561"/>
        <v>17743.469758039999</v>
      </c>
      <c r="KY26" s="803">
        <f t="shared" si="2562"/>
        <v>11869.769424344</v>
      </c>
      <c r="KZ26" s="803">
        <f t="shared" si="2563"/>
        <v>11355.820645145599</v>
      </c>
      <c r="LA26" s="803">
        <f t="shared" si="2564"/>
        <v>12652.929468836801</v>
      </c>
      <c r="LB26" s="803">
        <f t="shared" si="2565"/>
        <v>14733.198337020798</v>
      </c>
      <c r="LC26" s="803">
        <f t="shared" si="2566"/>
        <v>21573.611850637601</v>
      </c>
      <c r="LD26" s="803">
        <f t="shared" si="2567"/>
        <v>32439.9574679752</v>
      </c>
      <c r="LE26" s="803">
        <f t="shared" si="2568"/>
        <v>18621.658182670002</v>
      </c>
      <c r="LF26" s="803">
        <f t="shared" si="2569"/>
        <v>12457.247198062001</v>
      </c>
      <c r="LG26" s="803">
        <f t="shared" si="2570"/>
        <v>11917.8612369088</v>
      </c>
      <c r="LH26" s="803">
        <f t="shared" si="2571"/>
        <v>13279.168662676402</v>
      </c>
      <c r="LI26" s="803">
        <f t="shared" si="2572"/>
        <v>15462.397553058401</v>
      </c>
      <c r="LJ26" s="803">
        <f t="shared" si="2573"/>
        <v>22641.367845549805</v>
      </c>
      <c r="LK26" s="803">
        <f t="shared" si="2567"/>
        <v>34045.528167074604</v>
      </c>
      <c r="LL26" s="803">
        <f t="shared" si="2575"/>
        <v>20918.828902720001</v>
      </c>
      <c r="LM26" s="803">
        <f t="shared" si="2576"/>
        <v>13993.975196992002</v>
      </c>
      <c r="LN26" s="803">
        <f t="shared" si="2577"/>
        <v>13388.0504977408</v>
      </c>
      <c r="LO26" s="803">
        <f t="shared" si="2578"/>
        <v>14917.289024422402</v>
      </c>
      <c r="LP26" s="803">
        <f t="shared" si="2579"/>
        <v>17369.841378534402</v>
      </c>
      <c r="LQ26" s="803">
        <f t="shared" si="2580"/>
        <v>25434.410589996805</v>
      </c>
      <c r="LR26" s="803">
        <f t="shared" si="2567"/>
        <v>38245.389945593604</v>
      </c>
      <c r="LS26" s="803">
        <f t="shared" si="2582"/>
        <v>23079.257409599999</v>
      </c>
      <c r="LT26" s="803">
        <f t="shared" si="2583"/>
        <v>15439.22737056</v>
      </c>
      <c r="LU26" s="803">
        <f t="shared" si="2584"/>
        <v>14770.724742143999</v>
      </c>
      <c r="LV26" s="803">
        <f t="shared" si="2585"/>
        <v>16457.898042432</v>
      </c>
      <c r="LW26" s="803">
        <f t="shared" si="2586"/>
        <v>19163.742014592</v>
      </c>
      <c r="LX26" s="803">
        <f t="shared" si="2587"/>
        <v>28061.193664224003</v>
      </c>
      <c r="LY26" s="803">
        <f t="shared" si="2567"/>
        <v>42195.249236447999</v>
      </c>
      <c r="LZ26" s="803">
        <f t="shared" si="2589"/>
        <v>28741.925520000001</v>
      </c>
      <c r="MA26" s="803">
        <f t="shared" si="2590"/>
        <v>19227.357072000003</v>
      </c>
      <c r="MB26" s="803">
        <f t="shared" si="2591"/>
        <v>18394.832332800001</v>
      </c>
      <c r="MC26" s="803">
        <f t="shared" si="2592"/>
        <v>20495.966198400001</v>
      </c>
      <c r="MD26" s="803">
        <f t="shared" si="2593"/>
        <v>23865.709190400001</v>
      </c>
      <c r="ME26" s="803">
        <f t="shared" si="2594"/>
        <v>34946.217028800005</v>
      </c>
      <c r="MF26" s="803">
        <f t="shared" si="2567"/>
        <v>52548.168657599999</v>
      </c>
      <c r="MG26" s="803">
        <f t="shared" si="2596"/>
        <v>42283.237896899998</v>
      </c>
      <c r="MH26" s="803">
        <f t="shared" si="2597"/>
        <v>28286.028110340001</v>
      </c>
      <c r="MI26" s="803">
        <f t="shared" si="2598"/>
        <v>27061.272254015999</v>
      </c>
      <c r="MJ26" s="803">
        <f t="shared" si="2599"/>
        <v>30152.322748548002</v>
      </c>
      <c r="MK26" s="803">
        <f t="shared" si="2600"/>
        <v>35109.667881287998</v>
      </c>
      <c r="ML26" s="803">
        <f t="shared" si="2601"/>
        <v>51410.585111886001</v>
      </c>
      <c r="MM26" s="803">
        <f t="shared" si="2602"/>
        <v>77305.423217022006</v>
      </c>
      <c r="MN26" s="803">
        <f t="shared" si="2603"/>
        <v>35762.251855049995</v>
      </c>
      <c r="MO26" s="803">
        <f t="shared" si="2604"/>
        <v>23923.713309929997</v>
      </c>
      <c r="MP26" s="803">
        <f t="shared" si="2605"/>
        <v>22887.841187231996</v>
      </c>
      <c r="MQ26" s="803">
        <v>50717.23</v>
      </c>
      <c r="MR26" s="803">
        <v>54531.5</v>
      </c>
      <c r="MS26" s="803">
        <v>72717.77</v>
      </c>
      <c r="MT26" s="803">
        <v>66513.94</v>
      </c>
      <c r="MU26" s="803">
        <v>0</v>
      </c>
      <c r="MV26" s="803">
        <v>6934.73</v>
      </c>
      <c r="MW26" s="803">
        <v>28661.06</v>
      </c>
      <c r="MX26" s="803">
        <v>22849.261470000001</v>
      </c>
      <c r="MY26" s="803">
        <v>23180.576959999999</v>
      </c>
      <c r="MZ26" s="803">
        <v>33768.949999999997</v>
      </c>
      <c r="NA26" s="803">
        <v>28147.57</v>
      </c>
      <c r="NB26" s="803">
        <v>0</v>
      </c>
      <c r="NC26" s="803">
        <f>$NH$58*NC$31</f>
        <v>16913.335237120005</v>
      </c>
      <c r="ND26" s="803">
        <f t="shared" ref="ND26:NH26" si="2942">$NH$58*ND$31</f>
        <v>15878.340095744003</v>
      </c>
      <c r="NE26" s="803">
        <f t="shared" si="2942"/>
        <v>13051.036294912003</v>
      </c>
      <c r="NF26" s="803">
        <f t="shared" si="2942"/>
        <v>16458.947126272</v>
      </c>
      <c r="NG26" s="803">
        <f t="shared" si="2942"/>
        <v>27932.246925184005</v>
      </c>
      <c r="NH26" s="803">
        <f t="shared" si="2942"/>
        <v>35985.014000768009</v>
      </c>
      <c r="NI26" s="803">
        <f t="shared" si="2607"/>
        <v>12360.4360425</v>
      </c>
      <c r="NJ26" s="803">
        <f t="shared" si="2608"/>
        <v>8268.7054905000005</v>
      </c>
      <c r="NK26" s="803">
        <f t="shared" si="2609"/>
        <v>7910.6790671999997</v>
      </c>
      <c r="NL26" s="803">
        <f t="shared" si="2610"/>
        <v>8814.2695641000009</v>
      </c>
      <c r="NM26" s="803">
        <f t="shared" si="2611"/>
        <v>10263.4241346</v>
      </c>
      <c r="NN26" s="803">
        <f t="shared" si="2612"/>
        <v>15028.585339950003</v>
      </c>
      <c r="NO26" s="803">
        <f t="shared" si="2602"/>
        <v>22598.286861150002</v>
      </c>
      <c r="NP26" s="803">
        <f t="shared" si="2614"/>
        <v>16345.16713648</v>
      </c>
      <c r="NQ26" s="803">
        <f t="shared" si="2615"/>
        <v>11725.208223456</v>
      </c>
      <c r="NR26" s="803">
        <f t="shared" si="2616"/>
        <v>10075.222897375999</v>
      </c>
      <c r="NS26" s="803">
        <f t="shared" si="2617"/>
        <v>11364.273933376</v>
      </c>
      <c r="NT26" s="803">
        <f t="shared" si="2618"/>
        <v>11426.148383104</v>
      </c>
      <c r="NU26" s="803">
        <f t="shared" si="2619"/>
        <v>16283.292686752002</v>
      </c>
      <c r="NV26" s="803">
        <f t="shared" si="2602"/>
        <v>25904.769619455998</v>
      </c>
      <c r="NW26" s="803">
        <f t="shared" si="2621"/>
        <v>14727.753746999999</v>
      </c>
      <c r="NX26" s="803">
        <f t="shared" si="2622"/>
        <v>10564.9564734</v>
      </c>
      <c r="NY26" s="803">
        <f t="shared" si="2623"/>
        <v>9078.2431613999997</v>
      </c>
      <c r="NZ26" s="803">
        <f t="shared" si="2624"/>
        <v>10239.737936400001</v>
      </c>
      <c r="OA26" s="803">
        <f t="shared" si="2625"/>
        <v>10295.4896856</v>
      </c>
      <c r="OB26" s="803">
        <f t="shared" si="2626"/>
        <v>14672.0019978</v>
      </c>
      <c r="OC26" s="803">
        <f t="shared" si="2602"/>
        <v>23341.398998399996</v>
      </c>
    </row>
    <row r="27" spans="1:435">
      <c r="A27" s="810" t="s">
        <v>34</v>
      </c>
      <c r="B27" s="803">
        <f t="shared" si="368"/>
        <v>0</v>
      </c>
      <c r="C27" s="803">
        <f t="shared" si="369"/>
        <v>0</v>
      </c>
      <c r="D27" s="803">
        <f t="shared" si="370"/>
        <v>0</v>
      </c>
      <c r="E27" s="803">
        <f t="shared" si="371"/>
        <v>0</v>
      </c>
      <c r="F27" s="803">
        <f t="shared" si="372"/>
        <v>0</v>
      </c>
      <c r="G27" s="803">
        <f t="shared" si="373"/>
        <v>0</v>
      </c>
      <c r="H27" s="803">
        <f t="shared" si="374"/>
        <v>0</v>
      </c>
      <c r="I27" s="803">
        <f t="shared" si="375"/>
        <v>0</v>
      </c>
      <c r="J27" s="803">
        <f t="shared" si="376"/>
        <v>0</v>
      </c>
      <c r="K27" s="803">
        <f t="shared" si="377"/>
        <v>0</v>
      </c>
      <c r="L27" s="803">
        <f t="shared" si="378"/>
        <v>0</v>
      </c>
      <c r="M27" s="803">
        <f t="shared" si="379"/>
        <v>0</v>
      </c>
      <c r="N27" s="803">
        <f t="shared" ref="N27:BY27" si="2943">O59*N$32</f>
        <v>0</v>
      </c>
      <c r="O27" s="803">
        <f t="shared" ref="O27:BZ27" si="2944">O59*O$32</f>
        <v>0</v>
      </c>
      <c r="P27" s="803">
        <f t="shared" si="382"/>
        <v>0</v>
      </c>
      <c r="Q27" s="803">
        <f t="shared" si="383"/>
        <v>0</v>
      </c>
      <c r="R27" s="803">
        <f t="shared" si="384"/>
        <v>0</v>
      </c>
      <c r="S27" s="803">
        <f t="shared" si="385"/>
        <v>0</v>
      </c>
      <c r="T27" s="803">
        <f t="shared" si="386"/>
        <v>0</v>
      </c>
      <c r="U27" s="803">
        <f t="shared" ref="U27:CF27" si="2945">V59*U$32</f>
        <v>0</v>
      </c>
      <c r="V27" s="803">
        <f t="shared" ref="V27:CG27" si="2946">V59*V$32</f>
        <v>0</v>
      </c>
      <c r="W27" s="803">
        <f t="shared" si="389"/>
        <v>0</v>
      </c>
      <c r="X27" s="803">
        <f t="shared" si="390"/>
        <v>0</v>
      </c>
      <c r="Y27" s="803">
        <f t="shared" si="391"/>
        <v>0</v>
      </c>
      <c r="Z27" s="803">
        <f t="shared" si="392"/>
        <v>0</v>
      </c>
      <c r="AA27" s="803">
        <f t="shared" si="393"/>
        <v>0</v>
      </c>
      <c r="AB27" s="803">
        <f t="shared" ref="AB27:CM27" si="2947">AC59*AB$32</f>
        <v>0</v>
      </c>
      <c r="AC27" s="803">
        <f t="shared" ref="AC27:CN27" si="2948">AC59*AC$32</f>
        <v>0</v>
      </c>
      <c r="AD27" s="803">
        <f t="shared" si="396"/>
        <v>0</v>
      </c>
      <c r="AE27" s="803">
        <f t="shared" si="397"/>
        <v>0</v>
      </c>
      <c r="AF27" s="803">
        <f t="shared" si="398"/>
        <v>0</v>
      </c>
      <c r="AG27" s="803">
        <f t="shared" si="399"/>
        <v>0</v>
      </c>
      <c r="AH27" s="803">
        <f t="shared" si="400"/>
        <v>0</v>
      </c>
      <c r="AI27" s="803">
        <f t="shared" ref="AI27:CT27" si="2949">AJ59*AI$32</f>
        <v>0</v>
      </c>
      <c r="AJ27" s="803">
        <f t="shared" ref="AJ27:CU27" si="2950">AJ59*AJ$32</f>
        <v>0</v>
      </c>
      <c r="AK27" s="803">
        <f t="shared" si="403"/>
        <v>0</v>
      </c>
      <c r="AL27" s="803">
        <f t="shared" si="404"/>
        <v>0</v>
      </c>
      <c r="AM27" s="803">
        <f t="shared" si="405"/>
        <v>0</v>
      </c>
      <c r="AN27" s="803">
        <f t="shared" si="406"/>
        <v>0</v>
      </c>
      <c r="AO27" s="803">
        <f t="shared" si="407"/>
        <v>0</v>
      </c>
      <c r="AP27" s="803">
        <f t="shared" ref="AP27:DA27" si="2951">AQ59*AP$32</f>
        <v>0</v>
      </c>
      <c r="AQ27" s="803">
        <f t="shared" ref="AQ27:DB27" si="2952">AQ59*AQ$32</f>
        <v>0</v>
      </c>
      <c r="AR27" s="803">
        <f t="shared" si="410"/>
        <v>0</v>
      </c>
      <c r="AS27" s="803">
        <f t="shared" si="411"/>
        <v>0</v>
      </c>
      <c r="AT27" s="803">
        <f t="shared" si="412"/>
        <v>0</v>
      </c>
      <c r="AU27" s="803">
        <f t="shared" si="413"/>
        <v>0</v>
      </c>
      <c r="AV27" s="803">
        <f t="shared" si="414"/>
        <v>0</v>
      </c>
      <c r="AW27" s="803">
        <f t="shared" ref="AW27:DH27" si="2953">AX59*AW$32</f>
        <v>0</v>
      </c>
      <c r="AX27" s="803">
        <f t="shared" ref="AX27:DI27" si="2954">AX59*AX$32</f>
        <v>0</v>
      </c>
      <c r="AY27" s="803">
        <f t="shared" si="417"/>
        <v>0</v>
      </c>
      <c r="AZ27" s="803">
        <f t="shared" si="418"/>
        <v>0</v>
      </c>
      <c r="BA27" s="803">
        <f t="shared" si="419"/>
        <v>0</v>
      </c>
      <c r="BB27" s="803">
        <f t="shared" si="420"/>
        <v>0</v>
      </c>
      <c r="BC27" s="803">
        <f t="shared" si="421"/>
        <v>0</v>
      </c>
      <c r="BD27" s="803">
        <f t="shared" ref="BD27:DO27" si="2955">BE59*BD$32</f>
        <v>0</v>
      </c>
      <c r="BE27" s="803">
        <f t="shared" ref="BE27:DP27" si="2956">BE59*BE$32</f>
        <v>0</v>
      </c>
      <c r="BF27" s="803">
        <f t="shared" si="424"/>
        <v>0</v>
      </c>
      <c r="BG27" s="803">
        <f t="shared" si="425"/>
        <v>0</v>
      </c>
      <c r="BH27" s="803">
        <f t="shared" si="426"/>
        <v>0</v>
      </c>
      <c r="BI27" s="803">
        <f t="shared" si="427"/>
        <v>0</v>
      </c>
      <c r="BJ27" s="803">
        <f t="shared" si="428"/>
        <v>0</v>
      </c>
      <c r="BK27" s="803">
        <f t="shared" ref="BK27:DV27" si="2957">BL59*BK$32</f>
        <v>0</v>
      </c>
      <c r="BL27" s="803">
        <f t="shared" ref="BL27:DW27" si="2958">BL59*BL$32</f>
        <v>0</v>
      </c>
      <c r="BM27" s="803">
        <f t="shared" si="431"/>
        <v>0</v>
      </c>
      <c r="BN27" s="803">
        <f t="shared" si="432"/>
        <v>0</v>
      </c>
      <c r="BO27" s="803">
        <f t="shared" si="433"/>
        <v>0</v>
      </c>
      <c r="BP27" s="803">
        <f t="shared" si="434"/>
        <v>0</v>
      </c>
      <c r="BQ27" s="803">
        <f t="shared" si="435"/>
        <v>0</v>
      </c>
      <c r="BR27" s="803">
        <f t="shared" ref="BR27:EC27" si="2959">BS59*BR$32</f>
        <v>0</v>
      </c>
      <c r="BS27" s="803">
        <f t="shared" ref="BS27:ED27" si="2960">BS59*BS$32</f>
        <v>0</v>
      </c>
      <c r="BT27" s="803">
        <f t="shared" si="438"/>
        <v>0</v>
      </c>
      <c r="BU27" s="803">
        <f t="shared" si="439"/>
        <v>0</v>
      </c>
      <c r="BV27" s="803">
        <f t="shared" si="440"/>
        <v>0</v>
      </c>
      <c r="BW27" s="803">
        <f t="shared" si="441"/>
        <v>0</v>
      </c>
      <c r="BX27" s="803">
        <f t="shared" si="442"/>
        <v>0</v>
      </c>
      <c r="BY27" s="803">
        <f t="shared" ref="BY27:EJ27" si="2961">BZ59*BY$32</f>
        <v>0</v>
      </c>
      <c r="BZ27" s="803">
        <f t="shared" ref="BZ27:EK27" si="2962">BZ59*BZ$32</f>
        <v>0</v>
      </c>
      <c r="CA27" s="803">
        <f t="shared" si="445"/>
        <v>0</v>
      </c>
      <c r="CB27" s="803">
        <f t="shared" si="446"/>
        <v>0</v>
      </c>
      <c r="CC27" s="803">
        <f t="shared" si="447"/>
        <v>0</v>
      </c>
      <c r="CD27" s="803">
        <f t="shared" si="448"/>
        <v>0</v>
      </c>
      <c r="CE27" s="803">
        <f t="shared" si="449"/>
        <v>0</v>
      </c>
      <c r="CF27" s="803">
        <f t="shared" ref="CF27:EQ27" si="2963">CG59*CF$32</f>
        <v>0</v>
      </c>
      <c r="CG27" s="803">
        <f t="shared" ref="CG27:ER27" si="2964">CG59*CG$32</f>
        <v>0</v>
      </c>
      <c r="CH27" s="803">
        <f t="shared" si="452"/>
        <v>0</v>
      </c>
      <c r="CI27" s="803">
        <f t="shared" si="453"/>
        <v>0</v>
      </c>
      <c r="CJ27" s="803">
        <f t="shared" si="454"/>
        <v>0</v>
      </c>
      <c r="CK27" s="803">
        <f t="shared" si="455"/>
        <v>0</v>
      </c>
      <c r="CL27" s="803">
        <f t="shared" si="456"/>
        <v>0</v>
      </c>
      <c r="CM27" s="803">
        <f t="shared" ref="CM27:EX27" si="2965">CN59*CM$32</f>
        <v>0</v>
      </c>
      <c r="CN27" s="803">
        <f t="shared" ref="CN27:EY27" si="2966">CN59*CN$32</f>
        <v>0</v>
      </c>
      <c r="CO27" s="803">
        <f t="shared" si="459"/>
        <v>0</v>
      </c>
      <c r="CP27" s="803">
        <f t="shared" si="460"/>
        <v>0</v>
      </c>
      <c r="CQ27" s="803">
        <f t="shared" si="461"/>
        <v>0</v>
      </c>
      <c r="CR27" s="803">
        <f t="shared" si="462"/>
        <v>0</v>
      </c>
      <c r="CS27" s="803">
        <f t="shared" si="463"/>
        <v>0</v>
      </c>
      <c r="CT27" s="803">
        <f t="shared" ref="CT27:FE27" si="2967">CU59*CT$32</f>
        <v>0</v>
      </c>
      <c r="CU27" s="803">
        <f t="shared" ref="CU27:FF27" si="2968">CU59*CU$32</f>
        <v>0</v>
      </c>
      <c r="CV27" s="803">
        <f t="shared" si="466"/>
        <v>0</v>
      </c>
      <c r="CW27" s="803">
        <f t="shared" si="467"/>
        <v>0</v>
      </c>
      <c r="CX27" s="803">
        <f t="shared" si="468"/>
        <v>0</v>
      </c>
      <c r="CY27" s="803">
        <f t="shared" si="469"/>
        <v>0</v>
      </c>
      <c r="CZ27" s="803">
        <f t="shared" si="470"/>
        <v>0</v>
      </c>
      <c r="DA27" s="803">
        <f t="shared" ref="DA27:FL27" si="2969">DB59*DA$32</f>
        <v>0</v>
      </c>
      <c r="DB27" s="803">
        <f t="shared" ref="DB27:FM27" si="2970">DB59*DB$32</f>
        <v>0</v>
      </c>
      <c r="DC27" s="803">
        <f t="shared" si="473"/>
        <v>0</v>
      </c>
      <c r="DD27" s="803">
        <f t="shared" si="474"/>
        <v>0</v>
      </c>
      <c r="DE27" s="803">
        <f t="shared" si="475"/>
        <v>0</v>
      </c>
      <c r="DF27" s="803">
        <f t="shared" si="476"/>
        <v>0</v>
      </c>
      <c r="DG27" s="803">
        <f t="shared" si="477"/>
        <v>0</v>
      </c>
      <c r="DH27" s="803">
        <f t="shared" ref="DH27:FS27" si="2971">DI59*DH$32</f>
        <v>0</v>
      </c>
      <c r="DI27" s="803">
        <f t="shared" ref="DI27:FT27" si="2972">DI59*DI$32</f>
        <v>0</v>
      </c>
      <c r="DJ27" s="803">
        <f t="shared" si="480"/>
        <v>0</v>
      </c>
      <c r="DK27" s="803">
        <f t="shared" si="481"/>
        <v>0</v>
      </c>
      <c r="DL27" s="803">
        <f t="shared" si="482"/>
        <v>0</v>
      </c>
      <c r="DM27" s="803">
        <f t="shared" si="483"/>
        <v>0</v>
      </c>
      <c r="DN27" s="803">
        <f t="shared" si="484"/>
        <v>0</v>
      </c>
      <c r="DO27" s="803">
        <f t="shared" ref="DO27:FZ27" si="2973">DP59*DO$32</f>
        <v>0</v>
      </c>
      <c r="DP27" s="803">
        <f t="shared" ref="DP27:GA27" si="2974">DP59*DP$32</f>
        <v>0</v>
      </c>
      <c r="DQ27" s="803">
        <f t="shared" si="487"/>
        <v>0</v>
      </c>
      <c r="DR27" s="803">
        <f t="shared" si="488"/>
        <v>0</v>
      </c>
      <c r="DS27" s="803">
        <f t="shared" si="489"/>
        <v>0</v>
      </c>
      <c r="DT27" s="803">
        <f t="shared" si="490"/>
        <v>0</v>
      </c>
      <c r="DU27" s="803">
        <f t="shared" si="491"/>
        <v>0</v>
      </c>
      <c r="DV27" s="803">
        <f t="shared" ref="DV27:GG27" si="2975">DW59*DV$32</f>
        <v>0</v>
      </c>
      <c r="DW27" s="803">
        <f t="shared" ref="DW27:GH27" si="2976">DW59*DW$32</f>
        <v>0</v>
      </c>
      <c r="DX27" s="803">
        <f>ED59*DX$31</f>
        <v>0</v>
      </c>
      <c r="DY27" s="803">
        <f>ED59*DY$31</f>
        <v>0</v>
      </c>
      <c r="DZ27" s="803">
        <f>ED59*DZ$31</f>
        <v>0</v>
      </c>
      <c r="EA27" s="803">
        <f>ED59*EA$31</f>
        <v>0</v>
      </c>
      <c r="EB27" s="803">
        <f>ED59*EB$31</f>
        <v>0</v>
      </c>
      <c r="EC27" s="803">
        <f>ED59*EC$31</f>
        <v>0</v>
      </c>
      <c r="ED27" s="803">
        <f>ED59*ED$31</f>
        <v>0</v>
      </c>
      <c r="EE27" s="803">
        <f t="shared" si="2662"/>
        <v>0</v>
      </c>
      <c r="EF27" s="803">
        <f t="shared" si="2663"/>
        <v>0</v>
      </c>
      <c r="EG27" s="803">
        <f t="shared" si="2664"/>
        <v>0</v>
      </c>
      <c r="EH27" s="803">
        <f t="shared" si="2665"/>
        <v>0</v>
      </c>
      <c r="EI27" s="803">
        <f t="shared" si="2666"/>
        <v>0</v>
      </c>
      <c r="EJ27" s="803">
        <f t="shared" si="2667"/>
        <v>0</v>
      </c>
      <c r="EK27" s="803">
        <f t="shared" si="2668"/>
        <v>0</v>
      </c>
      <c r="EL27" s="803">
        <f t="shared" si="2669"/>
        <v>0</v>
      </c>
      <c r="EM27" s="803">
        <f t="shared" si="2670"/>
        <v>0</v>
      </c>
      <c r="EN27" s="803">
        <f t="shared" si="2671"/>
        <v>0</v>
      </c>
      <c r="EO27" s="803">
        <f t="shared" si="2672"/>
        <v>0</v>
      </c>
      <c r="EP27" s="803">
        <f t="shared" si="2673"/>
        <v>0</v>
      </c>
      <c r="EQ27" s="803">
        <f t="shared" si="2674"/>
        <v>0</v>
      </c>
      <c r="ER27" s="803">
        <f t="shared" si="2675"/>
        <v>0</v>
      </c>
      <c r="ES27" s="803">
        <f t="shared" si="2676"/>
        <v>0</v>
      </c>
      <c r="ET27" s="803">
        <f t="shared" si="2677"/>
        <v>0</v>
      </c>
      <c r="EU27" s="803">
        <f t="shared" si="2678"/>
        <v>0</v>
      </c>
      <c r="EV27" s="803">
        <f t="shared" si="2679"/>
        <v>0</v>
      </c>
      <c r="EW27" s="803">
        <f t="shared" si="2680"/>
        <v>0</v>
      </c>
      <c r="EX27" s="803">
        <f t="shared" si="2681"/>
        <v>0</v>
      </c>
      <c r="EY27" s="803">
        <f t="shared" si="2682"/>
        <v>0</v>
      </c>
      <c r="EZ27" s="803">
        <f t="shared" si="2683"/>
        <v>0</v>
      </c>
      <c r="FA27" s="803">
        <f t="shared" si="2684"/>
        <v>0</v>
      </c>
      <c r="FB27" s="803">
        <f t="shared" si="2685"/>
        <v>0</v>
      </c>
      <c r="FC27" s="803">
        <f t="shared" si="2686"/>
        <v>0</v>
      </c>
      <c r="FD27" s="803">
        <f t="shared" si="2687"/>
        <v>0</v>
      </c>
      <c r="FE27" s="803">
        <f t="shared" si="2688"/>
        <v>0</v>
      </c>
      <c r="FF27" s="803">
        <f t="shared" si="2689"/>
        <v>0</v>
      </c>
      <c r="FG27" s="803">
        <f t="shared" si="2690"/>
        <v>0</v>
      </c>
      <c r="FH27" s="803">
        <f t="shared" si="2691"/>
        <v>0</v>
      </c>
      <c r="FI27" s="803">
        <f t="shared" si="2692"/>
        <v>0</v>
      </c>
      <c r="FJ27" s="803">
        <f t="shared" si="2693"/>
        <v>0</v>
      </c>
      <c r="FK27" s="803">
        <f t="shared" si="2694"/>
        <v>0</v>
      </c>
      <c r="FL27" s="803">
        <f t="shared" si="2695"/>
        <v>0</v>
      </c>
      <c r="FM27" s="803">
        <f t="shared" si="2696"/>
        <v>0</v>
      </c>
      <c r="FN27" s="803">
        <f t="shared" si="2697"/>
        <v>0</v>
      </c>
      <c r="FO27" s="803">
        <f t="shared" si="2698"/>
        <v>0</v>
      </c>
      <c r="FP27" s="803">
        <f t="shared" si="2699"/>
        <v>0</v>
      </c>
      <c r="FQ27" s="803">
        <f t="shared" si="2700"/>
        <v>0</v>
      </c>
      <c r="FR27" s="803">
        <f t="shared" si="2701"/>
        <v>0</v>
      </c>
      <c r="FS27" s="803">
        <f t="shared" si="2702"/>
        <v>0</v>
      </c>
      <c r="FT27" s="803">
        <f t="shared" si="2703"/>
        <v>0</v>
      </c>
      <c r="FU27" s="803">
        <f t="shared" si="2704"/>
        <v>0</v>
      </c>
      <c r="FV27" s="803">
        <f t="shared" si="2705"/>
        <v>0</v>
      </c>
      <c r="FW27" s="803">
        <f t="shared" si="2706"/>
        <v>0</v>
      </c>
      <c r="FX27" s="803">
        <f t="shared" si="2707"/>
        <v>0</v>
      </c>
      <c r="FY27" s="803">
        <f>'Tabla de Proyecciones'!FY27*FZ34</f>
        <v>14338.420948555196</v>
      </c>
      <c r="FZ27" s="803">
        <f>'Tabla de Proyecciones'!FZ27*FZ34</f>
        <v>20995.544960384399</v>
      </c>
      <c r="GA27" s="803">
        <f>'Tabla de Proyecciones'!GA27*FZ34</f>
        <v>31570.725859318798</v>
      </c>
      <c r="GB27" s="803">
        <f t="shared" si="2711"/>
        <v>18586.416478391995</v>
      </c>
      <c r="GC27" s="803">
        <f t="shared" si="2712"/>
        <v>12433.6717131312</v>
      </c>
      <c r="GD27" s="803">
        <f t="shared" si="2713"/>
        <v>11895.306546170877</v>
      </c>
      <c r="GE27" s="803">
        <f t="shared" si="2714"/>
        <v>13254.037681832639</v>
      </c>
      <c r="GF27" s="803">
        <f t="shared" si="2715"/>
        <v>15433.134786195837</v>
      </c>
      <c r="GG27" s="803">
        <f t="shared" si="2716"/>
        <v>22598.518794072479</v>
      </c>
      <c r="GH27" s="803">
        <f t="shared" si="2717"/>
        <v>33981.096609804954</v>
      </c>
      <c r="GI27" s="803">
        <f t="shared" si="2718"/>
        <v>18576.304195994999</v>
      </c>
      <c r="GJ27" s="803">
        <f t="shared" si="2719"/>
        <v>12426.906944907001</v>
      </c>
      <c r="GK27" s="803">
        <f t="shared" si="2720"/>
        <v>11888.834685436799</v>
      </c>
      <c r="GL27" s="803">
        <f t="shared" si="2721"/>
        <v>13246.8265783854</v>
      </c>
      <c r="GM27" s="803">
        <f t="shared" si="2722"/>
        <v>15424.738104812399</v>
      </c>
      <c r="GN27" s="803">
        <f t="shared" si="2723"/>
        <v>22586.223653475303</v>
      </c>
      <c r="GO27" s="803">
        <f t="shared" si="2724"/>
        <v>33962.6085679881</v>
      </c>
      <c r="GP27" s="803">
        <f t="shared" si="2725"/>
        <v>17591.851392191998</v>
      </c>
      <c r="GQ27" s="803">
        <f t="shared" si="2726"/>
        <v>11768.3419658112</v>
      </c>
      <c r="GR27" s="803">
        <f t="shared" si="2727"/>
        <v>11258.784891002879</v>
      </c>
      <c r="GS27" s="803">
        <f t="shared" si="2728"/>
        <v>12544.809889328641</v>
      </c>
      <c r="GT27" s="803">
        <f t="shared" si="2729"/>
        <v>14607.302811171839</v>
      </c>
      <c r="GU27" s="803">
        <f t="shared" si="2730"/>
        <v>21389.264830644483</v>
      </c>
      <c r="GV27" s="803">
        <f t="shared" si="2731"/>
        <v>32162.757269448961</v>
      </c>
      <c r="GW27" s="803">
        <f>HC59*GW$31</f>
        <v>16318.610826146998</v>
      </c>
      <c r="GX27" s="803">
        <f t="shared" si="2733"/>
        <v>10916.5879319742</v>
      </c>
      <c r="GY27" s="803">
        <f t="shared" si="2734"/>
        <v>10443.910928734078</v>
      </c>
      <c r="GZ27" s="803">
        <f t="shared" si="2735"/>
        <v>11636.857651197241</v>
      </c>
      <c r="HA27" s="803">
        <f t="shared" si="2736"/>
        <v>13550.074092883438</v>
      </c>
      <c r="HB27" s="803">
        <f t="shared" si="2737"/>
        <v>19841.179921722181</v>
      </c>
      <c r="HC27" s="803">
        <f t="shared" si="2738"/>
        <v>29834.922275941859</v>
      </c>
      <c r="HD27" s="803">
        <f t="shared" si="2739"/>
        <v>16190.779894274996</v>
      </c>
      <c r="HE27" s="803">
        <f t="shared" si="2740"/>
        <v>10831.073446514998</v>
      </c>
      <c r="HF27" s="803">
        <f t="shared" si="2741"/>
        <v>10362.099132335998</v>
      </c>
      <c r="HG27" s="803">
        <f t="shared" si="2742"/>
        <v>11545.700972882998</v>
      </c>
      <c r="HH27" s="803">
        <f t="shared" si="2743"/>
        <v>13443.930339797997</v>
      </c>
      <c r="HI27" s="803">
        <f t="shared" si="2744"/>
        <v>19685.7551404185</v>
      </c>
      <c r="HJ27" s="803">
        <f t="shared" si="2745"/>
        <v>29601.212068774497</v>
      </c>
      <c r="HK27" s="803">
        <f t="shared" si="2746"/>
        <v>16088.764172774998</v>
      </c>
      <c r="HL27" s="803">
        <f t="shared" si="2747"/>
        <v>10762.828446615</v>
      </c>
      <c r="HM27" s="803">
        <f t="shared" si="2748"/>
        <v>10296.809070575999</v>
      </c>
      <c r="HN27" s="803">
        <f t="shared" si="2749"/>
        <v>11472.953210103</v>
      </c>
      <c r="HO27" s="803">
        <f t="shared" si="2750"/>
        <v>13359.222113117999</v>
      </c>
      <c r="HP27" s="803">
        <f t="shared" si="2751"/>
        <v>19561.7180942085</v>
      </c>
      <c r="HQ27" s="803">
        <f t="shared" si="2752"/>
        <v>29414.699187604499</v>
      </c>
      <c r="HR27" s="803">
        <f t="shared" si="2753"/>
        <v>16446.648404812498</v>
      </c>
      <c r="HS27" s="803">
        <f t="shared" si="2754"/>
        <v>11002.240657012499</v>
      </c>
      <c r="HT27" s="803">
        <f t="shared" si="2755"/>
        <v>10525.854979079999</v>
      </c>
      <c r="HU27" s="803">
        <f t="shared" si="2756"/>
        <v>11728.1616900525</v>
      </c>
      <c r="HV27" s="803">
        <f t="shared" si="2757"/>
        <v>13656.389434064999</v>
      </c>
      <c r="HW27" s="803">
        <f t="shared" si="2758"/>
        <v>19996.855957023748</v>
      </c>
      <c r="HX27" s="803">
        <f t="shared" si="2759"/>
        <v>30069.010290453749</v>
      </c>
      <c r="HY27" s="803">
        <f t="shared" si="2760"/>
        <v>15866.074058362497</v>
      </c>
      <c r="HZ27" s="803">
        <f t="shared" si="2761"/>
        <v>10613.8564390425</v>
      </c>
      <c r="IA27" s="803">
        <f t="shared" si="2762"/>
        <v>10154.287397351998</v>
      </c>
      <c r="IB27" s="803">
        <f t="shared" si="2763"/>
        <v>11314.152121618499</v>
      </c>
      <c r="IC27" s="803">
        <f t="shared" si="2764"/>
        <v>13174.312528460998</v>
      </c>
      <c r="ID27" s="803">
        <f t="shared" si="2765"/>
        <v>19290.957630960751</v>
      </c>
      <c r="IE27" s="803">
        <f t="shared" si="2766"/>
        <v>29007.56022670275</v>
      </c>
      <c r="IF27" s="803">
        <f t="shared" si="2767"/>
        <v>12084.607762499998</v>
      </c>
      <c r="IG27" s="803">
        <f t="shared" si="2768"/>
        <v>8084.1858824999999</v>
      </c>
      <c r="IH27" s="803">
        <f t="shared" si="2769"/>
        <v>7734.1489679999995</v>
      </c>
      <c r="II27" s="803">
        <f t="shared" si="2770"/>
        <v>8617.5754665000004</v>
      </c>
      <c r="IJ27" s="803">
        <f t="shared" si="2771"/>
        <v>10034.391549</v>
      </c>
      <c r="IK27" s="803">
        <f t="shared" si="2772"/>
        <v>14693.216196750001</v>
      </c>
      <c r="IL27" s="803">
        <f t="shared" si="2773"/>
        <v>22093.99667475</v>
      </c>
      <c r="IM27" s="803">
        <f t="shared" si="2774"/>
        <v>10346.921266499998</v>
      </c>
      <c r="IN27" s="803">
        <f t="shared" si="2775"/>
        <v>6921.7335368999993</v>
      </c>
      <c r="IO27" s="803">
        <f t="shared" si="2776"/>
        <v>6622.0296105599991</v>
      </c>
      <c r="IP27" s="803">
        <f t="shared" si="2777"/>
        <v>7378.4252341800002</v>
      </c>
      <c r="IQ27" s="803">
        <f t="shared" si="2778"/>
        <v>8591.5125550799985</v>
      </c>
      <c r="IR27" s="803">
        <f t="shared" si="2779"/>
        <v>12580.42909851</v>
      </c>
      <c r="IS27" s="803">
        <f t="shared" si="2780"/>
        <v>18917.026398269998</v>
      </c>
      <c r="IT27" s="803">
        <f t="shared" si="2781"/>
        <v>10995.198112499998</v>
      </c>
      <c r="IU27" s="803">
        <f t="shared" si="2782"/>
        <v>7355.4083925000004</v>
      </c>
      <c r="IV27" s="803">
        <f t="shared" si="2783"/>
        <v>7036.9267919999993</v>
      </c>
      <c r="IW27" s="803">
        <f t="shared" si="2784"/>
        <v>7840.7136885</v>
      </c>
      <c r="IX27" s="803">
        <f t="shared" si="2785"/>
        <v>9129.8058810000002</v>
      </c>
      <c r="IY27" s="803">
        <f t="shared" si="2786"/>
        <v>13368.644325750001</v>
      </c>
      <c r="IZ27" s="803">
        <f t="shared" si="2787"/>
        <v>20102.255307750002</v>
      </c>
      <c r="JA27" s="803">
        <f t="shared" si="2788"/>
        <v>11320.811114812497</v>
      </c>
      <c r="JB27" s="803">
        <f t="shared" si="2789"/>
        <v>7573.2322630124991</v>
      </c>
      <c r="JC27" s="803">
        <f t="shared" si="2790"/>
        <v>7245.319113479999</v>
      </c>
      <c r="JD27" s="803">
        <f t="shared" si="2791"/>
        <v>8072.9094432524998</v>
      </c>
      <c r="JE27" s="803">
        <f t="shared" si="2792"/>
        <v>9400.1769532649978</v>
      </c>
      <c r="JF27" s="803">
        <f t="shared" si="2793"/>
        <v>13764.544824423749</v>
      </c>
      <c r="JG27" s="803">
        <f t="shared" si="2794"/>
        <v>20697.565700253748</v>
      </c>
      <c r="JH27" s="803">
        <f t="shared" si="2795"/>
        <v>10528.763870624998</v>
      </c>
      <c r="JI27" s="803">
        <f t="shared" si="2796"/>
        <v>7043.3799686249995</v>
      </c>
      <c r="JJ27" s="803">
        <f t="shared" si="2797"/>
        <v>6738.4088771999986</v>
      </c>
      <c r="JK27" s="803">
        <f t="shared" si="2798"/>
        <v>7508.0978222249996</v>
      </c>
      <c r="JL27" s="803">
        <f t="shared" si="2799"/>
        <v>8742.5046208499989</v>
      </c>
      <c r="JM27" s="803">
        <f t="shared" si="2800"/>
        <v>12801.524623387499</v>
      </c>
      <c r="JN27" s="803">
        <f t="shared" si="2801"/>
        <v>19249.484842087499</v>
      </c>
      <c r="JO27" s="803">
        <f t="shared" si="2526"/>
        <v>8368.5239487149993</v>
      </c>
      <c r="JP27" s="803">
        <f t="shared" si="2527"/>
        <v>5598.2539518990006</v>
      </c>
      <c r="JQ27" s="803">
        <f t="shared" si="2528"/>
        <v>5355.8553271776</v>
      </c>
      <c r="JR27" s="803">
        <f t="shared" si="2529"/>
        <v>5967.6232848078007</v>
      </c>
      <c r="JS27" s="803">
        <f t="shared" si="2530"/>
        <v>6948.7605753467997</v>
      </c>
      <c r="JT27" s="803">
        <f t="shared" si="2531"/>
        <v>10174.970842472101</v>
      </c>
      <c r="JU27" s="803">
        <f t="shared" si="2532"/>
        <v>15299.9703365817</v>
      </c>
      <c r="JV27" s="803">
        <f t="shared" si="2533"/>
        <v>9814.0710771600006</v>
      </c>
      <c r="JW27" s="803">
        <f t="shared" si="2534"/>
        <v>6565.275134376001</v>
      </c>
      <c r="JX27" s="803">
        <f t="shared" si="2535"/>
        <v>6281.0054893823999</v>
      </c>
      <c r="JY27" s="803">
        <f t="shared" si="2536"/>
        <v>6998.4479267472007</v>
      </c>
      <c r="JZ27" s="803">
        <f t="shared" si="2537"/>
        <v>8149.0631564832001</v>
      </c>
      <c r="KA27" s="803">
        <f t="shared" si="2538"/>
        <v>11932.556764850402</v>
      </c>
      <c r="KB27" s="803">
        <f t="shared" si="2532"/>
        <v>17942.829259000802</v>
      </c>
      <c r="KC27" s="803">
        <f t="shared" si="2540"/>
        <v>9140.098216094997</v>
      </c>
      <c r="KD27" s="803">
        <f t="shared" si="2541"/>
        <v>6114.4105307669988</v>
      </c>
      <c r="KE27" s="803">
        <f t="shared" si="2542"/>
        <v>5849.6628583007987</v>
      </c>
      <c r="KF27" s="803">
        <f t="shared" si="2543"/>
        <v>6517.8355554773998</v>
      </c>
      <c r="KG27" s="803">
        <f t="shared" si="2544"/>
        <v>7589.4332773643982</v>
      </c>
      <c r="KH27" s="803">
        <f t="shared" si="2545"/>
        <v>11113.098727569299</v>
      </c>
      <c r="KI27" s="803">
        <f t="shared" si="2532"/>
        <v>16710.620945426097</v>
      </c>
      <c r="KJ27" s="803">
        <f t="shared" si="2547"/>
        <v>9134.205513824998</v>
      </c>
      <c r="KK27" s="803">
        <f t="shared" si="2548"/>
        <v>6110.4685161449997</v>
      </c>
      <c r="KL27" s="803">
        <f t="shared" si="2549"/>
        <v>5845.8915288479993</v>
      </c>
      <c r="KM27" s="803">
        <f t="shared" si="2550"/>
        <v>6513.6334491689995</v>
      </c>
      <c r="KN27" s="803">
        <f t="shared" si="2551"/>
        <v>7584.5403025139985</v>
      </c>
      <c r="KO27" s="803">
        <f t="shared" si="2552"/>
        <v>11105.9340143955</v>
      </c>
      <c r="KP27" s="803">
        <f t="shared" si="2532"/>
        <v>16699.847460103498</v>
      </c>
      <c r="KQ27" s="803">
        <f t="shared" si="2554"/>
        <v>8796.8285403504997</v>
      </c>
      <c r="KR27" s="803">
        <f t="shared" si="2555"/>
        <v>5884.7749545793004</v>
      </c>
      <c r="KS27" s="803">
        <f t="shared" si="2556"/>
        <v>5629.9702658243195</v>
      </c>
      <c r="KT27" s="803">
        <f t="shared" si="2557"/>
        <v>6273.0487660154604</v>
      </c>
      <c r="KU27" s="803">
        <f t="shared" si="2558"/>
        <v>7304.4010776427594</v>
      </c>
      <c r="KV27" s="803">
        <f t="shared" si="2559"/>
        <v>10695.73014940547</v>
      </c>
      <c r="KW27" s="803">
        <f t="shared" si="2532"/>
        <v>16083.029283082191</v>
      </c>
      <c r="KX27" s="803">
        <f t="shared" si="2561"/>
        <v>11533.255342725999</v>
      </c>
      <c r="KY27" s="803">
        <f t="shared" si="2562"/>
        <v>7715.3501258235992</v>
      </c>
      <c r="KZ27" s="803">
        <f t="shared" si="2563"/>
        <v>7381.2834193446388</v>
      </c>
      <c r="LA27" s="803">
        <f t="shared" si="2564"/>
        <v>8224.4041547439192</v>
      </c>
      <c r="LB27" s="803">
        <f t="shared" si="2565"/>
        <v>9576.5789190635187</v>
      </c>
      <c r="LC27" s="803">
        <f t="shared" si="2566"/>
        <v>14022.84770291444</v>
      </c>
      <c r="LD27" s="803">
        <f t="shared" si="2567"/>
        <v>21085.972354183879</v>
      </c>
      <c r="LE27" s="803">
        <f t="shared" si="2568"/>
        <v>12104.077818735501</v>
      </c>
      <c r="LF27" s="803">
        <f t="shared" si="2569"/>
        <v>8097.2106787403009</v>
      </c>
      <c r="LG27" s="803">
        <f t="shared" si="2570"/>
        <v>7746.6098039907201</v>
      </c>
      <c r="LH27" s="803">
        <f t="shared" si="2571"/>
        <v>8631.4596307396605</v>
      </c>
      <c r="LI27" s="803">
        <f t="shared" si="2572"/>
        <v>10050.55840948796</v>
      </c>
      <c r="LJ27" s="803">
        <f t="shared" si="2573"/>
        <v>14716.889099607371</v>
      </c>
      <c r="LK27" s="803">
        <f t="shared" si="2567"/>
        <v>22129.593308598491</v>
      </c>
      <c r="LL27" s="803">
        <f t="shared" si="2575"/>
        <v>13597.238786767999</v>
      </c>
      <c r="LM27" s="803">
        <f t="shared" si="2576"/>
        <v>9096.0838780447993</v>
      </c>
      <c r="LN27" s="803">
        <f t="shared" si="2577"/>
        <v>8702.2328235315199</v>
      </c>
      <c r="LO27" s="803">
        <f t="shared" si="2578"/>
        <v>9696.2378658745602</v>
      </c>
      <c r="LP27" s="803">
        <f t="shared" si="2579"/>
        <v>11290.396896047359</v>
      </c>
      <c r="LQ27" s="803">
        <f t="shared" si="2580"/>
        <v>16532.366883497922</v>
      </c>
      <c r="LR27" s="803">
        <f t="shared" si="2567"/>
        <v>24859.50346463584</v>
      </c>
      <c r="LS27" s="803">
        <f t="shared" si="2582"/>
        <v>15001.517316240001</v>
      </c>
      <c r="LT27" s="803">
        <f t="shared" si="2583"/>
        <v>10035.497790864001</v>
      </c>
      <c r="LU27" s="803">
        <f t="shared" si="2584"/>
        <v>9600.9710823936002</v>
      </c>
      <c r="LV27" s="803">
        <f t="shared" si="2585"/>
        <v>10697.633727580802</v>
      </c>
      <c r="LW27" s="803">
        <f t="shared" si="2586"/>
        <v>12456.4323094848</v>
      </c>
      <c r="LX27" s="803">
        <f t="shared" si="2587"/>
        <v>18239.775881745605</v>
      </c>
      <c r="LY27" s="803">
        <f t="shared" si="2567"/>
        <v>27426.912003691203</v>
      </c>
      <c r="LZ27" s="803">
        <f t="shared" si="2589"/>
        <v>18682.251587999999</v>
      </c>
      <c r="MA27" s="803">
        <f t="shared" si="2590"/>
        <v>12497.782096800001</v>
      </c>
      <c r="MB27" s="803">
        <f t="shared" si="2591"/>
        <v>11956.64101632</v>
      </c>
      <c r="MC27" s="803">
        <f t="shared" si="2592"/>
        <v>13322.378028960002</v>
      </c>
      <c r="MD27" s="803">
        <f t="shared" si="2593"/>
        <v>15512.71097376</v>
      </c>
      <c r="ME27" s="803">
        <f t="shared" si="2594"/>
        <v>22715.041068720002</v>
      </c>
      <c r="MF27" s="803">
        <f t="shared" si="2567"/>
        <v>34156.309627440001</v>
      </c>
      <c r="MG27" s="803">
        <f t="shared" si="2596"/>
        <v>27484.104632985</v>
      </c>
      <c r="MH27" s="803">
        <f t="shared" si="2597"/>
        <v>18385.918271721002</v>
      </c>
      <c r="MI27" s="803">
        <f t="shared" si="2598"/>
        <v>17589.826965110398</v>
      </c>
      <c r="MJ27" s="803">
        <f t="shared" si="2599"/>
        <v>19599.009786556202</v>
      </c>
      <c r="MK27" s="803">
        <f t="shared" si="2600"/>
        <v>22821.284122837202</v>
      </c>
      <c r="ML27" s="803">
        <f t="shared" si="2601"/>
        <v>33416.880322725905</v>
      </c>
      <c r="MM27" s="803">
        <f t="shared" si="2602"/>
        <v>50248.525091064301</v>
      </c>
      <c r="MN27" s="803">
        <f t="shared" si="2603"/>
        <v>23245.463705782495</v>
      </c>
      <c r="MO27" s="803">
        <f t="shared" si="2604"/>
        <v>15550.413651454499</v>
      </c>
      <c r="MP27" s="803">
        <f t="shared" si="2605"/>
        <v>14877.096771700797</v>
      </c>
      <c r="MQ27" s="803">
        <v>33056.51</v>
      </c>
      <c r="MR27" s="803">
        <v>37157.85</v>
      </c>
      <c r="MS27" s="803">
        <v>40361.33</v>
      </c>
      <c r="MT27" s="803">
        <v>43352.5</v>
      </c>
      <c r="MU27" s="803">
        <v>0</v>
      </c>
      <c r="MV27" s="803">
        <v>8464.51</v>
      </c>
      <c r="MW27" s="803">
        <v>9577.58</v>
      </c>
      <c r="MX27" s="803">
        <v>10334.50671</v>
      </c>
      <c r="MY27" s="803">
        <v>10378.26935</v>
      </c>
      <c r="MZ27" s="803">
        <v>16113.13</v>
      </c>
      <c r="NA27" s="803">
        <v>13430.84</v>
      </c>
      <c r="NB27" s="803">
        <v>0</v>
      </c>
      <c r="NC27" s="803">
        <f>$NH$59*NC$31</f>
        <v>11129.578633712003</v>
      </c>
      <c r="ND27" s="803">
        <f t="shared" ref="ND27:NH27" si="2977">$NH$59*ND$31</f>
        <v>10448.514866574402</v>
      </c>
      <c r="NE27" s="803">
        <f t="shared" si="2977"/>
        <v>8588.0479904912027</v>
      </c>
      <c r="NF27" s="803">
        <f t="shared" si="2977"/>
        <v>10830.575028627201</v>
      </c>
      <c r="NG27" s="803">
        <f t="shared" si="2977"/>
        <v>18380.416057018403</v>
      </c>
      <c r="NH27" s="803">
        <f t="shared" si="2977"/>
        <v>23679.424391576806</v>
      </c>
      <c r="NI27" s="803">
        <f t="shared" si="2607"/>
        <v>8281.4921484750012</v>
      </c>
      <c r="NJ27" s="803">
        <f t="shared" si="2608"/>
        <v>5540.0326786350006</v>
      </c>
      <c r="NK27" s="803">
        <f t="shared" si="2609"/>
        <v>5300.1549750240001</v>
      </c>
      <c r="NL27" s="803">
        <f t="shared" si="2610"/>
        <v>5905.5606079470008</v>
      </c>
      <c r="NM27" s="803">
        <f t="shared" si="2611"/>
        <v>6876.4941701820007</v>
      </c>
      <c r="NN27" s="803">
        <f t="shared" si="2612"/>
        <v>10069.152177766502</v>
      </c>
      <c r="NO27" s="803">
        <f t="shared" si="2602"/>
        <v>15140.852196970502</v>
      </c>
      <c r="NP27" s="803">
        <f t="shared" si="2614"/>
        <v>10951.261981441601</v>
      </c>
      <c r="NQ27" s="803">
        <f t="shared" si="2615"/>
        <v>7855.8895097155209</v>
      </c>
      <c r="NR27" s="803">
        <f t="shared" si="2616"/>
        <v>6750.3993412419204</v>
      </c>
      <c r="NS27" s="803">
        <f t="shared" si="2617"/>
        <v>7614.0635353619218</v>
      </c>
      <c r="NT27" s="803">
        <f t="shared" si="2618"/>
        <v>7655.5194166796809</v>
      </c>
      <c r="NU27" s="803">
        <f t="shared" si="2619"/>
        <v>10909.806100123842</v>
      </c>
      <c r="NV27" s="803">
        <f t="shared" si="2602"/>
        <v>17356.195645035521</v>
      </c>
      <c r="NW27" s="803">
        <f t="shared" si="2621"/>
        <v>9867.5950104900003</v>
      </c>
      <c r="NX27" s="803">
        <f t="shared" si="2622"/>
        <v>7078.520837178</v>
      </c>
      <c r="NY27" s="803">
        <f t="shared" si="2623"/>
        <v>6082.4229181379997</v>
      </c>
      <c r="NZ27" s="803">
        <f t="shared" si="2624"/>
        <v>6860.6244173880004</v>
      </c>
      <c r="OA27" s="803">
        <f t="shared" si="2625"/>
        <v>6897.9780893520001</v>
      </c>
      <c r="OB27" s="803">
        <f t="shared" si="2626"/>
        <v>9830.2413385260006</v>
      </c>
      <c r="OC27" s="803">
        <f t="shared" si="2602"/>
        <v>15638.737328928</v>
      </c>
    </row>
    <row r="28" spans="1:435">
      <c r="A28" s="810" t="s">
        <v>35</v>
      </c>
      <c r="B28" s="803">
        <f t="shared" si="368"/>
        <v>0</v>
      </c>
      <c r="C28" s="803">
        <f t="shared" si="369"/>
        <v>0</v>
      </c>
      <c r="D28" s="803">
        <f t="shared" si="370"/>
        <v>0</v>
      </c>
      <c r="E28" s="803">
        <f t="shared" si="371"/>
        <v>0</v>
      </c>
      <c r="F28" s="803">
        <f t="shared" si="372"/>
        <v>0</v>
      </c>
      <c r="G28" s="803">
        <f t="shared" si="373"/>
        <v>0</v>
      </c>
      <c r="H28" s="803">
        <f t="shared" si="374"/>
        <v>0</v>
      </c>
      <c r="I28" s="803">
        <f t="shared" si="375"/>
        <v>0</v>
      </c>
      <c r="J28" s="803">
        <f t="shared" si="376"/>
        <v>0</v>
      </c>
      <c r="K28" s="803">
        <f t="shared" si="377"/>
        <v>0</v>
      </c>
      <c r="L28" s="803">
        <f t="shared" si="378"/>
        <v>0</v>
      </c>
      <c r="M28" s="803">
        <f t="shared" si="379"/>
        <v>0</v>
      </c>
      <c r="N28" s="803">
        <f t="shared" ref="N28:BY28" si="2978">O60*N$32</f>
        <v>0</v>
      </c>
      <c r="O28" s="803">
        <f t="shared" ref="O28:BZ28" si="2979">O60*O$32</f>
        <v>0</v>
      </c>
      <c r="P28" s="803">
        <f t="shared" si="382"/>
        <v>0</v>
      </c>
      <c r="Q28" s="803">
        <f t="shared" si="383"/>
        <v>0</v>
      </c>
      <c r="R28" s="803">
        <f t="shared" si="384"/>
        <v>0</v>
      </c>
      <c r="S28" s="803">
        <f t="shared" si="385"/>
        <v>0</v>
      </c>
      <c r="T28" s="803">
        <f t="shared" si="386"/>
        <v>0</v>
      </c>
      <c r="U28" s="803">
        <f t="shared" ref="U28:CF28" si="2980">V60*U$32</f>
        <v>0</v>
      </c>
      <c r="V28" s="803">
        <f t="shared" ref="V28:CG28" si="2981">V60*V$32</f>
        <v>0</v>
      </c>
      <c r="W28" s="803">
        <f t="shared" si="389"/>
        <v>0</v>
      </c>
      <c r="X28" s="803">
        <f t="shared" si="390"/>
        <v>0</v>
      </c>
      <c r="Y28" s="803">
        <f t="shared" si="391"/>
        <v>0</v>
      </c>
      <c r="Z28" s="803">
        <f t="shared" si="392"/>
        <v>0</v>
      </c>
      <c r="AA28" s="803">
        <f t="shared" si="393"/>
        <v>0</v>
      </c>
      <c r="AB28" s="803">
        <f t="shared" ref="AB28:CM28" si="2982">AC60*AB$32</f>
        <v>0</v>
      </c>
      <c r="AC28" s="803">
        <f t="shared" ref="AC28:CN28" si="2983">AC60*AC$32</f>
        <v>0</v>
      </c>
      <c r="AD28" s="803">
        <f t="shared" si="396"/>
        <v>0</v>
      </c>
      <c r="AE28" s="803">
        <f t="shared" si="397"/>
        <v>0</v>
      </c>
      <c r="AF28" s="803">
        <f t="shared" si="398"/>
        <v>0</v>
      </c>
      <c r="AG28" s="803">
        <f t="shared" si="399"/>
        <v>0</v>
      </c>
      <c r="AH28" s="803">
        <f t="shared" si="400"/>
        <v>0</v>
      </c>
      <c r="AI28" s="803">
        <f t="shared" ref="AI28:CT28" si="2984">AJ60*AI$32</f>
        <v>0</v>
      </c>
      <c r="AJ28" s="803">
        <f t="shared" ref="AJ28:CU28" si="2985">AJ60*AJ$32</f>
        <v>0</v>
      </c>
      <c r="AK28" s="803">
        <f t="shared" si="403"/>
        <v>0</v>
      </c>
      <c r="AL28" s="803">
        <f t="shared" si="404"/>
        <v>0</v>
      </c>
      <c r="AM28" s="803">
        <f t="shared" si="405"/>
        <v>0</v>
      </c>
      <c r="AN28" s="803">
        <f t="shared" si="406"/>
        <v>0</v>
      </c>
      <c r="AO28" s="803">
        <f t="shared" si="407"/>
        <v>0</v>
      </c>
      <c r="AP28" s="803">
        <f t="shared" ref="AP28:DA28" si="2986">AQ60*AP$32</f>
        <v>0</v>
      </c>
      <c r="AQ28" s="803">
        <f t="shared" ref="AQ28:DB28" si="2987">AQ60*AQ$32</f>
        <v>0</v>
      </c>
      <c r="AR28" s="803">
        <f t="shared" si="410"/>
        <v>0</v>
      </c>
      <c r="AS28" s="803">
        <f t="shared" si="411"/>
        <v>0</v>
      </c>
      <c r="AT28" s="803">
        <f t="shared" si="412"/>
        <v>0</v>
      </c>
      <c r="AU28" s="803">
        <f t="shared" si="413"/>
        <v>0</v>
      </c>
      <c r="AV28" s="803">
        <f t="shared" si="414"/>
        <v>0</v>
      </c>
      <c r="AW28" s="803">
        <f t="shared" ref="AW28:DH28" si="2988">AX60*AW$32</f>
        <v>0</v>
      </c>
      <c r="AX28" s="803">
        <f t="shared" ref="AX28:DI28" si="2989">AX60*AX$32</f>
        <v>0</v>
      </c>
      <c r="AY28" s="803">
        <f t="shared" si="417"/>
        <v>0</v>
      </c>
      <c r="AZ28" s="803">
        <f t="shared" si="418"/>
        <v>0</v>
      </c>
      <c r="BA28" s="803">
        <f t="shared" si="419"/>
        <v>0</v>
      </c>
      <c r="BB28" s="803">
        <f t="shared" si="420"/>
        <v>0</v>
      </c>
      <c r="BC28" s="803">
        <f t="shared" si="421"/>
        <v>0</v>
      </c>
      <c r="BD28" s="803">
        <f t="shared" ref="BD28:DO28" si="2990">BE60*BD$32</f>
        <v>0</v>
      </c>
      <c r="BE28" s="803">
        <f t="shared" ref="BE28:DP28" si="2991">BE60*BE$32</f>
        <v>0</v>
      </c>
      <c r="BF28" s="803">
        <f t="shared" si="424"/>
        <v>0</v>
      </c>
      <c r="BG28" s="803">
        <f t="shared" si="425"/>
        <v>0</v>
      </c>
      <c r="BH28" s="803">
        <f t="shared" si="426"/>
        <v>0</v>
      </c>
      <c r="BI28" s="803">
        <f t="shared" si="427"/>
        <v>0</v>
      </c>
      <c r="BJ28" s="803">
        <f t="shared" si="428"/>
        <v>0</v>
      </c>
      <c r="BK28" s="803">
        <f t="shared" ref="BK28:DV28" si="2992">BL60*BK$32</f>
        <v>0</v>
      </c>
      <c r="BL28" s="803">
        <f t="shared" ref="BL28:DW28" si="2993">BL60*BL$32</f>
        <v>0</v>
      </c>
      <c r="BM28" s="803">
        <f t="shared" si="431"/>
        <v>0</v>
      </c>
      <c r="BN28" s="803">
        <f t="shared" si="432"/>
        <v>0</v>
      </c>
      <c r="BO28" s="803">
        <f t="shared" si="433"/>
        <v>0</v>
      </c>
      <c r="BP28" s="803">
        <f t="shared" si="434"/>
        <v>0</v>
      </c>
      <c r="BQ28" s="803">
        <f t="shared" si="435"/>
        <v>0</v>
      </c>
      <c r="BR28" s="803">
        <f t="shared" ref="BR28:EC28" si="2994">BS60*BR$32</f>
        <v>0</v>
      </c>
      <c r="BS28" s="803">
        <f t="shared" ref="BS28:ED28" si="2995">BS60*BS$32</f>
        <v>0</v>
      </c>
      <c r="BT28" s="803">
        <f t="shared" si="438"/>
        <v>0</v>
      </c>
      <c r="BU28" s="803">
        <f t="shared" si="439"/>
        <v>0</v>
      </c>
      <c r="BV28" s="803">
        <f t="shared" si="440"/>
        <v>0</v>
      </c>
      <c r="BW28" s="803">
        <f t="shared" si="441"/>
        <v>0</v>
      </c>
      <c r="BX28" s="803">
        <f t="shared" si="442"/>
        <v>0</v>
      </c>
      <c r="BY28" s="803">
        <f t="shared" ref="BY28:EJ28" si="2996">BZ60*BY$32</f>
        <v>0</v>
      </c>
      <c r="BZ28" s="803">
        <f t="shared" ref="BZ28:EK28" si="2997">BZ60*BZ$32</f>
        <v>0</v>
      </c>
      <c r="CA28" s="803">
        <f t="shared" si="445"/>
        <v>0</v>
      </c>
      <c r="CB28" s="803">
        <f t="shared" si="446"/>
        <v>0</v>
      </c>
      <c r="CC28" s="803">
        <f t="shared" si="447"/>
        <v>0</v>
      </c>
      <c r="CD28" s="803">
        <f t="shared" si="448"/>
        <v>0</v>
      </c>
      <c r="CE28" s="803">
        <f t="shared" si="449"/>
        <v>0</v>
      </c>
      <c r="CF28" s="803">
        <f t="shared" ref="CF28:EQ28" si="2998">CG60*CF$32</f>
        <v>0</v>
      </c>
      <c r="CG28" s="803">
        <f t="shared" ref="CG28:ER28" si="2999">CG60*CG$32</f>
        <v>0</v>
      </c>
      <c r="CH28" s="803">
        <f t="shared" si="452"/>
        <v>0</v>
      </c>
      <c r="CI28" s="803">
        <f t="shared" si="453"/>
        <v>0</v>
      </c>
      <c r="CJ28" s="803">
        <f t="shared" si="454"/>
        <v>0</v>
      </c>
      <c r="CK28" s="803">
        <f t="shared" si="455"/>
        <v>0</v>
      </c>
      <c r="CL28" s="803">
        <f t="shared" si="456"/>
        <v>0</v>
      </c>
      <c r="CM28" s="803">
        <f t="shared" ref="CM28:EX28" si="3000">CN60*CM$32</f>
        <v>0</v>
      </c>
      <c r="CN28" s="803">
        <f t="shared" ref="CN28:EY28" si="3001">CN60*CN$32</f>
        <v>0</v>
      </c>
      <c r="CO28" s="803">
        <f t="shared" si="459"/>
        <v>0</v>
      </c>
      <c r="CP28" s="803">
        <f t="shared" si="460"/>
        <v>0</v>
      </c>
      <c r="CQ28" s="803">
        <f t="shared" si="461"/>
        <v>0</v>
      </c>
      <c r="CR28" s="803">
        <f t="shared" si="462"/>
        <v>0</v>
      </c>
      <c r="CS28" s="803">
        <f t="shared" si="463"/>
        <v>0</v>
      </c>
      <c r="CT28" s="803">
        <f t="shared" ref="CT28:FE28" si="3002">CU60*CT$32</f>
        <v>0</v>
      </c>
      <c r="CU28" s="803">
        <f t="shared" ref="CU28:FF28" si="3003">CU60*CU$32</f>
        <v>0</v>
      </c>
      <c r="CV28" s="803">
        <f t="shared" si="466"/>
        <v>0</v>
      </c>
      <c r="CW28" s="803">
        <f t="shared" si="467"/>
        <v>0</v>
      </c>
      <c r="CX28" s="803">
        <f t="shared" si="468"/>
        <v>0</v>
      </c>
      <c r="CY28" s="803">
        <f t="shared" si="469"/>
        <v>0</v>
      </c>
      <c r="CZ28" s="803">
        <f t="shared" si="470"/>
        <v>0</v>
      </c>
      <c r="DA28" s="803">
        <f t="shared" ref="DA28:FL28" si="3004">DB60*DA$32</f>
        <v>0</v>
      </c>
      <c r="DB28" s="803">
        <f t="shared" ref="DB28:FM28" si="3005">DB60*DB$32</f>
        <v>0</v>
      </c>
      <c r="DC28" s="803">
        <f t="shared" si="473"/>
        <v>0</v>
      </c>
      <c r="DD28" s="803">
        <f t="shared" si="474"/>
        <v>0</v>
      </c>
      <c r="DE28" s="803">
        <f t="shared" si="475"/>
        <v>0</v>
      </c>
      <c r="DF28" s="803">
        <f t="shared" si="476"/>
        <v>0</v>
      </c>
      <c r="DG28" s="803">
        <f t="shared" si="477"/>
        <v>0</v>
      </c>
      <c r="DH28" s="803">
        <f t="shared" ref="DH28:FS28" si="3006">DI60*DH$32</f>
        <v>0</v>
      </c>
      <c r="DI28" s="803">
        <f t="shared" ref="DI28:FT28" si="3007">DI60*DI$32</f>
        <v>0</v>
      </c>
      <c r="DJ28" s="803">
        <f t="shared" si="480"/>
        <v>0</v>
      </c>
      <c r="DK28" s="803">
        <f t="shared" si="481"/>
        <v>0</v>
      </c>
      <c r="DL28" s="803">
        <f t="shared" si="482"/>
        <v>0</v>
      </c>
      <c r="DM28" s="803">
        <f t="shared" si="483"/>
        <v>0</v>
      </c>
      <c r="DN28" s="803">
        <f t="shared" si="484"/>
        <v>0</v>
      </c>
      <c r="DO28" s="803">
        <f t="shared" ref="DO28:FZ28" si="3008">DP60*DO$32</f>
        <v>0</v>
      </c>
      <c r="DP28" s="803">
        <f t="shared" ref="DP28:GA28" si="3009">DP60*DP$32</f>
        <v>0</v>
      </c>
      <c r="DQ28" s="803">
        <f t="shared" si="487"/>
        <v>0</v>
      </c>
      <c r="DR28" s="803">
        <f t="shared" si="488"/>
        <v>0</v>
      </c>
      <c r="DS28" s="803">
        <f t="shared" si="489"/>
        <v>0</v>
      </c>
      <c r="DT28" s="803">
        <f t="shared" si="490"/>
        <v>0</v>
      </c>
      <c r="DU28" s="803">
        <f t="shared" si="491"/>
        <v>0</v>
      </c>
      <c r="DV28" s="803">
        <f t="shared" ref="DV28:GG28" si="3010">DW60*DV$32</f>
        <v>0</v>
      </c>
      <c r="DW28" s="803">
        <f t="shared" ref="DW28:GH28" si="3011">DW60*DW$32</f>
        <v>0</v>
      </c>
      <c r="DX28" s="803">
        <f>ED60*DX$31</f>
        <v>0</v>
      </c>
      <c r="DY28" s="803">
        <f>ED60*DY$31</f>
        <v>0</v>
      </c>
      <c r="DZ28" s="803">
        <f>ED60*DZ$31</f>
        <v>0</v>
      </c>
      <c r="EA28" s="803">
        <f>ED60*EA$31</f>
        <v>0</v>
      </c>
      <c r="EB28" s="803">
        <f>ED60*EB$31</f>
        <v>0</v>
      </c>
      <c r="EC28" s="803">
        <f>ED60*EC$31</f>
        <v>0</v>
      </c>
      <c r="ED28" s="803">
        <f>ED60*ED$31</f>
        <v>0</v>
      </c>
      <c r="EE28" s="803">
        <f t="shared" si="2662"/>
        <v>0</v>
      </c>
      <c r="EF28" s="803">
        <f t="shared" si="2663"/>
        <v>0</v>
      </c>
      <c r="EG28" s="803">
        <f t="shared" si="2664"/>
        <v>0</v>
      </c>
      <c r="EH28" s="803">
        <f t="shared" si="2665"/>
        <v>0</v>
      </c>
      <c r="EI28" s="803">
        <f t="shared" si="2666"/>
        <v>0</v>
      </c>
      <c r="EJ28" s="803">
        <f t="shared" si="2667"/>
        <v>0</v>
      </c>
      <c r="EK28" s="803">
        <f t="shared" si="2668"/>
        <v>0</v>
      </c>
      <c r="EL28" s="803">
        <f t="shared" si="2669"/>
        <v>0</v>
      </c>
      <c r="EM28" s="803">
        <f t="shared" si="2670"/>
        <v>0</v>
      </c>
      <c r="EN28" s="803">
        <f t="shared" si="2671"/>
        <v>0</v>
      </c>
      <c r="EO28" s="803">
        <f t="shared" si="2672"/>
        <v>0</v>
      </c>
      <c r="EP28" s="803">
        <f t="shared" si="2673"/>
        <v>0</v>
      </c>
      <c r="EQ28" s="803">
        <f t="shared" si="2674"/>
        <v>0</v>
      </c>
      <c r="ER28" s="803">
        <f t="shared" si="2675"/>
        <v>0</v>
      </c>
      <c r="ES28" s="803">
        <f t="shared" si="2676"/>
        <v>0</v>
      </c>
      <c r="ET28" s="803">
        <f t="shared" si="2677"/>
        <v>0</v>
      </c>
      <c r="EU28" s="803">
        <f t="shared" si="2678"/>
        <v>0</v>
      </c>
      <c r="EV28" s="803">
        <f t="shared" si="2679"/>
        <v>0</v>
      </c>
      <c r="EW28" s="803">
        <f t="shared" si="2680"/>
        <v>0</v>
      </c>
      <c r="EX28" s="803">
        <f t="shared" si="2681"/>
        <v>0</v>
      </c>
      <c r="EY28" s="803">
        <f t="shared" si="2682"/>
        <v>0</v>
      </c>
      <c r="EZ28" s="803">
        <f t="shared" si="2683"/>
        <v>0</v>
      </c>
      <c r="FA28" s="803">
        <f t="shared" si="2684"/>
        <v>0</v>
      </c>
      <c r="FB28" s="803">
        <f t="shared" si="2685"/>
        <v>0</v>
      </c>
      <c r="FC28" s="803">
        <f t="shared" si="2686"/>
        <v>0</v>
      </c>
      <c r="FD28" s="803">
        <f t="shared" si="2687"/>
        <v>0</v>
      </c>
      <c r="FE28" s="803">
        <f t="shared" si="2688"/>
        <v>0</v>
      </c>
      <c r="FF28" s="803">
        <f t="shared" si="2689"/>
        <v>0</v>
      </c>
      <c r="FG28" s="803">
        <f t="shared" si="2690"/>
        <v>0</v>
      </c>
      <c r="FH28" s="803">
        <f t="shared" si="2691"/>
        <v>0</v>
      </c>
      <c r="FI28" s="803">
        <f t="shared" si="2692"/>
        <v>0</v>
      </c>
      <c r="FJ28" s="803">
        <f t="shared" si="2693"/>
        <v>0</v>
      </c>
      <c r="FK28" s="803">
        <f t="shared" si="2694"/>
        <v>0</v>
      </c>
      <c r="FL28" s="803">
        <f t="shared" si="2695"/>
        <v>0</v>
      </c>
      <c r="FM28" s="803">
        <f t="shared" si="2696"/>
        <v>0</v>
      </c>
      <c r="FN28" s="803">
        <f t="shared" si="2697"/>
        <v>0</v>
      </c>
      <c r="FO28" s="803">
        <f t="shared" si="2698"/>
        <v>0</v>
      </c>
      <c r="FP28" s="803">
        <f t="shared" si="2699"/>
        <v>0</v>
      </c>
      <c r="FQ28" s="803">
        <f t="shared" si="2700"/>
        <v>0</v>
      </c>
      <c r="FR28" s="803">
        <f t="shared" si="2701"/>
        <v>0</v>
      </c>
      <c r="FS28" s="803">
        <f t="shared" si="2702"/>
        <v>0</v>
      </c>
      <c r="FT28" s="803">
        <f t="shared" si="2703"/>
        <v>0</v>
      </c>
      <c r="FU28" s="803">
        <f t="shared" si="2704"/>
        <v>0</v>
      </c>
      <c r="FV28" s="803">
        <f t="shared" si="2705"/>
        <v>0</v>
      </c>
      <c r="FW28" s="803">
        <f t="shared" si="2706"/>
        <v>0</v>
      </c>
      <c r="FX28" s="803">
        <f t="shared" si="2707"/>
        <v>0</v>
      </c>
      <c r="FY28" s="803">
        <f t="shared" si="2708"/>
        <v>0</v>
      </c>
      <c r="FZ28" s="803">
        <f t="shared" si="2709"/>
        <v>0</v>
      </c>
      <c r="GA28" s="803">
        <f t="shared" si="2710"/>
        <v>0</v>
      </c>
      <c r="GB28" s="803">
        <f t="shared" si="2711"/>
        <v>0</v>
      </c>
      <c r="GC28" s="803">
        <f t="shared" si="2712"/>
        <v>0</v>
      </c>
      <c r="GD28" s="803">
        <f t="shared" si="2713"/>
        <v>0</v>
      </c>
      <c r="GE28" s="803">
        <f t="shared" si="2714"/>
        <v>0</v>
      </c>
      <c r="GF28" s="803">
        <f t="shared" si="2715"/>
        <v>0</v>
      </c>
      <c r="GG28" s="803">
        <f t="shared" si="2716"/>
        <v>0</v>
      </c>
      <c r="GH28" s="803">
        <f t="shared" si="2717"/>
        <v>0</v>
      </c>
      <c r="GI28" s="803">
        <f t="shared" si="2718"/>
        <v>0</v>
      </c>
      <c r="GJ28" s="803">
        <f t="shared" si="2719"/>
        <v>0</v>
      </c>
      <c r="GK28" s="803">
        <f t="shared" si="2720"/>
        <v>0</v>
      </c>
      <c r="GL28" s="803">
        <f t="shared" si="2721"/>
        <v>0</v>
      </c>
      <c r="GM28" s="803">
        <f t="shared" si="2722"/>
        <v>0</v>
      </c>
      <c r="GN28" s="803">
        <f t="shared" si="2723"/>
        <v>0</v>
      </c>
      <c r="GO28" s="803">
        <f t="shared" si="2724"/>
        <v>0</v>
      </c>
      <c r="GP28" s="803">
        <f t="shared" si="2725"/>
        <v>0</v>
      </c>
      <c r="GQ28" s="803">
        <f t="shared" si="2726"/>
        <v>0</v>
      </c>
      <c r="GR28" s="803">
        <f t="shared" si="2727"/>
        <v>0</v>
      </c>
      <c r="GS28" s="803">
        <f t="shared" si="2728"/>
        <v>0</v>
      </c>
      <c r="GT28" s="803">
        <f t="shared" si="2729"/>
        <v>0</v>
      </c>
      <c r="GU28" s="803">
        <f t="shared" si="2730"/>
        <v>0</v>
      </c>
      <c r="GV28" s="803">
        <f t="shared" si="2731"/>
        <v>0</v>
      </c>
      <c r="GW28" s="803">
        <f t="shared" si="2732"/>
        <v>0</v>
      </c>
      <c r="GX28" s="803">
        <f t="shared" si="2733"/>
        <v>0</v>
      </c>
      <c r="GY28" s="803">
        <f t="shared" si="2734"/>
        <v>0</v>
      </c>
      <c r="GZ28" s="803">
        <f t="shared" si="2735"/>
        <v>0</v>
      </c>
      <c r="HA28" s="803">
        <f t="shared" si="2736"/>
        <v>0</v>
      </c>
      <c r="HB28" s="803">
        <f t="shared" si="2737"/>
        <v>0</v>
      </c>
      <c r="HC28" s="803">
        <f t="shared" si="2738"/>
        <v>0</v>
      </c>
      <c r="HD28" s="803">
        <f t="shared" si="2739"/>
        <v>0</v>
      </c>
      <c r="HE28" s="803">
        <f t="shared" si="2740"/>
        <v>0</v>
      </c>
      <c r="HF28" s="803">
        <f t="shared" si="2741"/>
        <v>0</v>
      </c>
      <c r="HG28" s="803">
        <f t="shared" si="2742"/>
        <v>0</v>
      </c>
      <c r="HH28" s="803">
        <f t="shared" si="2743"/>
        <v>0</v>
      </c>
      <c r="HI28" s="803">
        <f t="shared" si="2744"/>
        <v>0</v>
      </c>
      <c r="HJ28" s="803">
        <f t="shared" si="2745"/>
        <v>0</v>
      </c>
      <c r="HK28" s="803">
        <f t="shared" si="2746"/>
        <v>0</v>
      </c>
      <c r="HL28" s="803">
        <f t="shared" si="2747"/>
        <v>0</v>
      </c>
      <c r="HM28" s="803">
        <f t="shared" si="2748"/>
        <v>0</v>
      </c>
      <c r="HN28" s="803">
        <f t="shared" si="2749"/>
        <v>0</v>
      </c>
      <c r="HO28" s="803">
        <f t="shared" si="2750"/>
        <v>0</v>
      </c>
      <c r="HP28" s="803">
        <f t="shared" si="2751"/>
        <v>0</v>
      </c>
      <c r="HQ28" s="803">
        <f t="shared" si="2752"/>
        <v>0</v>
      </c>
      <c r="HR28" s="803">
        <f t="shared" si="2753"/>
        <v>0</v>
      </c>
      <c r="HS28" s="803">
        <f t="shared" si="2754"/>
        <v>0</v>
      </c>
      <c r="HT28" s="803">
        <f t="shared" si="2755"/>
        <v>0</v>
      </c>
      <c r="HU28" s="803">
        <f t="shared" si="2756"/>
        <v>0</v>
      </c>
      <c r="HV28" s="803">
        <f t="shared" si="2757"/>
        <v>0</v>
      </c>
      <c r="HW28" s="803">
        <f t="shared" si="2758"/>
        <v>0</v>
      </c>
      <c r="HX28" s="803">
        <f t="shared" si="2759"/>
        <v>0</v>
      </c>
      <c r="HY28" s="803">
        <f t="shared" si="2760"/>
        <v>0</v>
      </c>
      <c r="HZ28" s="803">
        <f t="shared" si="2761"/>
        <v>0</v>
      </c>
      <c r="IA28" s="803">
        <f t="shared" si="2762"/>
        <v>0</v>
      </c>
      <c r="IB28" s="803">
        <f t="shared" si="2763"/>
        <v>0</v>
      </c>
      <c r="IC28" s="803">
        <f t="shared" si="2764"/>
        <v>0</v>
      </c>
      <c r="ID28" s="803">
        <f t="shared" si="2765"/>
        <v>0</v>
      </c>
      <c r="IE28" s="803">
        <f t="shared" si="2766"/>
        <v>0</v>
      </c>
      <c r="IF28" s="803">
        <f t="shared" si="2767"/>
        <v>0</v>
      </c>
      <c r="IG28" s="803">
        <f t="shared" si="2768"/>
        <v>0</v>
      </c>
      <c r="IH28" s="803">
        <f t="shared" si="2769"/>
        <v>0</v>
      </c>
      <c r="II28" s="803">
        <f t="shared" si="2770"/>
        <v>0</v>
      </c>
      <c r="IJ28" s="803">
        <f t="shared" si="2771"/>
        <v>0</v>
      </c>
      <c r="IK28" s="803">
        <f t="shared" si="2772"/>
        <v>0</v>
      </c>
      <c r="IL28" s="803">
        <f t="shared" si="2773"/>
        <v>0</v>
      </c>
      <c r="IM28" s="803">
        <f t="shared" si="2774"/>
        <v>0</v>
      </c>
      <c r="IN28" s="803">
        <f t="shared" si="2775"/>
        <v>0</v>
      </c>
      <c r="IO28" s="803">
        <f t="shared" si="2776"/>
        <v>0</v>
      </c>
      <c r="IP28" s="803">
        <f t="shared" si="2777"/>
        <v>0</v>
      </c>
      <c r="IQ28" s="803">
        <f t="shared" si="2778"/>
        <v>0</v>
      </c>
      <c r="IR28" s="803">
        <f t="shared" si="2779"/>
        <v>0</v>
      </c>
      <c r="IS28" s="803">
        <f t="shared" si="2780"/>
        <v>0</v>
      </c>
      <c r="IT28" s="803">
        <f t="shared" si="2781"/>
        <v>0</v>
      </c>
      <c r="IU28" s="803">
        <f t="shared" si="2782"/>
        <v>0</v>
      </c>
      <c r="IV28" s="803">
        <f t="shared" si="2783"/>
        <v>0</v>
      </c>
      <c r="IW28" s="803">
        <f t="shared" si="2784"/>
        <v>0</v>
      </c>
      <c r="IX28" s="803">
        <f t="shared" si="2785"/>
        <v>0</v>
      </c>
      <c r="IY28" s="803">
        <f t="shared" si="2786"/>
        <v>0</v>
      </c>
      <c r="IZ28" s="803">
        <f t="shared" si="2787"/>
        <v>0</v>
      </c>
      <c r="JA28" s="803">
        <f t="shared" si="2788"/>
        <v>0</v>
      </c>
      <c r="JB28" s="803">
        <f t="shared" si="2789"/>
        <v>0</v>
      </c>
      <c r="JC28" s="803">
        <f t="shared" si="2790"/>
        <v>0</v>
      </c>
      <c r="JD28" s="803">
        <f t="shared" si="2791"/>
        <v>0</v>
      </c>
      <c r="JE28" s="803">
        <f t="shared" si="2792"/>
        <v>0</v>
      </c>
      <c r="JF28" s="803">
        <f t="shared" si="2793"/>
        <v>0</v>
      </c>
      <c r="JG28" s="803">
        <f t="shared" si="2794"/>
        <v>0</v>
      </c>
      <c r="JH28" s="803">
        <f t="shared" si="2795"/>
        <v>0</v>
      </c>
      <c r="JI28" s="803">
        <f t="shared" si="2796"/>
        <v>0</v>
      </c>
      <c r="JJ28" s="803">
        <f t="shared" si="2797"/>
        <v>0</v>
      </c>
      <c r="JK28" s="803">
        <f t="shared" si="2798"/>
        <v>0</v>
      </c>
      <c r="JL28" s="803">
        <f t="shared" si="2799"/>
        <v>0</v>
      </c>
      <c r="JM28" s="803">
        <f t="shared" si="2800"/>
        <v>0</v>
      </c>
      <c r="JN28" s="803">
        <f t="shared" si="2801"/>
        <v>0</v>
      </c>
      <c r="JO28" s="803">
        <f t="shared" ref="JO22:JO29" si="3012">JU60*JO$32</f>
        <v>0</v>
      </c>
      <c r="JP28" s="803">
        <f t="shared" ref="JP22:JP29" si="3013">JU60*JP$31</f>
        <v>0</v>
      </c>
      <c r="JQ28" s="803">
        <f t="shared" ref="JQ22:JQ29" si="3014">JU60*JQ$31</f>
        <v>0</v>
      </c>
      <c r="JR28" s="803">
        <f t="shared" ref="JR22:JR29" si="3015">JU60*JR$31</f>
        <v>0</v>
      </c>
      <c r="JS28" s="803">
        <f t="shared" ref="JS22:JS29" si="3016">JU60*JS$31</f>
        <v>0</v>
      </c>
      <c r="JT28" s="803">
        <f t="shared" ref="JT22:JT29" si="3017">JU60*JT$31</f>
        <v>0</v>
      </c>
      <c r="JU28" s="803">
        <f t="shared" ref="JU22:JU29" si="3018">JU60*JU$31</f>
        <v>0</v>
      </c>
      <c r="JV28" s="803">
        <f t="shared" ref="JV22:JV29" si="3019">KB60*JV$31</f>
        <v>0</v>
      </c>
      <c r="JW28" s="803">
        <f t="shared" ref="JW22:JW29" si="3020">KB60*JW$31</f>
        <v>0</v>
      </c>
      <c r="JX28" s="803">
        <f t="shared" ref="JX22:JX29" si="3021">KB60*JX$31</f>
        <v>0</v>
      </c>
      <c r="JY28" s="803">
        <f t="shared" ref="JY22:JY29" si="3022">KB60*JY$31</f>
        <v>0</v>
      </c>
      <c r="JZ28" s="803">
        <f t="shared" ref="JZ22:JZ29" si="3023">KB60*JZ$31</f>
        <v>0</v>
      </c>
      <c r="KA28" s="803">
        <f t="shared" ref="KA22:KA29" si="3024">KB60*KA$31</f>
        <v>0</v>
      </c>
      <c r="KB28" s="803">
        <f t="shared" ref="KB22:KB29" si="3025">KB60*KB$31</f>
        <v>0</v>
      </c>
      <c r="KC28" s="803">
        <f t="shared" ref="KC22:KC29" si="3026">KI60*KC$31</f>
        <v>0</v>
      </c>
      <c r="KD28" s="803">
        <f t="shared" ref="KD22:KD29" si="3027">KI60*KD$31</f>
        <v>0</v>
      </c>
      <c r="KE28" s="803">
        <f t="shared" ref="KE22:KE29" si="3028">KI60*KE$31</f>
        <v>0</v>
      </c>
      <c r="KF28" s="803">
        <f t="shared" ref="KF22:KF29" si="3029">KI60*KF$31</f>
        <v>0</v>
      </c>
      <c r="KG28" s="803">
        <f t="shared" ref="KG22:KG29" si="3030">KI60*KG$31</f>
        <v>0</v>
      </c>
      <c r="KH28" s="803">
        <f t="shared" ref="KH22:KH29" si="3031">KI60*KH$31</f>
        <v>0</v>
      </c>
      <c r="KI28" s="803">
        <f t="shared" ref="KI22:KI29" si="3032">KI60*KI$31</f>
        <v>0</v>
      </c>
      <c r="KJ28" s="803">
        <f t="shared" ref="KJ22:KJ29" si="3033">KP60*KJ$31</f>
        <v>0</v>
      </c>
      <c r="KK28" s="803">
        <f t="shared" ref="KK22:KK29" si="3034">KP60*KK$31</f>
        <v>0</v>
      </c>
      <c r="KL28" s="803">
        <f t="shared" ref="KL22:KL29" si="3035">KP60*KL$31</f>
        <v>0</v>
      </c>
      <c r="KM28" s="803">
        <f t="shared" ref="KM22:KM29" si="3036">KP60*KM$31</f>
        <v>0</v>
      </c>
      <c r="KN28" s="803">
        <f t="shared" ref="KN22:KN29" si="3037">KP60*KN$31</f>
        <v>0</v>
      </c>
      <c r="KO28" s="803">
        <f t="shared" ref="KO22:KO29" si="3038">KP60*KO$31</f>
        <v>0</v>
      </c>
      <c r="KP28" s="803">
        <f t="shared" ref="KP22:KP29" si="3039">KP60*KP$31</f>
        <v>0</v>
      </c>
      <c r="KQ28" s="803">
        <f t="shared" ref="KQ22:KQ29" si="3040">KW60*KQ$31</f>
        <v>0</v>
      </c>
      <c r="KR28" s="803">
        <f t="shared" ref="KR22:KR29" si="3041">KW60*KR$31</f>
        <v>0</v>
      </c>
      <c r="KS28" s="803">
        <f t="shared" ref="KS22:KS29" si="3042">KW60*KS$31</f>
        <v>0</v>
      </c>
      <c r="KT28" s="803">
        <f t="shared" ref="KT22:KT29" si="3043">KW60*KT$31</f>
        <v>0</v>
      </c>
      <c r="KU28" s="803">
        <f t="shared" ref="KU22:KU29" si="3044">KW60*KU$31</f>
        <v>0</v>
      </c>
      <c r="KV28" s="803">
        <f t="shared" ref="KV22:KV29" si="3045">KW60*KV$31</f>
        <v>0</v>
      </c>
      <c r="KW28" s="803">
        <f t="shared" ref="KW22:KW29" si="3046">KW60*KW$31</f>
        <v>0</v>
      </c>
      <c r="KX28" s="803">
        <f t="shared" ref="KX22:KX29" si="3047">LD60*KX$31</f>
        <v>0</v>
      </c>
      <c r="KY28" s="803">
        <f t="shared" ref="KY22:KY29" si="3048">LD60*KY$31</f>
        <v>0</v>
      </c>
      <c r="KZ28" s="803">
        <f t="shared" ref="KZ22:KZ29" si="3049">LD60*KZ$31</f>
        <v>0</v>
      </c>
      <c r="LA28" s="803">
        <f t="shared" ref="LA22:LA29" si="3050">LD60*LA$31</f>
        <v>0</v>
      </c>
      <c r="LB28" s="803">
        <f t="shared" ref="LB22:LB29" si="3051">LD60*LB$31</f>
        <v>0</v>
      </c>
      <c r="LC28" s="803">
        <f t="shared" ref="LC22:LC29" si="3052">LD60*LC$31</f>
        <v>0</v>
      </c>
      <c r="LD28" s="803">
        <f t="shared" ref="LD22:LD29" si="3053">LD60*LD$31</f>
        <v>0</v>
      </c>
      <c r="LE28" s="803">
        <f t="shared" ref="LE22:LE29" si="3054">LK60*LE$31</f>
        <v>0</v>
      </c>
      <c r="LF28" s="803">
        <f t="shared" ref="LF22:LF29" si="3055">LK60*LF$31</f>
        <v>0</v>
      </c>
      <c r="LG28" s="803">
        <f t="shared" ref="LG22:LG29" si="3056">LK60*LG$31</f>
        <v>0</v>
      </c>
      <c r="LH28" s="803">
        <f t="shared" ref="LH22:LH29" si="3057">LK60*LH$31</f>
        <v>0</v>
      </c>
      <c r="LI28" s="803">
        <f t="shared" ref="LI22:LI29" si="3058">LK60*LI$31</f>
        <v>0</v>
      </c>
      <c r="LJ28" s="803">
        <f t="shared" ref="LJ22:LJ29" si="3059">LK60*LJ$31</f>
        <v>0</v>
      </c>
      <c r="LK28" s="803">
        <f t="shared" ref="LK22:LK29" si="3060">LK60*LK$31</f>
        <v>0</v>
      </c>
      <c r="LL28" s="803">
        <f t="shared" ref="LL22:LL29" si="3061">LR60*LL$31</f>
        <v>0</v>
      </c>
      <c r="LM28" s="803">
        <f t="shared" ref="LM22:LM29" si="3062">LR60*LM$31</f>
        <v>0</v>
      </c>
      <c r="LN28" s="803">
        <f t="shared" ref="LN22:LN29" si="3063">LR60*LN$31</f>
        <v>0</v>
      </c>
      <c r="LO28" s="803">
        <f t="shared" ref="LO22:LO29" si="3064">LR60*LO$31</f>
        <v>0</v>
      </c>
      <c r="LP28" s="803">
        <f t="shared" ref="LP22:LP29" si="3065">LR60*LP$31</f>
        <v>0</v>
      </c>
      <c r="LQ28" s="803">
        <f t="shared" ref="LQ22:LQ29" si="3066">LR60*LQ$31</f>
        <v>0</v>
      </c>
      <c r="LR28" s="803">
        <f t="shared" ref="LR22:LR29" si="3067">LR60*LR$31</f>
        <v>0</v>
      </c>
      <c r="LS28" s="803">
        <f t="shared" ref="LS22:LS29" si="3068">LY60*LS$31</f>
        <v>0</v>
      </c>
      <c r="LT28" s="803">
        <f t="shared" ref="LT22:LT29" si="3069">LY60*LT$31</f>
        <v>0</v>
      </c>
      <c r="LU28" s="803">
        <f t="shared" ref="LU22:LU29" si="3070">LY60*LU$31</f>
        <v>0</v>
      </c>
      <c r="LV28" s="803">
        <f t="shared" ref="LV22:LV29" si="3071">LY60*LV$31</f>
        <v>0</v>
      </c>
      <c r="LW28" s="803">
        <f t="shared" ref="LW22:LW29" si="3072">LY60*LW$31</f>
        <v>0</v>
      </c>
      <c r="LX28" s="803">
        <f t="shared" ref="LX22:LX29" si="3073">LY60*LX$31</f>
        <v>0</v>
      </c>
      <c r="LY28" s="803">
        <f t="shared" ref="LY22:LY29" si="3074">LY60*LY$31</f>
        <v>0</v>
      </c>
      <c r="LZ28" s="803">
        <f t="shared" ref="LZ22:LZ29" si="3075">MF60*LZ$31</f>
        <v>0</v>
      </c>
      <c r="MA28" s="803">
        <f t="shared" ref="MA22:MA29" si="3076">MF60*MA$31</f>
        <v>0</v>
      </c>
      <c r="MB28" s="803">
        <f t="shared" ref="MB22:MB29" si="3077">MF60*MB$31</f>
        <v>0</v>
      </c>
      <c r="MC28" s="803">
        <f t="shared" ref="MC22:MC29" si="3078">MF60*MC$31</f>
        <v>0</v>
      </c>
      <c r="MD28" s="803">
        <f t="shared" ref="MD22:MD29" si="3079">MF60*MD$31</f>
        <v>0</v>
      </c>
      <c r="ME28" s="803">
        <f t="shared" ref="ME22:ME29" si="3080">MF60*ME$31</f>
        <v>0</v>
      </c>
      <c r="MF28" s="803">
        <f t="shared" ref="MF22:MF29" si="3081">MF60*MF$31</f>
        <v>0</v>
      </c>
      <c r="MG28" s="803">
        <f t="shared" ref="MG22:MG29" si="3082">MM60*MG$31</f>
        <v>0</v>
      </c>
      <c r="MH28" s="803">
        <f t="shared" ref="MH22:MH29" si="3083">MM60*MH$31</f>
        <v>0</v>
      </c>
      <c r="MI28" s="803">
        <f t="shared" ref="MI22:MI29" si="3084">MM60*MI$31</f>
        <v>0</v>
      </c>
      <c r="MJ28" s="803">
        <f t="shared" ref="MJ22:MJ29" si="3085">MM60*MJ$31</f>
        <v>0</v>
      </c>
      <c r="MK28" s="803">
        <f t="shared" ref="MK22:MK29" si="3086">MM60*MK$31</f>
        <v>0</v>
      </c>
      <c r="ML28" s="803">
        <f t="shared" ref="ML22:ML29" si="3087">MM60*ML$31</f>
        <v>0</v>
      </c>
      <c r="MM28" s="803">
        <f t="shared" ref="MM22:MM29" si="3088">MM60*MM$31</f>
        <v>0</v>
      </c>
      <c r="MN28" s="803">
        <f t="shared" ref="MN22:MN29" si="3089">MT60*MN$31</f>
        <v>0</v>
      </c>
      <c r="MO28" s="803">
        <f t="shared" ref="MO22:MO29" si="3090">MT60*MO$31</f>
        <v>0</v>
      </c>
      <c r="MP28" s="803">
        <f t="shared" ref="MP22:MP29" si="3091">MT60*MP$31</f>
        <v>0</v>
      </c>
      <c r="MQ28" s="803">
        <f t="shared" ref="MQ22:MQ29" si="3092">MT60*MQ$31</f>
        <v>0</v>
      </c>
      <c r="MR28" s="803">
        <f t="shared" ref="MR22:MR29" si="3093">MT60*MR$31</f>
        <v>0</v>
      </c>
      <c r="MS28" s="803">
        <f t="shared" ref="MS22:MS29" si="3094">MT60*MS$31</f>
        <v>0</v>
      </c>
      <c r="MT28" s="803">
        <f t="shared" ref="MT22:MT29" si="3095">MT60*MT$31</f>
        <v>0</v>
      </c>
      <c r="MU28" s="803">
        <f t="shared" ref="MU22:MU29" si="3096">NA60*MU$31</f>
        <v>0</v>
      </c>
      <c r="MV28" s="803">
        <f t="shared" ref="MV22:MV29" si="3097">NA60*MV$31</f>
        <v>0</v>
      </c>
      <c r="MW28" s="803">
        <f t="shared" ref="MW22:MW29" si="3098">NA60*MW$31</f>
        <v>0</v>
      </c>
      <c r="MX28" s="803">
        <f t="shared" ref="MX22:MX29" si="3099">NA60*MX$31</f>
        <v>0</v>
      </c>
      <c r="MY28" s="803">
        <f t="shared" ref="MY22:MY29" si="3100">NA60*MY$31</f>
        <v>0</v>
      </c>
      <c r="MZ28" s="803">
        <f t="shared" ref="MZ22:MZ29" si="3101">NA60*MZ$31</f>
        <v>0</v>
      </c>
      <c r="NA28" s="803">
        <f t="shared" ref="NA22:NA29" si="3102">NA60*NA$31</f>
        <v>0</v>
      </c>
      <c r="NB28" s="803">
        <f t="shared" ref="NB3:NB29" si="3103">NH60*NB$32</f>
        <v>0</v>
      </c>
      <c r="NC28" s="803">
        <f t="shared" ref="NC3:NC29" si="3104">NH60*NC$32</f>
        <v>0</v>
      </c>
      <c r="ND28" s="803">
        <f t="shared" ref="ND3:ND29" si="3105">NH60*ND$32</f>
        <v>0</v>
      </c>
      <c r="NE28" s="803">
        <f t="shared" ref="NE3:NE29" si="3106">NH60*NE$32</f>
        <v>0</v>
      </c>
      <c r="NF28" s="803">
        <f t="shared" ref="NF3:NF29" si="3107">NH60*NF$32</f>
        <v>0</v>
      </c>
      <c r="NG28" s="803">
        <f t="shared" ref="NG28:OC28" si="3108">NH60*NG$32</f>
        <v>0</v>
      </c>
      <c r="NH28" s="803">
        <f t="shared" ref="NH28:OC28" si="3109">NH60*NH$32</f>
        <v>0</v>
      </c>
      <c r="NI28" s="803">
        <f t="shared" si="722"/>
        <v>0</v>
      </c>
      <c r="NJ28" s="803">
        <f t="shared" si="723"/>
        <v>0</v>
      </c>
      <c r="NK28" s="803">
        <f t="shared" si="724"/>
        <v>0</v>
      </c>
      <c r="NL28" s="803">
        <f t="shared" si="725"/>
        <v>0</v>
      </c>
      <c r="NM28" s="803">
        <f t="shared" si="726"/>
        <v>0</v>
      </c>
      <c r="NN28" s="803">
        <f t="shared" ref="NN28:OC28" si="3110">NO60*NN$32</f>
        <v>0</v>
      </c>
      <c r="NO28" s="803">
        <f t="shared" ref="NO28:OC28" si="3111">NO60*NO$32</f>
        <v>0</v>
      </c>
      <c r="NP28" s="803">
        <f t="shared" si="729"/>
        <v>0</v>
      </c>
      <c r="NQ28" s="803">
        <f t="shared" si="730"/>
        <v>0</v>
      </c>
      <c r="NR28" s="803">
        <f t="shared" si="731"/>
        <v>0</v>
      </c>
      <c r="NS28" s="803">
        <f t="shared" si="732"/>
        <v>0</v>
      </c>
      <c r="NT28" s="803">
        <f t="shared" si="733"/>
        <v>0</v>
      </c>
      <c r="NU28" s="803">
        <f t="shared" ref="NU28:OC28" si="3112">NV60*NU$32</f>
        <v>0</v>
      </c>
      <c r="NV28" s="803">
        <f t="shared" ref="NV28:OC28" si="3113">NV60*NV$32</f>
        <v>0</v>
      </c>
      <c r="NW28" s="803">
        <f t="shared" si="736"/>
        <v>0</v>
      </c>
      <c r="NX28" s="803">
        <f t="shared" si="737"/>
        <v>0</v>
      </c>
      <c r="NY28" s="803">
        <f t="shared" si="738"/>
        <v>0</v>
      </c>
      <c r="NZ28" s="803">
        <f t="shared" si="739"/>
        <v>0</v>
      </c>
      <c r="OA28" s="803">
        <f t="shared" si="740"/>
        <v>0</v>
      </c>
      <c r="OB28" s="803">
        <f t="shared" ref="OB28:OC28" si="3114">OC60*OB$32</f>
        <v>0</v>
      </c>
      <c r="OC28" s="803">
        <f t="shared" si="367"/>
        <v>0</v>
      </c>
    </row>
    <row r="29" spans="1:435">
      <c r="A29" s="810" t="s">
        <v>36</v>
      </c>
      <c r="B29" s="803">
        <f t="shared" si="368"/>
        <v>3633.2960086079997</v>
      </c>
      <c r="C29" s="803">
        <f t="shared" si="369"/>
        <v>3582.3339358799999</v>
      </c>
      <c r="D29" s="803">
        <f t="shared" si="370"/>
        <v>3612.3116257199999</v>
      </c>
      <c r="E29" s="803">
        <f t="shared" si="371"/>
        <v>3732.2223850800001</v>
      </c>
      <c r="F29" s="803">
        <f t="shared" si="372"/>
        <v>4121.9323530000001</v>
      </c>
      <c r="G29" s="803">
        <f t="shared" si="373"/>
        <v>4655.5352321519995</v>
      </c>
      <c r="H29" s="803">
        <f t="shared" si="374"/>
        <v>6640.0582995599998</v>
      </c>
      <c r="I29" s="803">
        <f t="shared" si="375"/>
        <v>3631.7071929599997</v>
      </c>
      <c r="J29" s="803">
        <f t="shared" si="376"/>
        <v>3580.7674055999992</v>
      </c>
      <c r="K29" s="803">
        <f t="shared" si="377"/>
        <v>3610.7319863999992</v>
      </c>
      <c r="L29" s="803">
        <f t="shared" si="378"/>
        <v>3730.5903095999993</v>
      </c>
      <c r="M29" s="803">
        <f t="shared" si="379"/>
        <v>4120.12986</v>
      </c>
      <c r="N29" s="803">
        <f t="shared" ref="N29:BY29" si="3115">O61*N$32</f>
        <v>4653.4993982399992</v>
      </c>
      <c r="O29" s="803">
        <f t="shared" ref="O29:BZ29" si="3116">O61*O$32</f>
        <v>6637.1546471999991</v>
      </c>
      <c r="P29" s="803">
        <f t="shared" si="382"/>
        <v>3574.9589556240007</v>
      </c>
      <c r="Q29" s="803">
        <f t="shared" si="383"/>
        <v>3524.8151418900002</v>
      </c>
      <c r="R29" s="803">
        <f t="shared" si="384"/>
        <v>3554.3115029100004</v>
      </c>
      <c r="S29" s="803">
        <f t="shared" si="385"/>
        <v>3672.2969469900004</v>
      </c>
      <c r="T29" s="803">
        <f t="shared" si="386"/>
        <v>4055.749640250001</v>
      </c>
      <c r="U29" s="803">
        <f t="shared" ref="U29:CF29" si="3117">V61*U$32</f>
        <v>4580.7848664060002</v>
      </c>
      <c r="V29" s="803">
        <f t="shared" ref="V29:CG29" si="3118">V61*V$32</f>
        <v>6533.4439659300006</v>
      </c>
      <c r="W29" s="803">
        <f t="shared" si="389"/>
        <v>3258.1851249024007</v>
      </c>
      <c r="X29" s="803">
        <f t="shared" si="390"/>
        <v>3212.4845084640006</v>
      </c>
      <c r="Y29" s="803">
        <f t="shared" si="391"/>
        <v>3239.3672240160004</v>
      </c>
      <c r="Z29" s="803">
        <f t="shared" si="392"/>
        <v>3346.8980862240005</v>
      </c>
      <c r="AA29" s="803">
        <f t="shared" si="393"/>
        <v>3696.3733884000012</v>
      </c>
      <c r="AB29" s="803">
        <f t="shared" ref="AB29:CM29" si="3119">AC61*AB$32</f>
        <v>4174.8857252256003</v>
      </c>
      <c r="AC29" s="803">
        <f t="shared" ref="AC29:CN29" si="3120">AC61*AC$32</f>
        <v>5954.5214947680015</v>
      </c>
      <c r="AD29" s="803">
        <f t="shared" si="396"/>
        <v>3046.9598015472002</v>
      </c>
      <c r="AE29" s="803">
        <f t="shared" si="397"/>
        <v>3004.2219165420001</v>
      </c>
      <c r="AF29" s="803">
        <f t="shared" si="398"/>
        <v>3029.3618488980001</v>
      </c>
      <c r="AG29" s="803">
        <f t="shared" si="399"/>
        <v>3129.9215783220002</v>
      </c>
      <c r="AH29" s="803">
        <f t="shared" si="400"/>
        <v>3456.7406989500005</v>
      </c>
      <c r="AI29" s="803">
        <f t="shared" ref="AI29:CT29" si="3121">AJ61*AI$32</f>
        <v>3904.2314948868002</v>
      </c>
      <c r="AJ29" s="803">
        <f t="shared" ref="AJ29:CU29" si="3122">AJ61*AJ$32</f>
        <v>5568.4950168539999</v>
      </c>
      <c r="AK29" s="803">
        <f t="shared" si="403"/>
        <v>3708.87154848</v>
      </c>
      <c r="AL29" s="803">
        <f t="shared" si="404"/>
        <v>3656.8494228</v>
      </c>
      <c r="AM29" s="803">
        <f t="shared" si="405"/>
        <v>3687.4506732</v>
      </c>
      <c r="AN29" s="803">
        <f t="shared" si="406"/>
        <v>3809.8556748000001</v>
      </c>
      <c r="AO29" s="803">
        <f t="shared" si="407"/>
        <v>4207.6719300000004</v>
      </c>
      <c r="AP29" s="803">
        <f t="shared" ref="AP29:DA29" si="3123">AQ61*AP$32</f>
        <v>4752.37418712</v>
      </c>
      <c r="AQ29" s="803">
        <f t="shared" ref="AQ29:DB29" si="3124">AQ61*AQ$32</f>
        <v>6778.1769635999999</v>
      </c>
      <c r="AR29" s="803">
        <f t="shared" si="410"/>
        <v>3135.6391610880005</v>
      </c>
      <c r="AS29" s="803">
        <f t="shared" si="411"/>
        <v>3091.6574236800002</v>
      </c>
      <c r="AT29" s="803">
        <f t="shared" si="412"/>
        <v>3117.5290339200001</v>
      </c>
      <c r="AU29" s="803">
        <f t="shared" si="413"/>
        <v>3221.0154748800001</v>
      </c>
      <c r="AV29" s="803">
        <f t="shared" si="414"/>
        <v>3557.3464080000003</v>
      </c>
      <c r="AW29" s="803">
        <f t="shared" ref="AW29:DH29" si="3125">AX61*AW$32</f>
        <v>4017.8610702720002</v>
      </c>
      <c r="AX29" s="803">
        <f t="shared" ref="AX29:DI29" si="3126">AX61*AX$32</f>
        <v>5730.5616681600004</v>
      </c>
      <c r="AY29" s="803">
        <f t="shared" si="417"/>
        <v>3399.4657765152001</v>
      </c>
      <c r="AZ29" s="803">
        <f t="shared" si="418"/>
        <v>3351.783500772</v>
      </c>
      <c r="BA29" s="803">
        <f t="shared" si="419"/>
        <v>3379.8318982680003</v>
      </c>
      <c r="BB29" s="803">
        <f t="shared" si="420"/>
        <v>3492.0254882520003</v>
      </c>
      <c r="BC29" s="803">
        <f t="shared" si="421"/>
        <v>3856.6546557000006</v>
      </c>
      <c r="BD29" s="803">
        <f t="shared" ref="BD29:DO29" si="3127">BE61*BD$32</f>
        <v>4355.9161311287999</v>
      </c>
      <c r="BE29" s="803">
        <f t="shared" ref="BE29:DP29" si="3128">BE61*BE$32</f>
        <v>6212.7200453640007</v>
      </c>
      <c r="BF29" s="803">
        <f t="shared" si="424"/>
        <v>5537.9991646980006</v>
      </c>
      <c r="BG29" s="803">
        <f t="shared" si="425"/>
        <v>5460.3209585925006</v>
      </c>
      <c r="BH29" s="803">
        <f t="shared" si="426"/>
        <v>5506.0140210075006</v>
      </c>
      <c r="BI29" s="803">
        <f t="shared" si="427"/>
        <v>5688.7862706675005</v>
      </c>
      <c r="BJ29" s="803">
        <f t="shared" si="428"/>
        <v>6282.7960820625012</v>
      </c>
      <c r="BK29" s="803">
        <f t="shared" ref="BK29:DV29" si="3129">BL61*BK$32</f>
        <v>7096.1325930495013</v>
      </c>
      <c r="BL29" s="803">
        <f t="shared" ref="BL29:DW29" si="3130">BL61*BL$32</f>
        <v>10121.013324922502</v>
      </c>
      <c r="BM29" s="803">
        <f t="shared" si="431"/>
        <v>6348.0829022226017</v>
      </c>
      <c r="BN29" s="803">
        <f t="shared" si="432"/>
        <v>6259.0421354422506</v>
      </c>
      <c r="BO29" s="803">
        <f t="shared" si="433"/>
        <v>6311.4190570777509</v>
      </c>
      <c r="BP29" s="803">
        <f t="shared" si="434"/>
        <v>6520.9267436197515</v>
      </c>
      <c r="BQ29" s="803">
        <f t="shared" si="435"/>
        <v>7201.8267248812517</v>
      </c>
      <c r="BR29" s="803">
        <f t="shared" ref="BR29:EC29" si="3131">BS61*BR$32</f>
        <v>8134.135929993151</v>
      </c>
      <c r="BS29" s="803">
        <f t="shared" ref="BS29:ED29" si="3132">BS61*BS$32</f>
        <v>11601.488142263252</v>
      </c>
      <c r="BT29" s="803">
        <f t="shared" si="438"/>
        <v>6650.4846744755987</v>
      </c>
      <c r="BU29" s="803">
        <f t="shared" si="439"/>
        <v>6557.2022986784987</v>
      </c>
      <c r="BV29" s="803">
        <f t="shared" si="440"/>
        <v>6612.0742844414981</v>
      </c>
      <c r="BW29" s="803">
        <f t="shared" si="441"/>
        <v>6831.5622274934985</v>
      </c>
      <c r="BX29" s="803">
        <f t="shared" si="442"/>
        <v>7544.8980424124993</v>
      </c>
      <c r="BY29" s="803">
        <f t="shared" ref="BY29:EJ29" si="3133">BZ61*BY$32</f>
        <v>8521.6193889938986</v>
      </c>
      <c r="BZ29" s="803">
        <f t="shared" ref="BZ29:EK29" si="3134">BZ61*BZ$32</f>
        <v>12154.144846504498</v>
      </c>
      <c r="CA29" s="803">
        <f t="shared" si="445"/>
        <v>6307.8764401800008</v>
      </c>
      <c r="CB29" s="803">
        <f t="shared" si="446"/>
        <v>6219.3996254250005</v>
      </c>
      <c r="CC29" s="803">
        <f t="shared" si="447"/>
        <v>6271.4448105750007</v>
      </c>
      <c r="CD29" s="803">
        <f t="shared" si="448"/>
        <v>6479.6255511750005</v>
      </c>
      <c r="CE29" s="803">
        <f t="shared" si="449"/>
        <v>7156.212958125001</v>
      </c>
      <c r="CF29" s="803">
        <f t="shared" ref="CF29:EQ29" si="3135">CG61*CF$32</f>
        <v>8082.6172537950006</v>
      </c>
      <c r="CG29" s="803">
        <f t="shared" ref="CG29:ER29" si="3136">CG61*CG$32</f>
        <v>11528.008510725002</v>
      </c>
      <c r="CH29" s="803">
        <f t="shared" si="452"/>
        <v>7072.6216761900014</v>
      </c>
      <c r="CI29" s="803">
        <f t="shared" si="453"/>
        <v>6973.4182368375004</v>
      </c>
      <c r="CJ29" s="803">
        <f t="shared" si="454"/>
        <v>7031.7732011625003</v>
      </c>
      <c r="CK29" s="803">
        <f t="shared" si="455"/>
        <v>7265.1930584625006</v>
      </c>
      <c r="CL29" s="803">
        <f t="shared" si="456"/>
        <v>8023.8075946875015</v>
      </c>
      <c r="CM29" s="803">
        <f t="shared" ref="CM29:EX29" si="3137">CN61*CM$32</f>
        <v>9062.5259596725009</v>
      </c>
      <c r="CN29" s="803">
        <f t="shared" ref="CN29:EY29" si="3138">CN61*CN$32</f>
        <v>12925.624597987502</v>
      </c>
      <c r="CO29" s="803">
        <f t="shared" si="459"/>
        <v>2837.0481577199998</v>
      </c>
      <c r="CP29" s="803">
        <f t="shared" si="460"/>
        <v>2797.2545779499997</v>
      </c>
      <c r="CQ29" s="803">
        <f t="shared" si="461"/>
        <v>2820.6625660499999</v>
      </c>
      <c r="CR29" s="803">
        <f t="shared" si="462"/>
        <v>2914.2945184499999</v>
      </c>
      <c r="CS29" s="803">
        <f t="shared" si="463"/>
        <v>3218.5983637499999</v>
      </c>
      <c r="CT29" s="803">
        <f t="shared" ref="CT29:FE29" si="3139">CU61*CT$32</f>
        <v>3635.2605519299996</v>
      </c>
      <c r="CU29" s="803">
        <f t="shared" ref="CU29:FF29" si="3140">CU61*CU$32</f>
        <v>5184.8693641499995</v>
      </c>
      <c r="CV29" s="803">
        <f t="shared" si="466"/>
        <v>2677.2538841999999</v>
      </c>
      <c r="CW29" s="803">
        <f t="shared" si="467"/>
        <v>2639.7016432499995</v>
      </c>
      <c r="CX29" s="803">
        <f t="shared" si="468"/>
        <v>2661.7911967499995</v>
      </c>
      <c r="CY29" s="803">
        <f t="shared" si="469"/>
        <v>2750.1494107499998</v>
      </c>
      <c r="CZ29" s="803">
        <f t="shared" si="470"/>
        <v>3037.3136062499998</v>
      </c>
      <c r="DA29" s="803">
        <f t="shared" ref="DA29:FL29" si="3141">DB61*DA$32</f>
        <v>3430.5076585499996</v>
      </c>
      <c r="DB29" s="803">
        <f t="shared" ref="DB29:FM29" si="3142">DB61*DB$32</f>
        <v>4892.8361002499996</v>
      </c>
      <c r="DC29" s="803">
        <f t="shared" si="473"/>
        <v>2316.4038273599995</v>
      </c>
      <c r="DD29" s="803">
        <f t="shared" si="474"/>
        <v>2283.9130145999993</v>
      </c>
      <c r="DE29" s="803">
        <f t="shared" si="475"/>
        <v>2303.0252573999996</v>
      </c>
      <c r="DF29" s="803">
        <f t="shared" si="476"/>
        <v>2379.4742285999996</v>
      </c>
      <c r="DG29" s="803">
        <f t="shared" si="477"/>
        <v>2627.9333849999998</v>
      </c>
      <c r="DH29" s="803">
        <f t="shared" ref="DH29:FS29" si="3143">DI61*DH$32</f>
        <v>2968.1313068399995</v>
      </c>
      <c r="DI29" s="803">
        <f t="shared" ref="DI29:FT29" si="3144">DI61*DI$32</f>
        <v>4233.361780199999</v>
      </c>
      <c r="DJ29" s="803">
        <f t="shared" si="480"/>
        <v>3038.4256906800006</v>
      </c>
      <c r="DK29" s="803">
        <f t="shared" si="481"/>
        <v>2995.8075085500004</v>
      </c>
      <c r="DL29" s="803">
        <f t="shared" si="482"/>
        <v>3020.8770274500002</v>
      </c>
      <c r="DM29" s="803">
        <f t="shared" si="483"/>
        <v>3121.1551030500004</v>
      </c>
      <c r="DN29" s="803">
        <f t="shared" si="484"/>
        <v>3447.0588487500008</v>
      </c>
      <c r="DO29" s="803">
        <f t="shared" ref="DO29:FZ29" si="3145">DP61*DO$32</f>
        <v>3893.2962851700004</v>
      </c>
      <c r="DP29" s="803">
        <f t="shared" ref="DP29:GA29" si="3146">DP61*DP$32</f>
        <v>5552.8984363500003</v>
      </c>
      <c r="DQ29" s="803">
        <f t="shared" si="487"/>
        <v>4496.39554282272</v>
      </c>
      <c r="DR29" s="803">
        <f t="shared" si="488"/>
        <v>4433.3272885092001</v>
      </c>
      <c r="DS29" s="803">
        <f t="shared" si="489"/>
        <v>4470.4262616347996</v>
      </c>
      <c r="DT29" s="803">
        <f t="shared" si="490"/>
        <v>4618.8221541372004</v>
      </c>
      <c r="DU29" s="803">
        <f t="shared" si="491"/>
        <v>5101.1088047700005</v>
      </c>
      <c r="DV29" s="803">
        <f t="shared" ref="DV29:GG29" si="3147">DW61*DV$32</f>
        <v>5761.4705264056802</v>
      </c>
      <c r="DW29" s="803">
        <f t="shared" ref="DW29:GH29" si="3148">DW61*DW$32</f>
        <v>8217.4225473204006</v>
      </c>
      <c r="DX29" s="803">
        <f>ED61*DX$31</f>
        <v>8122.4017051320006</v>
      </c>
      <c r="DY29" s="803">
        <f>ED61*DY$31</f>
        <v>7055.5787946071996</v>
      </c>
      <c r="DZ29" s="803">
        <f>ED61*DZ$31</f>
        <v>9897.2070926414399</v>
      </c>
      <c r="EA29" s="803">
        <f>ED61*EA$31</f>
        <v>3292.6034374833603</v>
      </c>
      <c r="EB29" s="803">
        <f>ED61*EB$31</f>
        <v>3932.6971837982405</v>
      </c>
      <c r="EC29" s="803">
        <f>ED61*EC$31</f>
        <v>6400.9374631488008</v>
      </c>
      <c r="ED29" s="803">
        <f>ED61*ED$31</f>
        <v>9790.5248015889611</v>
      </c>
      <c r="EE29" s="803">
        <f t="shared" si="2662"/>
        <v>0</v>
      </c>
      <c r="EF29" s="803">
        <f t="shared" si="2663"/>
        <v>0</v>
      </c>
      <c r="EG29" s="803">
        <f t="shared" si="2664"/>
        <v>0</v>
      </c>
      <c r="EH29" s="803">
        <f t="shared" si="2665"/>
        <v>0</v>
      </c>
      <c r="EI29" s="803">
        <f t="shared" si="2666"/>
        <v>0</v>
      </c>
      <c r="EJ29" s="803">
        <f t="shared" si="2667"/>
        <v>0</v>
      </c>
      <c r="EK29" s="803">
        <f t="shared" si="2668"/>
        <v>0</v>
      </c>
      <c r="EL29" s="803">
        <f t="shared" si="2669"/>
        <v>0</v>
      </c>
      <c r="EM29" s="803">
        <f t="shared" si="2670"/>
        <v>0</v>
      </c>
      <c r="EN29" s="803">
        <f t="shared" si="2671"/>
        <v>0</v>
      </c>
      <c r="EO29" s="803">
        <f t="shared" si="2672"/>
        <v>0</v>
      </c>
      <c r="EP29" s="803">
        <f t="shared" si="2673"/>
        <v>0</v>
      </c>
      <c r="EQ29" s="803">
        <f t="shared" si="2674"/>
        <v>0</v>
      </c>
      <c r="ER29" s="803">
        <f t="shared" si="2675"/>
        <v>0</v>
      </c>
      <c r="ES29" s="803">
        <f t="shared" si="2676"/>
        <v>0</v>
      </c>
      <c r="ET29" s="803">
        <f t="shared" si="2677"/>
        <v>0</v>
      </c>
      <c r="EU29" s="803">
        <f t="shared" si="2678"/>
        <v>0</v>
      </c>
      <c r="EV29" s="803">
        <f t="shared" si="2679"/>
        <v>0</v>
      </c>
      <c r="EW29" s="803">
        <f t="shared" si="2680"/>
        <v>0</v>
      </c>
      <c r="EX29" s="803">
        <f t="shared" si="2681"/>
        <v>0</v>
      </c>
      <c r="EY29" s="803">
        <f t="shared" si="2682"/>
        <v>0</v>
      </c>
      <c r="EZ29" s="803">
        <f t="shared" si="2683"/>
        <v>0</v>
      </c>
      <c r="FA29" s="803">
        <f t="shared" si="2684"/>
        <v>0</v>
      </c>
      <c r="FB29" s="803">
        <f t="shared" si="2685"/>
        <v>0</v>
      </c>
      <c r="FC29" s="803">
        <f t="shared" si="2686"/>
        <v>0</v>
      </c>
      <c r="FD29" s="803">
        <f t="shared" si="2687"/>
        <v>0</v>
      </c>
      <c r="FE29" s="803">
        <f t="shared" si="2688"/>
        <v>0</v>
      </c>
      <c r="FF29" s="803">
        <f t="shared" si="2689"/>
        <v>0</v>
      </c>
      <c r="FG29" s="803">
        <f t="shared" si="2690"/>
        <v>0</v>
      </c>
      <c r="FH29" s="803">
        <f t="shared" si="2691"/>
        <v>0</v>
      </c>
      <c r="FI29" s="803">
        <f t="shared" si="2692"/>
        <v>0</v>
      </c>
      <c r="FJ29" s="803">
        <f t="shared" si="2693"/>
        <v>0</v>
      </c>
      <c r="FK29" s="803">
        <f t="shared" si="2694"/>
        <v>0</v>
      </c>
      <c r="FL29" s="803">
        <f t="shared" si="2695"/>
        <v>0</v>
      </c>
      <c r="FM29" s="803">
        <f t="shared" si="2696"/>
        <v>0</v>
      </c>
      <c r="FN29" s="803">
        <f t="shared" si="2697"/>
        <v>0</v>
      </c>
      <c r="FO29" s="803">
        <f t="shared" si="2698"/>
        <v>0</v>
      </c>
      <c r="FP29" s="803">
        <f t="shared" si="2699"/>
        <v>0</v>
      </c>
      <c r="FQ29" s="803">
        <f t="shared" si="2700"/>
        <v>0</v>
      </c>
      <c r="FR29" s="803">
        <f t="shared" si="2701"/>
        <v>0</v>
      </c>
      <c r="FS29" s="803">
        <f t="shared" si="2702"/>
        <v>0</v>
      </c>
      <c r="FT29" s="803">
        <f t="shared" si="2703"/>
        <v>0</v>
      </c>
      <c r="FU29" s="803">
        <f t="shared" si="2704"/>
        <v>0</v>
      </c>
      <c r="FV29" s="803">
        <f t="shared" si="2705"/>
        <v>0</v>
      </c>
      <c r="FW29" s="803">
        <f t="shared" si="2706"/>
        <v>0</v>
      </c>
      <c r="FX29" s="803">
        <f t="shared" si="2707"/>
        <v>0</v>
      </c>
      <c r="FY29" s="803">
        <f t="shared" si="2708"/>
        <v>0</v>
      </c>
      <c r="FZ29" s="803">
        <f t="shared" si="2709"/>
        <v>0</v>
      </c>
      <c r="GA29" s="803">
        <f t="shared" si="2710"/>
        <v>0</v>
      </c>
      <c r="GB29" s="803">
        <f t="shared" si="2711"/>
        <v>0</v>
      </c>
      <c r="GC29" s="803">
        <f t="shared" si="2712"/>
        <v>0</v>
      </c>
      <c r="GD29" s="803">
        <f t="shared" si="2713"/>
        <v>0</v>
      </c>
      <c r="GE29" s="803">
        <f t="shared" si="2714"/>
        <v>0</v>
      </c>
      <c r="GF29" s="803">
        <f t="shared" si="2715"/>
        <v>0</v>
      </c>
      <c r="GG29" s="803">
        <f t="shared" si="2716"/>
        <v>0</v>
      </c>
      <c r="GH29" s="803">
        <f t="shared" si="2717"/>
        <v>0</v>
      </c>
      <c r="GI29" s="803">
        <f t="shared" si="2718"/>
        <v>0</v>
      </c>
      <c r="GJ29" s="803">
        <f t="shared" si="2719"/>
        <v>0</v>
      </c>
      <c r="GK29" s="803">
        <f t="shared" si="2720"/>
        <v>0</v>
      </c>
      <c r="GL29" s="803">
        <f t="shared" si="2721"/>
        <v>0</v>
      </c>
      <c r="GM29" s="803">
        <f t="shared" si="2722"/>
        <v>0</v>
      </c>
      <c r="GN29" s="803">
        <f t="shared" si="2723"/>
        <v>0</v>
      </c>
      <c r="GO29" s="803">
        <f t="shared" si="2724"/>
        <v>0</v>
      </c>
      <c r="GP29" s="803">
        <f t="shared" si="2725"/>
        <v>0</v>
      </c>
      <c r="GQ29" s="803">
        <f t="shared" si="2726"/>
        <v>0</v>
      </c>
      <c r="GR29" s="803">
        <f t="shared" si="2727"/>
        <v>0</v>
      </c>
      <c r="GS29" s="803">
        <f t="shared" si="2728"/>
        <v>0</v>
      </c>
      <c r="GT29" s="803">
        <f t="shared" si="2729"/>
        <v>0</v>
      </c>
      <c r="GU29" s="803">
        <f t="shared" si="2730"/>
        <v>0</v>
      </c>
      <c r="GV29" s="803">
        <f t="shared" si="2731"/>
        <v>0</v>
      </c>
      <c r="GW29" s="803">
        <f t="shared" si="2732"/>
        <v>0</v>
      </c>
      <c r="GX29" s="803">
        <f t="shared" si="2733"/>
        <v>0</v>
      </c>
      <c r="GY29" s="803">
        <f t="shared" si="2734"/>
        <v>0</v>
      </c>
      <c r="GZ29" s="803">
        <f t="shared" si="2735"/>
        <v>0</v>
      </c>
      <c r="HA29" s="803">
        <f t="shared" si="2736"/>
        <v>0</v>
      </c>
      <c r="HB29" s="803">
        <f t="shared" si="2737"/>
        <v>0</v>
      </c>
      <c r="HC29" s="803">
        <f t="shared" si="2738"/>
        <v>0</v>
      </c>
      <c r="HD29" s="803">
        <f t="shared" si="2739"/>
        <v>0</v>
      </c>
      <c r="HE29" s="803">
        <f t="shared" si="2740"/>
        <v>0</v>
      </c>
      <c r="HF29" s="803">
        <f t="shared" si="2741"/>
        <v>0</v>
      </c>
      <c r="HG29" s="803">
        <f t="shared" si="2742"/>
        <v>0</v>
      </c>
      <c r="HH29" s="803">
        <f t="shared" si="2743"/>
        <v>0</v>
      </c>
      <c r="HI29" s="803">
        <f t="shared" si="2744"/>
        <v>0</v>
      </c>
      <c r="HJ29" s="803">
        <f t="shared" si="2745"/>
        <v>0</v>
      </c>
      <c r="HK29" s="803">
        <f t="shared" si="2746"/>
        <v>0</v>
      </c>
      <c r="HL29" s="803">
        <f t="shared" si="2747"/>
        <v>0</v>
      </c>
      <c r="HM29" s="803">
        <f t="shared" si="2748"/>
        <v>0</v>
      </c>
      <c r="HN29" s="803">
        <f t="shared" si="2749"/>
        <v>0</v>
      </c>
      <c r="HO29" s="803">
        <f t="shared" si="2750"/>
        <v>0</v>
      </c>
      <c r="HP29" s="803">
        <f t="shared" si="2751"/>
        <v>0</v>
      </c>
      <c r="HQ29" s="803">
        <f t="shared" si="2752"/>
        <v>0</v>
      </c>
      <c r="HR29" s="803">
        <f t="shared" si="2753"/>
        <v>0</v>
      </c>
      <c r="HS29" s="803">
        <f t="shared" si="2754"/>
        <v>0</v>
      </c>
      <c r="HT29" s="803">
        <f t="shared" si="2755"/>
        <v>0</v>
      </c>
      <c r="HU29" s="803">
        <f t="shared" si="2756"/>
        <v>0</v>
      </c>
      <c r="HV29" s="803">
        <f t="shared" si="2757"/>
        <v>0</v>
      </c>
      <c r="HW29" s="803">
        <f t="shared" si="2758"/>
        <v>0</v>
      </c>
      <c r="HX29" s="803">
        <f t="shared" si="2759"/>
        <v>0</v>
      </c>
      <c r="HY29" s="803">
        <f t="shared" si="2760"/>
        <v>0</v>
      </c>
      <c r="HZ29" s="803">
        <f t="shared" si="2761"/>
        <v>0</v>
      </c>
      <c r="IA29" s="803">
        <f t="shared" si="2762"/>
        <v>0</v>
      </c>
      <c r="IB29" s="803">
        <f t="shared" si="2763"/>
        <v>0</v>
      </c>
      <c r="IC29" s="803">
        <f t="shared" si="2764"/>
        <v>0</v>
      </c>
      <c r="ID29" s="803">
        <f t="shared" si="2765"/>
        <v>0</v>
      </c>
      <c r="IE29" s="803">
        <f t="shared" si="2766"/>
        <v>0</v>
      </c>
      <c r="IF29" s="803">
        <f t="shared" si="2767"/>
        <v>0</v>
      </c>
      <c r="IG29" s="803">
        <f t="shared" si="2768"/>
        <v>0</v>
      </c>
      <c r="IH29" s="803">
        <f t="shared" si="2769"/>
        <v>0</v>
      </c>
      <c r="II29" s="803">
        <f t="shared" si="2770"/>
        <v>0</v>
      </c>
      <c r="IJ29" s="803">
        <f t="shared" si="2771"/>
        <v>0</v>
      </c>
      <c r="IK29" s="803">
        <f t="shared" si="2772"/>
        <v>0</v>
      </c>
      <c r="IL29" s="803">
        <f t="shared" si="2773"/>
        <v>0</v>
      </c>
      <c r="IM29" s="803">
        <f t="shared" si="2774"/>
        <v>0</v>
      </c>
      <c r="IN29" s="803">
        <f t="shared" si="2775"/>
        <v>0</v>
      </c>
      <c r="IO29" s="803">
        <f t="shared" si="2776"/>
        <v>0</v>
      </c>
      <c r="IP29" s="803">
        <f t="shared" si="2777"/>
        <v>0</v>
      </c>
      <c r="IQ29" s="803">
        <f t="shared" si="2778"/>
        <v>0</v>
      </c>
      <c r="IR29" s="803">
        <f t="shared" si="2779"/>
        <v>0</v>
      </c>
      <c r="IS29" s="803">
        <f t="shared" si="2780"/>
        <v>0</v>
      </c>
      <c r="IT29" s="803">
        <f t="shared" si="2781"/>
        <v>0</v>
      </c>
      <c r="IU29" s="803">
        <f t="shared" si="2782"/>
        <v>0</v>
      </c>
      <c r="IV29" s="803">
        <f t="shared" si="2783"/>
        <v>0</v>
      </c>
      <c r="IW29" s="803">
        <f t="shared" si="2784"/>
        <v>0</v>
      </c>
      <c r="IX29" s="803">
        <f t="shared" si="2785"/>
        <v>0</v>
      </c>
      <c r="IY29" s="803">
        <f t="shared" si="2786"/>
        <v>0</v>
      </c>
      <c r="IZ29" s="803">
        <f t="shared" si="2787"/>
        <v>0</v>
      </c>
      <c r="JA29" s="803">
        <f t="shared" si="2788"/>
        <v>0</v>
      </c>
      <c r="JB29" s="803">
        <f t="shared" si="2789"/>
        <v>0</v>
      </c>
      <c r="JC29" s="803">
        <f t="shared" si="2790"/>
        <v>0</v>
      </c>
      <c r="JD29" s="803">
        <f t="shared" si="2791"/>
        <v>0</v>
      </c>
      <c r="JE29" s="803">
        <f t="shared" si="2792"/>
        <v>0</v>
      </c>
      <c r="JF29" s="803">
        <f t="shared" si="2793"/>
        <v>0</v>
      </c>
      <c r="JG29" s="803">
        <f t="shared" si="2794"/>
        <v>0</v>
      </c>
      <c r="JH29" s="803">
        <f t="shared" si="2795"/>
        <v>0</v>
      </c>
      <c r="JI29" s="803">
        <f t="shared" si="2796"/>
        <v>0</v>
      </c>
      <c r="JJ29" s="803">
        <f t="shared" si="2797"/>
        <v>0</v>
      </c>
      <c r="JK29" s="803">
        <f t="shared" si="2798"/>
        <v>0</v>
      </c>
      <c r="JL29" s="803">
        <f t="shared" si="2799"/>
        <v>0</v>
      </c>
      <c r="JM29" s="803">
        <f t="shared" si="2800"/>
        <v>0</v>
      </c>
      <c r="JN29" s="803">
        <f t="shared" si="2801"/>
        <v>0</v>
      </c>
      <c r="JO29" s="803">
        <f t="shared" si="3012"/>
        <v>0</v>
      </c>
      <c r="JP29" s="803">
        <f t="shared" si="3013"/>
        <v>0</v>
      </c>
      <c r="JQ29" s="803">
        <f t="shared" si="3014"/>
        <v>0</v>
      </c>
      <c r="JR29" s="803">
        <f t="shared" si="3015"/>
        <v>0</v>
      </c>
      <c r="JS29" s="803">
        <f t="shared" si="3016"/>
        <v>0</v>
      </c>
      <c r="JT29" s="803">
        <f t="shared" si="3017"/>
        <v>0</v>
      </c>
      <c r="JU29" s="803">
        <f t="shared" si="3018"/>
        <v>0</v>
      </c>
      <c r="JV29" s="803">
        <f t="shared" si="3019"/>
        <v>0</v>
      </c>
      <c r="JW29" s="803">
        <f t="shared" si="3020"/>
        <v>0</v>
      </c>
      <c r="JX29" s="803">
        <f t="shared" si="3021"/>
        <v>0</v>
      </c>
      <c r="JY29" s="803">
        <f t="shared" si="3022"/>
        <v>0</v>
      </c>
      <c r="JZ29" s="803">
        <f t="shared" si="3023"/>
        <v>0</v>
      </c>
      <c r="KA29" s="803">
        <f t="shared" si="3024"/>
        <v>0</v>
      </c>
      <c r="KB29" s="803">
        <f t="shared" si="3025"/>
        <v>0</v>
      </c>
      <c r="KC29" s="803">
        <f t="shared" si="3026"/>
        <v>0</v>
      </c>
      <c r="KD29" s="803">
        <f t="shared" si="3027"/>
        <v>0</v>
      </c>
      <c r="KE29" s="803">
        <f t="shared" si="3028"/>
        <v>0</v>
      </c>
      <c r="KF29" s="803">
        <f t="shared" si="3029"/>
        <v>0</v>
      </c>
      <c r="KG29" s="803">
        <f t="shared" si="3030"/>
        <v>0</v>
      </c>
      <c r="KH29" s="803">
        <f t="shared" si="3031"/>
        <v>0</v>
      </c>
      <c r="KI29" s="803">
        <f t="shared" si="3032"/>
        <v>0</v>
      </c>
      <c r="KJ29" s="803">
        <f t="shared" si="3033"/>
        <v>0</v>
      </c>
      <c r="KK29" s="803">
        <f t="shared" si="3034"/>
        <v>0</v>
      </c>
      <c r="KL29" s="803">
        <f t="shared" si="3035"/>
        <v>0</v>
      </c>
      <c r="KM29" s="803">
        <f t="shared" si="3036"/>
        <v>0</v>
      </c>
      <c r="KN29" s="803">
        <f t="shared" si="3037"/>
        <v>0</v>
      </c>
      <c r="KO29" s="803">
        <f t="shared" si="3038"/>
        <v>0</v>
      </c>
      <c r="KP29" s="803">
        <f t="shared" si="3039"/>
        <v>0</v>
      </c>
      <c r="KQ29" s="803">
        <f t="shared" si="3040"/>
        <v>0</v>
      </c>
      <c r="KR29" s="803">
        <f t="shared" si="3041"/>
        <v>0</v>
      </c>
      <c r="KS29" s="803">
        <f t="shared" si="3042"/>
        <v>0</v>
      </c>
      <c r="KT29" s="803">
        <f t="shared" si="3043"/>
        <v>0</v>
      </c>
      <c r="KU29" s="803">
        <f t="shared" si="3044"/>
        <v>0</v>
      </c>
      <c r="KV29" s="803">
        <f t="shared" si="3045"/>
        <v>0</v>
      </c>
      <c r="KW29" s="803">
        <f t="shared" si="3046"/>
        <v>0</v>
      </c>
      <c r="KX29" s="803">
        <f t="shared" si="3047"/>
        <v>0</v>
      </c>
      <c r="KY29" s="803">
        <f t="shared" si="3048"/>
        <v>0</v>
      </c>
      <c r="KZ29" s="803">
        <f t="shared" si="3049"/>
        <v>0</v>
      </c>
      <c r="LA29" s="803">
        <f t="shared" si="3050"/>
        <v>0</v>
      </c>
      <c r="LB29" s="803">
        <f t="shared" si="3051"/>
        <v>0</v>
      </c>
      <c r="LC29" s="803">
        <f t="shared" si="3052"/>
        <v>0</v>
      </c>
      <c r="LD29" s="803">
        <f t="shared" si="3053"/>
        <v>0</v>
      </c>
      <c r="LE29" s="803">
        <f t="shared" si="3054"/>
        <v>0</v>
      </c>
      <c r="LF29" s="803">
        <f t="shared" si="3055"/>
        <v>0</v>
      </c>
      <c r="LG29" s="803">
        <f t="shared" si="3056"/>
        <v>0</v>
      </c>
      <c r="LH29" s="803">
        <f t="shared" si="3057"/>
        <v>0</v>
      </c>
      <c r="LI29" s="803">
        <f t="shared" si="3058"/>
        <v>0</v>
      </c>
      <c r="LJ29" s="803">
        <f t="shared" si="3059"/>
        <v>0</v>
      </c>
      <c r="LK29" s="803">
        <f t="shared" si="3060"/>
        <v>0</v>
      </c>
      <c r="LL29" s="803">
        <f t="shared" si="3061"/>
        <v>0</v>
      </c>
      <c r="LM29" s="803">
        <f t="shared" si="3062"/>
        <v>0</v>
      </c>
      <c r="LN29" s="803">
        <f t="shared" si="3063"/>
        <v>0</v>
      </c>
      <c r="LO29" s="803">
        <f t="shared" si="3064"/>
        <v>0</v>
      </c>
      <c r="LP29" s="803">
        <f t="shared" si="3065"/>
        <v>0</v>
      </c>
      <c r="LQ29" s="803">
        <f t="shared" si="3066"/>
        <v>0</v>
      </c>
      <c r="LR29" s="803">
        <f t="shared" si="3067"/>
        <v>0</v>
      </c>
      <c r="LS29" s="803">
        <f t="shared" si="3068"/>
        <v>0</v>
      </c>
      <c r="LT29" s="803">
        <f t="shared" si="3069"/>
        <v>0</v>
      </c>
      <c r="LU29" s="803">
        <f t="shared" si="3070"/>
        <v>0</v>
      </c>
      <c r="LV29" s="803">
        <f t="shared" si="3071"/>
        <v>0</v>
      </c>
      <c r="LW29" s="803">
        <f t="shared" si="3072"/>
        <v>0</v>
      </c>
      <c r="LX29" s="803">
        <f t="shared" si="3073"/>
        <v>0</v>
      </c>
      <c r="LY29" s="803">
        <f t="shared" si="3074"/>
        <v>0</v>
      </c>
      <c r="LZ29" s="803">
        <f t="shared" si="3075"/>
        <v>0</v>
      </c>
      <c r="MA29" s="803">
        <f t="shared" si="3076"/>
        <v>0</v>
      </c>
      <c r="MB29" s="803">
        <f t="shared" si="3077"/>
        <v>0</v>
      </c>
      <c r="MC29" s="803">
        <f t="shared" si="3078"/>
        <v>0</v>
      </c>
      <c r="MD29" s="803">
        <f t="shared" si="3079"/>
        <v>0</v>
      </c>
      <c r="ME29" s="803">
        <f t="shared" si="3080"/>
        <v>0</v>
      </c>
      <c r="MF29" s="803">
        <f t="shared" si="3081"/>
        <v>0</v>
      </c>
      <c r="MG29" s="803">
        <f t="shared" si="3082"/>
        <v>0</v>
      </c>
      <c r="MH29" s="803">
        <f t="shared" si="3083"/>
        <v>0</v>
      </c>
      <c r="MI29" s="803">
        <f t="shared" si="3084"/>
        <v>0</v>
      </c>
      <c r="MJ29" s="803">
        <f t="shared" si="3085"/>
        <v>0</v>
      </c>
      <c r="MK29" s="803">
        <f t="shared" si="3086"/>
        <v>0</v>
      </c>
      <c r="ML29" s="803">
        <f t="shared" si="3087"/>
        <v>0</v>
      </c>
      <c r="MM29" s="803">
        <f t="shared" si="3088"/>
        <v>0</v>
      </c>
      <c r="MN29" s="803">
        <f t="shared" si="3089"/>
        <v>0</v>
      </c>
      <c r="MO29" s="803">
        <f t="shared" si="3090"/>
        <v>0</v>
      </c>
      <c r="MP29" s="803">
        <f t="shared" si="3091"/>
        <v>0</v>
      </c>
      <c r="MQ29" s="803">
        <f t="shared" si="3092"/>
        <v>0</v>
      </c>
      <c r="MR29" s="803">
        <f t="shared" si="3093"/>
        <v>0</v>
      </c>
      <c r="MS29" s="803">
        <f t="shared" si="3094"/>
        <v>0</v>
      </c>
      <c r="MT29" s="803">
        <f t="shared" si="3095"/>
        <v>0</v>
      </c>
      <c r="MU29" s="803">
        <f t="shared" si="3096"/>
        <v>0</v>
      </c>
      <c r="MV29" s="803">
        <f t="shared" si="3097"/>
        <v>0</v>
      </c>
      <c r="MW29" s="803">
        <f t="shared" si="3098"/>
        <v>0</v>
      </c>
      <c r="MX29" s="803">
        <f t="shared" si="3099"/>
        <v>0</v>
      </c>
      <c r="MY29" s="803">
        <f t="shared" si="3100"/>
        <v>0</v>
      </c>
      <c r="MZ29" s="803">
        <f t="shared" si="3101"/>
        <v>0</v>
      </c>
      <c r="NA29" s="803">
        <f t="shared" si="3102"/>
        <v>0</v>
      </c>
      <c r="NB29" s="803">
        <f t="shared" si="3103"/>
        <v>0</v>
      </c>
      <c r="NC29" s="803">
        <f t="shared" si="3104"/>
        <v>0</v>
      </c>
      <c r="ND29" s="803">
        <f t="shared" si="3105"/>
        <v>0</v>
      </c>
      <c r="NE29" s="803">
        <f t="shared" si="3106"/>
        <v>0</v>
      </c>
      <c r="NF29" s="803">
        <f t="shared" si="3107"/>
        <v>0</v>
      </c>
      <c r="NG29" s="803">
        <f t="shared" ref="NG29:OC29" si="3149">NH61*NG$32</f>
        <v>0</v>
      </c>
      <c r="NH29" s="803">
        <f t="shared" ref="NH29:OC29" si="3150">NH61*NH$32</f>
        <v>0</v>
      </c>
      <c r="NI29" s="803">
        <f t="shared" si="722"/>
        <v>0</v>
      </c>
      <c r="NJ29" s="803">
        <f t="shared" si="723"/>
        <v>0</v>
      </c>
      <c r="NK29" s="803">
        <f t="shared" si="724"/>
        <v>0</v>
      </c>
      <c r="NL29" s="803">
        <f t="shared" si="725"/>
        <v>0</v>
      </c>
      <c r="NM29" s="803">
        <f t="shared" si="726"/>
        <v>0</v>
      </c>
      <c r="NN29" s="803">
        <f t="shared" ref="NN29:OC29" si="3151">NO61*NN$32</f>
        <v>0</v>
      </c>
      <c r="NO29" s="803">
        <f t="shared" ref="NO29:OC29" si="3152">NO61*NO$32</f>
        <v>0</v>
      </c>
      <c r="NP29" s="803">
        <f t="shared" si="729"/>
        <v>0</v>
      </c>
      <c r="NQ29" s="803">
        <f t="shared" si="730"/>
        <v>0</v>
      </c>
      <c r="NR29" s="803">
        <f t="shared" si="731"/>
        <v>0</v>
      </c>
      <c r="NS29" s="803">
        <f t="shared" si="732"/>
        <v>0</v>
      </c>
      <c r="NT29" s="803">
        <f t="shared" si="733"/>
        <v>0</v>
      </c>
      <c r="NU29" s="803">
        <f t="shared" ref="NU29:OC29" si="3153">NV61*NU$32</f>
        <v>0</v>
      </c>
      <c r="NV29" s="803">
        <f t="shared" ref="NV29:OC29" si="3154">NV61*NV$32</f>
        <v>0</v>
      </c>
      <c r="NW29" s="803">
        <f t="shared" si="736"/>
        <v>0</v>
      </c>
      <c r="NX29" s="803">
        <f t="shared" si="737"/>
        <v>0</v>
      </c>
      <c r="NY29" s="803">
        <f t="shared" si="738"/>
        <v>0</v>
      </c>
      <c r="NZ29" s="803">
        <f t="shared" si="739"/>
        <v>0</v>
      </c>
      <c r="OA29" s="803">
        <f t="shared" si="740"/>
        <v>0</v>
      </c>
      <c r="OB29" s="803">
        <f t="shared" ref="OB29:OC29" si="3155">OC61*OB$32</f>
        <v>0</v>
      </c>
      <c r="OC29" s="803">
        <f t="shared" si="367"/>
        <v>0</v>
      </c>
    </row>
    <row r="30" spans="1:435">
      <c r="A30" s="810" t="s">
        <v>37</v>
      </c>
      <c r="B30" s="803">
        <f>H62*B$32</f>
        <v>5904.1060139879992</v>
      </c>
      <c r="C30" s="803">
        <f>H62*C$32</f>
        <v>5821.2926458049997</v>
      </c>
      <c r="D30" s="803">
        <f>H62*D$32</f>
        <v>5870.0063917949992</v>
      </c>
      <c r="E30" s="803">
        <f>H62*E$32</f>
        <v>6064.8613757549992</v>
      </c>
      <c r="F30" s="803">
        <f>H62*F$32</f>
        <v>6698.1400736249998</v>
      </c>
      <c r="G30" s="803">
        <f>H62*G$32</f>
        <v>7565.2447522469993</v>
      </c>
      <c r="H30" s="803">
        <f>H62*H$32</f>
        <v>10790.094736784999</v>
      </c>
      <c r="I30" s="803">
        <f>O62*I$32</f>
        <v>5901.5241885599989</v>
      </c>
      <c r="J30" s="803">
        <f>O62*J$32</f>
        <v>5818.7470340999989</v>
      </c>
      <c r="K30" s="803">
        <f>O62*K$32</f>
        <v>5867.4394778999995</v>
      </c>
      <c r="L30" s="803">
        <f>O62*L$32</f>
        <v>6062.2092530999989</v>
      </c>
      <c r="M30" s="803">
        <f>O62*M$32</f>
        <v>6695.2110224999997</v>
      </c>
      <c r="N30" s="803">
        <f>O62*N$32</f>
        <v>7561.9365221399985</v>
      </c>
      <c r="O30" s="803">
        <f>O62*O$32</f>
        <v>10785.376301699998</v>
      </c>
      <c r="P30" s="803">
        <f>V62*P$32</f>
        <v>5809.3083028889996</v>
      </c>
      <c r="Q30" s="803">
        <f>V62*Q$32</f>
        <v>5727.8246055712498</v>
      </c>
      <c r="R30" s="803">
        <f>V62*R$32</f>
        <v>5775.7561922287496</v>
      </c>
      <c r="S30" s="803">
        <f>V62*S$32</f>
        <v>5967.4825388587496</v>
      </c>
      <c r="T30" s="803">
        <f>V62*T$32</f>
        <v>6590.5931654062497</v>
      </c>
      <c r="U30" s="803">
        <f>V62*U$32</f>
        <v>7443.7754079097494</v>
      </c>
      <c r="V30" s="803">
        <f>V62*V$32</f>
        <v>10616.846444636249</v>
      </c>
      <c r="W30" s="803">
        <f>AC62*W$32</f>
        <v>5294.5508279664009</v>
      </c>
      <c r="X30" s="803">
        <f>AC62*X$32</f>
        <v>5220.2873262540006</v>
      </c>
      <c r="Y30" s="803">
        <f>AC62*Y$32</f>
        <v>5263.9717390260003</v>
      </c>
      <c r="Z30" s="803">
        <f>AC62*Z$32</f>
        <v>5438.7093901140006</v>
      </c>
      <c r="AA30" s="803">
        <f>AC62*AA$32</f>
        <v>6006.6067561500013</v>
      </c>
      <c r="AB30" s="803">
        <f>AC62*AB$32</f>
        <v>6784.1893034916002</v>
      </c>
      <c r="AC30" s="803">
        <f>AC62*AC$32</f>
        <v>9676.0974289980004</v>
      </c>
      <c r="AD30" s="803">
        <f>AJ62*AD$32</f>
        <v>4951.3096775142003</v>
      </c>
      <c r="AE30" s="803">
        <f>AJ62*AE$32</f>
        <v>4881.8606143807501</v>
      </c>
      <c r="AF30" s="803">
        <f>AJ62*AF$32</f>
        <v>4922.7130044592495</v>
      </c>
      <c r="AG30" s="803">
        <f>AJ62*AG$32</f>
        <v>5086.1225647732499</v>
      </c>
      <c r="AH30" s="803">
        <f>AJ62*AH$32</f>
        <v>5617.2036357937504</v>
      </c>
      <c r="AI30" s="803">
        <f>AJ62*AI$32</f>
        <v>6344.3761791910501</v>
      </c>
      <c r="AJ30" s="803">
        <f>AJ62*AJ$32</f>
        <v>9048.8044023877501</v>
      </c>
      <c r="AK30" s="803">
        <f>AQ62*AK$32</f>
        <v>6026.9162662799999</v>
      </c>
      <c r="AL30" s="803">
        <f>AQ62*AL$32</f>
        <v>5942.3803120499997</v>
      </c>
      <c r="AM30" s="803">
        <f>AQ62*AM$32</f>
        <v>5992.1073439499996</v>
      </c>
      <c r="AN30" s="803">
        <f>AQ62*AN$32</f>
        <v>6191.0154715500003</v>
      </c>
      <c r="AO30" s="803">
        <f>AQ62*AO$32</f>
        <v>6837.4668862500012</v>
      </c>
      <c r="AP30" s="803">
        <f>AQ62*AP$32</f>
        <v>7722.6080540699995</v>
      </c>
      <c r="AQ30" s="803">
        <f>AQ62*AQ$32</f>
        <v>11014.53756585</v>
      </c>
      <c r="AR30" s="803">
        <f>AX62*AR$32</f>
        <v>5095.4136367680012</v>
      </c>
      <c r="AS30" s="803">
        <f>AX62*AS$32</f>
        <v>5023.9433134800011</v>
      </c>
      <c r="AT30" s="803">
        <f>AX62*AT$32</f>
        <v>5065.984680120001</v>
      </c>
      <c r="AU30" s="803">
        <f>AX62*AU$32</f>
        <v>5234.1501466800009</v>
      </c>
      <c r="AV30" s="803">
        <f>AX62*AV$32</f>
        <v>5780.6879130000016</v>
      </c>
      <c r="AW30" s="803">
        <f>AX62*AW$32</f>
        <v>6529.024239192001</v>
      </c>
      <c r="AX30" s="803">
        <f>AX62*AX$32</f>
        <v>9312.1627107600016</v>
      </c>
      <c r="AY30" s="803">
        <f>BE62*AY$32</f>
        <v>6373.9983309660001</v>
      </c>
      <c r="AZ30" s="803">
        <f>BE62*AZ$32</f>
        <v>6284.5940639474993</v>
      </c>
      <c r="BA30" s="803">
        <f>BE62*BA$32</f>
        <v>6337.1848092524997</v>
      </c>
      <c r="BB30" s="803">
        <f>BE62*BB$32</f>
        <v>6547.5477904724994</v>
      </c>
      <c r="BC30" s="803">
        <f>BE62*BC$32</f>
        <v>7231.2274794374998</v>
      </c>
      <c r="BD30" s="803">
        <f>BE62*BD$32</f>
        <v>8167.3427458664992</v>
      </c>
      <c r="BE30" s="803">
        <f>BE62*BE$32</f>
        <v>11648.8500850575</v>
      </c>
      <c r="BF30" s="803">
        <f>BL62*BF$32</f>
        <v>7383.9988862640002</v>
      </c>
      <c r="BG30" s="803">
        <f>BL62*BG$32</f>
        <v>7280.4279447899999</v>
      </c>
      <c r="BH30" s="803">
        <f>BL62*BH$32</f>
        <v>7341.3520280100001</v>
      </c>
      <c r="BI30" s="803">
        <f>BL62*BI$32</f>
        <v>7585.0483608900004</v>
      </c>
      <c r="BJ30" s="803">
        <f>BL62*BJ$32</f>
        <v>8377.0614427500004</v>
      </c>
      <c r="BK30" s="803">
        <f>BL62*BK$32</f>
        <v>9461.5101240660006</v>
      </c>
      <c r="BL30" s="803">
        <f>BL62*BL$32</f>
        <v>13494.684433230001</v>
      </c>
      <c r="BM30" s="803">
        <f>BS62*BM$32</f>
        <v>8464.110536296801</v>
      </c>
      <c r="BN30" s="803">
        <f>BS62*BN$32</f>
        <v>8345.3895139230008</v>
      </c>
      <c r="BO30" s="803">
        <f>BS62*BO$32</f>
        <v>8415.2254094370001</v>
      </c>
      <c r="BP30" s="803">
        <f>BS62*BP$32</f>
        <v>8694.5689914930008</v>
      </c>
      <c r="BQ30" s="803">
        <f>BS62*BQ$32</f>
        <v>9602.4356331750005</v>
      </c>
      <c r="BR30" s="803">
        <f>BS62*BR$32</f>
        <v>10845.514573324201</v>
      </c>
      <c r="BS30" s="803">
        <f>BS62*BS$32</f>
        <v>15468.650856351001</v>
      </c>
      <c r="BT30" s="803">
        <f>BZ62*BT$32</f>
        <v>8867.3128993007977</v>
      </c>
      <c r="BU30" s="803">
        <f>BZ62*BU$32</f>
        <v>8742.9363982379982</v>
      </c>
      <c r="BV30" s="803">
        <f>BZ62*BV$32</f>
        <v>8816.0990459219975</v>
      </c>
      <c r="BW30" s="803">
        <f>BZ62*BW$32</f>
        <v>9108.7496366579981</v>
      </c>
      <c r="BX30" s="803">
        <f>BZ62*BX$32</f>
        <v>10059.864056549999</v>
      </c>
      <c r="BY30" s="803">
        <f>BZ62*BY$32</f>
        <v>11362.159185325198</v>
      </c>
      <c r="BZ30" s="803">
        <f>BZ62*BZ$32</f>
        <v>16205.526462005995</v>
      </c>
      <c r="CA30" s="803">
        <f>CG62*CA$32</f>
        <v>8410.5019202399999</v>
      </c>
      <c r="CB30" s="803">
        <f>CG62*CB$32</f>
        <v>8292.5328338999989</v>
      </c>
      <c r="CC30" s="803">
        <f>CG62*CC$32</f>
        <v>8361.9264140999985</v>
      </c>
      <c r="CD30" s="803">
        <f>CG62*CD$32</f>
        <v>8639.5007348999989</v>
      </c>
      <c r="CE30" s="803">
        <f>CG62*CE$32</f>
        <v>9541.6172774999995</v>
      </c>
      <c r="CF30" s="803">
        <f>CG62*CF$32</f>
        <v>10776.82300506</v>
      </c>
      <c r="CG30" s="803">
        <f>CG62*CG$32</f>
        <v>15370.6780143</v>
      </c>
      <c r="CH30" s="803">
        <f>CN62*CH$32</f>
        <v>9430.1622349200006</v>
      </c>
      <c r="CI30" s="803">
        <f>CN62*CI$32</f>
        <v>9297.8909824500006</v>
      </c>
      <c r="CJ30" s="803">
        <f>CN62*CJ$32</f>
        <v>9375.6976015500004</v>
      </c>
      <c r="CK30" s="803">
        <f>CN62*CK$32</f>
        <v>9686.9240779500014</v>
      </c>
      <c r="CL30" s="803">
        <f>CN62*CL$32</f>
        <v>10698.410126250003</v>
      </c>
      <c r="CM30" s="803">
        <f>CN62*CM$32</f>
        <v>12083.367946230001</v>
      </c>
      <c r="CN30" s="803">
        <f>CN62*CN$32</f>
        <v>17234.166130650003</v>
      </c>
      <c r="CO30" s="803">
        <f>CU62*CO$32</f>
        <v>7092.6203943</v>
      </c>
      <c r="CP30" s="803">
        <f>CU62*CP$32</f>
        <v>6993.1364448749991</v>
      </c>
      <c r="CQ30" s="803">
        <f>CU62*CQ$32</f>
        <v>7051.6564151249995</v>
      </c>
      <c r="CR30" s="803">
        <f>CU62*CR$32</f>
        <v>7285.7362961250001</v>
      </c>
      <c r="CS30" s="803">
        <f>CU62*CS$32</f>
        <v>8046.4959093750003</v>
      </c>
      <c r="CT30" s="803">
        <f>CU62*CT$32</f>
        <v>9088.1513798249998</v>
      </c>
      <c r="CU30" s="803">
        <f>CU62*CU$32</f>
        <v>12962.173410375</v>
      </c>
      <c r="CV30" s="803">
        <f>DB62*CV$32</f>
        <v>6693.1347105000004</v>
      </c>
      <c r="CW30" s="803">
        <f>DB62*CW$32</f>
        <v>6599.2541081250001</v>
      </c>
      <c r="CX30" s="803">
        <f>DB62*CX$32</f>
        <v>6654.477991875</v>
      </c>
      <c r="CY30" s="803">
        <f>DB62*CY$32</f>
        <v>6875.3735268749997</v>
      </c>
      <c r="CZ30" s="803">
        <f>DB62*CZ$32</f>
        <v>7593.2840156250004</v>
      </c>
      <c r="DA30" s="803">
        <f>DB62*DA$32</f>
        <v>8576.2691463749998</v>
      </c>
      <c r="DB30" s="803">
        <f>DB62*DB$32</f>
        <v>12232.090250625</v>
      </c>
      <c r="DC30" s="803">
        <f>DI62*DC$32</f>
        <v>5791.0095683999989</v>
      </c>
      <c r="DD30" s="803">
        <f>DI62*DD$32</f>
        <v>5709.7825364999981</v>
      </c>
      <c r="DE30" s="803">
        <f>DI62*DE$32</f>
        <v>5757.5631434999987</v>
      </c>
      <c r="DF30" s="803">
        <f>DI62*DF$32</f>
        <v>5948.6855714999983</v>
      </c>
      <c r="DG30" s="803">
        <f>DI62*DG$32</f>
        <v>6569.8334624999989</v>
      </c>
      <c r="DH30" s="803">
        <f>DI62*DH$32</f>
        <v>7420.3282670999979</v>
      </c>
      <c r="DI30" s="803">
        <f>DI62*DI$32</f>
        <v>10583.404450499998</v>
      </c>
      <c r="DJ30" s="803">
        <f>DP62*DJ$32</f>
        <v>7596.0642267000003</v>
      </c>
      <c r="DK30" s="803">
        <f>DP62*DK$32</f>
        <v>7489.5187713750001</v>
      </c>
      <c r="DL30" s="803">
        <f>DP62*DL$32</f>
        <v>7552.1925686249997</v>
      </c>
      <c r="DM30" s="803">
        <f>DP62*DM$32</f>
        <v>7802.8877576250006</v>
      </c>
      <c r="DN30" s="803">
        <f>DP62*DN$32</f>
        <v>8617.6471218750012</v>
      </c>
      <c r="DO30" s="803">
        <f>DP62*DO$32</f>
        <v>9733.2407129250005</v>
      </c>
      <c r="DP30" s="803">
        <f>DP62*DP$32</f>
        <v>13882.246090875002</v>
      </c>
      <c r="DQ30" s="803">
        <f>DW62*DQ$32</f>
        <v>7306.6427570869209</v>
      </c>
      <c r="DR30" s="803">
        <f>DW62*DR$32</f>
        <v>7204.1568438274508</v>
      </c>
      <c r="DS30" s="803">
        <f>DW62*DS$32</f>
        <v>7264.4426751565506</v>
      </c>
      <c r="DT30" s="803">
        <f>DW62*DT$32</f>
        <v>7505.5860004729511</v>
      </c>
      <c r="DU30" s="803">
        <f>DW62*DU$32</f>
        <v>8289.3018077512515</v>
      </c>
      <c r="DV30" s="803">
        <f>DW62*DV$32</f>
        <v>9362.3896054092311</v>
      </c>
      <c r="DW30" s="803">
        <f>DW62*DW$32</f>
        <v>13353.311639395652</v>
      </c>
      <c r="DX30" s="803">
        <f>ED62*DX$31</f>
        <v>13198.902770839501</v>
      </c>
      <c r="DY30" s="803">
        <f>ED62*DY$31</f>
        <v>11465.315541236698</v>
      </c>
      <c r="DZ30" s="803">
        <f>ED62*DZ$31</f>
        <v>16082.96152554234</v>
      </c>
      <c r="EA30" s="803">
        <f>ED62*EA$31</f>
        <v>5350.4805859104599</v>
      </c>
      <c r="EB30" s="803">
        <f>ED62*EB$31</f>
        <v>6390.6329236721404</v>
      </c>
      <c r="EC30" s="803">
        <f>ED62*EC$31</f>
        <v>10401.523377616799</v>
      </c>
      <c r="ED30" s="803">
        <f>ED62*ED$31</f>
        <v>15909.602802582058</v>
      </c>
      <c r="EE30" s="803">
        <f>EK62*EE$31</f>
        <v>7682.6826490050007</v>
      </c>
      <c r="EF30" s="803">
        <f>EK62*EF$31</f>
        <v>4980.4977172860008</v>
      </c>
      <c r="EG30" s="803">
        <f>EK62*EG$31</f>
        <v>5075.8689501702002</v>
      </c>
      <c r="EH30" s="803">
        <f>EK62*EH$31</f>
        <v>5478.5474890146015</v>
      </c>
      <c r="EI30" s="803">
        <f>EK62*EI$31</f>
        <v>6379.2757995876009</v>
      </c>
      <c r="EJ30" s="803">
        <f>EK62*EJ$31</f>
        <v>9341.0824208247013</v>
      </c>
      <c r="EK30" s="803">
        <f>EK62*EK$31</f>
        <v>14046.063243111903</v>
      </c>
      <c r="EL30" s="803">
        <f>ER62*EL$31</f>
        <v>16215.949826212498</v>
      </c>
      <c r="EM30" s="803">
        <f>ER62*EM$31</f>
        <v>10512.408852854998</v>
      </c>
      <c r="EN30" s="803">
        <f>ER62*EN$31</f>
        <v>10713.710298973498</v>
      </c>
      <c r="EO30" s="803">
        <f>ER62*EO$31</f>
        <v>11563.649738140499</v>
      </c>
      <c r="EP30" s="803">
        <f>ER62*EP$31</f>
        <v>13464.830062592999</v>
      </c>
      <c r="EQ30" s="803">
        <f>9170.399212065*102%</f>
        <v>9353.8071963062994</v>
      </c>
      <c r="ER30" s="803">
        <f>13789.409138505*102%</f>
        <v>14065.1973212751</v>
      </c>
      <c r="ES30" s="803">
        <f>EY62*ES$31</f>
        <v>11105.50360464</v>
      </c>
      <c r="ET30" s="803">
        <f>EY62*ET$31</f>
        <v>7199.4299230080005</v>
      </c>
      <c r="EU30" s="803">
        <f>EY62*EU$31</f>
        <v>7337.2913470656003</v>
      </c>
      <c r="EV30" s="803">
        <f>EY62*EV$31</f>
        <v>7919.3729153088007</v>
      </c>
      <c r="EW30" s="803">
        <f>EY62*EW$31</f>
        <v>9221.3974758528002</v>
      </c>
      <c r="EX30" s="803">
        <f>EY62*EX$31</f>
        <v>13502.760589641601</v>
      </c>
      <c r="EY30" s="803">
        <f>EY62*EY$31</f>
        <v>20303.9241764832</v>
      </c>
      <c r="EZ30" s="803">
        <f>FF62*EZ$31</f>
        <v>13430.218640399999</v>
      </c>
      <c r="FA30" s="803">
        <f>FF62*FA$31</f>
        <v>8706.4865668799994</v>
      </c>
      <c r="FB30" s="803">
        <f>FF62*FB$31</f>
        <v>8873.2065224159996</v>
      </c>
      <c r="FC30" s="803">
        <f>FF62*FC$31</f>
        <v>9577.1352235680006</v>
      </c>
      <c r="FD30" s="803">
        <f>FF62*FD$31</f>
        <v>11151.712581407999</v>
      </c>
      <c r="FE30" s="803">
        <f>FF62*FE$31</f>
        <v>16329.293422776002</v>
      </c>
      <c r="FF30" s="803">
        <f>FF62*FF$31</f>
        <v>24554.144562551999</v>
      </c>
      <c r="FG30" s="803">
        <f>FM62*FG$31</f>
        <v>10990.525622552999</v>
      </c>
      <c r="FH30" s="803">
        <f>FM62*FH$31</f>
        <v>7124.8924725515999</v>
      </c>
      <c r="FI30" s="803">
        <f>FM62*FI$31</f>
        <v>7261.3265837281197</v>
      </c>
      <c r="FJ30" s="803">
        <f>FM62*FJ$31</f>
        <v>7837.38171980676</v>
      </c>
      <c r="FK30" s="803">
        <f>FM62*FK$31</f>
        <v>9125.9261031405586</v>
      </c>
      <c r="FL30" s="803">
        <f>FM62*FL$31</f>
        <v>13362.963222455821</v>
      </c>
      <c r="FM30" s="803">
        <f>FM62*FM$31</f>
        <v>20093.712707164141</v>
      </c>
      <c r="FN30" s="803">
        <f>FT62*FN$31</f>
        <v>11145.670798373998</v>
      </c>
      <c r="FO30" s="803">
        <f>FT62*FO$31</f>
        <v>7225.4693451528001</v>
      </c>
      <c r="FP30" s="803">
        <f>FT62*FP$31</f>
        <v>7363.8293964429595</v>
      </c>
      <c r="FQ30" s="803">
        <f>FT62*FQ$31</f>
        <v>7948.0162796680806</v>
      </c>
      <c r="FR30" s="803">
        <f>FT62*FR$31</f>
        <v>9254.7500974084796</v>
      </c>
      <c r="FS30" s="803">
        <f>FT62*FS$31</f>
        <v>13551.598356919561</v>
      </c>
      <c r="FT30" s="803">
        <f>FT62*FT$31</f>
        <v>20377.360887234121</v>
      </c>
      <c r="FU30" s="803">
        <f>GA62*FU$31</f>
        <v>11124.655537995</v>
      </c>
      <c r="FV30" s="803">
        <f>GA62*FV$31</f>
        <v>7211.8456591140002</v>
      </c>
      <c r="FW30" s="803">
        <f>GA62*FW$31</f>
        <v>7349.9448313098001</v>
      </c>
      <c r="FX30" s="803">
        <f>GA62*FX$31</f>
        <v>7933.0302250254008</v>
      </c>
      <c r="FY30" s="803">
        <f>GA62*FY$31</f>
        <v>9237.3001846524003</v>
      </c>
      <c r="FZ30" s="803">
        <f>GA62*FZ$31</f>
        <v>13526.046698955302</v>
      </c>
      <c r="GA30" s="803">
        <f>GA62*GA$31</f>
        <v>20338.939193948103</v>
      </c>
      <c r="GB30" s="803">
        <f>GH62*GB$31</f>
        <v>10635.874142039998</v>
      </c>
      <c r="GC30" s="803">
        <f>GH62*GC$31</f>
        <v>7115.0330467439999</v>
      </c>
      <c r="GD30" s="803">
        <f>GH62*GD$31</f>
        <v>6806.9594509055987</v>
      </c>
      <c r="GE30" s="803">
        <f>GH62*GE$31</f>
        <v>7584.4785261167999</v>
      </c>
      <c r="GF30" s="803">
        <f>GH62*GF$31</f>
        <v>8831.4430807007993</v>
      </c>
      <c r="GG30" s="803">
        <f>GH62*GG$31</f>
        <v>12931.7559395976</v>
      </c>
      <c r="GH30" s="803">
        <f>GH62*GH$31</f>
        <v>19445.311965895198</v>
      </c>
      <c r="GI30" s="803">
        <f>GO62*GI$31</f>
        <v>10598.325702593998</v>
      </c>
      <c r="GJ30" s="803">
        <f>GO62*GJ$31</f>
        <v>7089.9144355283997</v>
      </c>
      <c r="GK30" s="803">
        <f>GO62*GK$31</f>
        <v>6782.9284496601595</v>
      </c>
      <c r="GL30" s="803">
        <f>GO62*GL$31</f>
        <v>7557.7026044704799</v>
      </c>
      <c r="GM30" s="803">
        <f>GO62*GM$31</f>
        <v>8800.2649282228795</v>
      </c>
      <c r="GN30" s="803">
        <f>GO62*GN$31</f>
        <v>12886.102216326361</v>
      </c>
      <c r="GO30" s="803">
        <f>GO62*GO$31</f>
        <v>19376.663060397717</v>
      </c>
      <c r="GP30" s="803">
        <f>GV62*GP$31</f>
        <v>8601.0363515999998</v>
      </c>
      <c r="GQ30" s="803">
        <f>GV62*GQ$31</f>
        <v>5753.7967317599996</v>
      </c>
      <c r="GR30" s="803">
        <f>GV62*GR$31</f>
        <v>5504.663265023999</v>
      </c>
      <c r="GS30" s="803">
        <f>GV62*GS$31</f>
        <v>6133.4286810719996</v>
      </c>
      <c r="GT30" s="803">
        <f>GV62*GT$31</f>
        <v>7141.8260464319992</v>
      </c>
      <c r="GU30" s="803">
        <f>GV62*GU$31</f>
        <v>10457.673853704</v>
      </c>
      <c r="GV30" s="803">
        <f>GV62*GV$31</f>
        <v>15725.067150407998</v>
      </c>
      <c r="GW30" s="803">
        <f>HC62*GW$31</f>
        <v>9117.5739838679983</v>
      </c>
      <c r="GX30" s="803">
        <f>HC62*GX$31</f>
        <v>6099.3425961047997</v>
      </c>
      <c r="GY30" s="803">
        <f>HC62*GY$31</f>
        <v>5835.2473496755192</v>
      </c>
      <c r="GZ30" s="803">
        <f>HC62*GZ$31</f>
        <v>6501.7734478065595</v>
      </c>
      <c r="HA30" s="803">
        <f>HC62*HA$31</f>
        <v>7570.7303976393587</v>
      </c>
      <c r="HB30" s="803">
        <f>HC62*HB$31</f>
        <v>11085.712367971921</v>
      </c>
      <c r="HC30" s="803">
        <f>HC62*HC$31</f>
        <v>16669.44043533384</v>
      </c>
      <c r="HD30" s="803">
        <f>HJ62*HD$31</f>
        <v>8279.1451538250003</v>
      </c>
      <c r="HE30" s="803">
        <f>HJ62*HE$31</f>
        <v>5538.462620145001</v>
      </c>
      <c r="HF30" s="803">
        <f>HJ62*HF$31</f>
        <v>5298.6528984480001</v>
      </c>
      <c r="HG30" s="803">
        <f>HJ62*HG$31</f>
        <v>5903.8869579690008</v>
      </c>
      <c r="HH30" s="803">
        <f>HJ62*HH$31</f>
        <v>6874.5453553140005</v>
      </c>
      <c r="HI30" s="803">
        <f>HJ62*HI$31</f>
        <v>10066.298555995501</v>
      </c>
      <c r="HJ30" s="803">
        <f>HJ62*HJ$31</f>
        <v>15136.561243303502</v>
      </c>
      <c r="HK30" s="803">
        <f>HQ62*HK$31</f>
        <v>9983.2465086899992</v>
      </c>
      <c r="HL30" s="803">
        <f>HQ62*HL$31</f>
        <v>6678.4476644340002</v>
      </c>
      <c r="HM30" s="803">
        <f>HQ62*HM$31</f>
        <v>6389.2777655615992</v>
      </c>
      <c r="HN30" s="803">
        <f>HQ62*HN$31</f>
        <v>7119.0875103347998</v>
      </c>
      <c r="HO30" s="803">
        <f>HQ62*HO$31</f>
        <v>8289.5371010088002</v>
      </c>
      <c r="HP30" s="803">
        <f>HQ62*HP$31</f>
        <v>12138.250755048601</v>
      </c>
      <c r="HQ30" s="803">
        <f>HQ62*HQ$31</f>
        <v>18252.1286169222</v>
      </c>
      <c r="HR30" s="803">
        <f>HX62*HR$31</f>
        <v>8947.4382433800001</v>
      </c>
      <c r="HS30" s="803">
        <f>HX62*HS$31</f>
        <v>5985.5276524680012</v>
      </c>
      <c r="HT30" s="803">
        <f>HX62*HT$31</f>
        <v>5726.3604757632002</v>
      </c>
      <c r="HU30" s="803">
        <f>HX62*HU$31</f>
        <v>6380.4490645896012</v>
      </c>
      <c r="HV30" s="803">
        <f>HX62*HV$31</f>
        <v>7429.4590655376005</v>
      </c>
      <c r="HW30" s="803">
        <f>HX62*HW$31</f>
        <v>10878.850774537203</v>
      </c>
      <c r="HX30" s="803">
        <f>HX62*HX$31</f>
        <v>16358.385367724402</v>
      </c>
      <c r="HY30" s="803">
        <f>IE62*HY$31</f>
        <v>7917.0053043899998</v>
      </c>
      <c r="HZ30" s="803">
        <f>IE62*HZ$31</f>
        <v>5296.2035484540002</v>
      </c>
      <c r="IA30" s="803">
        <f>IE62*IA$31</f>
        <v>5066.8833948095998</v>
      </c>
      <c r="IB30" s="803">
        <f>IE62*IB$31</f>
        <v>5645.6437825788007</v>
      </c>
      <c r="IC30" s="803">
        <f>IE62*IC$31</f>
        <v>6573.8444044727994</v>
      </c>
      <c r="ID30" s="803">
        <f>IE62*ID$31</f>
        <v>9625.9864494066005</v>
      </c>
      <c r="IE30" s="803">
        <f>IE62*IE$31</f>
        <v>14474.4696978882</v>
      </c>
      <c r="IF30" s="803">
        <f>'Tabla de Proyecciones'!IF30*105%</f>
        <v>9509.3452203750003</v>
      </c>
      <c r="IG30" s="803">
        <f>'Tabla de Proyecciones'!IG30*105%</f>
        <v>6164.6789704500015</v>
      </c>
      <c r="IH30" s="803">
        <f>'Tabla de Proyecciones'!IH30*105%</f>
        <v>6282.7260145650007</v>
      </c>
      <c r="II30" s="803">
        <f>'Tabla de Proyecciones'!II30*105%</f>
        <v>6781.1468674950011</v>
      </c>
      <c r="IJ30" s="803">
        <f>IL62*IJ$31</f>
        <v>0</v>
      </c>
      <c r="IK30" s="803">
        <f>IL62*IK$31</f>
        <v>0</v>
      </c>
      <c r="IL30" s="803">
        <f>IL62*IL$31</f>
        <v>0</v>
      </c>
      <c r="IM30" s="803">
        <f>IS62*IM$31</f>
        <v>0</v>
      </c>
      <c r="IN30" s="803">
        <f>IS62*IN$31</f>
        <v>0</v>
      </c>
      <c r="IO30" s="803">
        <f>IS62*IO$31</f>
        <v>0</v>
      </c>
      <c r="IP30" s="803">
        <f>IS62*IP$31</f>
        <v>0</v>
      </c>
      <c r="IQ30" s="803">
        <f>IS62*IQ$31</f>
        <v>0</v>
      </c>
      <c r="IR30" s="803">
        <f>IS62*IR$31</f>
        <v>0</v>
      </c>
      <c r="IS30" s="803">
        <f>IS62*IS$31</f>
        <v>0</v>
      </c>
      <c r="IT30" s="803">
        <f>IZ62*IT$31</f>
        <v>0</v>
      </c>
      <c r="IU30" s="803">
        <f>IZ62*IU$31</f>
        <v>0</v>
      </c>
      <c r="IV30" s="803">
        <f>IZ62*IV$31</f>
        <v>0</v>
      </c>
      <c r="IW30" s="803">
        <f>IZ62*IW$31</f>
        <v>0</v>
      </c>
      <c r="IX30" s="803">
        <f>IZ62*IX$31</f>
        <v>0</v>
      </c>
      <c r="IY30" s="803">
        <f>IZ62*IY$31</f>
        <v>0</v>
      </c>
      <c r="IZ30" s="803">
        <f>IZ62*IZ$31</f>
        <v>0</v>
      </c>
      <c r="JA30" s="803">
        <f>JG62*JA$31</f>
        <v>0</v>
      </c>
      <c r="JB30" s="803">
        <f>JG62*JB$31</f>
        <v>0</v>
      </c>
      <c r="JC30" s="803">
        <f>JG62*JC$31</f>
        <v>0</v>
      </c>
      <c r="JD30" s="803">
        <f>JG62*JD$31</f>
        <v>0</v>
      </c>
      <c r="JE30" s="803">
        <f>JG62*JE$31</f>
        <v>0</v>
      </c>
      <c r="JF30" s="803">
        <f>JG62*JF$31</f>
        <v>0</v>
      </c>
      <c r="JG30" s="803">
        <f>JG62*JG$31</f>
        <v>0</v>
      </c>
      <c r="JH30" s="803">
        <f>JN62*JH$31</f>
        <v>0</v>
      </c>
      <c r="JI30" s="803">
        <f>JN62*JI$31</f>
        <v>0</v>
      </c>
      <c r="JJ30" s="803">
        <f>JN62*JJ$31</f>
        <v>0</v>
      </c>
      <c r="JK30" s="803">
        <f>JN62*JK$31</f>
        <v>0</v>
      </c>
      <c r="JL30" s="803">
        <f>JN62*JL$31</f>
        <v>0</v>
      </c>
      <c r="JM30" s="803">
        <f>JN62*JM$31</f>
        <v>0</v>
      </c>
      <c r="JN30" s="803">
        <f>JN62*JN$31</f>
        <v>0</v>
      </c>
      <c r="JO30" s="803">
        <f>JU62*JO$32</f>
        <v>0</v>
      </c>
      <c r="JP30" s="803">
        <f>JU62*JP$31</f>
        <v>0</v>
      </c>
      <c r="JQ30" s="803">
        <f>JU62*JQ$31</f>
        <v>0</v>
      </c>
      <c r="JR30" s="803">
        <f>JU62*JR$31</f>
        <v>0</v>
      </c>
      <c r="JS30" s="803">
        <f>JU62*JS$31</f>
        <v>0</v>
      </c>
      <c r="JT30" s="803">
        <f>JU62*JT$31</f>
        <v>0</v>
      </c>
      <c r="JU30" s="803">
        <f>JU62*JU$31</f>
        <v>0</v>
      </c>
      <c r="JV30" s="803">
        <f>KB62*JV$31</f>
        <v>0</v>
      </c>
      <c r="JW30" s="803">
        <f>KB62*JW$31</f>
        <v>0</v>
      </c>
      <c r="JX30" s="803">
        <f>KB62*JX$31</f>
        <v>0</v>
      </c>
      <c r="JY30" s="803">
        <f>KB62*JY$31</f>
        <v>0</v>
      </c>
      <c r="JZ30" s="803">
        <f>KB62*JZ$31</f>
        <v>0</v>
      </c>
      <c r="KA30" s="803">
        <f>KB62*KA$31</f>
        <v>0</v>
      </c>
      <c r="KB30" s="803">
        <f>KB62*KB$31</f>
        <v>0</v>
      </c>
      <c r="KC30" s="803">
        <f>KI62*KC$31</f>
        <v>0</v>
      </c>
      <c r="KD30" s="803">
        <f>KI62*KD$31</f>
        <v>0</v>
      </c>
      <c r="KE30" s="803">
        <f>KI62*KE$31</f>
        <v>0</v>
      </c>
      <c r="KF30" s="803">
        <f>KI62*KF$31</f>
        <v>0</v>
      </c>
      <c r="KG30" s="803">
        <f>KI62*KG$31</f>
        <v>0</v>
      </c>
      <c r="KH30" s="803">
        <f>KI62*KH$31</f>
        <v>0</v>
      </c>
      <c r="KI30" s="803">
        <f>KI62*KI$31</f>
        <v>0</v>
      </c>
      <c r="KJ30" s="803">
        <f>KP62*KJ$31</f>
        <v>0</v>
      </c>
      <c r="KK30" s="803">
        <f>KP62*KK$31</f>
        <v>0</v>
      </c>
      <c r="KL30" s="803">
        <f>KP62*KL$31</f>
        <v>0</v>
      </c>
      <c r="KM30" s="803">
        <f>KP62*KM$31</f>
        <v>0</v>
      </c>
      <c r="KN30" s="803">
        <f>KP62*KN$31</f>
        <v>0</v>
      </c>
      <c r="KO30" s="803">
        <f>KP62*KO$31</f>
        <v>0</v>
      </c>
      <c r="KP30" s="803">
        <f>KP62*KP$31</f>
        <v>0</v>
      </c>
      <c r="KQ30" s="803">
        <f>KW62*KQ$31</f>
        <v>0</v>
      </c>
      <c r="KR30" s="803">
        <f>KW62*KR$31</f>
        <v>0</v>
      </c>
      <c r="KS30" s="803">
        <f>KW62*KS$31</f>
        <v>0</v>
      </c>
      <c r="KT30" s="803">
        <f>KW62*KT$31</f>
        <v>0</v>
      </c>
      <c r="KU30" s="803">
        <f>KW62*KU$31</f>
        <v>0</v>
      </c>
      <c r="KV30" s="803">
        <f>KW62*KV$31</f>
        <v>0</v>
      </c>
      <c r="KW30" s="803">
        <f>KW62*KW$31</f>
        <v>0</v>
      </c>
      <c r="KX30" s="803">
        <f>LD62*KX$31</f>
        <v>0</v>
      </c>
      <c r="KY30" s="803">
        <f>LD62*KY$31</f>
        <v>0</v>
      </c>
      <c r="KZ30" s="803">
        <f>LD62*KZ$31</f>
        <v>0</v>
      </c>
      <c r="LA30" s="803">
        <f>LD62*LA$31</f>
        <v>0</v>
      </c>
      <c r="LB30" s="803">
        <f>LD62*LB$31</f>
        <v>0</v>
      </c>
      <c r="LC30" s="803">
        <f>LD62*LC$31</f>
        <v>0</v>
      </c>
      <c r="LD30" s="803">
        <f>LD62*LD$31</f>
        <v>0</v>
      </c>
      <c r="LE30" s="803">
        <f>LK62*LE$31</f>
        <v>0</v>
      </c>
      <c r="LF30" s="803">
        <f>LK62*LF$31</f>
        <v>0</v>
      </c>
      <c r="LG30" s="803">
        <f>LK62*LG$31</f>
        <v>0</v>
      </c>
      <c r="LH30" s="803">
        <f>LK62*LH$31</f>
        <v>0</v>
      </c>
      <c r="LI30" s="803">
        <f>LK62*LI$31</f>
        <v>0</v>
      </c>
      <c r="LJ30" s="803">
        <f>LK62*LJ$31</f>
        <v>0</v>
      </c>
      <c r="LK30" s="803">
        <f>LK62*LK$31</f>
        <v>0</v>
      </c>
      <c r="LL30" s="803">
        <f>LR62*LL$31</f>
        <v>0</v>
      </c>
      <c r="LM30" s="803">
        <f>LR62*LM$31</f>
        <v>0</v>
      </c>
      <c r="LN30" s="803">
        <f>LR62*LN$31</f>
        <v>0</v>
      </c>
      <c r="LO30" s="803">
        <f>LR62*LO$31</f>
        <v>0</v>
      </c>
      <c r="LP30" s="803">
        <f>LR62*LP$31</f>
        <v>0</v>
      </c>
      <c r="LQ30" s="803">
        <f>LR62*LQ$31</f>
        <v>0</v>
      </c>
      <c r="LR30" s="803">
        <f>LR62*LR$31</f>
        <v>0</v>
      </c>
      <c r="LS30" s="803">
        <f>LY62*LS$31</f>
        <v>0</v>
      </c>
      <c r="LT30" s="803">
        <f>LY62*LT$31</f>
        <v>0</v>
      </c>
      <c r="LU30" s="803">
        <f>LY62*LU$31</f>
        <v>0</v>
      </c>
      <c r="LV30" s="803">
        <f>LY62*LV$31</f>
        <v>0</v>
      </c>
      <c r="LW30" s="803">
        <f>LY62*LW$31</f>
        <v>0</v>
      </c>
      <c r="LX30" s="803">
        <f>LY62*LX$31</f>
        <v>0</v>
      </c>
      <c r="LY30" s="803">
        <f>LY62*LY$31</f>
        <v>0</v>
      </c>
      <c r="LZ30" s="803">
        <f>MF62*LZ$31</f>
        <v>0</v>
      </c>
      <c r="MA30" s="803">
        <f>MF62*MA$31</f>
        <v>0</v>
      </c>
      <c r="MB30" s="803">
        <f>MF62*MB$31</f>
        <v>0</v>
      </c>
      <c r="MC30" s="803">
        <f>MF62*MC$31</f>
        <v>0</v>
      </c>
      <c r="MD30" s="803">
        <f>MF62*MD$31</f>
        <v>0</v>
      </c>
      <c r="ME30" s="803">
        <f>MF62*ME$31</f>
        <v>0</v>
      </c>
      <c r="MF30" s="803">
        <f>MF62*MF$31</f>
        <v>0</v>
      </c>
      <c r="MG30" s="803">
        <f>MM62*MG$31</f>
        <v>0</v>
      </c>
      <c r="MH30" s="803">
        <f>MM62*MH$31</f>
        <v>0</v>
      </c>
      <c r="MI30" s="803">
        <f>MM62*MI$31</f>
        <v>0</v>
      </c>
      <c r="MJ30" s="803">
        <f>MM62*MJ$31</f>
        <v>0</v>
      </c>
      <c r="MK30" s="803">
        <f>MM62*MK$31</f>
        <v>0</v>
      </c>
      <c r="ML30" s="803">
        <f>MM62*ML$31</f>
        <v>0</v>
      </c>
      <c r="MM30" s="803">
        <f>MM62*MM$31</f>
        <v>0</v>
      </c>
      <c r="MN30" s="803">
        <f>MT62*MN$31</f>
        <v>0</v>
      </c>
      <c r="MO30" s="803">
        <f>MT62*MO$31</f>
        <v>0</v>
      </c>
      <c r="MP30" s="803">
        <f>MT62*MP$31</f>
        <v>0</v>
      </c>
      <c r="MQ30" s="803">
        <f>MT62*MQ$31</f>
        <v>0</v>
      </c>
      <c r="MR30" s="803">
        <f>MT62*MR$31</f>
        <v>0</v>
      </c>
      <c r="MS30" s="803">
        <f>MT62*MS$31</f>
        <v>0</v>
      </c>
      <c r="MT30" s="803">
        <f>MT62*MT$31</f>
        <v>0</v>
      </c>
      <c r="MU30" s="803">
        <f>NA62*MU$31</f>
        <v>0</v>
      </c>
      <c r="MV30" s="803">
        <f>NA62*MV$31</f>
        <v>0</v>
      </c>
      <c r="MW30" s="803">
        <f>NA62*MW$31</f>
        <v>0</v>
      </c>
      <c r="MX30" s="803">
        <f>NA62*MX$31</f>
        <v>0</v>
      </c>
      <c r="MY30" s="803">
        <f>NA62*MY$31</f>
        <v>0</v>
      </c>
      <c r="MZ30" s="803">
        <f>NA62*MZ$31</f>
        <v>0</v>
      </c>
      <c r="NA30" s="803">
        <f>NA62*NA$31</f>
        <v>0</v>
      </c>
      <c r="NB30" s="803">
        <f>NH62*NB$32</f>
        <v>0</v>
      </c>
      <c r="NC30" s="803">
        <f>NH62*NC$32</f>
        <v>0</v>
      </c>
      <c r="ND30" s="803">
        <f>NH62*ND$32</f>
        <v>0</v>
      </c>
      <c r="NE30" s="803">
        <f>NH62*NE$32</f>
        <v>0</v>
      </c>
      <c r="NF30" s="803">
        <f>NH62*NF$32</f>
        <v>0</v>
      </c>
      <c r="NG30" s="803">
        <f>NH62*NG$32</f>
        <v>0</v>
      </c>
      <c r="NH30" s="803">
        <f>NH62*NH$32</f>
        <v>0</v>
      </c>
      <c r="NI30" s="803">
        <f>NO62*NI$32</f>
        <v>0</v>
      </c>
      <c r="NJ30" s="803">
        <f>NO62*NJ$32</f>
        <v>0</v>
      </c>
      <c r="NK30" s="803">
        <f>NO62*NK$32</f>
        <v>0</v>
      </c>
      <c r="NL30" s="803">
        <f>NO62*NL$32</f>
        <v>0</v>
      </c>
      <c r="NM30" s="803">
        <f>NO62*NM$32</f>
        <v>0</v>
      </c>
      <c r="NN30" s="803">
        <f>NO62*NN$32</f>
        <v>0</v>
      </c>
      <c r="NO30" s="803">
        <f>NO62*NO$32</f>
        <v>0</v>
      </c>
      <c r="NP30" s="803">
        <f>NV62*NP$32</f>
        <v>0</v>
      </c>
      <c r="NQ30" s="803">
        <f>NV62*NQ$32</f>
        <v>0</v>
      </c>
      <c r="NR30" s="803">
        <f>NV62*NR$32</f>
        <v>0</v>
      </c>
      <c r="NS30" s="803">
        <f>NV62*NS$32</f>
        <v>0</v>
      </c>
      <c r="NT30" s="803">
        <f>NV62*NT$32</f>
        <v>0</v>
      </c>
      <c r="NU30" s="803">
        <f>NV62*NU$32</f>
        <v>0</v>
      </c>
      <c r="NV30" s="803">
        <f>NV62*NV$32</f>
        <v>0</v>
      </c>
      <c r="NW30" s="803">
        <f>OC62*NW$32</f>
        <v>0</v>
      </c>
      <c r="NX30" s="803">
        <f>OC62*NX$32</f>
        <v>0</v>
      </c>
      <c r="NY30" s="803">
        <f>OC62*NY$32</f>
        <v>0</v>
      </c>
      <c r="NZ30" s="803">
        <f>OC62*NZ$32</f>
        <v>0</v>
      </c>
      <c r="OA30" s="803">
        <f>OC62*OA$32</f>
        <v>0</v>
      </c>
      <c r="OB30" s="803">
        <f>OC62*OB$32</f>
        <v>0</v>
      </c>
      <c r="OC30" s="803">
        <f>OC62*OC$32</f>
        <v>0</v>
      </c>
    </row>
    <row r="31" spans="1:435" s="905" customFormat="1">
      <c r="DX31" s="906">
        <v>0.16750000000000001</v>
      </c>
      <c r="DY31" s="906">
        <v>0.14549999999999999</v>
      </c>
      <c r="DZ31" s="906">
        <v>0.2041</v>
      </c>
      <c r="EA31" s="906">
        <v>6.7900000000000002E-2</v>
      </c>
      <c r="EB31" s="906">
        <v>8.1100000000000005E-2</v>
      </c>
      <c r="EC31" s="906">
        <v>0.13200000000000001</v>
      </c>
      <c r="ED31" s="906">
        <v>0.2019</v>
      </c>
      <c r="EE31" s="899">
        <v>0.14499999999999999</v>
      </c>
      <c r="EF31" s="899">
        <v>9.4E-2</v>
      </c>
      <c r="EG31" s="899">
        <v>9.5799999999999996E-2</v>
      </c>
      <c r="EH31" s="899">
        <v>0.10340000000000001</v>
      </c>
      <c r="EI31" s="899">
        <v>0.12039999999999999</v>
      </c>
      <c r="EJ31" s="899">
        <v>0.17630000000000001</v>
      </c>
      <c r="EK31" s="899">
        <v>0.2651</v>
      </c>
      <c r="EL31" s="899">
        <v>0.14499999999999999</v>
      </c>
      <c r="EM31" s="899">
        <v>9.4E-2</v>
      </c>
      <c r="EN31" s="899">
        <v>9.5799999999999996E-2</v>
      </c>
      <c r="EO31" s="899">
        <v>0.10340000000000001</v>
      </c>
      <c r="EP31" s="899">
        <v>0.12039999999999999</v>
      </c>
      <c r="EQ31" s="899">
        <v>0.17630000000000001</v>
      </c>
      <c r="ER31" s="899">
        <v>0.2651</v>
      </c>
      <c r="ES31" s="899">
        <v>0.14499999999999999</v>
      </c>
      <c r="ET31" s="899">
        <v>9.4E-2</v>
      </c>
      <c r="EU31" s="899">
        <v>9.5799999999999996E-2</v>
      </c>
      <c r="EV31" s="899">
        <v>0.10340000000000001</v>
      </c>
      <c r="EW31" s="899">
        <v>0.12039999999999999</v>
      </c>
      <c r="EX31" s="899">
        <v>0.17630000000000001</v>
      </c>
      <c r="EY31" s="899">
        <v>0.2651</v>
      </c>
      <c r="EZ31" s="899">
        <v>0.14499999999999999</v>
      </c>
      <c r="FA31" s="899">
        <v>9.4E-2</v>
      </c>
      <c r="FB31" s="899">
        <v>9.5799999999999996E-2</v>
      </c>
      <c r="FC31" s="899">
        <v>0.10340000000000001</v>
      </c>
      <c r="FD31" s="899">
        <v>0.12039999999999999</v>
      </c>
      <c r="FE31" s="899">
        <v>0.17630000000000001</v>
      </c>
      <c r="FF31" s="899">
        <v>0.2651</v>
      </c>
      <c r="FG31" s="899">
        <v>0.14499999999999999</v>
      </c>
      <c r="FH31" s="899">
        <v>9.4E-2</v>
      </c>
      <c r="FI31" s="899">
        <v>9.5799999999999996E-2</v>
      </c>
      <c r="FJ31" s="899">
        <v>0.10340000000000001</v>
      </c>
      <c r="FK31" s="899">
        <v>0.12039999999999999</v>
      </c>
      <c r="FL31" s="899">
        <v>0.17630000000000001</v>
      </c>
      <c r="FM31" s="899">
        <v>0.2651</v>
      </c>
      <c r="FN31" s="899">
        <v>0.14499999999999999</v>
      </c>
      <c r="FO31" s="899">
        <v>9.4E-2</v>
      </c>
      <c r="FP31" s="899">
        <v>9.5799999999999996E-2</v>
      </c>
      <c r="FQ31" s="899">
        <v>0.10340000000000001</v>
      </c>
      <c r="FR31" s="899">
        <v>0.12039999999999999</v>
      </c>
      <c r="FS31" s="899">
        <v>0.17630000000000001</v>
      </c>
      <c r="FT31" s="899">
        <v>0.2651</v>
      </c>
      <c r="FU31" s="899">
        <v>0.14499999999999999</v>
      </c>
      <c r="FV31" s="899">
        <v>9.4E-2</v>
      </c>
      <c r="FW31" s="899">
        <v>9.5799999999999996E-2</v>
      </c>
      <c r="FX31" s="899">
        <v>0.10340000000000001</v>
      </c>
      <c r="FY31" s="899">
        <v>0.12039999999999999</v>
      </c>
      <c r="FZ31" s="899">
        <v>0.17630000000000001</v>
      </c>
      <c r="GA31" s="899">
        <v>0.2651</v>
      </c>
      <c r="GB31" s="899">
        <v>0.14499999999999999</v>
      </c>
      <c r="GC31" s="899">
        <v>9.7000000000000003E-2</v>
      </c>
      <c r="GD31" s="899">
        <v>9.2799999999999994E-2</v>
      </c>
      <c r="GE31" s="899">
        <v>0.10340000000000001</v>
      </c>
      <c r="GF31" s="899">
        <v>0.12039999999999999</v>
      </c>
      <c r="GG31" s="899">
        <v>0.17630000000000001</v>
      </c>
      <c r="GH31" s="899">
        <v>0.2651</v>
      </c>
      <c r="GI31" s="899">
        <v>0.14499999999999999</v>
      </c>
      <c r="GJ31" s="899">
        <v>9.7000000000000003E-2</v>
      </c>
      <c r="GK31" s="899">
        <v>9.2799999999999994E-2</v>
      </c>
      <c r="GL31" s="899">
        <v>0.10340000000000001</v>
      </c>
      <c r="GM31" s="899">
        <v>0.12039999999999999</v>
      </c>
      <c r="GN31" s="899">
        <v>0.17630000000000001</v>
      </c>
      <c r="GO31" s="899">
        <v>0.2651</v>
      </c>
      <c r="GP31" s="899">
        <v>0.14499999999999999</v>
      </c>
      <c r="GQ31" s="899">
        <v>9.7000000000000003E-2</v>
      </c>
      <c r="GR31" s="899">
        <v>9.2799999999999994E-2</v>
      </c>
      <c r="GS31" s="899">
        <v>0.10340000000000001</v>
      </c>
      <c r="GT31" s="899">
        <v>0.12039999999999999</v>
      </c>
      <c r="GU31" s="899">
        <v>0.17630000000000001</v>
      </c>
      <c r="GV31" s="899">
        <v>0.2651</v>
      </c>
      <c r="GW31" s="899">
        <v>0.14499999999999999</v>
      </c>
      <c r="GX31" s="899">
        <v>9.7000000000000003E-2</v>
      </c>
      <c r="GY31" s="899">
        <v>9.2799999999999994E-2</v>
      </c>
      <c r="GZ31" s="899">
        <v>0.10340000000000001</v>
      </c>
      <c r="HA31" s="899">
        <v>0.12039999999999999</v>
      </c>
      <c r="HB31" s="899">
        <v>0.17630000000000001</v>
      </c>
      <c r="HC31" s="899">
        <v>0.2651</v>
      </c>
      <c r="HD31" s="899">
        <v>0.14499999999999999</v>
      </c>
      <c r="HE31" s="899">
        <v>9.7000000000000003E-2</v>
      </c>
      <c r="HF31" s="899">
        <v>9.2799999999999994E-2</v>
      </c>
      <c r="HG31" s="899">
        <v>0.10340000000000001</v>
      </c>
      <c r="HH31" s="899">
        <v>0.12039999999999999</v>
      </c>
      <c r="HI31" s="899">
        <v>0.17630000000000001</v>
      </c>
      <c r="HJ31" s="899">
        <v>0.2651</v>
      </c>
      <c r="HK31" s="899">
        <v>0.14499999999999999</v>
      </c>
      <c r="HL31" s="899">
        <v>9.7000000000000003E-2</v>
      </c>
      <c r="HM31" s="899">
        <v>9.2799999999999994E-2</v>
      </c>
      <c r="HN31" s="899">
        <v>0.10340000000000001</v>
      </c>
      <c r="HO31" s="899">
        <v>0.12039999999999999</v>
      </c>
      <c r="HP31" s="899">
        <v>0.17630000000000001</v>
      </c>
      <c r="HQ31" s="899">
        <v>0.2651</v>
      </c>
      <c r="HR31" s="899">
        <v>0.14499999999999999</v>
      </c>
      <c r="HS31" s="899">
        <v>9.7000000000000003E-2</v>
      </c>
      <c r="HT31" s="899">
        <v>9.2799999999999994E-2</v>
      </c>
      <c r="HU31" s="899">
        <v>0.10340000000000001</v>
      </c>
      <c r="HV31" s="899">
        <v>0.12039999999999999</v>
      </c>
      <c r="HW31" s="899">
        <v>0.17630000000000001</v>
      </c>
      <c r="HX31" s="899">
        <v>0.2651</v>
      </c>
      <c r="HY31" s="899">
        <v>0.14499999999999999</v>
      </c>
      <c r="HZ31" s="899">
        <v>9.7000000000000003E-2</v>
      </c>
      <c r="IA31" s="899">
        <v>9.2799999999999994E-2</v>
      </c>
      <c r="IB31" s="899">
        <v>0.10340000000000001</v>
      </c>
      <c r="IC31" s="899">
        <v>0.12039999999999999</v>
      </c>
      <c r="ID31" s="899">
        <v>0.17630000000000001</v>
      </c>
      <c r="IE31" s="899">
        <v>0.2651</v>
      </c>
      <c r="IF31" s="899">
        <v>0.14499999999999999</v>
      </c>
      <c r="IG31" s="899">
        <v>9.7000000000000003E-2</v>
      </c>
      <c r="IH31" s="899">
        <v>9.2799999999999994E-2</v>
      </c>
      <c r="II31" s="899">
        <v>0.10340000000000001</v>
      </c>
      <c r="IJ31" s="899">
        <v>0.12039999999999999</v>
      </c>
      <c r="IK31" s="899">
        <v>0.17630000000000001</v>
      </c>
      <c r="IL31" s="899">
        <v>0.2651</v>
      </c>
      <c r="IM31" s="899">
        <v>0.14499999999999999</v>
      </c>
      <c r="IN31" s="899">
        <v>9.7000000000000003E-2</v>
      </c>
      <c r="IO31" s="899">
        <v>9.2799999999999994E-2</v>
      </c>
      <c r="IP31" s="899">
        <v>0.10340000000000001</v>
      </c>
      <c r="IQ31" s="899">
        <v>0.12039999999999999</v>
      </c>
      <c r="IR31" s="899">
        <v>0.17630000000000001</v>
      </c>
      <c r="IS31" s="899">
        <v>0.2651</v>
      </c>
      <c r="IT31" s="899">
        <v>0.14499999999999999</v>
      </c>
      <c r="IU31" s="899">
        <v>9.7000000000000003E-2</v>
      </c>
      <c r="IV31" s="899">
        <v>9.2799999999999994E-2</v>
      </c>
      <c r="IW31" s="899">
        <v>0.10340000000000001</v>
      </c>
      <c r="IX31" s="899">
        <v>0.12039999999999999</v>
      </c>
      <c r="IY31" s="899">
        <v>0.17630000000000001</v>
      </c>
      <c r="IZ31" s="899">
        <v>0.2651</v>
      </c>
      <c r="JA31" s="899">
        <v>0.14499999999999999</v>
      </c>
      <c r="JB31" s="899">
        <v>9.7000000000000003E-2</v>
      </c>
      <c r="JC31" s="899">
        <v>9.2799999999999994E-2</v>
      </c>
      <c r="JD31" s="899">
        <v>0.10340000000000001</v>
      </c>
      <c r="JE31" s="899">
        <v>0.12039999999999999</v>
      </c>
      <c r="JF31" s="899">
        <v>0.17630000000000001</v>
      </c>
      <c r="JG31" s="899">
        <v>0.2651</v>
      </c>
      <c r="JH31" s="899">
        <v>0.14499999999999999</v>
      </c>
      <c r="JI31" s="899">
        <v>9.7000000000000003E-2</v>
      </c>
      <c r="JJ31" s="899">
        <v>9.2799999999999994E-2</v>
      </c>
      <c r="JK31" s="899">
        <v>0.10340000000000001</v>
      </c>
      <c r="JL31" s="899">
        <v>0.12039999999999999</v>
      </c>
      <c r="JM31" s="899">
        <v>0.17630000000000001</v>
      </c>
      <c r="JN31" s="899">
        <v>0.2651</v>
      </c>
      <c r="JO31" s="899">
        <v>0.14499999999999999</v>
      </c>
      <c r="JP31" s="899">
        <v>9.7000000000000003E-2</v>
      </c>
      <c r="JQ31" s="899">
        <v>9.2799999999999994E-2</v>
      </c>
      <c r="JR31" s="899">
        <v>0.10340000000000001</v>
      </c>
      <c r="JS31" s="899">
        <v>0.12039999999999999</v>
      </c>
      <c r="JT31" s="899">
        <v>0.17630000000000001</v>
      </c>
      <c r="JU31" s="899">
        <v>0.2651</v>
      </c>
      <c r="JV31" s="899">
        <v>0.14499999999999999</v>
      </c>
      <c r="JW31" s="899">
        <v>9.7000000000000003E-2</v>
      </c>
      <c r="JX31" s="899">
        <v>9.2799999999999994E-2</v>
      </c>
      <c r="JY31" s="899">
        <v>0.10340000000000001</v>
      </c>
      <c r="JZ31" s="899">
        <v>0.12039999999999999</v>
      </c>
      <c r="KA31" s="899">
        <v>0.17630000000000001</v>
      </c>
      <c r="KB31" s="899">
        <v>0.2651</v>
      </c>
      <c r="KC31" s="899">
        <v>0.14499999999999999</v>
      </c>
      <c r="KD31" s="899">
        <v>9.7000000000000003E-2</v>
      </c>
      <c r="KE31" s="899">
        <v>9.2799999999999994E-2</v>
      </c>
      <c r="KF31" s="899">
        <v>0.10340000000000001</v>
      </c>
      <c r="KG31" s="899">
        <v>0.12039999999999999</v>
      </c>
      <c r="KH31" s="899">
        <v>0.17630000000000001</v>
      </c>
      <c r="KI31" s="899">
        <v>0.2651</v>
      </c>
      <c r="KJ31" s="899">
        <v>0.14499999999999999</v>
      </c>
      <c r="KK31" s="899">
        <v>9.7000000000000003E-2</v>
      </c>
      <c r="KL31" s="899">
        <v>9.2799999999999994E-2</v>
      </c>
      <c r="KM31" s="899">
        <v>0.10340000000000001</v>
      </c>
      <c r="KN31" s="899">
        <v>0.12039999999999999</v>
      </c>
      <c r="KO31" s="899">
        <v>0.17630000000000001</v>
      </c>
      <c r="KP31" s="899">
        <v>0.2651</v>
      </c>
      <c r="KQ31" s="899">
        <v>0.14499999999999999</v>
      </c>
      <c r="KR31" s="899">
        <v>9.7000000000000003E-2</v>
      </c>
      <c r="KS31" s="899">
        <v>9.2799999999999994E-2</v>
      </c>
      <c r="KT31" s="899">
        <v>0.10340000000000001</v>
      </c>
      <c r="KU31" s="899">
        <v>0.12039999999999999</v>
      </c>
      <c r="KV31" s="899">
        <v>0.17630000000000001</v>
      </c>
      <c r="KW31" s="899">
        <v>0.2651</v>
      </c>
      <c r="KX31" s="899">
        <v>0.14499999999999999</v>
      </c>
      <c r="KY31" s="899">
        <v>9.7000000000000003E-2</v>
      </c>
      <c r="KZ31" s="899">
        <v>9.2799999999999994E-2</v>
      </c>
      <c r="LA31" s="899">
        <v>0.10340000000000001</v>
      </c>
      <c r="LB31" s="899">
        <v>0.12039999999999999</v>
      </c>
      <c r="LC31" s="899">
        <v>0.17630000000000001</v>
      </c>
      <c r="LD31" s="899">
        <v>0.2651</v>
      </c>
      <c r="LE31" s="899">
        <v>0.14499999999999999</v>
      </c>
      <c r="LF31" s="899">
        <v>9.7000000000000003E-2</v>
      </c>
      <c r="LG31" s="899">
        <v>9.2799999999999994E-2</v>
      </c>
      <c r="LH31" s="899">
        <v>0.10340000000000001</v>
      </c>
      <c r="LI31" s="899">
        <v>0.12039999999999999</v>
      </c>
      <c r="LJ31" s="899">
        <v>0.17630000000000001</v>
      </c>
      <c r="LK31" s="899">
        <v>0.2651</v>
      </c>
      <c r="LL31" s="899">
        <v>0.14499999999999999</v>
      </c>
      <c r="LM31" s="899">
        <v>9.7000000000000003E-2</v>
      </c>
      <c r="LN31" s="899">
        <v>9.2799999999999994E-2</v>
      </c>
      <c r="LO31" s="899">
        <v>0.10340000000000001</v>
      </c>
      <c r="LP31" s="899">
        <v>0.12039999999999999</v>
      </c>
      <c r="LQ31" s="899">
        <v>0.17630000000000001</v>
      </c>
      <c r="LR31" s="899">
        <v>0.2651</v>
      </c>
      <c r="LS31" s="899">
        <v>0.14499999999999999</v>
      </c>
      <c r="LT31" s="899">
        <v>9.7000000000000003E-2</v>
      </c>
      <c r="LU31" s="899">
        <v>9.2799999999999994E-2</v>
      </c>
      <c r="LV31" s="899">
        <v>0.10340000000000001</v>
      </c>
      <c r="LW31" s="899">
        <v>0.12039999999999999</v>
      </c>
      <c r="LX31" s="899">
        <v>0.17630000000000001</v>
      </c>
      <c r="LY31" s="899">
        <v>0.2651</v>
      </c>
      <c r="LZ31" s="899">
        <v>0.14499999999999999</v>
      </c>
      <c r="MA31" s="899">
        <v>9.7000000000000003E-2</v>
      </c>
      <c r="MB31" s="899">
        <v>9.2799999999999994E-2</v>
      </c>
      <c r="MC31" s="899">
        <v>0.10340000000000001</v>
      </c>
      <c r="MD31" s="899">
        <v>0.12039999999999999</v>
      </c>
      <c r="ME31" s="899">
        <v>0.17630000000000001</v>
      </c>
      <c r="MF31" s="899">
        <v>0.2651</v>
      </c>
      <c r="MG31" s="899">
        <v>0.14499999999999999</v>
      </c>
      <c r="MH31" s="899">
        <v>9.7000000000000003E-2</v>
      </c>
      <c r="MI31" s="899">
        <v>9.2799999999999994E-2</v>
      </c>
      <c r="MJ31" s="899">
        <v>0.10340000000000001</v>
      </c>
      <c r="MK31" s="899">
        <v>0.12039999999999999</v>
      </c>
      <c r="ML31" s="899">
        <v>0.17630000000000001</v>
      </c>
      <c r="MM31" s="899">
        <v>0.2651</v>
      </c>
      <c r="MN31" s="899">
        <v>0.14499999999999999</v>
      </c>
      <c r="MO31" s="899">
        <v>9.7000000000000003E-2</v>
      </c>
      <c r="MP31" s="899">
        <v>9.2799999999999994E-2</v>
      </c>
      <c r="MQ31" s="899">
        <v>0.10340000000000001</v>
      </c>
      <c r="MR31" s="899">
        <v>0.12039999999999999</v>
      </c>
      <c r="MS31" s="899">
        <v>0.17630000000000001</v>
      </c>
      <c r="MT31" s="899">
        <v>0.2651</v>
      </c>
      <c r="MU31" s="899">
        <v>0.14499999999999999</v>
      </c>
      <c r="MV31" s="899">
        <v>9.7000000000000003E-2</v>
      </c>
      <c r="MW31" s="899">
        <v>9.2799999999999994E-2</v>
      </c>
      <c r="MX31" s="899">
        <v>0.10340000000000001</v>
      </c>
      <c r="MY31" s="899">
        <v>0.12039999999999999</v>
      </c>
      <c r="MZ31" s="899">
        <v>0.17630000000000001</v>
      </c>
      <c r="NA31" s="899">
        <v>0.2651</v>
      </c>
      <c r="NB31" s="899">
        <v>0</v>
      </c>
      <c r="NC31" s="899">
        <v>0.13400000000000001</v>
      </c>
      <c r="ND31" s="899">
        <v>0.1258</v>
      </c>
      <c r="NE31" s="899">
        <v>0.10340000000000001</v>
      </c>
      <c r="NF31" s="899">
        <v>0.13039999999999999</v>
      </c>
      <c r="NG31" s="899">
        <v>0.2213</v>
      </c>
      <c r="NH31" s="899">
        <v>0.28510000000000002</v>
      </c>
      <c r="NI31" s="899">
        <v>0.14499999999999999</v>
      </c>
      <c r="NJ31" s="899">
        <v>9.7000000000000003E-2</v>
      </c>
      <c r="NK31" s="899">
        <v>9.2799999999999994E-2</v>
      </c>
      <c r="NL31" s="899">
        <v>0.10340000000000001</v>
      </c>
      <c r="NM31" s="899">
        <v>0.12039999999999999</v>
      </c>
      <c r="NN31" s="899">
        <v>0.17630000000000001</v>
      </c>
      <c r="NO31" s="899">
        <v>0.2651</v>
      </c>
      <c r="NP31" s="899">
        <v>0.1585</v>
      </c>
      <c r="NQ31" s="899">
        <v>0.1137</v>
      </c>
      <c r="NR31" s="899">
        <v>9.7699999999999995E-2</v>
      </c>
      <c r="NS31" s="899">
        <v>0.11020000000000001</v>
      </c>
      <c r="NT31" s="899">
        <v>0.1108</v>
      </c>
      <c r="NU31" s="899">
        <v>0.15790000000000001</v>
      </c>
      <c r="NV31" s="899">
        <v>0.25119999999999998</v>
      </c>
      <c r="NW31" s="899">
        <v>0.1585</v>
      </c>
      <c r="NX31" s="899">
        <v>0.1137</v>
      </c>
      <c r="NY31" s="899">
        <v>9.7699999999999995E-2</v>
      </c>
      <c r="NZ31" s="899">
        <v>0.11020000000000001</v>
      </c>
      <c r="OA31" s="899">
        <v>0.1108</v>
      </c>
      <c r="OB31" s="899">
        <v>0.15790000000000001</v>
      </c>
      <c r="OC31" s="899">
        <v>0.25119999999999998</v>
      </c>
      <c r="OD31" s="899"/>
      <c r="OE31" s="899"/>
      <c r="OF31" s="899"/>
      <c r="OG31" s="899"/>
      <c r="OH31" s="899"/>
      <c r="OI31" s="899"/>
      <c r="OJ31" s="899"/>
      <c r="OK31" s="899"/>
      <c r="OL31" s="899"/>
      <c r="OM31" s="899"/>
      <c r="ON31" s="899"/>
      <c r="OO31" s="899"/>
      <c r="OP31" s="899"/>
      <c r="OQ31" s="899"/>
      <c r="OR31" s="899"/>
      <c r="OS31" s="899"/>
      <c r="OT31" s="899"/>
      <c r="OU31" s="899"/>
      <c r="OV31" s="899"/>
      <c r="OW31" s="899"/>
      <c r="OX31" s="899"/>
      <c r="OY31" s="899"/>
      <c r="OZ31" s="899"/>
      <c r="PA31" s="899"/>
      <c r="PB31" s="899"/>
      <c r="PC31" s="899"/>
      <c r="PD31" s="899"/>
      <c r="PE31" s="899"/>
      <c r="PF31" s="899"/>
      <c r="PG31" s="899"/>
      <c r="PH31" s="899"/>
      <c r="PI31" s="899"/>
      <c r="PJ31" s="899"/>
      <c r="PK31" s="899"/>
      <c r="PL31" s="899"/>
      <c r="PM31" s="899"/>
      <c r="PN31" s="899"/>
      <c r="PO31" s="899"/>
      <c r="PP31" s="899"/>
      <c r="PQ31" s="899"/>
      <c r="PR31" s="899"/>
      <c r="PS31" s="899"/>
    </row>
    <row r="32" spans="1:435" s="905" customFormat="1">
      <c r="B32" s="906">
        <v>0.1212</v>
      </c>
      <c r="C32" s="906">
        <v>0.1195</v>
      </c>
      <c r="D32" s="906">
        <v>0.1205</v>
      </c>
      <c r="E32" s="906">
        <v>0.1245</v>
      </c>
      <c r="F32" s="906">
        <v>0.13750000000000001</v>
      </c>
      <c r="G32" s="906">
        <v>0.15529999999999999</v>
      </c>
      <c r="H32" s="906">
        <v>0.2215</v>
      </c>
      <c r="I32" s="906">
        <v>0.1212</v>
      </c>
      <c r="J32" s="906">
        <v>0.1195</v>
      </c>
      <c r="K32" s="906">
        <v>0.1205</v>
      </c>
      <c r="L32" s="906">
        <v>0.1245</v>
      </c>
      <c r="M32" s="906">
        <v>0.13750000000000001</v>
      </c>
      <c r="N32" s="906">
        <v>0.15529999999999999</v>
      </c>
      <c r="O32" s="906">
        <v>0.2215</v>
      </c>
      <c r="P32" s="906">
        <v>0.1212</v>
      </c>
      <c r="Q32" s="906">
        <v>0.1195</v>
      </c>
      <c r="R32" s="906">
        <v>0.1205</v>
      </c>
      <c r="S32" s="906">
        <v>0.1245</v>
      </c>
      <c r="T32" s="906">
        <v>0.13750000000000001</v>
      </c>
      <c r="U32" s="906">
        <v>0.15529999999999999</v>
      </c>
      <c r="V32" s="906">
        <v>0.2215</v>
      </c>
      <c r="W32" s="906">
        <v>0.1212</v>
      </c>
      <c r="X32" s="906">
        <v>0.1195</v>
      </c>
      <c r="Y32" s="906">
        <v>0.1205</v>
      </c>
      <c r="Z32" s="906">
        <v>0.1245</v>
      </c>
      <c r="AA32" s="906">
        <v>0.13750000000000001</v>
      </c>
      <c r="AB32" s="906">
        <v>0.15529999999999999</v>
      </c>
      <c r="AC32" s="906">
        <v>0.2215</v>
      </c>
      <c r="AD32" s="906">
        <v>0.1212</v>
      </c>
      <c r="AE32" s="906">
        <v>0.1195</v>
      </c>
      <c r="AF32" s="906">
        <v>0.1205</v>
      </c>
      <c r="AG32" s="906">
        <v>0.1245</v>
      </c>
      <c r="AH32" s="906">
        <v>0.13750000000000001</v>
      </c>
      <c r="AI32" s="906">
        <v>0.15529999999999999</v>
      </c>
      <c r="AJ32" s="906">
        <v>0.2215</v>
      </c>
      <c r="AK32" s="906">
        <v>0.1212</v>
      </c>
      <c r="AL32" s="906">
        <v>0.1195</v>
      </c>
      <c r="AM32" s="906">
        <v>0.1205</v>
      </c>
      <c r="AN32" s="906">
        <v>0.1245</v>
      </c>
      <c r="AO32" s="906">
        <v>0.13750000000000001</v>
      </c>
      <c r="AP32" s="906">
        <v>0.15529999999999999</v>
      </c>
      <c r="AQ32" s="906">
        <v>0.2215</v>
      </c>
      <c r="AR32" s="906">
        <v>0.1212</v>
      </c>
      <c r="AS32" s="906">
        <v>0.1195</v>
      </c>
      <c r="AT32" s="906">
        <v>0.1205</v>
      </c>
      <c r="AU32" s="906">
        <v>0.1245</v>
      </c>
      <c r="AV32" s="906">
        <v>0.13750000000000001</v>
      </c>
      <c r="AW32" s="906">
        <v>0.15529999999999999</v>
      </c>
      <c r="AX32" s="906">
        <v>0.2215</v>
      </c>
      <c r="AY32" s="906">
        <v>0.1212</v>
      </c>
      <c r="AZ32" s="906">
        <v>0.1195</v>
      </c>
      <c r="BA32" s="906">
        <v>0.1205</v>
      </c>
      <c r="BB32" s="906">
        <v>0.1245</v>
      </c>
      <c r="BC32" s="906">
        <v>0.13750000000000001</v>
      </c>
      <c r="BD32" s="906">
        <v>0.15529999999999999</v>
      </c>
      <c r="BE32" s="906">
        <v>0.2215</v>
      </c>
      <c r="BF32" s="906">
        <v>0.1212</v>
      </c>
      <c r="BG32" s="906">
        <v>0.1195</v>
      </c>
      <c r="BH32" s="906">
        <v>0.1205</v>
      </c>
      <c r="BI32" s="906">
        <v>0.1245</v>
      </c>
      <c r="BJ32" s="906">
        <v>0.13750000000000001</v>
      </c>
      <c r="BK32" s="906">
        <v>0.15529999999999999</v>
      </c>
      <c r="BL32" s="906">
        <v>0.2215</v>
      </c>
      <c r="BM32" s="906">
        <v>0.1212</v>
      </c>
      <c r="BN32" s="906">
        <v>0.1195</v>
      </c>
      <c r="BO32" s="906">
        <v>0.1205</v>
      </c>
      <c r="BP32" s="906">
        <v>0.1245</v>
      </c>
      <c r="BQ32" s="906">
        <v>0.13750000000000001</v>
      </c>
      <c r="BR32" s="906">
        <v>0.15529999999999999</v>
      </c>
      <c r="BS32" s="906">
        <v>0.2215</v>
      </c>
      <c r="BT32" s="906">
        <v>0.1212</v>
      </c>
      <c r="BU32" s="906">
        <v>0.1195</v>
      </c>
      <c r="BV32" s="906">
        <v>0.1205</v>
      </c>
      <c r="BW32" s="906">
        <v>0.1245</v>
      </c>
      <c r="BX32" s="906">
        <v>0.13750000000000001</v>
      </c>
      <c r="BY32" s="906">
        <v>0.15529999999999999</v>
      </c>
      <c r="BZ32" s="906">
        <v>0.2215</v>
      </c>
      <c r="CA32" s="906">
        <v>0.1212</v>
      </c>
      <c r="CB32" s="906">
        <v>0.1195</v>
      </c>
      <c r="CC32" s="906">
        <v>0.1205</v>
      </c>
      <c r="CD32" s="906">
        <v>0.1245</v>
      </c>
      <c r="CE32" s="906">
        <v>0.13750000000000001</v>
      </c>
      <c r="CF32" s="906">
        <v>0.15529999999999999</v>
      </c>
      <c r="CG32" s="906">
        <v>0.2215</v>
      </c>
      <c r="CH32" s="906">
        <v>0.1212</v>
      </c>
      <c r="CI32" s="906">
        <v>0.1195</v>
      </c>
      <c r="CJ32" s="906">
        <v>0.1205</v>
      </c>
      <c r="CK32" s="906">
        <v>0.1245</v>
      </c>
      <c r="CL32" s="906">
        <v>0.13750000000000001</v>
      </c>
      <c r="CM32" s="906">
        <v>0.15529999999999999</v>
      </c>
      <c r="CN32" s="906">
        <v>0.2215</v>
      </c>
      <c r="CO32" s="906">
        <v>0.1212</v>
      </c>
      <c r="CP32" s="906">
        <v>0.1195</v>
      </c>
      <c r="CQ32" s="906">
        <v>0.1205</v>
      </c>
      <c r="CR32" s="906">
        <v>0.1245</v>
      </c>
      <c r="CS32" s="906">
        <v>0.13750000000000001</v>
      </c>
      <c r="CT32" s="906">
        <v>0.15529999999999999</v>
      </c>
      <c r="CU32" s="906">
        <v>0.2215</v>
      </c>
      <c r="CV32" s="906">
        <v>0.1212</v>
      </c>
      <c r="CW32" s="906">
        <v>0.1195</v>
      </c>
      <c r="CX32" s="906">
        <v>0.1205</v>
      </c>
      <c r="CY32" s="906">
        <v>0.1245</v>
      </c>
      <c r="CZ32" s="906">
        <v>0.13750000000000001</v>
      </c>
      <c r="DA32" s="906">
        <v>0.15529999999999999</v>
      </c>
      <c r="DB32" s="906">
        <v>0.2215</v>
      </c>
      <c r="DC32" s="906">
        <v>0.1212</v>
      </c>
      <c r="DD32" s="906">
        <v>0.1195</v>
      </c>
      <c r="DE32" s="906">
        <v>0.1205</v>
      </c>
      <c r="DF32" s="906">
        <v>0.1245</v>
      </c>
      <c r="DG32" s="906">
        <v>0.13750000000000001</v>
      </c>
      <c r="DH32" s="906">
        <v>0.15529999999999999</v>
      </c>
      <c r="DI32" s="906">
        <v>0.2215</v>
      </c>
      <c r="DJ32" s="906">
        <v>0.1212</v>
      </c>
      <c r="DK32" s="906">
        <v>0.1195</v>
      </c>
      <c r="DL32" s="906">
        <v>0.1205</v>
      </c>
      <c r="DM32" s="906">
        <v>0.1245</v>
      </c>
      <c r="DN32" s="906">
        <v>0.13750000000000001</v>
      </c>
      <c r="DO32" s="906">
        <v>0.15529999999999999</v>
      </c>
      <c r="DP32" s="906">
        <v>0.2215</v>
      </c>
      <c r="DQ32" s="906">
        <v>0.1212</v>
      </c>
      <c r="DR32" s="906">
        <v>0.1195</v>
      </c>
      <c r="DS32" s="906">
        <v>0.1205</v>
      </c>
      <c r="DT32" s="906">
        <v>0.1245</v>
      </c>
      <c r="DU32" s="906">
        <v>0.13750000000000001</v>
      </c>
      <c r="DV32" s="906">
        <v>0.15529999999999999</v>
      </c>
      <c r="DW32" s="906">
        <v>0.2215</v>
      </c>
      <c r="DX32" s="906">
        <v>0.14369486027785999</v>
      </c>
      <c r="DY32" s="906">
        <v>0.17102693248926021</v>
      </c>
      <c r="DZ32" s="906">
        <v>0.22883501872395712</v>
      </c>
      <c r="EA32" s="906">
        <v>8.8959262632061498E-2</v>
      </c>
      <c r="EB32" s="906">
        <v>9.8248181621754679E-2</v>
      </c>
      <c r="EC32" s="906">
        <v>0.11096685531533454</v>
      </c>
      <c r="ED32" s="906">
        <v>0.15826888893977206</v>
      </c>
      <c r="EE32" s="906">
        <v>0.1212</v>
      </c>
      <c r="EF32" s="906">
        <v>0.1195</v>
      </c>
      <c r="EG32" s="906">
        <v>0.1205</v>
      </c>
      <c r="EH32" s="906">
        <v>0.1245</v>
      </c>
      <c r="EI32" s="906">
        <v>0.13750000000000001</v>
      </c>
      <c r="EJ32" s="906">
        <v>0.15529999999999999</v>
      </c>
      <c r="EK32" s="906">
        <v>0.2215</v>
      </c>
      <c r="EL32" s="906">
        <v>0.1212</v>
      </c>
      <c r="EM32" s="906">
        <v>0.1195</v>
      </c>
      <c r="EN32" s="906">
        <v>0.1205</v>
      </c>
      <c r="EO32" s="906">
        <v>0.1245</v>
      </c>
      <c r="EP32" s="906">
        <v>0.13750000000000001</v>
      </c>
      <c r="EQ32" s="906">
        <v>0.15529999999999999</v>
      </c>
      <c r="ER32" s="906">
        <v>0.2215</v>
      </c>
      <c r="ES32" s="906">
        <v>0.1212</v>
      </c>
      <c r="ET32" s="906">
        <v>0.1195</v>
      </c>
      <c r="EU32" s="906">
        <v>0.1205</v>
      </c>
      <c r="EV32" s="906">
        <v>0.1245</v>
      </c>
      <c r="EW32" s="906">
        <v>0.13750000000000001</v>
      </c>
      <c r="EX32" s="906">
        <v>0.15529999999999999</v>
      </c>
      <c r="EY32" s="906">
        <v>0.2215</v>
      </c>
      <c r="EZ32" s="906">
        <v>0.1212</v>
      </c>
      <c r="FA32" s="906">
        <v>0.1195</v>
      </c>
      <c r="FB32" s="906">
        <v>0.1205</v>
      </c>
      <c r="FC32" s="906">
        <v>0.1245</v>
      </c>
      <c r="FD32" s="906">
        <v>0.13750000000000001</v>
      </c>
      <c r="FE32" s="906">
        <v>0.15529999999999999</v>
      </c>
      <c r="FF32" s="906">
        <v>0.2215</v>
      </c>
      <c r="FG32" s="906">
        <v>0.1212</v>
      </c>
      <c r="FH32" s="906">
        <v>0.1195</v>
      </c>
      <c r="FI32" s="906">
        <v>0.1205</v>
      </c>
      <c r="FJ32" s="906">
        <v>0.1245</v>
      </c>
      <c r="FK32" s="906">
        <v>0.13750000000000001</v>
      </c>
      <c r="FL32" s="906">
        <v>0.15529999999999999</v>
      </c>
      <c r="FM32" s="906">
        <v>0.2215</v>
      </c>
      <c r="FN32" s="906">
        <v>0.1212</v>
      </c>
      <c r="FO32" s="906">
        <v>0.1195</v>
      </c>
      <c r="FP32" s="906">
        <v>0.1205</v>
      </c>
      <c r="FQ32" s="906">
        <v>0.1245</v>
      </c>
      <c r="FR32" s="906">
        <v>0.13750000000000001</v>
      </c>
      <c r="FS32" s="906">
        <v>0.15529999999999999</v>
      </c>
      <c r="FT32" s="906">
        <v>0.2215</v>
      </c>
      <c r="FU32" s="906">
        <v>0.1212</v>
      </c>
      <c r="FV32" s="906">
        <v>0.1195</v>
      </c>
      <c r="FW32" s="906">
        <v>0.1205</v>
      </c>
      <c r="FX32" s="906">
        <v>0.1245</v>
      </c>
      <c r="FY32" s="906">
        <v>0.13750000000000001</v>
      </c>
      <c r="FZ32" s="906">
        <v>0.15529999999999999</v>
      </c>
      <c r="GA32" s="906">
        <v>0.2215</v>
      </c>
      <c r="GB32" s="899">
        <v>0.12</v>
      </c>
      <c r="GC32" s="899">
        <v>0.1212</v>
      </c>
      <c r="GD32" s="899">
        <v>0.1198</v>
      </c>
      <c r="GE32" s="899">
        <v>0.1065</v>
      </c>
      <c r="GF32" s="899">
        <v>0.1245</v>
      </c>
      <c r="GG32" s="899">
        <v>0.16800000000000001</v>
      </c>
      <c r="GH32" s="899">
        <v>0.24</v>
      </c>
      <c r="GI32" s="899">
        <v>0.12</v>
      </c>
      <c r="GJ32" s="899">
        <v>0.1212</v>
      </c>
      <c r="GK32" s="899">
        <v>0.1198</v>
      </c>
      <c r="GL32" s="899">
        <v>0.1065</v>
      </c>
      <c r="GM32" s="899">
        <v>0.1245</v>
      </c>
      <c r="GN32" s="899">
        <v>0.16800000000000001</v>
      </c>
      <c r="GO32" s="899">
        <v>0.24</v>
      </c>
      <c r="GP32" s="899">
        <v>0.12</v>
      </c>
      <c r="GQ32" s="899">
        <v>0.1212</v>
      </c>
      <c r="GR32" s="899">
        <v>0.1198</v>
      </c>
      <c r="GS32" s="899">
        <v>0.1065</v>
      </c>
      <c r="GT32" s="899">
        <v>0.1245</v>
      </c>
      <c r="GU32" s="899">
        <v>0.16800000000000001</v>
      </c>
      <c r="GV32" s="899">
        <v>0.24</v>
      </c>
      <c r="GW32" s="899">
        <v>0.12</v>
      </c>
      <c r="GX32" s="899">
        <v>0.1212</v>
      </c>
      <c r="GY32" s="899">
        <v>0.1198</v>
      </c>
      <c r="GZ32" s="899">
        <v>0.1065</v>
      </c>
      <c r="HA32" s="899">
        <v>0.1245</v>
      </c>
      <c r="HB32" s="899">
        <v>0.16800000000000001</v>
      </c>
      <c r="HC32" s="899">
        <v>0.24</v>
      </c>
      <c r="HD32" s="899">
        <v>0.12</v>
      </c>
      <c r="HE32" s="899">
        <v>0.1212</v>
      </c>
      <c r="HF32" s="899">
        <v>0.1198</v>
      </c>
      <c r="HG32" s="899">
        <v>0.1065</v>
      </c>
      <c r="HH32" s="899">
        <v>0.1245</v>
      </c>
      <c r="HI32" s="899">
        <v>0.16800000000000001</v>
      </c>
      <c r="HJ32" s="899">
        <v>0.24</v>
      </c>
      <c r="HK32" s="899">
        <v>0.12</v>
      </c>
      <c r="HL32" s="899">
        <v>0.1212</v>
      </c>
      <c r="HM32" s="899">
        <v>0.1198</v>
      </c>
      <c r="HN32" s="899">
        <v>0.1065</v>
      </c>
      <c r="HO32" s="899">
        <v>0.1245</v>
      </c>
      <c r="HP32" s="899">
        <v>0.16800000000000001</v>
      </c>
      <c r="HQ32" s="899">
        <v>0.24</v>
      </c>
      <c r="HR32" s="899">
        <v>0.12</v>
      </c>
      <c r="HS32" s="899">
        <v>0.1212</v>
      </c>
      <c r="HT32" s="899">
        <v>0.1198</v>
      </c>
      <c r="HU32" s="899">
        <v>0.1065</v>
      </c>
      <c r="HV32" s="899">
        <v>0.1245</v>
      </c>
      <c r="HW32" s="899">
        <v>0.16800000000000001</v>
      </c>
      <c r="HX32" s="899">
        <v>0.24</v>
      </c>
      <c r="HY32" s="899">
        <v>0.12</v>
      </c>
      <c r="HZ32" s="899">
        <v>0.1212</v>
      </c>
      <c r="IA32" s="899">
        <v>0.1198</v>
      </c>
      <c r="IB32" s="899">
        <v>0.1065</v>
      </c>
      <c r="IC32" s="899">
        <v>0.1245</v>
      </c>
      <c r="ID32" s="899">
        <v>0.16800000000000001</v>
      </c>
      <c r="IE32" s="899">
        <v>0.24</v>
      </c>
      <c r="IF32" s="899">
        <v>0.12</v>
      </c>
      <c r="IG32" s="899">
        <v>0.1212</v>
      </c>
      <c r="IH32" s="899">
        <v>0.1198</v>
      </c>
      <c r="II32" s="899">
        <v>0.1065</v>
      </c>
      <c r="IJ32" s="899">
        <v>0.1245</v>
      </c>
      <c r="IK32" s="899">
        <v>0.16800000000000001</v>
      </c>
      <c r="IL32" s="899">
        <v>0.24</v>
      </c>
      <c r="IM32" s="899">
        <v>0.12</v>
      </c>
      <c r="IN32" s="899">
        <v>0.1212</v>
      </c>
      <c r="IO32" s="899">
        <v>0.1198</v>
      </c>
      <c r="IP32" s="899">
        <v>0.1065</v>
      </c>
      <c r="IQ32" s="899">
        <v>0.1245</v>
      </c>
      <c r="IR32" s="899">
        <v>0.16800000000000001</v>
      </c>
      <c r="IS32" s="899">
        <v>0.24</v>
      </c>
      <c r="IT32" s="899">
        <v>0.12</v>
      </c>
      <c r="IU32" s="899">
        <v>0.1212</v>
      </c>
      <c r="IV32" s="899">
        <v>0.1198</v>
      </c>
      <c r="IW32" s="899">
        <v>0.1065</v>
      </c>
      <c r="IX32" s="899">
        <v>0.1245</v>
      </c>
      <c r="IY32" s="899">
        <v>0.16800000000000001</v>
      </c>
      <c r="IZ32" s="899">
        <v>0.24</v>
      </c>
      <c r="JA32" s="899">
        <v>0.12</v>
      </c>
      <c r="JB32" s="899">
        <v>0.1212</v>
      </c>
      <c r="JC32" s="899">
        <v>0.1198</v>
      </c>
      <c r="JD32" s="899">
        <v>0.1065</v>
      </c>
      <c r="JE32" s="899">
        <v>0.1245</v>
      </c>
      <c r="JF32" s="899">
        <v>0.16800000000000001</v>
      </c>
      <c r="JG32" s="899">
        <v>0.24</v>
      </c>
      <c r="JH32" s="899">
        <v>0.12</v>
      </c>
      <c r="JI32" s="899">
        <v>0.1212</v>
      </c>
      <c r="JJ32" s="899">
        <v>0.1198</v>
      </c>
      <c r="JK32" s="899">
        <v>0.1065</v>
      </c>
      <c r="JL32" s="899">
        <v>0.1245</v>
      </c>
      <c r="JM32" s="899">
        <v>0.16800000000000001</v>
      </c>
      <c r="JN32" s="899">
        <v>0.24</v>
      </c>
      <c r="JO32" s="899">
        <v>0.1191</v>
      </c>
      <c r="JP32" s="899">
        <v>0.1164</v>
      </c>
      <c r="JQ32" s="899">
        <v>0.1181</v>
      </c>
      <c r="JR32" s="899">
        <v>0.11550000000000001</v>
      </c>
      <c r="JS32" s="899">
        <v>0.1278</v>
      </c>
      <c r="JT32" s="899">
        <v>0.1573</v>
      </c>
      <c r="JU32" s="899">
        <v>0.24579999999999999</v>
      </c>
      <c r="JV32" s="899">
        <v>0.1191</v>
      </c>
      <c r="JW32" s="899">
        <v>0.1164</v>
      </c>
      <c r="JX32" s="899">
        <v>0.1181</v>
      </c>
      <c r="JY32" s="899">
        <v>0.11550000000000001</v>
      </c>
      <c r="JZ32" s="899">
        <v>0.1278</v>
      </c>
      <c r="KA32" s="899">
        <v>0.1573</v>
      </c>
      <c r="KB32" s="899">
        <v>0.24579999999999999</v>
      </c>
      <c r="KC32" s="899">
        <v>0.1191</v>
      </c>
      <c r="KD32" s="899">
        <v>0.1164</v>
      </c>
      <c r="KE32" s="899">
        <v>0.1181</v>
      </c>
      <c r="KF32" s="899">
        <v>0.11550000000000001</v>
      </c>
      <c r="KG32" s="899">
        <v>0.1278</v>
      </c>
      <c r="KH32" s="899">
        <v>0.1573</v>
      </c>
      <c r="KI32" s="899">
        <v>0.24579999999999999</v>
      </c>
      <c r="KJ32" s="899">
        <v>0.1191</v>
      </c>
      <c r="KK32" s="899">
        <v>0.1164</v>
      </c>
      <c r="KL32" s="899">
        <v>0.1181</v>
      </c>
      <c r="KM32" s="899">
        <v>0.11550000000000001</v>
      </c>
      <c r="KN32" s="899">
        <v>0.1278</v>
      </c>
      <c r="KO32" s="899">
        <v>0.1573</v>
      </c>
      <c r="KP32" s="899">
        <v>0.24579999999999999</v>
      </c>
      <c r="KQ32" s="899">
        <v>0.1191</v>
      </c>
      <c r="KR32" s="899">
        <v>0.1164</v>
      </c>
      <c r="KS32" s="899">
        <v>0.1181</v>
      </c>
      <c r="KT32" s="899">
        <v>0.11550000000000001</v>
      </c>
      <c r="KU32" s="899">
        <v>0.1278</v>
      </c>
      <c r="KV32" s="899">
        <v>0.1573</v>
      </c>
      <c r="KW32" s="899">
        <v>0.24579999999999999</v>
      </c>
      <c r="KX32" s="899">
        <v>0.1191</v>
      </c>
      <c r="KY32" s="899">
        <v>0.1164</v>
      </c>
      <c r="KZ32" s="899">
        <v>0.1181</v>
      </c>
      <c r="LA32" s="899">
        <v>0.11550000000000001</v>
      </c>
      <c r="LB32" s="899">
        <v>0.1278</v>
      </c>
      <c r="LC32" s="899">
        <v>0.1573</v>
      </c>
      <c r="LD32" s="899">
        <v>0.24579999999999999</v>
      </c>
      <c r="LE32" s="899">
        <v>0.1191</v>
      </c>
      <c r="LF32" s="899">
        <v>0.1164</v>
      </c>
      <c r="LG32" s="899">
        <v>0.1181</v>
      </c>
      <c r="LH32" s="899">
        <v>0.11550000000000001</v>
      </c>
      <c r="LI32" s="899">
        <v>0.1278</v>
      </c>
      <c r="LJ32" s="899">
        <v>0.1573</v>
      </c>
      <c r="LK32" s="899">
        <v>0.24579999999999999</v>
      </c>
      <c r="LL32" s="899">
        <v>0.1191</v>
      </c>
      <c r="LM32" s="899">
        <v>0.1164</v>
      </c>
      <c r="LN32" s="899">
        <v>0.1181</v>
      </c>
      <c r="LO32" s="899">
        <v>0.11550000000000001</v>
      </c>
      <c r="LP32" s="899">
        <v>0.1278</v>
      </c>
      <c r="LQ32" s="899">
        <v>0.1573</v>
      </c>
      <c r="LR32" s="899">
        <v>0.24579999999999999</v>
      </c>
      <c r="LS32" s="899">
        <v>0.1191</v>
      </c>
      <c r="LT32" s="899">
        <v>0.1164</v>
      </c>
      <c r="LU32" s="899">
        <v>0.1181</v>
      </c>
      <c r="LV32" s="899">
        <v>0.11550000000000001</v>
      </c>
      <c r="LW32" s="899">
        <v>0.1278</v>
      </c>
      <c r="LX32" s="899">
        <v>0.1573</v>
      </c>
      <c r="LY32" s="899">
        <v>0.24579999999999999</v>
      </c>
      <c r="LZ32" s="899">
        <v>0.1191</v>
      </c>
      <c r="MA32" s="899">
        <v>0.1164</v>
      </c>
      <c r="MB32" s="899">
        <v>0.1181</v>
      </c>
      <c r="MC32" s="899">
        <v>0.11550000000000001</v>
      </c>
      <c r="MD32" s="899">
        <v>0.1278</v>
      </c>
      <c r="ME32" s="899">
        <v>0.1573</v>
      </c>
      <c r="MF32" s="899">
        <v>0.24579999999999999</v>
      </c>
      <c r="MG32" s="899">
        <v>0.1191</v>
      </c>
      <c r="MH32" s="899">
        <v>0.1164</v>
      </c>
      <c r="MI32" s="899">
        <v>0.1181</v>
      </c>
      <c r="MJ32" s="899">
        <v>0.11550000000000001</v>
      </c>
      <c r="MK32" s="899">
        <v>0.1278</v>
      </c>
      <c r="ML32" s="899">
        <v>0.1573</v>
      </c>
      <c r="MM32" s="899">
        <v>0.24579999999999999</v>
      </c>
      <c r="MN32" s="899">
        <v>0.1191</v>
      </c>
      <c r="MO32" s="899">
        <v>0.1164</v>
      </c>
      <c r="MP32" s="899">
        <v>0.1181</v>
      </c>
      <c r="MQ32" s="899">
        <v>0.11550000000000001</v>
      </c>
      <c r="MR32" s="899">
        <v>0.1278</v>
      </c>
      <c r="MS32" s="899">
        <v>0.1573</v>
      </c>
      <c r="MT32" s="899">
        <v>0.24579999999999999</v>
      </c>
      <c r="MU32" s="899">
        <v>0.1191</v>
      </c>
      <c r="MV32" s="899">
        <v>0.1164</v>
      </c>
      <c r="MW32" s="899">
        <v>0.1181</v>
      </c>
      <c r="MX32" s="899">
        <v>0.11550000000000001</v>
      </c>
      <c r="MY32" s="899">
        <v>0.1278</v>
      </c>
      <c r="MZ32" s="899">
        <v>0.1573</v>
      </c>
      <c r="NA32" s="899">
        <v>0.24579999999999999</v>
      </c>
      <c r="NB32" s="899">
        <v>0</v>
      </c>
      <c r="NC32" s="899">
        <v>0.1464</v>
      </c>
      <c r="ND32" s="899">
        <v>0.1381</v>
      </c>
      <c r="NE32" s="899">
        <v>0.1246</v>
      </c>
      <c r="NF32" s="899">
        <v>0.13780000000000001</v>
      </c>
      <c r="NG32" s="899">
        <v>0.17730000000000001</v>
      </c>
      <c r="NH32" s="899">
        <v>0.27579999999999999</v>
      </c>
      <c r="NI32" s="899">
        <v>0.1191</v>
      </c>
      <c r="NJ32" s="899">
        <v>0.1164</v>
      </c>
      <c r="NK32" s="899">
        <v>0.1181</v>
      </c>
      <c r="NL32" s="899">
        <v>0.11550000000000001</v>
      </c>
      <c r="NM32" s="899">
        <v>0.1278</v>
      </c>
      <c r="NN32" s="899">
        <v>0.1573</v>
      </c>
      <c r="NO32" s="899">
        <v>0.24579999999999999</v>
      </c>
      <c r="NP32" s="899">
        <v>0.1234</v>
      </c>
      <c r="NQ32" s="899">
        <v>0.13189999999999999</v>
      </c>
      <c r="NR32" s="899">
        <v>0.1145</v>
      </c>
      <c r="NS32" s="899">
        <v>0.11749999999999999</v>
      </c>
      <c r="NT32" s="899">
        <v>0.12520000000000001</v>
      </c>
      <c r="NU32" s="899">
        <v>0.1585</v>
      </c>
      <c r="NV32" s="899">
        <v>0.22900000000000001</v>
      </c>
      <c r="NW32" s="899">
        <v>0.1234</v>
      </c>
      <c r="NX32" s="899">
        <v>0.13189999999999999</v>
      </c>
      <c r="NY32" s="899">
        <v>0.1145</v>
      </c>
      <c r="NZ32" s="899">
        <v>0.11749999999999999</v>
      </c>
      <c r="OA32" s="899">
        <v>0.12520000000000001</v>
      </c>
      <c r="OB32" s="899">
        <v>0.1585</v>
      </c>
      <c r="OC32" s="899">
        <v>0.22900000000000001</v>
      </c>
      <c r="OD32" s="899"/>
      <c r="OE32" s="899"/>
      <c r="OF32" s="899"/>
      <c r="OG32" s="899"/>
      <c r="OH32" s="899"/>
      <c r="OI32" s="899"/>
      <c r="OJ32" s="899"/>
      <c r="OK32" s="899"/>
      <c r="OL32" s="899"/>
      <c r="OM32" s="899"/>
      <c r="ON32" s="899"/>
      <c r="OO32" s="899"/>
      <c r="OP32" s="899"/>
      <c r="OQ32" s="899"/>
      <c r="OR32" s="899"/>
      <c r="OS32" s="899"/>
      <c r="OT32" s="899"/>
      <c r="OU32" s="899"/>
      <c r="OV32" s="899"/>
      <c r="OW32" s="899"/>
      <c r="OX32" s="899"/>
      <c r="OY32" s="899"/>
      <c r="OZ32" s="899"/>
      <c r="PA32" s="899"/>
      <c r="PB32" s="899"/>
      <c r="PC32" s="899"/>
      <c r="PD32" s="899"/>
      <c r="PE32" s="899"/>
      <c r="PF32" s="899"/>
      <c r="PG32" s="899"/>
      <c r="PH32" s="899"/>
      <c r="PI32" s="899"/>
      <c r="PJ32" s="899"/>
      <c r="PK32" s="899"/>
      <c r="PL32" s="899"/>
      <c r="PM32" s="899"/>
      <c r="PN32" s="899"/>
      <c r="PO32" s="899"/>
      <c r="PP32" s="899"/>
      <c r="PQ32" s="899"/>
      <c r="PR32" s="899"/>
      <c r="PS32" s="899"/>
    </row>
    <row r="33" spans="1:405">
      <c r="H33">
        <v>49</v>
      </c>
      <c r="O33">
        <v>50</v>
      </c>
      <c r="V33">
        <v>51</v>
      </c>
      <c r="AC33">
        <v>52</v>
      </c>
      <c r="AJ33">
        <v>1</v>
      </c>
      <c r="AQ33">
        <v>2</v>
      </c>
      <c r="AX33">
        <v>3</v>
      </c>
      <c r="BE33">
        <v>4</v>
      </c>
      <c r="BL33">
        <v>5</v>
      </c>
      <c r="BS33">
        <v>6</v>
      </c>
      <c r="BZ33">
        <v>7</v>
      </c>
      <c r="CG33">
        <v>8</v>
      </c>
      <c r="CN33">
        <v>9</v>
      </c>
      <c r="CU33">
        <v>10</v>
      </c>
      <c r="DB33">
        <v>11</v>
      </c>
      <c r="DI33">
        <v>12</v>
      </c>
      <c r="DP33">
        <v>13</v>
      </c>
      <c r="DW33">
        <v>14</v>
      </c>
      <c r="ED33">
        <v>15</v>
      </c>
      <c r="EK33">
        <v>16</v>
      </c>
      <c r="ER33">
        <v>17</v>
      </c>
      <c r="EY33">
        <v>18</v>
      </c>
      <c r="FF33">
        <v>19</v>
      </c>
      <c r="FM33">
        <v>20</v>
      </c>
      <c r="FT33">
        <v>21</v>
      </c>
      <c r="GA33">
        <v>22</v>
      </c>
      <c r="GH33">
        <v>23</v>
      </c>
      <c r="GO33">
        <v>24</v>
      </c>
      <c r="GV33">
        <v>25</v>
      </c>
      <c r="HC33">
        <v>26</v>
      </c>
      <c r="HJ33">
        <v>27</v>
      </c>
      <c r="HQ33">
        <v>28</v>
      </c>
      <c r="HX33">
        <v>29</v>
      </c>
      <c r="IE33">
        <v>30</v>
      </c>
      <c r="IL33">
        <v>31</v>
      </c>
      <c r="IS33">
        <v>32</v>
      </c>
      <c r="IZ33">
        <v>33</v>
      </c>
      <c r="JG33">
        <v>34</v>
      </c>
      <c r="JN33">
        <v>35</v>
      </c>
      <c r="JU33">
        <v>36</v>
      </c>
      <c r="KB33">
        <v>37</v>
      </c>
      <c r="KI33">
        <v>38</v>
      </c>
      <c r="KP33">
        <v>39</v>
      </c>
      <c r="KW33">
        <v>40</v>
      </c>
      <c r="LD33">
        <v>41</v>
      </c>
      <c r="LK33">
        <v>42</v>
      </c>
      <c r="LR33">
        <v>43</v>
      </c>
      <c r="LY33">
        <v>44</v>
      </c>
      <c r="MF33">
        <v>45</v>
      </c>
      <c r="MM33">
        <v>46</v>
      </c>
      <c r="MT33">
        <v>47</v>
      </c>
      <c r="NA33">
        <v>48</v>
      </c>
      <c r="NH33">
        <v>49</v>
      </c>
      <c r="NO33">
        <v>50</v>
      </c>
      <c r="NV33">
        <v>51</v>
      </c>
      <c r="OC33">
        <v>52</v>
      </c>
      <c r="OH33">
        <v>51</v>
      </c>
      <c r="OO33">
        <v>52</v>
      </c>
    </row>
    <row r="34" spans="1:405">
      <c r="A34" s="806" t="s">
        <v>525</v>
      </c>
      <c r="G34" s="770">
        <v>1.05</v>
      </c>
      <c r="H34" s="348">
        <f>'Proy 2022 vs 2019'!D6*G34</f>
        <v>75041.873550000004</v>
      </c>
      <c r="N34" s="770">
        <v>1.05</v>
      </c>
      <c r="O34" s="348">
        <f>'Proy 2022 vs 2019'!I6*N34</f>
        <v>61853.340150000004</v>
      </c>
      <c r="U34" s="770">
        <v>1.05</v>
      </c>
      <c r="V34" s="348">
        <f>'Proy 2022 vs 2019'!N6*U34</f>
        <v>50305.147199999999</v>
      </c>
      <c r="AB34" s="770">
        <v>1.05</v>
      </c>
      <c r="AC34" s="348">
        <f>'Proy 2022 vs 2019'!S6*AB34</f>
        <v>47242.802250000008</v>
      </c>
      <c r="AI34" s="770">
        <v>1.05</v>
      </c>
      <c r="AJ34" s="348">
        <f>'Proy 2022 vs 2019'!AC6*AI34</f>
        <v>56148.19875000001</v>
      </c>
      <c r="AP34" s="770">
        <v>1.05</v>
      </c>
      <c r="AQ34" s="348">
        <f>'Proy 2022 vs 2019'!AH6*AP34</f>
        <v>73521.814800000007</v>
      </c>
      <c r="AW34" s="770">
        <v>1.05</v>
      </c>
      <c r="AX34" s="348">
        <f>'Proy 2022 vs 2019'!AM6*AW34</f>
        <v>51386.684159999997</v>
      </c>
      <c r="BD34" s="770">
        <v>1.05</v>
      </c>
      <c r="BE34" s="348">
        <f>'Proy 2022 vs 2019'!AR6*BD34</f>
        <v>57512.102025000007</v>
      </c>
      <c r="BK34" s="770">
        <v>1.05</v>
      </c>
      <c r="BL34" s="348">
        <f>'Proy 2022 vs 2019'!BB6*BK34</f>
        <v>48588.698340000003</v>
      </c>
      <c r="BR34" s="770">
        <v>1.05</v>
      </c>
      <c r="BS34" s="348">
        <f>'Proy 2022 vs 2019'!BG6*BR34</f>
        <v>55373.66289</v>
      </c>
      <c r="BY34" s="770">
        <v>1.05</v>
      </c>
      <c r="BZ34" s="348">
        <f>'Proy 2022 vs 2019'!BL6*BY34</f>
        <v>70206.308550000002</v>
      </c>
      <c r="CF34" s="770">
        <v>1.05</v>
      </c>
      <c r="CG34" s="348">
        <f>'Proy 2022 vs 2019'!BQ6*CF34</f>
        <v>75748.950899999996</v>
      </c>
      <c r="CM34" s="770">
        <v>1.05</v>
      </c>
      <c r="CN34" s="348">
        <f>'Proy 2022 vs 2019'!BV6*CM34</f>
        <v>78496.528950000007</v>
      </c>
      <c r="CT34" s="770">
        <v>1</v>
      </c>
      <c r="CU34" s="348">
        <f>'Proy 2022 vs 2019'!CF6*CT34</f>
        <v>72153.584999999992</v>
      </c>
      <c r="DA34" s="770">
        <v>1</v>
      </c>
      <c r="DB34" s="348">
        <f>'Proy 2022 vs 2019'!CK6*DA34</f>
        <v>79323.183000000005</v>
      </c>
      <c r="DH34" s="770">
        <v>1</v>
      </c>
      <c r="DI34" s="348">
        <f>'Proy 2022 vs 2019'!CP6*DH34</f>
        <v>72191.25</v>
      </c>
      <c r="DO34" s="770">
        <v>1</v>
      </c>
      <c r="DP34" s="348">
        <f>'Proy 2022 vs 2019'!CU6*DO34</f>
        <v>125084.49729999999</v>
      </c>
      <c r="DV34" s="770">
        <v>1.02</v>
      </c>
      <c r="DW34" s="348">
        <f>'Proy 2022 vs 2019'!DE6*DV34</f>
        <v>82602.407652000009</v>
      </c>
      <c r="EC34" s="770">
        <v>1.02</v>
      </c>
      <c r="ED34" s="348">
        <f>'Proy 2022 vs 2019'!DJ6*EC34</f>
        <v>110295.48129599998</v>
      </c>
      <c r="EJ34" s="770">
        <v>1.02</v>
      </c>
      <c r="EK34" s="348">
        <f>'Proy 2022 vs 2019'!DO6*EJ34</f>
        <v>89178.797879999998</v>
      </c>
      <c r="EQ34" s="770">
        <v>1</v>
      </c>
      <c r="ER34" s="348">
        <f>'Proy 2022 vs 2019'!DT6*EQ34</f>
        <v>63475.757999999994</v>
      </c>
      <c r="EX34" s="770">
        <v>1.02</v>
      </c>
      <c r="EY34" s="348">
        <f>'Proy 2022 vs 2019'!ED6*EX34</f>
        <v>62357.550569999999</v>
      </c>
      <c r="FE34" s="770">
        <v>1.02</v>
      </c>
      <c r="FF34" s="348">
        <f>'Proy 2022 vs 2019'!EI6*FE34</f>
        <v>70204.973813999983</v>
      </c>
      <c r="FL34" s="770">
        <v>1.02</v>
      </c>
      <c r="FM34" s="348">
        <f>'Proy 2022 vs 2019'!EN6*FL34</f>
        <v>87573.489239999995</v>
      </c>
      <c r="FS34" s="770">
        <v>1.02</v>
      </c>
      <c r="FT34" s="348">
        <f>'Proy 2022 vs 2019'!ES6*FS34</f>
        <v>85342.07175599999</v>
      </c>
      <c r="FZ34" s="770">
        <v>1.02</v>
      </c>
      <c r="GA34" s="348">
        <f>'Proy 2022 vs 2019'!EX6*FZ34</f>
        <v>73232.974169999987</v>
      </c>
      <c r="GG34" s="770">
        <v>1.05</v>
      </c>
      <c r="GH34" s="348">
        <f>'Proy 2022 vs 2019'!FH6*GG34</f>
        <v>70663.991370000003</v>
      </c>
      <c r="GN34" s="770">
        <v>1.02</v>
      </c>
      <c r="GO34" s="348">
        <f>'Proy 2022 vs 2019'!FM6*GN34</f>
        <v>70971.282269999996</v>
      </c>
      <c r="GU34" s="770">
        <v>1.02</v>
      </c>
      <c r="GV34" s="348">
        <f>'Proy 2022 vs 2019'!FR6*GU34</f>
        <v>68754.612558000008</v>
      </c>
      <c r="HB34" s="770">
        <v>1.02</v>
      </c>
      <c r="HC34" s="348">
        <f>'Proy 2022 vs 2019'!FW6*HB34</f>
        <v>63780.422723999996</v>
      </c>
      <c r="HI34" s="770">
        <v>1.05</v>
      </c>
      <c r="HJ34" s="348">
        <f>'Proy 2022 vs 2019'!GG6*HI34</f>
        <v>83051.696070000005</v>
      </c>
      <c r="HP34" s="770">
        <v>1.05</v>
      </c>
      <c r="HQ34" s="348">
        <f>'Proy 2022 vs 2019'!GL6*HP34</f>
        <v>77892.504795000001</v>
      </c>
      <c r="HW34" s="770">
        <v>1.05</v>
      </c>
      <c r="HX34" s="348">
        <f>'Proy 2022 vs 2019'!GQ6*HW34</f>
        <v>75184.592174999998</v>
      </c>
      <c r="ID34" s="770">
        <v>1.05</v>
      </c>
      <c r="IE34" s="348">
        <f>'Proy 2022 vs 2019'!GV6*ID34</f>
        <v>79710.825915000009</v>
      </c>
      <c r="IK34" s="770">
        <v>1.05</v>
      </c>
      <c r="IL34" s="348">
        <f>'Proy 2022 vs 2019'!HF6*IK34</f>
        <v>56717.934000000001</v>
      </c>
      <c r="IR34" s="770">
        <v>1.05</v>
      </c>
      <c r="IS34" s="348">
        <f>'Proy 2022 vs 2019'!HK6*IR34</f>
        <v>58094.590994999999</v>
      </c>
      <c r="IY34" s="770">
        <v>1.05</v>
      </c>
      <c r="IZ34" s="348">
        <f>'Proy 2022 vs 2019'!HP6*IY34</f>
        <v>56245.356090000008</v>
      </c>
      <c r="JF34" s="770">
        <v>1.05</v>
      </c>
      <c r="JG34" s="348">
        <f>'Proy 2022 vs 2019'!HU6*JF34</f>
        <v>52685.753085000004</v>
      </c>
      <c r="JM34" s="770">
        <v>1.05</v>
      </c>
      <c r="JN34" s="348">
        <f>'Proy 2022 vs 2019'!HZ6*JM34</f>
        <v>52664.996265000002</v>
      </c>
      <c r="JO34" s="348"/>
      <c r="JT34" s="770">
        <v>1.05</v>
      </c>
      <c r="JU34" s="348">
        <f>'Proy 2022 vs 2019'!II6*JT34</f>
        <v>76962.54478500002</v>
      </c>
      <c r="KA34" s="770">
        <v>1.05</v>
      </c>
      <c r="KB34" s="348">
        <f>'Proy 2022 vs 2019'!IN6*KA34</f>
        <v>81969.558300000004</v>
      </c>
      <c r="KH34" s="770">
        <v>1.05</v>
      </c>
      <c r="KI34" s="348">
        <f>'Proy 2022 vs 2019'!IS6*KH34</f>
        <v>82834.190459999998</v>
      </c>
      <c r="KO34" s="770">
        <v>1.05</v>
      </c>
      <c r="KP34" s="348">
        <f>'Proy 2022 vs 2019'!IX6*KO34</f>
        <v>115410.806595</v>
      </c>
      <c r="KV34" s="770">
        <v>1.03</v>
      </c>
      <c r="KW34" s="348">
        <f>'Proy 2022 vs 2019'!JH6*KV34</f>
        <v>56831.023117999997</v>
      </c>
      <c r="LC34" s="770">
        <v>1.03</v>
      </c>
      <c r="LD34" s="348">
        <f>'Proy 2022 vs 2019'!JM6*LC34</f>
        <v>62641.766470000002</v>
      </c>
      <c r="LJ34" s="770">
        <v>1.03</v>
      </c>
      <c r="LK34" s="348">
        <f>'Proy 2022 vs 2019'!JR6*LJ34</f>
        <v>74793.613358000017</v>
      </c>
      <c r="LQ34" s="770">
        <v>1.03</v>
      </c>
      <c r="LR34" s="348">
        <f>'Proy 2022 vs 2019'!JW6*LQ34</f>
        <v>90773.067347999997</v>
      </c>
      <c r="LX34" s="770">
        <v>1.05</v>
      </c>
      <c r="LY34" s="348">
        <f>'Proy 2022 vs 2019'!KG6*LX34</f>
        <v>137466.61645499998</v>
      </c>
      <c r="ME34" s="770">
        <v>1.05</v>
      </c>
      <c r="MF34" s="348">
        <f>'Proy 2022 vs 2019'!KL6*ME34</f>
        <v>178996.383615</v>
      </c>
      <c r="ML34" s="770">
        <v>1.05</v>
      </c>
      <c r="MM34" s="348">
        <f>'Proy 2022 vs 2019'!KQ6*ML34</f>
        <v>199007.66738999999</v>
      </c>
      <c r="MS34" s="770">
        <v>1.05</v>
      </c>
      <c r="MT34" s="348">
        <f>'Proy 2022 vs 2019'!KV6*MS34</f>
        <v>187640.52604500001</v>
      </c>
      <c r="MZ34" s="770">
        <v>1.05</v>
      </c>
      <c r="NA34" s="348">
        <f>'Proy 2022 vs 2019'!LA6*MZ34</f>
        <v>50334.613980000002</v>
      </c>
      <c r="NG34" s="770">
        <v>1.1200000000000001</v>
      </c>
      <c r="NH34" s="348">
        <f>'Proy 2022 vs 2019'!LK6*'Tabla de Metas'!NG34</f>
        <v>80052.421120000014</v>
      </c>
      <c r="NN34" s="770">
        <v>1.05</v>
      </c>
      <c r="NO34" s="348">
        <f>'Proy 2022 vs 2019'!LP6*NN34</f>
        <v>54673.53360000001</v>
      </c>
      <c r="NU34" s="770">
        <v>1.1200000000000001</v>
      </c>
      <c r="NV34" s="348">
        <f>'Proy 2022 vs 2019'!LU6*NU34</f>
        <v>73799.222000000009</v>
      </c>
      <c r="OB34" s="770">
        <v>1.05</v>
      </c>
      <c r="OC34" s="348">
        <f>'Proy 2022 vs 2019'!LZ6*OB34</f>
        <v>48873.762000000002</v>
      </c>
    </row>
    <row r="35" spans="1:405">
      <c r="A35" s="807" t="s">
        <v>526</v>
      </c>
      <c r="G35" s="770">
        <v>1.05</v>
      </c>
      <c r="H35" s="348">
        <f>'Proy 2022 vs 2019'!D7*G35</f>
        <v>42971.189624999999</v>
      </c>
      <c r="N35" s="770">
        <v>1.05</v>
      </c>
      <c r="O35" s="348">
        <f>'Proy 2022 vs 2019'!I7*N35</f>
        <v>46092.480525000014</v>
      </c>
      <c r="U35" s="770">
        <v>1.05</v>
      </c>
      <c r="V35" s="348">
        <f>'Proy 2022 vs 2019'!N7*U35</f>
        <v>44629.227825000002</v>
      </c>
      <c r="AB35" s="770">
        <v>1.05</v>
      </c>
      <c r="AC35" s="348">
        <f>'Proy 2022 vs 2019'!S7*AB35</f>
        <v>48874.431375</v>
      </c>
      <c r="AI35" s="770">
        <v>1.05</v>
      </c>
      <c r="AJ35" s="348">
        <f>'Proy 2022 vs 2019'!AC7*AI35</f>
        <v>49000.222215000009</v>
      </c>
      <c r="AP35" s="770">
        <v>1.05</v>
      </c>
      <c r="AQ35" s="348">
        <f>'Proy 2022 vs 2019'!AH7*AP35</f>
        <v>65325.258285000004</v>
      </c>
      <c r="AW35" s="770">
        <v>1.05</v>
      </c>
      <c r="AX35" s="348">
        <f>'Proy 2022 vs 2019'!AM7*AW35</f>
        <v>53544.285480000006</v>
      </c>
      <c r="BD35" s="770">
        <v>1.05</v>
      </c>
      <c r="BE35" s="348">
        <f>'Proy 2022 vs 2019'!AR7*BD35</f>
        <v>52133.535824999999</v>
      </c>
      <c r="BK35" s="770">
        <v>1.05</v>
      </c>
      <c r="BL35" s="348">
        <f>'Proy 2022 vs 2019'!BB7*BK35</f>
        <v>64839.03426</v>
      </c>
      <c r="BR35" s="770">
        <v>1.05</v>
      </c>
      <c r="BS35" s="348">
        <f>'Proy 2022 vs 2019'!BG7*BR35</f>
        <v>68567.212350000002</v>
      </c>
      <c r="BY35" s="770">
        <v>1.05</v>
      </c>
      <c r="BZ35" s="348">
        <f>'Proy 2022 vs 2019'!BL7*BY35</f>
        <v>74634.839370000002</v>
      </c>
      <c r="CF35" s="770">
        <v>1.05</v>
      </c>
      <c r="CG35" s="348">
        <f>'Proy 2022 vs 2019'!BQ7*CF35</f>
        <v>76512.429630000013</v>
      </c>
      <c r="CM35" s="770">
        <v>1.05</v>
      </c>
      <c r="CN35" s="348">
        <f>'Proy 2022 vs 2019'!BV7*CM35</f>
        <v>70882.197749999992</v>
      </c>
      <c r="CT35" s="770">
        <v>1</v>
      </c>
      <c r="CU35" s="348">
        <f>'Proy 2022 vs 2019'!CF7*CT35</f>
        <v>74473.058399999994</v>
      </c>
      <c r="DA35" s="770">
        <v>1</v>
      </c>
      <c r="DB35" s="348">
        <f>'Proy 2022 vs 2019'!CK7*DA35</f>
        <v>78981.005999999994</v>
      </c>
      <c r="DH35" s="770">
        <v>1</v>
      </c>
      <c r="DI35" s="348">
        <f>'Proy 2022 vs 2019'!CP7*DH35</f>
        <v>79448.187000000005</v>
      </c>
      <c r="DO35" s="770">
        <v>1</v>
      </c>
      <c r="DP35" s="348">
        <f>'Proy 2022 vs 2019'!CU7*DO35</f>
        <v>100129.5702</v>
      </c>
      <c r="DV35" s="770">
        <v>1.02</v>
      </c>
      <c r="DW35" s="348">
        <f>'Proy 2022 vs 2019'!DE7*DV35</f>
        <v>79573.249800000005</v>
      </c>
      <c r="EC35" s="770">
        <v>1.02</v>
      </c>
      <c r="ED35" s="348">
        <f>'Proy 2022 vs 2019'!DJ7*EC35</f>
        <v>121321.70622480001</v>
      </c>
      <c r="EJ35" s="770">
        <v>1.02</v>
      </c>
      <c r="EK35" s="348">
        <f>'Proy 2022 vs 2019'!DO7*EJ35</f>
        <v>84274.57443600001</v>
      </c>
      <c r="EQ35" s="770">
        <v>1</v>
      </c>
      <c r="ER35" s="348">
        <f>'Proy 2022 vs 2019'!DT7*EQ35</f>
        <v>88231.494000000006</v>
      </c>
      <c r="EX35" s="770">
        <v>1.02</v>
      </c>
      <c r="EY35" s="348">
        <f>'Proy 2022 vs 2019'!ED7*EX35</f>
        <v>73058.725632000001</v>
      </c>
      <c r="FE35" s="770">
        <v>1.02</v>
      </c>
      <c r="FF35" s="348">
        <f>'Proy 2022 vs 2019'!EI7*FE35</f>
        <v>72271.011456000007</v>
      </c>
      <c r="FL35" s="770">
        <v>1.02</v>
      </c>
      <c r="FM35" s="348">
        <f>'Proy 2022 vs 2019'!EN7*FL35</f>
        <v>113522.52384000001</v>
      </c>
      <c r="FS35" s="770">
        <v>1.02</v>
      </c>
      <c r="FT35" s="348">
        <f>'Proy 2022 vs 2019'!ES7*FS35</f>
        <v>95636.130240000013</v>
      </c>
      <c r="FZ35" s="770">
        <v>1.02</v>
      </c>
      <c r="GA35" s="348">
        <f>'Proy 2022 vs 2019'!EX7*FZ35</f>
        <v>86832.779520000011</v>
      </c>
      <c r="GG35" s="770">
        <v>1.05</v>
      </c>
      <c r="GH35" s="348">
        <f>'Proy 2022 vs 2019'!FH7*GG35</f>
        <v>85094.184000000023</v>
      </c>
      <c r="GN35" s="770">
        <v>1.02</v>
      </c>
      <c r="GO35" s="348">
        <f>'Proy 2022 vs 2019'!FM7*GN35</f>
        <v>94445.863679999995</v>
      </c>
      <c r="GU35" s="770">
        <v>1.02</v>
      </c>
      <c r="GV35" s="348">
        <f>'Proy 2022 vs 2019'!FR7*GU35</f>
        <v>77201.009280000013</v>
      </c>
      <c r="HB35" s="770">
        <v>1.02</v>
      </c>
      <c r="HC35" s="348">
        <f>'Proy 2022 vs 2019'!FW7*HB35</f>
        <v>89199.195840000015</v>
      </c>
      <c r="HI35" s="770">
        <v>1.05</v>
      </c>
      <c r="HJ35" s="348">
        <f>'Proy 2022 vs 2019'!GG7*HI35</f>
        <v>82601.292060000007</v>
      </c>
      <c r="HP35" s="770">
        <v>1.05</v>
      </c>
      <c r="HQ35" s="348">
        <f>'Proy 2022 vs 2019'!GL7*HP35</f>
        <v>80044.466459999996</v>
      </c>
      <c r="HW35" s="770">
        <v>1.05</v>
      </c>
      <c r="HX35" s="348">
        <f>'Proy 2022 vs 2019'!GQ7*HW35</f>
        <v>80939.174610000002</v>
      </c>
      <c r="ID35" s="770">
        <v>1.05</v>
      </c>
      <c r="IE35" s="348">
        <f>'Proy 2022 vs 2019'!GV7*ID35</f>
        <v>76651.954259999999</v>
      </c>
      <c r="IK35" s="770">
        <v>1.05</v>
      </c>
      <c r="IL35" s="348">
        <f>'Proy 2022 vs 2019'!HF7*IK35</f>
        <v>71743.686000000002</v>
      </c>
      <c r="IR35" s="770">
        <v>1.05</v>
      </c>
      <c r="IS35" s="348">
        <f>'Proy 2022 vs 2019'!HK7*IR35</f>
        <v>73603.299630000009</v>
      </c>
      <c r="IY35" s="770">
        <v>1.05</v>
      </c>
      <c r="IZ35" s="348">
        <f>'Proy 2022 vs 2019'!HP7*IY35</f>
        <v>72632.048580000002</v>
      </c>
      <c r="JF35" s="770">
        <v>1.05</v>
      </c>
      <c r="JG35" s="348">
        <f>'Proy 2022 vs 2019'!HU7*JF35</f>
        <v>68487.211800000005</v>
      </c>
      <c r="JM35" s="770">
        <v>1.05</v>
      </c>
      <c r="JN35" s="348">
        <f>'Proy 2022 vs 2019'!HZ7*JM35</f>
        <v>77563.60689000001</v>
      </c>
      <c r="JO35" s="348"/>
      <c r="JT35" s="770">
        <v>1.05</v>
      </c>
      <c r="JU35" s="348">
        <f>'Proy 2022 vs 2019'!II7*JT35</f>
        <v>69266.728019999995</v>
      </c>
      <c r="KA35" s="770">
        <v>1.05</v>
      </c>
      <c r="KB35" s="348">
        <f>'Proy 2022 vs 2019'!IN7*KA35</f>
        <v>75233.986799999999</v>
      </c>
      <c r="KH35" s="770">
        <v>1.05</v>
      </c>
      <c r="KI35" s="348">
        <f>'Proy 2022 vs 2019'!IS7*KH35</f>
        <v>79519.597710000016</v>
      </c>
      <c r="KO35" s="770">
        <v>1.05</v>
      </c>
      <c r="KP35" s="348">
        <f>'Proy 2022 vs 2019'!IX7*KO35</f>
        <v>104928.99732000001</v>
      </c>
      <c r="KV35" s="770">
        <v>1.03</v>
      </c>
      <c r="KW35" s="348">
        <f>'Proy 2022 vs 2019'!JH7*KV35</f>
        <v>68719.569869999992</v>
      </c>
      <c r="LC35" s="770">
        <v>1.03</v>
      </c>
      <c r="LD35" s="348">
        <f>'Proy 2022 vs 2019'!JM7*LC35</f>
        <v>76414.204440000001</v>
      </c>
      <c r="LJ35" s="770">
        <v>1.03</v>
      </c>
      <c r="LK35" s="348">
        <f>'Proy 2022 vs 2019'!JR7*LJ35</f>
        <v>91839.3217</v>
      </c>
      <c r="LQ35" s="770">
        <v>1.03</v>
      </c>
      <c r="LR35" s="348">
        <f>'Proy 2022 vs 2019'!JW7*LQ35</f>
        <v>91567.367709999991</v>
      </c>
      <c r="LX35" s="770">
        <v>1.05</v>
      </c>
      <c r="LY35" s="348">
        <f>'Proy 2022 vs 2019'!KG7*LX35</f>
        <v>128476.79459999999</v>
      </c>
      <c r="ME35" s="770">
        <v>1.05</v>
      </c>
      <c r="MF35" s="348">
        <f>'Proy 2022 vs 2019'!KL7*ME35</f>
        <v>138490.29495000001</v>
      </c>
      <c r="ML35" s="770">
        <v>1.05</v>
      </c>
      <c r="MM35" s="348">
        <f>'Proy 2022 vs 2019'!KQ7*ML35</f>
        <v>191314.01729999998</v>
      </c>
      <c r="MS35" s="770">
        <v>1.05</v>
      </c>
      <c r="MT35" s="348">
        <f>'Proy 2022 vs 2019'!KV7*MS35</f>
        <v>197096.4534</v>
      </c>
      <c r="MZ35" s="770">
        <v>1.05</v>
      </c>
      <c r="NA35" s="348">
        <f>'Proy 2022 vs 2019'!LA7*MZ35</f>
        <v>67518.834600000002</v>
      </c>
      <c r="NG35" s="770">
        <v>1.1200000000000001</v>
      </c>
      <c r="NH35" s="348">
        <f>'Proy 2022 vs 2019'!LK7*'Tabla de Metas'!NG35</f>
        <v>76074.656000000017</v>
      </c>
      <c r="NN35" s="770">
        <v>1.05</v>
      </c>
      <c r="NO35" s="348">
        <f>'Proy 2022 vs 2019'!LP7*NN35</f>
        <v>51271.001250000001</v>
      </c>
      <c r="NU35" s="770">
        <v>1.1200000000000001</v>
      </c>
      <c r="NV35" s="348">
        <f>'Proy 2022 vs 2019'!LU7*NU35</f>
        <v>66308.004000000015</v>
      </c>
      <c r="OB35" s="770">
        <v>1.05</v>
      </c>
      <c r="OC35" s="348">
        <f>'Proy 2022 vs 2019'!LZ7*OB35</f>
        <v>58502.883599999994</v>
      </c>
    </row>
    <row r="36" spans="1:405">
      <c r="A36" s="807" t="s">
        <v>527</v>
      </c>
      <c r="G36" s="770">
        <v>1.05</v>
      </c>
      <c r="H36" s="348">
        <f>'Proy 2022 vs 2019'!D8*G36</f>
        <v>43109.892</v>
      </c>
      <c r="N36" s="770">
        <v>1.05</v>
      </c>
      <c r="O36" s="348">
        <f>'Proy 2022 vs 2019'!I8*N36</f>
        <v>40532.164575000003</v>
      </c>
      <c r="U36" s="770">
        <v>1.05</v>
      </c>
      <c r="V36" s="348">
        <f>'Proy 2022 vs 2019'!N8*U36</f>
        <v>48367.948649999998</v>
      </c>
      <c r="AB36" s="770">
        <v>1.05</v>
      </c>
      <c r="AC36" s="348">
        <f>'Proy 2022 vs 2019'!S8*AB36</f>
        <v>56198.540999999997</v>
      </c>
      <c r="AI36" s="770">
        <v>1.05</v>
      </c>
      <c r="AJ36" s="348">
        <f>'Proy 2022 vs 2019'!AC8*AI36</f>
        <v>65710.837500000009</v>
      </c>
      <c r="AP36" s="770">
        <v>1.05</v>
      </c>
      <c r="AQ36" s="348">
        <f>'Proy 2022 vs 2019'!AH8*AP36</f>
        <v>81935.947800000009</v>
      </c>
      <c r="AW36" s="770">
        <v>1.05</v>
      </c>
      <c r="AX36" s="348">
        <f>'Proy 2022 vs 2019'!AM8*AW36</f>
        <v>60740.065575000001</v>
      </c>
      <c r="BD36" s="770">
        <v>1.05</v>
      </c>
      <c r="BE36" s="348">
        <f>'Proy 2022 vs 2019'!AR8*BD36</f>
        <v>64803.921000000002</v>
      </c>
      <c r="BK36" s="770">
        <v>1.05</v>
      </c>
      <c r="BL36" s="348">
        <f>'Proy 2022 vs 2019'!BB8*BK36</f>
        <v>69637.306725000002</v>
      </c>
      <c r="BR36" s="770">
        <v>1.05</v>
      </c>
      <c r="BS36" s="348">
        <f>'Proy 2022 vs 2019'!BG8*BR36</f>
        <v>73875.945150000014</v>
      </c>
      <c r="BY36" s="770">
        <v>1.05</v>
      </c>
      <c r="BZ36" s="348">
        <f>'Proy 2022 vs 2019'!BL8*BY36</f>
        <v>84151.300275000016</v>
      </c>
      <c r="CF36" s="770">
        <v>1.05</v>
      </c>
      <c r="CG36" s="348">
        <f>'Proy 2022 vs 2019'!BQ8*CF36</f>
        <v>79681.070700000011</v>
      </c>
      <c r="CM36" s="770">
        <v>1.05</v>
      </c>
      <c r="CN36" s="348">
        <f>'Proy 2022 vs 2019'!BV8*CM36</f>
        <v>79176.081600000005</v>
      </c>
      <c r="CT36" s="770">
        <v>1</v>
      </c>
      <c r="CU36" s="348">
        <f>'Proy 2022 vs 2019'!CF8*CT36</f>
        <v>78429.550499999998</v>
      </c>
      <c r="DA36" s="770">
        <v>1</v>
      </c>
      <c r="DB36" s="348">
        <f>'Proy 2022 vs 2019'!CK8*DA36</f>
        <v>77224.213499999998</v>
      </c>
      <c r="DH36" s="770">
        <v>1</v>
      </c>
      <c r="DI36" s="348">
        <f>'Proy 2022 vs 2019'!CP8*DH36</f>
        <v>81177.505500000014</v>
      </c>
      <c r="DO36" s="770">
        <v>1</v>
      </c>
      <c r="DP36" s="348">
        <f>'Proy 2022 vs 2019'!CU8*DO36</f>
        <v>116928.0315</v>
      </c>
      <c r="DV36" s="770">
        <v>1.02</v>
      </c>
      <c r="DW36" s="348">
        <f>'Proy 2022 vs 2019'!DE8*DV36</f>
        <v>84183.066156000001</v>
      </c>
      <c r="EC36" s="770">
        <v>1.02</v>
      </c>
      <c r="ED36" s="348">
        <f>'Proy 2022 vs 2019'!DJ8*EC36</f>
        <v>110997.38128080002</v>
      </c>
      <c r="EJ36" s="770">
        <v>1.02</v>
      </c>
      <c r="EK36" s="348">
        <f>'Proy 2022 vs 2019'!DO8*EJ36</f>
        <v>79539.989130000002</v>
      </c>
      <c r="EQ36" s="770">
        <v>1.02</v>
      </c>
      <c r="ER36" s="348">
        <f>'Proy 2022 vs 2019'!DT8*EQ36</f>
        <v>80854.598790000004</v>
      </c>
      <c r="EX36" s="770">
        <v>1.02</v>
      </c>
      <c r="EY36" s="348">
        <f>'Proy 2022 vs 2019'!ED8*EX36</f>
        <v>81284.080500000011</v>
      </c>
      <c r="FE36" s="770">
        <v>1.02</v>
      </c>
      <c r="FF36" s="348">
        <f>'Proy 2022 vs 2019'!EI8*FE36</f>
        <v>87353.319690000004</v>
      </c>
      <c r="FL36" s="770">
        <v>1.02</v>
      </c>
      <c r="FM36" s="348">
        <f>'Proy 2022 vs 2019'!EN8*FL36</f>
        <v>85841.392764000004</v>
      </c>
      <c r="FS36" s="770">
        <v>1.02</v>
      </c>
      <c r="FT36" s="348">
        <f>'Proy 2022 vs 2019'!ES8*FS36</f>
        <v>91306.092539999998</v>
      </c>
      <c r="FZ36" s="770">
        <v>1.02</v>
      </c>
      <c r="GA36" s="348">
        <f>'Proy 2022 vs 2019'!EX8*FZ36</f>
        <v>85769.041716000007</v>
      </c>
      <c r="GG36" s="770">
        <v>1.05</v>
      </c>
      <c r="GH36" s="348">
        <f>'Proy 2022 vs 2019'!FH8*GG36</f>
        <v>64920.754079999999</v>
      </c>
      <c r="GN36" s="770">
        <v>1.02</v>
      </c>
      <c r="GO36" s="348">
        <f>'Proy 2022 vs 2019'!FM8*GN36</f>
        <v>63981.337835999999</v>
      </c>
      <c r="GU36" s="770">
        <v>1.02</v>
      </c>
      <c r="GV36" s="348">
        <f>'Proy 2022 vs 2019'!FR8*GU36</f>
        <v>73538.926943999992</v>
      </c>
      <c r="HB36" s="770">
        <v>1.02</v>
      </c>
      <c r="HC36" s="348">
        <f>'Proy 2022 vs 2019'!FW8*HB36</f>
        <v>63602.738315999995</v>
      </c>
      <c r="HI36" s="770">
        <v>1.05</v>
      </c>
      <c r="HJ36" s="348">
        <f>'Proy 2022 vs 2019'!GG8*HI36</f>
        <v>81010.167525000012</v>
      </c>
      <c r="HP36" s="770">
        <v>1.05</v>
      </c>
      <c r="HQ36" s="348">
        <f>'Proy 2022 vs 2019'!GL8*HP36</f>
        <v>70460.113500000007</v>
      </c>
      <c r="HW36" s="770">
        <v>1.05</v>
      </c>
      <c r="HX36" s="348">
        <f>'Proy 2022 vs 2019'!GQ8*HW36</f>
        <v>60031.532925000014</v>
      </c>
      <c r="ID36" s="770">
        <v>1.05</v>
      </c>
      <c r="IE36" s="348">
        <f>'Proy 2022 vs 2019'!GV8*ID36</f>
        <v>68461.600725000011</v>
      </c>
      <c r="IK36" s="770">
        <v>1.05</v>
      </c>
      <c r="IL36" s="348">
        <f>'Proy 2022 vs 2019'!HF8*IK36</f>
        <v>63386.032500000001</v>
      </c>
      <c r="IR36" s="770">
        <v>1.05</v>
      </c>
      <c r="IS36" s="348">
        <f>'Proy 2022 vs 2019'!HK8*IR36</f>
        <v>70154.588700000008</v>
      </c>
      <c r="IY36" s="770">
        <v>1.05</v>
      </c>
      <c r="IZ36" s="348">
        <f>'Proy 2022 vs 2019'!HP8*IY36</f>
        <v>62871.727275000005</v>
      </c>
      <c r="JF36" s="770">
        <v>1.05</v>
      </c>
      <c r="JG36" s="348">
        <f>'Proy 2022 vs 2019'!HU8*JF36</f>
        <v>64932.454125000004</v>
      </c>
      <c r="JM36" s="770">
        <v>1.05</v>
      </c>
      <c r="JN36" s="348">
        <f>'Proy 2022 vs 2019'!HZ8*JM36</f>
        <v>66182.39145000001</v>
      </c>
      <c r="JO36" s="348"/>
      <c r="JT36" s="770">
        <v>1.05</v>
      </c>
      <c r="JU36" s="348">
        <f>'Proy 2022 vs 2019'!II8*JT36</f>
        <v>66495.718800000002</v>
      </c>
      <c r="KA36" s="770">
        <v>1.05</v>
      </c>
      <c r="KB36" s="348">
        <f>'Proy 2022 vs 2019'!IN8*KA36</f>
        <v>76047.196680000023</v>
      </c>
      <c r="KH36" s="770">
        <v>1.05</v>
      </c>
      <c r="KI36" s="348">
        <f>'Proy 2022 vs 2019'!IS8*KH36</f>
        <v>84656.411280000015</v>
      </c>
      <c r="KO36" s="770">
        <v>1.05</v>
      </c>
      <c r="KP36" s="348">
        <f>'Proy 2022 vs 2019'!IX8*KO36</f>
        <v>104092.41150000002</v>
      </c>
      <c r="KV36" s="770">
        <v>1.03</v>
      </c>
      <c r="KW36" s="348">
        <f>'Proy 2022 vs 2019'!JH8*KV36</f>
        <v>61734.803987000007</v>
      </c>
      <c r="LC36" s="770">
        <v>1.03</v>
      </c>
      <c r="LD36" s="348">
        <f>'Proy 2022 vs 2019'!JM8*LC36</f>
        <v>65288.043190999997</v>
      </c>
      <c r="LJ36" s="770">
        <v>1.03</v>
      </c>
      <c r="LK36" s="348">
        <f>'Proy 2022 vs 2019'!JR8*LJ36</f>
        <v>100551.099604</v>
      </c>
      <c r="LQ36" s="770">
        <v>1.03</v>
      </c>
      <c r="LR36" s="348">
        <f>'Proy 2022 vs 2019'!JW8*LQ36</f>
        <v>94287.856858000014</v>
      </c>
      <c r="LX36" s="770">
        <v>1.05</v>
      </c>
      <c r="LY36" s="348">
        <f>'Proy 2022 vs 2019'!KG8*LX36</f>
        <v>120024.54471</v>
      </c>
      <c r="ME36" s="770">
        <v>1.05</v>
      </c>
      <c r="MF36" s="348">
        <f>'Proy 2022 vs 2019'!KL8*ME36</f>
        <v>136402.432845</v>
      </c>
      <c r="ML36" s="770">
        <v>1.05</v>
      </c>
      <c r="MM36" s="348">
        <f>'Proy 2022 vs 2019'!KQ8*ML36</f>
        <v>166054.69723500003</v>
      </c>
      <c r="MS36" s="770">
        <v>1.05</v>
      </c>
      <c r="MT36" s="348">
        <f>'Proy 2022 vs 2019'!KV8*MS36</f>
        <v>181302.66273000001</v>
      </c>
      <c r="MZ36" s="770">
        <v>1.05</v>
      </c>
      <c r="NA36" s="348">
        <f>'Proy 2022 vs 2019'!LA8*MZ36</f>
        <v>54932.545290000002</v>
      </c>
      <c r="NG36" s="770">
        <v>1.1200000000000001</v>
      </c>
      <c r="NH36" s="348">
        <f>'Proy 2022 vs 2019'!LK8*'Tabla de Metas'!NG36</f>
        <v>70624.589056000012</v>
      </c>
      <c r="NN36" s="770">
        <v>1.05</v>
      </c>
      <c r="NO36" s="348">
        <f>'Proy 2022 vs 2019'!LP8*NN36</f>
        <v>54720.805229999998</v>
      </c>
      <c r="NU36" s="770">
        <v>1.1200000000000001</v>
      </c>
      <c r="NV36" s="348">
        <f>'Proy 2022 vs 2019'!LU8*NU36</f>
        <v>73050.532800000015</v>
      </c>
      <c r="OB36" s="770">
        <v>1.05</v>
      </c>
      <c r="OC36" s="348">
        <f>'Proy 2022 vs 2019'!LZ8*OB36</f>
        <v>81369.506400000013</v>
      </c>
    </row>
    <row r="37" spans="1:405">
      <c r="A37" s="807" t="s">
        <v>528</v>
      </c>
      <c r="G37" s="770">
        <v>1.05</v>
      </c>
      <c r="H37" s="348">
        <f>'Proy 2022 vs 2019'!D9*G37</f>
        <v>43282.885799999996</v>
      </c>
      <c r="N37" s="770">
        <v>1.05</v>
      </c>
      <c r="O37" s="348">
        <f>'Proy 2022 vs 2019'!I9*N37</f>
        <v>43813.144199999995</v>
      </c>
      <c r="U37" s="770">
        <v>1.05</v>
      </c>
      <c r="V37" s="348">
        <f>'Proy 2022 vs 2019'!N9*U37</f>
        <v>36529.205999999998</v>
      </c>
      <c r="AB37" s="770">
        <v>1.05</v>
      </c>
      <c r="AC37" s="348">
        <f>'Proy 2022 vs 2019'!S9*AB37</f>
        <v>26548.59375</v>
      </c>
      <c r="AI37" s="770">
        <v>1.05</v>
      </c>
      <c r="AJ37" s="348">
        <f>'Proy 2022 vs 2019'!AC9*AI37</f>
        <v>24821.973750000001</v>
      </c>
      <c r="AP37" s="770">
        <v>1.05</v>
      </c>
      <c r="AQ37" s="348">
        <f>'Proy 2022 vs 2019'!AH9*AP37</f>
        <v>39850.681185000009</v>
      </c>
      <c r="AW37" s="770">
        <v>1.05</v>
      </c>
      <c r="AX37" s="348">
        <f>'Proy 2022 vs 2019'!AM9*AW37</f>
        <v>24550.500975000003</v>
      </c>
      <c r="BD37" s="770">
        <v>1.05</v>
      </c>
      <c r="BE37" s="348">
        <f>'Proy 2022 vs 2019'!AR9*BD37</f>
        <v>51243.951255</v>
      </c>
      <c r="BK37" s="770">
        <v>1.05</v>
      </c>
      <c r="BL37" s="348">
        <f>'Proy 2022 vs 2019'!BB9*BK37</f>
        <v>40987.499070000005</v>
      </c>
      <c r="BR37" s="770">
        <v>1.05</v>
      </c>
      <c r="BS37" s="348">
        <f>'Proy 2022 vs 2019'!BG9*BR37</f>
        <v>48014.679090000005</v>
      </c>
      <c r="BY37" s="770">
        <v>1.05</v>
      </c>
      <c r="BZ37" s="348">
        <f>'Proy 2022 vs 2019'!BL9*BY37</f>
        <v>45857.717429999997</v>
      </c>
      <c r="CF37" s="770">
        <v>1.05</v>
      </c>
      <c r="CG37" s="348">
        <f>'Proy 2022 vs 2019'!BQ9*CF37</f>
        <v>44688.728280000003</v>
      </c>
      <c r="CM37" s="770">
        <v>1.05</v>
      </c>
      <c r="CN37" s="348">
        <f>'Proy 2022 vs 2019'!BV9*CM37</f>
        <v>54605.375684999999</v>
      </c>
      <c r="CT37" s="770">
        <v>1</v>
      </c>
      <c r="CU37" s="348">
        <f>'Proy 2022 vs 2019'!CF9*CT37</f>
        <v>51372.647700000001</v>
      </c>
      <c r="DA37" s="770">
        <v>1</v>
      </c>
      <c r="DB37" s="348">
        <f>'Proy 2022 vs 2019'!CK9*DA37</f>
        <v>55724.039000000004</v>
      </c>
      <c r="DH37" s="770">
        <v>1</v>
      </c>
      <c r="DI37" s="348">
        <f>'Proy 2022 vs 2019'!CP9*DH37</f>
        <v>59012.929900000003</v>
      </c>
      <c r="DO37" s="770">
        <v>1</v>
      </c>
      <c r="DP37" s="348">
        <f>'Proy 2022 vs 2019'!CU9*DO37</f>
        <v>49918.7359</v>
      </c>
      <c r="DV37" s="770">
        <v>1.02</v>
      </c>
      <c r="DW37" s="348">
        <f>'Proy 2022 vs 2019'!DE9*DV37</f>
        <v>51231.142200000002</v>
      </c>
      <c r="EC37" s="770">
        <v>1.02</v>
      </c>
      <c r="ED37" s="348">
        <f>'Proy 2022 vs 2019'!DJ9*EC37</f>
        <v>76200.701604000016</v>
      </c>
      <c r="EJ37" s="770">
        <v>1.02</v>
      </c>
      <c r="EK37" s="348">
        <f>'Proy 2022 vs 2019'!DO9*EJ37</f>
        <v>49319.839374000003</v>
      </c>
      <c r="EQ37" s="770">
        <v>1.02</v>
      </c>
      <c r="ER37" s="348">
        <f>'Proy 2022 vs 2019'!DT9*EQ37</f>
        <v>46467.738426000004</v>
      </c>
      <c r="EX37" s="770">
        <v>1.02</v>
      </c>
      <c r="EY37" s="348">
        <f>'Proy 2022 vs 2019'!ED9*EX37</f>
        <v>35877.880962000003</v>
      </c>
      <c r="FE37" s="770">
        <v>1.02</v>
      </c>
      <c r="FF37" s="348">
        <f>'Proy 2022 vs 2019'!EI9*FE37</f>
        <v>48298.625675999996</v>
      </c>
      <c r="FL37" s="770">
        <v>1.02</v>
      </c>
      <c r="FM37" s="348">
        <f>'Proy 2022 vs 2019'!EN9*FL37</f>
        <v>66540.208163999996</v>
      </c>
      <c r="FS37" s="770">
        <v>1.02</v>
      </c>
      <c r="FT37" s="348">
        <f>'Proy 2022 vs 2019'!ES9*FS37</f>
        <v>63463.430081999999</v>
      </c>
      <c r="FZ37" s="770">
        <v>1.02</v>
      </c>
      <c r="GA37" s="348">
        <f>'Proy 2022 vs 2019'!EX9*FZ37</f>
        <v>59214.889872</v>
      </c>
      <c r="GG37" s="770">
        <v>1.05</v>
      </c>
      <c r="GH37" s="348">
        <f>'Proy 2022 vs 2019'!FH9*GG37</f>
        <v>46110.689624999999</v>
      </c>
      <c r="GN37" s="770">
        <v>1.02</v>
      </c>
      <c r="GO37" s="348">
        <f>'Proy 2022 vs 2019'!FM9*GN37</f>
        <v>56344.053870000003</v>
      </c>
      <c r="GU37" s="770">
        <v>1.02</v>
      </c>
      <c r="GV37" s="348">
        <f>'Proy 2022 vs 2019'!FR9*GU37</f>
        <v>48587.676540000008</v>
      </c>
      <c r="HB37" s="770">
        <v>1.02</v>
      </c>
      <c r="HC37" s="348">
        <f>'Proy 2022 vs 2019'!FW9*HB37</f>
        <v>54149.324970000009</v>
      </c>
      <c r="HI37" s="770">
        <v>1.05</v>
      </c>
      <c r="HJ37" s="348">
        <f>'Proy 2022 vs 2019'!GG9*HI37</f>
        <v>59289.386625000006</v>
      </c>
      <c r="HP37" s="770">
        <v>1.05</v>
      </c>
      <c r="HQ37" s="348">
        <f>'Proy 2022 vs 2019'!GL9*HP37</f>
        <v>46963.814624999999</v>
      </c>
      <c r="HW37" s="770">
        <v>1.05</v>
      </c>
      <c r="HX37" s="348">
        <f>'Proy 2022 vs 2019'!GQ9*HW37</f>
        <v>49211.347499999996</v>
      </c>
      <c r="ID37" s="770">
        <v>1.05</v>
      </c>
      <c r="IE37" s="348">
        <f>'Proy 2022 vs 2019'!GV9*ID37</f>
        <v>44401.084875</v>
      </c>
      <c r="IK37" s="770">
        <v>1.05</v>
      </c>
      <c r="IL37" s="348">
        <f>'Proy 2022 vs 2019'!HF9*IK37</f>
        <v>39545.887500000004</v>
      </c>
      <c r="IR37" s="770">
        <v>1.05</v>
      </c>
      <c r="IS37" s="348">
        <f>'Proy 2022 vs 2019'!HK9*IR37</f>
        <v>43802.773874999999</v>
      </c>
      <c r="IY37" s="770">
        <v>1.05</v>
      </c>
      <c r="IZ37" s="348">
        <f>'Proy 2022 vs 2019'!HP9*IY37</f>
        <v>45177.071625000004</v>
      </c>
      <c r="JF37" s="770">
        <v>1.05</v>
      </c>
      <c r="JG37" s="348">
        <f>'Proy 2022 vs 2019'!HU9*JF37</f>
        <v>39000.630375000008</v>
      </c>
      <c r="JM37" s="770">
        <v>1.05</v>
      </c>
      <c r="JN37" s="348">
        <f>'Proy 2022 vs 2019'!HZ9*JM37</f>
        <v>40679.037000000004</v>
      </c>
      <c r="JO37" s="348"/>
      <c r="JT37" s="770">
        <v>1.05</v>
      </c>
      <c r="JU37" s="348">
        <f>'Proy 2022 vs 2019'!II9*JT37</f>
        <v>43957.582620000008</v>
      </c>
      <c r="KA37" s="770">
        <v>1.05</v>
      </c>
      <c r="KB37" s="348">
        <f>'Proy 2022 vs 2019'!IN9*KA37</f>
        <v>42811.941900000005</v>
      </c>
      <c r="KH37" s="770">
        <v>1.05</v>
      </c>
      <c r="KI37" s="348">
        <f>'Proy 2022 vs 2019'!IS9*KH37</f>
        <v>53887.12056000001</v>
      </c>
      <c r="KO37" s="770">
        <v>1.05</v>
      </c>
      <c r="KP37" s="348">
        <f>'Proy 2022 vs 2019'!IX9*KO37</f>
        <v>62275.417260000002</v>
      </c>
      <c r="KV37" s="770">
        <v>1.03</v>
      </c>
      <c r="KW37" s="348">
        <f>'Proy 2022 vs 2019'!JH9*KV37</f>
        <v>51944.293589999994</v>
      </c>
      <c r="LC37" s="770">
        <v>1.03</v>
      </c>
      <c r="LD37" s="348">
        <f>'Proy 2022 vs 2019'!JM9*LC37</f>
        <v>59568.396437999996</v>
      </c>
      <c r="LJ37" s="770">
        <v>1.03</v>
      </c>
      <c r="LK37" s="348">
        <f>'Proy 2022 vs 2019'!JR9*LJ37</f>
        <v>69010.323420000001</v>
      </c>
      <c r="LQ37" s="770">
        <v>1.03</v>
      </c>
      <c r="LR37" s="348">
        <f>'Proy 2022 vs 2019'!JW9*LQ37</f>
        <v>60187.876754000004</v>
      </c>
      <c r="LX37" s="770">
        <v>1.05</v>
      </c>
      <c r="LY37" s="348">
        <f>'Proy 2022 vs 2019'!KG9*LX37</f>
        <v>78529.390589999995</v>
      </c>
      <c r="ME37" s="770">
        <v>1.05</v>
      </c>
      <c r="MF37" s="348">
        <f>'Proy 2022 vs 2019'!KL9*ME37</f>
        <v>113068.02674999999</v>
      </c>
      <c r="ML37" s="770">
        <v>1.05</v>
      </c>
      <c r="MM37" s="348">
        <f>'Proy 2022 vs 2019'!KQ9*ML37</f>
        <v>169138.45620000002</v>
      </c>
      <c r="MS37" s="770">
        <v>1.05</v>
      </c>
      <c r="MT37" s="348">
        <f>'Proy 2022 vs 2019'!KV9*MS37</f>
        <v>168400.86332999999</v>
      </c>
      <c r="MZ37" s="770">
        <v>1.05</v>
      </c>
      <c r="NA37" s="348">
        <f>'Proy 2022 vs 2019'!LA9*MZ37</f>
        <v>61898.073510000002</v>
      </c>
      <c r="NG37" s="770">
        <v>1.1200000000000001</v>
      </c>
      <c r="NH37" s="348">
        <f>'Proy 2022 vs 2019'!LK9*'Tabla de Metas'!NG37</f>
        <v>53653.159168000013</v>
      </c>
      <c r="NN37" s="770">
        <v>1.05</v>
      </c>
      <c r="NO37" s="348">
        <f>'Proy 2022 vs 2019'!LP9*NN37</f>
        <v>38316.867750000005</v>
      </c>
      <c r="NU37" s="770">
        <v>1.1200000000000001</v>
      </c>
      <c r="NV37" s="348">
        <f>'Proy 2022 vs 2019'!LU9*NU37</f>
        <v>67889.920000000013</v>
      </c>
      <c r="OB37" s="770">
        <v>1.05</v>
      </c>
      <c r="OC37" s="348">
        <f>'Proy 2022 vs 2019'!LZ9*OB37</f>
        <v>32656.365000000002</v>
      </c>
    </row>
    <row r="38" spans="1:405">
      <c r="A38" s="807" t="s">
        <v>529</v>
      </c>
      <c r="G38" s="770">
        <v>1.05</v>
      </c>
      <c r="H38" s="348">
        <f>'Proy 2022 vs 2019'!D10*G38</f>
        <v>44848.568100000004</v>
      </c>
      <c r="N38" s="770">
        <v>1.05</v>
      </c>
      <c r="O38" s="348">
        <f>'Proy 2022 vs 2019'!I10*N38</f>
        <v>52660.199549999998</v>
      </c>
      <c r="U38" s="770">
        <v>1.05</v>
      </c>
      <c r="V38" s="348">
        <f>'Proy 2022 vs 2019'!N10*U38</f>
        <v>50085.457799999996</v>
      </c>
      <c r="AB38" s="770">
        <v>1.05</v>
      </c>
      <c r="AC38" s="348">
        <f>'Proy 2022 vs 2019'!S10*AB38</f>
        <v>47843.552399999993</v>
      </c>
      <c r="AI38" s="770">
        <v>1.05</v>
      </c>
      <c r="AJ38" s="348">
        <f>'Proy 2022 vs 2019'!AC10*AI38</f>
        <v>50230.880070000007</v>
      </c>
      <c r="AP38" s="770">
        <v>1.05</v>
      </c>
      <c r="AQ38" s="348">
        <f>'Proy 2022 vs 2019'!AH10*AP38</f>
        <v>70597.724925000017</v>
      </c>
      <c r="AW38" s="770">
        <v>1.05</v>
      </c>
      <c r="AX38" s="348">
        <f>'Proy 2022 vs 2019'!AM10*AW38</f>
        <v>42828.151275000011</v>
      </c>
      <c r="BD38" s="770">
        <v>1.05</v>
      </c>
      <c r="BE38" s="348">
        <f>'Proy 2022 vs 2019'!AR10*BD38</f>
        <v>54548.109630000006</v>
      </c>
      <c r="BK38" s="770">
        <v>1.05</v>
      </c>
      <c r="BL38" s="348">
        <f>'Proy 2022 vs 2019'!BB10*BK38</f>
        <v>44963.842770000003</v>
      </c>
      <c r="BR38" s="770">
        <v>1.05</v>
      </c>
      <c r="BS38" s="348">
        <f>'Proy 2022 vs 2019'!BG10*BR38</f>
        <v>50153.480999999992</v>
      </c>
      <c r="BY38" s="770">
        <v>1.05</v>
      </c>
      <c r="BZ38" s="348">
        <f>'Proy 2022 vs 2019'!BL10*BY38</f>
        <v>50209.328924999994</v>
      </c>
      <c r="CF38" s="770">
        <v>1.05</v>
      </c>
      <c r="CG38" s="348">
        <f>'Proy 2022 vs 2019'!BQ10*CF38</f>
        <v>52943.727585000001</v>
      </c>
      <c r="CM38" s="770">
        <v>1.05</v>
      </c>
      <c r="CN38" s="348">
        <f>'Proy 2022 vs 2019'!BV10*CM38</f>
        <v>54613.304865000006</v>
      </c>
      <c r="CT38" s="770">
        <v>1</v>
      </c>
      <c r="CU38" s="348">
        <f>'Proy 2022 vs 2019'!CF10*CT38</f>
        <v>52849.172000000006</v>
      </c>
      <c r="DA38" s="770">
        <v>1</v>
      </c>
      <c r="DB38" s="348">
        <f>'Proy 2022 vs 2019'!CK10*DA38</f>
        <v>53079.787199999999</v>
      </c>
      <c r="DH38" s="770">
        <v>1</v>
      </c>
      <c r="DI38" s="348">
        <f>'Proy 2022 vs 2019'!CP10*DH38</f>
        <v>53831.0412</v>
      </c>
      <c r="DO38" s="770">
        <v>1</v>
      </c>
      <c r="DP38" s="348">
        <f>'Proy 2022 vs 2019'!CU10*DO38</f>
        <v>97039.511400000003</v>
      </c>
      <c r="DV38" s="770">
        <v>1.02</v>
      </c>
      <c r="DW38" s="348">
        <f>'Proy 2022 vs 2019'!DE10*DV38</f>
        <v>52500.812598000004</v>
      </c>
      <c r="EC38" s="770">
        <v>1.02</v>
      </c>
      <c r="ED38" s="348">
        <f>'Proy 2022 vs 2019'!DJ10*EC38</f>
        <v>100791.48184559999</v>
      </c>
      <c r="EJ38" s="770">
        <v>1.02</v>
      </c>
      <c r="EK38" s="348">
        <f>'Proy 2022 vs 2019'!DO10*EJ38</f>
        <v>62236.811231999993</v>
      </c>
      <c r="EQ38" s="770">
        <v>1.55</v>
      </c>
      <c r="ER38" s="348">
        <f>'Proy 2022 vs 2019'!DT10*EQ38</f>
        <v>85354.607329999999</v>
      </c>
      <c r="EX38" s="770">
        <v>1.02</v>
      </c>
      <c r="EY38" s="348">
        <f>'Proy 2022 vs 2019'!ED10*EX38</f>
        <v>66274.401059999989</v>
      </c>
      <c r="FE38" s="770">
        <v>1.02</v>
      </c>
      <c r="FF38" s="348">
        <f>'Proy 2022 vs 2019'!EI10*FE38</f>
        <v>63167.351519999989</v>
      </c>
      <c r="FL38" s="770">
        <v>1.02</v>
      </c>
      <c r="FM38" s="348">
        <f>'Proy 2022 vs 2019'!EN10*FL38</f>
        <v>66615.842999999993</v>
      </c>
      <c r="FS38" s="770">
        <v>1.02</v>
      </c>
      <c r="FT38" s="348">
        <f>'Proy 2022 vs 2019'!ES10*FS38</f>
        <v>74456.119919999997</v>
      </c>
      <c r="FZ38" s="770">
        <v>1.02</v>
      </c>
      <c r="GA38" s="348">
        <f>'Proy 2022 vs 2019'!EX10*FZ38</f>
        <v>70305.273780000003</v>
      </c>
      <c r="GG38" s="770">
        <v>1.05</v>
      </c>
      <c r="GH38" s="348">
        <f>'Proy 2022 vs 2019'!FH10*GG38</f>
        <v>66873.460709999999</v>
      </c>
      <c r="GN38" s="770">
        <v>1.02</v>
      </c>
      <c r="GO38" s="348">
        <f>'Proy 2022 vs 2019'!FM10*GN38</f>
        <v>67317.887172000002</v>
      </c>
      <c r="GU38" s="770">
        <v>1.02</v>
      </c>
      <c r="GV38" s="348">
        <f>'Proy 2022 vs 2019'!FR10*GU38</f>
        <v>59594.184827999998</v>
      </c>
      <c r="HB38" s="770">
        <v>1.02</v>
      </c>
      <c r="HC38" s="348">
        <f>'Proy 2022 vs 2019'!FW10*HB38</f>
        <v>65511.899856000004</v>
      </c>
      <c r="HI38" s="770">
        <v>1.05</v>
      </c>
      <c r="HJ38" s="348">
        <f>'Proy 2022 vs 2019'!GG10*HI38</f>
        <v>63570.015600000006</v>
      </c>
      <c r="HP38" s="770">
        <v>1.05</v>
      </c>
      <c r="HQ38" s="348">
        <f>'Proy 2022 vs 2019'!GL10*HP38</f>
        <v>67127.396700000012</v>
      </c>
      <c r="HW38" s="770">
        <v>1.05</v>
      </c>
      <c r="HX38" s="348">
        <f>'Proy 2022 vs 2019'!GQ10*HW38</f>
        <v>56804.208825000002</v>
      </c>
      <c r="ID38" s="770">
        <v>1.05</v>
      </c>
      <c r="IE38" s="348">
        <f>'Proy 2022 vs 2019'!GV10*ID38</f>
        <v>64589.179200000006</v>
      </c>
      <c r="IK38" s="770">
        <v>1.05</v>
      </c>
      <c r="IL38" s="348">
        <f>'Proy 2022 vs 2019'!HF10*IK38</f>
        <v>59268.426000000007</v>
      </c>
      <c r="IR38" s="770">
        <v>1.05</v>
      </c>
      <c r="IS38" s="348">
        <f>'Proy 2022 vs 2019'!HK10*IR38</f>
        <v>54354.420960000003</v>
      </c>
      <c r="IY38" s="770">
        <v>1.05</v>
      </c>
      <c r="IZ38" s="348">
        <f>'Proy 2022 vs 2019'!HP10*IY38</f>
        <v>41038.885020000009</v>
      </c>
      <c r="JF38" s="770">
        <v>1.05</v>
      </c>
      <c r="JG38" s="348">
        <f>'Proy 2022 vs 2019'!HU10*JF38</f>
        <v>49733.898480000011</v>
      </c>
      <c r="JM38" s="770">
        <v>1.05</v>
      </c>
      <c r="JN38" s="348">
        <f>'Proy 2022 vs 2019'!HZ10*JM38</f>
        <v>49157.743320000009</v>
      </c>
      <c r="JO38" s="348"/>
      <c r="JT38" s="770">
        <v>1.05</v>
      </c>
      <c r="JU38" s="348">
        <f>'Proy 2022 vs 2019'!II10*JT38</f>
        <v>63056.276640000011</v>
      </c>
      <c r="KA38" s="770">
        <v>1.05</v>
      </c>
      <c r="KB38" s="348">
        <f>'Proy 2022 vs 2019'!IN10*KA38</f>
        <v>85024.577610000008</v>
      </c>
      <c r="KH38" s="770">
        <v>1.05</v>
      </c>
      <c r="KI38" s="348">
        <f>'Proy 2022 vs 2019'!IS10*KH38</f>
        <v>75478.870215000003</v>
      </c>
      <c r="KO38" s="770">
        <v>1.05</v>
      </c>
      <c r="KP38" s="348">
        <f>'Proy 2022 vs 2019'!IX10*KO38</f>
        <v>107773.61962500002</v>
      </c>
      <c r="KV38" s="770">
        <v>1.03</v>
      </c>
      <c r="KW38" s="348">
        <f>'Proy 2022 vs 2019'!JH10*KV38</f>
        <v>68925.729519999993</v>
      </c>
      <c r="LC38" s="770">
        <v>1.03</v>
      </c>
      <c r="LD38" s="348">
        <f>'Proy 2022 vs 2019'!JM10*LC38</f>
        <v>74621.736640000003</v>
      </c>
      <c r="LJ38" s="770">
        <v>1.03</v>
      </c>
      <c r="LK38" s="348">
        <f>'Proy 2022 vs 2019'!JR10*LJ38</f>
        <v>97969.562400000024</v>
      </c>
      <c r="LQ38" s="770">
        <v>1.03</v>
      </c>
      <c r="LR38" s="348">
        <f>'Proy 2022 vs 2019'!JW10*LQ38</f>
        <v>97691.47064</v>
      </c>
      <c r="LX38" s="770">
        <v>1.05</v>
      </c>
      <c r="LY38" s="348">
        <f>'Proy 2022 vs 2019'!KG10*LX38</f>
        <v>126156.34080000002</v>
      </c>
      <c r="ME38" s="770">
        <v>1.05</v>
      </c>
      <c r="MF38" s="348">
        <f>'Proy 2022 vs 2019'!KL10*ME38</f>
        <v>146389.4964</v>
      </c>
      <c r="ML38" s="770">
        <v>1.05</v>
      </c>
      <c r="MM38" s="348">
        <f>'Proy 2022 vs 2019'!KQ10*ML38</f>
        <v>201449.22840000002</v>
      </c>
      <c r="MS38" s="770">
        <v>1.05</v>
      </c>
      <c r="MT38" s="348">
        <f>'Proy 2022 vs 2019'!KV10*MS38</f>
        <v>191458.89</v>
      </c>
      <c r="MZ38" s="770">
        <v>1.05</v>
      </c>
      <c r="NA38" s="348">
        <f>'Proy 2022 vs 2019'!LA10*MZ38</f>
        <v>55467.493200000004</v>
      </c>
      <c r="NG38" s="770">
        <v>1.1200000000000001</v>
      </c>
      <c r="NH38" s="348">
        <f>'Proy 2022 vs 2019'!LK10*'Tabla de Metas'!NG38</f>
        <v>61650.874880000003</v>
      </c>
      <c r="NN38" s="770">
        <v>1.05</v>
      </c>
      <c r="NO38" s="348">
        <f>'Proy 2022 vs 2019'!LP10*NN38</f>
        <v>53388.582869999998</v>
      </c>
      <c r="NU38" s="770">
        <v>1.1200000000000001</v>
      </c>
      <c r="NV38" s="348">
        <f>'Proy 2022 vs 2019'!LU10*NU38</f>
        <v>62137.627999999997</v>
      </c>
      <c r="OB38" s="770">
        <v>1.05</v>
      </c>
      <c r="OC38" s="348">
        <f>'Proy 2022 vs 2019'!LZ10*OB38</f>
        <v>51493.064700000003</v>
      </c>
    </row>
    <row r="39" spans="1:405">
      <c r="A39" s="807" t="s">
        <v>530</v>
      </c>
      <c r="G39" s="770">
        <v>1.05</v>
      </c>
      <c r="H39" s="348">
        <f>'Proy 2022 vs 2019'!D11*G39</f>
        <v>58777.920600000005</v>
      </c>
      <c r="N39" s="770">
        <v>1.05</v>
      </c>
      <c r="O39" s="348">
        <f>'Proy 2022 vs 2019'!I11*N39</f>
        <v>65352.289799999991</v>
      </c>
      <c r="U39" s="770">
        <v>1.05</v>
      </c>
      <c r="V39" s="348">
        <f>'Proy 2022 vs 2019'!N11*U39</f>
        <v>60330.365550000002</v>
      </c>
      <c r="AB39" s="770">
        <v>1.05</v>
      </c>
      <c r="AC39" s="348">
        <f>'Proy 2022 vs 2019'!S11*AB39</f>
        <v>55573.932120000012</v>
      </c>
      <c r="AI39" s="770">
        <v>1.05</v>
      </c>
      <c r="AJ39" s="348">
        <f>'Proy 2022 vs 2019'!AC11*AI39</f>
        <v>50474.002320000007</v>
      </c>
      <c r="AP39" s="770">
        <v>1.05</v>
      </c>
      <c r="AQ39" s="348">
        <f>'Proy 2022 vs 2019'!AH11*AP39</f>
        <v>77513.40449999999</v>
      </c>
      <c r="AW39" s="770">
        <v>1.05</v>
      </c>
      <c r="AX39" s="348">
        <f>'Proy 2022 vs 2019'!AM11*AW39</f>
        <v>49214.0628</v>
      </c>
      <c r="BD39" s="770">
        <v>1.05</v>
      </c>
      <c r="BE39" s="348">
        <f>'Proy 2022 vs 2019'!AR11*BD39</f>
        <v>74486.34060000001</v>
      </c>
      <c r="BK39" s="770">
        <v>1.05</v>
      </c>
      <c r="BL39" s="348">
        <f>'Proy 2022 vs 2019'!BB11*BK39</f>
        <v>72675.827280000012</v>
      </c>
      <c r="BR39" s="770">
        <v>1.05</v>
      </c>
      <c r="BS39" s="348">
        <f>'Proy 2022 vs 2019'!BG11*BR39</f>
        <v>72160.668300000019</v>
      </c>
      <c r="BY39" s="770">
        <v>1.05</v>
      </c>
      <c r="BZ39" s="348">
        <f>'Proy 2022 vs 2019'!BL11*BY39</f>
        <v>91302.530445000011</v>
      </c>
      <c r="CF39" s="770">
        <v>1.05</v>
      </c>
      <c r="CG39" s="348">
        <f>'Proy 2022 vs 2019'!BQ11*CF39</f>
        <v>78876.666225000023</v>
      </c>
      <c r="CM39" s="770">
        <v>1.05</v>
      </c>
      <c r="CN39" s="348">
        <f>'Proy 2022 vs 2019'!BV11*CM39</f>
        <v>81011.183715000006</v>
      </c>
      <c r="CT39" s="770">
        <v>1</v>
      </c>
      <c r="CU39" s="348">
        <f>'Proy 2022 vs 2019'!CF11*CT39</f>
        <v>83807.172000000006</v>
      </c>
      <c r="DA39" s="770">
        <v>1</v>
      </c>
      <c r="DB39" s="348">
        <f>'Proy 2022 vs 2019'!CK11*DA39</f>
        <v>96060.707999999999</v>
      </c>
      <c r="DH39" s="770">
        <v>1</v>
      </c>
      <c r="DI39" s="348">
        <f>'Proy 2022 vs 2019'!CP11*DH39</f>
        <v>90512.063999999998</v>
      </c>
      <c r="DO39" s="770">
        <v>1</v>
      </c>
      <c r="DP39" s="348">
        <f>'Proy 2022 vs 2019'!CU11*DO39</f>
        <v>112800.56240000001</v>
      </c>
      <c r="DV39" s="770">
        <v>1.02</v>
      </c>
      <c r="DW39" s="348">
        <f>'Proy 2022 vs 2019'!DE11*DV39</f>
        <v>90824.578385999994</v>
      </c>
      <c r="EC39" s="770">
        <v>1.02</v>
      </c>
      <c r="ED39" s="348">
        <f>'Proy 2022 vs 2019'!DJ11*EC39</f>
        <v>138683.0590068</v>
      </c>
      <c r="EJ39" s="770">
        <v>1.02</v>
      </c>
      <c r="EK39" s="348">
        <f>'Proy 2022 vs 2019'!DO11*EJ39</f>
        <v>77930.957999999999</v>
      </c>
      <c r="EQ39" s="770">
        <v>1.02</v>
      </c>
      <c r="ER39" s="348">
        <f>'Proy 2022 vs 2019'!DT11*EQ39</f>
        <v>85445.044019999987</v>
      </c>
      <c r="EX39" s="770">
        <v>1.02</v>
      </c>
      <c r="EY39" s="348">
        <f>'Proy 2022 vs 2019'!ED11*EX39</f>
        <v>108597.56400000001</v>
      </c>
      <c r="FE39" s="770">
        <v>1.02</v>
      </c>
      <c r="FF39" s="348">
        <f>'Proy 2022 vs 2019'!EI11*FE39</f>
        <v>106734.73392000001</v>
      </c>
      <c r="FL39" s="770">
        <v>1.02</v>
      </c>
      <c r="FM39" s="348">
        <f>'Proy 2022 vs 2019'!EN11*FL39</f>
        <v>93726.230016000001</v>
      </c>
      <c r="FS39" s="770">
        <v>1.02</v>
      </c>
      <c r="FT39" s="348">
        <f>'Proy 2022 vs 2019'!ES11*FS39</f>
        <v>87445.17772800001</v>
      </c>
      <c r="FZ39" s="770">
        <v>1.02</v>
      </c>
      <c r="GA39" s="348">
        <f>'Proy 2022 vs 2019'!EX11*FZ39</f>
        <v>86832.746880000006</v>
      </c>
      <c r="GG39" s="770">
        <v>1.02</v>
      </c>
      <c r="GH39" s="348">
        <f>'Proy 2022 vs 2019'!FH11*GG39</f>
        <v>97763.004864000002</v>
      </c>
      <c r="GN39" s="770">
        <v>1.02</v>
      </c>
      <c r="GO39" s="348">
        <f>'Proy 2022 vs 2019'!FM11*GN39</f>
        <v>96826.608143999998</v>
      </c>
      <c r="GU39" s="770">
        <v>1.02</v>
      </c>
      <c r="GV39" s="348">
        <f>'Proy 2022 vs 2019'!FR11*GU39</f>
        <v>94089.631536000001</v>
      </c>
      <c r="HB39" s="770">
        <v>1.02</v>
      </c>
      <c r="HC39" s="348">
        <f>'Proy 2022 vs 2019'!FW11*HB39</f>
        <v>76599.249263999998</v>
      </c>
      <c r="HI39" s="770">
        <v>1.05</v>
      </c>
      <c r="HJ39" s="348">
        <f>'Proy 2022 vs 2019'!GG11*HI39</f>
        <v>85392.066374999995</v>
      </c>
      <c r="HP39" s="770">
        <v>1.05</v>
      </c>
      <c r="HQ39" s="348">
        <f>'Proy 2022 vs 2019'!GL11*HP39</f>
        <v>94912.839000000007</v>
      </c>
      <c r="HW39" s="770">
        <v>1.05</v>
      </c>
      <c r="HX39" s="348">
        <f>'Proy 2022 vs 2019'!GQ11*HW39</f>
        <v>92310.852375000002</v>
      </c>
      <c r="ID39" s="770">
        <v>1.05</v>
      </c>
      <c r="IE39" s="348">
        <f>'Proy 2022 vs 2019'!GV11*ID39</f>
        <v>79926.202125000011</v>
      </c>
      <c r="IK39" s="770">
        <v>1.05</v>
      </c>
      <c r="IL39" s="348">
        <f>'Proy 2022 vs 2019'!HF11*IK39</f>
        <v>86799.310499999992</v>
      </c>
      <c r="IR39" s="770">
        <v>1.05</v>
      </c>
      <c r="IS39" s="348">
        <f>'Proy 2022 vs 2019'!HK11*IR39</f>
        <v>87652.855814999988</v>
      </c>
      <c r="IY39" s="770">
        <v>1.05</v>
      </c>
      <c r="IZ39" s="348">
        <f>'Proy 2022 vs 2019'!HP11*IY39</f>
        <v>80551.185540000006</v>
      </c>
      <c r="JF39" s="770">
        <v>1.05</v>
      </c>
      <c r="JG39" s="348">
        <f>'Proy 2022 vs 2019'!HU11*JF39</f>
        <v>79015.08279</v>
      </c>
      <c r="JM39" s="770">
        <v>1.05</v>
      </c>
      <c r="JN39" s="348">
        <f>'Proy 2022 vs 2019'!HZ11*JM39</f>
        <v>87777.026295000003</v>
      </c>
      <c r="JO39" s="348"/>
      <c r="JT39" s="770">
        <v>1.05</v>
      </c>
      <c r="JU39" s="348">
        <f>'Proy 2022 vs 2019'!II11*JT39</f>
        <v>94521.436170000001</v>
      </c>
      <c r="KA39" s="770">
        <v>1.05</v>
      </c>
      <c r="KB39" s="348">
        <f>'Proy 2022 vs 2019'!IN11*KA39</f>
        <v>103552.63926</v>
      </c>
      <c r="KH39" s="770">
        <v>1.05</v>
      </c>
      <c r="KI39" s="348">
        <f>'Proy 2022 vs 2019'!IS11*KH39</f>
        <v>96433.0815</v>
      </c>
      <c r="KO39" s="770">
        <v>1.05</v>
      </c>
      <c r="KP39" s="348">
        <f>'Proy 2022 vs 2019'!IX11*KO39</f>
        <v>136040.73420000001</v>
      </c>
      <c r="KV39" s="770">
        <v>1.03</v>
      </c>
      <c r="KW39" s="348">
        <f>'Proy 2022 vs 2019'!JH11*KV39</f>
        <v>82694.138850999996</v>
      </c>
      <c r="LC39" s="770">
        <v>1.03</v>
      </c>
      <c r="LD39" s="348">
        <f>'Proy 2022 vs 2019'!JM11*LC39</f>
        <v>99801.271552000006</v>
      </c>
      <c r="LJ39" s="770">
        <v>1.03</v>
      </c>
      <c r="LK39" s="348">
        <f>'Proy 2022 vs 2019'!JR11*LJ39</f>
        <v>112393.51893899999</v>
      </c>
      <c r="LQ39" s="770">
        <v>1.03</v>
      </c>
      <c r="LR39" s="348">
        <f>'Proy 2022 vs 2019'!JW11*LQ39</f>
        <v>135736.49793099999</v>
      </c>
      <c r="LX39" s="770">
        <v>1.05</v>
      </c>
      <c r="LY39" s="348">
        <f>'Proy 2022 vs 2019'!KG11*LX39</f>
        <v>216983.06804999997</v>
      </c>
      <c r="ME39" s="770">
        <v>1.05</v>
      </c>
      <c r="MF39" s="348">
        <f>'Proy 2022 vs 2019'!KL11*ME39</f>
        <v>263120.86279499996</v>
      </c>
      <c r="ML39" s="770">
        <v>1.05</v>
      </c>
      <c r="MM39" s="348">
        <f>'Proy 2022 vs 2019'!KQ11*ML39</f>
        <v>342528.45133499999</v>
      </c>
      <c r="MS39" s="770">
        <v>1.05</v>
      </c>
      <c r="MT39" s="348">
        <f>'Proy 2022 vs 2019'!KV11*MS39</f>
        <v>251980.98302999997</v>
      </c>
      <c r="MZ39" s="770">
        <v>1.05</v>
      </c>
      <c r="NA39" s="348">
        <f>'Proy 2022 vs 2019'!LA11*MZ39</f>
        <v>85246.896210000006</v>
      </c>
      <c r="NG39" s="770">
        <v>1.1200000000000001</v>
      </c>
      <c r="NH39" s="348">
        <f>'Proy 2022 vs 2019'!LK11*'Tabla de Metas'!NG39</f>
        <v>78668.880640000003</v>
      </c>
      <c r="NN39" s="770">
        <v>1.05</v>
      </c>
      <c r="NO39" s="348">
        <f>'Proy 2022 vs 2019'!LP11*NN39</f>
        <v>67194.362025000009</v>
      </c>
      <c r="NU39" s="770">
        <v>1.1200000000000001</v>
      </c>
      <c r="NV39" s="348">
        <f>'Proy 2022 vs 2019'!LU11*NU39</f>
        <v>84603.439200000008</v>
      </c>
      <c r="OB39" s="770">
        <v>1.05</v>
      </c>
      <c r="OC39" s="348">
        <f>'Proy 2022 vs 2019'!LZ11*OB39</f>
        <v>62391.457799999996</v>
      </c>
    </row>
    <row r="40" spans="1:405">
      <c r="A40" s="807" t="s">
        <v>531</v>
      </c>
      <c r="G40" s="770">
        <v>1.05</v>
      </c>
      <c r="H40" s="348">
        <f>'Proy 2022 vs 2019'!D12*G40</f>
        <v>58483.338480000006</v>
      </c>
      <c r="N40" s="770">
        <v>1.05</v>
      </c>
      <c r="O40" s="348">
        <f>'Proy 2022 vs 2019'!I12*N40</f>
        <v>58097.051880000006</v>
      </c>
      <c r="U40" s="770">
        <v>1.05</v>
      </c>
      <c r="V40" s="348">
        <f>'Proy 2022 vs 2019'!N12*U40</f>
        <v>46286.416260000005</v>
      </c>
      <c r="AB40" s="770">
        <v>1.05</v>
      </c>
      <c r="AC40" s="348">
        <f>'Proy 2022 vs 2019'!S12*AB40</f>
        <v>50722.376249999994</v>
      </c>
      <c r="AI40" s="770">
        <v>1.05</v>
      </c>
      <c r="AJ40" s="348">
        <f>'Proy 2022 vs 2019'!AC12*AI40</f>
        <v>57276.789149999997</v>
      </c>
      <c r="AP40" s="770">
        <v>1.05</v>
      </c>
      <c r="AQ40" s="348">
        <f>'Proy 2022 vs 2019'!AH12*AP40</f>
        <v>71529.832500000004</v>
      </c>
      <c r="AW40" s="770">
        <v>1.05</v>
      </c>
      <c r="AX40" s="348">
        <f>'Proy 2022 vs 2019'!AM12*AW40</f>
        <v>62885.938500000004</v>
      </c>
      <c r="BD40" s="770">
        <v>1.05</v>
      </c>
      <c r="BE40" s="348">
        <f>'Proy 2022 vs 2019'!AR12*BD40</f>
        <v>80497.191600000006</v>
      </c>
      <c r="BK40" s="770">
        <v>1.05</v>
      </c>
      <c r="BL40" s="348">
        <f>'Proy 2022 vs 2019'!BB12*BK40</f>
        <v>98587.934760000004</v>
      </c>
      <c r="BR40" s="770">
        <v>1.05</v>
      </c>
      <c r="BS40" s="348">
        <f>'Proy 2022 vs 2019'!BG12*BR40</f>
        <v>94042.939200000008</v>
      </c>
      <c r="BY40" s="770">
        <v>1.05</v>
      </c>
      <c r="BZ40" s="348">
        <f>'Proy 2022 vs 2019'!BL12*BY40</f>
        <v>100306.56132000001</v>
      </c>
      <c r="CF40" s="770">
        <v>1.05</v>
      </c>
      <c r="CG40" s="348">
        <f>'Proy 2022 vs 2019'!BQ12*CF40</f>
        <v>100306.56132000001</v>
      </c>
      <c r="CM40" s="770">
        <v>1.05</v>
      </c>
      <c r="CN40" s="348">
        <f>'Proy 2022 vs 2019'!BV12*CM40</f>
        <v>119136.54060000001</v>
      </c>
      <c r="CT40" s="770">
        <v>1</v>
      </c>
      <c r="CU40" s="348">
        <f>'Proy 2022 vs 2019'!CF12*CT40</f>
        <v>84548.772000000012</v>
      </c>
      <c r="DA40" s="770">
        <v>1</v>
      </c>
      <c r="DB40" s="348">
        <f>'Proy 2022 vs 2019'!CK12*DA40</f>
        <v>85557.343500000003</v>
      </c>
      <c r="DH40" s="770">
        <v>1</v>
      </c>
      <c r="DI40" s="348">
        <f>'Proy 2022 vs 2019'!CP12*DH40</f>
        <v>76028.813999999998</v>
      </c>
      <c r="DO40" s="770">
        <v>1</v>
      </c>
      <c r="DP40" s="348">
        <f>'Proy 2022 vs 2019'!CU12*DO40</f>
        <v>121985.61599999999</v>
      </c>
      <c r="DV40" s="770">
        <v>1.02</v>
      </c>
      <c r="DW40" s="348">
        <f>'Proy 2022 vs 2019'!DE12*DV40</f>
        <v>96000.544416000004</v>
      </c>
      <c r="EC40" s="770">
        <v>1.02</v>
      </c>
      <c r="ED40" s="348">
        <f>'Proy 2022 vs 2019'!DJ12*EC40</f>
        <v>157918.59357120001</v>
      </c>
      <c r="EJ40" s="770">
        <v>1.02</v>
      </c>
      <c r="EK40" s="348">
        <f>'Proy 2022 vs 2019'!DO12*EJ40</f>
        <v>100185.9759</v>
      </c>
      <c r="EQ40" s="770">
        <v>1.02</v>
      </c>
      <c r="ER40" s="348">
        <f>'Proy 2022 vs 2019'!DT12*EQ40</f>
        <v>117053.24823000003</v>
      </c>
      <c r="EX40" s="770">
        <v>1.02</v>
      </c>
      <c r="EY40" s="348">
        <f>'Proy 2022 vs 2019'!ED12*EX40</f>
        <v>110096.86200000001</v>
      </c>
      <c r="FE40" s="770">
        <v>1.02</v>
      </c>
      <c r="FF40" s="348">
        <f>'Proy 2022 vs 2019'!EI12*FE40</f>
        <v>123633.31219199998</v>
      </c>
      <c r="FL40" s="770">
        <v>1.02</v>
      </c>
      <c r="FM40" s="348">
        <f>'Proy 2022 vs 2019'!EN12*FL40</f>
        <v>173963.94657599999</v>
      </c>
      <c r="FS40" s="770">
        <v>1.02</v>
      </c>
      <c r="FT40" s="348">
        <f>'Proy 2022 vs 2019'!ES12*FS40</f>
        <v>182525.736</v>
      </c>
      <c r="FZ40" s="770">
        <v>1.02</v>
      </c>
      <c r="GA40" s="348">
        <f>'Proy 2022 vs 2019'!EX12*FZ40</f>
        <v>113700.0834</v>
      </c>
      <c r="GG40" s="770">
        <v>1.05</v>
      </c>
      <c r="GH40" s="348">
        <f>'Proy 2022 vs 2019'!FH12*GG40</f>
        <v>126996.422175</v>
      </c>
      <c r="GN40" s="770">
        <v>1.02</v>
      </c>
      <c r="GO40" s="348">
        <f>'Proy 2022 vs 2019'!FM12*GN40</f>
        <v>122672.44556999998</v>
      </c>
      <c r="GU40" s="770">
        <v>1.02</v>
      </c>
      <c r="GV40" s="348">
        <f>'Proy 2022 vs 2019'!FR12*GU40</f>
        <v>124213.63017600001</v>
      </c>
      <c r="HB40" s="770">
        <v>1.02</v>
      </c>
      <c r="HC40" s="348">
        <f>'Proy 2022 vs 2019'!FW12*HB40</f>
        <v>127234.30458600001</v>
      </c>
      <c r="HI40" s="770">
        <v>1.05</v>
      </c>
      <c r="HJ40" s="348">
        <f>'Proy 2022 vs 2019'!GG12*HI40</f>
        <v>188271.25401000003</v>
      </c>
      <c r="HP40" s="770">
        <v>1.05</v>
      </c>
      <c r="HQ40" s="348">
        <f>'Proy 2022 vs 2019'!GL12*HP40</f>
        <v>169695.16987500002</v>
      </c>
      <c r="HW40" s="770">
        <v>1.05</v>
      </c>
      <c r="HX40" s="348">
        <f>'Proy 2022 vs 2019'!GQ12*HW40</f>
        <v>158546.07562500003</v>
      </c>
      <c r="ID40" s="770">
        <v>1.05</v>
      </c>
      <c r="IE40" s="348">
        <f>'Proy 2022 vs 2019'!GV12*ID40</f>
        <v>151475.66112</v>
      </c>
      <c r="IK40" s="770">
        <v>1.05</v>
      </c>
      <c r="IL40" s="348">
        <f>'Proy 2022 vs 2019'!HF12*IK40</f>
        <v>86734.557000000001</v>
      </c>
      <c r="IR40" s="770">
        <v>1.05</v>
      </c>
      <c r="IS40" s="348">
        <f>'Proy 2022 vs 2019'!HK12*IR40</f>
        <v>99461.015220000001</v>
      </c>
      <c r="IY40" s="770">
        <v>1.05</v>
      </c>
      <c r="IZ40" s="348">
        <f>'Proy 2022 vs 2019'!HP12*IY40</f>
        <v>80199.325920000003</v>
      </c>
      <c r="JF40" s="770">
        <v>1.05</v>
      </c>
      <c r="JG40" s="348">
        <f>'Proy 2022 vs 2019'!HU12*JF40</f>
        <v>76407.576629999996</v>
      </c>
      <c r="JM40" s="770">
        <v>1.05</v>
      </c>
      <c r="JN40" s="348">
        <f>'Proy 2022 vs 2019'!HZ12*JM40</f>
        <v>88318.24596</v>
      </c>
      <c r="JO40" s="348"/>
      <c r="JT40" s="770">
        <v>1.05</v>
      </c>
      <c r="JU40" s="348">
        <f>'Proy 2022 vs 2019'!II12*JT40</f>
        <v>81297.493200000012</v>
      </c>
      <c r="KA40" s="770">
        <v>1.05</v>
      </c>
      <c r="KB40" s="348">
        <f>'Proy 2022 vs 2019'!IN12*KA40</f>
        <v>91125.10176000002</v>
      </c>
      <c r="KH40" s="770">
        <v>1.05</v>
      </c>
      <c r="KI40" s="348">
        <f>'Proy 2022 vs 2019'!IS12*KH40</f>
        <v>92592.191999999995</v>
      </c>
      <c r="KO40" s="770">
        <v>1.05</v>
      </c>
      <c r="KP40" s="348">
        <f>'Proy 2022 vs 2019'!IX12*KO40</f>
        <v>138281.82983999999</v>
      </c>
      <c r="KV40" s="770">
        <v>1.03</v>
      </c>
      <c r="KW40" s="348">
        <f>'Proy 2022 vs 2019'!JH12*KV40</f>
        <v>91664.650077000013</v>
      </c>
      <c r="LC40" s="770">
        <v>1.03</v>
      </c>
      <c r="LD40" s="348">
        <f>'Proy 2022 vs 2019'!JM12*LC40</f>
        <v>130710.84344499999</v>
      </c>
      <c r="LJ40" s="770">
        <v>1.03</v>
      </c>
      <c r="LK40" s="348">
        <f>'Proy 2022 vs 2019'!JR12*LJ40</f>
        <v>155835.12308000002</v>
      </c>
      <c r="LQ40" s="770">
        <v>1.03</v>
      </c>
      <c r="LR40" s="348">
        <f>'Proy 2022 vs 2019'!JW12*LQ40</f>
        <v>145195.01532900005</v>
      </c>
      <c r="LX40" s="770">
        <v>1.05</v>
      </c>
      <c r="LY40" s="348">
        <f>'Proy 2022 vs 2019'!KG12*LX40</f>
        <v>194294.91490499998</v>
      </c>
      <c r="ME40" s="770">
        <v>1.05</v>
      </c>
      <c r="MF40" s="348">
        <f>'Proy 2022 vs 2019'!KL12*ME40</f>
        <v>250284.69238500003</v>
      </c>
      <c r="ML40" s="770">
        <v>1.05</v>
      </c>
      <c r="MM40" s="348">
        <f>'Proy 2022 vs 2019'!KQ12*ML40</f>
        <v>337537.23548999999</v>
      </c>
      <c r="MS40" s="770">
        <v>1.05</v>
      </c>
      <c r="MT40" s="348">
        <f>'Proy 2022 vs 2019'!KV12*MS40</f>
        <v>305828.84377500002</v>
      </c>
      <c r="MZ40" s="770">
        <v>1.05</v>
      </c>
      <c r="NA40" s="348">
        <f>'Proy 2022 vs 2019'!LA12*MZ40</f>
        <v>102995.73375000001</v>
      </c>
      <c r="NG40" s="770">
        <v>1.1200000000000001</v>
      </c>
      <c r="NH40" s="348">
        <f>'Proy 2022 vs 2019'!LK12*'Tabla de Metas'!NG40</f>
        <v>95504.29593600001</v>
      </c>
      <c r="NN40" s="770">
        <v>1.05</v>
      </c>
      <c r="NO40" s="348">
        <f>'Proy 2022 vs 2019'!LP12*NN40</f>
        <v>62978.057520000009</v>
      </c>
      <c r="NU40" s="770">
        <v>1.1200000000000001</v>
      </c>
      <c r="NV40" s="348">
        <f>'Proy 2022 vs 2019'!LU12*NU40</f>
        <v>87680.762400000007</v>
      </c>
      <c r="OB40" s="770">
        <v>1.05</v>
      </c>
      <c r="OC40" s="348">
        <f>'Proy 2022 vs 2019'!LZ12*OB40</f>
        <v>117213.20835000002</v>
      </c>
    </row>
    <row r="41" spans="1:405">
      <c r="A41" s="807" t="s">
        <v>532</v>
      </c>
      <c r="G41" s="770">
        <v>1.05</v>
      </c>
      <c r="H41" s="348">
        <f>'Proy 2022 vs 2019'!D13*G41</f>
        <v>67093.07220000001</v>
      </c>
      <c r="N41" s="770">
        <v>1.05</v>
      </c>
      <c r="O41" s="348">
        <f>'Proy 2022 vs 2019'!I13*N41</f>
        <v>54216.228150000003</v>
      </c>
      <c r="U41" s="770">
        <v>1.05</v>
      </c>
      <c r="V41" s="348">
        <f>'Proy 2022 vs 2019'!N13*U41</f>
        <v>54637.858800000002</v>
      </c>
      <c r="AB41" s="770">
        <v>1.05</v>
      </c>
      <c r="AC41" s="348">
        <f>'Proy 2022 vs 2019'!S13*AB41</f>
        <v>56202.60555</v>
      </c>
      <c r="AI41" s="770">
        <v>1.05</v>
      </c>
      <c r="AJ41" s="348">
        <f>'Proy 2022 vs 2019'!AC13*AI41</f>
        <v>54496.497509999994</v>
      </c>
      <c r="AP41" s="770">
        <v>1.05</v>
      </c>
      <c r="AQ41" s="348">
        <f>'Proy 2022 vs 2019'!AH13*AP41</f>
        <v>72111.350220000008</v>
      </c>
      <c r="AW41" s="770">
        <v>1.05</v>
      </c>
      <c r="AX41" s="348">
        <f>'Proy 2022 vs 2019'!AM13*AW41</f>
        <v>53099.989529999999</v>
      </c>
      <c r="BD41" s="770">
        <v>1.05</v>
      </c>
      <c r="BE41" s="348">
        <f>'Proy 2022 vs 2019'!AR13*BD41</f>
        <v>52277.312849999995</v>
      </c>
      <c r="BK41" s="770">
        <v>1.05</v>
      </c>
      <c r="BL41" s="348">
        <f>'Proy 2022 vs 2019'!BB13*BK41</f>
        <v>48501.753300000004</v>
      </c>
      <c r="BR41" s="770">
        <v>1.05</v>
      </c>
      <c r="BS41" s="348">
        <f>'Proy 2022 vs 2019'!BG13*BR41</f>
        <v>53096.691375000009</v>
      </c>
      <c r="BY41" s="770">
        <v>1.05</v>
      </c>
      <c r="BZ41" s="348">
        <f>'Proy 2022 vs 2019'!BL13*BY41</f>
        <v>50761.736025000006</v>
      </c>
      <c r="CF41" s="770">
        <v>1.05</v>
      </c>
      <c r="CG41" s="348">
        <f>'Proy 2022 vs 2019'!BQ13*CF41</f>
        <v>50456.638050000001</v>
      </c>
      <c r="CM41" s="770">
        <v>1.05</v>
      </c>
      <c r="CN41" s="348">
        <f>'Proy 2022 vs 2019'!BV13*CM41</f>
        <v>59518.333875000004</v>
      </c>
      <c r="CT41" s="770">
        <v>1</v>
      </c>
      <c r="CU41" s="348">
        <f>'Proy 2022 vs 2019'!CF13*CT41</f>
        <v>64943.7552</v>
      </c>
      <c r="DA41" s="770">
        <v>1</v>
      </c>
      <c r="DB41" s="348">
        <f>'Proy 2022 vs 2019'!CK13*DA41</f>
        <v>62624.865599999997</v>
      </c>
      <c r="DH41" s="770">
        <v>1</v>
      </c>
      <c r="DI41" s="348">
        <f>'Proy 2022 vs 2019'!CP13*DH41</f>
        <v>59258.016000000003</v>
      </c>
      <c r="DO41" s="770">
        <v>1</v>
      </c>
      <c r="DP41" s="348">
        <f>'Proy 2022 vs 2019'!CU13*DO41</f>
        <v>76480.257599999997</v>
      </c>
      <c r="DV41" s="770">
        <v>1.02</v>
      </c>
      <c r="DW41" s="348">
        <f>'Proy 2022 vs 2019'!DE13*DV41</f>
        <v>54811.264680000008</v>
      </c>
      <c r="EC41" s="770">
        <v>1.02</v>
      </c>
      <c r="ED41" s="348">
        <f>'Proy 2022 vs 2019'!DJ13*EC41</f>
        <v>99103.1919624</v>
      </c>
      <c r="EJ41" s="770">
        <v>1.02</v>
      </c>
      <c r="EK41" s="348">
        <f>'Proy 2022 vs 2019'!DO13*EJ41</f>
        <v>62907.147888000007</v>
      </c>
      <c r="EQ41" s="770">
        <v>1.6</v>
      </c>
      <c r="ER41" s="348">
        <f>'Proy 2022 vs 2019'!DT13*EQ41</f>
        <v>96753.751040000017</v>
      </c>
      <c r="EX41" s="879">
        <v>1.05</v>
      </c>
      <c r="EY41" s="348">
        <f>'Proy 2022 vs 2019'!ED13*EX41</f>
        <v>79720.074000000008</v>
      </c>
      <c r="FE41" s="770">
        <v>1.05</v>
      </c>
      <c r="FF41" s="348">
        <f>'Proy 2022 vs 2019'!EI13*FE41</f>
        <v>75045.910800000012</v>
      </c>
      <c r="FL41" s="770">
        <v>1.02</v>
      </c>
      <c r="FM41" s="348">
        <f>'Proy 2022 vs 2019'!EN13*FL41</f>
        <v>82580.81568</v>
      </c>
      <c r="FS41" s="770">
        <v>1.02</v>
      </c>
      <c r="FT41" s="348">
        <f>'Proy 2022 vs 2019'!ES13*FS41</f>
        <v>84858.532800000015</v>
      </c>
      <c r="FZ41" s="770">
        <v>1.02</v>
      </c>
      <c r="GA41" s="348">
        <f>'Proy 2022 vs 2019'!EX13*FZ41</f>
        <v>74996.136480000001</v>
      </c>
      <c r="GG41" s="770">
        <v>1.05</v>
      </c>
      <c r="GH41" s="348">
        <f>'Proy 2022 vs 2019'!FH13*GG41</f>
        <v>65092.645380000002</v>
      </c>
      <c r="GN41" s="770">
        <v>1.02</v>
      </c>
      <c r="GO41" s="348">
        <f>'Proy 2022 vs 2019'!FM13*GN41</f>
        <v>55726.542912000004</v>
      </c>
      <c r="GU41" s="770">
        <v>1.02</v>
      </c>
      <c r="GV41" s="348">
        <f>'Proy 2022 vs 2019'!FR13*GU41</f>
        <v>50686.151711999999</v>
      </c>
      <c r="HB41" s="770">
        <v>1.02</v>
      </c>
      <c r="HC41" s="348">
        <f>'Proy 2022 vs 2019'!FW13*HB41</f>
        <v>61133.716727999999</v>
      </c>
      <c r="HI41" s="770">
        <v>1.05</v>
      </c>
      <c r="HJ41" s="348">
        <f>'Proy 2022 vs 2019'!GG13*HI41</f>
        <v>48867.393750000003</v>
      </c>
      <c r="HP41" s="770">
        <v>1.05</v>
      </c>
      <c r="HQ41" s="348">
        <f>'Proy 2022 vs 2019'!GL13*HP41</f>
        <v>53630.1129</v>
      </c>
      <c r="HW41" s="770">
        <v>1.05</v>
      </c>
      <c r="HX41" s="348">
        <f>'Proy 2022 vs 2019'!GQ13*HW41</f>
        <v>50607.66060000001</v>
      </c>
      <c r="ID41" s="770">
        <v>1.05</v>
      </c>
      <c r="IE41" s="348">
        <f>'Proy 2022 vs 2019'!GV13*ID41</f>
        <v>54185.082000000002</v>
      </c>
      <c r="IK41" s="770">
        <v>1.05</v>
      </c>
      <c r="IL41" s="348">
        <f>'Proy 2022 vs 2019'!HF13*IK41</f>
        <v>60244.317000000003</v>
      </c>
      <c r="IR41" s="770">
        <v>1.05</v>
      </c>
      <c r="IS41" s="348">
        <f>'Proy 2022 vs 2019'!HK13*IR41</f>
        <v>56530.982970000012</v>
      </c>
      <c r="IY41" s="770">
        <v>1.05</v>
      </c>
      <c r="IZ41" s="348">
        <f>'Proy 2022 vs 2019'!HP13*IY41</f>
        <v>81580.376745000001</v>
      </c>
      <c r="JF41" s="770">
        <v>1.05</v>
      </c>
      <c r="JG41" s="348">
        <f>'Proy 2022 vs 2019'!HU13*JF41</f>
        <v>67111.543170000004</v>
      </c>
      <c r="JM41" s="770">
        <v>1.05</v>
      </c>
      <c r="JN41" s="348">
        <f>'Proy 2022 vs 2019'!HZ13*JM41</f>
        <v>66651.193035000018</v>
      </c>
      <c r="JO41" s="348"/>
      <c r="JT41" s="770">
        <v>1.05</v>
      </c>
      <c r="JU41" s="348">
        <f>'Proy 2022 vs 2019'!II13*JT41</f>
        <v>68809.91145</v>
      </c>
      <c r="KA41" s="770">
        <v>1.05</v>
      </c>
      <c r="KB41" s="348">
        <f>'Proy 2022 vs 2019'!IN13*KA41</f>
        <v>85632.813525000005</v>
      </c>
      <c r="KH41" s="770">
        <v>1.05</v>
      </c>
      <c r="KI41" s="348">
        <f>'Proy 2022 vs 2019'!IS13*KH41</f>
        <v>98914.427324999997</v>
      </c>
      <c r="KO41" s="770">
        <v>1.05</v>
      </c>
      <c r="KP41" s="348">
        <f>'Proy 2022 vs 2019'!IX13*KO41</f>
        <v>93317.97037499999</v>
      </c>
      <c r="KV41" s="770">
        <v>1.03</v>
      </c>
      <c r="KW41" s="348">
        <f>'Proy 2022 vs 2019'!JH13*KV41</f>
        <v>41302.023044999994</v>
      </c>
      <c r="LC41" s="770">
        <v>1.03</v>
      </c>
      <c r="LD41" s="348">
        <f>'Proy 2022 vs 2019'!JM13*LC41</f>
        <v>52162.201111000002</v>
      </c>
      <c r="LJ41" s="770">
        <v>1.03</v>
      </c>
      <c r="LK41" s="348">
        <f>'Proy 2022 vs 2019'!JR13*LJ41</f>
        <v>68345.022626999998</v>
      </c>
      <c r="LQ41" s="770">
        <v>1.03</v>
      </c>
      <c r="LR41" s="348">
        <f>'Proy 2022 vs 2019'!JW13*LQ41</f>
        <v>70960.648093000011</v>
      </c>
      <c r="LX41" s="770">
        <v>1.05</v>
      </c>
      <c r="LY41" s="348">
        <f>'Proy 2022 vs 2019'!KG13*LX41</f>
        <v>82143.221894999995</v>
      </c>
      <c r="ME41" s="770">
        <v>1.05</v>
      </c>
      <c r="MF41" s="348">
        <f>'Proy 2022 vs 2019'!KL13*ME41</f>
        <v>115341.93174</v>
      </c>
      <c r="ML41" s="770">
        <v>1.05</v>
      </c>
      <c r="MM41" s="348">
        <f>'Proy 2022 vs 2019'!KQ13*ML41</f>
        <v>148512.382725</v>
      </c>
      <c r="MS41" s="770">
        <v>1.05</v>
      </c>
      <c r="MT41" s="348">
        <f>'Proy 2022 vs 2019'!KV13*MS41</f>
        <v>145382.88051000002</v>
      </c>
      <c r="MZ41" s="770">
        <v>1.05</v>
      </c>
      <c r="NA41" s="348">
        <f>'Proy 2022 vs 2019'!LA13*MZ41</f>
        <v>41581.388100000004</v>
      </c>
      <c r="NG41" s="770">
        <v>1.1200000000000001</v>
      </c>
      <c r="NH41" s="348">
        <f>'Proy 2022 vs 2019'!LK13*'Tabla de Metas'!NG41</f>
        <v>69683.350016000011</v>
      </c>
      <c r="NN41" s="770">
        <v>1.05</v>
      </c>
      <c r="NO41" s="348">
        <f>'Proy 2022 vs 2019'!LP13*NN41</f>
        <v>73080.016800000012</v>
      </c>
      <c r="NU41" s="770">
        <v>1.1200000000000001</v>
      </c>
      <c r="NV41" s="348">
        <f>'Proy 2022 vs 2019'!LU13*NU41</f>
        <v>55096.298880000002</v>
      </c>
      <c r="OB41" s="770">
        <v>1.05</v>
      </c>
      <c r="OC41" s="348">
        <f>'Proy 2022 vs 2019'!LZ13*OB41</f>
        <v>67698.373574999991</v>
      </c>
    </row>
    <row r="42" spans="1:405">
      <c r="A42" s="807" t="s">
        <v>17</v>
      </c>
      <c r="G42" s="770">
        <v>1.05</v>
      </c>
      <c r="H42" s="348">
        <f>'Proy 2022 vs 2019'!D14*G42</f>
        <v>100464.03675000001</v>
      </c>
      <c r="N42" s="770">
        <v>1.05</v>
      </c>
      <c r="O42" s="348">
        <f>'Proy 2022 vs 2019'!I14*N42</f>
        <v>94507.843500000003</v>
      </c>
      <c r="U42" s="770">
        <v>1.05</v>
      </c>
      <c r="V42" s="348">
        <f>'Proy 2022 vs 2019'!N14*U42</f>
        <v>99344.192850000007</v>
      </c>
      <c r="AB42" s="770">
        <v>1.05</v>
      </c>
      <c r="AC42" s="348">
        <f>'Proy 2022 vs 2019'!S14*AB42</f>
        <v>84276.572625000001</v>
      </c>
      <c r="AI42" s="770">
        <v>1.05</v>
      </c>
      <c r="AJ42" s="348">
        <f>'Proy 2022 vs 2019'!AC14*AI42</f>
        <v>99810.561375000005</v>
      </c>
      <c r="AP42" s="770">
        <v>1.05</v>
      </c>
      <c r="AQ42" s="348">
        <f>'Proy 2022 vs 2019'!AH14*AP42</f>
        <v>139683.43935000003</v>
      </c>
      <c r="AW42" s="770">
        <v>1.05</v>
      </c>
      <c r="AX42" s="348">
        <f>'Proy 2022 vs 2019'!AM14*AW42</f>
        <v>82352.449200000017</v>
      </c>
      <c r="BD42" s="770">
        <v>1.05</v>
      </c>
      <c r="BE42" s="348">
        <f>'Proy 2022 vs 2019'!AR14*BD42</f>
        <v>115655.14401</v>
      </c>
      <c r="BK42" s="770">
        <v>1.05</v>
      </c>
      <c r="BL42" s="348">
        <f>'Proy 2022 vs 2019'!BB14*BK42</f>
        <v>92383.298280000003</v>
      </c>
      <c r="BR42" s="770">
        <v>1.05</v>
      </c>
      <c r="BS42" s="348">
        <f>'Proy 2022 vs 2019'!BG14*BR42</f>
        <v>96326.911800000002</v>
      </c>
      <c r="BY42" s="770">
        <v>1.05</v>
      </c>
      <c r="BZ42" s="348">
        <f>'Proy 2022 vs 2019'!BL14*BY42</f>
        <v>111359.59579500002</v>
      </c>
      <c r="CF42" s="770">
        <v>1.05</v>
      </c>
      <c r="CG42" s="348">
        <f>'Proy 2022 vs 2019'!BQ14*CF42</f>
        <v>123768.59460000001</v>
      </c>
      <c r="CM42" s="770">
        <v>1.05</v>
      </c>
      <c r="CN42" s="348">
        <f>'Proy 2022 vs 2019'!BV14*CM42</f>
        <v>101027.743005</v>
      </c>
      <c r="CT42" s="770">
        <v>1</v>
      </c>
      <c r="CU42" s="348">
        <f>'Proy 2022 vs 2019'!CF14*CT42</f>
        <v>108694.5744</v>
      </c>
      <c r="DA42" s="770">
        <v>1</v>
      </c>
      <c r="DB42" s="348">
        <f>'Proy 2022 vs 2019'!CK14*DA42</f>
        <v>125199.5566</v>
      </c>
      <c r="DH42" s="770">
        <v>1</v>
      </c>
      <c r="DI42" s="348">
        <f>'Proy 2022 vs 2019'!CP14*DH42</f>
        <v>120022.05039999999</v>
      </c>
      <c r="DO42" s="770">
        <v>1</v>
      </c>
      <c r="DP42" s="348">
        <f>'Proy 2022 vs 2019'!CU14*DO42</f>
        <v>176621.80000000002</v>
      </c>
      <c r="DV42" s="770">
        <v>1.02</v>
      </c>
      <c r="DW42" s="348">
        <f>'Proy 2022 vs 2019'!DE14*DV42</f>
        <v>137404.46275200002</v>
      </c>
      <c r="EC42" s="770">
        <v>1.02</v>
      </c>
      <c r="ED42" s="348">
        <f>'Proy 2022 vs 2019'!DJ14*EC42</f>
        <v>169536.39752880001</v>
      </c>
      <c r="EJ42" s="770">
        <v>1.02</v>
      </c>
      <c r="EK42" s="348">
        <f>'Proy 2022 vs 2019'!DO14*EJ42</f>
        <v>131697.06621600001</v>
      </c>
      <c r="EQ42" s="770">
        <v>2.15</v>
      </c>
      <c r="ER42" s="348">
        <f>'Proy 2022 vs 2019'!DT14*EQ42</f>
        <v>227750.58402999997</v>
      </c>
      <c r="EX42" s="879">
        <v>1.05</v>
      </c>
      <c r="EY42" s="348">
        <f>'Proy 2022 vs 2019'!ED14*EX42</f>
        <v>127313.4072</v>
      </c>
      <c r="FE42" s="770">
        <v>1.05</v>
      </c>
      <c r="FF42" s="348">
        <f>'Proy 2022 vs 2019'!EI14*FE42</f>
        <v>159145.19039999999</v>
      </c>
      <c r="FL42" s="770">
        <v>1.02</v>
      </c>
      <c r="FM42" s="348">
        <f>'Proy 2022 vs 2019'!EN14*FL42</f>
        <v>142372.03503</v>
      </c>
      <c r="FS42" s="770">
        <v>1.02</v>
      </c>
      <c r="FT42" s="348">
        <f>'Proy 2022 vs 2019'!ES14*FS42</f>
        <v>141782.68831199998</v>
      </c>
      <c r="FZ42" s="770">
        <v>1.02</v>
      </c>
      <c r="GA42" s="348">
        <f>'Proy 2022 vs 2019'!EX14*FZ42</f>
        <v>140656.991832</v>
      </c>
      <c r="GG42" s="770">
        <v>1.05</v>
      </c>
      <c r="GH42" s="348">
        <f>'Proy 2022 vs 2019'!FH14*GG42</f>
        <v>126372.04608000001</v>
      </c>
      <c r="GN42" s="770">
        <v>1.02</v>
      </c>
      <c r="GO42" s="348">
        <f>'Proy 2022 vs 2019'!FM14*GN42</f>
        <v>109518.056064</v>
      </c>
      <c r="GU42" s="770">
        <v>1.02</v>
      </c>
      <c r="GV42" s="348">
        <f>'Proy 2022 vs 2019'!FR14*GU42</f>
        <v>111938.057472</v>
      </c>
      <c r="HB42" s="770">
        <v>1.02</v>
      </c>
      <c r="HC42" s="348">
        <f>'Proy 2022 vs 2019'!FW14*HB42</f>
        <v>119321.826048</v>
      </c>
      <c r="HI42" s="770">
        <v>1.05</v>
      </c>
      <c r="HJ42" s="348">
        <f>'Proy 2022 vs 2019'!GG14*HI42</f>
        <v>116852.344875</v>
      </c>
      <c r="HP42" s="770">
        <v>1.05</v>
      </c>
      <c r="HQ42" s="348">
        <f>'Proy 2022 vs 2019'!GL14*HP42</f>
        <v>134020.90012499999</v>
      </c>
      <c r="HW42" s="770">
        <v>1.05</v>
      </c>
      <c r="HX42" s="348">
        <f>'Proy 2022 vs 2019'!GQ14*HW42</f>
        <v>135736.48462500001</v>
      </c>
      <c r="ID42" s="770">
        <v>1.05</v>
      </c>
      <c r="IE42" s="348">
        <f>'Proy 2022 vs 2019'!GV14*ID42</f>
        <v>125635.11975</v>
      </c>
      <c r="IK42" s="770">
        <v>1.05</v>
      </c>
      <c r="IL42" s="348">
        <f>'Proy 2022 vs 2019'!HF14*IK42</f>
        <v>140089.82400000002</v>
      </c>
      <c r="IR42" s="770">
        <v>1.05</v>
      </c>
      <c r="IS42" s="348">
        <f>'Proy 2022 vs 2019'!HK14*IR42</f>
        <v>125211.59532000001</v>
      </c>
      <c r="IY42" s="770">
        <v>1.05</v>
      </c>
      <c r="IZ42" s="348">
        <f>'Proy 2022 vs 2019'!HP14*IY42</f>
        <v>117321.30270000001</v>
      </c>
      <c r="JF42" s="770">
        <v>1.05</v>
      </c>
      <c r="JG42" s="348">
        <f>'Proy 2022 vs 2019'!HU14*JF42</f>
        <v>117615.96126</v>
      </c>
      <c r="JM42" s="770">
        <v>1.05</v>
      </c>
      <c r="JN42" s="348">
        <f>'Proy 2022 vs 2019'!HZ14*JM42</f>
        <v>131642.29259999999</v>
      </c>
      <c r="JO42" s="348"/>
      <c r="JT42" s="770">
        <v>1.05</v>
      </c>
      <c r="JU42" s="348">
        <f>'Proy 2022 vs 2019'!II14*JT42</f>
        <v>129647.53347000001</v>
      </c>
      <c r="KA42" s="770">
        <v>1.05</v>
      </c>
      <c r="KB42" s="348">
        <f>'Proy 2022 vs 2019'!IN14*KA42</f>
        <v>151134.96079500002</v>
      </c>
      <c r="KH42" s="770">
        <v>1.05</v>
      </c>
      <c r="KI42" s="348">
        <f>'Proy 2022 vs 2019'!IS14*KH42</f>
        <v>151091.22756000003</v>
      </c>
      <c r="KO42" s="770">
        <v>1.05</v>
      </c>
      <c r="KP42" s="348">
        <f>'Proy 2022 vs 2019'!IX14*KO42</f>
        <v>194555.74729500004</v>
      </c>
      <c r="KV42" s="770">
        <v>1.03</v>
      </c>
      <c r="KW42" s="348">
        <f>'Proy 2022 vs 2019'!JH14*KV42</f>
        <v>124263.56915700001</v>
      </c>
      <c r="LC42" s="770">
        <v>1.03</v>
      </c>
      <c r="LD42" s="348">
        <f>'Proy 2022 vs 2019'!JM14*LC42</f>
        <v>181022.37052900004</v>
      </c>
      <c r="LJ42" s="770">
        <v>1.03</v>
      </c>
      <c r="LK42" s="348">
        <f>'Proy 2022 vs 2019'!JR14*LJ42</f>
        <v>220921.42254</v>
      </c>
      <c r="LQ42" s="770">
        <v>1.03</v>
      </c>
      <c r="LR42" s="348">
        <f>'Proy 2022 vs 2019'!JW14*LQ42</f>
        <v>250981.98325200001</v>
      </c>
      <c r="LX42" s="770">
        <v>1.05</v>
      </c>
      <c r="LY42" s="348">
        <f>'Proy 2022 vs 2019'!KG14*LX42</f>
        <v>395624.04881999997</v>
      </c>
      <c r="ME42" s="770">
        <v>1.05</v>
      </c>
      <c r="MF42" s="348">
        <f>'Proy 2022 vs 2019'!KL14*ME42</f>
        <v>522081.60732000001</v>
      </c>
      <c r="ML42" s="770">
        <v>1.05</v>
      </c>
      <c r="MM42" s="348">
        <f>'Proy 2022 vs 2019'!KQ14*ML42</f>
        <v>676417.89442500006</v>
      </c>
      <c r="MS42" s="770">
        <v>1.05</v>
      </c>
      <c r="MT42" s="348">
        <f>'Proy 2022 vs 2019'!KV14*MS42</f>
        <v>522690.01238999999</v>
      </c>
      <c r="MZ42" s="770">
        <v>1.05</v>
      </c>
      <c r="NA42" s="348">
        <f>'Proy 2022 vs 2019'!LA14*MZ42</f>
        <v>130519.09279500002</v>
      </c>
      <c r="NG42" s="770">
        <v>1.1200000000000001</v>
      </c>
      <c r="NH42" s="348">
        <f>'Proy 2022 vs 2019'!LK14*'Tabla de Metas'!NG42</f>
        <v>120680.49280000004</v>
      </c>
      <c r="NN42" s="770">
        <v>1.05</v>
      </c>
      <c r="NO42" s="348">
        <f>'Proy 2022 vs 2019'!LP14*NN42</f>
        <v>100796.42632500001</v>
      </c>
      <c r="NU42" s="770">
        <v>1.1200000000000001</v>
      </c>
      <c r="NV42" s="348">
        <f>'Proy 2022 vs 2019'!LU14*NU42</f>
        <v>128426.84400000003</v>
      </c>
      <c r="OB42" s="770">
        <v>1.05</v>
      </c>
      <c r="OC42" s="348">
        <f>'Proy 2022 vs 2019'!LZ14*OB42</f>
        <v>109700.31187500001</v>
      </c>
    </row>
    <row r="43" spans="1:405">
      <c r="A43" s="807" t="s">
        <v>18</v>
      </c>
      <c r="G43" s="770">
        <v>1.05</v>
      </c>
      <c r="H43" s="348">
        <f>'Proy 2022 vs 2019'!D15*G43</f>
        <v>83021.840475000005</v>
      </c>
      <c r="N43" s="770">
        <v>1.05</v>
      </c>
      <c r="O43" s="348">
        <f>'Proy 2022 vs 2019'!I15*N43</f>
        <v>75107.221875000003</v>
      </c>
      <c r="U43" s="770">
        <v>1.05</v>
      </c>
      <c r="V43" s="348">
        <f>'Proy 2022 vs 2019'!N15*U43</f>
        <v>79726.239600000001</v>
      </c>
      <c r="AB43" s="770">
        <v>1.05</v>
      </c>
      <c r="AC43" s="348">
        <f>'Proy 2022 vs 2019'!S15*AB43</f>
        <v>67853.80098</v>
      </c>
      <c r="AI43" s="770">
        <v>1.05</v>
      </c>
      <c r="AJ43" s="348">
        <f>'Proy 2022 vs 2019'!AC15*AI43</f>
        <v>69339.627314999991</v>
      </c>
      <c r="AP43" s="770">
        <v>1.05</v>
      </c>
      <c r="AQ43" s="348">
        <f>'Proy 2022 vs 2019'!AH15*AP43</f>
        <v>94582.827044999998</v>
      </c>
      <c r="AW43" s="770">
        <v>1.05</v>
      </c>
      <c r="AX43" s="348">
        <f>'Proy 2022 vs 2019'!AM15*AW43</f>
        <v>69978.935249999995</v>
      </c>
      <c r="BD43" s="770">
        <v>1.05</v>
      </c>
      <c r="BE43" s="348">
        <f>'Proy 2022 vs 2019'!AR15*BD43</f>
        <v>77386.466430000015</v>
      </c>
      <c r="BK43" s="770">
        <v>1.05</v>
      </c>
      <c r="BL43" s="348">
        <f>'Proy 2022 vs 2019'!BB15*BK43</f>
        <v>65764.841625000001</v>
      </c>
      <c r="BR43" s="770">
        <v>1.05</v>
      </c>
      <c r="BS43" s="348">
        <f>'Proy 2022 vs 2019'!BG15*BR43</f>
        <v>66389.072715000002</v>
      </c>
      <c r="BY43" s="770">
        <v>1.05</v>
      </c>
      <c r="BZ43" s="348">
        <f>'Proy 2022 vs 2019'!BL15*BY43</f>
        <v>86036.800499999998</v>
      </c>
      <c r="CF43" s="770">
        <v>1.05</v>
      </c>
      <c r="CG43" s="348">
        <f>'Proy 2022 vs 2019'!BQ15*CF43</f>
        <v>88590.387375000006</v>
      </c>
      <c r="CM43" s="770">
        <v>1.05</v>
      </c>
      <c r="CN43" s="348">
        <f>'Proy 2022 vs 2019'!BV15*CM43</f>
        <v>86381.379000000001</v>
      </c>
      <c r="CT43" s="770">
        <v>1</v>
      </c>
      <c r="CU43" s="348">
        <f>'Proy 2022 vs 2019'!CF15*CT43</f>
        <v>76869.112499999988</v>
      </c>
      <c r="DA43" s="770">
        <v>1</v>
      </c>
      <c r="DB43" s="348">
        <f>'Proy 2022 vs 2019'!CK15*DA43</f>
        <v>88149.607499999998</v>
      </c>
      <c r="DH43" s="770">
        <v>1</v>
      </c>
      <c r="DI43" s="348">
        <f>'Proy 2022 vs 2019'!CP15*DH43</f>
        <v>106230.69749999999</v>
      </c>
      <c r="DO43" s="770">
        <v>1</v>
      </c>
      <c r="DP43" s="348">
        <f>'Proy 2022 vs 2019'!CU15*DO43</f>
        <v>108330.83039999999</v>
      </c>
      <c r="DV43" s="770">
        <v>1.02</v>
      </c>
      <c r="DW43" s="348">
        <f>'Proy 2022 vs 2019'!DE15*DV43</f>
        <v>84633.67910400001</v>
      </c>
      <c r="EC43" s="770">
        <v>1.02</v>
      </c>
      <c r="ED43" s="348">
        <f>'Proy 2022 vs 2019'!DJ15*EC43</f>
        <v>129119.61687360001</v>
      </c>
      <c r="EJ43" s="770">
        <v>1.02</v>
      </c>
      <c r="EK43" s="348">
        <f>'Proy 2022 vs 2019'!DO15*EJ43</f>
        <v>83115.513449999999</v>
      </c>
      <c r="EQ43" s="770">
        <v>1.4</v>
      </c>
      <c r="ER43" s="348">
        <f>'Proy 2022 vs 2019'!DT15*EQ43</f>
        <v>111522.86249999999</v>
      </c>
      <c r="EX43" s="770">
        <v>1.02</v>
      </c>
      <c r="EY43" s="348">
        <f>'Proy 2022 vs 2019'!ED15*EX43</f>
        <v>85086.356123999998</v>
      </c>
      <c r="FE43" s="770">
        <v>1.02</v>
      </c>
      <c r="FF43" s="348">
        <f>'Proy 2022 vs 2019'!EI15*FE43</f>
        <v>97453.861428000004</v>
      </c>
      <c r="FL43" s="770">
        <v>1.02</v>
      </c>
      <c r="FM43" s="348">
        <f>'Proy 2022 vs 2019'!EN15*FL43</f>
        <v>86722.200809999995</v>
      </c>
      <c r="FS43" s="770">
        <v>1.02</v>
      </c>
      <c r="FT43" s="348">
        <f>'Proy 2022 vs 2019'!ES15*FS43</f>
        <v>79164.036305999995</v>
      </c>
      <c r="FZ43" s="770">
        <v>1.02</v>
      </c>
      <c r="GA43" s="348">
        <f>'Proy 2022 vs 2019'!EX15*FZ43</f>
        <v>79531.462133999987</v>
      </c>
      <c r="GG43" s="770">
        <v>1.05</v>
      </c>
      <c r="GH43" s="348">
        <f>'Proy 2022 vs 2019'!FH15*GG43</f>
        <v>85258.081124999997</v>
      </c>
      <c r="GN43" s="770">
        <v>1.02</v>
      </c>
      <c r="GO43" s="348">
        <f>'Proy 2022 vs 2019'!FM15*GN43</f>
        <v>95178.691350000008</v>
      </c>
      <c r="GU43" s="770">
        <v>1.02</v>
      </c>
      <c r="GV43" s="348">
        <f>'Proy 2022 vs 2019'!FR15*GU43</f>
        <v>86177.984400000001</v>
      </c>
      <c r="HB43" s="770">
        <v>1.02</v>
      </c>
      <c r="HC43" s="348">
        <f>'Proy 2022 vs 2019'!FW15*HB43</f>
        <v>79684.427249999993</v>
      </c>
      <c r="HI43" s="770">
        <v>1.05</v>
      </c>
      <c r="HJ43" s="348">
        <f>'Proy 2022 vs 2019'!GG15*HI43</f>
        <v>102293.6208</v>
      </c>
      <c r="HP43" s="770">
        <v>1.05</v>
      </c>
      <c r="HQ43" s="348">
        <f>'Proy 2022 vs 2019'!GL15*HP43</f>
        <v>94203.253200000006</v>
      </c>
      <c r="HW43" s="770">
        <v>1.05</v>
      </c>
      <c r="HX43" s="348">
        <f>'Proy 2022 vs 2019'!GQ15*HW43</f>
        <v>81199.994400000011</v>
      </c>
      <c r="ID43" s="770">
        <v>1.05</v>
      </c>
      <c r="IE43" s="348">
        <f>'Proy 2022 vs 2019'!GV15*ID43</f>
        <v>79627.875599999999</v>
      </c>
      <c r="IK43" s="770">
        <v>1.05</v>
      </c>
      <c r="IL43" s="348">
        <f>'Proy 2022 vs 2019'!HF15*IK43</f>
        <v>88144.381500000003</v>
      </c>
      <c r="IR43" s="770">
        <v>1.05</v>
      </c>
      <c r="IS43" s="348">
        <f>'Proy 2022 vs 2019'!HK15*IR43</f>
        <v>83467.877639999992</v>
      </c>
      <c r="IY43" s="770">
        <v>1.05</v>
      </c>
      <c r="IZ43" s="348">
        <f>'Proy 2022 vs 2019'!HP15*IY43</f>
        <v>75245.946194999997</v>
      </c>
      <c r="JF43" s="770">
        <v>1.05</v>
      </c>
      <c r="JG43" s="348">
        <f>'Proy 2022 vs 2019'!HU15*JF43</f>
        <v>79519.076279999994</v>
      </c>
      <c r="JM43" s="770">
        <v>1.05</v>
      </c>
      <c r="JN43" s="348">
        <f>'Proy 2022 vs 2019'!HZ15*JM43</f>
        <v>79685.855234999995</v>
      </c>
      <c r="JO43" s="348"/>
      <c r="JT43" s="770">
        <v>1.05</v>
      </c>
      <c r="JU43" s="348">
        <f>'Proy 2022 vs 2019'!II15*JT43</f>
        <v>73387.153140000009</v>
      </c>
      <c r="KA43" s="770">
        <v>1.05</v>
      </c>
      <c r="KB43" s="348">
        <f>'Proy 2022 vs 2019'!IN15*KA43</f>
        <v>95381.641529999994</v>
      </c>
      <c r="KH43" s="770">
        <v>1.05</v>
      </c>
      <c r="KI43" s="348">
        <f>'Proy 2022 vs 2019'!IS15*KH43</f>
        <v>96692.942009999999</v>
      </c>
      <c r="KO43" s="770">
        <v>1.05</v>
      </c>
      <c r="KP43" s="348">
        <f>'Proy 2022 vs 2019'!IX15*KO43</f>
        <v>138629.43591</v>
      </c>
      <c r="KV43" s="770">
        <v>1.03</v>
      </c>
      <c r="KW43" s="348">
        <f>'Proy 2022 vs 2019'!JH15*KV43</f>
        <v>88793.855089000004</v>
      </c>
      <c r="LC43" s="770">
        <v>1.03</v>
      </c>
      <c r="LD43" s="348">
        <f>'Proy 2022 vs 2019'!JM15*LC43</f>
        <v>104723.736827</v>
      </c>
      <c r="LJ43" s="770">
        <v>1.03</v>
      </c>
      <c r="LK43" s="348">
        <f>'Proy 2022 vs 2019'!JR15*LJ43</f>
        <v>130505.83667400001</v>
      </c>
      <c r="LQ43" s="770">
        <v>1.03</v>
      </c>
      <c r="LR43" s="348">
        <f>'Proy 2022 vs 2019'!JW15*LQ43</f>
        <v>115826.143598</v>
      </c>
      <c r="LX43" s="770">
        <v>1.05</v>
      </c>
      <c r="LY43" s="348">
        <f>'Proy 2022 vs 2019'!KG15*LX43</f>
        <v>180618.84560999999</v>
      </c>
      <c r="ME43" s="770">
        <v>1.05</v>
      </c>
      <c r="MF43" s="348">
        <f>'Proy 2022 vs 2019'!KL15*ME43</f>
        <v>193377.46617</v>
      </c>
      <c r="ML43" s="770">
        <v>1.05</v>
      </c>
      <c r="MM43" s="348">
        <f>'Proy 2022 vs 2019'!KQ15*ML43</f>
        <v>461414.132445</v>
      </c>
      <c r="MS43" s="770">
        <v>1.05</v>
      </c>
      <c r="MT43" s="348">
        <f>'Proy 2022 vs 2019'!KV15*MS43</f>
        <v>292984.47801000002</v>
      </c>
      <c r="MZ43" s="770">
        <v>1.05</v>
      </c>
      <c r="NA43" s="348">
        <f>'Proy 2022 vs 2019'!LA15*MZ43</f>
        <v>94069.605419999993</v>
      </c>
      <c r="NG43" s="770">
        <v>1.1200000000000001</v>
      </c>
      <c r="NH43" s="348">
        <f>'Proy 2022 vs 2019'!LK15*'Tabla de Metas'!NG43</f>
        <v>88966.576384000015</v>
      </c>
      <c r="NN43" s="770">
        <v>1.05</v>
      </c>
      <c r="NO43" s="348">
        <f>'Proy 2022 vs 2019'!LP15*NN43</f>
        <v>86145.302250000008</v>
      </c>
      <c r="NU43" s="770">
        <v>1.1200000000000001</v>
      </c>
      <c r="NV43" s="348">
        <f>'Proy 2022 vs 2019'!LU15*NU43</f>
        <v>109888.43846400002</v>
      </c>
      <c r="OB43" s="770">
        <v>1.05</v>
      </c>
      <c r="OC43" s="348">
        <f>'Proy 2022 vs 2019'!LZ15*OB43</f>
        <v>74258.036999999997</v>
      </c>
    </row>
    <row r="44" spans="1:405">
      <c r="A44" s="807" t="s">
        <v>19</v>
      </c>
      <c r="G44" s="770">
        <v>1.05</v>
      </c>
      <c r="H44" s="348">
        <f>'Proy 2022 vs 2019'!D16*G44</f>
        <v>80371.229400000011</v>
      </c>
      <c r="N44" s="770">
        <v>1.05</v>
      </c>
      <c r="O44" s="348">
        <f>'Proy 2022 vs 2019'!I16*N44</f>
        <v>75606.274800000014</v>
      </c>
      <c r="U44" s="770">
        <v>1.05</v>
      </c>
      <c r="V44" s="348">
        <f>'Proy 2022 vs 2019'!N16*U44</f>
        <v>79475.354280000014</v>
      </c>
      <c r="AB44" s="770">
        <v>1.05</v>
      </c>
      <c r="AC44" s="348">
        <f>'Proy 2022 vs 2019'!S16*AB44</f>
        <v>67421.258100000006</v>
      </c>
      <c r="AI44" s="770">
        <v>1.05</v>
      </c>
      <c r="AJ44" s="348">
        <f>'Proy 2022 vs 2019'!AC16*AI44</f>
        <v>79848.449100000013</v>
      </c>
      <c r="AP44" s="770">
        <v>1.05</v>
      </c>
      <c r="AQ44" s="348">
        <f>'Proy 2022 vs 2019'!AH16*AP44</f>
        <v>111746.75148000002</v>
      </c>
      <c r="AW44" s="770">
        <v>1.05</v>
      </c>
      <c r="AX44" s="348">
        <f>'Proy 2022 vs 2019'!AM16*AW44</f>
        <v>65881.959360000008</v>
      </c>
      <c r="BD44" s="770">
        <v>1.05</v>
      </c>
      <c r="BE44" s="348">
        <f>'Proy 2022 vs 2019'!AR16*BD44</f>
        <v>92524.115208000003</v>
      </c>
      <c r="BK44" s="770">
        <v>1.05</v>
      </c>
      <c r="BL44" s="348">
        <f>'Proy 2022 vs 2019'!BB16*BK44</f>
        <v>94055.613750000019</v>
      </c>
      <c r="BR44" s="770">
        <v>1.05</v>
      </c>
      <c r="BS44" s="348">
        <f>'Proy 2022 vs 2019'!BG16*BR44</f>
        <v>86694.220620000007</v>
      </c>
      <c r="BY44" s="770">
        <v>1.05</v>
      </c>
      <c r="BZ44" s="348">
        <f>'Proy 2022 vs 2019'!BL16*BY44</f>
        <v>100223.63621550002</v>
      </c>
      <c r="CF44" s="770">
        <v>1.05</v>
      </c>
      <c r="CG44" s="348">
        <f>'Proy 2022 vs 2019'!BQ16*CF44</f>
        <v>111391.73514</v>
      </c>
      <c r="CM44" s="770">
        <v>1.05</v>
      </c>
      <c r="CN44" s="348">
        <f>'Proy 2022 vs 2019'!BV16*CM44</f>
        <v>90924.968704500003</v>
      </c>
      <c r="CT44" s="770">
        <v>1</v>
      </c>
      <c r="CU44" s="348">
        <f>'Proy 2022 vs 2019'!CF16*CT44</f>
        <v>86955.659520000001</v>
      </c>
      <c r="DA44" s="770">
        <v>1</v>
      </c>
      <c r="DB44" s="348">
        <f>'Proy 2022 vs 2019'!CK16*DA44</f>
        <v>100159.64528</v>
      </c>
      <c r="DH44" s="770">
        <v>1</v>
      </c>
      <c r="DI44" s="348">
        <f>'Proy 2022 vs 2019'!CP16*DH44</f>
        <v>96017.640320000006</v>
      </c>
      <c r="DO44" s="770">
        <v>1</v>
      </c>
      <c r="DP44" s="348">
        <f>'Proy 2022 vs 2019'!CU16*DO44</f>
        <v>150128.53</v>
      </c>
      <c r="DV44" s="770">
        <v>1.02</v>
      </c>
      <c r="DW44" s="348">
        <f>'Proy 2022 vs 2019'!DE16*DV44</f>
        <v>109923.57020160001</v>
      </c>
      <c r="EC44" s="770">
        <v>1.02</v>
      </c>
      <c r="ED44" s="348">
        <f>'Proy 2022 vs 2019'!DJ16*EC44</f>
        <v>135629.11802304001</v>
      </c>
      <c r="EJ44" s="770">
        <v>1.02</v>
      </c>
      <c r="EK44" s="348">
        <f>'Proy 2022 vs 2019'!DO16*EJ44</f>
        <v>105357.65297280002</v>
      </c>
      <c r="EQ44" s="770">
        <v>1.02</v>
      </c>
      <c r="ER44" s="348">
        <f>'Proy 2022 vs 2019'!DT16*EQ44</f>
        <v>86439.291427200005</v>
      </c>
      <c r="EX44" s="770">
        <v>1.02</v>
      </c>
      <c r="EY44" s="348">
        <f>'Proy 2022 vs 2019'!ED16*EX44</f>
        <v>98940.70502400001</v>
      </c>
      <c r="FE44" s="770">
        <v>1.02</v>
      </c>
      <c r="FF44" s="348">
        <f>'Proy 2022 vs 2019'!EI16*FE44</f>
        <v>123678.54796800001</v>
      </c>
      <c r="FL44" s="770">
        <v>1.02</v>
      </c>
      <c r="FM44" s="348">
        <f>'Proy 2022 vs 2019'!EN16*FL44</f>
        <v>106779.02627250001</v>
      </c>
      <c r="FS44" s="770">
        <v>1.02</v>
      </c>
      <c r="FT44" s="348">
        <f>'Proy 2022 vs 2019'!ES16*FS44</f>
        <v>106337.01623399998</v>
      </c>
      <c r="FZ44" s="770">
        <v>1.02</v>
      </c>
      <c r="GA44" s="348">
        <f>'Proy 2022 vs 2019'!EX16*FZ44</f>
        <v>105492.74387400001</v>
      </c>
      <c r="GG44" s="770">
        <v>1.02</v>
      </c>
      <c r="GH44" s="348">
        <f>'Proy 2022 vs 2019'!FH16*GG44</f>
        <v>98209.132953600012</v>
      </c>
      <c r="GN44" s="770">
        <v>1.02</v>
      </c>
      <c r="GO44" s="348">
        <f>'Proy 2022 vs 2019'!FM16*GN44</f>
        <v>87614.444851200009</v>
      </c>
      <c r="GU44" s="770">
        <v>1.02</v>
      </c>
      <c r="GV44" s="348">
        <f>'Proy 2022 vs 2019'!FR16*GU44</f>
        <v>89550.445977600015</v>
      </c>
      <c r="HB44" s="770">
        <v>1.02</v>
      </c>
      <c r="HC44" s="348">
        <f>'Proy 2022 vs 2019'!FW16*HB44</f>
        <v>95457.460838400017</v>
      </c>
      <c r="HI44" s="770">
        <v>1.05</v>
      </c>
      <c r="HJ44" s="348">
        <f>'Proy 2022 vs 2019'!GG16*HI44</f>
        <v>93481.875900000014</v>
      </c>
      <c r="HP44" s="770">
        <v>1.05</v>
      </c>
      <c r="HQ44" s="348">
        <f>'Proy 2022 vs 2019'!GL16*HP44</f>
        <v>107216.72010000001</v>
      </c>
      <c r="HW44" s="770">
        <v>1.05</v>
      </c>
      <c r="HX44" s="348">
        <f>'Proy 2022 vs 2019'!GQ16*HW44</f>
        <v>108589.18770000001</v>
      </c>
      <c r="ID44" s="770">
        <v>1.05</v>
      </c>
      <c r="IE44" s="348">
        <f>'Proy 2022 vs 2019'!GV16*ID44</f>
        <v>100508.09580000001</v>
      </c>
      <c r="IK44" s="770">
        <v>1.05</v>
      </c>
      <c r="IL44" s="348">
        <f>'Proy 2022 vs 2019'!HF16*IK44</f>
        <v>112071.85920000001</v>
      </c>
      <c r="IR44" s="770">
        <v>1.05</v>
      </c>
      <c r="IS44" s="348">
        <f>'Proy 2022 vs 2019'!HK16*IR44</f>
        <v>100169.27625600001</v>
      </c>
      <c r="IY44" s="770">
        <v>1.05</v>
      </c>
      <c r="IZ44" s="348">
        <f>'Proy 2022 vs 2019'!HP16*IY44</f>
        <v>93857.042160000012</v>
      </c>
      <c r="JF44" s="770">
        <v>1.05</v>
      </c>
      <c r="JG44" s="348">
        <f>'Proy 2022 vs 2019'!HU16*JF44</f>
        <v>94092.769008000017</v>
      </c>
      <c r="JM44" s="770">
        <v>1.05</v>
      </c>
      <c r="JN44" s="348">
        <f>'Proy 2022 vs 2019'!HZ16*JM44</f>
        <v>105313.83408</v>
      </c>
      <c r="JO44" s="348"/>
      <c r="JT44" s="770">
        <v>1.05</v>
      </c>
      <c r="JU44" s="348">
        <f>'Proy 2022 vs 2019'!II16*JT44</f>
        <v>103718.02677600003</v>
      </c>
      <c r="KA44" s="770">
        <v>1.05</v>
      </c>
      <c r="KB44" s="348">
        <f>'Proy 2022 vs 2019'!IN16*KA44</f>
        <v>120907.96863600002</v>
      </c>
      <c r="KH44" s="770">
        <v>1.05</v>
      </c>
      <c r="KI44" s="348">
        <f>'Proy 2022 vs 2019'!IS16*KH44</f>
        <v>120872.98204800003</v>
      </c>
      <c r="KO44" s="770">
        <v>1.05</v>
      </c>
      <c r="KP44" s="348">
        <f>'Proy 2022 vs 2019'!IX16*KO44</f>
        <v>155644.59783600003</v>
      </c>
      <c r="KV44" s="770">
        <v>1.03</v>
      </c>
      <c r="KW44" s="348">
        <f>'Proy 2022 vs 2019'!JH16*KV44</f>
        <v>109351.94085816001</v>
      </c>
      <c r="LC44" s="770">
        <v>1.03</v>
      </c>
      <c r="LD44" s="348">
        <f>'Proy 2022 vs 2019'!JM16*LC44</f>
        <v>159299.68606552001</v>
      </c>
      <c r="LJ44" s="770">
        <v>1.03</v>
      </c>
      <c r="LK44" s="348">
        <f>'Proy 2022 vs 2019'!JR16*LJ44</f>
        <v>194410.85183520001</v>
      </c>
      <c r="LQ44" s="770">
        <v>1.03</v>
      </c>
      <c r="LR44" s="348">
        <f>'Proy 2022 vs 2019'!JW16*LQ44</f>
        <v>220864.14526176002</v>
      </c>
      <c r="LX44" s="770">
        <v>1.05</v>
      </c>
      <c r="LY44" s="348">
        <f>'Proy 2022 vs 2019'!KG16*LX44</f>
        <v>348149.1629616</v>
      </c>
      <c r="ME44" s="770">
        <v>1.05</v>
      </c>
      <c r="MF44" s="348">
        <f>'Proy 2022 vs 2019'!KL16*ME44</f>
        <v>459431.8144416</v>
      </c>
      <c r="ML44" s="770">
        <v>1.05</v>
      </c>
      <c r="MM44" s="348">
        <f>'Proy 2022 vs 2019'!KQ16*ML44</f>
        <v>595247.74709399999</v>
      </c>
      <c r="MS44" s="770">
        <v>1.05</v>
      </c>
      <c r="MT44" s="348">
        <f>'Proy 2022 vs 2019'!KV16*MS44</f>
        <v>459967.21090319997</v>
      </c>
      <c r="MZ44" s="770">
        <v>1.05</v>
      </c>
      <c r="NA44" s="348">
        <f>'Proy 2022 vs 2019'!LA16*MZ44</f>
        <v>114856.80165960002</v>
      </c>
      <c r="NG44" s="770">
        <v>1.1200000000000001</v>
      </c>
      <c r="NH44" s="348">
        <f>'Proy 2022 vs 2019'!LK16*'Tabla de Metas'!NG44</f>
        <v>93098.808320000026</v>
      </c>
      <c r="NN44" s="770">
        <v>1.05</v>
      </c>
      <c r="NO44" s="348">
        <f>'Proy 2022 vs 2019'!LP16*NN44</f>
        <v>65805.138000000006</v>
      </c>
      <c r="NU44" s="770">
        <v>1.1200000000000001</v>
      </c>
      <c r="NV44" s="348">
        <f>'Proy 2022 vs 2019'!LU16*NU44</f>
        <v>118593.09000000001</v>
      </c>
      <c r="OB44" s="770">
        <v>1.05</v>
      </c>
      <c r="OC44" s="348">
        <f>'Proy 2022 vs 2019'!LZ16*OB44</f>
        <v>97751.320800000001</v>
      </c>
    </row>
    <row r="45" spans="1:405">
      <c r="A45" s="807" t="s">
        <v>20</v>
      </c>
      <c r="G45" s="770">
        <v>1.05</v>
      </c>
      <c r="H45" s="348">
        <f>'Proy 2022 vs 2019'!D17*G45</f>
        <v>50144.855985000002</v>
      </c>
      <c r="N45" s="770">
        <v>1.05</v>
      </c>
      <c r="O45" s="348">
        <f>'Proy 2022 vs 2019'!I17*N45</f>
        <v>41240.724840000003</v>
      </c>
      <c r="U45" s="770">
        <v>1.05</v>
      </c>
      <c r="V45" s="348">
        <f>'Proy 2022 vs 2019'!N17*U45</f>
        <v>40414.427550000008</v>
      </c>
      <c r="AB45" s="770">
        <v>1.05</v>
      </c>
      <c r="AC45" s="348">
        <f>'Proy 2022 vs 2019'!S17*AB45</f>
        <v>32009.48919</v>
      </c>
      <c r="AI45" s="770">
        <v>1.05</v>
      </c>
      <c r="AJ45" s="348">
        <f>'Proy 2022 vs 2019'!AC17*AI45</f>
        <v>36112.892130000007</v>
      </c>
      <c r="AP45" s="770">
        <v>1.05</v>
      </c>
      <c r="AQ45" s="348">
        <f>'Proy 2022 vs 2019'!AH17*AP45</f>
        <v>46165.078049999996</v>
      </c>
      <c r="AW45" s="770">
        <v>1.05</v>
      </c>
      <c r="AX45" s="348">
        <f>'Proy 2022 vs 2019'!AM17*AW45</f>
        <v>32864.927655</v>
      </c>
      <c r="BD45" s="770">
        <v>1.05</v>
      </c>
      <c r="BE45" s="348">
        <f>'Proy 2022 vs 2019'!AR17*BD45</f>
        <v>50732.192700000007</v>
      </c>
      <c r="BK45" s="770">
        <v>1.05</v>
      </c>
      <c r="BL45" s="348">
        <f>'Proy 2022 vs 2019'!BB17*BK45</f>
        <v>43930.316429999999</v>
      </c>
      <c r="BR45" s="770">
        <v>1.05</v>
      </c>
      <c r="BS45" s="348">
        <f>'Proy 2022 vs 2019'!BG17*BR45</f>
        <v>41156.723790000004</v>
      </c>
      <c r="BY45" s="770">
        <v>1.05</v>
      </c>
      <c r="BZ45" s="348">
        <f>'Proy 2022 vs 2019'!BL17*BY45</f>
        <v>48035.143800000005</v>
      </c>
      <c r="CF45" s="770">
        <v>1.05</v>
      </c>
      <c r="CG45" s="348">
        <f>'Proy 2022 vs 2019'!BQ17*CF45</f>
        <v>53405.739450000008</v>
      </c>
      <c r="CM45" s="770">
        <v>1.05</v>
      </c>
      <c r="CN45" s="348">
        <f>'Proy 2022 vs 2019'!BV17*CM45</f>
        <v>58221.695700000004</v>
      </c>
      <c r="CT45" s="770">
        <v>1</v>
      </c>
      <c r="CU45" s="348">
        <f>'Proy 2022 vs 2019'!CF17*CT45</f>
        <v>55654.758000000002</v>
      </c>
      <c r="DA45" s="770">
        <v>1</v>
      </c>
      <c r="DB45" s="348">
        <f>'Proy 2022 vs 2019'!CK17*DA45</f>
        <v>56339.874000000003</v>
      </c>
      <c r="DH45" s="770">
        <v>1</v>
      </c>
      <c r="DI45" s="348">
        <f>'Proy 2022 vs 2019'!CP17*DH45</f>
        <v>55883.987999999998</v>
      </c>
      <c r="DO45" s="770">
        <v>1</v>
      </c>
      <c r="DP45" s="348">
        <f>'Proy 2022 vs 2019'!CU17*DO45</f>
        <v>87374.6823</v>
      </c>
      <c r="DV45" s="770">
        <v>1.02</v>
      </c>
      <c r="DW45" s="348">
        <f>'Proy 2022 vs 2019'!DE17*DV45</f>
        <v>54490.591470000007</v>
      </c>
      <c r="EC45" s="770">
        <v>1.02</v>
      </c>
      <c r="ED45" s="348">
        <f>'Proy 2022 vs 2019'!DJ17*EC45</f>
        <v>90328.272824399988</v>
      </c>
      <c r="EJ45" s="770">
        <v>1.02</v>
      </c>
      <c r="EK45" s="348">
        <f>'Proy 2022 vs 2019'!DO17*EJ45</f>
        <v>50664.621960000004</v>
      </c>
      <c r="EQ45" s="770">
        <v>1.7</v>
      </c>
      <c r="ER45" s="348">
        <f>'Proy 2022 vs 2019'!DT17*EQ45</f>
        <v>85537.373399999997</v>
      </c>
      <c r="EX45" s="879">
        <v>1.05</v>
      </c>
      <c r="EY45" s="348">
        <f>'Proy 2022 vs 2019'!ED17*EX45</f>
        <v>68651.803499999995</v>
      </c>
      <c r="FE45" s="770">
        <v>1.05</v>
      </c>
      <c r="FF45" s="348">
        <f>'Proy 2022 vs 2019'!EI17*FE45</f>
        <v>61889.268000000004</v>
      </c>
      <c r="FL45" s="770">
        <v>1.02</v>
      </c>
      <c r="FM45" s="348">
        <f>'Proy 2022 vs 2019'!EN17*FL45</f>
        <v>75120.04862999999</v>
      </c>
      <c r="FS45" s="770">
        <v>1.02</v>
      </c>
      <c r="FT45" s="348">
        <f>'Proy 2022 vs 2019'!ES17*FS45</f>
        <v>59166.684569999998</v>
      </c>
      <c r="FZ45" s="770">
        <v>1.02</v>
      </c>
      <c r="GA45" s="348">
        <f>'Proy 2022 vs 2019'!EX17*FZ45</f>
        <v>62905.861770000003</v>
      </c>
      <c r="GG45" s="770">
        <v>1.05</v>
      </c>
      <c r="GH45" s="348">
        <f>'Proy 2022 vs 2019'!FH17*GG45</f>
        <v>55957.062000000005</v>
      </c>
      <c r="GN45" s="770">
        <v>1.02</v>
      </c>
      <c r="GO45" s="348">
        <f>'Proy 2022 vs 2019'!FM17*GN45</f>
        <v>66977.718599999993</v>
      </c>
      <c r="GU45" s="770">
        <v>1.02</v>
      </c>
      <c r="GV45" s="348">
        <f>'Proy 2022 vs 2019'!FR17*GU45</f>
        <v>58712.342400000001</v>
      </c>
      <c r="HB45" s="770">
        <v>1.02</v>
      </c>
      <c r="HC45" s="348">
        <f>'Proy 2022 vs 2019'!FW17*HB45</f>
        <v>55370.485800000002</v>
      </c>
      <c r="HI45" s="770">
        <v>1.05</v>
      </c>
      <c r="HJ45" s="348">
        <f>'Proy 2022 vs 2019'!GG17*HI45</f>
        <v>62467.190625000003</v>
      </c>
      <c r="HP45" s="770">
        <v>1.05</v>
      </c>
      <c r="HQ45" s="348">
        <f>'Proy 2022 vs 2019'!GL17*HP45</f>
        <v>51371.828549999998</v>
      </c>
      <c r="HW45" s="770">
        <v>1.05</v>
      </c>
      <c r="HX45" s="348">
        <f>'Proy 2022 vs 2019'!GQ17*HW45</f>
        <v>59213.97404999999</v>
      </c>
      <c r="ID45" s="770">
        <v>1.05</v>
      </c>
      <c r="IE45" s="348">
        <f>'Proy 2022 vs 2019'!GV17*ID45</f>
        <v>53410.489125</v>
      </c>
      <c r="IK45" s="770">
        <v>1.05</v>
      </c>
      <c r="IL45" s="348">
        <f>'Proy 2022 vs 2019'!HF17*IK45</f>
        <v>61009.599000000002</v>
      </c>
      <c r="IR45" s="770">
        <v>1.05</v>
      </c>
      <c r="IS45" s="348">
        <f>'Proy 2022 vs 2019'!HK17*IR45</f>
        <v>64277.981879999992</v>
      </c>
      <c r="IY45" s="770">
        <v>1.05</v>
      </c>
      <c r="IZ45" s="348">
        <f>'Proy 2022 vs 2019'!HP17*IY45</f>
        <v>60297.211170000002</v>
      </c>
      <c r="JF45" s="770">
        <v>1.05</v>
      </c>
      <c r="JG45" s="348">
        <f>'Proy 2022 vs 2019'!HU17*JF45</f>
        <v>47906.120849999999</v>
      </c>
      <c r="JM45" s="770">
        <v>1.05</v>
      </c>
      <c r="JN45" s="348">
        <f>'Proy 2022 vs 2019'!HZ17*JM45</f>
        <v>50325.516149999996</v>
      </c>
      <c r="JO45" s="348"/>
      <c r="JT45" s="770">
        <v>1.05</v>
      </c>
      <c r="JU45" s="348">
        <f>'Proy 2022 vs 2019'!II17*JT45</f>
        <v>33182.386965000005</v>
      </c>
      <c r="KA45" s="770">
        <v>1.05</v>
      </c>
      <c r="KB45" s="348">
        <f>'Proy 2022 vs 2019'!IN17*KA45</f>
        <v>43362.935280000005</v>
      </c>
      <c r="KH45" s="770">
        <v>1.05</v>
      </c>
      <c r="KI45" s="348">
        <f>'Proy 2022 vs 2019'!IS17*KH45</f>
        <v>96053.750625000001</v>
      </c>
      <c r="KO45" s="770">
        <v>1.05</v>
      </c>
      <c r="KP45" s="348">
        <f>'Proy 2022 vs 2019'!IX17*KO45</f>
        <v>110596.35982500001</v>
      </c>
      <c r="KV45" s="770">
        <v>1.03</v>
      </c>
      <c r="KW45" s="348">
        <f>'Proy 2022 vs 2019'!JH17*KV45</f>
        <v>79354.79264</v>
      </c>
      <c r="LC45" s="770">
        <v>1.03</v>
      </c>
      <c r="LD45" s="348">
        <f>'Proy 2022 vs 2019'!JM17*LC45</f>
        <v>87866.589040000021</v>
      </c>
      <c r="LJ45" s="770">
        <v>1.03</v>
      </c>
      <c r="LK45" s="348">
        <f>'Proy 2022 vs 2019'!JR17*LJ45</f>
        <v>99876.79280000001</v>
      </c>
      <c r="LQ45" s="770">
        <v>1.03</v>
      </c>
      <c r="LR45" s="348">
        <f>'Proy 2022 vs 2019'!JW17*LQ45</f>
        <v>119148.95800000001</v>
      </c>
      <c r="LX45" s="770">
        <v>1.05</v>
      </c>
      <c r="LY45" s="348">
        <f>'Proy 2022 vs 2019'!KG17*LX45</f>
        <v>164838.14760000003</v>
      </c>
      <c r="ME45" s="770">
        <v>1.05</v>
      </c>
      <c r="MF45" s="348">
        <f>'Proy 2022 vs 2019'!KL17*ME45</f>
        <v>240063.04560000004</v>
      </c>
      <c r="ML45" s="770">
        <v>1.05</v>
      </c>
      <c r="MM45" s="348">
        <f>'Proy 2022 vs 2019'!KQ17*ML45</f>
        <v>324042.29759999999</v>
      </c>
      <c r="MS45" s="770">
        <v>1.05</v>
      </c>
      <c r="MT45" s="348">
        <f>'Proy 2022 vs 2019'!KV17*MS45</f>
        <v>265712.3616</v>
      </c>
      <c r="MZ45" s="770">
        <v>1.05</v>
      </c>
      <c r="NA45" s="348">
        <f>'Proy 2022 vs 2019'!LA17*MZ45</f>
        <v>84374.581200000015</v>
      </c>
      <c r="NG45" s="770">
        <v>1.1200000000000001</v>
      </c>
      <c r="NH45" s="348">
        <f>'Proy 2022 vs 2019'!LK17*'Tabla de Metas'!NG45</f>
        <v>62770.627584000009</v>
      </c>
      <c r="NN45" s="770">
        <v>1.05</v>
      </c>
      <c r="NO45" s="348">
        <f>'Proy 2022 vs 2019'!LP17*NN45</f>
        <v>37925.068125000005</v>
      </c>
      <c r="NU45" s="770">
        <v>1.1200000000000001</v>
      </c>
      <c r="NV45" s="348">
        <f>'Proy 2022 vs 2019'!LU17*NU45</f>
        <v>50599.180800000009</v>
      </c>
      <c r="OB45" s="770">
        <v>1.05</v>
      </c>
      <c r="OC45" s="348">
        <f>'Proy 2022 vs 2019'!LZ17*OB45</f>
        <v>58178.502900000007</v>
      </c>
    </row>
    <row r="46" spans="1:405">
      <c r="A46" s="807" t="s">
        <v>21</v>
      </c>
      <c r="G46" s="770">
        <v>1.05</v>
      </c>
      <c r="H46" s="348">
        <f>'Proy 2022 vs 2019'!D18*G46</f>
        <v>58118.689650000008</v>
      </c>
      <c r="N46" s="770">
        <v>1.05</v>
      </c>
      <c r="O46" s="348">
        <f>'Proy 2022 vs 2019'!I18*N46</f>
        <v>56204.375325000001</v>
      </c>
      <c r="U46" s="770">
        <v>1.05</v>
      </c>
      <c r="V46" s="348">
        <f>'Proy 2022 vs 2019'!N18*U46</f>
        <v>51796.594499999999</v>
      </c>
      <c r="AB46" s="770">
        <v>1.05</v>
      </c>
      <c r="AC46" s="348">
        <f>'Proy 2022 vs 2019'!S18*AB46</f>
        <v>45355.563749999994</v>
      </c>
      <c r="AI46" s="770">
        <v>1.05</v>
      </c>
      <c r="AJ46" s="348">
        <f>'Proy 2022 vs 2019'!AC18*AI46</f>
        <v>44082.676050000002</v>
      </c>
      <c r="AP46" s="770">
        <v>1.05</v>
      </c>
      <c r="AQ46" s="348">
        <f>'Proy 2022 vs 2019'!AH18*AP46</f>
        <v>58450.07364000001</v>
      </c>
      <c r="AW46" s="770">
        <v>1.05</v>
      </c>
      <c r="AX46" s="348">
        <f>'Proy 2022 vs 2019'!AM18*AW46</f>
        <v>45043.724249999999</v>
      </c>
      <c r="BD46" s="770">
        <v>1.05</v>
      </c>
      <c r="BE46" s="348">
        <f>'Proy 2022 vs 2019'!AR18*BD46</f>
        <v>63997.721025000006</v>
      </c>
      <c r="BK46" s="770">
        <v>1.05</v>
      </c>
      <c r="BL46" s="348">
        <f>'Proy 2022 vs 2019'!BB18*BK46</f>
        <v>65840.334000000017</v>
      </c>
      <c r="BR46" s="770">
        <v>1.05</v>
      </c>
      <c r="BS46" s="348">
        <f>'Proy 2022 vs 2019'!BG18*BR46</f>
        <v>74345.283599999995</v>
      </c>
      <c r="BY46" s="770">
        <v>1.05</v>
      </c>
      <c r="BZ46" s="348">
        <f>'Proy 2022 vs 2019'!BL18*BY46</f>
        <v>61112.749425000009</v>
      </c>
      <c r="CF46" s="770">
        <v>1.05</v>
      </c>
      <c r="CG46" s="348">
        <f>'Proy 2022 vs 2019'!BQ18*CF46</f>
        <v>53113.276124999997</v>
      </c>
      <c r="CM46" s="770">
        <v>1.05</v>
      </c>
      <c r="CN46" s="348">
        <f>'Proy 2022 vs 2019'!BV18*CM46</f>
        <v>57103.362224999997</v>
      </c>
      <c r="CT46" s="770">
        <v>1</v>
      </c>
      <c r="CU46" s="348">
        <f>'Proy 2022 vs 2019'!CF18*CT46</f>
        <v>58407.972999999998</v>
      </c>
      <c r="DA46" s="770">
        <v>1</v>
      </c>
      <c r="DB46" s="348">
        <f>'Proy 2022 vs 2019'!CK18*DA46</f>
        <v>60877.453000000001</v>
      </c>
      <c r="DH46" s="770">
        <v>1</v>
      </c>
      <c r="DI46" s="348">
        <f>'Proy 2022 vs 2019'!CP18*DH46</f>
        <v>65697.664499999999</v>
      </c>
      <c r="DO46" s="770">
        <v>1</v>
      </c>
      <c r="DP46" s="348">
        <f>'Proy 2022 vs 2019'!CU18*DO46</f>
        <v>99466.271999999997</v>
      </c>
      <c r="DV46" s="770">
        <v>1.02</v>
      </c>
      <c r="DW46" s="348">
        <f>'Proy 2022 vs 2019'!DE18*DV46</f>
        <v>55863.094392000006</v>
      </c>
      <c r="EC46" s="770">
        <v>1.02</v>
      </c>
      <c r="ED46" s="348">
        <f>'Proy 2022 vs 2019'!DJ18*EC46</f>
        <v>110439.10908720001</v>
      </c>
      <c r="EJ46" s="770">
        <v>1.02</v>
      </c>
      <c r="EK46" s="348">
        <f>'Proy 2022 vs 2019'!DO18*EJ46</f>
        <v>60750.610440000004</v>
      </c>
      <c r="EQ46" s="770">
        <v>1.4</v>
      </c>
      <c r="ER46" s="348">
        <f>'Proy 2022 vs 2019'!DT18*EQ46</f>
        <v>93414.575799999991</v>
      </c>
      <c r="EX46" s="770">
        <v>1.02</v>
      </c>
      <c r="EY46" s="348">
        <f>'Proy 2022 vs 2019'!ED18*EX46</f>
        <v>61444.943820000008</v>
      </c>
      <c r="FE46" s="770">
        <v>1.02</v>
      </c>
      <c r="FF46" s="348">
        <f>'Proy 2022 vs 2019'!EI18*FE46</f>
        <v>71200.789919999996</v>
      </c>
      <c r="FL46" s="770">
        <v>1.02</v>
      </c>
      <c r="FM46" s="348">
        <f>'Proy 2022 vs 2019'!EN18*FL46</f>
        <v>77373.136524000001</v>
      </c>
      <c r="FS46" s="770">
        <v>1.02</v>
      </c>
      <c r="FT46" s="348">
        <f>'Proy 2022 vs 2019'!ES18*FS46</f>
        <v>61200.444516000003</v>
      </c>
      <c r="FZ46" s="770">
        <v>1.02</v>
      </c>
      <c r="GA46" s="348">
        <f>'Proy 2022 vs 2019'!EX18*FZ46</f>
        <v>85497.539543999999</v>
      </c>
      <c r="GG46" s="770">
        <v>1.05</v>
      </c>
      <c r="GH46" s="348">
        <f>'Proy 2022 vs 2019'!FH18*GG46</f>
        <v>71825.833379999996</v>
      </c>
      <c r="GN46" s="770">
        <v>1.02</v>
      </c>
      <c r="GO46" s="348">
        <f>'Proy 2022 vs 2019'!FM18*GN46</f>
        <v>72990.777720000013</v>
      </c>
      <c r="GU46" s="770">
        <v>1.02</v>
      </c>
      <c r="GV46" s="348">
        <f>'Proy 2022 vs 2019'!FR18*GU46</f>
        <v>70373.004839999994</v>
      </c>
      <c r="HB46" s="770">
        <v>1.02</v>
      </c>
      <c r="HC46" s="348">
        <f>'Proy 2022 vs 2019'!FW18*HB46</f>
        <v>67825.387560000003</v>
      </c>
      <c r="HI46" s="770">
        <v>1.05</v>
      </c>
      <c r="HJ46" s="348">
        <f>'Proy 2022 vs 2019'!GG18*HI46</f>
        <v>52117.474920000001</v>
      </c>
      <c r="HP46" s="770">
        <v>1.05</v>
      </c>
      <c r="HQ46" s="348">
        <f>'Proy 2022 vs 2019'!GL18*HP46</f>
        <v>58201.399200000007</v>
      </c>
      <c r="HW46" s="770">
        <v>1.05</v>
      </c>
      <c r="HX46" s="348">
        <f>'Proy 2022 vs 2019'!GQ18*HW46</f>
        <v>47273.075430000004</v>
      </c>
      <c r="ID46" s="770">
        <v>1.05</v>
      </c>
      <c r="IE46" s="348">
        <f>'Proy 2022 vs 2019'!GV18*ID46</f>
        <v>53977.620374999999</v>
      </c>
      <c r="IK46" s="770">
        <v>1.05</v>
      </c>
      <c r="IL46" s="348">
        <f>'Proy 2022 vs 2019'!HF18*IK46</f>
        <v>72886.338000000003</v>
      </c>
      <c r="IR46" s="770">
        <v>1.05</v>
      </c>
      <c r="IS46" s="348">
        <f>'Proy 2022 vs 2019'!HK18*IR46</f>
        <v>71795.856509999998</v>
      </c>
      <c r="IY46" s="770">
        <v>1.05</v>
      </c>
      <c r="IZ46" s="348">
        <f>'Proy 2022 vs 2019'!HP18*IY46</f>
        <v>69829.31938500001</v>
      </c>
      <c r="JF46" s="770">
        <v>1.05</v>
      </c>
      <c r="JG46" s="348">
        <f>'Proy 2022 vs 2019'!HU18*JF46</f>
        <v>56563.472385000008</v>
      </c>
      <c r="JM46" s="770">
        <v>1.05</v>
      </c>
      <c r="JN46" s="348">
        <f>'Proy 2022 vs 2019'!HZ18*JM46</f>
        <v>66087.623384999999</v>
      </c>
      <c r="JO46" s="348"/>
      <c r="JT46" s="770">
        <v>1.05</v>
      </c>
      <c r="JU46" s="348">
        <f>'Proy 2022 vs 2019'!II18*JT46</f>
        <v>61185.661950000002</v>
      </c>
      <c r="KA46" s="770">
        <v>1.05</v>
      </c>
      <c r="KB46" s="348">
        <f>'Proy 2022 vs 2019'!IN18*KA46</f>
        <v>56780.334029999998</v>
      </c>
      <c r="KH46" s="770">
        <v>1.05</v>
      </c>
      <c r="KI46" s="348">
        <f>'Proy 2022 vs 2019'!IS18*KH46</f>
        <v>64007.831684999997</v>
      </c>
      <c r="KO46" s="770">
        <v>1.05</v>
      </c>
      <c r="KP46" s="348">
        <f>'Proy 2022 vs 2019'!IX18*KO46</f>
        <v>93986.586330000006</v>
      </c>
      <c r="KV46" s="770">
        <v>1.03</v>
      </c>
      <c r="KW46" s="348">
        <f>'Proy 2022 vs 2019'!JH18*KV46</f>
        <v>67820.915470000007</v>
      </c>
      <c r="LC46" s="770">
        <v>1.03</v>
      </c>
      <c r="LD46" s="348">
        <f>'Proy 2022 vs 2019'!JM18*LC46</f>
        <v>80881.919668000002</v>
      </c>
      <c r="LJ46" s="770">
        <v>1.03</v>
      </c>
      <c r="LK46" s="348">
        <f>'Proy 2022 vs 2019'!JR18*LJ46</f>
        <v>92987.402547999998</v>
      </c>
      <c r="LQ46" s="770">
        <v>1.03</v>
      </c>
      <c r="LR46" s="348">
        <f>'Proy 2022 vs 2019'!JW18*LQ46</f>
        <v>110916.486888</v>
      </c>
      <c r="LX46" s="770">
        <v>1.05</v>
      </c>
      <c r="LY46" s="348">
        <f>'Proy 2022 vs 2019'!KG18*LX46</f>
        <v>134394.74705999999</v>
      </c>
      <c r="ME46" s="770">
        <v>1.05</v>
      </c>
      <c r="MF46" s="348">
        <f>'Proy 2022 vs 2019'!KL18*ME46</f>
        <v>145850.55008999998</v>
      </c>
      <c r="ML46" s="770">
        <v>1.05</v>
      </c>
      <c r="MM46" s="348">
        <f>'Proy 2022 vs 2019'!KQ18*ML46</f>
        <v>192370.80197999999</v>
      </c>
      <c r="MS46" s="770">
        <v>1.05</v>
      </c>
      <c r="MT46" s="348">
        <f>'Proy 2022 vs 2019'!KV18*MS46</f>
        <v>207680.76819</v>
      </c>
      <c r="MZ46" s="770">
        <v>1.05</v>
      </c>
      <c r="NA46" s="348">
        <f>'Proy 2022 vs 2019'!LA18*MZ46</f>
        <v>64366.310819999992</v>
      </c>
      <c r="NG46" s="770">
        <v>1.1200000000000001</v>
      </c>
      <c r="NH46" s="348">
        <f>'Proy 2022 vs 2019'!LK18*'Tabla de Metas'!NG46</f>
        <v>84562.515968000007</v>
      </c>
      <c r="NN46" s="770">
        <v>1.05</v>
      </c>
      <c r="NO46" s="348">
        <f>'Proy 2022 vs 2019'!LP18*NN46</f>
        <v>53520.856200000002</v>
      </c>
      <c r="NU46" s="770">
        <v>1.1200000000000001</v>
      </c>
      <c r="NV46" s="348">
        <f>'Proy 2022 vs 2019'!LU18*NU46</f>
        <v>70007.701680000013</v>
      </c>
      <c r="OB46" s="770">
        <v>1.05</v>
      </c>
      <c r="OC46" s="348">
        <f>'Proy 2022 vs 2019'!LZ18*OB46</f>
        <v>47140.812075000002</v>
      </c>
    </row>
    <row r="47" spans="1:405">
      <c r="A47" s="807" t="s">
        <v>22</v>
      </c>
      <c r="G47" s="770">
        <v>1.05</v>
      </c>
      <c r="H47" s="348">
        <f>'Proy 2022 vs 2019'!D19*G47</f>
        <v>55091.809080000006</v>
      </c>
      <c r="N47" s="770">
        <v>1.05</v>
      </c>
      <c r="O47" s="348">
        <f>'Proy 2022 vs 2019'!I19*N47</f>
        <v>53327.227800000001</v>
      </c>
      <c r="U47" s="770">
        <v>1.05</v>
      </c>
      <c r="V47" s="348">
        <f>'Proy 2022 vs 2019'!N19*U47</f>
        <v>63320.518800000005</v>
      </c>
      <c r="AB47" s="770">
        <v>1.05</v>
      </c>
      <c r="AC47" s="348">
        <f>'Proy 2022 vs 2019'!S19*AB47</f>
        <v>66461.180624999994</v>
      </c>
      <c r="AI47" s="770">
        <v>1.05</v>
      </c>
      <c r="AJ47" s="348">
        <f>'Proy 2022 vs 2019'!AC19*AI47</f>
        <v>72270.630599999989</v>
      </c>
      <c r="AP47" s="770">
        <v>1.05</v>
      </c>
      <c r="AQ47" s="348">
        <f>'Proy 2022 vs 2019'!AH19*AP47</f>
        <v>107765.91</v>
      </c>
      <c r="AW47" s="770">
        <v>1.05</v>
      </c>
      <c r="AX47" s="348">
        <f>'Proy 2022 vs 2019'!AM19*AW47</f>
        <v>91100.572499999995</v>
      </c>
      <c r="BD47" s="770">
        <v>1.05</v>
      </c>
      <c r="BE47" s="348">
        <f>'Proy 2022 vs 2019'!AR19*BD47</f>
        <v>103325.0505</v>
      </c>
      <c r="BK47" s="770">
        <v>1.05</v>
      </c>
      <c r="BL47" s="348">
        <f>'Proy 2022 vs 2019'!BB19*BK47</f>
        <v>109905.26085000002</v>
      </c>
      <c r="BR47" s="770">
        <v>1.05</v>
      </c>
      <c r="BS47" s="348">
        <f>'Proy 2022 vs 2019'!BG19*BR47</f>
        <v>122482.73730000002</v>
      </c>
      <c r="BY47" s="770">
        <v>1.05</v>
      </c>
      <c r="BZ47" s="348">
        <f>'Proy 2022 vs 2019'!BL19*BY47</f>
        <v>85904.649600000004</v>
      </c>
      <c r="CF47" s="770">
        <v>1.05</v>
      </c>
      <c r="CG47" s="348">
        <f>'Proy 2022 vs 2019'!BQ19*CF47</f>
        <v>76009.365600000005</v>
      </c>
      <c r="CM47" s="770">
        <v>1.05</v>
      </c>
      <c r="CN47" s="348">
        <f>'Proy 2022 vs 2019'!BV19*CM47</f>
        <v>90657.7644</v>
      </c>
      <c r="CT47" s="770">
        <v>1</v>
      </c>
      <c r="CU47" s="348">
        <f>'Proy 2022 vs 2019'!CF19*CT47</f>
        <v>97470.644799999995</v>
      </c>
      <c r="DA47" s="770">
        <v>1</v>
      </c>
      <c r="DB47" s="348">
        <f>'Proy 2022 vs 2019'!CK19*DA47</f>
        <v>112089.66219999999</v>
      </c>
      <c r="DH47" s="770">
        <v>1</v>
      </c>
      <c r="DI47" s="348">
        <f>'Proy 2022 vs 2019'!CP19*DH47</f>
        <v>87304.375</v>
      </c>
      <c r="DO47" s="770">
        <v>1</v>
      </c>
      <c r="DP47" s="348">
        <f>'Proy 2022 vs 2019'!CU19*DO47</f>
        <v>85448.180999999997</v>
      </c>
      <c r="DV47" s="770">
        <v>1.02</v>
      </c>
      <c r="DW47" s="348">
        <f>'Proy 2022 vs 2019'!DE19*DV47</f>
        <v>90696.634073999987</v>
      </c>
      <c r="EC47" s="770">
        <v>1.02</v>
      </c>
      <c r="ED47" s="348">
        <f>'Proy 2022 vs 2019'!DJ19*EC47</f>
        <v>129703.32652079998</v>
      </c>
      <c r="EJ47" s="770">
        <v>1.02</v>
      </c>
      <c r="EK47" s="348">
        <f>'Proy 2022 vs 2019'!DO19*EJ47</f>
        <v>91227.578244000004</v>
      </c>
      <c r="EQ47" s="770">
        <v>1</v>
      </c>
      <c r="ER47" s="348">
        <f>'Proy 2022 vs 2019'!DT19*EQ47</f>
        <v>90399.448599999989</v>
      </c>
      <c r="EX47" s="770">
        <v>1.02</v>
      </c>
      <c r="EY47" s="348">
        <f>'Proy 2022 vs 2019'!ED19*EX47</f>
        <v>63065.36161800001</v>
      </c>
      <c r="FE47" s="770">
        <v>1.02</v>
      </c>
      <c r="FF47" s="348">
        <f>'Proy 2022 vs 2019'!EI19*FE47</f>
        <v>85191.659904000015</v>
      </c>
      <c r="FL47" s="770">
        <v>1.02</v>
      </c>
      <c r="FM47" s="348">
        <f>'Proy 2022 vs 2019'!EN19*FL47</f>
        <v>73539.908592000007</v>
      </c>
      <c r="FS47" s="770">
        <v>1.02</v>
      </c>
      <c r="FT47" s="348">
        <f>'Proy 2022 vs 2019'!ES19*FS47</f>
        <v>62822.030214000013</v>
      </c>
      <c r="FZ47" s="770">
        <v>1.02</v>
      </c>
      <c r="GA47" s="348">
        <f>'Proy 2022 vs 2019'!EX19*FZ47</f>
        <v>68752.753098000001</v>
      </c>
      <c r="GG47" s="770">
        <v>1.05</v>
      </c>
      <c r="GH47" s="348">
        <f>'Proy 2022 vs 2019'!FH19*GG47</f>
        <v>79072.096109999999</v>
      </c>
      <c r="GN47" s="770">
        <v>1.02</v>
      </c>
      <c r="GO47" s="348">
        <f>'Proy 2022 vs 2019'!FM19*GN47</f>
        <v>81657.623267999996</v>
      </c>
      <c r="GU47" s="770">
        <v>1.02</v>
      </c>
      <c r="GV47" s="348">
        <f>'Proy 2022 vs 2019'!FR19*GU47</f>
        <v>83644.282368</v>
      </c>
      <c r="HB47" s="770">
        <v>1.02</v>
      </c>
      <c r="HC47" s="348">
        <f>'Proy 2022 vs 2019'!FW19*HB47</f>
        <v>79191.414227999994</v>
      </c>
      <c r="HI47" s="770">
        <v>1.05</v>
      </c>
      <c r="HJ47" s="348">
        <f>'Proy 2022 vs 2019'!GG19*HI47</f>
        <v>89899.425000000003</v>
      </c>
      <c r="HP47" s="770">
        <v>1.05</v>
      </c>
      <c r="HQ47" s="348">
        <f>'Proy 2022 vs 2019'!GL19*HP47</f>
        <v>82655.874840000004</v>
      </c>
      <c r="HW47" s="770">
        <v>1.05</v>
      </c>
      <c r="HX47" s="348">
        <f>'Proy 2022 vs 2019'!GQ19*HW47</f>
        <v>77493.44988</v>
      </c>
      <c r="ID47" s="770">
        <v>1.05</v>
      </c>
      <c r="IE47" s="348">
        <f>'Proy 2022 vs 2019'!GV19*ID47</f>
        <v>91280.53704000001</v>
      </c>
      <c r="IK47" s="770">
        <v>1.05</v>
      </c>
      <c r="IL47" s="348">
        <f>'Proy 2022 vs 2019'!HF19*IK47</f>
        <v>78346.359000000011</v>
      </c>
      <c r="IR47" s="770">
        <v>1.05</v>
      </c>
      <c r="IS47" s="348">
        <f>'Proy 2022 vs 2019'!HK19*IR47</f>
        <v>75455.688105000023</v>
      </c>
      <c r="IY47" s="770">
        <v>1.05</v>
      </c>
      <c r="IZ47" s="348">
        <f>'Proy 2022 vs 2019'!HP19*IY47</f>
        <v>83301.261435000008</v>
      </c>
      <c r="JF47" s="770">
        <v>1.05</v>
      </c>
      <c r="JG47" s="348">
        <f>'Proy 2022 vs 2019'!HU19*JF47</f>
        <v>69207.030585</v>
      </c>
      <c r="JM47" s="770">
        <v>1.05</v>
      </c>
      <c r="JN47" s="348">
        <f>'Proy 2022 vs 2019'!HZ19*JM47</f>
        <v>81533.420639999997</v>
      </c>
      <c r="JO47" s="348"/>
      <c r="JT47" s="770">
        <v>1.05</v>
      </c>
      <c r="JU47" s="348">
        <f>'Proy 2022 vs 2019'!II19*JT47</f>
        <v>83930.718690000009</v>
      </c>
      <c r="KA47" s="770">
        <v>1.05</v>
      </c>
      <c r="KB47" s="348">
        <f>'Proy 2022 vs 2019'!IN19*KA47</f>
        <v>96004.942215000003</v>
      </c>
      <c r="KH47" s="770">
        <v>1.05</v>
      </c>
      <c r="KI47" s="348">
        <f>'Proy 2022 vs 2019'!IS19*KH47</f>
        <v>108568.238415</v>
      </c>
      <c r="KO47" s="770">
        <v>1.05</v>
      </c>
      <c r="KP47" s="348">
        <f>'Proy 2022 vs 2019'!IX19*KO47</f>
        <v>132852.14669999998</v>
      </c>
      <c r="KV47" s="770">
        <v>1.03</v>
      </c>
      <c r="KW47" s="348">
        <f>'Proy 2022 vs 2019'!JH19*KV47</f>
        <v>85112.051388000007</v>
      </c>
      <c r="LC47" s="770">
        <v>1.03</v>
      </c>
      <c r="LD47" s="348">
        <f>'Proy 2022 vs 2019'!JM19*LC47</f>
        <v>99125.502148000014</v>
      </c>
      <c r="LJ47" s="770">
        <v>1.03</v>
      </c>
      <c r="LK47" s="348">
        <f>'Proy 2022 vs 2019'!JR19*LJ47</f>
        <v>109240.02180799999</v>
      </c>
      <c r="LQ47" s="770">
        <v>1.03</v>
      </c>
      <c r="LR47" s="348">
        <f>'Proy 2022 vs 2019'!JW19*LQ47</f>
        <v>136501.031808</v>
      </c>
      <c r="LX47" s="770">
        <v>1.05</v>
      </c>
      <c r="LY47" s="348">
        <f>'Proy 2022 vs 2019'!KG19*LX47</f>
        <v>171836.51604000002</v>
      </c>
      <c r="ME47" s="770">
        <v>1.05</v>
      </c>
      <c r="MF47" s="348">
        <f>'Proy 2022 vs 2019'!KL19*ME47</f>
        <v>202135.50672000003</v>
      </c>
      <c r="ML47" s="770">
        <v>1.05</v>
      </c>
      <c r="MM47" s="348">
        <f>'Proy 2022 vs 2019'!KQ19*ML47</f>
        <v>286791.51228000002</v>
      </c>
      <c r="MS47" s="770">
        <v>1.05</v>
      </c>
      <c r="MT47" s="348">
        <f>'Proy 2022 vs 2019'!KV19*MS47</f>
        <v>245095.22226000001</v>
      </c>
      <c r="MZ47" s="770">
        <v>1.05</v>
      </c>
      <c r="NA47" s="348">
        <f>'Proy 2022 vs 2019'!LA19*MZ47</f>
        <v>80972.573219999991</v>
      </c>
      <c r="NG47" s="770">
        <v>1.1200000000000001</v>
      </c>
      <c r="NH47" s="348">
        <f>'Proy 2022 vs 2019'!LK19*'Tabla de Metas'!NG47</f>
        <v>92149.67910400001</v>
      </c>
      <c r="NN47" s="770">
        <v>1.05</v>
      </c>
      <c r="NO47" s="348">
        <f>'Proy 2022 vs 2019'!LP19*NN47</f>
        <v>66067.192800000004</v>
      </c>
      <c r="NU47" s="770">
        <v>1.1200000000000001</v>
      </c>
      <c r="NV47" s="348">
        <f>'Proy 2022 vs 2019'!LU19*NU47</f>
        <v>68444.623520000008</v>
      </c>
      <c r="OB47" s="770">
        <v>1.05</v>
      </c>
      <c r="OC47" s="348">
        <f>'Proy 2022 vs 2019'!LZ19*OB47</f>
        <v>96250.341600000014</v>
      </c>
    </row>
    <row r="48" spans="1:405">
      <c r="A48" s="807" t="s">
        <v>23</v>
      </c>
      <c r="G48" s="770">
        <v>1.05</v>
      </c>
      <c r="H48" s="348">
        <f>'Proy 2022 vs 2019'!D20*G48</f>
        <v>54221.436674999997</v>
      </c>
      <c r="N48" s="770">
        <v>1.05</v>
      </c>
      <c r="O48" s="348">
        <f>'Proy 2022 vs 2019'!I20*N48</f>
        <v>54372.456599999998</v>
      </c>
      <c r="U48" s="770">
        <v>1.05</v>
      </c>
      <c r="V48" s="348">
        <f>'Proy 2022 vs 2019'!N20*U48</f>
        <v>58851.325050000007</v>
      </c>
      <c r="AB48" s="770">
        <v>1.05</v>
      </c>
      <c r="AC48" s="348">
        <f>'Proy 2022 vs 2019'!S20*AB48</f>
        <v>57704.119200000001</v>
      </c>
      <c r="AI48" s="770">
        <v>1.05</v>
      </c>
      <c r="AJ48" s="348">
        <f>'Proy 2022 vs 2019'!AC20*AI48</f>
        <v>55062.069300000003</v>
      </c>
      <c r="AP48" s="770">
        <v>1.05</v>
      </c>
      <c r="AQ48" s="348">
        <f>'Proy 2022 vs 2019'!AH20*AP48</f>
        <v>93406.550895000008</v>
      </c>
      <c r="AW48" s="770">
        <v>1.05</v>
      </c>
      <c r="AX48" s="348">
        <f>'Proy 2022 vs 2019'!AM20*AW48</f>
        <v>71227.814175000007</v>
      </c>
      <c r="BD48" s="770">
        <v>1.05</v>
      </c>
      <c r="BE48" s="348">
        <f>'Proy 2022 vs 2019'!AR20*BD48</f>
        <v>69365.950920000003</v>
      </c>
      <c r="BK48" s="770">
        <v>1.05</v>
      </c>
      <c r="BL48" s="348">
        <f>'Proy 2022 vs 2019'!BB20*BK48</f>
        <v>67893.629789999992</v>
      </c>
      <c r="BR48" s="770">
        <v>1.05</v>
      </c>
      <c r="BS48" s="348">
        <f>'Proy 2022 vs 2019'!BG20*BR48</f>
        <v>74179.291410000005</v>
      </c>
      <c r="BY48" s="770">
        <v>1.05</v>
      </c>
      <c r="BZ48" s="348">
        <f>'Proy 2022 vs 2019'!BL20*BY48</f>
        <v>82790.82398999999</v>
      </c>
      <c r="CF48" s="770">
        <v>1.05</v>
      </c>
      <c r="CG48" s="348">
        <f>'Proy 2022 vs 2019'!BQ20*CF48</f>
        <v>70152.988499999992</v>
      </c>
      <c r="CM48" s="770">
        <v>1.05</v>
      </c>
      <c r="CN48" s="348">
        <f>'Proy 2022 vs 2019'!BV20*CM48</f>
        <v>79914.222989999995</v>
      </c>
      <c r="CT48" s="770">
        <v>1</v>
      </c>
      <c r="CU48" s="348">
        <f>'Proy 2022 vs 2019'!CF20*CT48</f>
        <v>83156.911000000007</v>
      </c>
      <c r="DA48" s="770">
        <v>1</v>
      </c>
      <c r="DB48" s="348">
        <f>'Proy 2022 vs 2019'!CK20*DA48</f>
        <v>78419.89499999999</v>
      </c>
      <c r="DH48" s="770">
        <v>1</v>
      </c>
      <c r="DI48" s="348">
        <f>'Proy 2022 vs 2019'!CP20*DH48</f>
        <v>77909.342499999999</v>
      </c>
      <c r="DO48" s="770">
        <v>1</v>
      </c>
      <c r="DP48" s="348">
        <f>'Proy 2022 vs 2019'!CU20*DO48</f>
        <v>114476.61600000001</v>
      </c>
      <c r="DV48" s="770">
        <v>1.02</v>
      </c>
      <c r="DW48" s="348">
        <f>'Proy 2022 vs 2019'!DE20*DV48</f>
        <v>81891.904416000005</v>
      </c>
      <c r="EC48" s="770">
        <v>1.02</v>
      </c>
      <c r="ED48" s="348">
        <f>'Proy 2022 vs 2019'!DJ20*EC48</f>
        <v>113961.10392959999</v>
      </c>
      <c r="EJ48" s="770">
        <v>1.02</v>
      </c>
      <c r="EK48" s="348">
        <f>'Proy 2022 vs 2019'!DO20*EJ48</f>
        <v>79923.710070000001</v>
      </c>
      <c r="EQ48" s="770">
        <v>1.02</v>
      </c>
      <c r="ER48" s="348">
        <f>'Proy 2022 vs 2019'!DT20*EQ48</f>
        <v>78819.360149999993</v>
      </c>
      <c r="EX48" s="770">
        <v>1.02</v>
      </c>
      <c r="EY48" s="348">
        <f>'Proy 2022 vs 2019'!ED20*EX48</f>
        <v>80350.412790000002</v>
      </c>
      <c r="FE48" s="770">
        <v>1.02</v>
      </c>
      <c r="FF48" s="348">
        <f>'Proy 2022 vs 2019'!EI20*FE48</f>
        <v>87963.981960000005</v>
      </c>
      <c r="FL48" s="770">
        <v>1.02</v>
      </c>
      <c r="FM48" s="348">
        <f>'Proy 2022 vs 2019'!EN20*FL48</f>
        <v>88940.059229999999</v>
      </c>
      <c r="FS48" s="770">
        <v>1.02</v>
      </c>
      <c r="FT48" s="348">
        <f>'Proy 2022 vs 2019'!ES20*FS48</f>
        <v>90928.705799999996</v>
      </c>
      <c r="FZ48" s="770">
        <v>1.02</v>
      </c>
      <c r="GA48" s="348">
        <f>'Proy 2022 vs 2019'!EX20*FZ48</f>
        <v>96863.407500000001</v>
      </c>
      <c r="GG48" s="770">
        <v>1.05</v>
      </c>
      <c r="GH48" s="348">
        <f>'Proy 2022 vs 2019'!FH20*GG48</f>
        <v>87021.686325000002</v>
      </c>
      <c r="GN48" s="770">
        <v>1.02</v>
      </c>
      <c r="GO48" s="348">
        <f>'Proy 2022 vs 2019'!FM20*GN48</f>
        <v>95397.613950000014</v>
      </c>
      <c r="GU48" s="770">
        <v>1.02</v>
      </c>
      <c r="GV48" s="348">
        <f>'Proy 2022 vs 2019'!FR20*GU48</f>
        <v>86611.063139999998</v>
      </c>
      <c r="HB48" s="770">
        <v>1.02</v>
      </c>
      <c r="HC48" s="348">
        <f>'Proy 2022 vs 2019'!FW20*HB48</f>
        <v>81767.446259999997</v>
      </c>
      <c r="HI48" s="770">
        <v>1.05</v>
      </c>
      <c r="HJ48" s="348">
        <f>'Proy 2022 vs 2019'!GG20*HI48</f>
        <v>87921.031800000012</v>
      </c>
      <c r="HP48" s="770">
        <v>1.05</v>
      </c>
      <c r="HQ48" s="348">
        <f>'Proy 2022 vs 2019'!GL20*HP48</f>
        <v>85014.364575</v>
      </c>
      <c r="HW48" s="770">
        <v>1.05</v>
      </c>
      <c r="HX48" s="348">
        <f>'Proy 2022 vs 2019'!GQ20*HW48</f>
        <v>75869.345474999995</v>
      </c>
      <c r="ID48" s="770">
        <v>1.05</v>
      </c>
      <c r="IE48" s="348">
        <f>'Proy 2022 vs 2019'!GV20*ID48</f>
        <v>78403.233300000007</v>
      </c>
      <c r="IK48" s="770">
        <v>1.05</v>
      </c>
      <c r="IL48" s="348">
        <f>'Proy 2022 vs 2019'!HF20*IK48</f>
        <v>71771.427000000011</v>
      </c>
      <c r="IR48" s="770">
        <v>1.05</v>
      </c>
      <c r="IS48" s="348">
        <f>'Proy 2022 vs 2019'!HK20*IR48</f>
        <v>79667.422380000004</v>
      </c>
      <c r="IY48" s="770">
        <v>1.05</v>
      </c>
      <c r="IZ48" s="348">
        <f>'Proy 2022 vs 2019'!HP20*IY48</f>
        <v>64505.365470000012</v>
      </c>
      <c r="JF48" s="770">
        <v>1.05</v>
      </c>
      <c r="JG48" s="348">
        <f>'Proy 2022 vs 2019'!HU20*JF48</f>
        <v>63399.690900000009</v>
      </c>
      <c r="JM48" s="770">
        <v>1.05</v>
      </c>
      <c r="JN48" s="348">
        <f>'Proy 2022 vs 2019'!HZ20*JM48</f>
        <v>70847.824320000014</v>
      </c>
      <c r="JO48" s="348"/>
      <c r="JT48" s="770">
        <v>1.05</v>
      </c>
      <c r="JU48" s="348">
        <f>'Proy 2022 vs 2019'!II20*JT48</f>
        <v>72635.874570000015</v>
      </c>
      <c r="KA48" s="770">
        <v>1.05</v>
      </c>
      <c r="KB48" s="348">
        <f>'Proy 2022 vs 2019'!IN20*KA48</f>
        <v>80615.068695000009</v>
      </c>
      <c r="KH48" s="770">
        <v>1.05</v>
      </c>
      <c r="KI48" s="348">
        <f>'Proy 2022 vs 2019'!IS20*KH48</f>
        <v>84224.553839999993</v>
      </c>
      <c r="KO48" s="770">
        <v>1.05</v>
      </c>
      <c r="KP48" s="348">
        <f>'Proy 2022 vs 2019'!IX20*KO48</f>
        <v>118627.27443</v>
      </c>
      <c r="KV48" s="770">
        <v>1.03</v>
      </c>
      <c r="KW48" s="348">
        <f>'Proy 2022 vs 2019'!JH20*KV48</f>
        <v>65541.479635000011</v>
      </c>
      <c r="LC48" s="770">
        <v>1.03</v>
      </c>
      <c r="LD48" s="348">
        <f>'Proy 2022 vs 2019'!JM20*LC48</f>
        <v>103302.39873</v>
      </c>
      <c r="LJ48" s="770">
        <v>1.03</v>
      </c>
      <c r="LK48" s="348">
        <f>'Proy 2022 vs 2019'!JR20*LJ48</f>
        <v>107018.27462500001</v>
      </c>
      <c r="LQ48" s="770">
        <v>1.03</v>
      </c>
      <c r="LR48" s="348">
        <f>'Proy 2022 vs 2019'!JW20*LQ48</f>
        <v>143849.43023</v>
      </c>
      <c r="LX48" s="770">
        <v>1.05</v>
      </c>
      <c r="LY48" s="348">
        <f>'Proy 2022 vs 2019'!KG20*LX48</f>
        <v>153450.87187500001</v>
      </c>
      <c r="ME48" s="770">
        <v>1.05</v>
      </c>
      <c r="MF48" s="348">
        <f>'Proy 2022 vs 2019'!KL20*ME48</f>
        <v>188742.99045000001</v>
      </c>
      <c r="ML48" s="770">
        <v>1.05</v>
      </c>
      <c r="MM48" s="348">
        <f>'Proy 2022 vs 2019'!KQ20*ML48</f>
        <v>230452.60350000003</v>
      </c>
      <c r="MS48" s="770">
        <v>1.05</v>
      </c>
      <c r="MT48" s="348">
        <f>'Proy 2022 vs 2019'!KV20*MS48</f>
        <v>201775.42717500002</v>
      </c>
      <c r="MZ48" s="770">
        <v>1.05</v>
      </c>
      <c r="NA48" s="348">
        <f>'Proy 2022 vs 2019'!LA20*MZ48</f>
        <v>70772.661750000014</v>
      </c>
      <c r="NG48" s="770">
        <v>1.1200000000000001</v>
      </c>
      <c r="NH48" s="348">
        <f>'Proy 2022 vs 2019'!LK20*'Tabla de Metas'!NG48</f>
        <v>97348.389376000021</v>
      </c>
      <c r="NN48" s="770">
        <v>1.05</v>
      </c>
      <c r="NO48" s="348">
        <f>'Proy 2022 vs 2019'!LP20*NN48</f>
        <v>67037.468399999998</v>
      </c>
      <c r="NU48" s="770">
        <v>1.1200000000000001</v>
      </c>
      <c r="NV48" s="348">
        <f>'Proy 2022 vs 2019'!LU20*NU48</f>
        <v>87571.305360000013</v>
      </c>
      <c r="OB48" s="770">
        <v>1.05</v>
      </c>
      <c r="OC48" s="348">
        <f>'Proy 2022 vs 2019'!LZ20*OB48</f>
        <v>56440.250999999997</v>
      </c>
    </row>
    <row r="49" spans="1:393">
      <c r="A49" s="807" t="s">
        <v>24</v>
      </c>
      <c r="G49" s="770">
        <v>1.05</v>
      </c>
      <c r="H49" s="348">
        <f>'Proy 2022 vs 2019'!D21*G49</f>
        <v>74352.171600000001</v>
      </c>
      <c r="N49" s="770">
        <v>1.05</v>
      </c>
      <c r="O49" s="348">
        <f>'Proy 2022 vs 2019'!I21*N49</f>
        <v>73041.273270000005</v>
      </c>
      <c r="U49" s="770">
        <v>1.05</v>
      </c>
      <c r="V49" s="348">
        <f>'Proy 2022 vs 2019'!N21*U49</f>
        <v>70938.005249999987</v>
      </c>
      <c r="AB49" s="770">
        <v>1.05</v>
      </c>
      <c r="AC49" s="348">
        <f>'Proy 2022 vs 2019'!S21*AB49</f>
        <v>78606.607275000017</v>
      </c>
      <c r="AI49" s="770">
        <v>1.05</v>
      </c>
      <c r="AJ49" s="348">
        <f>'Proy 2022 vs 2019'!AC21*AI49</f>
        <v>90412.302750000003</v>
      </c>
      <c r="AP49" s="770">
        <v>1.05</v>
      </c>
      <c r="AQ49" s="348">
        <f>'Proy 2022 vs 2019'!AH21*AP49</f>
        <v>128045.83175999999</v>
      </c>
      <c r="AW49" s="770">
        <v>1.05</v>
      </c>
      <c r="AX49" s="348">
        <f>'Proy 2022 vs 2019'!AM21*AW49</f>
        <v>97870.015319999991</v>
      </c>
      <c r="BD49" s="770">
        <v>1.05</v>
      </c>
      <c r="BE49" s="348">
        <f>'Proy 2022 vs 2019'!AR21*BD49</f>
        <v>106003.0818</v>
      </c>
      <c r="BK49" s="770">
        <v>1.05</v>
      </c>
      <c r="BL49" s="348">
        <f>'Proy 2022 vs 2019'!BB21*BK49</f>
        <v>76661.594100000002</v>
      </c>
      <c r="BR49" s="770">
        <v>1.05</v>
      </c>
      <c r="BS49" s="348">
        <f>'Proy 2022 vs 2019'!BG21*BR49</f>
        <v>77723.667000000001</v>
      </c>
      <c r="BY49" s="770">
        <v>1.05</v>
      </c>
      <c r="BZ49" s="348">
        <f>'Proy 2022 vs 2019'!BL21*BY49</f>
        <v>86248.651125000004</v>
      </c>
      <c r="CF49" s="770">
        <v>1.05</v>
      </c>
      <c r="CG49" s="348">
        <f>'Proy 2022 vs 2019'!BQ21*CF49</f>
        <v>87904.58722500001</v>
      </c>
      <c r="CM49" s="770">
        <v>1.05</v>
      </c>
      <c r="CN49" s="348">
        <f>'Proy 2022 vs 2019'!BV21*CM49</f>
        <v>93258.799725000004</v>
      </c>
      <c r="CT49" s="770">
        <v>1</v>
      </c>
      <c r="CU49" s="348">
        <f>'Proy 2022 vs 2019'!CF21*CT49</f>
        <v>83748.372499999998</v>
      </c>
      <c r="DA49" s="770">
        <v>1</v>
      </c>
      <c r="DB49" s="348">
        <f>'Proy 2022 vs 2019'!CK21*DA49</f>
        <v>87442.686499999996</v>
      </c>
      <c r="DH49" s="770">
        <v>1</v>
      </c>
      <c r="DI49" s="348">
        <f>'Proy 2022 vs 2019'!CP21*DH49</f>
        <v>84381.030500000008</v>
      </c>
      <c r="DO49" s="770">
        <v>1</v>
      </c>
      <c r="DP49" s="348">
        <f>'Proy 2022 vs 2019'!CU21*DO49</f>
        <v>116645.16750000001</v>
      </c>
      <c r="DV49" s="770">
        <v>1.02</v>
      </c>
      <c r="DW49" s="348">
        <f>'Proy 2022 vs 2019'!DE21*DV49</f>
        <v>74239.008228000021</v>
      </c>
      <c r="EC49" s="770">
        <v>1.02</v>
      </c>
      <c r="ED49" s="348">
        <f>'Proy 2022 vs 2019'!DJ21*EC49</f>
        <v>135749.91793680002</v>
      </c>
      <c r="EJ49" s="770">
        <v>1.02</v>
      </c>
      <c r="EK49" s="348">
        <f>'Proy 2022 vs 2019'!DO21*EJ49</f>
        <v>74293.353419999999</v>
      </c>
      <c r="EQ49" s="770">
        <v>2.85</v>
      </c>
      <c r="ER49" s="911">
        <f>'Proy 2022 vs 2019'!DT21*EQ49</f>
        <v>219338.18594999998</v>
      </c>
      <c r="EX49" s="879">
        <v>1.05</v>
      </c>
      <c r="EY49" s="348">
        <f>'Proy 2022 vs 2019'!ED21*EX49</f>
        <v>124715.53395</v>
      </c>
      <c r="FE49" s="770">
        <v>1.02</v>
      </c>
      <c r="FF49" s="348">
        <f>'Proy 2022 vs 2019'!EI21*FE49</f>
        <v>128544.85943999999</v>
      </c>
      <c r="FL49" s="770">
        <v>1.02</v>
      </c>
      <c r="FM49" s="348">
        <f>'Proy 2022 vs 2019'!EN21*FL49</f>
        <v>144721.62594</v>
      </c>
      <c r="FS49" s="770">
        <v>1.02</v>
      </c>
      <c r="FT49" s="348">
        <f>'Proy 2022 vs 2019'!ES21*FS49</f>
        <v>127158.69780000002</v>
      </c>
      <c r="FZ49" s="770">
        <v>1.02</v>
      </c>
      <c r="GA49" s="348">
        <f>'Proy 2022 vs 2019'!EX21*FZ49</f>
        <v>127025.07372000001</v>
      </c>
      <c r="GG49" s="770">
        <v>1.05</v>
      </c>
      <c r="GH49" s="348">
        <f>'Proy 2022 vs 2019'!FH21*GG49</f>
        <v>112316.54364</v>
      </c>
      <c r="GN49" s="770">
        <v>1.02</v>
      </c>
      <c r="GO49" s="348">
        <f>'Proy 2022 vs 2019'!FM21*GN49</f>
        <v>113537.06985600002</v>
      </c>
      <c r="GU49" s="770">
        <v>1.02</v>
      </c>
      <c r="GV49" s="348">
        <f>'Proy 2022 vs 2019'!FR21*GU49</f>
        <v>100394.366184</v>
      </c>
      <c r="HB49" s="770">
        <v>1.02</v>
      </c>
      <c r="HC49" s="348">
        <f>'Proy 2022 vs 2019'!FW21*HB49</f>
        <v>105242.43189600001</v>
      </c>
      <c r="HI49" s="770">
        <v>1.05</v>
      </c>
      <c r="HJ49" s="348">
        <f>'Proy 2022 vs 2019'!GG21*HI49</f>
        <v>90069.531300000002</v>
      </c>
      <c r="HP49" s="770">
        <v>1.05</v>
      </c>
      <c r="HQ49" s="348">
        <f>'Proy 2022 vs 2019'!GL21*HP49</f>
        <v>82647.493950000004</v>
      </c>
      <c r="HW49" s="770">
        <v>1.05</v>
      </c>
      <c r="HX49" s="348">
        <f>'Proy 2022 vs 2019'!GQ21*HW49</f>
        <v>75426.317399999985</v>
      </c>
      <c r="ID49" s="770">
        <v>1.05</v>
      </c>
      <c r="IE49" s="348">
        <f>'Proy 2022 vs 2019'!GV21*ID49</f>
        <v>81620.698950000005</v>
      </c>
      <c r="IK49" s="770">
        <v>1.05</v>
      </c>
      <c r="IL49" s="348">
        <f>'Proy 2022 vs 2019'!HF21*IK49</f>
        <v>111856.31100000002</v>
      </c>
      <c r="IR49" s="770">
        <v>1.05</v>
      </c>
      <c r="IS49" s="348">
        <f>'Proy 2022 vs 2019'!HK21*IR49</f>
        <v>126207.94662</v>
      </c>
      <c r="IY49" s="770">
        <v>1.05</v>
      </c>
      <c r="IZ49" s="348">
        <f>'Proy 2022 vs 2019'!HP21*IY49</f>
        <v>119456.52327000001</v>
      </c>
      <c r="JF49" s="770">
        <v>1.05</v>
      </c>
      <c r="JG49" s="348">
        <f>'Proy 2022 vs 2019'!HU21*JF49</f>
        <v>105416.65575000001</v>
      </c>
      <c r="JM49" s="770">
        <v>1.05</v>
      </c>
      <c r="JN49" s="348">
        <f>'Proy 2022 vs 2019'!HZ21*JM49</f>
        <v>120454.36326000001</v>
      </c>
      <c r="JO49" s="348"/>
      <c r="JT49" s="770">
        <v>1.05</v>
      </c>
      <c r="JU49" s="348">
        <f>'Proy 2022 vs 2019'!II21*JT49</f>
        <v>85505.962079999998</v>
      </c>
      <c r="KA49" s="770">
        <v>1.05</v>
      </c>
      <c r="KB49" s="348">
        <f>'Proy 2022 vs 2019'!IN21*KA49</f>
        <v>100921.82100000001</v>
      </c>
      <c r="KH49" s="770">
        <v>1.05</v>
      </c>
      <c r="KI49" s="348">
        <f>'Proy 2022 vs 2019'!IS21*KH49</f>
        <v>115163.36831999999</v>
      </c>
      <c r="KO49" s="770">
        <v>1.05</v>
      </c>
      <c r="KP49" s="348">
        <f>'Proy 2022 vs 2019'!IX21*KO49</f>
        <v>144224.88696000003</v>
      </c>
      <c r="KV49" s="770">
        <v>1.03</v>
      </c>
      <c r="KW49" s="348">
        <f>'Proy 2022 vs 2019'!JH21*KV49</f>
        <v>91517.694723999986</v>
      </c>
      <c r="LC49" s="770">
        <v>1.03</v>
      </c>
      <c r="LD49" s="348">
        <f>'Proy 2022 vs 2019'!JM21*LC49</f>
        <v>119410.10667199999</v>
      </c>
      <c r="LJ49" s="770">
        <v>1.03</v>
      </c>
      <c r="LK49" s="348">
        <f>'Proy 2022 vs 2019'!JR21*LJ49</f>
        <v>127727.548458</v>
      </c>
      <c r="LQ49" s="770">
        <v>1.03</v>
      </c>
      <c r="LR49" s="348">
        <f>'Proy 2022 vs 2019'!JW21*LQ49</f>
        <v>137790.19165299999</v>
      </c>
      <c r="LX49" s="770">
        <v>1.05</v>
      </c>
      <c r="LY49" s="348">
        <f>'Proy 2022 vs 2019'!KG21*LX49</f>
        <v>200715.49617</v>
      </c>
      <c r="ME49" s="770">
        <v>1.05</v>
      </c>
      <c r="MF49" s="348">
        <f>'Proy 2022 vs 2019'!KL21*ME49</f>
        <v>214642.00516499998</v>
      </c>
      <c r="ML49" s="770">
        <v>1.05</v>
      </c>
      <c r="MM49" s="348">
        <f>'Proy 2022 vs 2019'!KQ21*ML49</f>
        <v>254169.35827499998</v>
      </c>
      <c r="MS49" s="770">
        <v>1.05</v>
      </c>
      <c r="MT49" s="348">
        <f>'Proy 2022 vs 2019'!KV21*MS49</f>
        <v>251072.16057000001</v>
      </c>
      <c r="MZ49" s="770">
        <v>1.05</v>
      </c>
      <c r="NA49" s="348">
        <f>'Proy 2022 vs 2019'!LA21*MZ49</f>
        <v>92175.199724999999</v>
      </c>
      <c r="NG49" s="770">
        <v>1.1200000000000001</v>
      </c>
      <c r="NH49" s="348">
        <f>'Proy 2022 vs 2019'!LK21*'Tabla de Metas'!NG49</f>
        <v>122487.85920000002</v>
      </c>
      <c r="NN49" s="770">
        <v>1.05</v>
      </c>
      <c r="NO49" s="348">
        <f>'Proy 2022 vs 2019'!LP21*NN49</f>
        <v>88859.068200000009</v>
      </c>
      <c r="NU49" s="770">
        <v>1.1200000000000001</v>
      </c>
      <c r="NV49" s="348">
        <f>'Proy 2022 vs 2019'!LU21*NU49</f>
        <v>116432.28576000001</v>
      </c>
      <c r="OB49" s="770">
        <v>1.05</v>
      </c>
      <c r="OC49" s="348">
        <f>'Proy 2022 vs 2019'!LZ21*OB49</f>
        <v>77937.943125000005</v>
      </c>
    </row>
    <row r="50" spans="1:393">
      <c r="A50" s="807" t="s">
        <v>25</v>
      </c>
      <c r="G50" s="770">
        <v>1.05</v>
      </c>
      <c r="H50" s="348">
        <f>'Proy 2022 vs 2019'!D22*G50</f>
        <v>67028.7114</v>
      </c>
      <c r="N50" s="770">
        <v>1.05</v>
      </c>
      <c r="O50" s="348">
        <f>'Proy 2022 vs 2019'!I22*N50</f>
        <v>90679.617840000006</v>
      </c>
      <c r="U50" s="770">
        <v>1.05</v>
      </c>
      <c r="V50" s="348">
        <f>'Proy 2022 vs 2019'!N22*U50</f>
        <v>74757.146100000013</v>
      </c>
      <c r="AB50" s="770">
        <v>1.05</v>
      </c>
      <c r="AC50" s="348">
        <f>'Proy 2022 vs 2019'!S22*AB50</f>
        <v>72775.166205000016</v>
      </c>
      <c r="AI50" s="770">
        <v>1.05</v>
      </c>
      <c r="AJ50" s="348">
        <f>'Proy 2022 vs 2019'!AC22*AI50</f>
        <v>63453.361125000003</v>
      </c>
      <c r="AP50" s="770">
        <v>1.05</v>
      </c>
      <c r="AQ50" s="348">
        <f>'Proy 2022 vs 2019'!AH22*AP50</f>
        <v>91334.754840000009</v>
      </c>
      <c r="AW50" s="770">
        <v>1.05</v>
      </c>
      <c r="AX50" s="348">
        <f>'Proy 2022 vs 2019'!AM22*AW50</f>
        <v>62956.294800000003</v>
      </c>
      <c r="BD50" s="770">
        <v>1.05</v>
      </c>
      <c r="BE50" s="348">
        <f>'Proy 2022 vs 2019'!AR22*BD50</f>
        <v>82599.272280000005</v>
      </c>
      <c r="BK50" s="770">
        <v>1.05</v>
      </c>
      <c r="BL50" s="348">
        <f>'Proy 2022 vs 2019'!BB22*BK50</f>
        <v>84191.270625000005</v>
      </c>
      <c r="BR50" s="770">
        <v>1.05</v>
      </c>
      <c r="BS50" s="348">
        <f>'Proy 2022 vs 2019'!BG22*BR50</f>
        <v>79362.651375000016</v>
      </c>
      <c r="BY50" s="770">
        <v>1.05</v>
      </c>
      <c r="BZ50" s="348">
        <f>'Proy 2022 vs 2019'!BL22*BY50</f>
        <v>102074.041125</v>
      </c>
      <c r="CF50" s="770">
        <v>1.05</v>
      </c>
      <c r="CG50" s="348">
        <f>'Proy 2022 vs 2019'!BQ22*CF50</f>
        <v>106409.66962500001</v>
      </c>
      <c r="CM50" s="770">
        <v>1.05</v>
      </c>
      <c r="CN50" s="348">
        <f>'Proy 2022 vs 2019'!BV22*CM50</f>
        <v>109145.91712499999</v>
      </c>
      <c r="CT50" s="770">
        <v>1</v>
      </c>
      <c r="CU50" s="348">
        <f>'Proy 2022 vs 2019'!CF22*CT50</f>
        <v>110571.15000000001</v>
      </c>
      <c r="DA50" s="770">
        <v>1</v>
      </c>
      <c r="DB50" s="348">
        <f>'Proy 2022 vs 2019'!CK22*DA50</f>
        <v>111443.4975</v>
      </c>
      <c r="DH50" s="770">
        <v>1</v>
      </c>
      <c r="DI50" s="348">
        <f>'Proy 2022 vs 2019'!CP22*DH50</f>
        <v>110488.47750000001</v>
      </c>
      <c r="DO50" s="770">
        <v>1</v>
      </c>
      <c r="DP50" s="348">
        <f>'Proy 2022 vs 2019'!CU22*DO50</f>
        <v>139882.9105</v>
      </c>
      <c r="DV50" s="770">
        <v>1.02</v>
      </c>
      <c r="DW50" s="348">
        <f>'Proy 2022 vs 2019'!DE22*DV50</f>
        <v>96381.071022000004</v>
      </c>
      <c r="EC50" s="770">
        <v>1.02</v>
      </c>
      <c r="ED50" s="348">
        <f>'Proy 2022 vs 2019'!DJ22*EC50</f>
        <v>149096.86383840002</v>
      </c>
      <c r="EJ50" s="770">
        <v>1.02</v>
      </c>
      <c r="EK50" s="348">
        <f>'Proy 2022 vs 2019'!DO22*EJ50</f>
        <v>90884.292960000006</v>
      </c>
      <c r="EQ50" s="770">
        <v>1.5</v>
      </c>
      <c r="ER50" s="348">
        <f>'Proy 2022 vs 2019'!DT22*EQ50</f>
        <v>161788.3554</v>
      </c>
      <c r="EX50" s="879">
        <v>1.05</v>
      </c>
      <c r="EY50" s="348">
        <f>'Proy 2022 vs 2019'!ED22*EX50</f>
        <v>124774.44966</v>
      </c>
      <c r="FE50" s="770">
        <v>1.02</v>
      </c>
      <c r="FF50" s="348">
        <f>'Proy 2022 vs 2019'!EI22*FE50</f>
        <v>146349.62529600001</v>
      </c>
      <c r="FL50" s="770">
        <v>1.02</v>
      </c>
      <c r="FM50" s="348">
        <f>'Proy 2022 vs 2019'!EN22*FL50</f>
        <v>81810.03330000001</v>
      </c>
      <c r="FS50" s="770">
        <v>1.02</v>
      </c>
      <c r="FT50" s="348">
        <f>'Proy 2022 vs 2019'!ES22*FS50</f>
        <v>82421.450370000006</v>
      </c>
      <c r="FZ50" s="770">
        <v>1.02</v>
      </c>
      <c r="GA50" s="348">
        <f>'Proy 2022 vs 2019'!EX22*FZ50</f>
        <v>76361.063148000001</v>
      </c>
      <c r="GG50" s="770">
        <v>1.05</v>
      </c>
      <c r="GH50" s="348">
        <f>'Proy 2022 vs 2019'!FH22*GG50</f>
        <v>75583.471949999992</v>
      </c>
      <c r="GN50" s="770">
        <v>1.02</v>
      </c>
      <c r="GO50" s="348">
        <f>'Proy 2022 vs 2019'!FM22*GN50</f>
        <v>75138.777360000007</v>
      </c>
      <c r="GU50" s="770">
        <v>1.02</v>
      </c>
      <c r="GV50" s="348">
        <f>'Proy 2022 vs 2019'!FR22*GU50</f>
        <v>66390.168510000018</v>
      </c>
      <c r="HB50" s="770">
        <v>1.02</v>
      </c>
      <c r="HC50" s="348">
        <f>'Proy 2022 vs 2019'!FW22*HB50</f>
        <v>55477.728089999997</v>
      </c>
      <c r="HI50" s="770">
        <v>1.05</v>
      </c>
      <c r="HJ50" s="348">
        <f>'Proy 2022 vs 2019'!GG22*HI50</f>
        <v>103841.08371000001</v>
      </c>
      <c r="HP50" s="770">
        <v>1.05</v>
      </c>
      <c r="HQ50" s="348">
        <f>'Proy 2022 vs 2019'!GL22*HP50</f>
        <v>110901.01932000001</v>
      </c>
      <c r="HW50" s="770">
        <v>1.05</v>
      </c>
      <c r="HX50" s="348">
        <f>'Proy 2022 vs 2019'!GQ22*HW50</f>
        <v>104343.56478000002</v>
      </c>
      <c r="ID50" s="770">
        <v>1.05</v>
      </c>
      <c r="IE50" s="348">
        <f>'Proy 2022 vs 2019'!GV22*ID50</f>
        <v>104844.50613000001</v>
      </c>
      <c r="IK50" s="770">
        <v>1.05</v>
      </c>
      <c r="IL50" s="348">
        <f>'Proy 2022 vs 2019'!HF22*IK50</f>
        <v>92649.354000000021</v>
      </c>
      <c r="IR50" s="770">
        <v>1.05</v>
      </c>
      <c r="IS50" s="348">
        <f>'Proy 2022 vs 2019'!HK22*IR50</f>
        <v>85190.160300000003</v>
      </c>
      <c r="IY50" s="770">
        <v>1.05</v>
      </c>
      <c r="IZ50" s="348">
        <f>'Proy 2022 vs 2019'!HP22*IY50</f>
        <v>90741.860160000011</v>
      </c>
      <c r="JF50" s="770">
        <v>1.05</v>
      </c>
      <c r="JG50" s="348">
        <f>'Proy 2022 vs 2019'!HU22*JF50</f>
        <v>88734.20640000001</v>
      </c>
      <c r="JM50" s="770">
        <v>1.05</v>
      </c>
      <c r="JN50" s="348">
        <f>'Proy 2022 vs 2019'!HZ22*JM50</f>
        <v>83631.148440000019</v>
      </c>
      <c r="JO50" s="348"/>
      <c r="JT50" s="770">
        <v>1.05</v>
      </c>
      <c r="JU50" s="348">
        <f>'Proy 2022 vs 2019'!II22*JT50</f>
        <v>81301.259969999999</v>
      </c>
      <c r="KA50" s="770">
        <v>1.05</v>
      </c>
      <c r="KB50" s="348">
        <f>'Proy 2022 vs 2019'!IN22*KA50</f>
        <v>78487.568775000007</v>
      </c>
      <c r="KH50" s="770">
        <v>1.05</v>
      </c>
      <c r="KI50" s="348">
        <f>'Proy 2022 vs 2019'!IS22*KH50</f>
        <v>117232.36549500001</v>
      </c>
      <c r="KO50" s="770">
        <v>1.05</v>
      </c>
      <c r="KP50" s="348">
        <f>'Proy 2022 vs 2019'!IX22*KO50</f>
        <v>115582.3746</v>
      </c>
      <c r="KV50" s="770">
        <v>1.03</v>
      </c>
      <c r="KW50" s="348">
        <f>'Proy 2022 vs 2019'!JH22*KV50</f>
        <v>87075.130447999996</v>
      </c>
      <c r="LC50" s="770">
        <v>1.03</v>
      </c>
      <c r="LD50" s="348">
        <f>'Proy 2022 vs 2019'!JM22*LC50</f>
        <v>120414.01512400001</v>
      </c>
      <c r="LJ50" s="770">
        <v>1.03</v>
      </c>
      <c r="LK50" s="348">
        <f>'Proy 2022 vs 2019'!JR22*LJ50</f>
        <v>147199.96914200002</v>
      </c>
      <c r="LQ50" s="770">
        <v>1.03</v>
      </c>
      <c r="LR50" s="348">
        <f>'Proy 2022 vs 2019'!JW22*LQ50</f>
        <v>132705.93953999999</v>
      </c>
      <c r="LX50" s="770">
        <v>1.05</v>
      </c>
      <c r="LY50" s="348">
        <f>'Proy 2022 vs 2019'!KG22*LX50</f>
        <v>188428.27846500001</v>
      </c>
      <c r="ME50" s="770">
        <v>1.05</v>
      </c>
      <c r="MF50" s="348">
        <f>'Proy 2022 vs 2019'!KL22*ME50</f>
        <v>257745.42758999998</v>
      </c>
      <c r="ML50" s="770">
        <v>1.05</v>
      </c>
      <c r="MM50" s="348">
        <f>'Proy 2022 vs 2019'!KQ22*ML50</f>
        <v>297783.854445</v>
      </c>
      <c r="MS50" s="770">
        <v>1.05</v>
      </c>
      <c r="MT50" s="348">
        <f>'Proy 2022 vs 2019'!KV22*MS50</f>
        <v>218192.70889499999</v>
      </c>
      <c r="MZ50" s="770">
        <v>1.05</v>
      </c>
      <c r="NA50" s="348">
        <f>'Proy 2022 vs 2019'!LA22*MZ50</f>
        <v>59708.153610000001</v>
      </c>
      <c r="NG50" s="770">
        <v>1.1200000000000001</v>
      </c>
      <c r="NH50" s="348">
        <f>'Proy 2022 vs 2019'!LK22*'Tabla de Metas'!NG50</f>
        <v>97124.014848000006</v>
      </c>
      <c r="NN50" s="770">
        <v>1.05</v>
      </c>
      <c r="NO50" s="348">
        <f>'Proy 2022 vs 2019'!LP22*NN50</f>
        <v>77500.446240000019</v>
      </c>
      <c r="NU50" s="770">
        <v>1.1200000000000001</v>
      </c>
      <c r="NV50" s="348">
        <f>'Proy 2022 vs 2019'!LU22*NU50</f>
        <v>68133.396800000002</v>
      </c>
      <c r="OB50" s="770">
        <v>1.05</v>
      </c>
      <c r="OC50" s="348">
        <f>'Proy 2022 vs 2019'!LZ22*OB50</f>
        <v>75313.465500000006</v>
      </c>
    </row>
    <row r="51" spans="1:393">
      <c r="A51" s="807" t="s">
        <v>26</v>
      </c>
      <c r="G51" s="770">
        <v>1.05</v>
      </c>
      <c r="H51" s="348">
        <f>'Proy 2022 vs 2019'!D23*G51</f>
        <v>48296.540250000005</v>
      </c>
      <c r="N51" s="770">
        <v>1.05</v>
      </c>
      <c r="O51" s="348">
        <f>'Proy 2022 vs 2019'!I23*N51</f>
        <v>53467.986600000004</v>
      </c>
      <c r="U51" s="770">
        <v>1.05</v>
      </c>
      <c r="V51" s="348">
        <f>'Proy 2022 vs 2019'!N23*U51</f>
        <v>46792.771200000003</v>
      </c>
      <c r="AB51" s="770">
        <v>1.05</v>
      </c>
      <c r="AC51" s="348">
        <f>'Proy 2022 vs 2019'!S23*AB51</f>
        <v>41444.769974999996</v>
      </c>
      <c r="AI51" s="770">
        <v>1.05</v>
      </c>
      <c r="AJ51" s="348">
        <f>'Proy 2022 vs 2019'!AC23*AI51</f>
        <v>44606.505825</v>
      </c>
      <c r="AP51" s="770">
        <v>1.05</v>
      </c>
      <c r="AQ51" s="348">
        <f>'Proy 2022 vs 2019'!AH23*AP51</f>
        <v>70435.47</v>
      </c>
      <c r="AW51" s="770">
        <v>1.05</v>
      </c>
      <c r="AX51" s="348">
        <f>'Proy 2022 vs 2019'!AM23*AW51</f>
        <v>38148.238380000003</v>
      </c>
      <c r="BD51" s="770">
        <v>1.05</v>
      </c>
      <c r="BE51" s="348">
        <f>'Proy 2022 vs 2019'!AR23*BD51</f>
        <v>56656.624500000005</v>
      </c>
      <c r="BK51" s="770">
        <v>1.05</v>
      </c>
      <c r="BL51" s="348">
        <f>'Proy 2022 vs 2019'!BB23*BK51</f>
        <v>67702.617149999991</v>
      </c>
      <c r="BR51" s="770">
        <v>1.05</v>
      </c>
      <c r="BS51" s="348">
        <f>'Proy 2022 vs 2019'!BG23*BR51</f>
        <v>63116.9427</v>
      </c>
      <c r="BY51" s="770">
        <v>1.05</v>
      </c>
      <c r="BZ51" s="348">
        <f>'Proy 2022 vs 2019'!BL23*BY51</f>
        <v>79851.564450000005</v>
      </c>
      <c r="CF51" s="770">
        <v>1.05</v>
      </c>
      <c r="CG51" s="348">
        <f>'Proy 2022 vs 2019'!BQ23*CF51</f>
        <v>89071.877475000001</v>
      </c>
      <c r="CM51" s="770">
        <v>1.05</v>
      </c>
      <c r="CN51" s="348">
        <f>'Proy 2022 vs 2019'!BV23*CM51</f>
        <v>77958.252749999985</v>
      </c>
      <c r="CT51" s="770">
        <v>1</v>
      </c>
      <c r="CU51" s="348">
        <f>'Proy 2022 vs 2019'!CF23*CT51</f>
        <v>77567.465499999991</v>
      </c>
      <c r="DA51" s="770">
        <v>1</v>
      </c>
      <c r="DB51" s="348">
        <f>'Proy 2022 vs 2019'!CK23*DA51</f>
        <v>89140.065000000002</v>
      </c>
      <c r="DH51" s="770">
        <v>1</v>
      </c>
      <c r="DI51" s="348">
        <f>'Proy 2022 vs 2019'!CP23*DH51</f>
        <v>86463.980500000005</v>
      </c>
      <c r="DO51" s="770">
        <v>1</v>
      </c>
      <c r="DP51" s="348">
        <f>'Proy 2022 vs 2019'!CU23*DO51</f>
        <v>98955.395999999993</v>
      </c>
      <c r="DV51" s="770">
        <v>1.02</v>
      </c>
      <c r="DW51" s="348">
        <f>'Proy 2022 vs 2019'!DE23*DV51</f>
        <v>91440.163992000002</v>
      </c>
      <c r="EC51" s="770">
        <v>1.02</v>
      </c>
      <c r="ED51" s="348">
        <f>'Proy 2022 vs 2019'!DJ23*EC51</f>
        <v>125797.4297088</v>
      </c>
      <c r="EJ51" s="770">
        <v>1.02</v>
      </c>
      <c r="EK51" s="348">
        <f>'Proy 2022 vs 2019'!DO23*EJ51</f>
        <v>77931.809189999985</v>
      </c>
      <c r="EQ51" s="770">
        <v>1</v>
      </c>
      <c r="ER51" s="348">
        <f>'Proy 2022 vs 2019'!DT23*EQ51</f>
        <v>80187.579499999993</v>
      </c>
      <c r="EX51" s="770">
        <v>1.02</v>
      </c>
      <c r="EY51" s="348">
        <f>'Proy 2022 vs 2019'!ED23*EX51</f>
        <v>97637.755799999999</v>
      </c>
      <c r="FE51" s="770">
        <v>1.02</v>
      </c>
      <c r="FF51" s="348">
        <f>'Proy 2022 vs 2019'!EI23*FE51</f>
        <v>80738.436600000001</v>
      </c>
      <c r="FL51" s="770">
        <v>1.02</v>
      </c>
      <c r="FM51" s="348">
        <f>'Proy 2022 vs 2019'!EN23*FL51</f>
        <v>63863.170020000005</v>
      </c>
      <c r="FS51" s="770">
        <v>1.02</v>
      </c>
      <c r="FT51" s="348">
        <f>'Proy 2022 vs 2019'!ES23*FS51</f>
        <v>63383.860800000002</v>
      </c>
      <c r="FZ51" s="770">
        <v>1.02</v>
      </c>
      <c r="GA51" s="348">
        <f>'Proy 2022 vs 2019'!EX23*FZ51</f>
        <v>58347.195660000012</v>
      </c>
      <c r="GG51" s="770">
        <v>1.05</v>
      </c>
      <c r="GH51" s="348">
        <f>'Proy 2022 vs 2019'!FH23*GG51</f>
        <v>73532.089995000002</v>
      </c>
      <c r="GN51" s="770">
        <v>1.02</v>
      </c>
      <c r="GO51" s="348">
        <f>'Proy 2022 vs 2019'!FM23*GN51</f>
        <v>76352.088270000007</v>
      </c>
      <c r="GU51" s="770">
        <v>1.02</v>
      </c>
      <c r="GV51" s="348">
        <f>'Proy 2022 vs 2019'!FR23*GU51</f>
        <v>68671.370357999986</v>
      </c>
      <c r="HB51" s="770">
        <v>1.02</v>
      </c>
      <c r="HC51" s="348">
        <f>'Proy 2022 vs 2019'!FW23*HB51</f>
        <v>65063.342105999996</v>
      </c>
      <c r="HI51" s="770">
        <v>1.05</v>
      </c>
      <c r="HJ51" s="348">
        <f>'Proy 2022 vs 2019'!GG23*HI51</f>
        <v>76953.497040000002</v>
      </c>
      <c r="HP51" s="770">
        <v>1.05</v>
      </c>
      <c r="HQ51" s="348">
        <f>'Proy 2022 vs 2019'!GL23*HP51</f>
        <v>79992.094980000009</v>
      </c>
      <c r="HW51" s="770">
        <v>1.05</v>
      </c>
      <c r="HX51" s="348">
        <f>'Proy 2022 vs 2019'!GQ23*HW51</f>
        <v>70526.965110000005</v>
      </c>
      <c r="ID51" s="770">
        <v>1.05</v>
      </c>
      <c r="IE51" s="348">
        <f>'Proy 2022 vs 2019'!GV23*ID51</f>
        <v>82416.867539999992</v>
      </c>
      <c r="IK51" s="770">
        <v>1.05</v>
      </c>
      <c r="IL51" s="348">
        <f>'Proy 2022 vs 2019'!HF23*IK51</f>
        <v>89112.24</v>
      </c>
      <c r="IR51" s="770">
        <v>1.05</v>
      </c>
      <c r="IS51" s="348">
        <f>'Proy 2022 vs 2019'!HK23*IR51</f>
        <v>89152.34580000001</v>
      </c>
      <c r="IY51" s="770">
        <v>1.05</v>
      </c>
      <c r="IZ51" s="348">
        <f>'Proy 2022 vs 2019'!HP23*IY51</f>
        <v>77557.611600000004</v>
      </c>
      <c r="JF51" s="770">
        <v>1.05</v>
      </c>
      <c r="JG51" s="348">
        <f>'Proy 2022 vs 2019'!HU23*JF51</f>
        <v>91226.154600000009</v>
      </c>
      <c r="JM51" s="770">
        <v>1.05</v>
      </c>
      <c r="JN51" s="348">
        <f>'Proy 2022 vs 2019'!HZ23*JM51</f>
        <v>83365.821000000011</v>
      </c>
      <c r="JO51" s="348"/>
      <c r="JT51" s="770">
        <v>1.05</v>
      </c>
      <c r="JU51" s="348">
        <f>'Proy 2022 vs 2019'!II23*JT51</f>
        <v>85725.921330000012</v>
      </c>
      <c r="KA51" s="770">
        <v>1.05</v>
      </c>
      <c r="KB51" s="348">
        <f>'Proy 2022 vs 2019'!IN23*KA51</f>
        <v>101788.92675</v>
      </c>
      <c r="KH51" s="770">
        <v>1.05</v>
      </c>
      <c r="KI51" s="348">
        <f>'Proy 2022 vs 2019'!IS23*KH51</f>
        <v>105794.86270500001</v>
      </c>
      <c r="KO51" s="770">
        <v>1.05</v>
      </c>
      <c r="KP51" s="348">
        <f>'Proy 2022 vs 2019'!IX23*KO51</f>
        <v>141668.884035</v>
      </c>
      <c r="KV51" s="770">
        <v>1.03</v>
      </c>
      <c r="KW51" s="348">
        <f>'Proy 2022 vs 2019'!JH23*KV51</f>
        <v>59897.796000000002</v>
      </c>
      <c r="LC51" s="770">
        <v>1.03</v>
      </c>
      <c r="LD51" s="348">
        <f>'Proy 2022 vs 2019'!JM23*LC51</f>
        <v>65981.390678000011</v>
      </c>
      <c r="LJ51" s="770">
        <v>1.03</v>
      </c>
      <c r="LK51" s="348">
        <f>'Proy 2022 vs 2019'!JR23*LJ51</f>
        <v>102362.73797</v>
      </c>
      <c r="LQ51" s="770">
        <v>1.03</v>
      </c>
      <c r="LR51" s="348">
        <f>'Proy 2022 vs 2019'!JW23*LQ51</f>
        <v>114520.41383399999</v>
      </c>
      <c r="LX51" s="770">
        <v>1.05</v>
      </c>
      <c r="LY51" s="348">
        <f>'Proy 2022 vs 2019'!KG23*LX51</f>
        <v>136290.73814999999</v>
      </c>
      <c r="ME51" s="770">
        <v>1.05</v>
      </c>
      <c r="MF51" s="348">
        <f>'Proy 2022 vs 2019'!KL23*ME51</f>
        <v>162574.17855000001</v>
      </c>
      <c r="ML51" s="770">
        <v>1.05</v>
      </c>
      <c r="MM51" s="348">
        <f>'Proy 2022 vs 2019'!KQ23*ML51</f>
        <v>181247.56839000003</v>
      </c>
      <c r="MS51" s="770">
        <v>1.05</v>
      </c>
      <c r="MT51" s="348">
        <f>'Proy 2022 vs 2019'!KV23*MS51</f>
        <v>190290.29166000002</v>
      </c>
      <c r="MZ51" s="770">
        <v>1.05</v>
      </c>
      <c r="NA51" s="348">
        <f>'Proy 2022 vs 2019'!LA23*MZ51</f>
        <v>51609.005490000003</v>
      </c>
      <c r="NG51" s="770">
        <v>1.1200000000000001</v>
      </c>
      <c r="NH51" s="348">
        <f>'Proy 2022 vs 2019'!LK23*'Tabla de Metas'!NG51</f>
        <v>69908.991488000014</v>
      </c>
      <c r="NN51" s="770">
        <v>1.05</v>
      </c>
      <c r="NO51" s="348">
        <f>'Proy 2022 vs 2019'!LP23*NN51</f>
        <v>54317.144700000004</v>
      </c>
      <c r="NU51" s="770">
        <v>1.1200000000000001</v>
      </c>
      <c r="NV51" s="348">
        <f>'Proy 2022 vs 2019'!LU23*NU51</f>
        <v>96443.444160000014</v>
      </c>
      <c r="OB51" s="770">
        <v>1.05</v>
      </c>
      <c r="OC51" s="348">
        <f>'Proy 2022 vs 2019'!LZ23*OB51</f>
        <v>67908.125249999997</v>
      </c>
    </row>
    <row r="52" spans="1:393">
      <c r="A52" s="808" t="s">
        <v>27</v>
      </c>
      <c r="G52" s="770">
        <v>1.05</v>
      </c>
      <c r="H52" s="348">
        <f>'Proy 2022 vs 2019'!D24*G52</f>
        <v>73338.746827499999</v>
      </c>
      <c r="N52" s="770">
        <v>1.05</v>
      </c>
      <c r="O52" s="348">
        <f>'Proy 2022 vs 2019'!I24*N52</f>
        <v>68990.725755000007</v>
      </c>
      <c r="U52" s="770">
        <v>1.05</v>
      </c>
      <c r="V52" s="348">
        <f>'Proy 2022 vs 2019'!N24*U52</f>
        <v>72521.260780500015</v>
      </c>
      <c r="AB52" s="770">
        <v>1.05</v>
      </c>
      <c r="AC52" s="348">
        <f>'Proy 2022 vs 2019'!S24*AB52</f>
        <v>61521.898016250001</v>
      </c>
      <c r="AI52" s="770">
        <v>1.05</v>
      </c>
      <c r="AJ52" s="348">
        <f>'Proy 2022 vs 2019'!AC24*AI52</f>
        <v>72861.709803750011</v>
      </c>
      <c r="AP52" s="770">
        <v>1.05</v>
      </c>
      <c r="AQ52" s="348">
        <f>'Proy 2022 vs 2019'!AH24*AP52</f>
        <v>101968.91072550001</v>
      </c>
      <c r="AW52" s="770">
        <v>1.05</v>
      </c>
      <c r="AX52" s="348">
        <f>'Proy 2022 vs 2019'!AM24*AW52</f>
        <v>60117.287916000008</v>
      </c>
      <c r="BD52" s="770">
        <v>1.05</v>
      </c>
      <c r="BE52" s="348">
        <f>'Proy 2022 vs 2019'!AR24*BD52</f>
        <v>84428.255127299999</v>
      </c>
      <c r="BK52" s="770">
        <v>1.05</v>
      </c>
      <c r="BL52" s="348">
        <f>'Proy 2022 vs 2019'!BB24*BK52</f>
        <v>71135.139675600003</v>
      </c>
      <c r="BR52" s="770">
        <v>1.05</v>
      </c>
      <c r="BS52" s="348">
        <f>'Proy 2022 vs 2019'!BG24*BR52</f>
        <v>74171.722085999994</v>
      </c>
      <c r="BY52" s="770">
        <v>1.05</v>
      </c>
      <c r="BZ52" s="348">
        <f>'Proy 2022 vs 2019'!BL24*BY52</f>
        <v>85746.888762150018</v>
      </c>
      <c r="CF52" s="770">
        <v>1.05</v>
      </c>
      <c r="CG52" s="348">
        <f>'Proy 2022 vs 2019'!BQ24*CF52</f>
        <v>95301.817842000004</v>
      </c>
      <c r="CM52" s="770">
        <v>1.05</v>
      </c>
      <c r="CN52" s="348">
        <f>'Proy 2022 vs 2019'!BV24*CM52</f>
        <v>77791.362113850002</v>
      </c>
      <c r="CT52" s="770">
        <v>1</v>
      </c>
      <c r="CU52" s="348">
        <f>'Proy 2022 vs 2019'!CF24*CT52</f>
        <v>79347.039311999994</v>
      </c>
      <c r="DA52" s="770">
        <v>1</v>
      </c>
      <c r="DB52" s="348">
        <f>'Proy 2022 vs 2019'!CK24*DA52</f>
        <v>91395.676317999998</v>
      </c>
      <c r="DH52" s="770">
        <v>1</v>
      </c>
      <c r="DI52" s="348">
        <f>'Proy 2022 vs 2019'!CP24*DH52</f>
        <v>87616.096791999997</v>
      </c>
      <c r="DO52" s="770">
        <v>1</v>
      </c>
      <c r="DP52" s="348">
        <f>'Proy 2022 vs 2019'!CU24*DO52</f>
        <v>128933.914</v>
      </c>
      <c r="DV52" s="770">
        <v>1.02</v>
      </c>
      <c r="DW52" s="348">
        <f>'Proy 2022 vs 2019'!DE24*DV52</f>
        <v>100305.25780896</v>
      </c>
      <c r="EC52" s="770">
        <v>1.02</v>
      </c>
      <c r="ED52" s="348">
        <f>'Proy 2022 vs 2019'!DJ24*EC52</f>
        <v>123761.570196024</v>
      </c>
      <c r="EJ52" s="770">
        <v>1.02</v>
      </c>
      <c r="EK52" s="348">
        <f>'Proy 2022 vs 2019'!DO24*EJ52</f>
        <v>96138.858337680009</v>
      </c>
      <c r="EQ52" s="770">
        <v>1.02</v>
      </c>
      <c r="ER52" s="348">
        <f>'Proy 2022 vs 2019'!DT24*EQ52</f>
        <v>78875.853427319991</v>
      </c>
      <c r="EX52" s="770">
        <v>1.02</v>
      </c>
      <c r="EY52" s="348">
        <f>'Proy 2022 vs 2019'!ED24*EX52</f>
        <v>70495.2523296</v>
      </c>
      <c r="FE52" s="770">
        <v>1.02</v>
      </c>
      <c r="FF52" s="348">
        <f>'Proy 2022 vs 2019'!EI24*FE52</f>
        <v>88120.96542719999</v>
      </c>
      <c r="FL52" s="770">
        <v>1.02</v>
      </c>
      <c r="FM52" s="348">
        <f>'Proy 2022 vs 2019'!EN24*FL52</f>
        <v>92541.822769499995</v>
      </c>
      <c r="FS52" s="770">
        <v>1.02</v>
      </c>
      <c r="FT52" s="348">
        <f>'Proy 2022 vs 2019'!ES24*FS52</f>
        <v>92158.7474028</v>
      </c>
      <c r="FZ52" s="770">
        <v>1.02</v>
      </c>
      <c r="GA52" s="348">
        <f>'Proy 2022 vs 2019'!EX24*FZ52</f>
        <v>91427.044690800001</v>
      </c>
      <c r="GG52" s="770">
        <v>1.02</v>
      </c>
      <c r="GH52" s="348">
        <f>'Proy 2022 vs 2019'!FH24*GG52</f>
        <v>101891.97543936002</v>
      </c>
      <c r="GN52" s="770">
        <v>1.02</v>
      </c>
      <c r="GO52" s="348">
        <f>'Proy 2022 vs 2019'!FM24*GN52</f>
        <v>90899.986533119998</v>
      </c>
      <c r="GU52" s="770">
        <v>1.02</v>
      </c>
      <c r="GV52" s="348">
        <f>'Proy 2022 vs 2019'!FR24*GU52</f>
        <v>92908.58770176</v>
      </c>
      <c r="HB52" s="770">
        <v>1.02</v>
      </c>
      <c r="HC52" s="348">
        <f>'Proy 2022 vs 2019'!FW24*HB52</f>
        <v>99037.115619839999</v>
      </c>
      <c r="HI52" s="770">
        <v>1.05</v>
      </c>
      <c r="HJ52" s="348">
        <f>'Proy 2022 vs 2019'!GG24*HI52</f>
        <v>85302.211758749996</v>
      </c>
      <c r="HP52" s="770">
        <v>1.05</v>
      </c>
      <c r="HQ52" s="348">
        <f>'Proy 2022 vs 2019'!GL24*HP52</f>
        <v>97835.257091249994</v>
      </c>
      <c r="HW52" s="770">
        <v>1.05</v>
      </c>
      <c r="HX52" s="348">
        <f>'Proy 2022 vs 2019'!GQ24*HW52</f>
        <v>99087.633776250004</v>
      </c>
      <c r="ID52" s="770">
        <v>1.05</v>
      </c>
      <c r="IE52" s="348">
        <f>'Proy 2022 vs 2019'!GV24*ID52</f>
        <v>91713.637417500009</v>
      </c>
      <c r="IK52" s="770">
        <v>1.05</v>
      </c>
      <c r="IL52" s="348">
        <f>'Proy 2022 vs 2019'!HF24*IK52</f>
        <v>112071.85920000001</v>
      </c>
      <c r="IR52" s="770">
        <v>1.05</v>
      </c>
      <c r="IS52" s="348">
        <f>'Proy 2022 vs 2019'!HK24*IR52</f>
        <v>100169.27625600001</v>
      </c>
      <c r="IY52" s="770">
        <v>1.05</v>
      </c>
      <c r="IZ52" s="348">
        <f>'Proy 2022 vs 2019'!HP24*IY52</f>
        <v>93857.042160000012</v>
      </c>
      <c r="JF52" s="770">
        <v>1.05</v>
      </c>
      <c r="JG52" s="348">
        <f>'Proy 2022 vs 2019'!HU24*JF52</f>
        <v>94092.769008000017</v>
      </c>
      <c r="JM52" s="770">
        <v>1.05</v>
      </c>
      <c r="JN52" s="348">
        <f>'Proy 2022 vs 2019'!HZ24*JM52</f>
        <v>105313.83408</v>
      </c>
      <c r="JO52" s="348"/>
      <c r="JT52" s="770">
        <v>1.05</v>
      </c>
      <c r="JU52" s="348">
        <f>'Proy 2022 vs 2019'!II24*JT52</f>
        <v>94642.699433100002</v>
      </c>
      <c r="KA52" s="770">
        <v>1.05</v>
      </c>
      <c r="KB52" s="348">
        <f>'Proy 2022 vs 2019'!IN24*KA52</f>
        <v>110328.52138035001</v>
      </c>
      <c r="KH52" s="770">
        <v>1.05</v>
      </c>
      <c r="KI52" s="348">
        <f>'Proy 2022 vs 2019'!IS24*KH52</f>
        <v>110296.59611880001</v>
      </c>
      <c r="KO52" s="770">
        <v>1.05</v>
      </c>
      <c r="KP52" s="348">
        <f>'Proy 2022 vs 2019'!IX24*KO52</f>
        <v>142025.69552535002</v>
      </c>
      <c r="KV52" s="770">
        <v>1.03</v>
      </c>
      <c r="KW52" s="348">
        <f>'Proy 2022 vs 2019'!JH24*KV52</f>
        <v>96925.583942460013</v>
      </c>
      <c r="LC52" s="770">
        <v>1.03</v>
      </c>
      <c r="LD52" s="348">
        <f>'Proy 2022 vs 2019'!JM24*LC52</f>
        <v>141197.44901262003</v>
      </c>
      <c r="LJ52" s="770">
        <v>1.03</v>
      </c>
      <c r="LK52" s="348">
        <f>'Proy 2022 vs 2019'!JR24*LJ52</f>
        <v>172318.7095812</v>
      </c>
      <c r="LQ52" s="770">
        <v>1.03</v>
      </c>
      <c r="LR52" s="348">
        <f>'Proy 2022 vs 2019'!JW24*LQ52</f>
        <v>195765.94693656001</v>
      </c>
      <c r="LX52" s="770">
        <v>1.05</v>
      </c>
      <c r="LY52" s="348">
        <f>'Proy 2022 vs 2019'!KG24*LX52</f>
        <v>308586.7580796</v>
      </c>
      <c r="ME52" s="770">
        <v>1.05</v>
      </c>
      <c r="MF52" s="348">
        <f>'Proy 2022 vs 2019'!KL24*ME52</f>
        <v>407223.65370960004</v>
      </c>
      <c r="ML52" s="770">
        <v>1.05</v>
      </c>
      <c r="MM52" s="348">
        <f>'Proy 2022 vs 2019'!KQ24*ML52</f>
        <v>527605.95765150001</v>
      </c>
      <c r="MS52" s="770">
        <v>1.05</v>
      </c>
      <c r="MT52" s="348">
        <f>'Proy 2022 vs 2019'!KV24*MS52</f>
        <v>407698.20966420003</v>
      </c>
      <c r="MZ52" s="770">
        <v>1.05</v>
      </c>
      <c r="NA52" s="348">
        <f>'Proy 2022 vs 2019'!LA24*MZ52</f>
        <v>101804.89238010002</v>
      </c>
      <c r="NG52" s="770">
        <v>1.1200000000000001</v>
      </c>
      <c r="NH52" s="348">
        <f>'Proy 2022 vs 2019'!LK24*'Tabla de Metas'!NG52</f>
        <v>96670.448896000016</v>
      </c>
      <c r="NN52" s="770">
        <v>1.05</v>
      </c>
      <c r="NO52" s="348">
        <f>'Proy 2022 vs 2019'!LP24*NN52</f>
        <v>64753.047449999998</v>
      </c>
      <c r="NU52" s="770">
        <v>1.1200000000000001</v>
      </c>
      <c r="NV52" s="348">
        <f>'Proy 2022 vs 2019'!LU24*NU52</f>
        <v>105350.8512</v>
      </c>
      <c r="OB52" s="770">
        <v>1.05</v>
      </c>
      <c r="OC52" s="348">
        <f>'Proy 2022 vs 2019'!LZ24*OB52</f>
        <v>90906.186000000016</v>
      </c>
    </row>
    <row r="53" spans="1:393">
      <c r="A53" s="809" t="s">
        <v>533</v>
      </c>
      <c r="G53" s="770">
        <v>1.05</v>
      </c>
      <c r="H53" s="348">
        <f>'Proy 2022 vs 2019'!D25*G53</f>
        <v>108085.25752499999</v>
      </c>
      <c r="N53" s="770">
        <v>1.05</v>
      </c>
      <c r="O53" s="348">
        <f>'Proy 2022 vs 2019'!I25*N53</f>
        <v>108778.97992500001</v>
      </c>
      <c r="U53" s="770">
        <v>1.05</v>
      </c>
      <c r="V53" s="348">
        <f>'Proy 2022 vs 2019'!N25*U53</f>
        <v>122601.44872500001</v>
      </c>
      <c r="AB53" s="770">
        <v>1.05</v>
      </c>
      <c r="AC53" s="348">
        <f>'Proy 2022 vs 2019'!S25*AB53</f>
        <v>93850.375184999997</v>
      </c>
      <c r="AI53" s="770">
        <v>1.05</v>
      </c>
      <c r="AJ53" s="348">
        <f>'Proy 2022 vs 2019'!AC25*AI53</f>
        <v>93455.087984999991</v>
      </c>
      <c r="AP53" s="770">
        <v>1.05</v>
      </c>
      <c r="AQ53" s="348">
        <f>'Proy 2022 vs 2019'!AH25*AP53</f>
        <v>125618.85651000001</v>
      </c>
      <c r="AW53" s="770">
        <v>1.05</v>
      </c>
      <c r="AX53" s="348">
        <f>'Proy 2022 vs 2019'!AM25*AW53</f>
        <v>90637.60944</v>
      </c>
      <c r="BD53" s="770">
        <v>1.05</v>
      </c>
      <c r="BE53" s="348">
        <f>'Proy 2022 vs 2019'!AR25*BD53</f>
        <v>99334.744740000009</v>
      </c>
      <c r="BK53" s="770">
        <v>1.05</v>
      </c>
      <c r="BL53" s="348">
        <f>'Proy 2022 vs 2019'!BB25*BK53</f>
        <v>82192.811400000006</v>
      </c>
      <c r="BR53" s="770">
        <v>1.05</v>
      </c>
      <c r="BS53" s="348">
        <f>'Proy 2022 vs 2019'!BG25*BR53</f>
        <v>96678.955799999996</v>
      </c>
      <c r="BY53" s="770">
        <v>1.05</v>
      </c>
      <c r="BZ53" s="348">
        <f>'Proy 2022 vs 2019'!BL25*BY53</f>
        <v>144272.56095000001</v>
      </c>
      <c r="CF53" s="770">
        <v>1.05</v>
      </c>
      <c r="CG53" s="348">
        <f>'Proy 2022 vs 2019'!BQ25*CF53</f>
        <v>147511.83614999999</v>
      </c>
      <c r="CM53" s="770">
        <v>1.05</v>
      </c>
      <c r="CN53" s="348">
        <f>'Proy 2022 vs 2019'!BV25*CM53</f>
        <v>152634.50737499999</v>
      </c>
      <c r="CT53" s="770">
        <v>1</v>
      </c>
      <c r="CU53" s="348">
        <f>'Proy 2022 vs 2019'!CF25*CT53</f>
        <v>155488.383</v>
      </c>
      <c r="DA53" s="770">
        <v>1</v>
      </c>
      <c r="DB53" s="348">
        <f>'Proy 2022 vs 2019'!CK25*DA53</f>
        <v>155831.66999999998</v>
      </c>
      <c r="DH53" s="770">
        <v>1</v>
      </c>
      <c r="DI53" s="348">
        <f>'Proy 2022 vs 2019'!CP25*DH53</f>
        <v>157797.67500000002</v>
      </c>
      <c r="DO53" s="770">
        <v>1</v>
      </c>
      <c r="DP53" s="348">
        <f>'Proy 2022 vs 2019'!CU25*DO53</f>
        <v>142182.52439999999</v>
      </c>
      <c r="DV53" s="770">
        <v>1.02</v>
      </c>
      <c r="DW53" s="348">
        <f>'Proy 2022 vs 2019'!DE25*DV53</f>
        <v>185488.46217000001</v>
      </c>
      <c r="EC53" s="770">
        <v>1.02</v>
      </c>
      <c r="ED53" s="348">
        <f>'Proy 2022 vs 2019'!DJ25*EC53</f>
        <v>216722.79808919999</v>
      </c>
      <c r="EJ53" s="770">
        <v>1.02</v>
      </c>
      <c r="EK53" s="348">
        <f>'Proy 2022 vs 2019'!DO25*EJ53</f>
        <v>140282.36154000001</v>
      </c>
      <c r="EQ53" s="770">
        <v>1</v>
      </c>
      <c r="ER53" s="348">
        <f>'Proy 2022 vs 2019'!DT25*EQ53</f>
        <v>134874.495</v>
      </c>
      <c r="EX53" s="770">
        <v>1.02</v>
      </c>
      <c r="EY53" s="348">
        <f>'Proy 2022 vs 2019'!ED25*EX53</f>
        <v>149473.678032</v>
      </c>
      <c r="FE53" s="770">
        <v>1.02</v>
      </c>
      <c r="FF53" s="348">
        <f>'Proy 2022 vs 2019'!EI25*FE53</f>
        <v>200047.66891199999</v>
      </c>
      <c r="FL53" s="770">
        <v>1.02</v>
      </c>
      <c r="FM53" s="348">
        <f>'Proy 2022 vs 2019'!EN25*FL53</f>
        <v>163021.41533999998</v>
      </c>
      <c r="FS53" s="770">
        <v>1.02</v>
      </c>
      <c r="FT53" s="348">
        <f>'Proy 2022 vs 2019'!ES25*FS53</f>
        <v>183017.60651999997</v>
      </c>
      <c r="FZ53" s="770">
        <v>1.02</v>
      </c>
      <c r="GA53" s="348">
        <f>'Proy 2022 vs 2019'!EX25*FZ53</f>
        <v>170128.39283999999</v>
      </c>
      <c r="GG53" s="770">
        <v>1.02</v>
      </c>
      <c r="GH53" s="348">
        <f>'Proy 2022 vs 2019'!FH25*GG53</f>
        <v>183117.403728</v>
      </c>
      <c r="GN53" s="770">
        <v>1.02</v>
      </c>
      <c r="GO53" s="348">
        <f>'Proy 2022 vs 2019'!FM25*GN53</f>
        <v>183017.77533000003</v>
      </c>
      <c r="GU53" s="770">
        <v>1.02</v>
      </c>
      <c r="GV53" s="348">
        <f>'Proy 2022 vs 2019'!FR25*GU53</f>
        <v>173318.73292799998</v>
      </c>
      <c r="HB53" s="770">
        <v>1.02</v>
      </c>
      <c r="HC53" s="348">
        <f>'Proy 2022 vs 2019'!FW25*HB53</f>
        <v>160774.49089799999</v>
      </c>
      <c r="HI53" s="770">
        <v>1.05</v>
      </c>
      <c r="HJ53" s="348">
        <f>'Proy 2022 vs 2019'!GG25*HI53</f>
        <v>159515.07284999997</v>
      </c>
      <c r="HP53" s="770">
        <v>1.05</v>
      </c>
      <c r="HQ53" s="348">
        <f>'Proy 2022 vs 2019'!GL25*HP53</f>
        <v>158509.99184999999</v>
      </c>
      <c r="HW53" s="770">
        <v>1.05</v>
      </c>
      <c r="HX53" s="348">
        <f>'Proy 2022 vs 2019'!GQ25*HW53</f>
        <v>162035.94487499999</v>
      </c>
      <c r="ID53" s="770">
        <v>1.05</v>
      </c>
      <c r="IE53" s="348">
        <f>'Proy 2022 vs 2019'!GV25*ID53</f>
        <v>156316.00057499998</v>
      </c>
      <c r="IK53" s="770">
        <v>1.05</v>
      </c>
      <c r="IL53" s="348">
        <f>'Proy 2022 vs 2019'!HF25*IK53</f>
        <v>166684.245</v>
      </c>
      <c r="IR53" s="770">
        <v>1.05</v>
      </c>
      <c r="IS53" s="348">
        <f>'Proy 2022 vs 2019'!HK25*IR53</f>
        <v>142716.15539999999</v>
      </c>
      <c r="IY53" s="770">
        <v>1.05</v>
      </c>
      <c r="IZ53" s="348">
        <f>'Proy 2022 vs 2019'!HP25*IY53</f>
        <v>151657.905</v>
      </c>
      <c r="JF53" s="770">
        <v>1.05</v>
      </c>
      <c r="JG53" s="348">
        <f>'Proy 2022 vs 2019'!HU25*JF53</f>
        <v>156149.11882499998</v>
      </c>
      <c r="JM53" s="770">
        <v>1.05</v>
      </c>
      <c r="JN53" s="348">
        <f>'Proy 2022 vs 2019'!HZ25*JM53</f>
        <v>145224.32924999998</v>
      </c>
      <c r="JO53" s="348"/>
      <c r="JT53" s="770">
        <v>1.05</v>
      </c>
      <c r="JU53" s="348">
        <f>'Proy 2022 vs 2019'!II25*JT53</f>
        <v>156469.23537000001</v>
      </c>
      <c r="KA53" s="770">
        <v>1.05</v>
      </c>
      <c r="KB53" s="348">
        <f>'Proy 2022 vs 2019'!IN25*KA53</f>
        <v>181285.79941500002</v>
      </c>
      <c r="KH53" s="770">
        <v>1.05</v>
      </c>
      <c r="KI53" s="348">
        <f>'Proy 2022 vs 2019'!IS25*KH53</f>
        <v>163924.01487000001</v>
      </c>
      <c r="KO53" s="770">
        <v>1.05</v>
      </c>
      <c r="KP53" s="348">
        <f>'Proy 2022 vs 2019'!IX25*KO53</f>
        <v>174251.15022000001</v>
      </c>
      <c r="KV53" s="770">
        <v>1.03</v>
      </c>
      <c r="KW53" s="348">
        <f>'Proy 2022 vs 2019'!JH25*KV53</f>
        <v>127490.98732799999</v>
      </c>
      <c r="LC53" s="770">
        <v>1.03</v>
      </c>
      <c r="LD53" s="348">
        <f>'Proy 2022 vs 2019'!JM25*LC53</f>
        <v>177662.50156800001</v>
      </c>
      <c r="LJ53" s="770">
        <v>1.03</v>
      </c>
      <c r="LK53" s="348">
        <f>'Proy 2022 vs 2019'!JR25*LJ53</f>
        <v>221920.655616</v>
      </c>
      <c r="LQ53" s="770">
        <v>1.03</v>
      </c>
      <c r="LR53" s="348">
        <f>'Proy 2022 vs 2019'!JW25*LQ53</f>
        <v>241762.77667199998</v>
      </c>
      <c r="LX53" s="770">
        <v>1.05</v>
      </c>
      <c r="LY53" s="348">
        <f>'Proy 2022 vs 2019'!KG25*LX53</f>
        <v>339622.79903999995</v>
      </c>
      <c r="ME53" s="770">
        <v>1.05</v>
      </c>
      <c r="MF53" s="348">
        <f>'Proy 2022 vs 2019'!KL25*ME53</f>
        <v>333165.10751999996</v>
      </c>
      <c r="ML53" s="770">
        <v>1.05</v>
      </c>
      <c r="MM53" s="348">
        <f>'Proy 2022 vs 2019'!KQ25*ML53</f>
        <v>420641.56511999998</v>
      </c>
      <c r="MS53" s="770">
        <v>1.05</v>
      </c>
      <c r="MT53" s="348">
        <f>'Proy 2022 vs 2019'!KV25*MS53</f>
        <v>408924.30095999996</v>
      </c>
      <c r="MZ53" s="770">
        <v>1.05</v>
      </c>
      <c r="NA53" s="348">
        <f>'Proy 2022 vs 2019'!LA25*MZ53</f>
        <v>170612.61839999998</v>
      </c>
      <c r="NG53" s="770">
        <v>1.1200000000000001</v>
      </c>
      <c r="NH53" s="348">
        <f>'Proy 2022 vs 2019'!LK25*'Tabla de Metas'!NG53</f>
        <v>123839.58630400003</v>
      </c>
      <c r="NN53" s="770">
        <v>1.05</v>
      </c>
      <c r="NO53" s="348">
        <f>'Proy 2022 vs 2019'!LP25*NN53</f>
        <v>124753.00949999999</v>
      </c>
      <c r="NU53" s="770">
        <v>1.1200000000000001</v>
      </c>
      <c r="NV53" s="348">
        <f>'Proy 2022 vs 2019'!LU25*NU53</f>
        <v>121124.53808000001</v>
      </c>
      <c r="OB53" s="770">
        <v>1.05</v>
      </c>
      <c r="OC53" s="348">
        <f>'Proy 2022 vs 2019'!LZ25*OB53</f>
        <v>144997.61010000002</v>
      </c>
    </row>
    <row r="54" spans="1:393">
      <c r="A54" s="810" t="s">
        <v>534</v>
      </c>
      <c r="G54" s="770">
        <v>1.05</v>
      </c>
      <c r="H54" s="348">
        <f>'Proy 2022 vs 2019'!D26*G54</f>
        <v>150184.28879999998</v>
      </c>
      <c r="N54" s="770">
        <v>1.05</v>
      </c>
      <c r="O54" s="348">
        <f>'Proy 2022 vs 2019'!I26*N54</f>
        <v>160601.40179999999</v>
      </c>
      <c r="U54" s="770">
        <v>1.05</v>
      </c>
      <c r="V54" s="348">
        <f>'Proy 2022 vs 2019'!N26*U54</f>
        <v>165627.74339999998</v>
      </c>
      <c r="AB54" s="770">
        <v>1.05</v>
      </c>
      <c r="AC54" s="348">
        <f>'Proy 2022 vs 2019'!S26*AB54</f>
        <v>107960.36811</v>
      </c>
      <c r="AI54" s="770">
        <v>1.05</v>
      </c>
      <c r="AJ54" s="348">
        <f>'Proy 2022 vs 2019'!AC26*AI54</f>
        <v>114268.93233</v>
      </c>
      <c r="AP54" s="770">
        <v>1.05</v>
      </c>
      <c r="AQ54" s="348">
        <f>'Proy 2022 vs 2019'!AH26*AP54</f>
        <v>127233.50367000001</v>
      </c>
      <c r="AW54" s="770">
        <v>1.05</v>
      </c>
      <c r="AX54" s="348">
        <f>'Proy 2022 vs 2019'!AM26*AW54</f>
        <v>111511.11783</v>
      </c>
      <c r="BD54" s="770">
        <v>1.05</v>
      </c>
      <c r="BE54" s="348">
        <f>'Proy 2022 vs 2019'!AR26*BD54</f>
        <v>117703.08396</v>
      </c>
      <c r="BK54" s="770">
        <v>1.05</v>
      </c>
      <c r="BL54" s="348">
        <f>'Proy 2022 vs 2019'!BB26*BK54</f>
        <v>157984.80799500001</v>
      </c>
      <c r="BR54" s="770">
        <v>1.05</v>
      </c>
      <c r="BS54" s="348">
        <f>'Proy 2022 vs 2019'!BG26*BR54</f>
        <v>134482.63248</v>
      </c>
      <c r="BY54" s="770">
        <v>1.05</v>
      </c>
      <c r="BZ54" s="348">
        <f>'Proy 2022 vs 2019'!BL26*BY54</f>
        <v>142031.55802500003</v>
      </c>
      <c r="CF54" s="770">
        <v>1.05</v>
      </c>
      <c r="CG54" s="348">
        <f>'Proy 2022 vs 2019'!BQ26*CF54</f>
        <v>116687.746665</v>
      </c>
      <c r="CM54" s="770">
        <v>1.05</v>
      </c>
      <c r="CN54" s="348">
        <f>'Proy 2022 vs 2019'!BV26*CM54</f>
        <v>129268.17351000001</v>
      </c>
      <c r="CT54" s="770">
        <v>1</v>
      </c>
      <c r="CU54" s="348">
        <f>'Proy 2022 vs 2019'!CF26*CT54</f>
        <v>162600.606</v>
      </c>
      <c r="DA54" s="770">
        <v>1</v>
      </c>
      <c r="DB54" s="348">
        <f>'Proy 2022 vs 2019'!CK26*DA54</f>
        <v>176765.06700000001</v>
      </c>
      <c r="DH54" s="770">
        <v>1</v>
      </c>
      <c r="DI54" s="348">
        <f>'Proy 2022 vs 2019'!CP26*DH54</f>
        <v>133643.43899999998</v>
      </c>
      <c r="DO54" s="770">
        <v>1</v>
      </c>
      <c r="DP54" s="348">
        <f>'Proy 2022 vs 2019'!CU26*DO54</f>
        <v>154362.07269999999</v>
      </c>
      <c r="DV54" s="770">
        <v>1.02</v>
      </c>
      <c r="DW54" s="348">
        <f>'Proy 2022 vs 2019'!DE26*DV54</f>
        <v>158052.15771600002</v>
      </c>
      <c r="EC54" s="770">
        <v>1.02</v>
      </c>
      <c r="ED54" s="348">
        <f>'Proy 2022 vs 2019'!DJ26*EC54</f>
        <v>274763.32069200004</v>
      </c>
      <c r="EJ54" s="770">
        <v>1.02</v>
      </c>
      <c r="EK54" s="348">
        <f>'Proy 2022 vs 2019'!DO26*EJ54</f>
        <v>180947.32425000001</v>
      </c>
      <c r="EQ54" s="770">
        <v>1</v>
      </c>
      <c r="ER54" s="348">
        <f>'Proy 2022 vs 2019'!DT26*EQ54</f>
        <v>172774.51800000001</v>
      </c>
      <c r="EX54" s="770">
        <v>1.02</v>
      </c>
      <c r="EY54" s="348">
        <f>'Proy 2022 vs 2019'!ED26*EX54</f>
        <v>190783.23423000003</v>
      </c>
      <c r="FE54" s="770">
        <v>1.02</v>
      </c>
      <c r="FF54" s="348">
        <f>'Proy 2022 vs 2019'!EI26*FE54</f>
        <v>192203.33025000006</v>
      </c>
      <c r="FL54" s="770">
        <v>1.02</v>
      </c>
      <c r="FM54" s="348">
        <f>'Proy 2022 vs 2019'!EN26*FL54</f>
        <v>199676.45817000003</v>
      </c>
      <c r="FS54" s="770">
        <v>1.02</v>
      </c>
      <c r="FT54" s="348">
        <f>'Proy 2022 vs 2019'!ES26*FS54</f>
        <v>178429.10275799999</v>
      </c>
      <c r="FZ54" s="770">
        <v>1.02</v>
      </c>
      <c r="GA54" s="348">
        <f>'Proy 2022 vs 2019'!EX26*FZ54</f>
        <v>199528.61773799997</v>
      </c>
      <c r="GG54" s="770">
        <v>1.02</v>
      </c>
      <c r="GH54" s="348">
        <f>'Proy 2022 vs 2019'!FH26*GG54</f>
        <v>238050.25812000001</v>
      </c>
      <c r="GN54" s="770">
        <v>1.02</v>
      </c>
      <c r="GO54" s="348">
        <f>'Proy 2022 vs 2019'!FM26*GN54</f>
        <v>263312.62912800006</v>
      </c>
      <c r="GU54" s="770">
        <v>1.02</v>
      </c>
      <c r="GV54" s="348">
        <f>'Proy 2022 vs 2019'!FR26*GU54</f>
        <v>197017.45066800003</v>
      </c>
      <c r="HB54" s="770">
        <v>1.02</v>
      </c>
      <c r="HC54" s="348">
        <f>'Proy 2022 vs 2019'!FW26*HB54</f>
        <v>236172.11947200005</v>
      </c>
      <c r="HI54" s="770">
        <v>1.05</v>
      </c>
      <c r="HJ54" s="348">
        <f>'Proy 2022 vs 2019'!GG26*HI54</f>
        <v>231247.22617500002</v>
      </c>
      <c r="HP54" s="770">
        <v>1.05</v>
      </c>
      <c r="HQ54" s="348">
        <f>'Proy 2022 vs 2019'!GL26*HP54</f>
        <v>263067.386925</v>
      </c>
      <c r="HW54" s="770">
        <v>1.05</v>
      </c>
      <c r="HX54" s="348">
        <f>'Proy 2022 vs 2019'!GQ26*HW54</f>
        <v>217860.86910000004</v>
      </c>
      <c r="ID54" s="770">
        <v>1.05</v>
      </c>
      <c r="IE54" s="348">
        <f>'Proy 2022 vs 2019'!GV26*ID54</f>
        <v>221343.26287500001</v>
      </c>
      <c r="IK54" s="770">
        <v>1.05</v>
      </c>
      <c r="IL54" s="348">
        <f>'Proy 2022 vs 2019'!HF26*IK54</f>
        <v>210358.45425000001</v>
      </c>
      <c r="IR54" s="770">
        <v>1.05</v>
      </c>
      <c r="IS54" s="348">
        <f>'Proy 2022 vs 2019'!HK26*IR54</f>
        <v>202388.50747499999</v>
      </c>
      <c r="IY54" s="770">
        <v>1.05</v>
      </c>
      <c r="IZ54" s="348">
        <f>'Proy 2022 vs 2019'!HP26*IY54</f>
        <v>250047.28875000001</v>
      </c>
      <c r="JF54" s="770">
        <v>1.05</v>
      </c>
      <c r="JG54" s="348">
        <f>'Proy 2022 vs 2019'!HU26*JF54</f>
        <v>189942.62385</v>
      </c>
      <c r="JM54" s="770">
        <v>1.05</v>
      </c>
      <c r="JN54" s="348">
        <f>'Proy 2022 vs 2019'!HZ26*JM54</f>
        <v>209697.11857499997</v>
      </c>
      <c r="JO54" s="348"/>
      <c r="JT54" s="770">
        <v>1.05</v>
      </c>
      <c r="JU54" s="348">
        <f>'Proy 2022 vs 2019'!II26*JT54</f>
        <v>231128.41500000001</v>
      </c>
      <c r="KA54" s="770">
        <v>1.05</v>
      </c>
      <c r="KB54" s="348">
        <f>'Proy 2022 vs 2019'!IN26*KA54</f>
        <v>224416.4454</v>
      </c>
      <c r="KH54" s="770">
        <v>1.05</v>
      </c>
      <c r="KI54" s="348">
        <f>'Proy 2022 vs 2019'!IS26*KH54</f>
        <v>222294.21480000002</v>
      </c>
      <c r="KO54" s="770">
        <v>1.05</v>
      </c>
      <c r="KP54" s="348">
        <f>'Proy 2022 vs 2019'!IX26*KO54</f>
        <v>266076.64439999999</v>
      </c>
      <c r="KV54" s="770">
        <v>1.05</v>
      </c>
      <c r="KW54" s="348">
        <f>'Proy 2022 vs 2019'!JH26*KV54</f>
        <v>211079.54175000003</v>
      </c>
      <c r="LC54" s="770">
        <v>1.05</v>
      </c>
      <c r="LD54" s="348">
        <f>'Proy 2022 vs 2019'!JM26*LC54</f>
        <v>290362.48395000002</v>
      </c>
      <c r="LJ54" s="770">
        <v>1.05</v>
      </c>
      <c r="LK54" s="348">
        <f>'Proy 2022 vs 2019'!JR26*LJ54</f>
        <v>346243.98270000005</v>
      </c>
      <c r="LQ54" s="770">
        <v>1.05</v>
      </c>
      <c r="LR54" s="348">
        <f>'Proy 2022 vs 2019'!JW26*LQ54</f>
        <v>305289.69240000006</v>
      </c>
      <c r="LX54" s="770">
        <v>1.05</v>
      </c>
      <c r="LY54" s="348">
        <f>'Proy 2022 vs 2019'!KG26*LX54</f>
        <v>449349.13485000003</v>
      </c>
      <c r="ME54" s="770">
        <v>1.05</v>
      </c>
      <c r="MF54" s="348">
        <f>'Proy 2022 vs 2019'!KL26*ME54</f>
        <v>612683.25194999995</v>
      </c>
      <c r="ML54" s="770">
        <v>1.05</v>
      </c>
      <c r="MM54" s="348">
        <f>'Proy 2022 vs 2019'!KQ26*ML54</f>
        <v>743948.18189999997</v>
      </c>
      <c r="MS54" s="770">
        <v>1.05</v>
      </c>
      <c r="MT54" s="348">
        <f>'Proy 2022 vs 2019'!KV26*MS54</f>
        <v>656006.86305000016</v>
      </c>
      <c r="MZ54" s="770">
        <v>1.05</v>
      </c>
      <c r="NA54" s="348">
        <f>'Proy 2022 vs 2019'!LA26*MZ54</f>
        <v>296789.30820000003</v>
      </c>
      <c r="NG54" s="770">
        <v>1.25</v>
      </c>
      <c r="NH54" s="348">
        <f>'Proy 2022 vs 2019'!LK26*'Tabla de Metas'!NG54</f>
        <v>205084.19999999998</v>
      </c>
      <c r="NN54" s="770">
        <v>1.05</v>
      </c>
      <c r="NO54" s="348">
        <f>'Proy 2022 vs 2019'!LP26*NN54</f>
        <v>179928.2856</v>
      </c>
      <c r="NU54" s="770">
        <v>1.1200000000000001</v>
      </c>
      <c r="NV54" s="348">
        <f>'Proy 2022 vs 2019'!LU26*NU54</f>
        <v>325228.26896000002</v>
      </c>
      <c r="OB54" s="770">
        <v>1.05</v>
      </c>
      <c r="OC54" s="348">
        <f>'Proy 2022 vs 2019'!LZ26*OB54</f>
        <v>186868.29682500003</v>
      </c>
    </row>
    <row r="55" spans="1:393">
      <c r="A55" s="810" t="s">
        <v>535</v>
      </c>
      <c r="G55" s="770">
        <v>1.05</v>
      </c>
      <c r="H55" s="348">
        <f>'Proy 2022 vs 2019'!D27*G55</f>
        <v>85316.883225000012</v>
      </c>
      <c r="N55" s="770">
        <v>1.05</v>
      </c>
      <c r="O55" s="348">
        <f>'Proy 2022 vs 2019'!I27*N55</f>
        <v>94104.72855</v>
      </c>
      <c r="U55" s="770">
        <v>1.05</v>
      </c>
      <c r="V55" s="348">
        <f>'Proy 2022 vs 2019'!N27*U55</f>
        <v>100964.17694999999</v>
      </c>
      <c r="AB55" s="770">
        <v>1.05</v>
      </c>
      <c r="AC55" s="348">
        <f>'Proy 2022 vs 2019'!S27*AB55</f>
        <v>72200.348010000002</v>
      </c>
      <c r="AI55" s="770">
        <v>1.05</v>
      </c>
      <c r="AJ55" s="348">
        <f>'Proy 2022 vs 2019'!AC27*AI55</f>
        <v>67686.666074999986</v>
      </c>
      <c r="AP55" s="770">
        <v>1.05</v>
      </c>
      <c r="AQ55" s="348">
        <f>'Proy 2022 vs 2019'!AH27*AP55</f>
        <v>102666.94200000001</v>
      </c>
      <c r="AW55" s="770">
        <v>1.05</v>
      </c>
      <c r="AX55" s="348">
        <f>'Proy 2022 vs 2019'!AM27*AW55</f>
        <v>69033.053249999997</v>
      </c>
      <c r="BD55" s="770">
        <v>1.05</v>
      </c>
      <c r="BE55" s="348">
        <f>'Proy 2022 vs 2019'!AR27*BD55</f>
        <v>81181.278360000011</v>
      </c>
      <c r="BK55" s="770">
        <v>1.05</v>
      </c>
      <c r="BL55" s="348">
        <f>'Proy 2022 vs 2019'!BB27*BK55</f>
        <v>84586.327245000008</v>
      </c>
      <c r="BR55" s="770">
        <v>1.05</v>
      </c>
      <c r="BS55" s="348">
        <f>'Proy 2022 vs 2019'!BG27*BR55</f>
        <v>86351.181840000005</v>
      </c>
      <c r="BY55" s="770">
        <v>1.05</v>
      </c>
      <c r="BZ55" s="348">
        <f>'Proy 2022 vs 2019'!BL27*BY55</f>
        <v>115578.26783999999</v>
      </c>
      <c r="CF55" s="770">
        <v>1.05</v>
      </c>
      <c r="CG55" s="348">
        <f>'Proy 2022 vs 2019'!BQ27*CF55</f>
        <v>100089.29952</v>
      </c>
      <c r="CM55" s="770">
        <v>1.05</v>
      </c>
      <c r="CN55" s="348">
        <f>'Proy 2022 vs 2019'!BV27*CM55</f>
        <v>110183.44176</v>
      </c>
      <c r="CT55" s="770">
        <v>1</v>
      </c>
      <c r="CU55" s="348">
        <f>'Proy 2022 vs 2019'!CF27*CT55</f>
        <v>136551.78399999999</v>
      </c>
      <c r="DA55" s="770">
        <v>1</v>
      </c>
      <c r="DB55" s="348">
        <f>'Proy 2022 vs 2019'!CK27*DA55</f>
        <v>134524.06599999999</v>
      </c>
      <c r="DH55" s="770">
        <v>1</v>
      </c>
      <c r="DI55" s="348">
        <f>'Proy 2022 vs 2019'!CP27*DH55</f>
        <v>149882.60199999998</v>
      </c>
      <c r="DO55" s="770">
        <v>1</v>
      </c>
      <c r="DP55" s="348">
        <f>'Proy 2022 vs 2019'!CU27*DO55</f>
        <v>128521.90960000001</v>
      </c>
      <c r="DV55" s="770">
        <v>1.02</v>
      </c>
      <c r="DW55" s="348">
        <f>'Proy 2022 vs 2019'!DE27*DV55</f>
        <v>172246.16865599999</v>
      </c>
      <c r="EC55" s="770">
        <v>1.02</v>
      </c>
      <c r="ED55" s="348">
        <f>'Proy 2022 vs 2019'!DJ27*EC55</f>
        <v>194777.45343360002</v>
      </c>
      <c r="EJ55" s="770">
        <v>1.02</v>
      </c>
      <c r="EK55" s="348">
        <f>'Proy 2022 vs 2019'!DO27*EJ55</f>
        <v>119596.33466999998</v>
      </c>
      <c r="EQ55" s="770">
        <v>1</v>
      </c>
      <c r="ER55" s="348">
        <f>'Proy 2022 vs 2019'!DT27*EQ55</f>
        <v>114483.1985</v>
      </c>
      <c r="EX55" s="770">
        <v>1.02</v>
      </c>
      <c r="EY55" s="348">
        <f>'Proy 2022 vs 2019'!ED27*EX55</f>
        <v>125417.68999200001</v>
      </c>
      <c r="FE55" s="770">
        <v>1.02</v>
      </c>
      <c r="FF55" s="348">
        <f>'Proy 2022 vs 2019'!EI27*FE55</f>
        <v>156524.18323200001</v>
      </c>
      <c r="FL55" s="770">
        <v>1.02</v>
      </c>
      <c r="FM55" s="348">
        <f>'Proy 2022 vs 2019'!EN27*FL55</f>
        <v>122425.28988000001</v>
      </c>
      <c r="FS55" s="770">
        <v>1.02</v>
      </c>
      <c r="FT55" s="348">
        <f>'Proy 2022 vs 2019'!ES27*FS55</f>
        <v>141436.64515199998</v>
      </c>
      <c r="FZ55" s="770">
        <v>1.02</v>
      </c>
      <c r="GA55" s="348">
        <f>'Proy 2022 vs 2019'!EX27*FZ55</f>
        <v>119903.443512</v>
      </c>
      <c r="GG55" s="770">
        <v>1.05</v>
      </c>
      <c r="GH55" s="348">
        <f>'Proy 2022 vs 2019'!FH27*GG55</f>
        <v>157994.67096000002</v>
      </c>
      <c r="GN55" s="770">
        <v>1.02</v>
      </c>
      <c r="GO55" s="348">
        <f>'Proy 2022 vs 2019'!FM27*GN55</f>
        <v>165158.67213600001</v>
      </c>
      <c r="GU55" s="770">
        <v>1.02</v>
      </c>
      <c r="GV55" s="348">
        <f>'Proy 2022 vs 2019'!FR27*GU55</f>
        <v>162938.108064</v>
      </c>
      <c r="HB55" s="770">
        <v>1.02</v>
      </c>
      <c r="HC55" s="348">
        <f>'Proy 2022 vs 2019'!FW27*HB55</f>
        <v>149884.80453600001</v>
      </c>
      <c r="HI55" s="770">
        <v>1.05</v>
      </c>
      <c r="HJ55" s="348">
        <f>'Proy 2022 vs 2019'!GG27*HI55</f>
        <v>135271.32003</v>
      </c>
      <c r="HP55" s="770">
        <v>1.05</v>
      </c>
      <c r="HQ55" s="348">
        <f>'Proy 2022 vs 2019'!GL27*HP55</f>
        <v>129040.59860999999</v>
      </c>
      <c r="HW55" s="770">
        <v>1.05</v>
      </c>
      <c r="HX55" s="348">
        <f>'Proy 2022 vs 2019'!GQ27*HW55</f>
        <v>134805.93588</v>
      </c>
      <c r="ID55" s="770">
        <v>1.05</v>
      </c>
      <c r="IE55" s="348">
        <f>'Proy 2022 vs 2019'!GV27*ID55</f>
        <v>107977.95855</v>
      </c>
      <c r="IK55" s="770">
        <v>1.05</v>
      </c>
      <c r="IL55" s="348">
        <f>'Proy 2022 vs 2019'!HF27*IK55</f>
        <v>119673.47700000001</v>
      </c>
      <c r="IR55" s="770">
        <v>1.05</v>
      </c>
      <c r="IS55" s="348">
        <f>'Proy 2022 vs 2019'!HK27*IR55</f>
        <v>106417.970505</v>
      </c>
      <c r="IY55" s="770">
        <v>1.05</v>
      </c>
      <c r="IZ55" s="348">
        <f>'Proy 2022 vs 2019'!HP27*IY55</f>
        <v>126613.28295000001</v>
      </c>
      <c r="JF55" s="770">
        <v>1.05</v>
      </c>
      <c r="JG55" s="348">
        <f>'Proy 2022 vs 2019'!HU27*JF55</f>
        <v>117915.82803</v>
      </c>
      <c r="JM55" s="770">
        <v>1.05</v>
      </c>
      <c r="JN55" s="348">
        <f>'Proy 2022 vs 2019'!HZ27*JM55</f>
        <v>134098.97193</v>
      </c>
      <c r="JO55" s="348"/>
      <c r="JT55" s="770">
        <v>1.05</v>
      </c>
      <c r="JU55" s="348">
        <f>'Proy 2022 vs 2019'!II27*JT55</f>
        <v>117637.21557000001</v>
      </c>
      <c r="KA55" s="770">
        <v>1.05</v>
      </c>
      <c r="KB55" s="348">
        <f>'Proy 2022 vs 2019'!IN27*KA55</f>
        <v>132092.86671</v>
      </c>
      <c r="KH55" s="770">
        <v>1.05</v>
      </c>
      <c r="KI55" s="348">
        <f>'Proy 2022 vs 2019'!IS27*KH55</f>
        <v>126320.70150000001</v>
      </c>
      <c r="KO55" s="770">
        <v>1.05</v>
      </c>
      <c r="KP55" s="348">
        <f>'Proy 2022 vs 2019'!IX27*KO55</f>
        <v>145290.78899999999</v>
      </c>
      <c r="KV55" s="770">
        <v>1.03</v>
      </c>
      <c r="KW55" s="348">
        <f>'Proy 2022 vs 2019'!JH27*KV55</f>
        <v>112624.02233000001</v>
      </c>
      <c r="LC55" s="770">
        <v>1.03</v>
      </c>
      <c r="LD55" s="348">
        <f>'Proy 2022 vs 2019'!JM27*LC55</f>
        <v>135959.43895899999</v>
      </c>
      <c r="LJ55" s="770">
        <v>1.03</v>
      </c>
      <c r="LK55" s="348">
        <f>'Proy 2022 vs 2019'!JR27*LJ55</f>
        <v>149631.612918</v>
      </c>
      <c r="LQ55" s="770">
        <v>1.03</v>
      </c>
      <c r="LR55" s="348">
        <f>'Proy 2022 vs 2019'!JW27*LQ55</f>
        <v>146901.57443400001</v>
      </c>
      <c r="LX55" s="770">
        <v>1.05</v>
      </c>
      <c r="LY55" s="348">
        <f>'Proy 2022 vs 2019'!KG27*LX55</f>
        <v>204679.501215</v>
      </c>
      <c r="ME55" s="770">
        <v>1.05</v>
      </c>
      <c r="MF55" s="348">
        <f>'Proy 2022 vs 2019'!KL27*ME55</f>
        <v>241516.20202500001</v>
      </c>
      <c r="ML55" s="770">
        <v>1.05</v>
      </c>
      <c r="MM55" s="348">
        <f>'Proy 2022 vs 2019'!KQ27*ML55</f>
        <v>296102.71404000005</v>
      </c>
      <c r="MS55" s="770">
        <v>1.05</v>
      </c>
      <c r="MT55" s="348">
        <f>'Proy 2022 vs 2019'!KV27*MS55</f>
        <v>291970.87878000003</v>
      </c>
      <c r="MZ55" s="770">
        <v>1.05</v>
      </c>
      <c r="NA55" s="348">
        <f>'Proy 2022 vs 2019'!LA27*MZ55</f>
        <v>160373.99584500003</v>
      </c>
      <c r="NG55" s="770">
        <v>1.1200000000000001</v>
      </c>
      <c r="NH55" s="348">
        <f>'Proy 2022 vs 2019'!LK27*'Tabla de Metas'!NG55</f>
        <v>106888.86656000001</v>
      </c>
      <c r="NN55" s="770">
        <v>1.05</v>
      </c>
      <c r="NO55" s="348">
        <f>'Proy 2022 vs 2019'!LP27*NN55</f>
        <v>114038.61629999999</v>
      </c>
      <c r="NU55" s="770">
        <v>1.1200000000000001</v>
      </c>
      <c r="NV55" s="348">
        <f>'Proy 2022 vs 2019'!LU27*NU55</f>
        <v>138349.22752000001</v>
      </c>
      <c r="OB55" s="770">
        <v>1.05</v>
      </c>
      <c r="OC55" s="348">
        <f>'Proy 2022 vs 2019'!LZ27*OB55</f>
        <v>83808.083100000003</v>
      </c>
    </row>
    <row r="56" spans="1:393">
      <c r="A56" s="810" t="s">
        <v>228</v>
      </c>
      <c r="G56" s="770">
        <v>1.05</v>
      </c>
      <c r="H56" s="348">
        <f>'Proy 2022 vs 2019'!D28*G56</f>
        <v>139777.16130000001</v>
      </c>
      <c r="N56" s="770">
        <v>1.05</v>
      </c>
      <c r="O56" s="348">
        <f>'Proy 2022 vs 2019'!I28*N56</f>
        <v>169691.74739999999</v>
      </c>
      <c r="U56" s="770">
        <v>1.05</v>
      </c>
      <c r="V56" s="348">
        <f>'Proy 2022 vs 2019'!N28*U56</f>
        <v>153851.996025</v>
      </c>
      <c r="AB56" s="770">
        <v>1.05</v>
      </c>
      <c r="AC56" s="348">
        <f>'Proy 2022 vs 2019'!S28*AB56</f>
        <v>97404.504960000006</v>
      </c>
      <c r="AI56" s="770">
        <v>1.05</v>
      </c>
      <c r="AJ56" s="348">
        <f>'Proy 2022 vs 2019'!AC28*AI56</f>
        <v>94972.234560000012</v>
      </c>
      <c r="AP56" s="770">
        <v>1.05</v>
      </c>
      <c r="AQ56" s="348">
        <f>'Proy 2022 vs 2019'!AH28*AP56</f>
        <v>139704.25308000002</v>
      </c>
      <c r="AW56" s="770">
        <v>1.05</v>
      </c>
      <c r="AX56" s="348">
        <f>'Proy 2022 vs 2019'!AM28*AW56</f>
        <v>106124.94732000002</v>
      </c>
      <c r="BD56" s="770">
        <v>1.05</v>
      </c>
      <c r="BE56" s="348">
        <f>'Proy 2022 vs 2019'!AR28*BD56</f>
        <v>148778.47530000002</v>
      </c>
      <c r="BK56" s="770">
        <v>1.05</v>
      </c>
      <c r="BL56" s="348">
        <f>'Proy 2022 vs 2019'!BB28*BK56</f>
        <v>203979.20004000003</v>
      </c>
      <c r="BR56" s="770">
        <v>1.05</v>
      </c>
      <c r="BS56" s="348">
        <f>'Proy 2022 vs 2019'!BG28*BR56</f>
        <v>227607.74189999999</v>
      </c>
      <c r="BY56" s="770">
        <v>1.05</v>
      </c>
      <c r="BZ56" s="348">
        <f>'Proy 2022 vs 2019'!BL28*BY56</f>
        <v>237480.22042499998</v>
      </c>
      <c r="CF56" s="770">
        <v>1.05</v>
      </c>
      <c r="CG56" s="348">
        <f>'Proy 2022 vs 2019'!BQ28*CF56</f>
        <v>197571.572625</v>
      </c>
      <c r="CM56" s="770">
        <v>1.05</v>
      </c>
      <c r="CN56" s="348">
        <f>'Proy 2022 vs 2019'!BV28*CM56</f>
        <v>201221.01194999999</v>
      </c>
      <c r="CT56" s="770">
        <v>1</v>
      </c>
      <c r="CU56" s="348">
        <f>'Proy 2022 vs 2019'!CF28*CT56</f>
        <v>213475.51199999999</v>
      </c>
      <c r="DA56" s="770">
        <v>1</v>
      </c>
      <c r="DB56" s="348">
        <f>'Proy 2022 vs 2019'!CK28*DA56</f>
        <v>240774.58</v>
      </c>
      <c r="DH56" s="770">
        <v>1</v>
      </c>
      <c r="DI56" s="348">
        <f>'Proy 2022 vs 2019'!CP28*DH56</f>
        <v>219280.55099999998</v>
      </c>
      <c r="DO56" s="770">
        <v>1</v>
      </c>
      <c r="DP56" s="348">
        <f>'Proy 2022 vs 2019'!CU28*DO56</f>
        <v>224395.36900000004</v>
      </c>
      <c r="DV56" s="770">
        <v>1.02</v>
      </c>
      <c r="DW56" s="348">
        <f>'Proy 2022 vs 2019'!DE28*DV56</f>
        <v>280951.95832799998</v>
      </c>
      <c r="EC56" s="770">
        <v>1.02</v>
      </c>
      <c r="ED56" s="348">
        <f>'Proy 2022 vs 2019'!DJ28*EC56</f>
        <v>299253.52285439998</v>
      </c>
      <c r="EJ56" s="770">
        <v>1.02</v>
      </c>
      <c r="EK56" s="348">
        <f>'Proy 2022 vs 2019'!DO28*EJ56</f>
        <v>199243.43399999998</v>
      </c>
      <c r="EQ56" s="770">
        <v>1</v>
      </c>
      <c r="ER56" s="348">
        <f>'Proy 2022 vs 2019'!DT28*EQ56</f>
        <v>200122.21799999999</v>
      </c>
      <c r="EX56" s="770">
        <v>1.02</v>
      </c>
      <c r="EY56" s="348">
        <f>'Proy 2022 vs 2019'!ED28*EX56</f>
        <v>195779.86692</v>
      </c>
      <c r="FE56" s="770">
        <v>1.02</v>
      </c>
      <c r="FF56" s="348">
        <f>'Proy 2022 vs 2019'!EI28*FE56</f>
        <v>220148.45028000002</v>
      </c>
      <c r="FL56" s="770">
        <v>1.02</v>
      </c>
      <c r="FM56" s="348">
        <f>'Proy 2022 vs 2019'!EN28*FL56</f>
        <v>219580.06752000004</v>
      </c>
      <c r="FS56" s="770">
        <v>1.02</v>
      </c>
      <c r="FT56" s="348">
        <f>'Proy 2022 vs 2019'!ES28*FS56</f>
        <v>257800.08870000002</v>
      </c>
      <c r="FZ56" s="770">
        <v>1.02</v>
      </c>
      <c r="GA56" s="348">
        <f>'Proy 2022 vs 2019'!EX28*FZ56</f>
        <v>230308.99056000003</v>
      </c>
      <c r="GG56" s="770">
        <v>1.05</v>
      </c>
      <c r="GH56" s="348">
        <f>'Proy 2022 vs 2019'!FH28*GG56</f>
        <v>220649.94105000002</v>
      </c>
      <c r="GN56" s="770">
        <v>1.02</v>
      </c>
      <c r="GO56" s="348">
        <f>'Proy 2022 vs 2019'!FM28*GN56</f>
        <v>234307.32732000001</v>
      </c>
      <c r="GU56" s="770">
        <v>1.02</v>
      </c>
      <c r="GV56" s="348">
        <f>'Proy 2022 vs 2019'!FR28*GU56</f>
        <v>205591.53252000004</v>
      </c>
      <c r="HB56" s="770">
        <v>1.02</v>
      </c>
      <c r="HC56" s="348">
        <f>'Proy 2022 vs 2019'!FW28*HB56</f>
        <v>207948.80964000002</v>
      </c>
      <c r="HI56" s="770">
        <v>1.05</v>
      </c>
      <c r="HJ56" s="348">
        <f>'Proy 2022 vs 2019'!GG28*HI56</f>
        <v>220221.39635999998</v>
      </c>
      <c r="HP56" s="770">
        <v>1.05</v>
      </c>
      <c r="HQ56" s="348">
        <f>'Proy 2022 vs 2019'!GL28*HP56</f>
        <v>225896.41284</v>
      </c>
      <c r="HW56" s="770">
        <v>1.05</v>
      </c>
      <c r="HX56" s="348">
        <f>'Proy 2022 vs 2019'!GQ28*HW56</f>
        <v>202020.90761999995</v>
      </c>
      <c r="ID56" s="770">
        <v>1.05</v>
      </c>
      <c r="IE56" s="348">
        <f>'Proy 2022 vs 2019'!GV28*ID56</f>
        <v>212563.84359</v>
      </c>
      <c r="IK56" s="770">
        <v>1.05</v>
      </c>
      <c r="IL56" s="348">
        <f>'Proy 2022 vs 2019'!HF28*IK56</f>
        <v>239444.66700000002</v>
      </c>
      <c r="IR56" s="770">
        <v>1.05</v>
      </c>
      <c r="IS56" s="348">
        <f>'Proy 2022 vs 2019'!HK28*IR56</f>
        <v>232849.98765000005</v>
      </c>
      <c r="IY56" s="770">
        <v>1.05</v>
      </c>
      <c r="IZ56" s="348">
        <f>'Proy 2022 vs 2019'!HP28*IY56</f>
        <v>221118.99851999999</v>
      </c>
      <c r="JF56" s="770">
        <v>1.05</v>
      </c>
      <c r="JG56" s="348">
        <f>'Proy 2022 vs 2019'!HU28*JF56</f>
        <v>214509.89742000002</v>
      </c>
      <c r="JM56" s="770">
        <v>1.05</v>
      </c>
      <c r="JN56" s="348">
        <f>'Proy 2022 vs 2019'!HZ28*JM56</f>
        <v>223222.29467999999</v>
      </c>
      <c r="JO56" s="348"/>
      <c r="JT56" s="770">
        <v>1.05</v>
      </c>
      <c r="JU56" s="348">
        <f>'Proy 2022 vs 2019'!II28*JT56</f>
        <v>214442.86269000004</v>
      </c>
      <c r="KA56" s="770">
        <v>1.05</v>
      </c>
      <c r="KB56" s="348">
        <f>'Proy 2022 vs 2019'!IN28*KA56</f>
        <v>230966.33679000003</v>
      </c>
      <c r="KH56" s="770">
        <v>1.05</v>
      </c>
      <c r="KI56" s="348">
        <f>'Proy 2022 vs 2019'!IS28*KH56</f>
        <v>229233.92247000005</v>
      </c>
      <c r="KO56" s="770">
        <v>1.05</v>
      </c>
      <c r="KP56" s="348">
        <f>'Proy 2022 vs 2019'!IX28*KO56</f>
        <v>239219.24145000006</v>
      </c>
      <c r="KV56" s="770">
        <v>1.05</v>
      </c>
      <c r="KW56" s="348">
        <f>'Proy 2022 vs 2019'!JH28*KV56</f>
        <v>199236.30299999999</v>
      </c>
      <c r="LC56" s="770">
        <v>1.05</v>
      </c>
      <c r="LD56" s="348">
        <f>'Proy 2022 vs 2019'!JM28*LC56</f>
        <v>319043.71380000003</v>
      </c>
      <c r="LJ56" s="770">
        <v>1.05</v>
      </c>
      <c r="LK56" s="348">
        <f>'Proy 2022 vs 2019'!JR28*LJ56</f>
        <v>314794.82580000005</v>
      </c>
      <c r="LQ56" s="770">
        <v>1.05</v>
      </c>
      <c r="LR56" s="348">
        <f>'Proy 2022 vs 2019'!JW28*LQ56</f>
        <v>315317.45490000001</v>
      </c>
      <c r="LX56" s="770">
        <v>1.05</v>
      </c>
      <c r="LY56" s="348">
        <f>'Proy 2022 vs 2019'!KG28*LX56</f>
        <v>378529.86569999997</v>
      </c>
      <c r="ME56" s="770">
        <v>1.05</v>
      </c>
      <c r="MF56" s="348">
        <f>'Proy 2022 vs 2019'!KL28*ME56</f>
        <v>525464.46539999999</v>
      </c>
      <c r="ML56" s="770">
        <v>1.05</v>
      </c>
      <c r="MM56" s="348">
        <f>'Proy 2022 vs 2019'!KQ28*ML56</f>
        <v>627466.85400000005</v>
      </c>
      <c r="MS56" s="770">
        <v>1.05</v>
      </c>
      <c r="MT56" s="348">
        <f>'Proy 2022 vs 2019'!KV28*MS56</f>
        <v>687266.11589999998</v>
      </c>
      <c r="MZ56" s="770">
        <v>1.05</v>
      </c>
      <c r="NA56" s="348">
        <f>'Proy 2022 vs 2019'!LA28*MZ56</f>
        <v>294332.63159999996</v>
      </c>
      <c r="NG56" s="770">
        <v>1.2</v>
      </c>
      <c r="NH56" s="348">
        <f>'Proy 2022 vs 2019'!LK28*'Tabla de Metas'!NG56</f>
        <v>196467.63839999997</v>
      </c>
      <c r="NN56" s="770">
        <v>1.05</v>
      </c>
      <c r="NO56" s="348">
        <f>'Proy 2022 vs 2019'!LP28*NN56</f>
        <v>161923.41899999999</v>
      </c>
      <c r="NU56" s="770">
        <v>1.1200000000000001</v>
      </c>
      <c r="NV56" s="348">
        <f>'Proy 2022 vs 2019'!LU28*NU56</f>
        <v>246572.09920000003</v>
      </c>
      <c r="OB56" s="770">
        <v>1.05</v>
      </c>
      <c r="OC56" s="348">
        <f>'Proy 2022 vs 2019'!LZ28*OB56</f>
        <v>240802.44300000003</v>
      </c>
    </row>
    <row r="57" spans="1:393">
      <c r="A57" s="810" t="s">
        <v>229</v>
      </c>
      <c r="G57" s="770">
        <v>1.05</v>
      </c>
      <c r="H57" s="348">
        <f>'Proy 2022 vs 2019'!D29*G57</f>
        <v>159653.91644999999</v>
      </c>
      <c r="N57" s="770">
        <v>1.05</v>
      </c>
      <c r="O57" s="348">
        <f>'Proy 2022 vs 2019'!I29*N57</f>
        <v>183972.390525</v>
      </c>
      <c r="U57" s="770">
        <v>1.05</v>
      </c>
      <c r="V57" s="348">
        <f>'Proy 2022 vs 2019'!N29*U57</f>
        <v>166146.25597499998</v>
      </c>
      <c r="AB57" s="770">
        <v>1.05</v>
      </c>
      <c r="AC57" s="348">
        <f>'Proy 2022 vs 2019'!S29*AB57</f>
        <v>94308.06</v>
      </c>
      <c r="AI57" s="770">
        <v>1.05</v>
      </c>
      <c r="AJ57" s="348">
        <f>'Proy 2022 vs 2019'!AC29*AI57</f>
        <v>98083.912500000006</v>
      </c>
      <c r="AP57" s="770">
        <v>1.05</v>
      </c>
      <c r="AQ57" s="348">
        <f>'Proy 2022 vs 2019'!AH29*AP57</f>
        <v>138909.90382500002</v>
      </c>
      <c r="AW57" s="770">
        <v>1.05</v>
      </c>
      <c r="AX57" s="348">
        <f>'Proy 2022 vs 2019'!AM29*AW57</f>
        <v>84932.272425000003</v>
      </c>
      <c r="BD57" s="770">
        <v>1.05</v>
      </c>
      <c r="BE57" s="348">
        <f>'Proy 2022 vs 2019'!AR29*BD57</f>
        <v>174735.76522500001</v>
      </c>
      <c r="BK57" s="770">
        <v>1.05</v>
      </c>
      <c r="BL57" s="348">
        <f>'Proy 2022 vs 2019'!BB29*BK57</f>
        <v>194417.70768000002</v>
      </c>
      <c r="BR57" s="770">
        <v>1.05</v>
      </c>
      <c r="BS57" s="348">
        <f>'Proy 2022 vs 2019'!BG29*BR57</f>
        <v>227320.38766500002</v>
      </c>
      <c r="BY57" s="770">
        <v>1.05</v>
      </c>
      <c r="BZ57" s="348">
        <f>'Proy 2022 vs 2019'!BL29*BY57</f>
        <v>247918.52736000004</v>
      </c>
      <c r="CF57" s="770">
        <v>1.05</v>
      </c>
      <c r="CG57" s="348">
        <f>'Proy 2022 vs 2019'!BQ29*CF57</f>
        <v>216518.42015999998</v>
      </c>
      <c r="CM57" s="770">
        <v>1.05</v>
      </c>
      <c r="CN57" s="348">
        <f>'Proy 2022 vs 2019'!BV29*CM57</f>
        <v>242467.20288</v>
      </c>
      <c r="CT57" s="770">
        <v>1</v>
      </c>
      <c r="CU57" s="348">
        <f>'Proy 2022 vs 2019'!CF29*CT57</f>
        <v>234552.64319999999</v>
      </c>
      <c r="DA57" s="770">
        <v>1</v>
      </c>
      <c r="DB57" s="348">
        <f>'Proy 2022 vs 2019'!CK29*DA57</f>
        <v>239116.15679999997</v>
      </c>
      <c r="DH57" s="770">
        <v>1</v>
      </c>
      <c r="DI57" s="348">
        <f>'Proy 2022 vs 2019'!CP29*DH57</f>
        <v>222063.77279999998</v>
      </c>
      <c r="DO57" s="770">
        <v>1</v>
      </c>
      <c r="DP57" s="348">
        <f>'Proy 2022 vs 2019'!CU29*DO57</f>
        <v>196559.3554</v>
      </c>
      <c r="DV57" s="770">
        <v>1.02</v>
      </c>
      <c r="DW57" s="348">
        <f>'Proy 2022 vs 2019'!DE29*DV57</f>
        <v>251271.33849000002</v>
      </c>
      <c r="EC57" s="770">
        <v>1.02</v>
      </c>
      <c r="ED57" s="348">
        <f>'Proy 2022 vs 2019'!DJ29*EC57</f>
        <v>324534.39733560005</v>
      </c>
      <c r="EJ57" s="770">
        <v>1.02</v>
      </c>
      <c r="EK57" s="348">
        <f>'Proy 2022 vs 2019'!DO29*EJ57</f>
        <v>198350.81567999997</v>
      </c>
      <c r="EQ57" s="770">
        <v>1</v>
      </c>
      <c r="ER57" s="348">
        <f>'Proy 2022 vs 2019'!DT29*EQ57</f>
        <v>202216.3872</v>
      </c>
      <c r="EX57" s="770">
        <v>1.02</v>
      </c>
      <c r="EY57" s="348">
        <f>'Proy 2022 vs 2019'!ED29*EX57</f>
        <v>197825.5575</v>
      </c>
      <c r="FE57" s="770">
        <v>1.02</v>
      </c>
      <c r="FF57" s="348">
        <f>'Proy 2022 vs 2019'!EI29*FE57</f>
        <v>255951.69263999999</v>
      </c>
      <c r="FL57" s="770">
        <v>1.02</v>
      </c>
      <c r="FM57" s="348">
        <f>'Proy 2022 vs 2019'!EN29*FL57</f>
        <v>206441.19190800001</v>
      </c>
      <c r="FS57" s="770">
        <v>1.02</v>
      </c>
      <c r="FT57" s="348">
        <f>'Proy 2022 vs 2019'!ES29*FS57</f>
        <v>235200.33783</v>
      </c>
      <c r="FZ57" s="770">
        <v>1.02</v>
      </c>
      <c r="GA57" s="348">
        <f>'Proy 2022 vs 2019'!EX29*FZ57</f>
        <v>210287.96452200002</v>
      </c>
      <c r="GG57" s="770">
        <v>1.02</v>
      </c>
      <c r="GH57" s="348">
        <f>'Proy 2022 vs 2019'!FH29*GG57</f>
        <v>216140.43412799999</v>
      </c>
      <c r="GN57" s="770">
        <v>1.02</v>
      </c>
      <c r="GO57" s="348">
        <f>'Proy 2022 vs 2019'!FM29*GN57</f>
        <v>232382.31120599998</v>
      </c>
      <c r="GU57" s="770">
        <v>1.02</v>
      </c>
      <c r="GV57" s="348">
        <f>'Proy 2022 vs 2019'!FR29*GU57</f>
        <v>198846.80893799997</v>
      </c>
      <c r="HB57" s="770">
        <v>1.02</v>
      </c>
      <c r="HC57" s="348">
        <f>'Proy 2022 vs 2019'!FW29*HB57</f>
        <v>214870.830438</v>
      </c>
      <c r="HI57" s="770">
        <v>1.05</v>
      </c>
      <c r="HJ57" s="348">
        <f>'Proy 2022 vs 2019'!GG29*HI57</f>
        <v>262394.82506999996</v>
      </c>
      <c r="HP57" s="770">
        <v>1.05</v>
      </c>
      <c r="HQ57" s="348">
        <f>'Proy 2022 vs 2019'!GL29*HP57</f>
        <v>270546.11031000002</v>
      </c>
      <c r="HW57" s="770">
        <v>1.05</v>
      </c>
      <c r="HX57" s="348">
        <f>'Proy 2022 vs 2019'!GQ29*HW57</f>
        <v>239079.18741000001</v>
      </c>
      <c r="ID57" s="770">
        <v>1.05</v>
      </c>
      <c r="IE57" s="348">
        <f>'Proy 2022 vs 2019'!GV29*ID57</f>
        <v>220493.87304000001</v>
      </c>
      <c r="IK57" s="770">
        <v>1.05</v>
      </c>
      <c r="IL57" s="348">
        <f>'Proy 2022 vs 2019'!HF29*IK57</f>
        <v>213851.92500000002</v>
      </c>
      <c r="IR57" s="770">
        <v>1.05</v>
      </c>
      <c r="IS57" s="348">
        <f>'Proy 2022 vs 2019'!HK29*IR57</f>
        <v>218975.37774</v>
      </c>
      <c r="IY57" s="770">
        <v>1.05</v>
      </c>
      <c r="IZ57" s="348">
        <f>'Proy 2022 vs 2019'!HP29*IY57</f>
        <v>216464.22671999998</v>
      </c>
      <c r="JF57" s="770">
        <v>1.05</v>
      </c>
      <c r="JG57" s="348">
        <f>'Proy 2022 vs 2019'!HU29*JF57</f>
        <v>234415.00824</v>
      </c>
      <c r="JM57" s="770">
        <v>1.05</v>
      </c>
      <c r="JN57" s="348">
        <f>'Proy 2022 vs 2019'!HZ29*JM57</f>
        <v>236438.13543000002</v>
      </c>
      <c r="JO57" s="348"/>
      <c r="JT57" s="770">
        <v>1.05</v>
      </c>
      <c r="JU57" s="348">
        <f>'Proy 2022 vs 2019'!II29*JT57</f>
        <v>226049.79579000003</v>
      </c>
      <c r="KA57" s="770">
        <v>1.05</v>
      </c>
      <c r="KB57" s="348">
        <f>'Proy 2022 vs 2019'!IN29*KA57</f>
        <v>237852.03666000004</v>
      </c>
      <c r="KH57" s="770">
        <v>1.05</v>
      </c>
      <c r="KI57" s="348">
        <f>'Proy 2022 vs 2019'!IS29*KH57</f>
        <v>210051.13521000001</v>
      </c>
      <c r="KO57" s="770">
        <v>1.05</v>
      </c>
      <c r="KP57" s="348">
        <f>'Proy 2022 vs 2019'!IX29*KO57</f>
        <v>230063.31106500002</v>
      </c>
      <c r="KV57" s="770">
        <v>1.03</v>
      </c>
      <c r="KW57" s="348">
        <f>'Proy 2022 vs 2019'!JH29*KV57</f>
        <v>188235.43550000002</v>
      </c>
      <c r="LC57" s="770">
        <v>1.03</v>
      </c>
      <c r="LD57" s="348">
        <f>'Proy 2022 vs 2019'!JM29*LC57</f>
        <v>258937.97270000001</v>
      </c>
      <c r="LJ57" s="770">
        <v>1.03</v>
      </c>
      <c r="LK57" s="348">
        <f>'Proy 2022 vs 2019'!JR29*LJ57</f>
        <v>308771.69020000001</v>
      </c>
      <c r="LQ57" s="770">
        <v>1.03</v>
      </c>
      <c r="LR57" s="348">
        <f>'Proy 2022 vs 2019'!JW29*LQ57</f>
        <v>272249.68240000005</v>
      </c>
      <c r="LX57" s="770">
        <v>1.05</v>
      </c>
      <c r="LY57" s="348">
        <f>'Proy 2022 vs 2019'!KG29*LX57</f>
        <v>408499.21350000001</v>
      </c>
      <c r="ME57" s="770">
        <v>1.05</v>
      </c>
      <c r="MF57" s="348">
        <f>'Proy 2022 vs 2019'!KL29*ME57</f>
        <v>556984.77449999994</v>
      </c>
      <c r="ML57" s="770">
        <v>1.05</v>
      </c>
      <c r="MM57" s="348">
        <f>'Proy 2022 vs 2019'!KQ29*ML57</f>
        <v>676316.52899999998</v>
      </c>
      <c r="MS57" s="770">
        <v>1.05</v>
      </c>
      <c r="MT57" s="348">
        <f>'Proy 2022 vs 2019'!KV29*MS57</f>
        <v>596369.87550000008</v>
      </c>
      <c r="MZ57" s="770">
        <v>1.05</v>
      </c>
      <c r="NA57" s="348">
        <f>'Proy 2022 vs 2019'!LA29*MZ57</f>
        <v>269808.462</v>
      </c>
      <c r="NG57" s="770">
        <v>1.1499999999999999</v>
      </c>
      <c r="NH57" s="348">
        <f>'Proy 2022 vs 2019'!LK29*'Tabla de Metas'!NG57</f>
        <v>196140.46536</v>
      </c>
      <c r="NN57" s="770">
        <v>1.05</v>
      </c>
      <c r="NO57" s="348">
        <f>'Proy 2022 vs 2019'!LP29*NN57</f>
        <v>158001.21120000002</v>
      </c>
      <c r="NU57" s="770">
        <v>1.1200000000000001</v>
      </c>
      <c r="NV57" s="348">
        <f>'Proy 2022 vs 2019'!LU29*NU57</f>
        <v>236337.29728</v>
      </c>
      <c r="OB57" s="770">
        <v>1.05</v>
      </c>
      <c r="OC57" s="348">
        <f>'Proy 2022 vs 2019'!LZ29*OB57</f>
        <v>200882.25360000003</v>
      </c>
    </row>
    <row r="58" spans="1:393">
      <c r="A58" s="810" t="s">
        <v>230</v>
      </c>
      <c r="G58" s="770">
        <v>1.05</v>
      </c>
      <c r="H58" s="348">
        <f>'Proy 2022 vs 2019'!D30*G58</f>
        <v>74944.224599999987</v>
      </c>
      <c r="N58" s="770">
        <v>1.05</v>
      </c>
      <c r="O58" s="348">
        <f>'Proy 2022 vs 2019'!I30*N58</f>
        <v>74911.45199999999</v>
      </c>
      <c r="U58" s="770">
        <v>1.05</v>
      </c>
      <c r="V58" s="348">
        <f>'Proy 2022 vs 2019'!N30*U58</f>
        <v>73740.902549999999</v>
      </c>
      <c r="AB58" s="770">
        <v>1.05</v>
      </c>
      <c r="AC58" s="348">
        <f>'Proy 2022 vs 2019'!S30*AB58</f>
        <v>67206.788880000007</v>
      </c>
      <c r="AI58" s="770">
        <v>1.05</v>
      </c>
      <c r="AJ58" s="348">
        <f>'Proy 2022 vs 2019'!AC30*AI58</f>
        <v>62849.830890000005</v>
      </c>
      <c r="AP58" s="770">
        <v>1.05</v>
      </c>
      <c r="AQ58" s="348">
        <f>'Proy 2022 vs 2019'!AH30*AP58</f>
        <v>76503.126000000004</v>
      </c>
      <c r="AW58" s="770">
        <v>1.05</v>
      </c>
      <c r="AX58" s="348">
        <f>'Proy 2022 vs 2019'!AM30*AW58</f>
        <v>64679.025600000001</v>
      </c>
      <c r="BD58" s="770">
        <v>1.05</v>
      </c>
      <c r="BE58" s="348">
        <f>'Proy 2022 vs 2019'!AR30*BD58</f>
        <v>70120.993740000005</v>
      </c>
      <c r="BK58" s="770">
        <v>1.05</v>
      </c>
      <c r="BL58" s="348">
        <f>'Proy 2022 vs 2019'!BB30*BK58</f>
        <v>101540.13870000001</v>
      </c>
      <c r="BR58" s="770">
        <v>1.05</v>
      </c>
      <c r="BS58" s="348">
        <f>'Proy 2022 vs 2019'!BG30*BR58</f>
        <v>116393.15919000001</v>
      </c>
      <c r="BY58" s="770">
        <v>1.05</v>
      </c>
      <c r="BZ58" s="348">
        <f>'Proy 2022 vs 2019'!BL30*BY58</f>
        <v>121937.74613999999</v>
      </c>
      <c r="CF58" s="770">
        <v>1.05</v>
      </c>
      <c r="CG58" s="348">
        <f>'Proy 2022 vs 2019'!BQ30*CF58</f>
        <v>115655.967</v>
      </c>
      <c r="CM58" s="770">
        <v>1.05</v>
      </c>
      <c r="CN58" s="348">
        <f>'Proy 2022 vs 2019'!BV30*CM58</f>
        <v>129677.69850000001</v>
      </c>
      <c r="CT58" s="770">
        <v>1</v>
      </c>
      <c r="CU58" s="348">
        <f>'Proy 2022 vs 2019'!CF30*CT58</f>
        <v>78026.626999999993</v>
      </c>
      <c r="DA58" s="770">
        <v>1</v>
      </c>
      <c r="DB58" s="348">
        <f>'Proy 2022 vs 2019'!CK30*DA58</f>
        <v>73631.845000000001</v>
      </c>
      <c r="DH58" s="770">
        <v>1</v>
      </c>
      <c r="DI58" s="348">
        <f>'Proy 2022 vs 2019'!CP30*DH58</f>
        <v>63707.475999999988</v>
      </c>
      <c r="DO58" s="770">
        <v>1</v>
      </c>
      <c r="DP58" s="348">
        <f>'Proy 2022 vs 2019'!CU30*DO58</f>
        <v>83565.063000000009</v>
      </c>
      <c r="DV58" s="770">
        <v>1.02</v>
      </c>
      <c r="DW58" s="348">
        <f>'Proy 2022 vs 2019'!DE30*DV58</f>
        <v>92747.432814</v>
      </c>
      <c r="EC58" s="770">
        <v>1.02</v>
      </c>
      <c r="ED58" s="348">
        <f>'Proy 2022 vs 2019'!DJ30*EC58</f>
        <v>121229.876196</v>
      </c>
      <c r="EJ58" s="770">
        <v>1.02</v>
      </c>
      <c r="EK58" s="348">
        <f>'Proy 2022 vs 2019'!DO30*EJ58</f>
        <v>81513.874260000011</v>
      </c>
      <c r="EQ58" s="770">
        <v>1.02</v>
      </c>
      <c r="ER58" s="348">
        <f>'Proy 2022 vs 2019'!DT30*EQ58</f>
        <v>81624.915540000002</v>
      </c>
      <c r="EX58" s="770">
        <v>1.02</v>
      </c>
      <c r="EY58" s="348">
        <f>'Proy 2022 vs 2019'!ED30*EX58</f>
        <v>95737.100040000005</v>
      </c>
      <c r="FE58" s="770">
        <v>1.02</v>
      </c>
      <c r="FF58" s="348">
        <f>'Proy 2022 vs 2019'!EI30*FE58</f>
        <v>115777.7469</v>
      </c>
      <c r="FL58" s="770">
        <v>1.02</v>
      </c>
      <c r="FM58" s="348">
        <f>'Proy 2022 vs 2019'!EN30*FL58</f>
        <v>109850.33106000001</v>
      </c>
      <c r="FS58" s="770">
        <v>1.02</v>
      </c>
      <c r="FT58" s="348">
        <f>'Proy 2022 vs 2019'!ES30*FS58</f>
        <v>111401.00748</v>
      </c>
      <c r="FZ58" s="770">
        <v>1.02</v>
      </c>
      <c r="GA58" s="348">
        <f>'Proy 2022 vs 2019'!EX30*FZ58</f>
        <v>111190.95990000002</v>
      </c>
      <c r="GG58" s="770">
        <v>1.05</v>
      </c>
      <c r="GH58" s="348">
        <f>'Proy 2022 vs 2019'!FH30*GG58</f>
        <v>104786.93736</v>
      </c>
      <c r="GN58" s="770">
        <v>1.02</v>
      </c>
      <c r="GO58" s="348">
        <f>'Proy 2022 vs 2019'!FM30*GN58</f>
        <v>104417.00199599999</v>
      </c>
      <c r="GU58" s="770">
        <v>1.02</v>
      </c>
      <c r="GV58" s="348">
        <f>'Proy 2022 vs 2019'!FR30*GU58</f>
        <v>84739.274400000009</v>
      </c>
      <c r="HB58" s="770">
        <v>1.02</v>
      </c>
      <c r="HC58" s="348">
        <f>'Proy 2022 vs 2019'!FW30*HB58</f>
        <v>89828.315112000011</v>
      </c>
      <c r="HI58" s="770">
        <v>1.05</v>
      </c>
      <c r="HJ58" s="348">
        <f>'Proy 2022 vs 2019'!GG30*HI58</f>
        <v>87842.388900000005</v>
      </c>
      <c r="HP58" s="770">
        <v>1.05</v>
      </c>
      <c r="HQ58" s="348">
        <f>'Proy 2022 vs 2019'!GL30*HP58</f>
        <v>105923.03988</v>
      </c>
      <c r="HW58" s="770">
        <v>1.05</v>
      </c>
      <c r="HX58" s="348">
        <f>'Proy 2022 vs 2019'!GQ30*HW58</f>
        <v>94933.031760000013</v>
      </c>
      <c r="ID58" s="770">
        <v>1.05</v>
      </c>
      <c r="IE58" s="348">
        <f>'Proy 2022 vs 2019'!GV30*ID58</f>
        <v>84000.056280000004</v>
      </c>
      <c r="IK58" s="770">
        <v>1.05</v>
      </c>
      <c r="IL58" s="348">
        <f>'Proy 2022 vs 2019'!HF30*IK58</f>
        <v>100894.90950000001</v>
      </c>
      <c r="IR58" s="770">
        <v>1.05</v>
      </c>
      <c r="IS58" s="348">
        <f>'Proy 2022 vs 2019'!HK30*IR58</f>
        <v>105760.11253500001</v>
      </c>
      <c r="IY58" s="770">
        <v>1.05</v>
      </c>
      <c r="IZ58" s="348">
        <f>'Proy 2022 vs 2019'!HP30*IY58</f>
        <v>102777.57913500001</v>
      </c>
      <c r="JF58" s="770">
        <v>1.05</v>
      </c>
      <c r="JG58" s="348">
        <f>'Proy 2022 vs 2019'!HU30*JF58</f>
        <v>85644.883170000016</v>
      </c>
      <c r="JM58" s="770">
        <v>1.05</v>
      </c>
      <c r="JN58" s="348">
        <f>'Proy 2022 vs 2019'!HZ30*JM58</f>
        <v>96871.503960000002</v>
      </c>
      <c r="JO58" s="348"/>
      <c r="JT58" s="770">
        <v>1.05</v>
      </c>
      <c r="JU58" s="348">
        <f>'Proy 2022 vs 2019'!II30*JT58</f>
        <v>82448.511810000011</v>
      </c>
      <c r="KA58" s="770">
        <v>1.05</v>
      </c>
      <c r="KB58" s="348">
        <f>'Proy 2022 vs 2019'!IN30*KA58</f>
        <v>96690.355440000014</v>
      </c>
      <c r="KH58" s="770">
        <v>1.05</v>
      </c>
      <c r="KI58" s="348">
        <f>'Proy 2022 vs 2019'!IS30*KH58</f>
        <v>90050.228729999988</v>
      </c>
      <c r="KO58" s="770">
        <v>1.05</v>
      </c>
      <c r="KP58" s="348">
        <f>'Proy 2022 vs 2019'!IX30*KO58</f>
        <v>89992.172549999988</v>
      </c>
      <c r="KV58" s="770">
        <v>1.03</v>
      </c>
      <c r="KW58" s="348">
        <f>'Proy 2022 vs 2019'!JH30*KV58</f>
        <v>93335.050826000006</v>
      </c>
      <c r="LC58" s="770">
        <v>1.03</v>
      </c>
      <c r="LD58" s="348">
        <f>'Proy 2022 vs 2019'!JM30*LC58</f>
        <v>122368.756952</v>
      </c>
      <c r="LJ58" s="770">
        <v>1.03</v>
      </c>
      <c r="LK58" s="348">
        <f>'Proy 2022 vs 2019'!JR30*LJ58</f>
        <v>128425.22884600001</v>
      </c>
      <c r="LQ58" s="770">
        <v>1.03</v>
      </c>
      <c r="LR58" s="348">
        <f>'Proy 2022 vs 2019'!JW30*LQ58</f>
        <v>144267.78553600001</v>
      </c>
      <c r="LX58" s="770">
        <v>1.05</v>
      </c>
      <c r="LY58" s="348">
        <f>'Proy 2022 vs 2019'!KG30*LX58</f>
        <v>159167.29248</v>
      </c>
      <c r="ME58" s="770">
        <v>1.05</v>
      </c>
      <c r="MF58" s="348">
        <f>'Proy 2022 vs 2019'!KL30*ME58</f>
        <v>198220.17600000001</v>
      </c>
      <c r="ML58" s="770">
        <v>1.05</v>
      </c>
      <c r="MM58" s="348">
        <f>'Proy 2022 vs 2019'!KQ30*ML58</f>
        <v>291608.53722</v>
      </c>
      <c r="MS58" s="770">
        <v>1.05</v>
      </c>
      <c r="MT58" s="348">
        <f>'Proy 2022 vs 2019'!KV30*MS58</f>
        <v>246636.21968999997</v>
      </c>
      <c r="MZ58" s="770">
        <v>1.05</v>
      </c>
      <c r="NA58" s="348">
        <f>'Proy 2022 vs 2019'!LA30*MZ58</f>
        <v>120331.96496999999</v>
      </c>
      <c r="NG58" s="770">
        <v>1.1200000000000001</v>
      </c>
      <c r="NH58" s="348">
        <f>'Proy 2022 vs 2019'!LK30*'Tabla de Metas'!NG58</f>
        <v>126218.91968000002</v>
      </c>
      <c r="NN58" s="770">
        <v>1.05</v>
      </c>
      <c r="NO58" s="348">
        <f>'Proy 2022 vs 2019'!LP30*NN58</f>
        <v>85244.386500000008</v>
      </c>
      <c r="NU58" s="770">
        <v>1.1200000000000001</v>
      </c>
      <c r="NV58" s="348">
        <f>'Proy 2022 vs 2019'!LU30*NU58</f>
        <v>103124.08288</v>
      </c>
      <c r="OB58" s="770">
        <v>1.05</v>
      </c>
      <c r="OC58" s="348">
        <f>'Proy 2022 vs 2019'!LZ30*OB58</f>
        <v>92919.581999999995</v>
      </c>
    </row>
    <row r="59" spans="1:393">
      <c r="A59" s="810" t="s">
        <v>231</v>
      </c>
      <c r="G59" s="770">
        <v>1.05</v>
      </c>
      <c r="H59" s="348">
        <f>'Proy 2022 vs 2019'!D31*G59</f>
        <v>0</v>
      </c>
      <c r="N59" s="770">
        <v>1.05</v>
      </c>
      <c r="O59" s="348">
        <f>'Proy 2022 vs 2019'!I31*N59</f>
        <v>0</v>
      </c>
      <c r="U59" s="770">
        <v>1.05</v>
      </c>
      <c r="V59" s="348">
        <f>'Proy 2022 vs 2019'!N31*U59</f>
        <v>0</v>
      </c>
      <c r="AB59" s="770">
        <v>1.05</v>
      </c>
      <c r="AC59" s="348">
        <f>'Proy 2022 vs 2019'!S31*AB59</f>
        <v>0</v>
      </c>
      <c r="AI59" s="770">
        <v>1.05</v>
      </c>
      <c r="AJ59" s="348">
        <f>'Proy 2022 vs 2019'!AC31*AI59</f>
        <v>0</v>
      </c>
      <c r="AP59" s="770">
        <v>1.05</v>
      </c>
      <c r="AQ59" s="348">
        <f>'Proy 2022 vs 2019'!AH31*AP59</f>
        <v>0</v>
      </c>
      <c r="AW59" s="770">
        <v>1.05</v>
      </c>
      <c r="AX59" s="348">
        <f>'Proy 2022 vs 2019'!AM31*AW59</f>
        <v>0</v>
      </c>
      <c r="BD59" s="770">
        <v>1.05</v>
      </c>
      <c r="BE59" s="348">
        <f>'Proy 2022 vs 2019'!AR31*BD59</f>
        <v>0</v>
      </c>
      <c r="BK59" s="770">
        <v>1.05</v>
      </c>
      <c r="BL59" s="348">
        <f>'Proy 2022 vs 2019'!BB31*BK59</f>
        <v>0</v>
      </c>
      <c r="BR59" s="770">
        <v>1.05</v>
      </c>
      <c r="BS59" s="348">
        <f>'Proy 2022 vs 2019'!BG31*BR59</f>
        <v>0</v>
      </c>
      <c r="BY59" s="770">
        <v>1.05</v>
      </c>
      <c r="BZ59" s="348">
        <f>'Proy 2022 vs 2019'!BL31*BY59</f>
        <v>0</v>
      </c>
      <c r="CF59" s="770">
        <v>1.05</v>
      </c>
      <c r="CG59" s="348">
        <f>'Proy 2022 vs 2019'!BQ31*CF59</f>
        <v>0</v>
      </c>
      <c r="CM59" s="770">
        <v>1.05</v>
      </c>
      <c r="CN59" s="348">
        <f>'Proy 2022 vs 2019'!BV31*CM59</f>
        <v>0</v>
      </c>
      <c r="CT59" s="770">
        <v>1</v>
      </c>
      <c r="CU59" s="348">
        <f>'Proy 2022 vs 2019'!CF31*CT59</f>
        <v>0</v>
      </c>
      <c r="DA59" s="770">
        <v>1</v>
      </c>
      <c r="DB59" s="348">
        <f>'Proy 2022 vs 2019'!CK31*DA59</f>
        <v>0</v>
      </c>
      <c r="DH59" s="770">
        <v>1</v>
      </c>
      <c r="DI59" s="348">
        <f>'Proy 2022 vs 2019'!CP31*DH59</f>
        <v>0</v>
      </c>
      <c r="DO59" s="770">
        <v>1</v>
      </c>
      <c r="DP59" s="348">
        <f>'Proy 2022 vs 2019'!CU31*DO59</f>
        <v>0</v>
      </c>
      <c r="DV59" s="770">
        <v>1.02</v>
      </c>
      <c r="DW59" s="348">
        <f>'Proy 2022 vs 2019'!DE31*DV59</f>
        <v>0</v>
      </c>
      <c r="EC59" s="770">
        <v>1.02</v>
      </c>
      <c r="ED59" s="348">
        <f>'Proy 2022 vs 2019'!DJ31*EC59</f>
        <v>0</v>
      </c>
      <c r="EJ59" s="770">
        <v>1.02</v>
      </c>
      <c r="EK59" s="348">
        <f>'Proy 2022 vs 2019'!DO31*EJ59</f>
        <v>0</v>
      </c>
      <c r="EQ59" s="770">
        <v>1.02</v>
      </c>
      <c r="ER59" s="348">
        <f>'Proy 2022 vs 2019'!DT31*EQ59</f>
        <v>0</v>
      </c>
      <c r="EX59" s="770">
        <v>1.02</v>
      </c>
      <c r="EY59" s="348">
        <f>'Proy 2022 vs 2019'!ED31*EX59</f>
        <v>0</v>
      </c>
      <c r="FE59" s="770">
        <v>1.02</v>
      </c>
      <c r="FF59" s="348">
        <f>'Proy 2022 vs 2019'!EI31*FE59</f>
        <v>0</v>
      </c>
      <c r="FL59" s="770">
        <v>1.02</v>
      </c>
      <c r="FM59" s="348">
        <f>'Proy 2022 vs 2019'!EN31*FL59</f>
        <v>0</v>
      </c>
      <c r="FS59" s="770">
        <v>1.02</v>
      </c>
      <c r="FT59" s="348">
        <f>'Proy 2022 vs 2019'!ES31*FS59</f>
        <v>0</v>
      </c>
      <c r="FZ59" s="770">
        <v>1.02</v>
      </c>
      <c r="GA59" s="348">
        <f>'Proy 2022 vs 2019'!EX31*FZ59</f>
        <v>0</v>
      </c>
      <c r="GG59" s="770">
        <v>1.02</v>
      </c>
      <c r="GH59" s="348">
        <f>'Proy 2022 vs 2019'!FH31*GG59</f>
        <v>128182.18260959999</v>
      </c>
      <c r="GN59" s="770">
        <v>1.02</v>
      </c>
      <c r="GO59" s="348">
        <f>'Proy 2022 vs 2019'!FM31*GN59</f>
        <v>128112.442731</v>
      </c>
      <c r="GU59" s="770">
        <v>1.02</v>
      </c>
      <c r="GV59" s="348">
        <f>'Proy 2022 vs 2019'!FR31*GU59</f>
        <v>121323.1130496</v>
      </c>
      <c r="HB59" s="770">
        <v>1.02</v>
      </c>
      <c r="HC59" s="348">
        <f>'Proy 2022 vs 2019'!FW31*HB59</f>
        <v>112542.1436286</v>
      </c>
      <c r="HI59" s="770">
        <v>1.05</v>
      </c>
      <c r="HJ59" s="348">
        <f>'Proy 2022 vs 2019'!GG31*HI59</f>
        <v>111660.55099499998</v>
      </c>
      <c r="HP59" s="770">
        <v>1.05</v>
      </c>
      <c r="HQ59" s="348">
        <f>'Proy 2022 vs 2019'!GL31*HP59</f>
        <v>110956.994295</v>
      </c>
      <c r="HW59" s="770">
        <v>1.05</v>
      </c>
      <c r="HX59" s="348">
        <f>'Proy 2022 vs 2019'!GQ31*HW59</f>
        <v>113425.16141249999</v>
      </c>
      <c r="ID59" s="770">
        <v>1.05</v>
      </c>
      <c r="IE59" s="348">
        <f>'Proy 2022 vs 2019'!GV31*ID59</f>
        <v>109421.20040249999</v>
      </c>
      <c r="IK59" s="770">
        <v>1.05</v>
      </c>
      <c r="IL59" s="348">
        <f>'Proy 2022 vs 2019'!HF31*IK59</f>
        <v>83342.122499999998</v>
      </c>
      <c r="IR59" s="770">
        <v>1.05</v>
      </c>
      <c r="IS59" s="348">
        <f>'Proy 2022 vs 2019'!HK31*IR59</f>
        <v>71358.077699999994</v>
      </c>
      <c r="IY59" s="770">
        <v>1.05</v>
      </c>
      <c r="IZ59" s="348">
        <f>'Proy 2022 vs 2019'!HP31*IY59</f>
        <v>75828.952499999999</v>
      </c>
      <c r="JF59" s="770">
        <v>1.05</v>
      </c>
      <c r="JG59" s="348">
        <f>'Proy 2022 vs 2019'!HU31*JF59</f>
        <v>78074.559412499992</v>
      </c>
      <c r="JM59" s="770">
        <v>1.05</v>
      </c>
      <c r="JN59" s="348">
        <f>'Proy 2022 vs 2019'!HZ31*JM59</f>
        <v>72612.16462499999</v>
      </c>
      <c r="JO59" s="348"/>
      <c r="JT59" s="770">
        <v>1.05</v>
      </c>
      <c r="JU59" s="348">
        <f>'Proy 2022 vs 2019'!II31*JT59</f>
        <v>57713.958267000002</v>
      </c>
      <c r="KA59" s="770">
        <v>1.05</v>
      </c>
      <c r="KB59" s="348">
        <f>'Proy 2022 vs 2019'!IN31*KA59</f>
        <v>67683.248808000004</v>
      </c>
      <c r="KH59" s="770">
        <v>1.05</v>
      </c>
      <c r="KI59" s="348">
        <f>'Proy 2022 vs 2019'!IS31*KH59</f>
        <v>63035.16011099999</v>
      </c>
      <c r="KO59" s="770">
        <v>1.05</v>
      </c>
      <c r="KP59" s="348">
        <f>'Proy 2022 vs 2019'!IX31*KO59</f>
        <v>62994.520784999993</v>
      </c>
      <c r="KV59" s="770">
        <v>1.03</v>
      </c>
      <c r="KW59" s="348">
        <f>'Proy 2022 vs 2019'!JH31*KV59</f>
        <v>60667.7830369</v>
      </c>
      <c r="LC59" s="770">
        <v>1.03</v>
      </c>
      <c r="LD59" s="348">
        <f>'Proy 2022 vs 2019'!JM31*LC59</f>
        <v>79539.692018799993</v>
      </c>
      <c r="LJ59" s="770">
        <v>1.03</v>
      </c>
      <c r="LK59" s="348">
        <f>'Proy 2022 vs 2019'!JR31*LJ59</f>
        <v>83476.398749900007</v>
      </c>
      <c r="LQ59" s="770">
        <v>1.03</v>
      </c>
      <c r="LR59" s="348">
        <f>'Proy 2022 vs 2019'!JW31*LQ59</f>
        <v>93774.060598399999</v>
      </c>
      <c r="LX59" s="770">
        <v>1.05</v>
      </c>
      <c r="LY59" s="348">
        <f>'Proy 2022 vs 2019'!KG31*LX59</f>
        <v>103458.74011200001</v>
      </c>
      <c r="ME59" s="770">
        <v>1.05</v>
      </c>
      <c r="MF59" s="348">
        <f>'Proy 2022 vs 2019'!KL31*ME59</f>
        <v>128843.11440000001</v>
      </c>
      <c r="ML59" s="770">
        <v>1.05</v>
      </c>
      <c r="MM59" s="348">
        <f>'Proy 2022 vs 2019'!KQ31*ML59</f>
        <v>189545.54919300001</v>
      </c>
      <c r="MS59" s="770">
        <v>1.05</v>
      </c>
      <c r="MT59" s="348">
        <f>'Proy 2022 vs 2019'!KV31*MS59</f>
        <v>160313.54279849998</v>
      </c>
      <c r="MZ59" s="770">
        <v>1.05</v>
      </c>
      <c r="NA59" s="348">
        <f>'Proy 2022 vs 2019'!LA31*MZ59</f>
        <v>78215.777230499996</v>
      </c>
      <c r="NG59" s="770">
        <v>1.1000000000000001</v>
      </c>
      <c r="NH59" s="348">
        <f>'Proy 2022 vs 2019'!LK31*'Tabla de Metas'!NG59</f>
        <v>83056.556968000019</v>
      </c>
      <c r="NN59" s="770">
        <v>1.05</v>
      </c>
      <c r="NO59" s="348">
        <f>'Proy 2022 vs 2019'!LP31*NN59</f>
        <v>57113.738955000008</v>
      </c>
      <c r="NU59" s="770">
        <v>1.1200000000000001</v>
      </c>
      <c r="NV59" s="348">
        <f>'Proy 2022 vs 2019'!LU31*NU59</f>
        <v>69093.135529600011</v>
      </c>
      <c r="OB59" s="770">
        <v>1.05</v>
      </c>
      <c r="OC59" s="348">
        <f>'Proy 2022 vs 2019'!LZ31*OB59</f>
        <v>62256.119940000004</v>
      </c>
    </row>
    <row r="60" spans="1:393">
      <c r="A60" s="810" t="s">
        <v>232</v>
      </c>
      <c r="G60" s="770">
        <v>1.05</v>
      </c>
      <c r="H60" s="348">
        <f>'Proy 2022 vs 2019'!D32*G60</f>
        <v>0</v>
      </c>
      <c r="N60" s="770">
        <v>1.05</v>
      </c>
      <c r="O60" s="348">
        <f>'Proy 2022 vs 2019'!I32*N60</f>
        <v>0</v>
      </c>
      <c r="U60" s="770">
        <v>1.05</v>
      </c>
      <c r="V60" s="348">
        <f>'Proy 2022 vs 2019'!N32*U60</f>
        <v>0</v>
      </c>
      <c r="AB60" s="770">
        <v>1.05</v>
      </c>
      <c r="AC60" s="348">
        <f>'Proy 2022 vs 2019'!S32*AB60</f>
        <v>0</v>
      </c>
      <c r="AI60" s="770">
        <v>1.05</v>
      </c>
      <c r="AJ60" s="348">
        <f>'Proy 2022 vs 2019'!AC32*AI60</f>
        <v>0</v>
      </c>
      <c r="AP60" s="770">
        <v>1.05</v>
      </c>
      <c r="AQ60" s="348">
        <f>'Proy 2022 vs 2019'!AH32*AP60</f>
        <v>0</v>
      </c>
      <c r="AW60" s="770">
        <v>1.05</v>
      </c>
      <c r="AX60" s="348">
        <f>'Proy 2022 vs 2019'!AM32*AW60</f>
        <v>0</v>
      </c>
      <c r="BD60" s="770">
        <v>1.05</v>
      </c>
      <c r="BE60" s="348">
        <f>'Proy 2022 vs 2019'!AR32*BD60</f>
        <v>0</v>
      </c>
      <c r="BK60" s="770">
        <v>1.05</v>
      </c>
      <c r="BL60" s="348">
        <f>'Proy 2022 vs 2019'!BB32*BK60</f>
        <v>0</v>
      </c>
      <c r="BR60" s="770">
        <v>1.05</v>
      </c>
      <c r="BS60" s="348">
        <f>'Proy 2022 vs 2019'!BG32*BR60</f>
        <v>0</v>
      </c>
      <c r="BY60" s="770">
        <v>1.05</v>
      </c>
      <c r="BZ60" s="348">
        <f>'Proy 2022 vs 2019'!BL32*BY60</f>
        <v>0</v>
      </c>
      <c r="CF60" s="770">
        <v>1.05</v>
      </c>
      <c r="CG60" s="348">
        <f>'Proy 2022 vs 2019'!BQ32*CF60</f>
        <v>0</v>
      </c>
      <c r="CM60" s="770">
        <v>1.05</v>
      </c>
      <c r="CN60" s="348">
        <f>'Proy 2022 vs 2019'!BV32*CM60</f>
        <v>0</v>
      </c>
      <c r="CT60" s="770">
        <v>1</v>
      </c>
      <c r="CU60" s="348">
        <f>'Proy 2022 vs 2019'!CF32*CT60</f>
        <v>0</v>
      </c>
      <c r="DA60" s="770">
        <v>1</v>
      </c>
      <c r="DB60" s="348">
        <f>'Proy 2022 vs 2019'!CK32*DA60</f>
        <v>0</v>
      </c>
      <c r="DH60" s="770">
        <v>1</v>
      </c>
      <c r="DI60" s="348">
        <f>'Proy 2022 vs 2019'!CP32*DH60</f>
        <v>0</v>
      </c>
      <c r="DO60" s="770">
        <v>1</v>
      </c>
      <c r="DP60" s="348">
        <f>'Proy 2022 vs 2019'!CU32*DO60</f>
        <v>0</v>
      </c>
      <c r="DV60" s="770">
        <v>1.02</v>
      </c>
      <c r="DW60" s="348">
        <f>'Proy 2022 vs 2019'!DE32*DV60</f>
        <v>0</v>
      </c>
      <c r="EC60" s="770">
        <v>1.02</v>
      </c>
      <c r="ED60" s="348">
        <f>'Proy 2022 vs 2019'!DJ32*EC60</f>
        <v>0</v>
      </c>
      <c r="EJ60" s="770">
        <v>1.02</v>
      </c>
      <c r="EK60" s="348">
        <f>'Proy 2022 vs 2019'!DO32*EJ60</f>
        <v>0</v>
      </c>
      <c r="EQ60" s="770">
        <v>1.02</v>
      </c>
      <c r="ER60" s="348">
        <f>'Proy 2022 vs 2019'!DT32*EQ60</f>
        <v>0</v>
      </c>
      <c r="EX60" s="770">
        <v>1.02</v>
      </c>
      <c r="EY60" s="348">
        <f>'Proy 2022 vs 2019'!ED32*EX60</f>
        <v>0</v>
      </c>
      <c r="FE60" s="770">
        <v>1.02</v>
      </c>
      <c r="FF60" s="348">
        <f>'Proy 2022 vs 2019'!EI32*FE60</f>
        <v>0</v>
      </c>
      <c r="FL60" s="770">
        <v>1.02</v>
      </c>
      <c r="FM60" s="348">
        <f>'Proy 2022 vs 2019'!EN32*FL60</f>
        <v>0</v>
      </c>
      <c r="FS60" s="770">
        <v>1.02</v>
      </c>
      <c r="FT60" s="348">
        <f>'Proy 2022 vs 2019'!ES32*FS60</f>
        <v>0</v>
      </c>
      <c r="FZ60" s="770">
        <v>1.02</v>
      </c>
      <c r="GA60" s="348">
        <f>'Proy 2022 vs 2019'!EX32*FZ60</f>
        <v>0</v>
      </c>
      <c r="GG60" s="770">
        <v>1.02</v>
      </c>
      <c r="GH60" s="348">
        <f>'Proy 2022 vs 2019'!FH32*GG60</f>
        <v>0</v>
      </c>
      <c r="GN60" s="770">
        <v>1.02</v>
      </c>
      <c r="GO60" s="348">
        <f>'Proy 2022 vs 2019'!FM32*GN60</f>
        <v>0</v>
      </c>
      <c r="GU60" s="770">
        <v>1.02</v>
      </c>
      <c r="GV60" s="348">
        <f>'Proy 2022 vs 2019'!FR32*GU60</f>
        <v>0</v>
      </c>
      <c r="HB60" s="770">
        <v>1.02</v>
      </c>
      <c r="HC60" s="348">
        <f>'Proy 2022 vs 2019'!FW32*HB60</f>
        <v>0</v>
      </c>
      <c r="HI60" s="770">
        <v>1.05</v>
      </c>
      <c r="HJ60" s="348">
        <f>'Proy 2022 vs 2019'!GG32*HI60</f>
        <v>0</v>
      </c>
      <c r="HP60" s="770">
        <v>1.05</v>
      </c>
      <c r="HQ60" s="348">
        <f>'Proy 2022 vs 2019'!GL32*HP60</f>
        <v>0</v>
      </c>
      <c r="HW60" s="770">
        <v>1.05</v>
      </c>
      <c r="HX60" s="348">
        <f>'Proy 2022 vs 2019'!GQ32*HW60</f>
        <v>0</v>
      </c>
      <c r="ID60" s="770">
        <v>1.05</v>
      </c>
      <c r="IE60" s="348">
        <f>'Proy 2022 vs 2019'!GV32*ID60</f>
        <v>0</v>
      </c>
      <c r="IK60" s="770">
        <v>1.05</v>
      </c>
      <c r="IL60" s="348">
        <f>'Proy 2022 vs 2019'!HF32*IK60</f>
        <v>0</v>
      </c>
      <c r="IR60" s="770">
        <v>1.05</v>
      </c>
      <c r="IS60" s="348">
        <f>'Proy 2022 vs 2019'!HK32*IR60</f>
        <v>0</v>
      </c>
      <c r="IY60" s="770">
        <v>1.05</v>
      </c>
      <c r="IZ60" s="348">
        <f>'Proy 2022 vs 2019'!HP32*IY60</f>
        <v>0</v>
      </c>
      <c r="JF60" s="770">
        <v>1.05</v>
      </c>
      <c r="JG60" s="348">
        <f>'Proy 2022 vs 2019'!HU32*JF60</f>
        <v>0</v>
      </c>
      <c r="JM60" s="770">
        <v>1.05</v>
      </c>
      <c r="JN60" s="348">
        <f>'Proy 2022 vs 2019'!HZ32*JM60</f>
        <v>0</v>
      </c>
      <c r="JO60" s="348"/>
      <c r="JT60" s="770">
        <v>1.05</v>
      </c>
      <c r="JU60" s="348">
        <f>'Proy 2022 vs 2019'!II32*JT60</f>
        <v>0</v>
      </c>
      <c r="KA60" s="770">
        <v>1.05</v>
      </c>
      <c r="KB60" s="348">
        <f>'Proy 2022 vs 2019'!IN32*KA60</f>
        <v>0</v>
      </c>
      <c r="KH60" s="770">
        <v>1.05</v>
      </c>
      <c r="KI60" s="348">
        <f>'Proy 2022 vs 2019'!IS32*KH60</f>
        <v>0</v>
      </c>
      <c r="KO60" s="770">
        <v>1.05</v>
      </c>
      <c r="KP60" s="348">
        <f>'Proy 2022 vs 2019'!IX32*KO60</f>
        <v>0</v>
      </c>
      <c r="KV60" s="770">
        <v>1.05</v>
      </c>
      <c r="KW60" s="348">
        <f>'Proy 2022 vs 2019'!JH32*KV60</f>
        <v>0</v>
      </c>
      <c r="LC60" s="770">
        <v>1.05</v>
      </c>
      <c r="LD60" s="348">
        <f>'Proy 2022 vs 2019'!JM32*LC60</f>
        <v>0</v>
      </c>
      <c r="LJ60" s="770">
        <v>1.05</v>
      </c>
      <c r="LK60" s="348">
        <f>'Proy 2022 vs 2019'!JR32*LJ60</f>
        <v>0</v>
      </c>
      <c r="LQ60" s="770">
        <v>1.05</v>
      </c>
      <c r="LR60" s="348">
        <f>'Proy 2022 vs 2019'!JW32*LQ60</f>
        <v>0</v>
      </c>
      <c r="LX60" s="770">
        <v>1.05</v>
      </c>
      <c r="LY60" s="348">
        <f>'Proy 2022 vs 2019'!KG32*LX60</f>
        <v>0</v>
      </c>
      <c r="ME60" s="770">
        <v>1.05</v>
      </c>
      <c r="MF60" s="348">
        <f>'Proy 2022 vs 2019'!KL32*ME60</f>
        <v>0</v>
      </c>
      <c r="ML60" s="770">
        <v>1.05</v>
      </c>
      <c r="MM60" s="348">
        <f>'Proy 2022 vs 2019'!KQ32*ML60</f>
        <v>0</v>
      </c>
      <c r="MS60" s="770">
        <v>1.05</v>
      </c>
      <c r="MT60" s="348">
        <f>'Proy 2022 vs 2019'!KV32*MS60</f>
        <v>0</v>
      </c>
      <c r="MZ60" s="770">
        <v>1.05</v>
      </c>
      <c r="NA60" s="348">
        <f>'Proy 2022 vs 2019'!LA32*MZ60</f>
        <v>0</v>
      </c>
      <c r="NG60" s="770">
        <v>1.1000000000000001</v>
      </c>
      <c r="NH60" s="348">
        <f>'Proy 2022 vs 2019'!LK32*'Tabla de Metas'!NG60</f>
        <v>0</v>
      </c>
      <c r="NN60" s="770">
        <v>1.05</v>
      </c>
      <c r="NO60" s="348">
        <f>'Proy 2022 vs 2019'!LP32*NN60</f>
        <v>0</v>
      </c>
      <c r="NU60" s="770">
        <v>1.1200000000000001</v>
      </c>
      <c r="NV60" s="348">
        <f>'Proy 2022 vs 2019'!LU32*NU60</f>
        <v>0</v>
      </c>
      <c r="OB60" s="770">
        <v>1.05</v>
      </c>
      <c r="OC60" s="348">
        <f>'Proy 2022 vs 2019'!LZ32*OB60</f>
        <v>0</v>
      </c>
    </row>
    <row r="61" spans="1:393">
      <c r="A61" s="810" t="s">
        <v>233</v>
      </c>
      <c r="G61" s="770">
        <v>1.05</v>
      </c>
      <c r="H61" s="348">
        <f>'Proy 2022 vs 2019'!D33*G61</f>
        <v>29977.689839999999</v>
      </c>
      <c r="N61" s="770">
        <v>1.05</v>
      </c>
      <c r="O61" s="348">
        <f>'Proy 2022 vs 2019'!I33*N61</f>
        <v>29964.580799999996</v>
      </c>
      <c r="U61" s="770">
        <v>1.05</v>
      </c>
      <c r="V61" s="348">
        <f>'Proy 2022 vs 2019'!N33*U61</f>
        <v>29496.361020000004</v>
      </c>
      <c r="AB61" s="770">
        <v>1.05</v>
      </c>
      <c r="AC61" s="348">
        <f>'Proy 2022 vs 2019'!S33*AB61</f>
        <v>26882.715552000005</v>
      </c>
      <c r="AI61" s="770">
        <v>1.05</v>
      </c>
      <c r="AJ61" s="348">
        <f>'Proy 2022 vs 2019'!AC33*AI61</f>
        <v>25139.932356000001</v>
      </c>
      <c r="AP61" s="770">
        <v>1.05</v>
      </c>
      <c r="AQ61" s="348">
        <f>'Proy 2022 vs 2019'!AH33*AP61</f>
        <v>30601.250400000001</v>
      </c>
      <c r="AW61" s="770">
        <v>1.05</v>
      </c>
      <c r="AX61" s="348">
        <f>'Proy 2022 vs 2019'!AM33*AW61</f>
        <v>25871.610240000002</v>
      </c>
      <c r="BD61" s="770">
        <v>1.05</v>
      </c>
      <c r="BE61" s="348">
        <f>'Proy 2022 vs 2019'!AR33*BD61</f>
        <v>28048.397496000001</v>
      </c>
      <c r="BK61" s="770">
        <v>1.05</v>
      </c>
      <c r="BL61" s="348">
        <f>'Proy 2022 vs 2019'!BB33*BK61</f>
        <v>45693.062415000008</v>
      </c>
      <c r="BR61" s="770">
        <v>1.05</v>
      </c>
      <c r="BS61" s="348">
        <f>'Proy 2022 vs 2019'!BG33*BR61</f>
        <v>52376.92163550001</v>
      </c>
      <c r="BY61" s="770">
        <v>1.05</v>
      </c>
      <c r="BZ61" s="348">
        <f>'Proy 2022 vs 2019'!BL33*BY61</f>
        <v>54871.98576299999</v>
      </c>
      <c r="CF61" s="770">
        <v>1.05</v>
      </c>
      <c r="CG61" s="348">
        <f>'Proy 2022 vs 2019'!BQ33*CF61</f>
        <v>52045.185150000005</v>
      </c>
      <c r="CM61" s="770">
        <v>1.05</v>
      </c>
      <c r="CN61" s="348">
        <f>'Proy 2022 vs 2019'!BV33*CM61</f>
        <v>58354.964325000008</v>
      </c>
      <c r="CT61" s="770">
        <v>1</v>
      </c>
      <c r="CU61" s="348">
        <f>'Proy 2022 vs 2019'!CF33*CT61</f>
        <v>23407.988099999999</v>
      </c>
      <c r="DA61" s="770">
        <v>1</v>
      </c>
      <c r="DB61" s="348">
        <f>'Proy 2022 vs 2019'!CK33*DA61</f>
        <v>22089.553499999998</v>
      </c>
      <c r="DH61" s="770">
        <v>1</v>
      </c>
      <c r="DI61" s="348">
        <f>'Proy 2022 vs 2019'!CP33*DH61</f>
        <v>19112.242799999996</v>
      </c>
      <c r="DO61" s="770">
        <v>1</v>
      </c>
      <c r="DP61" s="348">
        <f>'Proy 2022 vs 2019'!CU33*DO61</f>
        <v>25069.518900000003</v>
      </c>
      <c r="DV61" s="770">
        <v>1.02</v>
      </c>
      <c r="DW61" s="348">
        <f>'Proy 2022 vs 2019'!DE33*DV61</f>
        <v>37098.973125600001</v>
      </c>
      <c r="EC61" s="770">
        <v>1.02</v>
      </c>
      <c r="ED61" s="348">
        <f>'Proy 2022 vs 2019'!DJ33*EC61</f>
        <v>48491.950478400002</v>
      </c>
      <c r="EJ61" s="770">
        <v>1.02</v>
      </c>
      <c r="EK61" s="348">
        <f>'Proy 2022 vs 2019'!DO33*EJ61</f>
        <v>0</v>
      </c>
      <c r="EQ61" s="770">
        <v>1.02</v>
      </c>
      <c r="ER61" s="348">
        <f>'Proy 2022 vs 2019'!DT33*EQ61</f>
        <v>0</v>
      </c>
      <c r="EX61" s="770">
        <v>1.02</v>
      </c>
      <c r="EY61" s="348">
        <f>'Proy 2022 vs 2019'!ED33*EX61</f>
        <v>0</v>
      </c>
      <c r="FE61" s="770">
        <v>1.02</v>
      </c>
      <c r="FF61" s="348">
        <f>'Proy 2022 vs 2019'!EI33*FE61</f>
        <v>0</v>
      </c>
      <c r="FL61" s="770">
        <v>1.02</v>
      </c>
      <c r="FM61" s="348">
        <f>'Proy 2022 vs 2019'!EN33*FL61</f>
        <v>0</v>
      </c>
      <c r="FS61" s="770">
        <v>1.02</v>
      </c>
      <c r="FT61" s="348">
        <f>'Proy 2022 vs 2019'!ES33*FS61</f>
        <v>0</v>
      </c>
      <c r="FZ61" s="770">
        <v>1.02</v>
      </c>
      <c r="GA61" s="348">
        <f>'Proy 2022 vs 2019'!EX33*FZ61</f>
        <v>0</v>
      </c>
      <c r="GG61" s="770">
        <v>1.02</v>
      </c>
      <c r="GH61" s="348">
        <f>'Proy 2022 vs 2019'!FH33*GG61</f>
        <v>0</v>
      </c>
      <c r="GN61" s="770">
        <v>1.02</v>
      </c>
      <c r="GO61" s="348">
        <f>'Proy 2022 vs 2019'!FM33*GN61</f>
        <v>0</v>
      </c>
      <c r="GU61" s="770">
        <v>1.02</v>
      </c>
      <c r="GV61" s="348">
        <f>'Proy 2022 vs 2019'!FR33*GU61</f>
        <v>0</v>
      </c>
      <c r="HB61" s="770">
        <v>1.02</v>
      </c>
      <c r="HC61" s="348">
        <f>'Proy 2022 vs 2019'!FW33*HB61</f>
        <v>0</v>
      </c>
      <c r="HI61" s="770">
        <v>1.05</v>
      </c>
      <c r="HJ61" s="348">
        <f>'Proy 2022 vs 2019'!GG33*HI61</f>
        <v>0</v>
      </c>
      <c r="HP61" s="770">
        <v>1.05</v>
      </c>
      <c r="HQ61" s="348">
        <f>'Proy 2022 vs 2019'!GL33*HP61</f>
        <v>0</v>
      </c>
      <c r="HW61" s="770">
        <v>1.05</v>
      </c>
      <c r="HX61" s="348">
        <f>'Proy 2022 vs 2019'!GQ33*HW61</f>
        <v>0</v>
      </c>
      <c r="ID61" s="770">
        <v>1.05</v>
      </c>
      <c r="IE61" s="348">
        <f>'Proy 2022 vs 2019'!GV33*ID61</f>
        <v>0</v>
      </c>
      <c r="IK61" s="770">
        <v>1.05</v>
      </c>
      <c r="IL61" s="348">
        <f>'Proy 2022 vs 2019'!HF33*IK61</f>
        <v>0</v>
      </c>
      <c r="IR61" s="770">
        <v>1.05</v>
      </c>
      <c r="IS61" s="348">
        <f>'Proy 2022 vs 2019'!HK33*IR61</f>
        <v>0</v>
      </c>
      <c r="IY61" s="770">
        <v>1.05</v>
      </c>
      <c r="IZ61" s="348">
        <f>'Proy 2022 vs 2019'!HP33*IY61</f>
        <v>0</v>
      </c>
      <c r="JF61" s="770">
        <v>1.05</v>
      </c>
      <c r="JG61" s="348">
        <f>'Proy 2022 vs 2019'!HU33*JF61</f>
        <v>0</v>
      </c>
      <c r="JM61" s="770">
        <v>1.05</v>
      </c>
      <c r="JN61" s="348">
        <f>'Proy 2022 vs 2019'!HZ33*JM61</f>
        <v>0</v>
      </c>
      <c r="JO61" s="348"/>
      <c r="JT61" s="770">
        <v>1.05</v>
      </c>
      <c r="JU61" s="348">
        <f>'Proy 2022 vs 2019'!II33*JT61</f>
        <v>0</v>
      </c>
      <c r="KA61" s="770">
        <v>1.05</v>
      </c>
      <c r="KB61" s="348">
        <f>'Proy 2022 vs 2019'!IN33*KA61</f>
        <v>0</v>
      </c>
      <c r="KH61" s="770">
        <v>1.05</v>
      </c>
      <c r="KI61" s="348">
        <f>'Proy 2022 vs 2019'!IS33*KH61</f>
        <v>0</v>
      </c>
      <c r="KO61" s="770">
        <v>1.05</v>
      </c>
      <c r="KP61" s="348">
        <f>'Proy 2022 vs 2019'!IX33*KO61</f>
        <v>0</v>
      </c>
      <c r="KV61" s="770">
        <v>1.05</v>
      </c>
      <c r="KW61" s="348">
        <f>'Proy 2022 vs 2019'!JH33*KV61</f>
        <v>0</v>
      </c>
      <c r="LC61" s="770">
        <v>1.05</v>
      </c>
      <c r="LD61" s="348">
        <f>'Proy 2022 vs 2019'!JM33*LC61</f>
        <v>0</v>
      </c>
      <c r="LJ61" s="770">
        <v>1.05</v>
      </c>
      <c r="LK61" s="348">
        <f>'Proy 2022 vs 2019'!JR33*LJ61</f>
        <v>0</v>
      </c>
      <c r="LQ61" s="770">
        <v>1.05</v>
      </c>
      <c r="LR61" s="348">
        <f>'Proy 2022 vs 2019'!JW33*LQ61</f>
        <v>0</v>
      </c>
      <c r="LX61" s="770">
        <v>1.05</v>
      </c>
      <c r="LY61" s="348">
        <f>'Proy 2022 vs 2019'!KG33*LX61</f>
        <v>0</v>
      </c>
      <c r="ME61" s="770">
        <v>1.05</v>
      </c>
      <c r="MF61" s="348">
        <f>'Proy 2022 vs 2019'!KL33*ME61</f>
        <v>0</v>
      </c>
      <c r="ML61" s="770">
        <v>1.05</v>
      </c>
      <c r="MM61" s="348">
        <f>'Proy 2022 vs 2019'!KQ33*ML61</f>
        <v>0</v>
      </c>
      <c r="MS61" s="770">
        <v>1.05</v>
      </c>
      <c r="MT61" s="348">
        <f>'Proy 2022 vs 2019'!KV33*MS61</f>
        <v>0</v>
      </c>
      <c r="MZ61" s="770">
        <v>1.05</v>
      </c>
      <c r="NA61" s="348">
        <f>'Proy 2022 vs 2019'!LA33*MZ61</f>
        <v>0</v>
      </c>
      <c r="NG61" s="770">
        <v>1.1000000000000001</v>
      </c>
      <c r="NH61" s="348">
        <f>'Proy 2022 vs 2019'!LK33*'Tabla de Metas'!NG61</f>
        <v>0</v>
      </c>
      <c r="NN61" s="770">
        <v>1.05</v>
      </c>
      <c r="NO61" s="348">
        <f>'Proy 2022 vs 2019'!LP33*NN61</f>
        <v>0</v>
      </c>
      <c r="NU61" s="770">
        <v>1.1200000000000001</v>
      </c>
      <c r="NV61" s="348">
        <f>'Proy 2022 vs 2019'!LU33*NU61</f>
        <v>0</v>
      </c>
      <c r="OB61" s="770">
        <v>1.05</v>
      </c>
      <c r="OC61" s="348">
        <f>'Proy 2022 vs 2019'!LZ33*OB61</f>
        <v>0</v>
      </c>
    </row>
    <row r="62" spans="1:393">
      <c r="A62" s="810" t="s">
        <v>37</v>
      </c>
      <c r="G62" s="770">
        <v>1.05</v>
      </c>
      <c r="H62" s="348">
        <f>'Proy 2022 vs 2019'!D34*G62</f>
        <v>48713.745989999996</v>
      </c>
      <c r="N62" s="770">
        <v>1.05</v>
      </c>
      <c r="O62" s="348">
        <f>'Proy 2022 vs 2019'!I34*N62</f>
        <v>48692.443799999994</v>
      </c>
      <c r="U62" s="770">
        <v>1.05</v>
      </c>
      <c r="V62" s="348">
        <f>'Proy 2022 vs 2019'!N34*U62</f>
        <v>47931.586657499996</v>
      </c>
      <c r="AB62" s="770">
        <v>1.05</v>
      </c>
      <c r="AC62" s="348">
        <f>'Proy 2022 vs 2019'!S34*AB62</f>
        <v>43684.412772000003</v>
      </c>
      <c r="AI62" s="770">
        <v>1.05</v>
      </c>
      <c r="AJ62" s="348">
        <f>'Proy 2022 vs 2019'!AC34*AI62</f>
        <v>40852.390078500001</v>
      </c>
      <c r="AP62" s="770">
        <v>1.05</v>
      </c>
      <c r="AQ62" s="348">
        <f>'Proy 2022 vs 2019'!AH34*AP62</f>
        <v>49727.031900000002</v>
      </c>
      <c r="AW62" s="770">
        <v>1.05</v>
      </c>
      <c r="AX62" s="348">
        <f>'Proy 2022 vs 2019'!AM34*AW62</f>
        <v>42041.366640000007</v>
      </c>
      <c r="BD62" s="770">
        <v>1.05</v>
      </c>
      <c r="BE62" s="348">
        <f>'Proy 2022 vs 2019'!AR34*BD62</f>
        <v>52590.745304999997</v>
      </c>
      <c r="BK62" s="770">
        <v>1.05</v>
      </c>
      <c r="BL62" s="348">
        <f>'Proy 2022 vs 2019'!BB34*BK62</f>
        <v>60924.08322</v>
      </c>
      <c r="BR62" s="770">
        <v>1.05</v>
      </c>
      <c r="BS62" s="348">
        <f>'Proy 2022 vs 2019'!BG34*BR62</f>
        <v>69835.895514000003</v>
      </c>
      <c r="BY62" s="770">
        <v>1.05</v>
      </c>
      <c r="BZ62" s="348">
        <f>'Proy 2022 vs 2019'!BL34*BY62</f>
        <v>73162.647683999981</v>
      </c>
      <c r="CF62" s="770">
        <v>1.05</v>
      </c>
      <c r="CG62" s="348">
        <f>'Proy 2022 vs 2019'!BQ34*CF62</f>
        <v>69393.580199999997</v>
      </c>
      <c r="CM62" s="770">
        <v>1.05</v>
      </c>
      <c r="CN62" s="348">
        <f>'Proy 2022 vs 2019'!BV34*CM62</f>
        <v>77806.619100000011</v>
      </c>
      <c r="CT62" s="770">
        <v>1</v>
      </c>
      <c r="CU62" s="348">
        <f>'Proy 2022 vs 2019'!CF34*CT62</f>
        <v>58519.970249999998</v>
      </c>
      <c r="DA62" s="770">
        <v>1</v>
      </c>
      <c r="DB62" s="348">
        <f>'Proy 2022 vs 2019'!CK34*DA62</f>
        <v>55223.883750000001</v>
      </c>
      <c r="DH62" s="770">
        <v>1</v>
      </c>
      <c r="DI62" s="348">
        <f>'Proy 2022 vs 2019'!CP34*DH62</f>
        <v>47780.606999999989</v>
      </c>
      <c r="DO62" s="770">
        <v>1</v>
      </c>
      <c r="DP62" s="348">
        <f>'Proy 2022 vs 2019'!CU34*DO62</f>
        <v>62673.797250000003</v>
      </c>
      <c r="DV62" s="770">
        <v>1.02</v>
      </c>
      <c r="DW62" s="348">
        <f>'Proy 2022 vs 2019'!DE34*DV62</f>
        <v>60285.831329100009</v>
      </c>
      <c r="EC62" s="770">
        <v>1.02</v>
      </c>
      <c r="ED62" s="348">
        <f>'Proy 2022 vs 2019'!DJ34*EC62</f>
        <v>78799.419527399994</v>
      </c>
      <c r="EJ62" s="770">
        <v>1.02</v>
      </c>
      <c r="EK62" s="348">
        <f>'Proy 2022 vs 2019'!DO34*EJ62</f>
        <v>52984.018269000007</v>
      </c>
      <c r="EQ62" s="770">
        <v>2.15</v>
      </c>
      <c r="ER62" s="348">
        <f>'Proy 2022 vs 2019'!DT34*EQ62</f>
        <v>111834.13673249999</v>
      </c>
      <c r="EX62" s="770">
        <v>1.02</v>
      </c>
      <c r="EY62" s="348">
        <f>'Proy 2022 vs 2019'!ED34*EX62</f>
        <v>76589.680032000004</v>
      </c>
      <c r="FE62" s="770">
        <v>1.02</v>
      </c>
      <c r="FF62" s="348">
        <f>'Proy 2022 vs 2019'!EI34*FE62</f>
        <v>92622.197520000002</v>
      </c>
      <c r="FL62" s="770">
        <v>1.02</v>
      </c>
      <c r="FM62" s="348">
        <f>'Proy 2022 vs 2019'!EN34*FL62</f>
        <v>75796.728431399999</v>
      </c>
      <c r="FS62" s="770">
        <v>1.02</v>
      </c>
      <c r="FT62" s="348">
        <f>'Proy 2022 vs 2019'!ES34*FS62</f>
        <v>76866.695161199998</v>
      </c>
      <c r="FZ62" s="770">
        <v>1.02</v>
      </c>
      <c r="GA62" s="348">
        <f>'Proy 2022 vs 2019'!EX34*FZ62</f>
        <v>76721.762331000005</v>
      </c>
      <c r="GG62" s="770">
        <v>1.05</v>
      </c>
      <c r="GH62" s="348">
        <f>'Proy 2022 vs 2019'!FH34*GG62</f>
        <v>73350.856151999993</v>
      </c>
      <c r="GN62" s="770">
        <v>1.02</v>
      </c>
      <c r="GO62" s="348">
        <f>'Proy 2022 vs 2019'!FM34*GN62</f>
        <v>73091.901397199996</v>
      </c>
      <c r="GU62" s="770">
        <v>1.02</v>
      </c>
      <c r="GV62" s="348">
        <f>'Proy 2022 vs 2019'!FR34*GU62</f>
        <v>59317.492079999996</v>
      </c>
      <c r="HB62" s="770">
        <v>1.02</v>
      </c>
      <c r="HC62" s="348">
        <f>'Proy 2022 vs 2019'!FW34*HB62</f>
        <v>62879.820578399995</v>
      </c>
      <c r="HI62" s="770">
        <v>1.05</v>
      </c>
      <c r="HJ62" s="348">
        <f>'Proy 2022 vs 2019'!GG34*HI62</f>
        <v>57097.552785000007</v>
      </c>
      <c r="HP62" s="770">
        <v>1.05</v>
      </c>
      <c r="HQ62" s="348">
        <f>'Proy 2022 vs 2019'!GL34*HP62</f>
        <v>68849.975921999998</v>
      </c>
      <c r="HW62" s="770">
        <v>1.05</v>
      </c>
      <c r="HX62" s="348">
        <f>'Proy 2022 vs 2019'!GQ34*HW62</f>
        <v>61706.470644000008</v>
      </c>
      <c r="ID62" s="770">
        <v>1.05</v>
      </c>
      <c r="IE62" s="348">
        <f>'Proy 2022 vs 2019'!GV34*ID62</f>
        <v>54600.036582000001</v>
      </c>
      <c r="IK62" s="770">
        <v>1.05</v>
      </c>
      <c r="IL62" s="348">
        <f>'Proy 2022 vs 2019'!HF34*IK62</f>
        <v>0</v>
      </c>
      <c r="IR62" s="770">
        <v>1.05</v>
      </c>
      <c r="IS62" s="348">
        <f>'Proy 2022 vs 2019'!HK34*IR62</f>
        <v>0</v>
      </c>
      <c r="IY62" s="770">
        <v>1.05</v>
      </c>
      <c r="IZ62" s="348">
        <f>'Proy 2022 vs 2019'!HP34*IY62</f>
        <v>0</v>
      </c>
      <c r="JF62" s="770">
        <v>1.05</v>
      </c>
      <c r="JG62" s="348">
        <f>'Proy 2022 vs 2019'!HU34*JF62</f>
        <v>0</v>
      </c>
      <c r="JM62" s="770">
        <v>1.05</v>
      </c>
      <c r="JN62" s="348">
        <f>'Proy 2022 vs 2019'!HZ34*JM62</f>
        <v>0</v>
      </c>
      <c r="JO62" s="348"/>
      <c r="JT62" s="770">
        <v>1.05</v>
      </c>
      <c r="JU62" s="348">
        <f>'Proy 2022 vs 2019'!II34*JT62</f>
        <v>0</v>
      </c>
      <c r="KA62" s="770">
        <v>1.05</v>
      </c>
      <c r="KB62" s="348">
        <f>'Proy 2022 vs 2019'!IN34*KA62</f>
        <v>0</v>
      </c>
      <c r="KH62" s="770">
        <v>1.05</v>
      </c>
      <c r="KI62" s="348">
        <f>'Proy 2022 vs 2019'!IS34*KH62</f>
        <v>0</v>
      </c>
      <c r="KO62" s="770">
        <v>1.05</v>
      </c>
      <c r="KP62" s="348">
        <f>'Proy 2022 vs 2019'!IX34*KO62</f>
        <v>0</v>
      </c>
      <c r="KV62" s="770">
        <v>1.05</v>
      </c>
      <c r="KW62" s="348">
        <f>'Proy 2022 vs 2019'!JH34*KV62</f>
        <v>0</v>
      </c>
      <c r="LC62" s="770">
        <v>1.05</v>
      </c>
      <c r="LD62" s="348">
        <f>'Proy 2022 vs 2019'!JM34*LC62</f>
        <v>0</v>
      </c>
      <c r="LJ62" s="770">
        <v>1.05</v>
      </c>
      <c r="LK62" s="348">
        <f>'Proy 2022 vs 2019'!JR34*LJ62</f>
        <v>0</v>
      </c>
      <c r="LQ62" s="770">
        <v>1.05</v>
      </c>
      <c r="LR62" s="348">
        <f>'Proy 2022 vs 2019'!JW34*LQ62</f>
        <v>0</v>
      </c>
      <c r="LX62" s="770">
        <v>1.05</v>
      </c>
      <c r="LY62" s="348">
        <f>'Proy 2022 vs 2019'!KG34*LX62</f>
        <v>0</v>
      </c>
      <c r="ME62" s="770">
        <v>1.05</v>
      </c>
      <c r="MF62" s="348">
        <f>'Proy 2022 vs 2019'!KL34*ME62</f>
        <v>0</v>
      </c>
      <c r="ML62" s="770">
        <v>1.05</v>
      </c>
      <c r="MM62" s="348">
        <f>'Proy 2022 vs 2019'!KQ34*ML62</f>
        <v>0</v>
      </c>
      <c r="MS62" s="770">
        <v>1.05</v>
      </c>
      <c r="MT62" s="348">
        <f>'Proy 2022 vs 2019'!KV34*MS62</f>
        <v>0</v>
      </c>
      <c r="MZ62" s="770">
        <v>1.05</v>
      </c>
      <c r="NA62" s="348">
        <f>'Proy 2022 vs 2019'!LA34*MZ62</f>
        <v>0</v>
      </c>
      <c r="NG62" s="770">
        <v>1.1000000000000001</v>
      </c>
      <c r="NH62" s="348">
        <f>'Proy 2022 vs 2019'!LK34*'Tabla de Metas'!NG62</f>
        <v>0</v>
      </c>
      <c r="NN62" s="770">
        <v>1.05</v>
      </c>
      <c r="NO62" s="348">
        <f>'Proy 2022 vs 2019'!LP34*NN62</f>
        <v>0</v>
      </c>
      <c r="NU62" s="770">
        <v>1.1200000000000001</v>
      </c>
      <c r="NV62" s="348">
        <f>'Proy 2022 vs 2019'!LU34*NU62</f>
        <v>0</v>
      </c>
      <c r="OB62" s="770">
        <v>1.05</v>
      </c>
      <c r="OC62" s="348">
        <f>'Proy 2022 vs 2019'!LZ34*OB62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F2C3-9A47-40B6-9687-B869BA7BA35F}">
  <dimension ref="A1:PZ2"/>
  <sheetViews>
    <sheetView workbookViewId="0">
      <pane xSplit="1" ySplit="1" topLeftCell="NK2" activePane="bottomRight" state="frozen"/>
      <selection pane="bottomRight" activeCell="NB2" sqref="NB2"/>
      <selection pane="bottomLeft"/>
      <selection pane="topRight"/>
    </sheetView>
  </sheetViews>
  <sheetFormatPr defaultRowHeight="15"/>
  <cols>
    <col min="1" max="1" width="4.7109375" bestFit="1" customWidth="1"/>
    <col min="2" max="28" width="11.7109375" bestFit="1" customWidth="1"/>
    <col min="29" max="29" width="13.7109375" bestFit="1" customWidth="1"/>
    <col min="30" max="56" width="11.7109375" bestFit="1" customWidth="1"/>
    <col min="57" max="57" width="13.7109375" bestFit="1" customWidth="1"/>
    <col min="58" max="91" width="11.7109375" bestFit="1" customWidth="1"/>
    <col min="92" max="92" width="14.85546875" bestFit="1" customWidth="1"/>
    <col min="93" max="104" width="11.7109375" bestFit="1" customWidth="1"/>
    <col min="105" max="105" width="11.85546875" bestFit="1" customWidth="1"/>
    <col min="106" max="119" width="11.7109375" bestFit="1" customWidth="1"/>
    <col min="120" max="120" width="14.42578125" customWidth="1"/>
    <col min="121" max="127" width="11.7109375" bestFit="1" customWidth="1"/>
    <col min="128" max="134" width="11.85546875" bestFit="1" customWidth="1"/>
    <col min="135" max="135" width="14.28515625" customWidth="1"/>
    <col min="136" max="336" width="11.7109375" bestFit="1" customWidth="1"/>
    <col min="337" max="337" width="12.7109375" bestFit="1" customWidth="1"/>
    <col min="338" max="342" width="11.7109375" bestFit="1" customWidth="1"/>
    <col min="343" max="343" width="13.7109375" bestFit="1" customWidth="1"/>
    <col min="344" max="344" width="12.7109375" bestFit="1" customWidth="1"/>
    <col min="345" max="345" width="13.7109375" bestFit="1" customWidth="1"/>
    <col min="346" max="346" width="12.7109375" bestFit="1" customWidth="1"/>
    <col min="347" max="347" width="14.5703125" customWidth="1"/>
    <col min="348" max="348" width="14.42578125" customWidth="1"/>
    <col min="349" max="349" width="15.5703125" customWidth="1"/>
    <col min="350" max="350" width="15.7109375" customWidth="1"/>
    <col min="351" max="351" width="12.7109375" bestFit="1" customWidth="1"/>
    <col min="352" max="352" width="14.140625" customWidth="1"/>
    <col min="353" max="393" width="11.7109375" bestFit="1" customWidth="1"/>
    <col min="394" max="397" width="11.42578125" bestFit="1" customWidth="1"/>
    <col min="398" max="398" width="3.28515625" bestFit="1" customWidth="1"/>
    <col min="399" max="404" width="11.42578125" bestFit="1" customWidth="1"/>
    <col min="405" max="405" width="3.28515625" bestFit="1" customWidth="1"/>
    <col min="406" max="442" width="11.42578125" bestFit="1" customWidth="1"/>
  </cols>
  <sheetData>
    <row r="1" spans="1:442" s="427" customFormat="1">
      <c r="A1" s="427" t="s">
        <v>669</v>
      </c>
      <c r="B1" s="811">
        <v>44563</v>
      </c>
      <c r="C1" s="811">
        <v>44564</v>
      </c>
      <c r="D1" s="811">
        <v>44565</v>
      </c>
      <c r="E1" s="811">
        <v>44566</v>
      </c>
      <c r="F1" s="811">
        <v>44567</v>
      </c>
      <c r="G1" s="811">
        <v>44568</v>
      </c>
      <c r="H1" s="811">
        <v>44569</v>
      </c>
      <c r="I1" s="811">
        <v>44570</v>
      </c>
      <c r="J1" s="811">
        <v>44571</v>
      </c>
      <c r="K1" s="811">
        <v>44572</v>
      </c>
      <c r="L1" s="811">
        <v>44573</v>
      </c>
      <c r="M1" s="811">
        <v>44574</v>
      </c>
      <c r="N1" s="811">
        <v>44575</v>
      </c>
      <c r="O1" s="811">
        <v>44576</v>
      </c>
      <c r="P1" s="811">
        <v>44577</v>
      </c>
      <c r="Q1" s="811">
        <v>44578</v>
      </c>
      <c r="R1" s="811">
        <v>44579</v>
      </c>
      <c r="S1" s="811">
        <v>44580</v>
      </c>
      <c r="T1" s="811">
        <v>44581</v>
      </c>
      <c r="U1" s="811">
        <v>44582</v>
      </c>
      <c r="V1" s="811">
        <v>44583</v>
      </c>
      <c r="W1" s="811">
        <v>44584</v>
      </c>
      <c r="X1" s="811">
        <v>44585</v>
      </c>
      <c r="Y1" s="811">
        <v>44586</v>
      </c>
      <c r="Z1" s="811">
        <v>44587</v>
      </c>
      <c r="AA1" s="811">
        <v>44588</v>
      </c>
      <c r="AB1" s="811">
        <v>44589</v>
      </c>
      <c r="AC1" s="811">
        <v>44590</v>
      </c>
      <c r="AD1" s="811">
        <v>44591</v>
      </c>
      <c r="AE1" s="811">
        <v>44592</v>
      </c>
      <c r="AF1" s="811">
        <v>44593</v>
      </c>
      <c r="AG1" s="811">
        <v>44594</v>
      </c>
      <c r="AH1" s="811">
        <v>44595</v>
      </c>
      <c r="AI1" s="811">
        <v>44596</v>
      </c>
      <c r="AJ1" s="811">
        <v>44597</v>
      </c>
      <c r="AK1" s="811">
        <v>44598</v>
      </c>
      <c r="AL1" s="811">
        <v>44599</v>
      </c>
      <c r="AM1" s="811">
        <v>44600</v>
      </c>
      <c r="AN1" s="811">
        <v>44601</v>
      </c>
      <c r="AO1" s="811">
        <v>44602</v>
      </c>
      <c r="AP1" s="811">
        <v>44603</v>
      </c>
      <c r="AQ1" s="811">
        <v>44604</v>
      </c>
      <c r="AR1" s="811">
        <v>44605</v>
      </c>
      <c r="AS1" s="811">
        <v>44606</v>
      </c>
      <c r="AT1" s="811">
        <v>44607</v>
      </c>
      <c r="AU1" s="811">
        <v>44608</v>
      </c>
      <c r="AV1" s="811">
        <v>44609</v>
      </c>
      <c r="AW1" s="811">
        <v>44610</v>
      </c>
      <c r="AX1" s="811">
        <v>44611</v>
      </c>
      <c r="AY1" s="811">
        <v>44612</v>
      </c>
      <c r="AZ1" s="811">
        <v>44613</v>
      </c>
      <c r="BA1" s="811">
        <v>44614</v>
      </c>
      <c r="BB1" s="811">
        <v>44615</v>
      </c>
      <c r="BC1" s="811">
        <v>44616</v>
      </c>
      <c r="BD1" s="811">
        <v>44617</v>
      </c>
      <c r="BE1" s="811">
        <v>44618</v>
      </c>
      <c r="BF1" s="811">
        <v>44619</v>
      </c>
      <c r="BG1" s="811">
        <v>44620</v>
      </c>
      <c r="BH1" s="811">
        <v>44621</v>
      </c>
      <c r="BI1" s="811">
        <v>44622</v>
      </c>
      <c r="BJ1" s="811">
        <v>44623</v>
      </c>
      <c r="BK1" s="811">
        <v>44624</v>
      </c>
      <c r="BL1" s="811">
        <v>44625</v>
      </c>
      <c r="BM1" s="811">
        <v>44626</v>
      </c>
      <c r="BN1" s="811">
        <v>44627</v>
      </c>
      <c r="BO1" s="811">
        <v>44628</v>
      </c>
      <c r="BP1" s="811">
        <v>44629</v>
      </c>
      <c r="BQ1" s="811">
        <v>44630</v>
      </c>
      <c r="BR1" s="811">
        <v>44631</v>
      </c>
      <c r="BS1" s="811">
        <v>44632</v>
      </c>
      <c r="BT1" s="811">
        <v>44633</v>
      </c>
      <c r="BU1" s="811">
        <v>44634</v>
      </c>
      <c r="BV1" s="811">
        <v>44635</v>
      </c>
      <c r="BW1" s="811">
        <v>44636</v>
      </c>
      <c r="BX1" s="811">
        <v>44637</v>
      </c>
      <c r="BY1" s="811">
        <v>44638</v>
      </c>
      <c r="BZ1" s="811">
        <v>44639</v>
      </c>
      <c r="CA1" s="811">
        <v>44640</v>
      </c>
      <c r="CB1" s="811">
        <v>44641</v>
      </c>
      <c r="CC1" s="811">
        <v>44642</v>
      </c>
      <c r="CD1" s="811">
        <v>44643</v>
      </c>
      <c r="CE1" s="811">
        <v>44644</v>
      </c>
      <c r="CF1" s="811">
        <v>44645</v>
      </c>
      <c r="CG1" s="811">
        <v>44646</v>
      </c>
      <c r="CH1" s="811">
        <v>44647</v>
      </c>
      <c r="CI1" s="811">
        <v>44648</v>
      </c>
      <c r="CJ1" s="811">
        <v>44649</v>
      </c>
      <c r="CK1" s="811">
        <v>44650</v>
      </c>
      <c r="CL1" s="811">
        <v>44651</v>
      </c>
      <c r="CM1" s="811">
        <v>44652</v>
      </c>
      <c r="CN1" s="811">
        <v>44653</v>
      </c>
      <c r="CO1" s="811">
        <v>44654</v>
      </c>
      <c r="CP1" s="811">
        <v>44655</v>
      </c>
      <c r="CQ1" s="811">
        <v>44656</v>
      </c>
      <c r="CR1" s="811">
        <v>44657</v>
      </c>
      <c r="CS1" s="811">
        <v>44658</v>
      </c>
      <c r="CT1" s="811">
        <v>44659</v>
      </c>
      <c r="CU1" s="811">
        <v>44660</v>
      </c>
      <c r="CV1" s="811">
        <v>44661</v>
      </c>
      <c r="CW1" s="811">
        <v>44662</v>
      </c>
      <c r="CX1" s="811">
        <v>44663</v>
      </c>
      <c r="CY1" s="811">
        <v>44664</v>
      </c>
      <c r="CZ1" s="811">
        <v>44665</v>
      </c>
      <c r="DA1" s="811">
        <v>44666</v>
      </c>
      <c r="DB1" s="811">
        <v>44667</v>
      </c>
      <c r="DC1" s="811">
        <v>44668</v>
      </c>
      <c r="DD1" s="811">
        <v>44669</v>
      </c>
      <c r="DE1" s="811">
        <v>44670</v>
      </c>
      <c r="DF1" s="811">
        <v>44671</v>
      </c>
      <c r="DG1" s="811">
        <v>44672</v>
      </c>
      <c r="DH1" s="811">
        <v>44673</v>
      </c>
      <c r="DI1" s="811">
        <v>44674</v>
      </c>
      <c r="DJ1" s="885">
        <v>44675</v>
      </c>
      <c r="DK1" s="885">
        <v>44676</v>
      </c>
      <c r="DL1" s="885">
        <v>44677</v>
      </c>
      <c r="DM1" s="885">
        <v>44678</v>
      </c>
      <c r="DN1" s="885">
        <v>44679</v>
      </c>
      <c r="DO1" s="885">
        <v>44680</v>
      </c>
      <c r="DP1" s="885">
        <v>44681</v>
      </c>
      <c r="DQ1" s="811">
        <v>44682</v>
      </c>
      <c r="DR1" s="811">
        <v>44683</v>
      </c>
      <c r="DS1" s="811">
        <v>44684</v>
      </c>
      <c r="DT1" s="811">
        <v>44685</v>
      </c>
      <c r="DU1" s="811">
        <v>44686</v>
      </c>
      <c r="DV1" s="887">
        <v>44687</v>
      </c>
      <c r="DW1" s="811">
        <v>44688</v>
      </c>
      <c r="DX1" s="811">
        <v>44689</v>
      </c>
      <c r="DY1" s="811">
        <v>44690</v>
      </c>
      <c r="DZ1" s="887">
        <v>44691</v>
      </c>
      <c r="EA1" s="811">
        <v>44692</v>
      </c>
      <c r="EB1" s="811">
        <v>44693</v>
      </c>
      <c r="EC1" s="811">
        <v>44694</v>
      </c>
      <c r="ED1" s="811">
        <v>44695</v>
      </c>
      <c r="EE1" s="811">
        <v>44696</v>
      </c>
      <c r="EF1" s="811">
        <v>44697</v>
      </c>
      <c r="EG1" s="811">
        <v>44698</v>
      </c>
      <c r="EH1" s="811">
        <v>44699</v>
      </c>
      <c r="EI1" s="811">
        <v>44700</v>
      </c>
      <c r="EJ1" s="811">
        <v>44701</v>
      </c>
      <c r="EK1" s="811">
        <v>44702</v>
      </c>
      <c r="EL1" s="811">
        <v>44703</v>
      </c>
      <c r="EM1" s="811">
        <v>44704</v>
      </c>
      <c r="EN1" s="811">
        <v>44705</v>
      </c>
      <c r="EO1" s="811">
        <v>44706</v>
      </c>
      <c r="EP1" s="811">
        <v>44707</v>
      </c>
      <c r="EQ1" s="811">
        <v>44708</v>
      </c>
      <c r="ER1" s="811">
        <v>44709</v>
      </c>
      <c r="ES1" s="811">
        <v>44710</v>
      </c>
      <c r="ET1" s="811">
        <v>44711</v>
      </c>
      <c r="EU1" s="811">
        <v>44712</v>
      </c>
      <c r="EV1" s="811">
        <v>44713</v>
      </c>
      <c r="EW1" s="811">
        <v>44714</v>
      </c>
      <c r="EX1" s="811">
        <v>44715</v>
      </c>
      <c r="EY1" s="811">
        <v>44716</v>
      </c>
      <c r="EZ1" s="811">
        <v>44717</v>
      </c>
      <c r="FA1" s="811">
        <v>44718</v>
      </c>
      <c r="FB1" s="811">
        <v>44719</v>
      </c>
      <c r="FC1" s="811">
        <v>44720</v>
      </c>
      <c r="FD1" s="811">
        <v>44721</v>
      </c>
      <c r="FE1" s="811">
        <v>44722</v>
      </c>
      <c r="FF1" s="811">
        <v>44723</v>
      </c>
      <c r="FG1" s="811">
        <v>44724</v>
      </c>
      <c r="FH1" s="811">
        <v>44725</v>
      </c>
      <c r="FI1" s="811">
        <v>44726</v>
      </c>
      <c r="FJ1" s="811">
        <v>44727</v>
      </c>
      <c r="FK1" s="811">
        <v>44728</v>
      </c>
      <c r="FL1" s="811">
        <v>44729</v>
      </c>
      <c r="FM1" s="811">
        <v>44730</v>
      </c>
      <c r="FN1" s="811">
        <v>44731</v>
      </c>
      <c r="FO1" s="811">
        <v>44732</v>
      </c>
      <c r="FP1" s="811">
        <v>44733</v>
      </c>
      <c r="FQ1" s="811">
        <v>44734</v>
      </c>
      <c r="FR1" s="811">
        <v>44735</v>
      </c>
      <c r="FS1" s="811">
        <v>44736</v>
      </c>
      <c r="FT1" s="811">
        <v>44737</v>
      </c>
      <c r="FU1" s="811">
        <v>44738</v>
      </c>
      <c r="FV1" s="811">
        <v>44739</v>
      </c>
      <c r="FW1" s="811">
        <v>44740</v>
      </c>
      <c r="FX1" s="811">
        <v>44741</v>
      </c>
      <c r="FY1" s="811">
        <v>44742</v>
      </c>
      <c r="FZ1" s="811">
        <v>44743</v>
      </c>
      <c r="GA1" s="811">
        <v>44744</v>
      </c>
      <c r="GB1" s="811">
        <v>44745</v>
      </c>
      <c r="GC1" s="811">
        <v>44746</v>
      </c>
      <c r="GD1" s="811">
        <v>44747</v>
      </c>
      <c r="GE1" s="811">
        <v>44748</v>
      </c>
      <c r="GF1" s="811">
        <v>44749</v>
      </c>
      <c r="GG1" s="811">
        <v>44750</v>
      </c>
      <c r="GH1" s="811">
        <v>44751</v>
      </c>
      <c r="GI1" s="811">
        <v>44752</v>
      </c>
      <c r="GJ1" s="811">
        <v>44753</v>
      </c>
      <c r="GK1" s="811">
        <v>44754</v>
      </c>
      <c r="GL1" s="811">
        <v>44755</v>
      </c>
      <c r="GM1" s="811">
        <v>44756</v>
      </c>
      <c r="GN1" s="811">
        <v>44757</v>
      </c>
      <c r="GO1" s="811">
        <v>44758</v>
      </c>
      <c r="GP1" s="811">
        <v>44759</v>
      </c>
      <c r="GQ1" s="811">
        <v>44760</v>
      </c>
      <c r="GR1" s="811">
        <v>44761</v>
      </c>
      <c r="GS1" s="811">
        <v>44762</v>
      </c>
      <c r="GT1" s="811">
        <v>44763</v>
      </c>
      <c r="GU1" s="811">
        <v>44764</v>
      </c>
      <c r="GV1" s="811">
        <v>44765</v>
      </c>
      <c r="GW1" s="811">
        <v>44766</v>
      </c>
      <c r="GX1" s="811">
        <v>44767</v>
      </c>
      <c r="GY1" s="811">
        <v>44768</v>
      </c>
      <c r="GZ1" s="811">
        <v>44769</v>
      </c>
      <c r="HA1" s="811">
        <v>44770</v>
      </c>
      <c r="HB1" s="811">
        <v>44771</v>
      </c>
      <c r="HC1" s="811">
        <v>44772</v>
      </c>
      <c r="HD1" s="811">
        <v>44773</v>
      </c>
      <c r="HE1" s="811">
        <v>44774</v>
      </c>
      <c r="HF1" s="811">
        <v>44775</v>
      </c>
      <c r="HG1" s="811">
        <v>44776</v>
      </c>
      <c r="HH1" s="811">
        <v>44777</v>
      </c>
      <c r="HI1" s="811">
        <v>44778</v>
      </c>
      <c r="HJ1" s="811">
        <v>44779</v>
      </c>
      <c r="HK1" s="811">
        <v>44780</v>
      </c>
      <c r="HL1" s="811">
        <v>44781</v>
      </c>
      <c r="HM1" s="811">
        <v>44782</v>
      </c>
      <c r="HN1" s="811">
        <v>44783</v>
      </c>
      <c r="HO1" s="811">
        <v>44784</v>
      </c>
      <c r="HP1" s="811">
        <v>44785</v>
      </c>
      <c r="HQ1" s="811">
        <v>44786</v>
      </c>
      <c r="HR1" s="811">
        <v>44787</v>
      </c>
      <c r="HS1" s="811">
        <v>44788</v>
      </c>
      <c r="HT1" s="811">
        <v>44789</v>
      </c>
      <c r="HU1" s="811">
        <v>44790</v>
      </c>
      <c r="HV1" s="811">
        <v>44791</v>
      </c>
      <c r="HW1" s="811">
        <v>44792</v>
      </c>
      <c r="HX1" s="811">
        <v>44793</v>
      </c>
      <c r="HY1" s="811">
        <v>44794</v>
      </c>
      <c r="HZ1" s="811">
        <v>44795</v>
      </c>
      <c r="IA1" s="811">
        <v>44796</v>
      </c>
      <c r="IB1" s="811">
        <v>44797</v>
      </c>
      <c r="IC1" s="811">
        <v>44798</v>
      </c>
      <c r="ID1" s="811">
        <v>44799</v>
      </c>
      <c r="IE1" s="811">
        <v>44800</v>
      </c>
      <c r="IF1" s="811">
        <v>44801</v>
      </c>
      <c r="IG1" s="811">
        <v>44802</v>
      </c>
      <c r="IH1" s="811">
        <v>44803</v>
      </c>
      <c r="II1" s="811">
        <v>44804</v>
      </c>
      <c r="IJ1" s="811">
        <v>44805</v>
      </c>
      <c r="IK1" s="811">
        <v>44806</v>
      </c>
      <c r="IL1" s="811">
        <v>44807</v>
      </c>
      <c r="IM1" s="811">
        <v>44808</v>
      </c>
      <c r="IN1" s="811">
        <v>44809</v>
      </c>
      <c r="IO1" s="811">
        <v>44810</v>
      </c>
      <c r="IP1" s="811">
        <v>44811</v>
      </c>
      <c r="IQ1" s="811">
        <v>44812</v>
      </c>
      <c r="IR1" s="811">
        <v>44813</v>
      </c>
      <c r="IS1" s="811">
        <v>44814</v>
      </c>
      <c r="IT1" s="811">
        <v>44815</v>
      </c>
      <c r="IU1" s="811">
        <v>44816</v>
      </c>
      <c r="IV1" s="811">
        <v>44817</v>
      </c>
      <c r="IW1" s="811">
        <v>44818</v>
      </c>
      <c r="IX1" s="811">
        <v>44819</v>
      </c>
      <c r="IY1" s="811">
        <v>44820</v>
      </c>
      <c r="IZ1" s="811">
        <v>44821</v>
      </c>
      <c r="JA1" s="811">
        <v>44822</v>
      </c>
      <c r="JB1" s="811">
        <v>44823</v>
      </c>
      <c r="JC1" s="811">
        <v>44824</v>
      </c>
      <c r="JD1" s="811">
        <v>44825</v>
      </c>
      <c r="JE1" s="811">
        <v>44826</v>
      </c>
      <c r="JF1" s="811">
        <v>44827</v>
      </c>
      <c r="JG1" s="811">
        <v>44828</v>
      </c>
      <c r="JH1" s="811">
        <v>44829</v>
      </c>
      <c r="JI1" s="811">
        <v>44830</v>
      </c>
      <c r="JJ1" s="811">
        <v>44831</v>
      </c>
      <c r="JK1" s="811">
        <v>44832</v>
      </c>
      <c r="JL1" s="811">
        <v>44833</v>
      </c>
      <c r="JM1" s="811">
        <v>44834</v>
      </c>
      <c r="JN1" s="811">
        <v>44835</v>
      </c>
      <c r="JO1" s="811">
        <v>44836</v>
      </c>
      <c r="JP1" s="811">
        <v>44837</v>
      </c>
      <c r="JQ1" s="811">
        <v>44838</v>
      </c>
      <c r="JR1" s="811">
        <v>44839</v>
      </c>
      <c r="JS1" s="811">
        <v>44840</v>
      </c>
      <c r="JT1" s="811">
        <v>44841</v>
      </c>
      <c r="JU1" s="811">
        <v>44842</v>
      </c>
      <c r="JV1" s="811">
        <v>44843</v>
      </c>
      <c r="JW1" s="811">
        <v>44844</v>
      </c>
      <c r="JX1" s="811">
        <v>44845</v>
      </c>
      <c r="JY1" s="811">
        <v>44846</v>
      </c>
      <c r="JZ1" s="811">
        <v>44847</v>
      </c>
      <c r="KA1" s="811">
        <v>44848</v>
      </c>
      <c r="KB1" s="811">
        <v>44849</v>
      </c>
      <c r="KC1" s="811">
        <v>44850</v>
      </c>
      <c r="KD1" s="811">
        <v>44851</v>
      </c>
      <c r="KE1" s="811">
        <v>44852</v>
      </c>
      <c r="KF1" s="811">
        <v>44853</v>
      </c>
      <c r="KG1" s="811">
        <v>44854</v>
      </c>
      <c r="KH1" s="811">
        <v>44855</v>
      </c>
      <c r="KI1" s="811">
        <v>44856</v>
      </c>
      <c r="KJ1" s="811">
        <v>44857</v>
      </c>
      <c r="KK1" s="811">
        <v>44858</v>
      </c>
      <c r="KL1" s="811">
        <v>44859</v>
      </c>
      <c r="KM1" s="811">
        <v>44860</v>
      </c>
      <c r="KN1" s="811">
        <v>44861</v>
      </c>
      <c r="KO1" s="811">
        <v>44862</v>
      </c>
      <c r="KP1" s="811">
        <v>44863</v>
      </c>
      <c r="KQ1" s="811">
        <v>44864</v>
      </c>
      <c r="KR1" s="811">
        <v>44865</v>
      </c>
      <c r="KS1" s="811">
        <v>44866</v>
      </c>
      <c r="KT1" s="811">
        <v>44867</v>
      </c>
      <c r="KU1" s="811">
        <v>44868</v>
      </c>
      <c r="KV1" s="811">
        <v>44869</v>
      </c>
      <c r="KW1" s="811">
        <v>44870</v>
      </c>
      <c r="KX1" s="811">
        <v>44871</v>
      </c>
      <c r="KY1" s="811">
        <v>44872</v>
      </c>
      <c r="KZ1" s="811">
        <v>44873</v>
      </c>
      <c r="LA1" s="811">
        <v>44874</v>
      </c>
      <c r="LB1" s="811">
        <v>44875</v>
      </c>
      <c r="LC1" s="811">
        <v>44876</v>
      </c>
      <c r="LD1" s="811">
        <v>44877</v>
      </c>
      <c r="LE1" s="811">
        <v>44878</v>
      </c>
      <c r="LF1" s="811">
        <v>44879</v>
      </c>
      <c r="LG1" s="811">
        <v>44880</v>
      </c>
      <c r="LH1" s="811">
        <v>44881</v>
      </c>
      <c r="LI1" s="811">
        <v>44882</v>
      </c>
      <c r="LJ1" s="811">
        <v>44883</v>
      </c>
      <c r="LK1" s="811">
        <v>44884</v>
      </c>
      <c r="LL1" s="811">
        <v>44885</v>
      </c>
      <c r="LM1" s="811">
        <v>44886</v>
      </c>
      <c r="LN1" s="811">
        <v>44887</v>
      </c>
      <c r="LO1" s="811">
        <v>44888</v>
      </c>
      <c r="LP1" s="811">
        <v>44889</v>
      </c>
      <c r="LQ1" s="811">
        <v>44890</v>
      </c>
      <c r="LR1" s="811">
        <v>44891</v>
      </c>
      <c r="LS1" s="811">
        <v>44892</v>
      </c>
      <c r="LT1" s="811">
        <v>44893</v>
      </c>
      <c r="LU1" s="811">
        <v>44894</v>
      </c>
      <c r="LV1" s="811">
        <v>44895</v>
      </c>
      <c r="LW1" s="811">
        <v>44896</v>
      </c>
      <c r="LX1" s="811">
        <v>44897</v>
      </c>
      <c r="LY1" s="811">
        <v>44898</v>
      </c>
      <c r="LZ1" s="811">
        <v>44899</v>
      </c>
      <c r="MA1" s="811">
        <v>44900</v>
      </c>
      <c r="MB1" s="811">
        <v>44901</v>
      </c>
      <c r="MC1" s="811">
        <v>44902</v>
      </c>
      <c r="MD1" s="811">
        <v>44903</v>
      </c>
      <c r="ME1" s="811">
        <v>44904</v>
      </c>
      <c r="MF1" s="811">
        <v>44905</v>
      </c>
      <c r="MG1" s="811">
        <v>44906</v>
      </c>
      <c r="MH1" s="811">
        <v>44907</v>
      </c>
      <c r="MI1" s="811">
        <v>44908</v>
      </c>
      <c r="MJ1" s="811">
        <v>44909</v>
      </c>
      <c r="MK1" s="811">
        <v>44910</v>
      </c>
      <c r="ML1" s="811">
        <v>44911</v>
      </c>
      <c r="MM1" s="811">
        <v>44912</v>
      </c>
      <c r="MN1" s="811">
        <v>44913</v>
      </c>
      <c r="MO1" s="811">
        <v>44914</v>
      </c>
      <c r="MP1" s="811">
        <v>44915</v>
      </c>
      <c r="MQ1" s="811">
        <v>44916</v>
      </c>
      <c r="MR1" s="811">
        <v>44917</v>
      </c>
      <c r="MS1" s="811">
        <v>44918</v>
      </c>
      <c r="MT1" s="811">
        <v>44919</v>
      </c>
      <c r="MU1" s="811">
        <v>44920</v>
      </c>
      <c r="MV1" s="811">
        <v>44921</v>
      </c>
      <c r="MW1" s="811">
        <v>44922</v>
      </c>
      <c r="MX1" s="811">
        <v>44923</v>
      </c>
      <c r="MY1" s="811">
        <v>44924</v>
      </c>
      <c r="MZ1" s="811">
        <v>44925</v>
      </c>
      <c r="NA1" s="811">
        <v>44926</v>
      </c>
      <c r="NB1" s="811">
        <v>44927</v>
      </c>
      <c r="NC1" s="811">
        <v>44928</v>
      </c>
      <c r="ND1" s="811">
        <v>44929</v>
      </c>
      <c r="NE1" s="811">
        <v>44930</v>
      </c>
      <c r="NF1" s="811">
        <v>44931</v>
      </c>
      <c r="NG1" s="811">
        <v>44932</v>
      </c>
      <c r="NH1" s="811">
        <v>44933</v>
      </c>
      <c r="NI1" s="811">
        <v>44934</v>
      </c>
      <c r="NJ1" s="811">
        <v>44935</v>
      </c>
      <c r="NK1" s="811">
        <v>44936</v>
      </c>
      <c r="NL1" s="811">
        <v>44937</v>
      </c>
      <c r="NM1" s="811">
        <v>44938</v>
      </c>
      <c r="NN1" s="811">
        <v>44939</v>
      </c>
      <c r="NO1" s="811">
        <v>44940</v>
      </c>
      <c r="NP1" s="811">
        <v>44941</v>
      </c>
      <c r="NQ1" s="811">
        <v>44942</v>
      </c>
      <c r="NR1" s="811">
        <v>44943</v>
      </c>
      <c r="NS1" s="811">
        <v>44944</v>
      </c>
      <c r="NT1" s="811">
        <v>44945</v>
      </c>
      <c r="NU1" s="811">
        <v>44946</v>
      </c>
      <c r="NV1" s="811">
        <v>44947</v>
      </c>
      <c r="NW1" s="811">
        <v>44948</v>
      </c>
      <c r="NX1" s="811">
        <v>44949</v>
      </c>
      <c r="NY1" s="811">
        <v>44950</v>
      </c>
      <c r="NZ1" s="811">
        <v>44951</v>
      </c>
      <c r="OA1" s="811">
        <v>44952</v>
      </c>
      <c r="OB1" s="811">
        <v>44953</v>
      </c>
      <c r="OC1" s="811">
        <v>44954</v>
      </c>
      <c r="OD1" s="811"/>
      <c r="OE1" s="811"/>
      <c r="OF1" s="811"/>
      <c r="OG1" s="811"/>
      <c r="OH1" s="811"/>
      <c r="OI1" s="811"/>
      <c r="OJ1" s="811"/>
      <c r="OK1" s="811"/>
      <c r="OL1" s="811"/>
      <c r="OM1" s="811"/>
      <c r="ON1" s="811"/>
      <c r="OO1" s="811"/>
      <c r="OP1" s="811"/>
      <c r="OQ1" s="811"/>
      <c r="OR1" s="811"/>
      <c r="OS1" s="811"/>
      <c r="OT1" s="811"/>
      <c r="OU1" s="811"/>
      <c r="OV1" s="811"/>
      <c r="OW1" s="811"/>
      <c r="OX1" s="811"/>
      <c r="OY1" s="811"/>
      <c r="OZ1" s="811"/>
      <c r="PA1" s="811"/>
      <c r="PB1" s="811"/>
      <c r="PC1" s="811"/>
      <c r="PD1" s="811"/>
      <c r="PE1" s="811"/>
      <c r="PF1" s="811"/>
      <c r="PG1" s="811"/>
      <c r="PH1" s="811"/>
      <c r="PI1" s="811"/>
      <c r="PJ1" s="811"/>
      <c r="PK1" s="811"/>
      <c r="PL1" s="811"/>
      <c r="PM1" s="811"/>
      <c r="PN1" s="811"/>
      <c r="PO1" s="811"/>
      <c r="PP1" s="811"/>
      <c r="PQ1" s="811"/>
      <c r="PR1" s="811"/>
      <c r="PS1" s="811"/>
      <c r="PT1" s="811"/>
      <c r="PU1" s="811"/>
      <c r="PV1" s="811"/>
      <c r="PW1" s="811"/>
      <c r="PX1" s="811"/>
      <c r="PY1" s="811"/>
      <c r="PZ1" s="811"/>
    </row>
    <row r="2" spans="1:442" s="812" customFormat="1">
      <c r="A2" s="812" t="s">
        <v>17</v>
      </c>
      <c r="B2" s="812">
        <v>0</v>
      </c>
      <c r="C2" s="812">
        <v>0</v>
      </c>
      <c r="D2" s="812">
        <v>0</v>
      </c>
      <c r="E2" s="812">
        <v>0</v>
      </c>
      <c r="F2" s="812">
        <v>0</v>
      </c>
      <c r="G2" s="812">
        <v>0</v>
      </c>
      <c r="H2" s="812">
        <v>0</v>
      </c>
      <c r="I2" s="812">
        <v>0</v>
      </c>
      <c r="J2" s="812">
        <v>0</v>
      </c>
      <c r="K2" s="812">
        <v>0</v>
      </c>
      <c r="L2" s="812">
        <v>0</v>
      </c>
      <c r="M2" s="812">
        <v>0</v>
      </c>
      <c r="N2" s="812">
        <v>0</v>
      </c>
      <c r="O2" s="812">
        <v>0</v>
      </c>
      <c r="P2" s="812">
        <v>0</v>
      </c>
      <c r="Q2" s="812">
        <v>0</v>
      </c>
      <c r="R2" s="812">
        <v>0</v>
      </c>
      <c r="S2" s="812">
        <v>0</v>
      </c>
      <c r="T2" s="812">
        <v>0</v>
      </c>
      <c r="U2" s="812">
        <v>0</v>
      </c>
      <c r="V2" s="812">
        <v>0</v>
      </c>
      <c r="W2" s="812">
        <v>0</v>
      </c>
      <c r="X2" s="812">
        <v>0</v>
      </c>
      <c r="Y2" s="812">
        <v>0</v>
      </c>
      <c r="Z2" s="812">
        <v>0</v>
      </c>
      <c r="AA2" s="812">
        <v>0</v>
      </c>
      <c r="AB2" s="812">
        <v>0</v>
      </c>
      <c r="AC2" s="812">
        <v>6713614.7200000007</v>
      </c>
      <c r="AD2" s="812">
        <v>0</v>
      </c>
      <c r="AE2" s="812">
        <v>0</v>
      </c>
      <c r="AF2" s="812">
        <v>0</v>
      </c>
      <c r="AG2" s="812">
        <v>0</v>
      </c>
      <c r="AH2" s="812">
        <v>0</v>
      </c>
      <c r="AI2" s="812">
        <v>0</v>
      </c>
      <c r="AJ2" s="812">
        <v>0</v>
      </c>
      <c r="AK2" s="812">
        <v>0</v>
      </c>
      <c r="AL2" s="812">
        <v>0</v>
      </c>
      <c r="AM2" s="812">
        <v>0</v>
      </c>
      <c r="AN2" s="812">
        <v>0</v>
      </c>
      <c r="AO2" s="812">
        <v>0</v>
      </c>
      <c r="AP2" s="812">
        <v>0</v>
      </c>
      <c r="AQ2" s="812">
        <v>0</v>
      </c>
      <c r="AR2" s="812">
        <v>0</v>
      </c>
      <c r="AS2" s="812">
        <v>0</v>
      </c>
      <c r="AT2" s="812">
        <v>0</v>
      </c>
      <c r="AU2" s="812">
        <v>0</v>
      </c>
      <c r="AV2" s="812">
        <v>0</v>
      </c>
      <c r="AW2" s="812">
        <v>0</v>
      </c>
      <c r="AX2" s="812">
        <v>0</v>
      </c>
      <c r="AY2" s="812">
        <v>0</v>
      </c>
      <c r="AZ2" s="812">
        <v>0</v>
      </c>
      <c r="BA2" s="812">
        <v>0</v>
      </c>
      <c r="BB2" s="812">
        <v>0</v>
      </c>
      <c r="BC2" s="812">
        <v>0</v>
      </c>
      <c r="BD2" s="812">
        <v>0</v>
      </c>
      <c r="BE2" s="812">
        <v>8013014.8499999996</v>
      </c>
      <c r="BF2" s="812">
        <v>0</v>
      </c>
      <c r="BG2" s="812">
        <v>0</v>
      </c>
      <c r="BH2" s="812">
        <v>0</v>
      </c>
      <c r="BI2" s="812">
        <v>0</v>
      </c>
      <c r="BJ2" s="812">
        <v>0</v>
      </c>
      <c r="BK2" s="812">
        <v>0</v>
      </c>
      <c r="BL2" s="812">
        <v>0</v>
      </c>
      <c r="BM2" s="812">
        <v>0</v>
      </c>
      <c r="BN2" s="812">
        <v>0</v>
      </c>
      <c r="BO2" s="812">
        <v>0</v>
      </c>
      <c r="BP2" s="812">
        <v>0</v>
      </c>
      <c r="BQ2" s="812">
        <v>0</v>
      </c>
      <c r="BR2" s="812">
        <v>0</v>
      </c>
      <c r="BS2" s="812">
        <v>0</v>
      </c>
      <c r="BT2" s="812">
        <v>0</v>
      </c>
      <c r="BU2" s="812">
        <v>0</v>
      </c>
      <c r="BV2" s="812">
        <v>0</v>
      </c>
      <c r="BW2" s="812">
        <v>0</v>
      </c>
      <c r="BX2" s="812">
        <v>0</v>
      </c>
      <c r="BY2" s="812">
        <v>0</v>
      </c>
      <c r="BZ2" s="812">
        <v>0</v>
      </c>
      <c r="CA2" s="812">
        <v>0</v>
      </c>
      <c r="CB2" s="812">
        <v>0</v>
      </c>
      <c r="CC2" s="812">
        <v>0</v>
      </c>
      <c r="CD2" s="812">
        <v>0</v>
      </c>
      <c r="CE2" s="812">
        <v>0</v>
      </c>
      <c r="CF2" s="812">
        <v>0</v>
      </c>
      <c r="CG2" s="812">
        <v>0</v>
      </c>
      <c r="CH2" s="812">
        <v>0</v>
      </c>
      <c r="CI2" s="812">
        <v>0</v>
      </c>
      <c r="CJ2" s="812">
        <v>0</v>
      </c>
      <c r="CK2" s="812">
        <v>0</v>
      </c>
      <c r="CL2" s="812">
        <v>0</v>
      </c>
      <c r="CM2" s="812">
        <v>0</v>
      </c>
      <c r="CN2" s="812">
        <v>11202593.790000001</v>
      </c>
      <c r="CO2" s="812">
        <v>0</v>
      </c>
      <c r="CP2" s="812">
        <v>0</v>
      </c>
      <c r="CQ2" s="812">
        <v>0</v>
      </c>
      <c r="CR2" s="812">
        <v>0</v>
      </c>
      <c r="CS2" s="812">
        <v>0</v>
      </c>
      <c r="CT2" s="812">
        <v>0</v>
      </c>
      <c r="CU2" s="812">
        <v>0</v>
      </c>
      <c r="CV2" s="812">
        <v>0</v>
      </c>
      <c r="CW2" s="812">
        <v>0</v>
      </c>
      <c r="CX2" s="812">
        <v>0</v>
      </c>
      <c r="CY2" s="812">
        <v>0</v>
      </c>
      <c r="CZ2" s="812">
        <v>0</v>
      </c>
      <c r="DA2" s="812">
        <v>0</v>
      </c>
      <c r="DB2" s="812">
        <v>0</v>
      </c>
      <c r="DC2" s="812">
        <v>0</v>
      </c>
      <c r="DD2" s="812">
        <v>0</v>
      </c>
      <c r="DE2" s="812">
        <v>0</v>
      </c>
      <c r="DF2" s="812">
        <v>0</v>
      </c>
      <c r="DG2" s="812">
        <v>0</v>
      </c>
      <c r="DH2" s="812">
        <v>0</v>
      </c>
      <c r="DI2" s="812">
        <v>0</v>
      </c>
      <c r="DJ2" s="812">
        <v>0</v>
      </c>
      <c r="DK2" s="812">
        <v>0</v>
      </c>
      <c r="DL2" s="812">
        <v>0</v>
      </c>
      <c r="DM2" s="812">
        <v>0</v>
      </c>
      <c r="DN2" s="812">
        <v>0</v>
      </c>
      <c r="DO2" s="812">
        <v>0</v>
      </c>
      <c r="DP2" s="812">
        <v>10953225.889999997</v>
      </c>
      <c r="DQ2" s="812">
        <v>383188.89</v>
      </c>
      <c r="DR2" s="812">
        <v>312518</v>
      </c>
      <c r="DS2" s="812">
        <v>331627.68</v>
      </c>
      <c r="DT2" s="812">
        <v>342636.06258251856</v>
      </c>
      <c r="DU2" s="812">
        <v>378413.32212928758</v>
      </c>
      <c r="DV2" s="812">
        <v>427400.64673947892</v>
      </c>
      <c r="DW2" s="812">
        <v>609589.46073917951</v>
      </c>
      <c r="DX2" s="812">
        <v>547591.114366511</v>
      </c>
      <c r="DY2" s="812">
        <v>651747.93564213382</v>
      </c>
      <c r="DZ2" s="812">
        <v>872042.48410017916</v>
      </c>
      <c r="EA2" s="812">
        <v>339005.17849920125</v>
      </c>
      <c r="EB2" s="812">
        <v>374403.3095874713</v>
      </c>
      <c r="EC2" s="812">
        <v>422871.51984679484</v>
      </c>
      <c r="ED2" s="812">
        <v>603129.69508090825</v>
      </c>
      <c r="EE2" s="812">
        <v>303366.3179068488</v>
      </c>
      <c r="EF2" s="812">
        <v>299111.179784393</v>
      </c>
      <c r="EG2" s="812">
        <v>301614.20220936701</v>
      </c>
      <c r="EH2" s="812">
        <v>311626.291909263</v>
      </c>
      <c r="EI2" s="812">
        <v>344165.58343392506</v>
      </c>
      <c r="EJ2" s="812">
        <v>388719.38259846222</v>
      </c>
      <c r="EK2" s="812">
        <v>554419.467131741</v>
      </c>
      <c r="EL2" s="812">
        <v>300152.4094755312</v>
      </c>
      <c r="EM2" s="812">
        <v>295942.350926782</v>
      </c>
      <c r="EN2" s="812">
        <v>298418.85595545801</v>
      </c>
      <c r="EO2" s="812">
        <v>308324.87607016199</v>
      </c>
      <c r="EP2" s="812">
        <v>340519.44144295005</v>
      </c>
      <c r="EQ2" s="812">
        <v>384601.23095338279</v>
      </c>
      <c r="ER2" s="812">
        <v>548545.86385173397</v>
      </c>
      <c r="ES2" s="812">
        <v>316922.00752062001</v>
      </c>
      <c r="ET2" s="812">
        <v>312476.73183757497</v>
      </c>
      <c r="EU2" s="812">
        <v>315091.59988642496</v>
      </c>
      <c r="EV2" s="812">
        <v>325551.072081825</v>
      </c>
      <c r="EW2" s="812">
        <v>359544.35671687499</v>
      </c>
      <c r="EX2" s="812">
        <v>406089.00798640499</v>
      </c>
      <c r="EY2" s="812">
        <v>579193.27282027493</v>
      </c>
      <c r="EZ2" s="812">
        <v>362024.66014974</v>
      </c>
      <c r="FA2" s="812">
        <v>356946.75650077499</v>
      </c>
      <c r="FB2" s="812">
        <v>359933.75864722498</v>
      </c>
      <c r="FC2" s="812">
        <v>371881.76723302499</v>
      </c>
      <c r="FD2" s="812">
        <v>410712.79513687501</v>
      </c>
      <c r="FE2" s="812">
        <v>463881.43334368494</v>
      </c>
      <c r="FF2" s="812">
        <v>661620.97543867503</v>
      </c>
      <c r="FG2" s="812">
        <v>375000.83861121006</v>
      </c>
      <c r="FH2" s="812">
        <v>369740.92585841252</v>
      </c>
      <c r="FI2" s="812">
        <v>372834.99218358751</v>
      </c>
      <c r="FJ2" s="812">
        <v>385211.25748428755</v>
      </c>
      <c r="FK2" s="812">
        <v>425434.11971156258</v>
      </c>
      <c r="FL2" s="812">
        <v>480508.50029967754</v>
      </c>
      <c r="FM2" s="812">
        <v>685335.69102626259</v>
      </c>
      <c r="FN2" s="812">
        <v>378952.05328356003</v>
      </c>
      <c r="FO2" s="812">
        <v>373636.71920285001</v>
      </c>
      <c r="FP2" s="812">
        <v>376763.38630915002</v>
      </c>
      <c r="FQ2" s="812">
        <v>389270.05473435001</v>
      </c>
      <c r="FR2" s="812">
        <v>429916.72711625003</v>
      </c>
      <c r="FS2" s="812">
        <v>485571.40160838998</v>
      </c>
      <c r="FT2" s="812">
        <v>692556.76404545002</v>
      </c>
      <c r="FU2" s="812">
        <v>364874.04755826003</v>
      </c>
      <c r="FV2" s="812">
        <v>359756.17725422501</v>
      </c>
      <c r="FW2" s="812">
        <v>362766.68919777503</v>
      </c>
      <c r="FX2" s="812">
        <v>374808.73697197507</v>
      </c>
      <c r="FY2" s="812">
        <v>413945.39223812509</v>
      </c>
      <c r="FZ2" s="812">
        <v>467532.50483331503</v>
      </c>
      <c r="GA2" s="812">
        <v>666828.3954963251</v>
      </c>
      <c r="GB2" s="812">
        <v>351970.37729675998</v>
      </c>
      <c r="GC2" s="812">
        <v>347033.49906735</v>
      </c>
      <c r="GD2" s="812">
        <v>349937.54508464999</v>
      </c>
      <c r="GE2" s="812">
        <v>361553.72915385</v>
      </c>
      <c r="GF2" s="812">
        <v>399306.32737875002</v>
      </c>
      <c r="GG2" s="812">
        <v>450998.34648668999</v>
      </c>
      <c r="GH2" s="812">
        <v>643246.19283195003</v>
      </c>
      <c r="GI2" s="812">
        <v>366455.94619075808</v>
      </c>
      <c r="GJ2" s="812">
        <v>361315.88753956754</v>
      </c>
      <c r="GK2" s="812">
        <v>364339.45145203255</v>
      </c>
      <c r="GL2" s="812">
        <v>376433.70710189256</v>
      </c>
      <c r="GM2" s="812">
        <v>415740.03796393762</v>
      </c>
      <c r="GN2" s="812">
        <v>469559.47560581454</v>
      </c>
      <c r="GO2" s="812">
        <v>669719.40661099763</v>
      </c>
      <c r="GP2" s="812">
        <v>333392.70272274001</v>
      </c>
      <c r="GQ2" s="812">
        <v>328716.40243702498</v>
      </c>
      <c r="GR2" s="812">
        <v>331467.16731097497</v>
      </c>
      <c r="GS2" s="812">
        <v>342470.22680677497</v>
      </c>
      <c r="GT2" s="812">
        <v>378230.17016812501</v>
      </c>
      <c r="GU2" s="812">
        <v>427193.78492443496</v>
      </c>
      <c r="GV2" s="812">
        <v>609294.41957992502</v>
      </c>
      <c r="GW2" s="812">
        <v>336291.18262515595</v>
      </c>
      <c r="GX2" s="812">
        <v>331574.22709328495</v>
      </c>
      <c r="GY2" s="812">
        <v>334348.90681791492</v>
      </c>
      <c r="GZ2" s="812">
        <v>345447.62571643497</v>
      </c>
      <c r="HA2" s="812">
        <v>381518.46213662496</v>
      </c>
      <c r="HB2" s="812">
        <v>430907.76123503892</v>
      </c>
      <c r="HC2" s="812">
        <v>614591.55900554487</v>
      </c>
      <c r="HD2" s="812">
        <v>323989.80175232998</v>
      </c>
      <c r="HE2" s="812">
        <v>319445.39034161245</v>
      </c>
      <c r="HF2" s="812">
        <v>322118.57352438744</v>
      </c>
      <c r="HG2" s="812">
        <v>332811.30625548743</v>
      </c>
      <c r="HH2" s="812">
        <v>367562.68763156247</v>
      </c>
      <c r="HI2" s="812">
        <v>415145.34828495741</v>
      </c>
      <c r="HJ2" s="812">
        <v>592110.07498466247</v>
      </c>
      <c r="HK2" s="812">
        <v>330889.86760279798</v>
      </c>
      <c r="HL2" s="812">
        <v>326248.67309021746</v>
      </c>
      <c r="HM2" s="812">
        <v>328978.78750938247</v>
      </c>
      <c r="HN2" s="812">
        <v>339899.24518604251</v>
      </c>
      <c r="HO2" s="812">
        <v>375390.73263518751</v>
      </c>
      <c r="HP2" s="812">
        <v>423986.76929632446</v>
      </c>
      <c r="HQ2" s="812">
        <v>604720.34384504752</v>
      </c>
      <c r="HR2" s="812">
        <v>308290.98998808599</v>
      </c>
      <c r="HS2" s="812">
        <v>303966.77643214748</v>
      </c>
      <c r="HT2" s="812">
        <v>306510.43146505248</v>
      </c>
      <c r="HU2" s="812">
        <v>316685.05159667245</v>
      </c>
      <c r="HV2" s="812">
        <v>349752.56702443748</v>
      </c>
      <c r="HW2" s="812">
        <v>395029.62661014643</v>
      </c>
      <c r="HX2" s="812">
        <v>563419.5897884575</v>
      </c>
      <c r="HY2" s="812">
        <v>302438.47494478803</v>
      </c>
      <c r="HZ2" s="812">
        <v>298196.35112130496</v>
      </c>
      <c r="IA2" s="812">
        <v>300691.71807629499</v>
      </c>
      <c r="IB2" s="812">
        <v>310673.18589625502</v>
      </c>
      <c r="IC2" s="812">
        <v>343112.95631112502</v>
      </c>
      <c r="ID2" s="812">
        <v>387530.48810994701</v>
      </c>
      <c r="IE2" s="812">
        <v>552723.78053028497</v>
      </c>
      <c r="IF2" s="812">
        <v>304067.92613004002</v>
      </c>
      <c r="IG2" s="812">
        <v>299802.94696814998</v>
      </c>
      <c r="IH2" s="812">
        <v>302311.75823984999</v>
      </c>
      <c r="II2" s="812">
        <v>312347.00332665001</v>
      </c>
      <c r="IJ2" s="812">
        <v>344961.54985875002</v>
      </c>
      <c r="IK2" s="812">
        <v>389618.39049500995</v>
      </c>
      <c r="IL2" s="812">
        <v>555701.69668155001</v>
      </c>
      <c r="IM2" s="812">
        <v>299461.76252349722</v>
      </c>
      <c r="IN2" s="812">
        <v>295261.39126697951</v>
      </c>
      <c r="IO2" s="812">
        <v>297732.19788846048</v>
      </c>
      <c r="IP2" s="812">
        <v>307615.42437438451</v>
      </c>
      <c r="IQ2" s="812">
        <v>339735.91045363754</v>
      </c>
      <c r="IR2" s="812">
        <v>383716.2683159993</v>
      </c>
      <c r="IS2" s="812">
        <v>547283.66665804153</v>
      </c>
      <c r="IT2" s="812">
        <v>296099.52999601199</v>
      </c>
      <c r="IU2" s="812">
        <v>291946.31876669498</v>
      </c>
      <c r="IV2" s="812">
        <v>294389.384195705</v>
      </c>
      <c r="IW2" s="812">
        <v>304161.64591174503</v>
      </c>
      <c r="IX2" s="812">
        <v>335921.49648887501</v>
      </c>
      <c r="IY2" s="812">
        <v>379408.06112525298</v>
      </c>
      <c r="IZ2" s="812">
        <v>541138.99252571503</v>
      </c>
      <c r="JA2" s="812">
        <v>280450.98949419957</v>
      </c>
      <c r="JB2" s="812">
        <v>276517.27099469345</v>
      </c>
      <c r="JC2" s="812">
        <v>278831.22305322648</v>
      </c>
      <c r="JD2" s="812">
        <v>288087.03128735849</v>
      </c>
      <c r="JE2" s="812">
        <v>318168.4080482875</v>
      </c>
      <c r="JF2" s="812">
        <v>359356.75469017489</v>
      </c>
      <c r="JG2" s="812">
        <v>512540.38096505945</v>
      </c>
      <c r="JH2" s="812">
        <v>298089.32707155601</v>
      </c>
      <c r="JI2" s="812">
        <v>293908.20614728495</v>
      </c>
      <c r="JJ2" s="812">
        <v>296367.68904391496</v>
      </c>
      <c r="JK2" s="812">
        <v>306205.62063043501</v>
      </c>
      <c r="JL2" s="812">
        <v>338178.89828662499</v>
      </c>
      <c r="JM2" s="812">
        <v>381957.69384663895</v>
      </c>
      <c r="JN2" s="812">
        <v>544775.461603545</v>
      </c>
      <c r="JO2" s="812">
        <v>280422.24511025881</v>
      </c>
      <c r="JP2" s="812">
        <v>276488.9297910555</v>
      </c>
      <c r="JQ2" s="812">
        <v>278802.64468470454</v>
      </c>
      <c r="JR2" s="812">
        <v>288057.50425930053</v>
      </c>
      <c r="JS2" s="812">
        <v>318135.79787673755</v>
      </c>
      <c r="JT2" s="812">
        <v>359319.9229836897</v>
      </c>
      <c r="JU2" s="812">
        <v>512487.84894325357</v>
      </c>
      <c r="JV2" s="812">
        <v>308982.70925578679</v>
      </c>
      <c r="JW2" s="812">
        <v>304648.79336688551</v>
      </c>
      <c r="JX2" s="812">
        <v>307198.15565447451</v>
      </c>
      <c r="JY2" s="812">
        <v>317395.60480483051</v>
      </c>
      <c r="JZ2" s="812">
        <v>350537.31454348756</v>
      </c>
      <c r="KA2" s="812">
        <v>395915.96326257172</v>
      </c>
      <c r="KB2" s="812">
        <v>564683.74670096347</v>
      </c>
      <c r="KC2" s="812">
        <v>325352.17657419236</v>
      </c>
      <c r="KD2" s="812">
        <v>320788.65594567644</v>
      </c>
      <c r="KE2" s="812">
        <v>323473.07984480343</v>
      </c>
      <c r="KF2" s="812">
        <v>334210.77544131142</v>
      </c>
      <c r="KG2" s="812">
        <v>369108.28612996248</v>
      </c>
      <c r="KH2" s="812">
        <v>416891.031534423</v>
      </c>
      <c r="KI2" s="812">
        <v>594599.89365663042</v>
      </c>
      <c r="KJ2" s="812">
        <v>395327.8424880167</v>
      </c>
      <c r="KK2" s="812">
        <v>389782.81499437289</v>
      </c>
      <c r="KL2" s="812">
        <v>393044.59587298689</v>
      </c>
      <c r="KM2" s="812">
        <v>406091.71938744286</v>
      </c>
      <c r="KN2" s="812">
        <v>448494.8708094249</v>
      </c>
      <c r="KO2" s="812">
        <v>506554.57044875406</v>
      </c>
      <c r="KP2" s="812">
        <v>722484.46461300086</v>
      </c>
      <c r="KQ2" s="812">
        <v>291337.59510633722</v>
      </c>
      <c r="KR2" s="812">
        <v>287251.17669312953</v>
      </c>
      <c r="KS2" s="812">
        <v>289654.95223031053</v>
      </c>
      <c r="KT2" s="812">
        <v>299270.05437903455</v>
      </c>
      <c r="KU2" s="812">
        <v>330519.13636238757</v>
      </c>
      <c r="KV2" s="812">
        <v>373306.34092420933</v>
      </c>
      <c r="KW2" s="812">
        <v>532436.28148559155</v>
      </c>
      <c r="KX2" s="812">
        <v>491611.78854477825</v>
      </c>
      <c r="KY2" s="812">
        <v>484716.24365594878</v>
      </c>
      <c r="KZ2" s="812">
        <v>488772.44653173082</v>
      </c>
      <c r="LA2" s="812">
        <v>504997.25803485879</v>
      </c>
      <c r="LB2" s="812">
        <v>557727.89542002487</v>
      </c>
      <c r="LC2" s="812">
        <v>629928.30660894432</v>
      </c>
      <c r="LD2" s="812">
        <v>898448.93698571273</v>
      </c>
      <c r="LE2" s="812">
        <v>451003.01233313396</v>
      </c>
      <c r="LF2" s="812">
        <v>444677.0624901774</v>
      </c>
      <c r="LG2" s="812">
        <v>448398.20945662243</v>
      </c>
      <c r="LH2" s="812">
        <v>463282.79732240242</v>
      </c>
      <c r="LI2" s="812">
        <v>511657.70788618748</v>
      </c>
      <c r="LJ2" s="812">
        <v>577894.12388890842</v>
      </c>
      <c r="LK2" s="812">
        <v>824234.05306756741</v>
      </c>
      <c r="LL2" s="812">
        <v>468851.76733621926</v>
      </c>
      <c r="LM2" s="812">
        <v>462275.46366896207</v>
      </c>
      <c r="LN2" s="812">
        <v>466143.87759087805</v>
      </c>
      <c r="LO2" s="812">
        <v>481617.53327854205</v>
      </c>
      <c r="LP2" s="812">
        <v>531906.91426345007</v>
      </c>
      <c r="LQ2" s="812">
        <v>600764.68207355484</v>
      </c>
      <c r="LR2" s="812">
        <v>856853.68370439415</v>
      </c>
      <c r="LS2" s="812">
        <v>643593.81412867212</v>
      </c>
      <c r="LT2" s="812">
        <v>634566.50815492007</v>
      </c>
      <c r="LU2" s="812">
        <v>639876.68813948007</v>
      </c>
      <c r="LV2" s="812">
        <v>661117.40807772009</v>
      </c>
      <c r="LW2" s="812">
        <v>730149.74787700013</v>
      </c>
      <c r="LX2" s="812">
        <v>824670.95160216803</v>
      </c>
      <c r="LY2" s="812">
        <v>1176204.8665800402</v>
      </c>
      <c r="LZ2" s="812">
        <v>808964.53621471196</v>
      </c>
      <c r="MA2" s="812">
        <v>797617.67390806985</v>
      </c>
      <c r="MB2" s="812">
        <v>804292.29879432986</v>
      </c>
      <c r="MC2" s="812">
        <v>830990.79833936994</v>
      </c>
      <c r="MD2" s="812">
        <v>917760.92186074995</v>
      </c>
      <c r="ME2" s="812">
        <v>1036569.2448361778</v>
      </c>
      <c r="MF2" s="812">
        <v>1478429.4123065898</v>
      </c>
      <c r="MG2" s="812">
        <v>1056390.7535415003</v>
      </c>
      <c r="MH2" s="812">
        <v>1041573.3914868751</v>
      </c>
      <c r="MI2" s="812">
        <v>1050289.4868131252</v>
      </c>
      <c r="MJ2" s="812">
        <v>1085153.8681181252</v>
      </c>
      <c r="MK2" s="812">
        <v>1198463.1073593753</v>
      </c>
      <c r="ML2" s="812">
        <v>1353609.6041666253</v>
      </c>
      <c r="MM2" s="812">
        <v>1930615.1147643754</v>
      </c>
      <c r="MN2" s="812">
        <v>932103.20204813406</v>
      </c>
      <c r="MO2" s="812">
        <v>919029.14723392751</v>
      </c>
      <c r="MP2" s="812">
        <v>926719.76771287248</v>
      </c>
      <c r="MQ2" s="812">
        <v>957482.24962865247</v>
      </c>
      <c r="MR2" s="812">
        <v>1057460.3158549375</v>
      </c>
      <c r="MS2" s="812">
        <v>1194353.3603801585</v>
      </c>
      <c r="MT2" s="812">
        <v>1703472.4360863175</v>
      </c>
      <c r="MU2" s="812">
        <v>332413.20587434201</v>
      </c>
      <c r="MV2" s="812">
        <v>327750.64440580748</v>
      </c>
      <c r="MW2" s="812">
        <v>330493.32762259251</v>
      </c>
      <c r="MX2" s="812">
        <v>341464.06048973254</v>
      </c>
      <c r="MY2" s="812">
        <v>377118.94230793754</v>
      </c>
      <c r="MZ2" s="812">
        <v>425938.70356671052</v>
      </c>
      <c r="NA2" s="812">
        <v>607504.33251787757</v>
      </c>
      <c r="NB2" s="812">
        <v>236395.07090125998</v>
      </c>
      <c r="NC2" s="812">
        <v>199577.92900520004</v>
      </c>
      <c r="ND2" s="812">
        <v>201941.37143702002</v>
      </c>
      <c r="NE2" s="812">
        <v>211668.81066586002</v>
      </c>
      <c r="NF2" s="812">
        <v>238014.85025456006</v>
      </c>
      <c r="NG2" s="812">
        <v>296408.51130900998</v>
      </c>
      <c r="NH2" s="812">
        <v>432096.88512709003</v>
      </c>
      <c r="NI2" s="812">
        <v>245014.75668729996</v>
      </c>
      <c r="NJ2" s="812">
        <v>204482.70863369998</v>
      </c>
      <c r="NK2" s="812">
        <v>206961.57564824002</v>
      </c>
      <c r="NL2" s="812">
        <v>217180.07227651999</v>
      </c>
      <c r="NM2" s="812">
        <v>244556.88634362005</v>
      </c>
      <c r="NN2" s="812">
        <v>306756.37341009005</v>
      </c>
      <c r="NO2" s="812">
        <v>447857.50130052993</v>
      </c>
      <c r="NP2" s="812">
        <v>238461.81161196402</v>
      </c>
      <c r="NQ2" s="812">
        <v>198637.98356054004</v>
      </c>
      <c r="NR2" s="812">
        <v>201055.18586376001</v>
      </c>
      <c r="NS2" s="812">
        <v>211021.98910363999</v>
      </c>
      <c r="NT2" s="812">
        <v>237677.71461350002</v>
      </c>
      <c r="NU2" s="812">
        <v>298479.25932136603</v>
      </c>
      <c r="NV2" s="812">
        <v>435880.30514523003</v>
      </c>
      <c r="NW2" s="812">
        <v>242578.64717995602</v>
      </c>
      <c r="NX2" s="812">
        <v>204268.23726110999</v>
      </c>
      <c r="NY2" s="812">
        <v>206700.03835223001</v>
      </c>
      <c r="NZ2" s="812">
        <v>216712.40206642999</v>
      </c>
      <c r="OA2" s="812">
        <v>243763.26665547001</v>
      </c>
      <c r="OB2" s="812">
        <v>304059.08128820406</v>
      </c>
      <c r="OC2" s="812">
        <v>443400.71887660015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17A2-446C-41DB-8F78-A1582DD41D3D}">
  <sheetPr>
    <pageSetUpPr fitToPage="1"/>
  </sheetPr>
  <dimension ref="A1:O17"/>
  <sheetViews>
    <sheetView workbookViewId="0">
      <selection activeCell="O9" sqref="O9"/>
    </sheetView>
  </sheetViews>
  <sheetFormatPr defaultRowHeight="15"/>
  <cols>
    <col min="1" max="1" width="18.140625" customWidth="1"/>
    <col min="2" max="13" width="12.5703125" customWidth="1"/>
    <col min="14" max="14" width="13.42578125" customWidth="1"/>
  </cols>
  <sheetData>
    <row r="1" spans="1:15" ht="18.75">
      <c r="A1" s="817" t="s">
        <v>671</v>
      </c>
    </row>
    <row r="3" spans="1:15">
      <c r="B3" s="55" t="s">
        <v>672</v>
      </c>
      <c r="C3" s="55" t="s">
        <v>673</v>
      </c>
      <c r="D3" s="55" t="s">
        <v>674</v>
      </c>
      <c r="E3" s="55" t="s">
        <v>675</v>
      </c>
      <c r="F3" s="55" t="s">
        <v>676</v>
      </c>
      <c r="G3" s="55" t="s">
        <v>677</v>
      </c>
      <c r="H3" s="55" t="s">
        <v>678</v>
      </c>
      <c r="I3" s="55" t="s">
        <v>679</v>
      </c>
      <c r="J3" s="55" t="s">
        <v>259</v>
      </c>
      <c r="K3" s="55" t="s">
        <v>260</v>
      </c>
      <c r="L3" s="55" t="s">
        <v>261</v>
      </c>
      <c r="M3" s="55" t="s">
        <v>262</v>
      </c>
      <c r="N3" s="9" t="s">
        <v>680</v>
      </c>
    </row>
    <row r="4" spans="1:15">
      <c r="A4" t="s">
        <v>277</v>
      </c>
      <c r="B4" s="386">
        <f>'Proy 2022 vs 2019'!X35</f>
        <v>7297330.5690149991</v>
      </c>
      <c r="C4" s="386">
        <f>'Proy 2022 vs 2019'!AW35</f>
        <v>7612912.7391009992</v>
      </c>
      <c r="D4" s="386">
        <f>'Proy 2022 vs 2019'!CA35</f>
        <v>11835391.205582002</v>
      </c>
      <c r="E4" s="386">
        <f>'Proy 2022 vs 2019'!CZ35</f>
        <v>10917538.682591999</v>
      </c>
      <c r="F4" s="386">
        <f>'Proy 2022 vs 2019'!DY35</f>
        <v>11478439.582986198</v>
      </c>
      <c r="G4" s="386">
        <f>'Proy 2022 vs 2019'!FC35</f>
        <v>13937853.436800003</v>
      </c>
      <c r="H4" s="386">
        <f>'Proy 2022 vs 2019'!GB35</f>
        <v>11070603.871303998</v>
      </c>
      <c r="I4" s="386">
        <f>'Proy 2022 vs 2019'!HA35</f>
        <v>10866570.929934999</v>
      </c>
      <c r="J4" s="386">
        <f>'Proy 2022 vs 2019'!ID35</f>
        <v>12410972.010709999</v>
      </c>
      <c r="K4" s="386">
        <f>'Proy 2022 vs 2019'!JC35</f>
        <v>11334141.020852005</v>
      </c>
      <c r="L4" s="386">
        <f>'Proy 2022 vs 2019'!KB35</f>
        <v>13116522.153916001</v>
      </c>
      <c r="M4" s="386">
        <f>'Proy 2022 vs 2019'!LF35</f>
        <v>30730741.208779998</v>
      </c>
      <c r="N4" s="469">
        <f>SUM(B4:M4)</f>
        <v>152609017.4115732</v>
      </c>
    </row>
    <row r="5" spans="1:15">
      <c r="A5" t="s">
        <v>681</v>
      </c>
      <c r="B5" s="816">
        <f>B4*50%</f>
        <v>3648665.2845074995</v>
      </c>
      <c r="C5" s="816">
        <f t="shared" ref="C5:M5" si="0">C4*50%</f>
        <v>3806456.3695504996</v>
      </c>
      <c r="D5" s="816">
        <f t="shared" si="0"/>
        <v>5917695.6027910011</v>
      </c>
      <c r="E5" s="816">
        <f t="shared" si="0"/>
        <v>5458769.3412959995</v>
      </c>
      <c r="F5" s="816">
        <f t="shared" si="0"/>
        <v>5739219.7914930992</v>
      </c>
      <c r="G5" s="816">
        <f t="shared" si="0"/>
        <v>6968926.7184000015</v>
      </c>
      <c r="H5" s="816">
        <f t="shared" si="0"/>
        <v>5535301.935651999</v>
      </c>
      <c r="I5" s="816">
        <f t="shared" si="0"/>
        <v>5433285.4649674995</v>
      </c>
      <c r="J5" s="816">
        <f t="shared" si="0"/>
        <v>6205486.0053549996</v>
      </c>
      <c r="K5" s="816">
        <f t="shared" si="0"/>
        <v>5667070.5104260026</v>
      </c>
      <c r="L5" s="816">
        <f t="shared" si="0"/>
        <v>6558261.0769580007</v>
      </c>
      <c r="M5" s="816">
        <f t="shared" si="0"/>
        <v>15365370.604389999</v>
      </c>
      <c r="N5" s="386">
        <f>SUM(B5:M5)</f>
        <v>76304508.705786601</v>
      </c>
    </row>
    <row r="6" spans="1:15">
      <c r="A6" t="s">
        <v>682</v>
      </c>
      <c r="B6" s="386">
        <f>B4-B5</f>
        <v>3648665.2845074995</v>
      </c>
      <c r="C6" s="386">
        <f t="shared" ref="C6:M6" si="1">C4-C5</f>
        <v>3806456.3695504996</v>
      </c>
      <c r="D6" s="386">
        <f t="shared" si="1"/>
        <v>5917695.6027910011</v>
      </c>
      <c r="E6" s="386">
        <f t="shared" si="1"/>
        <v>5458769.3412959995</v>
      </c>
      <c r="F6" s="386">
        <f t="shared" si="1"/>
        <v>5739219.7914930992</v>
      </c>
      <c r="G6" s="386">
        <f t="shared" si="1"/>
        <v>6968926.7184000015</v>
      </c>
      <c r="H6" s="386">
        <f t="shared" si="1"/>
        <v>5535301.935651999</v>
      </c>
      <c r="I6" s="386">
        <f t="shared" si="1"/>
        <v>5433285.4649674995</v>
      </c>
      <c r="J6" s="386">
        <f t="shared" si="1"/>
        <v>6205486.0053549996</v>
      </c>
      <c r="K6" s="386">
        <f t="shared" si="1"/>
        <v>5667070.5104260026</v>
      </c>
      <c r="L6" s="386">
        <f t="shared" si="1"/>
        <v>6558261.0769580007</v>
      </c>
      <c r="M6" s="386">
        <f t="shared" si="1"/>
        <v>15365370.604389999</v>
      </c>
      <c r="N6" s="469">
        <f>SUM(B6:M6)</f>
        <v>76304508.705786601</v>
      </c>
    </row>
    <row r="8" spans="1:15">
      <c r="A8" t="s">
        <v>683</v>
      </c>
      <c r="B8" s="386">
        <v>3974000</v>
      </c>
      <c r="C8" s="386">
        <v>3946000</v>
      </c>
      <c r="D8" s="386">
        <v>4521000</v>
      </c>
      <c r="E8" s="386">
        <v>3783000</v>
      </c>
      <c r="F8" s="386">
        <v>3790000</v>
      </c>
      <c r="G8" s="386">
        <v>4450000</v>
      </c>
      <c r="H8" s="386">
        <v>3748000</v>
      </c>
      <c r="I8" s="386">
        <v>3745000</v>
      </c>
      <c r="J8" s="386">
        <v>4399000</v>
      </c>
      <c r="K8" s="386">
        <v>3793000</v>
      </c>
      <c r="L8" s="386">
        <v>3893000</v>
      </c>
      <c r="M8" s="386">
        <v>5618000</v>
      </c>
      <c r="N8" s="386">
        <f>SUM(B8:M8)</f>
        <v>49660000</v>
      </c>
    </row>
    <row r="9" spans="1:15">
      <c r="A9" t="s">
        <v>684</v>
      </c>
      <c r="B9" s="386">
        <f>B6-B8</f>
        <v>-325334.71549250046</v>
      </c>
      <c r="C9" s="386">
        <f t="shared" ref="C9:M9" si="2">C6-C8</f>
        <v>-139543.6304495004</v>
      </c>
      <c r="D9" s="386">
        <f t="shared" si="2"/>
        <v>1396695.6027910011</v>
      </c>
      <c r="E9" s="386">
        <f t="shared" si="2"/>
        <v>1675769.3412959995</v>
      </c>
      <c r="F9" s="386">
        <f t="shared" si="2"/>
        <v>1949219.7914930992</v>
      </c>
      <c r="G9" s="386">
        <f t="shared" si="2"/>
        <v>2518926.7184000015</v>
      </c>
      <c r="H9" s="386">
        <f t="shared" si="2"/>
        <v>1787301.935651999</v>
      </c>
      <c r="I9" s="386">
        <f t="shared" si="2"/>
        <v>1688285.4649674995</v>
      </c>
      <c r="J9" s="386">
        <f t="shared" si="2"/>
        <v>1806486.0053549996</v>
      </c>
      <c r="K9" s="386">
        <f t="shared" si="2"/>
        <v>1874070.5104260026</v>
      </c>
      <c r="L9" s="386">
        <f t="shared" si="2"/>
        <v>2665261.0769580007</v>
      </c>
      <c r="M9" s="386">
        <f t="shared" si="2"/>
        <v>9747370.6043899991</v>
      </c>
      <c r="N9" s="469">
        <f>SUM(B9:M9)</f>
        <v>26644508.705786604</v>
      </c>
      <c r="O9" s="770">
        <f>N9/N4</f>
        <v>0.17459327867847213</v>
      </c>
    </row>
    <row r="11" spans="1:15">
      <c r="A11" t="s">
        <v>685</v>
      </c>
      <c r="B11" s="386">
        <f>B6*10%</f>
        <v>364866.52845074999</v>
      </c>
      <c r="C11" s="386">
        <f t="shared" ref="C11:M11" si="3">C6*10%</f>
        <v>380645.63695504999</v>
      </c>
      <c r="D11" s="386">
        <f t="shared" si="3"/>
        <v>591769.56027910009</v>
      </c>
      <c r="E11" s="386">
        <f t="shared" si="3"/>
        <v>545876.93412959995</v>
      </c>
      <c r="F11" s="386">
        <f t="shared" si="3"/>
        <v>573921.97914930992</v>
      </c>
      <c r="G11" s="386">
        <f t="shared" si="3"/>
        <v>696892.6718400002</v>
      </c>
      <c r="H11" s="386">
        <f t="shared" si="3"/>
        <v>553530.19356519997</v>
      </c>
      <c r="I11" s="386">
        <f t="shared" si="3"/>
        <v>543328.54649674997</v>
      </c>
      <c r="J11" s="386">
        <f t="shared" si="3"/>
        <v>620548.60053549998</v>
      </c>
      <c r="K11" s="386">
        <f t="shared" si="3"/>
        <v>566707.0510426003</v>
      </c>
      <c r="L11" s="386">
        <f t="shared" si="3"/>
        <v>655826.10769580014</v>
      </c>
      <c r="M11" s="386">
        <f t="shared" si="3"/>
        <v>1536537.0604389999</v>
      </c>
      <c r="N11" s="469">
        <f>SUM(B11:M11)</f>
        <v>7630450.8705786606</v>
      </c>
    </row>
    <row r="15" spans="1:15">
      <c r="B15" s="462"/>
      <c r="C15" s="462"/>
    </row>
    <row r="16" spans="1:15">
      <c r="B16" s="386"/>
    </row>
    <row r="17" spans="2:3">
      <c r="B17" s="386"/>
      <c r="C17" s="386"/>
    </row>
  </sheetData>
  <pageMargins left="0.7" right="0.7" top="0.75" bottom="0.75" header="0.3" footer="0.3"/>
  <pageSetup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C2E48-EB70-41A3-9D43-C4E4CC3C5411}">
  <sheetPr>
    <pageSetUpPr fitToPage="1"/>
  </sheetPr>
  <dimension ref="A1:G28"/>
  <sheetViews>
    <sheetView workbookViewId="0">
      <selection activeCell="J8" sqref="J8"/>
    </sheetView>
  </sheetViews>
  <sheetFormatPr defaultRowHeight="15" outlineLevelRow="1"/>
  <cols>
    <col min="1" max="1" width="26.28515625" customWidth="1"/>
    <col min="2" max="5" width="9.85546875" customWidth="1"/>
  </cols>
  <sheetData>
    <row r="1" spans="1:7">
      <c r="A1" s="873" t="s">
        <v>686</v>
      </c>
    </row>
    <row r="2" spans="1:7">
      <c r="A2" t="s">
        <v>687</v>
      </c>
    </row>
    <row r="3" spans="1:7" s="55" customFormat="1">
      <c r="B3" s="9">
        <v>2022</v>
      </c>
      <c r="C3" s="9">
        <v>2023</v>
      </c>
      <c r="D3" s="9">
        <v>2024</v>
      </c>
      <c r="E3" s="9">
        <v>2025</v>
      </c>
      <c r="F3" s="9">
        <v>2026</v>
      </c>
      <c r="G3" s="9">
        <v>2027</v>
      </c>
    </row>
    <row r="4" spans="1:7" hidden="1" outlineLevel="1">
      <c r="A4" t="s">
        <v>277</v>
      </c>
      <c r="B4" s="386">
        <f>'Proy 2022 vs 2019'!MJ35/1000+9019</f>
        <v>165200.90637000004</v>
      </c>
      <c r="C4" s="386">
        <f>B6*108%</f>
        <v>178416.97887960006</v>
      </c>
      <c r="D4" s="386">
        <f t="shared" ref="D4:E4" si="0">C6*108%</f>
        <v>201330.33718996809</v>
      </c>
      <c r="E4" s="386">
        <f t="shared" si="0"/>
        <v>234716.76416516554</v>
      </c>
      <c r="F4" s="386">
        <f t="shared" ref="F4:G4" si="1">E6*108%</f>
        <v>270774.1052983788</v>
      </c>
      <c r="G4" s="386">
        <f t="shared" si="1"/>
        <v>309717.11372224911</v>
      </c>
    </row>
    <row r="5" spans="1:7" hidden="1" outlineLevel="1">
      <c r="A5" t="s">
        <v>688</v>
      </c>
      <c r="B5" s="386">
        <v>0</v>
      </c>
      <c r="C5" s="386">
        <v>8000</v>
      </c>
      <c r="D5" s="386">
        <v>16000</v>
      </c>
      <c r="E5" s="386">
        <v>16000</v>
      </c>
      <c r="F5" s="386">
        <v>16001</v>
      </c>
      <c r="G5" s="386">
        <v>16002</v>
      </c>
    </row>
    <row r="6" spans="1:7" collapsed="1">
      <c r="A6" t="s">
        <v>277</v>
      </c>
      <c r="B6" s="386">
        <f>B4+B5</f>
        <v>165200.90637000004</v>
      </c>
      <c r="C6" s="386">
        <f t="shared" ref="C6:E6" si="2">C4+C5</f>
        <v>186416.97887960006</v>
      </c>
      <c r="D6" s="386">
        <f t="shared" si="2"/>
        <v>217330.33718996809</v>
      </c>
      <c r="E6" s="386">
        <f>E4+E5</f>
        <v>250716.76416516554</v>
      </c>
      <c r="F6" s="386">
        <f t="shared" ref="F6" si="3">F4+F5</f>
        <v>286775.1052983788</v>
      </c>
      <c r="G6" s="386">
        <f t="shared" ref="G6" si="4">G4+G5</f>
        <v>325719.11372224911</v>
      </c>
    </row>
    <row r="7" spans="1:7">
      <c r="A7" t="s">
        <v>681</v>
      </c>
      <c r="B7" s="816">
        <f>B4*50%</f>
        <v>82600.45318500002</v>
      </c>
      <c r="C7" s="816">
        <f t="shared" ref="C7:E7" si="5">C4*50%</f>
        <v>89208.489439800032</v>
      </c>
      <c r="D7" s="816">
        <f t="shared" si="5"/>
        <v>100665.16859498405</v>
      </c>
      <c r="E7" s="816">
        <f t="shared" si="5"/>
        <v>117358.38208258277</v>
      </c>
      <c r="F7" s="816">
        <f t="shared" ref="F7:G7" si="6">F4*50%</f>
        <v>135387.0526491894</v>
      </c>
      <c r="G7" s="816">
        <f t="shared" si="6"/>
        <v>154858.55686112455</v>
      </c>
    </row>
    <row r="8" spans="1:7">
      <c r="A8" t="s">
        <v>682</v>
      </c>
      <c r="B8" s="386">
        <f>B4-B7</f>
        <v>82600.45318500002</v>
      </c>
      <c r="C8" s="386">
        <f t="shared" ref="C8:E8" si="7">C4-C7</f>
        <v>89208.489439800032</v>
      </c>
      <c r="D8" s="386">
        <f t="shared" si="7"/>
        <v>100665.16859498405</v>
      </c>
      <c r="E8" s="386">
        <f t="shared" si="7"/>
        <v>117358.38208258277</v>
      </c>
      <c r="F8" s="386">
        <f t="shared" ref="F8:G8" si="8">F4-F7</f>
        <v>135387.0526491894</v>
      </c>
      <c r="G8" s="386">
        <f t="shared" si="8"/>
        <v>154858.55686112455</v>
      </c>
    </row>
    <row r="9" spans="1:7">
      <c r="B9" s="386"/>
      <c r="C9" s="386"/>
      <c r="D9" s="386"/>
      <c r="E9" s="386"/>
    </row>
    <row r="10" spans="1:7" hidden="1" outlineLevel="1">
      <c r="A10" t="s">
        <v>689</v>
      </c>
      <c r="B10" s="386">
        <v>0</v>
      </c>
      <c r="C10" s="386">
        <f>C11*50%</f>
        <v>4460.4244719900016</v>
      </c>
      <c r="D10" s="386">
        <f t="shared" ref="D10:G10" si="9">D11*50%</f>
        <v>5033.2584297492031</v>
      </c>
      <c r="E10" s="386">
        <f t="shared" si="9"/>
        <v>5867.9191041291388</v>
      </c>
      <c r="F10" s="386">
        <f t="shared" si="9"/>
        <v>6769.3526324594704</v>
      </c>
      <c r="G10" s="386">
        <f t="shared" si="9"/>
        <v>7742.9278430562281</v>
      </c>
    </row>
    <row r="11" spans="1:7" hidden="1" outlineLevel="1" collapsed="1">
      <c r="A11" t="s">
        <v>548</v>
      </c>
      <c r="B11" s="386">
        <f>B8*10%</f>
        <v>8260.0453185000024</v>
      </c>
      <c r="C11" s="386">
        <f t="shared" ref="C11:E11" si="10">C8*10%</f>
        <v>8920.8489439800032</v>
      </c>
      <c r="D11" s="386">
        <f t="shared" si="10"/>
        <v>10066.516859498406</v>
      </c>
      <c r="E11" s="386">
        <f t="shared" si="10"/>
        <v>11735.838208258278</v>
      </c>
      <c r="F11" s="386">
        <f t="shared" ref="F11:G11" si="11">F8*10%</f>
        <v>13538.705264918941</v>
      </c>
      <c r="G11" s="386">
        <f t="shared" si="11"/>
        <v>15485.855686112456</v>
      </c>
    </row>
    <row r="12" spans="1:7" hidden="1" outlineLevel="1">
      <c r="A12" t="s">
        <v>554</v>
      </c>
      <c r="B12" s="386">
        <f>B8*10%</f>
        <v>8260.0453185000024</v>
      </c>
      <c r="C12" s="386">
        <f t="shared" ref="C12:E12" si="12">C8*10%</f>
        <v>8920.8489439800032</v>
      </c>
      <c r="D12" s="386">
        <f t="shared" si="12"/>
        <v>10066.516859498406</v>
      </c>
      <c r="E12" s="386">
        <f t="shared" si="12"/>
        <v>11735.838208258278</v>
      </c>
      <c r="F12" s="386">
        <f t="shared" ref="F12:G12" si="13">F8*10%</f>
        <v>13538.705264918941</v>
      </c>
      <c r="G12" s="386">
        <f t="shared" si="13"/>
        <v>15485.855686112456</v>
      </c>
    </row>
    <row r="13" spans="1:7" hidden="1" outlineLevel="1">
      <c r="A13" t="s">
        <v>550</v>
      </c>
      <c r="B13" s="386">
        <f>B8*15%</f>
        <v>12390.067977750003</v>
      </c>
      <c r="C13" s="386">
        <f t="shared" ref="C13:E13" si="14">C8*15%</f>
        <v>13381.273415970005</v>
      </c>
      <c r="D13" s="386">
        <f t="shared" si="14"/>
        <v>15099.775289247606</v>
      </c>
      <c r="E13" s="386">
        <f t="shared" si="14"/>
        <v>17603.757312387414</v>
      </c>
      <c r="F13" s="386">
        <f t="shared" ref="F13:G13" si="15">F8*15%</f>
        <v>20308.05789737841</v>
      </c>
      <c r="G13" s="386">
        <f t="shared" si="15"/>
        <v>23228.783529168682</v>
      </c>
    </row>
    <row r="14" spans="1:7" collapsed="1">
      <c r="A14" t="s">
        <v>690</v>
      </c>
      <c r="B14" s="386">
        <f>B8*65%</f>
        <v>53690.294570250015</v>
      </c>
      <c r="C14" s="386">
        <f t="shared" ref="C14:E14" si="16">C8*65%</f>
        <v>57985.518135870021</v>
      </c>
      <c r="D14" s="386">
        <f t="shared" si="16"/>
        <v>65432.359586739636</v>
      </c>
      <c r="E14" s="386">
        <f t="shared" si="16"/>
        <v>76282.948353678803</v>
      </c>
      <c r="F14" s="386">
        <f t="shared" ref="F14:G14" si="17">F8*65%</f>
        <v>88001.584221973113</v>
      </c>
      <c r="G14" s="386">
        <f t="shared" si="17"/>
        <v>100658.06195973097</v>
      </c>
    </row>
    <row r="15" spans="1:7">
      <c r="A15" s="874" t="s">
        <v>684</v>
      </c>
      <c r="B15" s="386">
        <f>B8-B14</f>
        <v>28910.158614750006</v>
      </c>
      <c r="C15" s="386">
        <f t="shared" ref="C15:G15" si="18">C8-C14</f>
        <v>31222.971303930011</v>
      </c>
      <c r="D15" s="386">
        <f t="shared" si="18"/>
        <v>35232.809008244411</v>
      </c>
      <c r="E15" s="386">
        <f t="shared" si="18"/>
        <v>41075.433728903969</v>
      </c>
      <c r="F15" s="386">
        <f t="shared" si="18"/>
        <v>47385.468427216285</v>
      </c>
      <c r="G15" s="386">
        <f t="shared" si="18"/>
        <v>54200.494901393584</v>
      </c>
    </row>
    <row r="17" spans="1:7" outlineLevel="1">
      <c r="A17" s="873" t="s">
        <v>691</v>
      </c>
      <c r="B17" s="469">
        <v>26880</v>
      </c>
    </row>
    <row r="18" spans="1:7" outlineLevel="1">
      <c r="A18" t="s">
        <v>692</v>
      </c>
      <c r="B18" s="386">
        <v>706</v>
      </c>
      <c r="C18" s="386">
        <v>0</v>
      </c>
      <c r="D18" s="386">
        <v>0</v>
      </c>
      <c r="E18" s="386">
        <v>0</v>
      </c>
      <c r="F18" s="385">
        <v>0</v>
      </c>
    </row>
    <row r="19" spans="1:7" outlineLevel="1">
      <c r="A19" t="s">
        <v>693</v>
      </c>
      <c r="B19" s="386">
        <v>4520</v>
      </c>
      <c r="C19" s="386">
        <v>3300</v>
      </c>
      <c r="D19" s="386">
        <v>2080</v>
      </c>
      <c r="E19" s="386">
        <v>400</v>
      </c>
      <c r="F19" s="385">
        <v>0</v>
      </c>
    </row>
    <row r="20" spans="1:7" outlineLevel="1">
      <c r="A20" t="s">
        <v>694</v>
      </c>
      <c r="B20" s="386">
        <v>5929</v>
      </c>
      <c r="C20" s="386">
        <v>3479</v>
      </c>
      <c r="D20" s="386">
        <v>2851</v>
      </c>
      <c r="E20" s="386">
        <v>0</v>
      </c>
      <c r="F20" s="385">
        <v>0</v>
      </c>
    </row>
    <row r="21" spans="1:7" outlineLevel="1">
      <c r="A21" t="s">
        <v>695</v>
      </c>
      <c r="B21" s="386">
        <v>0</v>
      </c>
      <c r="C21" s="386">
        <v>0</v>
      </c>
      <c r="D21" s="386">
        <v>0</v>
      </c>
      <c r="E21" s="386">
        <v>0</v>
      </c>
      <c r="F21" s="385">
        <v>0</v>
      </c>
    </row>
    <row r="22" spans="1:7" outlineLevel="1">
      <c r="A22" t="s">
        <v>696</v>
      </c>
      <c r="B22" s="386">
        <v>2300</v>
      </c>
      <c r="C22" s="386">
        <v>2300</v>
      </c>
      <c r="D22" s="386">
        <v>2300</v>
      </c>
      <c r="E22" s="386">
        <v>2300</v>
      </c>
      <c r="F22" s="385">
        <v>0</v>
      </c>
    </row>
    <row r="23" spans="1:7" outlineLevel="1">
      <c r="A23" t="s">
        <v>697</v>
      </c>
      <c r="B23" s="386">
        <v>866</v>
      </c>
      <c r="C23" s="386">
        <v>0</v>
      </c>
      <c r="D23" s="386">
        <v>0</v>
      </c>
      <c r="E23" s="386">
        <v>0</v>
      </c>
      <c r="F23" s="385">
        <v>0</v>
      </c>
    </row>
    <row r="24" spans="1:7">
      <c r="A24" s="873" t="s">
        <v>698</v>
      </c>
      <c r="B24" s="469">
        <f>SUM(B18:B23)</f>
        <v>14321</v>
      </c>
      <c r="C24" s="469">
        <f t="shared" ref="C24:E24" si="19">SUM(C18:C23)</f>
        <v>9079</v>
      </c>
      <c r="D24" s="469">
        <f t="shared" si="19"/>
        <v>7231</v>
      </c>
      <c r="E24" s="469">
        <f>SUM(E18:E23)</f>
        <v>2700</v>
      </c>
      <c r="F24" s="469">
        <f t="shared" ref="F24:G24" si="20">SUM(F18:F23)</f>
        <v>0</v>
      </c>
      <c r="G24" s="469">
        <f t="shared" si="20"/>
        <v>0</v>
      </c>
    </row>
    <row r="25" spans="1:7" hidden="1">
      <c r="A25" s="874" t="s">
        <v>699</v>
      </c>
      <c r="B25" s="386">
        <f>B17-B24</f>
        <v>12559</v>
      </c>
      <c r="C25" s="386">
        <f>B24-C24</f>
        <v>5242</v>
      </c>
      <c r="D25" s="386">
        <f>C24-D24</f>
        <v>1848</v>
      </c>
      <c r="E25" s="386">
        <f>D24-E24</f>
        <v>4531</v>
      </c>
      <c r="F25" s="386">
        <f t="shared" ref="F25:G25" si="21">E24-F24</f>
        <v>2700</v>
      </c>
      <c r="G25" s="386">
        <f t="shared" si="21"/>
        <v>0</v>
      </c>
    </row>
    <row r="26" spans="1:7" hidden="1">
      <c r="B26" s="770">
        <f>B25/B13</f>
        <v>1.0136344709773477</v>
      </c>
      <c r="C26" s="770">
        <f>C25/C13</f>
        <v>0.39174149104104594</v>
      </c>
      <c r="D26" s="770">
        <f>D25/D13</f>
        <v>0.12238592724727114</v>
      </c>
      <c r="E26" s="770">
        <f>E25/E13</f>
        <v>0.25738823363644225</v>
      </c>
      <c r="F26" s="770">
        <f>F25/F13</f>
        <v>0.13295215198044841</v>
      </c>
      <c r="G26" s="770">
        <f>G25/G13</f>
        <v>0</v>
      </c>
    </row>
    <row r="27" spans="1:7" hidden="1"/>
    <row r="28" spans="1:7" hidden="1"/>
  </sheetData>
  <pageMargins left="0.7" right="0.7" top="0.75" bottom="0.75" header="0.3" footer="0.3"/>
  <pageSetup fitToHeight="0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448E7-1D0A-42AF-B175-CACC71750D61}">
  <sheetPr>
    <pageSetUpPr fitToPage="1"/>
  </sheetPr>
  <dimension ref="A1:G32"/>
  <sheetViews>
    <sheetView workbookViewId="0">
      <selection activeCell="C36" sqref="C36"/>
    </sheetView>
  </sheetViews>
  <sheetFormatPr defaultRowHeight="15" outlineLevelRow="1"/>
  <cols>
    <col min="1" max="1" width="28.85546875" customWidth="1"/>
    <col min="2" max="5" width="9.85546875" customWidth="1"/>
    <col min="6" max="6" width="10.85546875" bestFit="1" customWidth="1"/>
    <col min="7" max="7" width="11" customWidth="1"/>
  </cols>
  <sheetData>
    <row r="1" spans="1:7">
      <c r="A1" s="873" t="s">
        <v>700</v>
      </c>
    </row>
    <row r="2" spans="1:7">
      <c r="A2" t="s">
        <v>701</v>
      </c>
    </row>
    <row r="3" spans="1:7" s="55" customFormat="1">
      <c r="B3" s="9">
        <v>2022</v>
      </c>
      <c r="C3" s="9">
        <v>2023</v>
      </c>
      <c r="D3" s="9">
        <v>2024</v>
      </c>
      <c r="E3" s="9">
        <v>2025</v>
      </c>
      <c r="F3" s="9">
        <v>2026</v>
      </c>
      <c r="G3" s="9">
        <v>2027</v>
      </c>
    </row>
    <row r="4" spans="1:7" hidden="1" outlineLevel="1">
      <c r="A4" t="s">
        <v>277</v>
      </c>
      <c r="B4" s="386">
        <f>'Proy 2022 vs 2019'!MJ35/1000+9019</f>
        <v>165200.90637000004</v>
      </c>
      <c r="C4" s="386">
        <f>B7*108%</f>
        <v>217296.97887960006</v>
      </c>
      <c r="D4" s="386">
        <f t="shared" ref="D4:G4" si="0">C7*108%</f>
        <v>437720.73718996812</v>
      </c>
      <c r="E4" s="386">
        <f t="shared" si="0"/>
        <v>490018.39616516558</v>
      </c>
      <c r="F4" s="386">
        <f t="shared" si="0"/>
        <v>546499.86785837892</v>
      </c>
      <c r="G4" s="386">
        <f t="shared" si="0"/>
        <v>607500.93728704925</v>
      </c>
    </row>
    <row r="5" spans="1:7" hidden="1" outlineLevel="1">
      <c r="A5" t="s">
        <v>688</v>
      </c>
      <c r="B5" s="386">
        <v>0</v>
      </c>
      <c r="C5" s="386">
        <v>8000</v>
      </c>
      <c r="D5" s="386">
        <v>16000</v>
      </c>
      <c r="E5" s="386">
        <v>16000</v>
      </c>
      <c r="F5" s="386">
        <v>16001</v>
      </c>
      <c r="G5" s="386">
        <v>16002</v>
      </c>
    </row>
    <row r="6" spans="1:7" hidden="1" outlineLevel="1">
      <c r="A6" t="s">
        <v>702</v>
      </c>
      <c r="B6" s="386">
        <v>36000</v>
      </c>
      <c r="C6" s="386">
        <v>180000</v>
      </c>
      <c r="D6" s="386">
        <v>0</v>
      </c>
      <c r="E6" s="386">
        <v>0</v>
      </c>
      <c r="F6" s="386">
        <v>0</v>
      </c>
      <c r="G6" s="386">
        <v>0</v>
      </c>
    </row>
    <row r="7" spans="1:7" collapsed="1">
      <c r="A7" t="s">
        <v>277</v>
      </c>
      <c r="B7" s="386">
        <f>B4+B5+B6</f>
        <v>201200.90637000004</v>
      </c>
      <c r="C7" s="386">
        <f t="shared" ref="C7:G7" si="1">C4+C5+C6</f>
        <v>405296.97887960006</v>
      </c>
      <c r="D7" s="386">
        <f t="shared" si="1"/>
        <v>453720.73718996812</v>
      </c>
      <c r="E7" s="386">
        <f t="shared" si="1"/>
        <v>506018.39616516558</v>
      </c>
      <c r="F7" s="386">
        <f t="shared" si="1"/>
        <v>562500.86785837892</v>
      </c>
      <c r="G7" s="386">
        <f t="shared" si="1"/>
        <v>623502.93728704925</v>
      </c>
    </row>
    <row r="8" spans="1:7" hidden="1" outlineLevel="1">
      <c r="A8" t="s">
        <v>703</v>
      </c>
      <c r="B8" s="386">
        <f>(B4+B5)*50%</f>
        <v>82600.45318500002</v>
      </c>
      <c r="C8" s="386">
        <f t="shared" ref="C8:G8" si="2">(C4+C5)*50%</f>
        <v>112648.48943980003</v>
      </c>
      <c r="D8" s="386">
        <f t="shared" si="2"/>
        <v>226860.36859498406</v>
      </c>
      <c r="E8" s="386">
        <f t="shared" si="2"/>
        <v>253009.19808258279</v>
      </c>
      <c r="F8" s="386">
        <f t="shared" si="2"/>
        <v>281250.43392918946</v>
      </c>
      <c r="G8" s="386">
        <f t="shared" si="2"/>
        <v>311751.46864352463</v>
      </c>
    </row>
    <row r="9" spans="1:7" hidden="1" outlineLevel="1">
      <c r="A9" t="s">
        <v>704</v>
      </c>
      <c r="B9" s="386">
        <f>B6*76%</f>
        <v>27360</v>
      </c>
      <c r="C9" s="386">
        <f t="shared" ref="C9:G9" si="3">C6*76%</f>
        <v>136800</v>
      </c>
      <c r="D9" s="386">
        <f t="shared" si="3"/>
        <v>0</v>
      </c>
      <c r="E9" s="386">
        <f t="shared" si="3"/>
        <v>0</v>
      </c>
      <c r="F9" s="386">
        <f t="shared" si="3"/>
        <v>0</v>
      </c>
      <c r="G9" s="386">
        <f t="shared" si="3"/>
        <v>0</v>
      </c>
    </row>
    <row r="10" spans="1:7" collapsed="1">
      <c r="A10" t="s">
        <v>681</v>
      </c>
      <c r="B10" s="816">
        <f>B8+B9</f>
        <v>109960.45318500002</v>
      </c>
      <c r="C10" s="816">
        <f t="shared" ref="C10:G10" si="4">C8+C9</f>
        <v>249448.48943980003</v>
      </c>
      <c r="D10" s="816">
        <f t="shared" si="4"/>
        <v>226860.36859498406</v>
      </c>
      <c r="E10" s="816">
        <f t="shared" si="4"/>
        <v>253009.19808258279</v>
      </c>
      <c r="F10" s="816">
        <f t="shared" si="4"/>
        <v>281250.43392918946</v>
      </c>
      <c r="G10" s="816">
        <f t="shared" si="4"/>
        <v>311751.46864352463</v>
      </c>
    </row>
    <row r="11" spans="1:7">
      <c r="A11" t="s">
        <v>682</v>
      </c>
      <c r="B11" s="386">
        <f>B7-B10</f>
        <v>91240.45318500002</v>
      </c>
      <c r="C11" s="386">
        <f t="shared" ref="C11:G11" si="5">C7-C10</f>
        <v>155848.48943980003</v>
      </c>
      <c r="D11" s="386">
        <f t="shared" si="5"/>
        <v>226860.36859498406</v>
      </c>
      <c r="E11" s="386">
        <f t="shared" si="5"/>
        <v>253009.19808258279</v>
      </c>
      <c r="F11" s="386">
        <f t="shared" si="5"/>
        <v>281250.43392918946</v>
      </c>
      <c r="G11" s="386">
        <f t="shared" si="5"/>
        <v>311751.46864352463</v>
      </c>
    </row>
    <row r="12" spans="1:7">
      <c r="B12" s="386"/>
      <c r="C12" s="386"/>
      <c r="D12" s="386"/>
      <c r="E12" s="386"/>
    </row>
    <row r="13" spans="1:7" hidden="1" outlineLevel="1">
      <c r="A13" t="s">
        <v>689</v>
      </c>
      <c r="B13" s="386">
        <v>0</v>
      </c>
      <c r="C13" s="386">
        <f>C14*50%</f>
        <v>7792.4244719900016</v>
      </c>
      <c r="D13" s="386">
        <f t="shared" ref="D13:G13" si="6">D14*50%</f>
        <v>11343.018429749203</v>
      </c>
      <c r="E13" s="386">
        <f t="shared" si="6"/>
        <v>12650.45990412914</v>
      </c>
      <c r="F13" s="386">
        <f t="shared" si="6"/>
        <v>14062.521696459473</v>
      </c>
      <c r="G13" s="386">
        <f t="shared" si="6"/>
        <v>15587.573432176232</v>
      </c>
    </row>
    <row r="14" spans="1:7" hidden="1" outlineLevel="1" collapsed="1">
      <c r="A14" t="s">
        <v>548</v>
      </c>
      <c r="B14" s="386">
        <f>B11*10%</f>
        <v>9124.0453185000024</v>
      </c>
      <c r="C14" s="386">
        <f t="shared" ref="C14:G14" si="7">C11*10%</f>
        <v>15584.848943980003</v>
      </c>
      <c r="D14" s="386">
        <f t="shared" si="7"/>
        <v>22686.036859498407</v>
      </c>
      <c r="E14" s="386">
        <f t="shared" si="7"/>
        <v>25300.919808258281</v>
      </c>
      <c r="F14" s="386">
        <f t="shared" si="7"/>
        <v>28125.043392918946</v>
      </c>
      <c r="G14" s="386">
        <f t="shared" si="7"/>
        <v>31175.146864352464</v>
      </c>
    </row>
    <row r="15" spans="1:7" hidden="1" outlineLevel="1">
      <c r="A15" t="s">
        <v>554</v>
      </c>
      <c r="B15" s="386">
        <f>B11*10%</f>
        <v>9124.0453185000024</v>
      </c>
      <c r="C15" s="386">
        <f t="shared" ref="C15:G15" si="8">C11*10%</f>
        <v>15584.848943980003</v>
      </c>
      <c r="D15" s="386">
        <f t="shared" si="8"/>
        <v>22686.036859498407</v>
      </c>
      <c r="E15" s="386">
        <f t="shared" si="8"/>
        <v>25300.919808258281</v>
      </c>
      <c r="F15" s="386">
        <f t="shared" si="8"/>
        <v>28125.043392918946</v>
      </c>
      <c r="G15" s="386">
        <f t="shared" si="8"/>
        <v>31175.146864352464</v>
      </c>
    </row>
    <row r="16" spans="1:7" hidden="1" outlineLevel="1">
      <c r="A16" t="s">
        <v>550</v>
      </c>
      <c r="B16" s="386">
        <f>B11*15%</f>
        <v>13686.067977750003</v>
      </c>
      <c r="C16" s="386">
        <f t="shared" ref="C16:G16" si="9">C11*15%</f>
        <v>23377.273415970005</v>
      </c>
      <c r="D16" s="386">
        <f t="shared" si="9"/>
        <v>34029.055289247604</v>
      </c>
      <c r="E16" s="386">
        <f t="shared" si="9"/>
        <v>37951.379712387417</v>
      </c>
      <c r="F16" s="386">
        <f t="shared" si="9"/>
        <v>42187.565089378419</v>
      </c>
      <c r="G16" s="386">
        <f t="shared" si="9"/>
        <v>46762.720296528692</v>
      </c>
    </row>
    <row r="17" spans="1:7" collapsed="1">
      <c r="A17" t="s">
        <v>690</v>
      </c>
      <c r="B17" s="386">
        <f>B11*65%</f>
        <v>59306.294570250015</v>
      </c>
      <c r="C17" s="386">
        <f t="shared" ref="C17:G17" si="10">C11*65%</f>
        <v>101301.51813587002</v>
      </c>
      <c r="D17" s="386">
        <f t="shared" si="10"/>
        <v>147459.23958673966</v>
      </c>
      <c r="E17" s="386">
        <f t="shared" si="10"/>
        <v>164455.97875367882</v>
      </c>
      <c r="F17" s="386">
        <f t="shared" si="10"/>
        <v>182812.78205397315</v>
      </c>
      <c r="G17" s="386">
        <f t="shared" si="10"/>
        <v>202638.45461829103</v>
      </c>
    </row>
    <row r="18" spans="1:7">
      <c r="A18" s="874" t="s">
        <v>684</v>
      </c>
      <c r="B18" s="386">
        <f>B11-B17</f>
        <v>31934.158614750006</v>
      </c>
      <c r="C18" s="386">
        <f t="shared" ref="C18:G18" si="11">C11-C17</f>
        <v>54546.971303930011</v>
      </c>
      <c r="D18" s="386">
        <f t="shared" si="11"/>
        <v>79401.129008244403</v>
      </c>
      <c r="E18" s="386">
        <f t="shared" si="11"/>
        <v>88553.219328903971</v>
      </c>
      <c r="F18" s="386">
        <f t="shared" si="11"/>
        <v>98437.65187521631</v>
      </c>
      <c r="G18" s="386">
        <f t="shared" si="11"/>
        <v>109113.0140252336</v>
      </c>
    </row>
    <row r="20" spans="1:7" hidden="1" outlineLevel="1">
      <c r="A20" s="873" t="s">
        <v>691</v>
      </c>
      <c r="B20" s="469">
        <v>26880</v>
      </c>
    </row>
    <row r="21" spans="1:7" hidden="1" outlineLevel="1">
      <c r="A21" t="s">
        <v>705</v>
      </c>
      <c r="B21" s="386">
        <v>28540</v>
      </c>
      <c r="C21" s="386">
        <v>25200</v>
      </c>
      <c r="D21" s="386">
        <v>21207</v>
      </c>
      <c r="E21" s="386">
        <v>16432</v>
      </c>
      <c r="F21" s="386">
        <v>10723</v>
      </c>
      <c r="G21" s="386">
        <v>3898</v>
      </c>
    </row>
    <row r="22" spans="1:7" hidden="1" outlineLevel="1">
      <c r="A22" t="s">
        <v>692</v>
      </c>
      <c r="B22" s="386">
        <v>706</v>
      </c>
      <c r="C22" s="386">
        <v>0</v>
      </c>
      <c r="D22" s="386">
        <v>0</v>
      </c>
      <c r="E22" s="386">
        <v>0</v>
      </c>
      <c r="F22" s="385">
        <v>0</v>
      </c>
    </row>
    <row r="23" spans="1:7" hidden="1" outlineLevel="1">
      <c r="A23" t="s">
        <v>693</v>
      </c>
      <c r="B23" s="386">
        <v>4520</v>
      </c>
      <c r="C23" s="386">
        <v>3300</v>
      </c>
      <c r="D23" s="386">
        <v>2080</v>
      </c>
      <c r="E23" s="386">
        <v>400</v>
      </c>
      <c r="F23" s="385">
        <v>0</v>
      </c>
    </row>
    <row r="24" spans="1:7" hidden="1" outlineLevel="1">
      <c r="A24" t="s">
        <v>706</v>
      </c>
      <c r="B24" s="386">
        <v>7250</v>
      </c>
      <c r="C24" s="386">
        <v>7250</v>
      </c>
      <c r="D24" s="386">
        <v>7250</v>
      </c>
      <c r="E24" s="386">
        <v>7250</v>
      </c>
      <c r="F24" s="385">
        <v>0</v>
      </c>
    </row>
    <row r="25" spans="1:7" hidden="1" outlineLevel="1">
      <c r="A25" t="s">
        <v>694</v>
      </c>
      <c r="B25" s="386">
        <v>9455</v>
      </c>
      <c r="C25" s="386">
        <v>6479</v>
      </c>
      <c r="D25" s="386">
        <v>2851</v>
      </c>
      <c r="E25" s="386">
        <v>0</v>
      </c>
      <c r="F25" s="385">
        <v>0</v>
      </c>
    </row>
    <row r="26" spans="1:7" hidden="1" outlineLevel="1">
      <c r="A26" t="s">
        <v>695</v>
      </c>
      <c r="B26" s="386">
        <v>0</v>
      </c>
      <c r="C26" s="386">
        <v>0</v>
      </c>
      <c r="D26" s="386">
        <v>0</v>
      </c>
      <c r="E26" s="386">
        <v>0</v>
      </c>
      <c r="F26" s="385">
        <v>0</v>
      </c>
    </row>
    <row r="27" spans="1:7" hidden="1" outlineLevel="1">
      <c r="A27" t="s">
        <v>696</v>
      </c>
      <c r="B27" s="386">
        <v>2300</v>
      </c>
      <c r="C27" s="386">
        <v>2300</v>
      </c>
      <c r="D27" s="386">
        <v>2300</v>
      </c>
      <c r="E27" s="386">
        <v>2300</v>
      </c>
      <c r="F27" s="385">
        <v>0</v>
      </c>
    </row>
    <row r="28" spans="1:7" hidden="1" outlineLevel="1">
      <c r="A28" t="s">
        <v>697</v>
      </c>
      <c r="B28" s="386">
        <v>866</v>
      </c>
      <c r="C28" s="386">
        <v>0</v>
      </c>
      <c r="D28" s="386">
        <v>0</v>
      </c>
      <c r="E28" s="386">
        <v>0</v>
      </c>
      <c r="F28" s="385">
        <v>0</v>
      </c>
    </row>
    <row r="29" spans="1:7" collapsed="1">
      <c r="A29" s="873" t="s">
        <v>698</v>
      </c>
      <c r="B29" s="469">
        <f>SUM(B21:B28)</f>
        <v>53637</v>
      </c>
      <c r="C29" s="469">
        <f t="shared" ref="C29:G29" si="12">SUM(C21:C28)</f>
        <v>44529</v>
      </c>
      <c r="D29" s="469">
        <f t="shared" si="12"/>
        <v>35688</v>
      </c>
      <c r="E29" s="469">
        <f t="shared" si="12"/>
        <v>26382</v>
      </c>
      <c r="F29" s="469">
        <f t="shared" si="12"/>
        <v>10723</v>
      </c>
      <c r="G29" s="469">
        <f t="shared" si="12"/>
        <v>3898</v>
      </c>
    </row>
    <row r="30" spans="1:7" hidden="1">
      <c r="A30" s="874" t="s">
        <v>699</v>
      </c>
      <c r="B30" s="386">
        <f>B20-B29</f>
        <v>-26757</v>
      </c>
      <c r="C30" s="386">
        <f>B29-C29</f>
        <v>9108</v>
      </c>
      <c r="D30" s="386">
        <f>C29-D29</f>
        <v>8841</v>
      </c>
      <c r="E30" s="386">
        <f>D29-E29</f>
        <v>9306</v>
      </c>
      <c r="F30" s="386">
        <f t="shared" ref="F30:G30" si="13">E29-F29</f>
        <v>15659</v>
      </c>
      <c r="G30" s="386">
        <f t="shared" si="13"/>
        <v>6825</v>
      </c>
    </row>
    <row r="31" spans="1:7" hidden="1">
      <c r="B31" s="770">
        <f>B30/B16</f>
        <v>-1.9550538579451704</v>
      </c>
      <c r="C31" s="770">
        <f t="shared" ref="C31:G31" si="14">C30/C16</f>
        <v>0.38960916604491352</v>
      </c>
      <c r="D31" s="770">
        <f t="shared" si="14"/>
        <v>0.2598073888578844</v>
      </c>
      <c r="E31" s="770">
        <f t="shared" si="14"/>
        <v>0.24520847649084285</v>
      </c>
      <c r="F31" s="770">
        <f t="shared" si="14"/>
        <v>0.37117572362436424</v>
      </c>
      <c r="G31" s="770">
        <f t="shared" si="14"/>
        <v>0.14594959311010475</v>
      </c>
    </row>
    <row r="32" spans="1:7" hidden="1"/>
  </sheetData>
  <pageMargins left="0.7" right="0.7" top="0.75" bottom="0.75" header="0.3" footer="0.3"/>
  <pageSetup fitToHeight="0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C6557-24B1-447C-A5DA-91B4A263238F}">
  <dimension ref="B2:BLB46"/>
  <sheetViews>
    <sheetView workbookViewId="0">
      <pane xSplit="2" ySplit="6" topLeftCell="JH26" activePane="bottomRight" state="frozen"/>
      <selection pane="bottomRight" activeCell="JH6" sqref="JH6"/>
      <selection pane="bottomLeft" activeCell="A7" sqref="A7"/>
      <selection pane="topRight" activeCell="AE1" sqref="AE1"/>
    </sheetView>
  </sheetViews>
  <sheetFormatPr defaultColWidth="9.140625" defaultRowHeight="15" outlineLevelCol="1"/>
  <cols>
    <col min="1" max="1" width="2.85546875" customWidth="1"/>
    <col min="2" max="2" width="11.5703125" customWidth="1"/>
    <col min="3" max="3" width="11.5703125" customWidth="1" outlineLevel="1"/>
    <col min="4" max="5" width="12.85546875" customWidth="1" outlineLevel="1"/>
    <col min="6" max="6" width="8.42578125" customWidth="1" outlineLevel="1"/>
    <col min="7" max="7" width="12.85546875" customWidth="1" outlineLevel="1"/>
    <col min="8" max="8" width="11.28515625" customWidth="1" outlineLevel="1"/>
    <col min="9" max="9" width="12.28515625" customWidth="1" outlineLevel="1"/>
    <col min="10" max="30" width="11.28515625" customWidth="1" outlineLevel="1"/>
    <col min="31" max="31" width="13.85546875" customWidth="1"/>
    <col min="32" max="32" width="14.28515625" customWidth="1"/>
    <col min="33" max="33" width="12" customWidth="1"/>
    <col min="34" max="34" width="11.140625" customWidth="1"/>
    <col min="35" max="61" width="9.140625" hidden="1" customWidth="1" outlineLevel="1"/>
    <col min="62" max="62" width="16.7109375" hidden="1" customWidth="1" outlineLevel="1"/>
    <col min="63" max="63" width="16.7109375" bestFit="1" customWidth="1" collapsed="1"/>
    <col min="64" max="64" width="16" customWidth="1"/>
    <col min="65" max="65" width="11.140625" customWidth="1"/>
    <col min="66" max="66" width="12.28515625" customWidth="1"/>
    <col min="67" max="94" width="9.140625" customWidth="1" outlineLevel="1"/>
    <col min="95" max="95" width="16.7109375" bestFit="1" customWidth="1"/>
    <col min="96" max="96" width="15.28515625" bestFit="1" customWidth="1"/>
    <col min="97" max="97" width="10.28515625" customWidth="1"/>
    <col min="98" max="98" width="11" customWidth="1"/>
    <col min="99" max="126" width="9.140625" hidden="1" customWidth="1" outlineLevel="1"/>
    <col min="127" max="127" width="16.7109375" bestFit="1" customWidth="1" collapsed="1"/>
    <col min="128" max="128" width="15.28515625" bestFit="1" customWidth="1"/>
    <col min="129" max="130" width="11.7109375" customWidth="1"/>
    <col min="131" max="158" width="9.140625" hidden="1" customWidth="1" outlineLevel="1"/>
    <col min="159" max="159" width="16.7109375" bestFit="1" customWidth="1" collapsed="1"/>
    <col min="160" max="160" width="15.28515625" bestFit="1" customWidth="1"/>
    <col min="161" max="161" width="11.140625" customWidth="1"/>
    <col min="162" max="162" width="12.28515625" customWidth="1"/>
    <col min="163" max="190" width="9.140625" hidden="1" customWidth="1" outlineLevel="1"/>
    <col min="191" max="191" width="16.7109375" bestFit="1" customWidth="1" collapsed="1"/>
    <col min="192" max="192" width="15.28515625" bestFit="1" customWidth="1"/>
    <col min="193" max="193" width="12" customWidth="1"/>
    <col min="194" max="194" width="11.85546875" customWidth="1"/>
    <col min="195" max="222" width="9.140625" hidden="1" customWidth="1" outlineLevel="1"/>
    <col min="223" max="223" width="16.7109375" bestFit="1" customWidth="1" collapsed="1"/>
    <col min="224" max="224" width="15.28515625" bestFit="1" customWidth="1"/>
    <col min="225" max="225" width="12" customWidth="1"/>
    <col min="226" max="226" width="11" customWidth="1"/>
    <col min="227" max="254" width="9.140625" hidden="1" customWidth="1" outlineLevel="1"/>
    <col min="255" max="255" width="16.7109375" bestFit="1" customWidth="1" collapsed="1"/>
    <col min="256" max="256" width="15.28515625" bestFit="1" customWidth="1"/>
    <col min="257" max="257" width="11.85546875" customWidth="1"/>
    <col min="258" max="258" width="11.28515625" customWidth="1"/>
    <col min="259" max="259" width="11.5703125" customWidth="1" outlineLevel="1"/>
    <col min="260" max="261" width="12.85546875" customWidth="1" outlineLevel="1"/>
    <col min="262" max="262" width="8.42578125" customWidth="1" outlineLevel="1"/>
    <col min="263" max="263" width="12.85546875" customWidth="1" outlineLevel="1"/>
    <col min="264" max="264" width="11.28515625" customWidth="1" outlineLevel="1"/>
    <col min="265" max="265" width="12.28515625" customWidth="1" outlineLevel="1"/>
    <col min="266" max="286" width="11.28515625" customWidth="1" outlineLevel="1"/>
    <col min="287" max="287" width="13.85546875" customWidth="1"/>
    <col min="288" max="288" width="14.28515625" customWidth="1"/>
    <col min="289" max="289" width="12" customWidth="1"/>
    <col min="290" max="290" width="11.140625" customWidth="1"/>
    <col min="291" max="317" width="9.140625" hidden="1" customWidth="1" outlineLevel="1"/>
    <col min="318" max="318" width="16.7109375" hidden="1" customWidth="1" outlineLevel="1"/>
    <col min="319" max="319" width="16.7109375" bestFit="1" customWidth="1" collapsed="1"/>
    <col min="320" max="320" width="12.140625" customWidth="1"/>
    <col min="321" max="321" width="11.140625" customWidth="1"/>
    <col min="322" max="322" width="12.28515625" customWidth="1"/>
    <col min="323" max="350" width="9.140625" hidden="1" customWidth="1" outlineLevel="1"/>
    <col min="351" max="351" width="16.7109375" bestFit="1" customWidth="1" collapsed="1"/>
    <col min="352" max="352" width="15.28515625" bestFit="1" customWidth="1"/>
    <col min="353" max="353" width="10.28515625" customWidth="1"/>
    <col min="354" max="354" width="11" customWidth="1"/>
    <col min="355" max="382" width="9.140625" hidden="1" customWidth="1" outlineLevel="1"/>
    <col min="383" max="383" width="16.7109375" bestFit="1" customWidth="1" collapsed="1"/>
    <col min="384" max="384" width="15.28515625" bestFit="1" customWidth="1"/>
    <col min="385" max="386" width="11.7109375" customWidth="1"/>
    <col min="387" max="414" width="9.140625" hidden="1" customWidth="1" outlineLevel="1"/>
    <col min="415" max="415" width="16.7109375" bestFit="1" customWidth="1" collapsed="1"/>
    <col min="416" max="416" width="15.28515625" bestFit="1" customWidth="1"/>
    <col min="417" max="418" width="11" customWidth="1"/>
    <col min="419" max="446" width="9.140625" hidden="1" customWidth="1" outlineLevel="1"/>
    <col min="447" max="447" width="16.7109375" bestFit="1" customWidth="1" collapsed="1"/>
    <col min="448" max="448" width="15.28515625" bestFit="1" customWidth="1"/>
    <col min="449" max="449" width="11.140625" customWidth="1"/>
    <col min="450" max="450" width="12.28515625" customWidth="1"/>
    <col min="451" max="478" width="9.140625" hidden="1" customWidth="1" outlineLevel="1"/>
    <col min="479" max="479" width="16.7109375" bestFit="1" customWidth="1" collapsed="1"/>
    <col min="480" max="480" width="15.28515625" bestFit="1" customWidth="1"/>
    <col min="481" max="481" width="12" customWidth="1"/>
    <col min="482" max="482" width="11.85546875" customWidth="1"/>
    <col min="483" max="510" width="9.140625" hidden="1" customWidth="1" outlineLevel="1"/>
    <col min="511" max="511" width="16.7109375" bestFit="1" customWidth="1" collapsed="1"/>
    <col min="512" max="512" width="15.28515625" bestFit="1" customWidth="1"/>
    <col min="513" max="513" width="12" customWidth="1"/>
    <col min="514" max="514" width="11" customWidth="1"/>
    <col min="515" max="542" width="9.140625" hidden="1" customWidth="1" outlineLevel="1"/>
    <col min="543" max="543" width="16.7109375" bestFit="1" customWidth="1" collapsed="1"/>
    <col min="544" max="544" width="15.28515625" bestFit="1" customWidth="1"/>
    <col min="545" max="545" width="11.85546875" customWidth="1"/>
    <col min="546" max="546" width="11.28515625" customWidth="1"/>
    <col min="547" max="574" width="9.140625" hidden="1" customWidth="1" outlineLevel="1"/>
    <col min="575" max="575" width="16.7109375" bestFit="1" customWidth="1" collapsed="1"/>
    <col min="576" max="576" width="15.28515625" bestFit="1" customWidth="1"/>
    <col min="577" max="577" width="11.140625" customWidth="1"/>
    <col min="578" max="578" width="12.28515625" customWidth="1"/>
    <col min="579" max="606" width="9.140625" hidden="1" customWidth="1" outlineLevel="1"/>
    <col min="607" max="607" width="16.7109375" bestFit="1" customWidth="1" collapsed="1"/>
    <col min="608" max="608" width="15.28515625" bestFit="1" customWidth="1"/>
    <col min="609" max="609" width="12" customWidth="1"/>
    <col min="610" max="610" width="11.85546875" customWidth="1"/>
    <col min="611" max="638" width="9.140625" hidden="1" customWidth="1" outlineLevel="1"/>
    <col min="639" max="639" width="16.7109375" bestFit="1" customWidth="1" collapsed="1"/>
    <col min="640" max="640" width="15.28515625" bestFit="1" customWidth="1"/>
    <col min="641" max="641" width="12" customWidth="1"/>
    <col min="642" max="642" width="11" customWidth="1"/>
    <col min="643" max="670" width="9.140625" hidden="1" customWidth="1" outlineLevel="1"/>
    <col min="671" max="671" width="16.7109375" bestFit="1" customWidth="1" collapsed="1"/>
    <col min="672" max="672" width="15.28515625" bestFit="1" customWidth="1"/>
    <col min="673" max="673" width="11.85546875" customWidth="1"/>
    <col min="674" max="674" width="11.28515625" customWidth="1"/>
    <col min="675" max="675" width="11.5703125" hidden="1" customWidth="1" outlineLevel="1"/>
    <col min="676" max="677" width="12.85546875" hidden="1" customWidth="1" outlineLevel="1"/>
    <col min="678" max="678" width="8.42578125" hidden="1" customWidth="1" outlineLevel="1"/>
    <col min="679" max="679" width="12.85546875" hidden="1" customWidth="1" outlineLevel="1"/>
    <col min="680" max="680" width="11.28515625" hidden="1" customWidth="1" outlineLevel="1"/>
    <col min="681" max="681" width="12.28515625" hidden="1" customWidth="1" outlineLevel="1"/>
    <col min="682" max="684" width="11.28515625" hidden="1" customWidth="1" outlineLevel="1"/>
    <col min="685" max="685" width="12.7109375" hidden="1" customWidth="1" outlineLevel="1"/>
    <col min="686" max="702" width="11.28515625" hidden="1" customWidth="1" outlineLevel="1"/>
    <col min="703" max="703" width="13.85546875" customWidth="1" collapsed="1"/>
    <col min="704" max="704" width="14.28515625" customWidth="1"/>
    <col min="705" max="705" width="12" customWidth="1"/>
    <col min="706" max="706" width="11.140625" customWidth="1"/>
    <col min="707" max="733" width="9.140625" hidden="1" customWidth="1" outlineLevel="1"/>
    <col min="734" max="734" width="16.7109375" hidden="1" customWidth="1" outlineLevel="1"/>
    <col min="735" max="735" width="16.7109375" bestFit="1" customWidth="1" collapsed="1"/>
    <col min="736" max="736" width="14.28515625" customWidth="1"/>
    <col min="737" max="737" width="11.140625" customWidth="1"/>
    <col min="738" max="738" width="12.28515625" customWidth="1"/>
    <col min="739" max="766" width="9.140625" hidden="1" customWidth="1" outlineLevel="1"/>
    <col min="767" max="767" width="16.7109375" bestFit="1" customWidth="1" collapsed="1"/>
    <col min="768" max="768" width="15.28515625" bestFit="1" customWidth="1"/>
    <col min="769" max="769" width="10.28515625" customWidth="1"/>
    <col min="770" max="770" width="11" customWidth="1"/>
    <col min="771" max="798" width="9.140625" hidden="1" customWidth="1" outlineLevel="1"/>
    <col min="799" max="799" width="16.7109375" bestFit="1" customWidth="1" collapsed="1"/>
    <col min="800" max="800" width="15.28515625" bestFit="1" customWidth="1"/>
    <col min="801" max="802" width="11.7109375" customWidth="1"/>
    <col min="803" max="830" width="9.140625" hidden="1" customWidth="1" outlineLevel="1"/>
    <col min="831" max="831" width="16.7109375" bestFit="1" customWidth="1" collapsed="1"/>
    <col min="832" max="832" width="15.28515625" bestFit="1" customWidth="1"/>
    <col min="833" max="834" width="11" customWidth="1"/>
    <col min="835" max="862" width="9.140625" hidden="1" customWidth="1" outlineLevel="1"/>
    <col min="863" max="863" width="16.7109375" bestFit="1" customWidth="1" collapsed="1"/>
    <col min="864" max="864" width="15.28515625" bestFit="1" customWidth="1"/>
    <col min="865" max="865" width="11.140625" customWidth="1"/>
    <col min="866" max="866" width="12.28515625" customWidth="1"/>
    <col min="867" max="894" width="9.140625" hidden="1" customWidth="1" outlineLevel="1"/>
    <col min="895" max="895" width="16.7109375" bestFit="1" customWidth="1" collapsed="1"/>
    <col min="896" max="896" width="15.28515625" bestFit="1" customWidth="1"/>
    <col min="897" max="897" width="12" customWidth="1"/>
    <col min="898" max="898" width="11.85546875" customWidth="1"/>
    <col min="899" max="926" width="9.140625" hidden="1" customWidth="1" outlineLevel="1"/>
    <col min="927" max="927" width="16.7109375" bestFit="1" customWidth="1" collapsed="1"/>
    <col min="928" max="928" width="15.28515625" bestFit="1" customWidth="1"/>
    <col min="929" max="929" width="12" customWidth="1"/>
    <col min="930" max="930" width="11" customWidth="1"/>
    <col min="931" max="958" width="9.140625" hidden="1" customWidth="1" outlineLevel="1"/>
    <col min="959" max="959" width="16.7109375" bestFit="1" customWidth="1" collapsed="1"/>
    <col min="960" max="960" width="15.28515625" bestFit="1" customWidth="1"/>
    <col min="961" max="961" width="11.85546875" customWidth="1"/>
    <col min="962" max="962" width="11.28515625" customWidth="1"/>
    <col min="963" max="990" width="9.140625" hidden="1" customWidth="1" outlineLevel="1"/>
    <col min="991" max="991" width="16.7109375" bestFit="1" customWidth="1" collapsed="1"/>
    <col min="992" max="992" width="15.28515625" bestFit="1" customWidth="1"/>
    <col min="993" max="993" width="11.140625" customWidth="1"/>
    <col min="994" max="994" width="12.28515625" customWidth="1"/>
    <col min="995" max="1022" width="9.140625" hidden="1" customWidth="1" outlineLevel="1"/>
    <col min="1023" max="1023" width="16.7109375" bestFit="1" customWidth="1" collapsed="1"/>
    <col min="1024" max="1024" width="15.28515625" bestFit="1" customWidth="1"/>
    <col min="1025" max="1025" width="12" customWidth="1"/>
    <col min="1026" max="1026" width="11.85546875" customWidth="1"/>
    <col min="1027" max="1054" width="9.140625" hidden="1" customWidth="1" outlineLevel="1"/>
    <col min="1055" max="1055" width="16.7109375" bestFit="1" customWidth="1" collapsed="1"/>
    <col min="1056" max="1056" width="15.28515625" bestFit="1" customWidth="1"/>
    <col min="1057" max="1057" width="12" customWidth="1"/>
    <col min="1058" max="1058" width="11" customWidth="1"/>
    <col min="1059" max="1086" width="9.140625" hidden="1" customWidth="1" outlineLevel="1"/>
    <col min="1087" max="1087" width="16.7109375" bestFit="1" customWidth="1" collapsed="1"/>
    <col min="1088" max="1088" width="15.28515625" bestFit="1" customWidth="1"/>
    <col min="1089" max="1089" width="11.85546875" customWidth="1"/>
    <col min="1090" max="1090" width="11.28515625" customWidth="1"/>
    <col min="1091" max="1091" width="11.5703125" hidden="1" customWidth="1" outlineLevel="1"/>
    <col min="1092" max="1093" width="12.85546875" hidden="1" customWidth="1" outlineLevel="1"/>
    <col min="1094" max="1094" width="8.42578125" hidden="1" customWidth="1" outlineLevel="1"/>
    <col min="1095" max="1095" width="12.85546875" hidden="1" customWidth="1" outlineLevel="1"/>
    <col min="1096" max="1096" width="11.28515625" hidden="1" customWidth="1" outlineLevel="1"/>
    <col min="1097" max="1097" width="12.28515625" hidden="1" customWidth="1" outlineLevel="1"/>
    <col min="1098" max="1118" width="11.28515625" hidden="1" customWidth="1" outlineLevel="1"/>
    <col min="1119" max="1119" width="13.85546875" customWidth="1" collapsed="1"/>
    <col min="1120" max="1120" width="14.28515625" customWidth="1"/>
    <col min="1121" max="1121" width="12" customWidth="1"/>
    <col min="1122" max="1122" width="11.140625" customWidth="1"/>
    <col min="1123" max="1149" width="9.140625" hidden="1" customWidth="1" outlineLevel="1"/>
    <col min="1150" max="1150" width="16.7109375" hidden="1" customWidth="1" outlineLevel="1"/>
    <col min="1151" max="1151" width="16.7109375" bestFit="1" customWidth="1" collapsed="1"/>
    <col min="1152" max="1152" width="12.140625" customWidth="1"/>
    <col min="1153" max="1153" width="11.140625" customWidth="1"/>
    <col min="1154" max="1154" width="12.28515625" customWidth="1"/>
    <col min="1155" max="1182" width="9.140625" hidden="1" customWidth="1" outlineLevel="1"/>
    <col min="1183" max="1183" width="16.7109375" bestFit="1" customWidth="1" collapsed="1"/>
    <col min="1184" max="1184" width="15.28515625" bestFit="1" customWidth="1"/>
    <col min="1185" max="1185" width="10.28515625" customWidth="1"/>
    <col min="1186" max="1186" width="11" customWidth="1"/>
    <col min="1187" max="1214" width="9.140625" hidden="1" customWidth="1" outlineLevel="1"/>
    <col min="1215" max="1215" width="16.7109375" bestFit="1" customWidth="1" collapsed="1"/>
    <col min="1216" max="1216" width="15.28515625" bestFit="1" customWidth="1"/>
    <col min="1217" max="1218" width="11.7109375" customWidth="1"/>
    <col min="1219" max="1246" width="9.140625" hidden="1" customWidth="1" outlineLevel="1"/>
    <col min="1247" max="1247" width="16.7109375" bestFit="1" customWidth="1" collapsed="1"/>
    <col min="1248" max="1248" width="15.28515625" bestFit="1" customWidth="1"/>
    <col min="1249" max="1250" width="11" customWidth="1"/>
    <col min="1251" max="1278" width="9.140625" hidden="1" customWidth="1" outlineLevel="1"/>
    <col min="1279" max="1279" width="16.7109375" bestFit="1" customWidth="1" collapsed="1"/>
    <col min="1280" max="1280" width="15.28515625" bestFit="1" customWidth="1"/>
    <col min="1281" max="1281" width="11.140625" customWidth="1"/>
    <col min="1282" max="1282" width="12.28515625" customWidth="1"/>
    <col min="1283" max="1310" width="9.140625" hidden="1" customWidth="1" outlineLevel="1"/>
    <col min="1311" max="1311" width="16.7109375" bestFit="1" customWidth="1" collapsed="1"/>
    <col min="1312" max="1312" width="15.28515625" bestFit="1" customWidth="1"/>
    <col min="1313" max="1313" width="12" customWidth="1"/>
    <col min="1314" max="1314" width="11.85546875" customWidth="1"/>
    <col min="1315" max="1342" width="9.140625" hidden="1" customWidth="1" outlineLevel="1"/>
    <col min="1343" max="1343" width="16.7109375" bestFit="1" customWidth="1" collapsed="1"/>
    <col min="1344" max="1344" width="15.28515625" bestFit="1" customWidth="1"/>
    <col min="1345" max="1345" width="12" customWidth="1"/>
    <col min="1346" max="1346" width="11" customWidth="1"/>
    <col min="1347" max="1374" width="9.140625" hidden="1" customWidth="1" outlineLevel="1"/>
    <col min="1375" max="1375" width="16.7109375" bestFit="1" customWidth="1" collapsed="1"/>
    <col min="1376" max="1376" width="15.28515625" bestFit="1" customWidth="1"/>
    <col min="1377" max="1377" width="11.85546875" customWidth="1"/>
    <col min="1378" max="1378" width="11.28515625" customWidth="1"/>
    <col min="1379" max="1406" width="9.140625" hidden="1" customWidth="1" outlineLevel="1"/>
    <col min="1407" max="1407" width="16.7109375" bestFit="1" customWidth="1" collapsed="1"/>
    <col min="1408" max="1408" width="15.28515625" bestFit="1" customWidth="1"/>
    <col min="1409" max="1409" width="11.140625" customWidth="1"/>
    <col min="1410" max="1410" width="12.28515625" customWidth="1"/>
    <col min="1411" max="1438" width="9.140625" hidden="1" customWidth="1" outlineLevel="1"/>
    <col min="1439" max="1439" width="16.7109375" bestFit="1" customWidth="1" collapsed="1"/>
    <col min="1440" max="1440" width="15.28515625" bestFit="1" customWidth="1"/>
    <col min="1441" max="1441" width="12" customWidth="1"/>
    <col min="1442" max="1442" width="11.85546875" customWidth="1"/>
    <col min="1443" max="1470" width="9.140625" hidden="1" customWidth="1" outlineLevel="1"/>
    <col min="1471" max="1471" width="16.7109375" bestFit="1" customWidth="1" collapsed="1"/>
    <col min="1472" max="1472" width="15.28515625" bestFit="1" customWidth="1"/>
    <col min="1473" max="1473" width="12" customWidth="1"/>
    <col min="1474" max="1474" width="11" customWidth="1"/>
    <col min="1475" max="1502" width="9.140625" hidden="1" customWidth="1" outlineLevel="1"/>
    <col min="1503" max="1503" width="16.7109375" bestFit="1" customWidth="1" collapsed="1"/>
    <col min="1504" max="1504" width="15.28515625" bestFit="1" customWidth="1"/>
    <col min="1505" max="1505" width="11.85546875" customWidth="1"/>
    <col min="1506" max="1506" width="11.28515625" customWidth="1"/>
    <col min="1507" max="1507" width="11.5703125" hidden="1" customWidth="1" outlineLevel="1"/>
    <col min="1508" max="1509" width="12.85546875" hidden="1" customWidth="1" outlineLevel="1"/>
    <col min="1510" max="1510" width="8.42578125" hidden="1" customWidth="1" outlineLevel="1"/>
    <col min="1511" max="1511" width="12.85546875" hidden="1" customWidth="1" outlineLevel="1"/>
    <col min="1512" max="1512" width="11.28515625" hidden="1" customWidth="1" outlineLevel="1"/>
    <col min="1513" max="1513" width="12.28515625" hidden="1" customWidth="1" outlineLevel="1"/>
    <col min="1514" max="1534" width="11.28515625" hidden="1" customWidth="1" outlineLevel="1"/>
    <col min="1535" max="1535" width="13.85546875" customWidth="1" collapsed="1"/>
    <col min="1536" max="1536" width="14.28515625" customWidth="1"/>
    <col min="1537" max="1537" width="12" customWidth="1"/>
    <col min="1538" max="1538" width="11.140625" customWidth="1"/>
    <col min="1539" max="1565" width="9.140625" hidden="1" customWidth="1" outlineLevel="1"/>
    <col min="1566" max="1566" width="16.7109375" hidden="1" customWidth="1" outlineLevel="1"/>
    <col min="1567" max="1567" width="16.7109375" bestFit="1" customWidth="1" collapsed="1"/>
    <col min="1568" max="1568" width="12.140625" customWidth="1"/>
    <col min="1569" max="1569" width="11.140625" customWidth="1"/>
    <col min="1570" max="1570" width="12.28515625" customWidth="1"/>
    <col min="1571" max="1598" width="9.140625" hidden="1" customWidth="1" outlineLevel="1"/>
    <col min="1599" max="1599" width="16.7109375" bestFit="1" customWidth="1" collapsed="1"/>
    <col min="1600" max="1600" width="15.28515625" bestFit="1" customWidth="1"/>
    <col min="1601" max="1601" width="10.28515625" customWidth="1"/>
    <col min="1602" max="1602" width="11" customWidth="1"/>
    <col min="1603" max="1630" width="9.140625" hidden="1" customWidth="1" outlineLevel="1"/>
    <col min="1631" max="1631" width="16.7109375" bestFit="1" customWidth="1" collapsed="1"/>
    <col min="1632" max="1632" width="15.28515625" bestFit="1" customWidth="1"/>
    <col min="1633" max="1634" width="11.7109375" customWidth="1"/>
    <col min="1635" max="1662" width="9.140625" hidden="1" customWidth="1" outlineLevel="1"/>
    <col min="1663" max="1663" width="16.7109375" bestFit="1" customWidth="1" collapsed="1"/>
    <col min="1664" max="1664" width="15.28515625" bestFit="1" customWidth="1"/>
    <col min="1665" max="1666" width="11" customWidth="1"/>
  </cols>
  <sheetData>
    <row r="2" spans="2:1666" s="634" customFormat="1" ht="30" customHeight="1">
      <c r="C2" s="1127" t="s">
        <v>48</v>
      </c>
      <c r="D2" s="1127"/>
      <c r="E2" s="1127"/>
      <c r="F2" s="1127"/>
      <c r="G2" s="1127"/>
      <c r="H2" s="1127"/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Y2" s="1127"/>
      <c r="Z2" s="1127"/>
      <c r="AA2" s="1127"/>
      <c r="AB2" s="1127"/>
      <c r="AC2" s="1127"/>
      <c r="AD2" s="1127"/>
      <c r="AE2" s="1127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7"/>
      <c r="AR2" s="1127"/>
      <c r="AS2" s="1127"/>
      <c r="AT2" s="1127"/>
      <c r="AU2" s="1127"/>
      <c r="AV2" s="1127"/>
      <c r="AW2" s="1127"/>
      <c r="AX2" s="1127"/>
      <c r="AY2" s="1127"/>
      <c r="AZ2" s="1127"/>
      <c r="BA2" s="1127"/>
      <c r="BB2" s="1127"/>
      <c r="BC2" s="1127"/>
      <c r="BD2" s="1127"/>
      <c r="BE2" s="1127"/>
      <c r="BF2" s="1127"/>
      <c r="BG2" s="1127"/>
      <c r="BH2" s="1127"/>
      <c r="BI2" s="1127"/>
      <c r="BJ2" s="1127"/>
      <c r="BK2" s="1127"/>
      <c r="BL2" s="1127"/>
      <c r="BM2" s="1127"/>
      <c r="BN2" s="1127"/>
      <c r="BO2" s="1127"/>
      <c r="BP2" s="1127"/>
      <c r="BQ2" s="1127"/>
      <c r="BR2" s="1127"/>
      <c r="BS2" s="1127"/>
      <c r="BT2" s="1127"/>
      <c r="BU2" s="1127"/>
      <c r="BV2" s="1127"/>
      <c r="BW2" s="1127"/>
      <c r="BX2" s="1127"/>
      <c r="BY2" s="1127"/>
      <c r="BZ2" s="1127"/>
      <c r="CA2" s="1127"/>
      <c r="CB2" s="1127"/>
      <c r="CC2" s="1127"/>
      <c r="CD2" s="1127"/>
      <c r="CE2" s="1127"/>
      <c r="CF2" s="1127"/>
      <c r="CG2" s="1127"/>
      <c r="CH2" s="1127"/>
      <c r="CI2" s="1127"/>
      <c r="CJ2" s="1127"/>
      <c r="CK2" s="1127"/>
      <c r="CL2" s="1127"/>
      <c r="CM2" s="1127"/>
      <c r="CN2" s="1127"/>
      <c r="CO2" s="1127"/>
      <c r="CP2" s="1127"/>
      <c r="CQ2" s="1127"/>
      <c r="CR2" s="1127"/>
      <c r="CS2" s="1127"/>
      <c r="CT2" s="1127"/>
      <c r="CU2" s="1127"/>
      <c r="CV2" s="1127"/>
      <c r="CW2" s="1127"/>
      <c r="CX2" s="1127"/>
      <c r="CY2" s="1127"/>
      <c r="CZ2" s="1127"/>
      <c r="DA2" s="1127"/>
      <c r="DB2" s="1127"/>
      <c r="DC2" s="1127"/>
      <c r="DD2" s="1127"/>
      <c r="DE2" s="1127"/>
      <c r="DF2" s="1127"/>
      <c r="DG2" s="1127"/>
      <c r="DH2" s="1127"/>
      <c r="DI2" s="1127"/>
      <c r="DJ2" s="1127"/>
      <c r="DK2" s="1127"/>
      <c r="DL2" s="1127"/>
      <c r="DM2" s="1127"/>
      <c r="DN2" s="1127"/>
      <c r="DO2" s="1127"/>
      <c r="DP2" s="1127"/>
      <c r="DQ2" s="1127"/>
      <c r="DR2" s="1127"/>
      <c r="DS2" s="1127"/>
      <c r="DT2" s="1127"/>
      <c r="DU2" s="1127"/>
      <c r="DV2" s="1127"/>
      <c r="DW2" s="1127"/>
      <c r="DX2" s="1127"/>
      <c r="DY2" s="1127"/>
      <c r="DZ2" s="1127"/>
      <c r="EA2" s="1124" t="s">
        <v>49</v>
      </c>
      <c r="EB2" s="1124"/>
      <c r="EC2" s="1124"/>
      <c r="ED2" s="1124"/>
      <c r="EE2" s="1124"/>
      <c r="EF2" s="1124"/>
      <c r="EG2" s="1124"/>
      <c r="EH2" s="1124"/>
      <c r="EI2" s="1124"/>
      <c r="EJ2" s="1124"/>
      <c r="EK2" s="1124"/>
      <c r="EL2" s="1124"/>
      <c r="EM2" s="1124"/>
      <c r="EN2" s="1124"/>
      <c r="EO2" s="1124"/>
      <c r="EP2" s="1124"/>
      <c r="EQ2" s="1124"/>
      <c r="ER2" s="1124"/>
      <c r="ES2" s="1124"/>
      <c r="ET2" s="1124"/>
      <c r="EU2" s="1124"/>
      <c r="EV2" s="1124"/>
      <c r="EW2" s="1124"/>
      <c r="EX2" s="1124"/>
      <c r="EY2" s="1124"/>
      <c r="EZ2" s="1124"/>
      <c r="FA2" s="1124"/>
      <c r="FB2" s="1124"/>
      <c r="FC2" s="1124"/>
      <c r="FD2" s="1124"/>
      <c r="FE2" s="1124"/>
      <c r="FF2" s="1124"/>
      <c r="FG2" s="1125"/>
      <c r="FH2" s="1125"/>
      <c r="FI2" s="1125"/>
      <c r="FJ2" s="1125"/>
      <c r="FK2" s="1125"/>
      <c r="FL2" s="1125"/>
      <c r="FM2" s="1125"/>
      <c r="FN2" s="1125"/>
      <c r="FO2" s="1125"/>
      <c r="FP2" s="1125"/>
      <c r="FQ2" s="1125"/>
      <c r="FR2" s="1125"/>
      <c r="FS2" s="1125"/>
      <c r="FT2" s="1125"/>
      <c r="FU2" s="1125"/>
      <c r="FV2" s="1125"/>
      <c r="FW2" s="1125"/>
      <c r="FX2" s="1125"/>
      <c r="FY2" s="1125"/>
      <c r="FZ2" s="1125"/>
      <c r="GA2" s="1125"/>
      <c r="GB2" s="1125"/>
      <c r="GC2" s="1125"/>
      <c r="GD2" s="1125"/>
      <c r="GE2" s="1125"/>
      <c r="GF2" s="1125"/>
      <c r="GG2" s="1125"/>
      <c r="GH2" s="1125"/>
      <c r="GI2" s="1125"/>
      <c r="GJ2" s="1125"/>
      <c r="GK2" s="1125"/>
      <c r="GL2" s="1125"/>
      <c r="GM2" s="1125"/>
      <c r="GN2" s="1125"/>
      <c r="GO2" s="1125"/>
      <c r="GP2" s="1125"/>
      <c r="GQ2" s="1125"/>
      <c r="GR2" s="1125"/>
      <c r="GS2" s="1125"/>
      <c r="GT2" s="1125"/>
      <c r="GU2" s="1125"/>
      <c r="GV2" s="1125"/>
      <c r="GW2" s="1125"/>
      <c r="GX2" s="1125"/>
      <c r="GY2" s="1125"/>
      <c r="GZ2" s="1125"/>
      <c r="HA2" s="1125"/>
      <c r="HB2" s="1125"/>
      <c r="HC2" s="1125"/>
      <c r="HD2" s="1125"/>
      <c r="HE2" s="1125"/>
      <c r="HF2" s="1125"/>
      <c r="HG2" s="1125"/>
      <c r="HH2" s="1125"/>
      <c r="HI2" s="1125"/>
      <c r="HJ2" s="1125"/>
      <c r="HK2" s="1125"/>
      <c r="HL2" s="1125"/>
      <c r="HM2" s="1125"/>
      <c r="HN2" s="1125"/>
      <c r="HO2" s="1125"/>
      <c r="HP2" s="1125"/>
      <c r="HQ2" s="1125"/>
      <c r="HR2" s="1125"/>
      <c r="HS2" s="1125"/>
      <c r="HT2" s="1125"/>
      <c r="HU2" s="1125"/>
      <c r="HV2" s="1125"/>
      <c r="HW2" s="1125"/>
      <c r="HX2" s="1125"/>
      <c r="HY2" s="1125"/>
      <c r="HZ2" s="1125"/>
      <c r="IA2" s="1125"/>
      <c r="IB2" s="1125"/>
      <c r="IC2" s="1125"/>
      <c r="ID2" s="1125"/>
      <c r="IE2" s="1125"/>
      <c r="IF2" s="1125"/>
      <c r="IG2" s="1125"/>
      <c r="IH2" s="1125"/>
      <c r="II2" s="1125"/>
      <c r="IJ2" s="1125"/>
      <c r="IK2" s="1125"/>
      <c r="IL2" s="1125"/>
      <c r="IM2" s="1125"/>
      <c r="IN2" s="1125"/>
      <c r="IO2" s="1125"/>
      <c r="IP2" s="1125"/>
      <c r="IQ2" s="1125"/>
      <c r="IR2" s="1125"/>
      <c r="IS2" s="1125"/>
      <c r="IT2" s="1125"/>
      <c r="IU2" s="1125"/>
      <c r="IV2" s="1125"/>
      <c r="IW2" s="1125"/>
      <c r="IX2" s="1125"/>
      <c r="IY2" s="1127" t="s">
        <v>50</v>
      </c>
      <c r="IZ2" s="1127"/>
      <c r="JA2" s="1127"/>
      <c r="JB2" s="1127"/>
      <c r="JC2" s="1127"/>
      <c r="JD2" s="1127"/>
      <c r="JE2" s="1127"/>
      <c r="JF2" s="1127"/>
      <c r="JG2" s="1127"/>
      <c r="JH2" s="1127"/>
      <c r="JI2" s="1127"/>
      <c r="JJ2" s="1127"/>
      <c r="JK2" s="1127"/>
      <c r="JL2" s="1127"/>
      <c r="JM2" s="1127"/>
      <c r="JN2" s="1127"/>
      <c r="JO2" s="1127"/>
      <c r="JP2" s="1127"/>
      <c r="JQ2" s="1127"/>
      <c r="JR2" s="1127"/>
      <c r="JS2" s="1127"/>
      <c r="JT2" s="1127"/>
      <c r="JU2" s="1127"/>
      <c r="JV2" s="1127"/>
      <c r="JW2" s="1127"/>
      <c r="JX2" s="1127"/>
      <c r="JY2" s="1127"/>
      <c r="JZ2" s="1127"/>
      <c r="KA2" s="1127"/>
      <c r="KB2" s="1127"/>
      <c r="KC2" s="1127"/>
      <c r="KD2" s="1127"/>
      <c r="KE2" s="1127"/>
      <c r="KF2" s="1127"/>
      <c r="KG2" s="1127"/>
      <c r="KH2" s="1127"/>
      <c r="KI2" s="1127"/>
      <c r="KJ2" s="1127"/>
      <c r="KK2" s="1127"/>
      <c r="KL2" s="1127"/>
      <c r="KM2" s="1127"/>
      <c r="KN2" s="1127"/>
      <c r="KO2" s="1127"/>
      <c r="KP2" s="1127"/>
      <c r="KQ2" s="1127"/>
      <c r="KR2" s="1127"/>
      <c r="KS2" s="1127"/>
      <c r="KT2" s="1127"/>
      <c r="KU2" s="1127"/>
      <c r="KV2" s="1127"/>
      <c r="KW2" s="1127"/>
      <c r="KX2" s="1127"/>
      <c r="KY2" s="1127"/>
      <c r="KZ2" s="1127"/>
      <c r="LA2" s="1127"/>
      <c r="LB2" s="1127"/>
      <c r="LC2" s="1127"/>
      <c r="LD2" s="1127"/>
      <c r="LE2" s="1127"/>
      <c r="LF2" s="1127"/>
      <c r="LG2" s="1127"/>
      <c r="LH2" s="1127"/>
      <c r="LI2" s="1127"/>
      <c r="LJ2" s="1127"/>
      <c r="LK2" s="1127"/>
      <c r="LL2" s="1127"/>
      <c r="LM2" s="1127"/>
      <c r="LN2" s="1127"/>
      <c r="LO2" s="1127"/>
      <c r="LP2" s="1127"/>
      <c r="LQ2" s="1127"/>
      <c r="LR2" s="1127"/>
      <c r="LS2" s="1127"/>
      <c r="LT2" s="1127"/>
      <c r="LU2" s="1127"/>
      <c r="LV2" s="1127"/>
      <c r="LW2" s="1127"/>
      <c r="LX2" s="1127"/>
      <c r="LY2" s="1127"/>
      <c r="LZ2" s="1127"/>
      <c r="MA2" s="1127"/>
      <c r="MB2" s="1127"/>
      <c r="MC2" s="1127"/>
      <c r="MD2" s="1127"/>
      <c r="ME2" s="1127"/>
      <c r="MF2" s="1127"/>
      <c r="MG2" s="1127"/>
      <c r="MH2" s="1127"/>
      <c r="MI2" s="1127"/>
      <c r="MJ2" s="1127"/>
      <c r="MK2" s="1127"/>
      <c r="ML2" s="1127"/>
      <c r="MM2" s="1127"/>
      <c r="MN2" s="1127"/>
      <c r="MO2" s="1127"/>
      <c r="MP2" s="1127"/>
      <c r="MQ2" s="1127"/>
      <c r="MR2" s="1127"/>
      <c r="MS2" s="1127"/>
      <c r="MT2" s="1127"/>
      <c r="MU2" s="1127"/>
      <c r="MV2" s="1127"/>
      <c r="MW2" s="1127"/>
      <c r="MX2" s="1127"/>
      <c r="MY2" s="1127"/>
      <c r="MZ2" s="1127"/>
      <c r="NA2" s="1127"/>
      <c r="NB2" s="1127"/>
      <c r="NC2" s="1127"/>
      <c r="ND2" s="1127"/>
      <c r="NE2" s="1127"/>
      <c r="NF2" s="1127"/>
      <c r="NG2" s="1127"/>
      <c r="NH2" s="1127"/>
      <c r="NI2" s="1127"/>
      <c r="NJ2" s="1127"/>
      <c r="NK2" s="1127"/>
      <c r="NL2" s="1127"/>
      <c r="NM2" s="1127"/>
      <c r="NN2" s="1127"/>
      <c r="NO2" s="1127"/>
      <c r="NP2" s="1127"/>
      <c r="NQ2" s="1127"/>
      <c r="NR2" s="1127"/>
      <c r="NS2" s="1127"/>
      <c r="NT2" s="1127"/>
      <c r="NU2" s="1127"/>
      <c r="NV2" s="1127"/>
      <c r="NW2" s="1127"/>
      <c r="NX2" s="1127"/>
      <c r="NY2" s="1127"/>
      <c r="NZ2" s="1127"/>
      <c r="OA2" s="1127"/>
      <c r="OB2" s="1127"/>
      <c r="OC2" s="1127"/>
      <c r="OD2" s="1127"/>
      <c r="OE2" s="1127"/>
      <c r="OF2" s="1127"/>
      <c r="OG2" s="1127"/>
      <c r="OH2" s="1127"/>
      <c r="OI2" s="1127"/>
      <c r="OJ2" s="1127"/>
      <c r="OK2" s="1127"/>
      <c r="OL2" s="1127"/>
      <c r="OM2" s="1127"/>
      <c r="ON2" s="1127"/>
      <c r="OO2" s="1127"/>
      <c r="OP2" s="1127"/>
      <c r="OQ2" s="1127"/>
      <c r="OR2" s="1127"/>
      <c r="OS2" s="1127"/>
      <c r="OT2" s="1127"/>
      <c r="OU2" s="1127"/>
      <c r="OV2" s="1127"/>
      <c r="OW2" s="1127"/>
      <c r="OX2" s="1127"/>
      <c r="OY2" s="1127"/>
      <c r="OZ2" s="1127"/>
      <c r="PA2" s="1127"/>
      <c r="PB2" s="1127"/>
      <c r="PC2" s="1124" t="s">
        <v>51</v>
      </c>
      <c r="PD2" s="1124"/>
      <c r="PE2" s="1124"/>
      <c r="PF2" s="1124"/>
      <c r="PG2" s="1124"/>
      <c r="PH2" s="1124"/>
      <c r="PI2" s="1124"/>
      <c r="PJ2" s="1124"/>
      <c r="PK2" s="1124"/>
      <c r="PL2" s="1124"/>
      <c r="PM2" s="1124"/>
      <c r="PN2" s="1124"/>
      <c r="PO2" s="1124"/>
      <c r="PP2" s="1124"/>
      <c r="PQ2" s="1124"/>
      <c r="PR2" s="1124"/>
      <c r="PS2" s="1124"/>
      <c r="PT2" s="1124"/>
      <c r="PU2" s="1124"/>
      <c r="PV2" s="1124"/>
      <c r="PW2" s="1124"/>
      <c r="PX2" s="1124"/>
      <c r="PY2" s="1124"/>
      <c r="PZ2" s="1124"/>
      <c r="QA2" s="1124"/>
      <c r="QB2" s="1124"/>
      <c r="QC2" s="1124"/>
      <c r="QD2" s="1124"/>
      <c r="QE2" s="1124"/>
      <c r="QF2" s="1124"/>
      <c r="QG2" s="1124"/>
      <c r="QH2" s="1124"/>
      <c r="QI2" s="1125"/>
      <c r="QJ2" s="1125"/>
      <c r="QK2" s="1125"/>
      <c r="QL2" s="1125"/>
      <c r="QM2" s="1125"/>
      <c r="QN2" s="1125"/>
      <c r="QO2" s="1125"/>
      <c r="QP2" s="1125"/>
      <c r="QQ2" s="1125"/>
      <c r="QR2" s="1125"/>
      <c r="QS2" s="1125"/>
      <c r="QT2" s="1125"/>
      <c r="QU2" s="1125"/>
      <c r="QV2" s="1125"/>
      <c r="QW2" s="1125"/>
      <c r="QX2" s="1125"/>
      <c r="QY2" s="1125"/>
      <c r="QZ2" s="1125"/>
      <c r="RA2" s="1125"/>
      <c r="RB2" s="1125"/>
      <c r="RC2" s="1125"/>
      <c r="RD2" s="1125"/>
      <c r="RE2" s="1125"/>
      <c r="RF2" s="1125"/>
      <c r="RG2" s="1125"/>
      <c r="RH2" s="1125"/>
      <c r="RI2" s="1125"/>
      <c r="RJ2" s="1125"/>
      <c r="RK2" s="1125"/>
      <c r="RL2" s="1125"/>
      <c r="RM2" s="1125"/>
      <c r="RN2" s="1125"/>
      <c r="RO2" s="1125"/>
      <c r="RP2" s="1125"/>
      <c r="RQ2" s="1125"/>
      <c r="RR2" s="1125"/>
      <c r="RS2" s="1125"/>
      <c r="RT2" s="1125"/>
      <c r="RU2" s="1125"/>
      <c r="RV2" s="1125"/>
      <c r="RW2" s="1125"/>
      <c r="RX2" s="1125"/>
      <c r="RY2" s="1125"/>
      <c r="RZ2" s="1125"/>
      <c r="SA2" s="1125"/>
      <c r="SB2" s="1125"/>
      <c r="SC2" s="1125"/>
      <c r="SD2" s="1125"/>
      <c r="SE2" s="1125"/>
      <c r="SF2" s="1125"/>
      <c r="SG2" s="1125"/>
      <c r="SH2" s="1125"/>
      <c r="SI2" s="1125"/>
      <c r="SJ2" s="1125"/>
      <c r="SK2" s="1125"/>
      <c r="SL2" s="1125"/>
      <c r="SM2" s="1125"/>
      <c r="SN2" s="1125"/>
      <c r="SO2" s="1125"/>
      <c r="SP2" s="1125"/>
      <c r="SQ2" s="1125"/>
      <c r="SR2" s="1125"/>
      <c r="SS2" s="1125"/>
      <c r="ST2" s="1125"/>
      <c r="SU2" s="1125"/>
      <c r="SV2" s="1125"/>
      <c r="SW2" s="1125"/>
      <c r="SX2" s="1125"/>
      <c r="SY2" s="1125"/>
      <c r="SZ2" s="1125"/>
      <c r="TA2" s="1125"/>
      <c r="TB2" s="1125"/>
      <c r="TC2" s="1125"/>
      <c r="TD2" s="1125"/>
      <c r="TE2" s="1125"/>
      <c r="TF2" s="1125"/>
      <c r="TG2" s="1125"/>
      <c r="TH2" s="1125"/>
      <c r="TI2" s="1125"/>
      <c r="TJ2" s="1125"/>
      <c r="TK2" s="1125"/>
      <c r="TL2" s="1125"/>
      <c r="TM2" s="1125"/>
      <c r="TN2" s="1125"/>
      <c r="TO2" s="1125"/>
      <c r="TP2" s="1125"/>
      <c r="TQ2" s="1125"/>
      <c r="TR2" s="1125"/>
      <c r="TS2" s="1125"/>
      <c r="TT2" s="1125"/>
      <c r="TU2" s="1125"/>
      <c r="TV2" s="1125"/>
      <c r="TW2" s="1125"/>
      <c r="TX2" s="1125"/>
      <c r="TY2" s="1125"/>
      <c r="TZ2" s="1125"/>
      <c r="UA2" s="1126" t="s">
        <v>52</v>
      </c>
      <c r="UB2" s="1126"/>
      <c r="UC2" s="1126"/>
      <c r="UD2" s="1126"/>
      <c r="UE2" s="1126"/>
      <c r="UF2" s="1126"/>
      <c r="UG2" s="1126"/>
      <c r="UH2" s="1126"/>
      <c r="UI2" s="1126"/>
      <c r="UJ2" s="1126"/>
      <c r="UK2" s="1126"/>
      <c r="UL2" s="1126"/>
      <c r="UM2" s="1126"/>
      <c r="UN2" s="1126"/>
      <c r="UO2" s="1126"/>
      <c r="UP2" s="1126"/>
      <c r="UQ2" s="1126"/>
      <c r="UR2" s="1126"/>
      <c r="US2" s="1126"/>
      <c r="UT2" s="1126"/>
      <c r="UU2" s="1126"/>
      <c r="UV2" s="1126"/>
      <c r="UW2" s="1126"/>
      <c r="UX2" s="1126"/>
      <c r="UY2" s="1126"/>
      <c r="UZ2" s="1126"/>
      <c r="VA2" s="1126"/>
      <c r="VB2" s="1126"/>
      <c r="VC2" s="1126"/>
      <c r="VD2" s="1126"/>
      <c r="VE2" s="1126"/>
      <c r="VF2" s="1126"/>
      <c r="VG2" s="1127"/>
      <c r="VH2" s="1127"/>
      <c r="VI2" s="1127"/>
      <c r="VJ2" s="1127"/>
      <c r="VK2" s="1127"/>
      <c r="VL2" s="1127"/>
      <c r="VM2" s="1127"/>
      <c r="VN2" s="1127"/>
      <c r="VO2" s="1127"/>
      <c r="VP2" s="1127"/>
      <c r="VQ2" s="1127"/>
      <c r="VR2" s="1127"/>
      <c r="VS2" s="1127"/>
      <c r="VT2" s="1127"/>
      <c r="VU2" s="1127"/>
      <c r="VV2" s="1127"/>
      <c r="VW2" s="1127"/>
      <c r="VX2" s="1127"/>
      <c r="VY2" s="1127"/>
      <c r="VZ2" s="1127"/>
      <c r="WA2" s="1127"/>
      <c r="WB2" s="1127"/>
      <c r="WC2" s="1127"/>
      <c r="WD2" s="1127"/>
      <c r="WE2" s="1127"/>
      <c r="WF2" s="1127"/>
      <c r="WG2" s="1127"/>
      <c r="WH2" s="1127"/>
      <c r="WI2" s="1127"/>
      <c r="WJ2" s="1127"/>
      <c r="WK2" s="1127"/>
      <c r="WL2" s="1127"/>
      <c r="WM2" s="1127"/>
      <c r="WN2" s="1127"/>
      <c r="WO2" s="1127"/>
      <c r="WP2" s="1127"/>
      <c r="WQ2" s="1127"/>
      <c r="WR2" s="1127"/>
      <c r="WS2" s="1127"/>
      <c r="WT2" s="1127"/>
      <c r="WU2" s="1127"/>
      <c r="WV2" s="1127"/>
      <c r="WW2" s="1127"/>
      <c r="WX2" s="1127"/>
      <c r="WY2" s="1127"/>
      <c r="WZ2" s="1127"/>
      <c r="XA2" s="1127"/>
      <c r="XB2" s="1127"/>
      <c r="XC2" s="1127"/>
      <c r="XD2" s="1127"/>
      <c r="XE2" s="1127"/>
      <c r="XF2" s="1127"/>
      <c r="XG2" s="1127"/>
      <c r="XH2" s="1127"/>
      <c r="XI2" s="1127"/>
      <c r="XJ2" s="1127"/>
      <c r="XK2" s="1127"/>
      <c r="XL2" s="1127"/>
      <c r="XM2" s="1127"/>
      <c r="XN2" s="1127"/>
      <c r="XO2" s="1127"/>
      <c r="XP2" s="1127"/>
      <c r="XQ2" s="1127"/>
      <c r="XR2" s="1127"/>
      <c r="XS2" s="1127"/>
      <c r="XT2" s="1127"/>
      <c r="XU2" s="1127"/>
      <c r="XV2" s="1127"/>
      <c r="XW2" s="1127"/>
      <c r="XX2" s="1127"/>
      <c r="XY2" s="1127"/>
      <c r="XZ2" s="1127"/>
      <c r="YA2" s="1127"/>
      <c r="YB2" s="1127"/>
      <c r="YC2" s="1127"/>
      <c r="YD2" s="1127"/>
      <c r="YE2" s="1127"/>
      <c r="YF2" s="1127"/>
      <c r="YG2" s="1127"/>
      <c r="YH2" s="1127"/>
      <c r="YI2" s="1127"/>
      <c r="YJ2" s="1127"/>
      <c r="YK2" s="1127"/>
      <c r="YL2" s="1127"/>
      <c r="YM2" s="1127"/>
      <c r="YN2" s="1127"/>
      <c r="YO2" s="1127"/>
      <c r="YP2" s="1127"/>
      <c r="YQ2" s="1127"/>
      <c r="YR2" s="1127"/>
      <c r="YS2" s="1127"/>
      <c r="YT2" s="1127"/>
      <c r="YU2" s="1127"/>
      <c r="YV2" s="1127"/>
      <c r="YW2" s="1127"/>
      <c r="YX2" s="1127"/>
      <c r="YY2" s="1155" t="s">
        <v>53</v>
      </c>
      <c r="YZ2" s="1155"/>
      <c r="ZA2" s="1155"/>
      <c r="ZB2" s="1155"/>
      <c r="ZC2" s="1155"/>
      <c r="ZD2" s="1155"/>
      <c r="ZE2" s="1155"/>
      <c r="ZF2" s="1155"/>
      <c r="ZG2" s="1155"/>
      <c r="ZH2" s="1155"/>
      <c r="ZI2" s="1155"/>
      <c r="ZJ2" s="1155"/>
      <c r="ZK2" s="1155"/>
      <c r="ZL2" s="1155"/>
      <c r="ZM2" s="1155"/>
      <c r="ZN2" s="1155"/>
      <c r="ZO2" s="1155"/>
      <c r="ZP2" s="1155"/>
      <c r="ZQ2" s="1155"/>
      <c r="ZR2" s="1155"/>
      <c r="ZS2" s="1155"/>
      <c r="ZT2" s="1155"/>
      <c r="ZU2" s="1155"/>
      <c r="ZV2" s="1155"/>
      <c r="ZW2" s="1155"/>
      <c r="ZX2" s="1155"/>
      <c r="ZY2" s="1155"/>
      <c r="ZZ2" s="1155"/>
      <c r="AAA2" s="1155"/>
      <c r="AAB2" s="1155"/>
      <c r="AAC2" s="1155"/>
      <c r="AAD2" s="1155"/>
      <c r="AAE2" s="1155"/>
      <c r="AAF2" s="1155"/>
      <c r="AAG2" s="1155"/>
      <c r="AAH2" s="1155"/>
      <c r="AAI2" s="1155"/>
      <c r="AAJ2" s="1155"/>
      <c r="AAK2" s="1155"/>
      <c r="AAL2" s="1155"/>
      <c r="AAM2" s="1155"/>
      <c r="AAN2" s="1155"/>
      <c r="AAO2" s="1155"/>
      <c r="AAP2" s="1155"/>
      <c r="AAQ2" s="1155"/>
      <c r="AAR2" s="1155"/>
      <c r="AAS2" s="1155"/>
      <c r="AAT2" s="1155"/>
      <c r="AAU2" s="1155"/>
      <c r="AAV2" s="1155"/>
      <c r="AAW2" s="1155"/>
      <c r="AAX2" s="1155"/>
      <c r="AAY2" s="1155"/>
      <c r="AAZ2" s="1155"/>
      <c r="ABA2" s="1155"/>
      <c r="ABB2" s="1155"/>
      <c r="ABC2" s="1155"/>
      <c r="ABD2" s="1155"/>
      <c r="ABE2" s="1155"/>
      <c r="ABF2" s="1155"/>
      <c r="ABG2" s="1155"/>
      <c r="ABH2" s="1155"/>
      <c r="ABI2" s="1155"/>
      <c r="ABJ2" s="1155"/>
      <c r="ABK2" s="1155"/>
      <c r="ABL2" s="1155"/>
      <c r="ABM2" s="1155"/>
      <c r="ABN2" s="1155"/>
      <c r="ABO2" s="1155"/>
      <c r="ABP2" s="1155"/>
      <c r="ABQ2" s="1155"/>
      <c r="ABR2" s="1155"/>
      <c r="ABS2" s="1155"/>
      <c r="ABT2" s="1155"/>
      <c r="ABU2" s="1155"/>
      <c r="ABV2" s="1155"/>
      <c r="ABW2" s="1155"/>
      <c r="ABX2" s="1155"/>
      <c r="ABY2" s="1155"/>
      <c r="ABZ2" s="1155"/>
      <c r="ACA2" s="1155"/>
      <c r="ACB2" s="1155"/>
      <c r="ACC2" s="1155"/>
      <c r="ACD2" s="1155"/>
      <c r="ACE2" s="1155"/>
      <c r="ACF2" s="1155"/>
      <c r="ACG2" s="1155"/>
      <c r="ACH2" s="1155"/>
      <c r="ACI2" s="1155"/>
      <c r="ACJ2" s="1155"/>
      <c r="ACK2" s="1155"/>
      <c r="ACL2" s="1155"/>
      <c r="ACM2" s="1155"/>
      <c r="ACN2" s="1155"/>
      <c r="ACO2" s="1155"/>
      <c r="ACP2" s="1155"/>
      <c r="ACQ2" s="1155"/>
      <c r="ACR2" s="1155"/>
      <c r="ACS2" s="1155"/>
      <c r="ACT2" s="1155"/>
      <c r="ACU2" s="1155"/>
      <c r="ACV2" s="1155"/>
      <c r="ACW2" s="1155"/>
      <c r="ACX2" s="1155"/>
      <c r="ACY2" s="1155"/>
      <c r="ACZ2" s="1155"/>
      <c r="ADA2" s="1155"/>
      <c r="ADB2" s="1155"/>
      <c r="ADC2" s="1155"/>
      <c r="ADD2" s="1155"/>
      <c r="ADE2" s="1155"/>
      <c r="ADF2" s="1155"/>
      <c r="ADG2" s="1155"/>
      <c r="ADH2" s="1155"/>
      <c r="ADI2" s="1155"/>
      <c r="ADJ2" s="1155"/>
      <c r="ADK2" s="1155"/>
      <c r="ADL2" s="1155"/>
      <c r="ADM2" s="1155"/>
      <c r="ADN2" s="1155"/>
      <c r="ADO2" s="1155"/>
      <c r="ADP2" s="1155"/>
      <c r="ADQ2" s="1155"/>
      <c r="ADR2" s="1155"/>
      <c r="ADS2" s="1155"/>
      <c r="ADT2" s="1155"/>
      <c r="ADU2" s="1155"/>
      <c r="ADV2" s="1155"/>
      <c r="ADW2" s="1155"/>
      <c r="ADX2" s="1155"/>
      <c r="ADY2" s="1155"/>
      <c r="ADZ2" s="1155"/>
      <c r="AEA2" s="1155"/>
      <c r="AEB2" s="1155"/>
      <c r="AEC2" s="1155"/>
      <c r="AED2" s="1155"/>
      <c r="AEE2" s="1155"/>
      <c r="AEF2" s="1155"/>
      <c r="AEG2" s="1155"/>
      <c r="AEH2" s="1155"/>
      <c r="AEI2" s="1155"/>
      <c r="AEJ2" s="1155"/>
      <c r="AEK2" s="1155"/>
      <c r="AEL2" s="1155"/>
      <c r="AEM2" s="1155"/>
      <c r="AEN2" s="1155"/>
      <c r="AEO2" s="1155"/>
      <c r="AEP2" s="1155"/>
      <c r="AEQ2" s="1155"/>
      <c r="AER2" s="1155"/>
      <c r="AES2" s="1155"/>
      <c r="AET2" s="1155"/>
      <c r="AEU2" s="1155"/>
      <c r="AEV2" s="1155"/>
      <c r="AEW2" s="1155"/>
      <c r="AEX2" s="1155"/>
      <c r="AEY2" s="1155"/>
      <c r="AEZ2" s="1155"/>
      <c r="AFA2" s="1155"/>
      <c r="AFB2" s="1155"/>
      <c r="AFC2" s="1126" t="s">
        <v>54</v>
      </c>
      <c r="AFD2" s="1126"/>
      <c r="AFE2" s="1126"/>
      <c r="AFF2" s="1126"/>
      <c r="AFG2" s="1126"/>
      <c r="AFH2" s="1126"/>
      <c r="AFI2" s="1126"/>
      <c r="AFJ2" s="1126"/>
      <c r="AFK2" s="1126"/>
      <c r="AFL2" s="1126"/>
      <c r="AFM2" s="1126"/>
      <c r="AFN2" s="1126"/>
      <c r="AFO2" s="1126"/>
      <c r="AFP2" s="1126"/>
      <c r="AFQ2" s="1126"/>
      <c r="AFR2" s="1126"/>
      <c r="AFS2" s="1126"/>
      <c r="AFT2" s="1126"/>
      <c r="AFU2" s="1126"/>
      <c r="AFV2" s="1126"/>
      <c r="AFW2" s="1126"/>
      <c r="AFX2" s="1126"/>
      <c r="AFY2" s="1126"/>
      <c r="AFZ2" s="1126"/>
      <c r="AGA2" s="1126"/>
      <c r="AGB2" s="1126"/>
      <c r="AGC2" s="1126"/>
      <c r="AGD2" s="1126"/>
      <c r="AGE2" s="1126"/>
      <c r="AGF2" s="1126"/>
      <c r="AGG2" s="1126"/>
      <c r="AGH2" s="1126"/>
      <c r="AGI2" s="1127"/>
      <c r="AGJ2" s="1127"/>
      <c r="AGK2" s="1127"/>
      <c r="AGL2" s="1127"/>
      <c r="AGM2" s="1127"/>
      <c r="AGN2" s="1127"/>
      <c r="AGO2" s="1127"/>
      <c r="AGP2" s="1127"/>
      <c r="AGQ2" s="1127"/>
      <c r="AGR2" s="1127"/>
      <c r="AGS2" s="1127"/>
      <c r="AGT2" s="1127"/>
      <c r="AGU2" s="1127"/>
      <c r="AGV2" s="1127"/>
      <c r="AGW2" s="1127"/>
      <c r="AGX2" s="1127"/>
      <c r="AGY2" s="1127"/>
      <c r="AGZ2" s="1127"/>
      <c r="AHA2" s="1127"/>
      <c r="AHB2" s="1127"/>
      <c r="AHC2" s="1127"/>
      <c r="AHD2" s="1127"/>
      <c r="AHE2" s="1127"/>
      <c r="AHF2" s="1127"/>
      <c r="AHG2" s="1127"/>
      <c r="AHH2" s="1127"/>
      <c r="AHI2" s="1127"/>
      <c r="AHJ2" s="1127"/>
      <c r="AHK2" s="1127"/>
      <c r="AHL2" s="1127"/>
      <c r="AHM2" s="1127"/>
      <c r="AHN2" s="1127"/>
      <c r="AHO2" s="1127"/>
      <c r="AHP2" s="1127"/>
      <c r="AHQ2" s="1127"/>
      <c r="AHR2" s="1127"/>
      <c r="AHS2" s="1127"/>
      <c r="AHT2" s="1127"/>
      <c r="AHU2" s="1127"/>
      <c r="AHV2" s="1127"/>
      <c r="AHW2" s="1127"/>
      <c r="AHX2" s="1127"/>
      <c r="AHY2" s="1127"/>
      <c r="AHZ2" s="1127"/>
      <c r="AIA2" s="1127"/>
      <c r="AIB2" s="1127"/>
      <c r="AIC2" s="1127"/>
      <c r="AID2" s="1127"/>
      <c r="AIE2" s="1127"/>
      <c r="AIF2" s="1127"/>
      <c r="AIG2" s="1127"/>
      <c r="AIH2" s="1127"/>
      <c r="AII2" s="1127"/>
      <c r="AIJ2" s="1127"/>
      <c r="AIK2" s="1127"/>
      <c r="AIL2" s="1127"/>
      <c r="AIM2" s="1127"/>
      <c r="AIN2" s="1127"/>
      <c r="AIO2" s="1127"/>
      <c r="AIP2" s="1127"/>
      <c r="AIQ2" s="1127"/>
      <c r="AIR2" s="1127"/>
      <c r="AIS2" s="1127"/>
      <c r="AIT2" s="1127"/>
      <c r="AIU2" s="1127"/>
      <c r="AIV2" s="1127"/>
      <c r="AIW2" s="1127"/>
      <c r="AIX2" s="1127"/>
      <c r="AIY2" s="1127"/>
      <c r="AIZ2" s="1127"/>
      <c r="AJA2" s="1127"/>
      <c r="AJB2" s="1127"/>
      <c r="AJC2" s="1127"/>
      <c r="AJD2" s="1127"/>
      <c r="AJE2" s="1127"/>
      <c r="AJF2" s="1127"/>
      <c r="AJG2" s="1127"/>
      <c r="AJH2" s="1127"/>
      <c r="AJI2" s="1127"/>
      <c r="AJJ2" s="1127"/>
      <c r="AJK2" s="1127"/>
      <c r="AJL2" s="1127"/>
      <c r="AJM2" s="1127"/>
      <c r="AJN2" s="1127"/>
      <c r="AJO2" s="1127"/>
      <c r="AJP2" s="1127"/>
      <c r="AJQ2" s="1127"/>
      <c r="AJR2" s="1127"/>
      <c r="AJS2" s="1127"/>
      <c r="AJT2" s="1127"/>
      <c r="AJU2" s="1127"/>
      <c r="AJV2" s="1127"/>
      <c r="AJW2" s="1127"/>
      <c r="AJX2" s="1127"/>
      <c r="AJY2" s="1127"/>
      <c r="AJZ2" s="1127"/>
      <c r="AKA2" s="1124" t="s">
        <v>55</v>
      </c>
      <c r="AKB2" s="1124"/>
      <c r="AKC2" s="1124"/>
      <c r="AKD2" s="1124"/>
      <c r="AKE2" s="1124"/>
      <c r="AKF2" s="1124"/>
      <c r="AKG2" s="1124"/>
      <c r="AKH2" s="1124"/>
      <c r="AKI2" s="1124"/>
      <c r="AKJ2" s="1124"/>
      <c r="AKK2" s="1124"/>
      <c r="AKL2" s="1124"/>
      <c r="AKM2" s="1124"/>
      <c r="AKN2" s="1124"/>
      <c r="AKO2" s="1124"/>
      <c r="AKP2" s="1124"/>
      <c r="AKQ2" s="1124"/>
      <c r="AKR2" s="1124"/>
      <c r="AKS2" s="1124"/>
      <c r="AKT2" s="1124"/>
      <c r="AKU2" s="1124"/>
      <c r="AKV2" s="1124"/>
      <c r="AKW2" s="1124"/>
      <c r="AKX2" s="1124"/>
      <c r="AKY2" s="1124"/>
      <c r="AKZ2" s="1124"/>
      <c r="ALA2" s="1124"/>
      <c r="ALB2" s="1124"/>
      <c r="ALC2" s="1124"/>
      <c r="ALD2" s="1124"/>
      <c r="ALE2" s="1124"/>
      <c r="ALF2" s="1124"/>
      <c r="ALG2" s="1125"/>
      <c r="ALH2" s="1125"/>
      <c r="ALI2" s="1125"/>
      <c r="ALJ2" s="1125"/>
      <c r="ALK2" s="1125"/>
      <c r="ALL2" s="1125"/>
      <c r="ALM2" s="1125"/>
      <c r="ALN2" s="1125"/>
      <c r="ALO2" s="1125"/>
      <c r="ALP2" s="1125"/>
      <c r="ALQ2" s="1125"/>
      <c r="ALR2" s="1125"/>
      <c r="ALS2" s="1125"/>
      <c r="ALT2" s="1125"/>
      <c r="ALU2" s="1125"/>
      <c r="ALV2" s="1125"/>
      <c r="ALW2" s="1125"/>
      <c r="ALX2" s="1125"/>
      <c r="ALY2" s="1125"/>
      <c r="ALZ2" s="1125"/>
      <c r="AMA2" s="1125"/>
      <c r="AMB2" s="1125"/>
      <c r="AMC2" s="1125"/>
      <c r="AMD2" s="1125"/>
      <c r="AME2" s="1125"/>
      <c r="AMF2" s="1125"/>
      <c r="AMG2" s="1125"/>
      <c r="AMH2" s="1125"/>
      <c r="AMI2" s="1125"/>
      <c r="AMJ2" s="1125"/>
      <c r="AMK2" s="1125"/>
      <c r="AML2" s="1125"/>
      <c r="AMM2" s="1125"/>
      <c r="AMN2" s="1125"/>
      <c r="AMO2" s="1125"/>
      <c r="AMP2" s="1125"/>
      <c r="AMQ2" s="1125"/>
      <c r="AMR2" s="1125"/>
      <c r="AMS2" s="1125"/>
      <c r="AMT2" s="1125"/>
      <c r="AMU2" s="1125"/>
      <c r="AMV2" s="1125"/>
      <c r="AMW2" s="1125"/>
      <c r="AMX2" s="1125"/>
      <c r="AMY2" s="1125"/>
      <c r="AMZ2" s="1125"/>
      <c r="ANA2" s="1125"/>
      <c r="ANB2" s="1125"/>
      <c r="ANC2" s="1125"/>
      <c r="AND2" s="1125"/>
      <c r="ANE2" s="1125"/>
      <c r="ANF2" s="1125"/>
      <c r="ANG2" s="1125"/>
      <c r="ANH2" s="1125"/>
      <c r="ANI2" s="1125"/>
      <c r="ANJ2" s="1125"/>
      <c r="ANK2" s="1125"/>
      <c r="ANL2" s="1125"/>
      <c r="ANM2" s="1125"/>
      <c r="ANN2" s="1125"/>
      <c r="ANO2" s="1125"/>
      <c r="ANP2" s="1125"/>
      <c r="ANQ2" s="1125"/>
      <c r="ANR2" s="1125"/>
      <c r="ANS2" s="1125"/>
      <c r="ANT2" s="1125"/>
      <c r="ANU2" s="1125"/>
      <c r="ANV2" s="1125"/>
      <c r="ANW2" s="1125"/>
      <c r="ANX2" s="1125"/>
      <c r="ANY2" s="1125"/>
      <c r="ANZ2" s="1125"/>
      <c r="AOA2" s="1125"/>
      <c r="AOB2" s="1125"/>
      <c r="AOC2" s="1125"/>
      <c r="AOD2" s="1125"/>
      <c r="AOE2" s="1125"/>
      <c r="AOF2" s="1125"/>
      <c r="AOG2" s="1125"/>
      <c r="AOH2" s="1125"/>
      <c r="AOI2" s="1125"/>
      <c r="AOJ2" s="1125"/>
      <c r="AOK2" s="1125"/>
      <c r="AOL2" s="1125"/>
      <c r="AOM2" s="1125"/>
      <c r="AON2" s="1125"/>
      <c r="AOO2" s="1125"/>
      <c r="AOP2" s="1125"/>
      <c r="AOQ2" s="1125"/>
      <c r="AOR2" s="1125"/>
      <c r="AOS2" s="1125"/>
      <c r="AOT2" s="1125"/>
      <c r="AOU2" s="1125"/>
      <c r="AOV2" s="1125"/>
      <c r="AOW2" s="1125"/>
      <c r="AOX2" s="1125"/>
      <c r="AOY2" s="1127" t="s">
        <v>56</v>
      </c>
      <c r="AOZ2" s="1127"/>
      <c r="APA2" s="1127"/>
      <c r="APB2" s="1127"/>
      <c r="APC2" s="1127"/>
      <c r="APD2" s="1127"/>
      <c r="APE2" s="1127"/>
      <c r="APF2" s="1127"/>
      <c r="APG2" s="1127"/>
      <c r="APH2" s="1127"/>
      <c r="API2" s="1127"/>
      <c r="APJ2" s="1127"/>
      <c r="APK2" s="1127"/>
      <c r="APL2" s="1127"/>
      <c r="APM2" s="1127"/>
      <c r="APN2" s="1127"/>
      <c r="APO2" s="1127"/>
      <c r="APP2" s="1127"/>
      <c r="APQ2" s="1127"/>
      <c r="APR2" s="1127"/>
      <c r="APS2" s="1127"/>
      <c r="APT2" s="1127"/>
      <c r="APU2" s="1127"/>
      <c r="APV2" s="1127"/>
      <c r="APW2" s="1127"/>
      <c r="APX2" s="1127"/>
      <c r="APY2" s="1127"/>
      <c r="APZ2" s="1127"/>
      <c r="AQA2" s="1127"/>
      <c r="AQB2" s="1127"/>
      <c r="AQC2" s="1127"/>
      <c r="AQD2" s="1127"/>
      <c r="AQE2" s="1127"/>
      <c r="AQF2" s="1127"/>
      <c r="AQG2" s="1127"/>
      <c r="AQH2" s="1127"/>
      <c r="AQI2" s="1127"/>
      <c r="AQJ2" s="1127"/>
      <c r="AQK2" s="1127"/>
      <c r="AQL2" s="1127"/>
      <c r="AQM2" s="1127"/>
      <c r="AQN2" s="1127"/>
      <c r="AQO2" s="1127"/>
      <c r="AQP2" s="1127"/>
      <c r="AQQ2" s="1127"/>
      <c r="AQR2" s="1127"/>
      <c r="AQS2" s="1127"/>
      <c r="AQT2" s="1127"/>
      <c r="AQU2" s="1127"/>
      <c r="AQV2" s="1127"/>
      <c r="AQW2" s="1127"/>
      <c r="AQX2" s="1127"/>
      <c r="AQY2" s="1127"/>
      <c r="AQZ2" s="1127"/>
      <c r="ARA2" s="1127"/>
      <c r="ARB2" s="1127"/>
      <c r="ARC2" s="1127"/>
      <c r="ARD2" s="1127"/>
      <c r="ARE2" s="1127"/>
      <c r="ARF2" s="1127"/>
      <c r="ARG2" s="1127"/>
      <c r="ARH2" s="1127"/>
      <c r="ARI2" s="1127"/>
      <c r="ARJ2" s="1127"/>
      <c r="ARK2" s="1127"/>
      <c r="ARL2" s="1127"/>
      <c r="ARM2" s="1127"/>
      <c r="ARN2" s="1127"/>
      <c r="ARO2" s="1127"/>
      <c r="ARP2" s="1127"/>
      <c r="ARQ2" s="1127"/>
      <c r="ARR2" s="1127"/>
      <c r="ARS2" s="1127"/>
      <c r="ART2" s="1127"/>
      <c r="ARU2" s="1127"/>
      <c r="ARV2" s="1127"/>
      <c r="ARW2" s="1127"/>
      <c r="ARX2" s="1127"/>
      <c r="ARY2" s="1127"/>
      <c r="ARZ2" s="1127"/>
      <c r="ASA2" s="1127"/>
      <c r="ASB2" s="1127"/>
      <c r="ASC2" s="1127"/>
      <c r="ASD2" s="1127"/>
      <c r="ASE2" s="1127"/>
      <c r="ASF2" s="1127"/>
      <c r="ASG2" s="1127"/>
      <c r="ASH2" s="1127"/>
      <c r="ASI2" s="1127"/>
      <c r="ASJ2" s="1127"/>
      <c r="ASK2" s="1127"/>
      <c r="ASL2" s="1127"/>
      <c r="ASM2" s="1127"/>
      <c r="ASN2" s="1127"/>
      <c r="ASO2" s="1127"/>
      <c r="ASP2" s="1127"/>
      <c r="ASQ2" s="1127"/>
      <c r="ASR2" s="1127"/>
      <c r="ASS2" s="1127"/>
      <c r="AST2" s="1127"/>
      <c r="ASU2" s="1127"/>
      <c r="ASV2" s="1127"/>
      <c r="ASW2" s="1127"/>
      <c r="ASX2" s="1127"/>
      <c r="ASY2" s="1127"/>
      <c r="ASZ2" s="1127"/>
      <c r="ATA2" s="1127"/>
      <c r="ATB2" s="1127"/>
      <c r="ATC2" s="1127"/>
      <c r="ATD2" s="1127"/>
      <c r="ATE2" s="1127"/>
      <c r="ATF2" s="1127"/>
      <c r="ATG2" s="1127"/>
      <c r="ATH2" s="1127"/>
      <c r="ATI2" s="1127"/>
      <c r="ATJ2" s="1127"/>
      <c r="ATK2" s="1127"/>
      <c r="ATL2" s="1127"/>
      <c r="ATM2" s="1127"/>
      <c r="ATN2" s="1127"/>
      <c r="ATO2" s="1127"/>
      <c r="ATP2" s="1127"/>
      <c r="ATQ2" s="1127"/>
      <c r="ATR2" s="1127"/>
      <c r="ATS2" s="1127"/>
      <c r="ATT2" s="1127"/>
      <c r="ATU2" s="1127"/>
      <c r="ATV2" s="1127"/>
      <c r="ATW2" s="1127"/>
      <c r="ATX2" s="1127"/>
      <c r="ATY2" s="1127"/>
      <c r="ATZ2" s="1127"/>
      <c r="AUA2" s="1127"/>
      <c r="AUB2" s="1127"/>
      <c r="AUC2" s="1127"/>
      <c r="AUD2" s="1127"/>
      <c r="AUE2" s="1127"/>
      <c r="AUF2" s="1127"/>
      <c r="AUG2" s="1127"/>
      <c r="AUH2" s="1127"/>
      <c r="AUI2" s="1127"/>
      <c r="AUJ2" s="1127"/>
      <c r="AUK2" s="1127"/>
      <c r="AUL2" s="1127"/>
      <c r="AUM2" s="1127"/>
      <c r="AUN2" s="1127"/>
      <c r="AUO2" s="1127"/>
      <c r="AUP2" s="1127"/>
      <c r="AUQ2" s="1127"/>
      <c r="AUR2" s="1127"/>
      <c r="AUS2" s="1127"/>
      <c r="AUT2" s="1127"/>
      <c r="AUU2" s="1127"/>
      <c r="AUV2" s="1127"/>
      <c r="AUW2" s="1127"/>
      <c r="AUX2" s="1127"/>
      <c r="AUY2" s="1127"/>
      <c r="AUZ2" s="1127"/>
      <c r="AVA2" s="1127"/>
      <c r="AVB2" s="1127"/>
      <c r="AVC2" s="1124" t="s">
        <v>57</v>
      </c>
      <c r="AVD2" s="1124"/>
      <c r="AVE2" s="1124"/>
      <c r="AVF2" s="1124"/>
      <c r="AVG2" s="1124"/>
      <c r="AVH2" s="1124"/>
      <c r="AVI2" s="1124"/>
      <c r="AVJ2" s="1124"/>
      <c r="AVK2" s="1124"/>
      <c r="AVL2" s="1124"/>
      <c r="AVM2" s="1124"/>
      <c r="AVN2" s="1124"/>
      <c r="AVO2" s="1124"/>
      <c r="AVP2" s="1124"/>
      <c r="AVQ2" s="1124"/>
      <c r="AVR2" s="1124"/>
      <c r="AVS2" s="1124"/>
      <c r="AVT2" s="1124"/>
      <c r="AVU2" s="1124"/>
      <c r="AVV2" s="1124"/>
      <c r="AVW2" s="1124"/>
      <c r="AVX2" s="1124"/>
      <c r="AVY2" s="1124"/>
      <c r="AVZ2" s="1124"/>
      <c r="AWA2" s="1124"/>
      <c r="AWB2" s="1124"/>
      <c r="AWC2" s="1124"/>
      <c r="AWD2" s="1124"/>
      <c r="AWE2" s="1124"/>
      <c r="AWF2" s="1124"/>
      <c r="AWG2" s="1124"/>
      <c r="AWH2" s="1124"/>
      <c r="AWI2" s="1125"/>
      <c r="AWJ2" s="1125"/>
      <c r="AWK2" s="1125"/>
      <c r="AWL2" s="1125"/>
      <c r="AWM2" s="1125"/>
      <c r="AWN2" s="1125"/>
      <c r="AWO2" s="1125"/>
      <c r="AWP2" s="1125"/>
      <c r="AWQ2" s="1125"/>
      <c r="AWR2" s="1125"/>
      <c r="AWS2" s="1125"/>
      <c r="AWT2" s="1125"/>
      <c r="AWU2" s="1125"/>
      <c r="AWV2" s="1125"/>
      <c r="AWW2" s="1125"/>
      <c r="AWX2" s="1125"/>
      <c r="AWY2" s="1125"/>
      <c r="AWZ2" s="1125"/>
      <c r="AXA2" s="1125"/>
      <c r="AXB2" s="1125"/>
      <c r="AXC2" s="1125"/>
      <c r="AXD2" s="1125"/>
      <c r="AXE2" s="1125"/>
      <c r="AXF2" s="1125"/>
      <c r="AXG2" s="1125"/>
      <c r="AXH2" s="1125"/>
      <c r="AXI2" s="1125"/>
      <c r="AXJ2" s="1125"/>
      <c r="AXK2" s="1125"/>
      <c r="AXL2" s="1125"/>
      <c r="AXM2" s="1125"/>
      <c r="AXN2" s="1125"/>
      <c r="AXO2" s="1125"/>
      <c r="AXP2" s="1125"/>
      <c r="AXQ2" s="1125"/>
      <c r="AXR2" s="1125"/>
      <c r="AXS2" s="1125"/>
      <c r="AXT2" s="1125"/>
      <c r="AXU2" s="1125"/>
      <c r="AXV2" s="1125"/>
      <c r="AXW2" s="1125"/>
      <c r="AXX2" s="1125"/>
      <c r="AXY2" s="1125"/>
      <c r="AXZ2" s="1125"/>
      <c r="AYA2" s="1125"/>
      <c r="AYB2" s="1125"/>
      <c r="AYC2" s="1125"/>
      <c r="AYD2" s="1125"/>
      <c r="AYE2" s="1125"/>
      <c r="AYF2" s="1125"/>
      <c r="AYG2" s="1125"/>
      <c r="AYH2" s="1125"/>
      <c r="AYI2" s="1125"/>
      <c r="AYJ2" s="1125"/>
      <c r="AYK2" s="1125"/>
      <c r="AYL2" s="1125"/>
      <c r="AYM2" s="1125"/>
      <c r="AYN2" s="1125"/>
      <c r="AYO2" s="1125"/>
      <c r="AYP2" s="1125"/>
      <c r="AYQ2" s="1125"/>
      <c r="AYR2" s="1125"/>
      <c r="AYS2" s="1125"/>
      <c r="AYT2" s="1125"/>
      <c r="AYU2" s="1125"/>
      <c r="AYV2" s="1125"/>
      <c r="AYW2" s="1125"/>
      <c r="AYX2" s="1125"/>
      <c r="AYY2" s="1125"/>
      <c r="AYZ2" s="1125"/>
      <c r="AZA2" s="1125"/>
      <c r="AZB2" s="1125"/>
      <c r="AZC2" s="1125"/>
      <c r="AZD2" s="1125"/>
      <c r="AZE2" s="1125"/>
      <c r="AZF2" s="1125"/>
      <c r="AZG2" s="1125"/>
      <c r="AZH2" s="1125"/>
      <c r="AZI2" s="1125"/>
      <c r="AZJ2" s="1125"/>
      <c r="AZK2" s="1125"/>
      <c r="AZL2" s="1125"/>
      <c r="AZM2" s="1125"/>
      <c r="AZN2" s="1125"/>
      <c r="AZO2" s="1125"/>
      <c r="AZP2" s="1125"/>
      <c r="AZQ2" s="1125"/>
      <c r="AZR2" s="1125"/>
      <c r="AZS2" s="1125"/>
      <c r="AZT2" s="1125"/>
      <c r="AZU2" s="1125"/>
      <c r="AZV2" s="1125"/>
      <c r="AZW2" s="1125"/>
      <c r="AZX2" s="1125"/>
      <c r="AZY2" s="1125"/>
      <c r="AZZ2" s="1125"/>
      <c r="BAA2" s="1126" t="s">
        <v>58</v>
      </c>
      <c r="BAB2" s="1126"/>
      <c r="BAC2" s="1126"/>
      <c r="BAD2" s="1126"/>
      <c r="BAE2" s="1126"/>
      <c r="BAF2" s="1126"/>
      <c r="BAG2" s="1126"/>
      <c r="BAH2" s="1126"/>
      <c r="BAI2" s="1126"/>
      <c r="BAJ2" s="1126"/>
      <c r="BAK2" s="1126"/>
      <c r="BAL2" s="1126"/>
      <c r="BAM2" s="1126"/>
      <c r="BAN2" s="1126"/>
      <c r="BAO2" s="1126"/>
      <c r="BAP2" s="1126"/>
      <c r="BAQ2" s="1126"/>
      <c r="BAR2" s="1126"/>
      <c r="BAS2" s="1126"/>
      <c r="BAT2" s="1126"/>
      <c r="BAU2" s="1126"/>
      <c r="BAV2" s="1126"/>
      <c r="BAW2" s="1126"/>
      <c r="BAX2" s="1126"/>
      <c r="BAY2" s="1126"/>
      <c r="BAZ2" s="1126"/>
      <c r="BBA2" s="1126"/>
      <c r="BBB2" s="1126"/>
      <c r="BBC2" s="1126"/>
      <c r="BBD2" s="1126"/>
      <c r="BBE2" s="1126"/>
      <c r="BBF2" s="1126"/>
      <c r="BBG2" s="1127"/>
      <c r="BBH2" s="1127"/>
      <c r="BBI2" s="1127"/>
      <c r="BBJ2" s="1127"/>
      <c r="BBK2" s="1127"/>
      <c r="BBL2" s="1127"/>
      <c r="BBM2" s="1127"/>
      <c r="BBN2" s="1127"/>
      <c r="BBO2" s="1127"/>
      <c r="BBP2" s="1127"/>
      <c r="BBQ2" s="1127"/>
      <c r="BBR2" s="1127"/>
      <c r="BBS2" s="1127"/>
      <c r="BBT2" s="1127"/>
      <c r="BBU2" s="1127"/>
      <c r="BBV2" s="1127"/>
      <c r="BBW2" s="1127"/>
      <c r="BBX2" s="1127"/>
      <c r="BBY2" s="1127"/>
      <c r="BBZ2" s="1127"/>
      <c r="BCA2" s="1127"/>
      <c r="BCB2" s="1127"/>
      <c r="BCC2" s="1127"/>
      <c r="BCD2" s="1127"/>
      <c r="BCE2" s="1127"/>
      <c r="BCF2" s="1127"/>
      <c r="BCG2" s="1127"/>
      <c r="BCH2" s="1127"/>
      <c r="BCI2" s="1127"/>
      <c r="BCJ2" s="1127"/>
      <c r="BCK2" s="1127"/>
      <c r="BCL2" s="1127"/>
      <c r="BCM2" s="1127"/>
      <c r="BCN2" s="1127"/>
      <c r="BCO2" s="1127"/>
      <c r="BCP2" s="1127"/>
      <c r="BCQ2" s="1127"/>
      <c r="BCR2" s="1127"/>
      <c r="BCS2" s="1127"/>
      <c r="BCT2" s="1127"/>
      <c r="BCU2" s="1127"/>
      <c r="BCV2" s="1127"/>
      <c r="BCW2" s="1127"/>
      <c r="BCX2" s="1127"/>
      <c r="BCY2" s="1127"/>
      <c r="BCZ2" s="1127"/>
      <c r="BDA2" s="1127"/>
      <c r="BDB2" s="1127"/>
      <c r="BDC2" s="1127"/>
      <c r="BDD2" s="1127"/>
      <c r="BDE2" s="1127"/>
      <c r="BDF2" s="1127"/>
      <c r="BDG2" s="1127"/>
      <c r="BDH2" s="1127"/>
      <c r="BDI2" s="1127"/>
      <c r="BDJ2" s="1127"/>
      <c r="BDK2" s="1127"/>
      <c r="BDL2" s="1127"/>
      <c r="BDM2" s="1127"/>
      <c r="BDN2" s="1127"/>
      <c r="BDO2" s="1127"/>
      <c r="BDP2" s="1127"/>
      <c r="BDQ2" s="1127"/>
      <c r="BDR2" s="1127"/>
      <c r="BDS2" s="1127"/>
      <c r="BDT2" s="1127"/>
      <c r="BDU2" s="1127"/>
      <c r="BDV2" s="1127"/>
      <c r="BDW2" s="1127"/>
      <c r="BDX2" s="1127"/>
      <c r="BDY2" s="1127"/>
      <c r="BDZ2" s="1127"/>
      <c r="BEA2" s="1127"/>
      <c r="BEB2" s="1127"/>
      <c r="BEC2" s="1127"/>
      <c r="BED2" s="1127"/>
      <c r="BEE2" s="1127"/>
      <c r="BEF2" s="1127"/>
      <c r="BEG2" s="1127"/>
      <c r="BEH2" s="1127"/>
      <c r="BEI2" s="1127"/>
      <c r="BEJ2" s="1127"/>
      <c r="BEK2" s="1127"/>
      <c r="BEL2" s="1127"/>
      <c r="BEM2" s="1127"/>
      <c r="BEN2" s="1127"/>
      <c r="BEO2" s="1127"/>
      <c r="BEP2" s="1127"/>
      <c r="BEQ2" s="1127"/>
      <c r="BER2" s="1127"/>
      <c r="BES2" s="1127"/>
      <c r="BET2" s="1127"/>
      <c r="BEU2" s="1127"/>
      <c r="BEV2" s="1127"/>
      <c r="BEW2" s="1127"/>
      <c r="BEX2" s="1127"/>
      <c r="BEY2" s="1155" t="s">
        <v>59</v>
      </c>
      <c r="BEZ2" s="1155"/>
      <c r="BFA2" s="1155"/>
      <c r="BFB2" s="1155"/>
      <c r="BFC2" s="1155"/>
      <c r="BFD2" s="1155"/>
      <c r="BFE2" s="1155"/>
      <c r="BFF2" s="1155"/>
      <c r="BFG2" s="1155"/>
      <c r="BFH2" s="1155"/>
      <c r="BFI2" s="1155"/>
      <c r="BFJ2" s="1155"/>
      <c r="BFK2" s="1155"/>
      <c r="BFL2" s="1155"/>
      <c r="BFM2" s="1155"/>
      <c r="BFN2" s="1155"/>
      <c r="BFO2" s="1155"/>
      <c r="BFP2" s="1155"/>
      <c r="BFQ2" s="1155"/>
      <c r="BFR2" s="1155"/>
      <c r="BFS2" s="1155"/>
      <c r="BFT2" s="1155"/>
      <c r="BFU2" s="1155"/>
      <c r="BFV2" s="1155"/>
      <c r="BFW2" s="1155"/>
      <c r="BFX2" s="1155"/>
      <c r="BFY2" s="1155"/>
      <c r="BFZ2" s="1155"/>
      <c r="BGA2" s="1155"/>
      <c r="BGB2" s="1155"/>
      <c r="BGC2" s="1155"/>
      <c r="BGD2" s="1155"/>
      <c r="BGE2" s="1155"/>
      <c r="BGF2" s="1155"/>
      <c r="BGG2" s="1155"/>
      <c r="BGH2" s="1155"/>
      <c r="BGI2" s="1155"/>
      <c r="BGJ2" s="1155"/>
      <c r="BGK2" s="1155"/>
      <c r="BGL2" s="1155"/>
      <c r="BGM2" s="1155"/>
      <c r="BGN2" s="1155"/>
      <c r="BGO2" s="1155"/>
      <c r="BGP2" s="1155"/>
      <c r="BGQ2" s="1155"/>
      <c r="BGR2" s="1155"/>
      <c r="BGS2" s="1155"/>
      <c r="BGT2" s="1155"/>
      <c r="BGU2" s="1155"/>
      <c r="BGV2" s="1155"/>
      <c r="BGW2" s="1155"/>
      <c r="BGX2" s="1155"/>
      <c r="BGY2" s="1155"/>
      <c r="BGZ2" s="1155"/>
      <c r="BHA2" s="1155"/>
      <c r="BHB2" s="1155"/>
      <c r="BHC2" s="1155"/>
      <c r="BHD2" s="1155"/>
      <c r="BHE2" s="1155"/>
      <c r="BHF2" s="1155"/>
      <c r="BHG2" s="1155"/>
      <c r="BHH2" s="1155"/>
      <c r="BHI2" s="1155"/>
      <c r="BHJ2" s="1155"/>
      <c r="BHK2" s="1155"/>
      <c r="BHL2" s="1155"/>
      <c r="BHM2" s="1155"/>
      <c r="BHN2" s="1155"/>
      <c r="BHO2" s="1155"/>
      <c r="BHP2" s="1155"/>
      <c r="BHQ2" s="1155"/>
      <c r="BHR2" s="1155"/>
      <c r="BHS2" s="1155"/>
      <c r="BHT2" s="1155"/>
      <c r="BHU2" s="1155"/>
      <c r="BHV2" s="1155"/>
      <c r="BHW2" s="1155"/>
      <c r="BHX2" s="1155"/>
      <c r="BHY2" s="1155"/>
      <c r="BHZ2" s="1155"/>
      <c r="BIA2" s="1155"/>
      <c r="BIB2" s="1155"/>
      <c r="BIC2" s="1155"/>
      <c r="BID2" s="1155"/>
      <c r="BIE2" s="1155"/>
      <c r="BIF2" s="1155"/>
      <c r="BIG2" s="1155"/>
      <c r="BIH2" s="1155"/>
      <c r="BII2" s="1155"/>
      <c r="BIJ2" s="1155"/>
      <c r="BIK2" s="1155"/>
      <c r="BIL2" s="1155"/>
      <c r="BIM2" s="1155"/>
      <c r="BIN2" s="1155"/>
      <c r="BIO2" s="1155"/>
      <c r="BIP2" s="1155"/>
      <c r="BIQ2" s="1155"/>
      <c r="BIR2" s="1155"/>
      <c r="BIS2" s="1155"/>
      <c r="BIT2" s="1155"/>
      <c r="BIU2" s="1155"/>
      <c r="BIV2" s="1155"/>
      <c r="BIW2" s="1155"/>
      <c r="BIX2" s="1155"/>
      <c r="BIY2" s="1155"/>
      <c r="BIZ2" s="1155"/>
      <c r="BJA2" s="1155"/>
      <c r="BJB2" s="1155"/>
      <c r="BJC2" s="1155"/>
      <c r="BJD2" s="1155"/>
      <c r="BJE2" s="1155"/>
      <c r="BJF2" s="1155"/>
      <c r="BJG2" s="1155"/>
      <c r="BJH2" s="1155"/>
      <c r="BJI2" s="1155"/>
      <c r="BJJ2" s="1155"/>
      <c r="BJK2" s="1155"/>
      <c r="BJL2" s="1155"/>
      <c r="BJM2" s="1155"/>
      <c r="BJN2" s="1155"/>
      <c r="BJO2" s="1155"/>
      <c r="BJP2" s="1155"/>
      <c r="BJQ2" s="1155"/>
      <c r="BJR2" s="1155"/>
      <c r="BJS2" s="1155"/>
      <c r="BJT2" s="1155"/>
      <c r="BJU2" s="1155"/>
      <c r="BJV2" s="1155"/>
      <c r="BJW2" s="1155"/>
      <c r="BJX2" s="1155"/>
      <c r="BJY2" s="1155"/>
      <c r="BJZ2" s="1155"/>
      <c r="BKA2" s="1155"/>
      <c r="BKB2" s="1155"/>
      <c r="BKC2" s="1155"/>
      <c r="BKD2" s="1155"/>
      <c r="BKE2" s="1155"/>
      <c r="BKF2" s="1155"/>
      <c r="BKG2" s="1155"/>
      <c r="BKH2" s="1155"/>
      <c r="BKI2" s="1155"/>
      <c r="BKJ2" s="1155"/>
      <c r="BKK2" s="1155"/>
      <c r="BKL2" s="1155"/>
      <c r="BKM2" s="1155"/>
      <c r="BKN2" s="1155"/>
      <c r="BKO2" s="1155"/>
      <c r="BKP2" s="1155"/>
      <c r="BKQ2" s="1155"/>
      <c r="BKR2" s="1155"/>
      <c r="BKS2" s="1155"/>
      <c r="BKT2" s="1155"/>
      <c r="BKU2" s="1155"/>
      <c r="BKV2" s="1155"/>
      <c r="BKW2" s="1155"/>
      <c r="BKX2" s="1155"/>
      <c r="BKY2" s="1155"/>
      <c r="BKZ2" s="1155"/>
      <c r="BLA2" s="1155"/>
      <c r="BLB2" s="1155"/>
    </row>
    <row r="3" spans="2:1666" ht="27" customHeight="1">
      <c r="C3" s="1132" t="s">
        <v>175</v>
      </c>
      <c r="D3" s="1133"/>
      <c r="E3" s="1133"/>
      <c r="F3" s="1133"/>
      <c r="G3" s="1071"/>
      <c r="H3" s="1071"/>
      <c r="I3" s="1071"/>
      <c r="J3" s="1071"/>
      <c r="K3" s="1071"/>
      <c r="L3" s="1071"/>
      <c r="M3" s="1071"/>
      <c r="N3" s="1071"/>
      <c r="O3" s="1071"/>
      <c r="P3" s="1071"/>
      <c r="Q3" s="1071"/>
      <c r="R3" s="1071"/>
      <c r="S3" s="1071"/>
      <c r="T3" s="1071"/>
      <c r="U3" s="1071"/>
      <c r="V3" s="1071"/>
      <c r="W3" s="1071"/>
      <c r="X3" s="1071"/>
      <c r="Y3" s="1071"/>
      <c r="Z3" s="1071"/>
      <c r="AA3" s="1071"/>
      <c r="AB3" s="1071"/>
      <c r="AC3" s="1071"/>
      <c r="AD3" s="1071"/>
      <c r="AE3" s="1071"/>
      <c r="AF3" s="1071"/>
      <c r="AG3" s="1071"/>
      <c r="AH3" s="1071"/>
      <c r="AI3" s="1134" t="s">
        <v>176</v>
      </c>
      <c r="AJ3" s="1131"/>
      <c r="AK3" s="1131"/>
      <c r="AL3" s="1131"/>
      <c r="AM3" s="1072"/>
      <c r="AN3" s="1072"/>
      <c r="AO3" s="1072"/>
      <c r="AP3" s="1072"/>
      <c r="AQ3" s="1072"/>
      <c r="AR3" s="1072"/>
      <c r="AS3" s="1072"/>
      <c r="AT3" s="1072"/>
      <c r="AU3" s="1072"/>
      <c r="AV3" s="1072"/>
      <c r="AW3" s="1072"/>
      <c r="AX3" s="1072"/>
      <c r="AY3" s="1072"/>
      <c r="AZ3" s="1072"/>
      <c r="BA3" s="1072"/>
      <c r="BB3" s="1072"/>
      <c r="BC3" s="1072"/>
      <c r="BD3" s="1072"/>
      <c r="BE3" s="1072"/>
      <c r="BF3" s="1072"/>
      <c r="BG3" s="1072"/>
      <c r="BH3" s="1072"/>
      <c r="BI3" s="1072"/>
      <c r="BJ3" s="1072"/>
      <c r="BK3" s="1072"/>
      <c r="BL3" s="1072"/>
      <c r="BM3" s="1072"/>
      <c r="BN3" s="1072"/>
      <c r="BO3" s="1132" t="s">
        <v>177</v>
      </c>
      <c r="BP3" s="1133"/>
      <c r="BQ3" s="1133"/>
      <c r="BR3" s="1133"/>
      <c r="BS3" s="1071"/>
      <c r="BT3" s="1071"/>
      <c r="BU3" s="1071"/>
      <c r="BV3" s="1071"/>
      <c r="BW3" s="1071"/>
      <c r="BX3" s="1071"/>
      <c r="BY3" s="1071"/>
      <c r="BZ3" s="1071"/>
      <c r="CA3" s="1071"/>
      <c r="CB3" s="1071"/>
      <c r="CC3" s="1071"/>
      <c r="CD3" s="1071"/>
      <c r="CE3" s="1071"/>
      <c r="CF3" s="1071"/>
      <c r="CG3" s="1071"/>
      <c r="CH3" s="1071"/>
      <c r="CI3" s="1071"/>
      <c r="CJ3" s="1071"/>
      <c r="CK3" s="1071"/>
      <c r="CL3" s="1071"/>
      <c r="CM3" s="1071"/>
      <c r="CN3" s="1071"/>
      <c r="CO3" s="1071"/>
      <c r="CP3" s="1071"/>
      <c r="CQ3" s="1071"/>
      <c r="CR3" s="1071"/>
      <c r="CS3" s="1071"/>
      <c r="CT3" s="1071"/>
      <c r="CU3" s="1134" t="s">
        <v>178</v>
      </c>
      <c r="CV3" s="1131"/>
      <c r="CW3" s="1131"/>
      <c r="CX3" s="1131"/>
      <c r="CY3" s="1072"/>
      <c r="CZ3" s="1072"/>
      <c r="DA3" s="1072"/>
      <c r="DB3" s="1072"/>
      <c r="DC3" s="1072"/>
      <c r="DD3" s="1072"/>
      <c r="DE3" s="1072"/>
      <c r="DF3" s="1072"/>
      <c r="DG3" s="1072"/>
      <c r="DH3" s="1072"/>
      <c r="DI3" s="1072"/>
      <c r="DJ3" s="1072"/>
      <c r="DK3" s="1072"/>
      <c r="DL3" s="1072"/>
      <c r="DM3" s="1072"/>
      <c r="DN3" s="1072"/>
      <c r="DO3" s="1072"/>
      <c r="DP3" s="1072"/>
      <c r="DQ3" s="1072"/>
      <c r="DR3" s="1072"/>
      <c r="DS3" s="1072"/>
      <c r="DT3" s="1072"/>
      <c r="DU3" s="1072"/>
      <c r="DV3" s="1072"/>
      <c r="DW3" s="1072"/>
      <c r="DX3" s="1072"/>
      <c r="DY3" s="1072"/>
      <c r="DZ3" s="1072"/>
      <c r="EA3" s="1128" t="s">
        <v>179</v>
      </c>
      <c r="EB3" s="1129"/>
      <c r="EC3" s="1129"/>
      <c r="ED3" s="1129"/>
      <c r="EE3" s="1129"/>
      <c r="EF3" s="1129"/>
      <c r="EG3" s="1129"/>
      <c r="EH3" s="1129"/>
      <c r="EI3" s="1129"/>
      <c r="EJ3" s="1129"/>
      <c r="EK3" s="1129"/>
      <c r="EL3" s="1129"/>
      <c r="EM3" s="1129"/>
      <c r="EN3" s="1129"/>
      <c r="EO3" s="1129"/>
      <c r="EP3" s="1129"/>
      <c r="EQ3" s="1129"/>
      <c r="ER3" s="1129"/>
      <c r="ES3" s="1129"/>
      <c r="ET3" s="1129"/>
      <c r="EU3" s="1129"/>
      <c r="EV3" s="1129"/>
      <c r="EW3" s="1129"/>
      <c r="EX3" s="1129"/>
      <c r="EY3" s="1129"/>
      <c r="EZ3" s="1129"/>
      <c r="FA3" s="1129"/>
      <c r="FB3" s="1129"/>
      <c r="FC3" s="1129"/>
      <c r="FD3" s="1129"/>
      <c r="FE3" s="1129"/>
      <c r="FF3" s="1130"/>
      <c r="FG3" s="1131" t="s">
        <v>180</v>
      </c>
      <c r="FH3" s="1131"/>
      <c r="FI3" s="1131"/>
      <c r="FJ3" s="1131"/>
      <c r="FK3" s="1072"/>
      <c r="FL3" s="1072"/>
      <c r="FM3" s="1072"/>
      <c r="FN3" s="1072"/>
      <c r="FO3" s="1072"/>
      <c r="FP3" s="1072"/>
      <c r="FQ3" s="1072"/>
      <c r="FR3" s="1072"/>
      <c r="FS3" s="1072"/>
      <c r="FT3" s="1072"/>
      <c r="FU3" s="1072"/>
      <c r="FV3" s="1072"/>
      <c r="FW3" s="1072"/>
      <c r="FX3" s="1072"/>
      <c r="FY3" s="1072"/>
      <c r="FZ3" s="1072"/>
      <c r="GA3" s="1072"/>
      <c r="GB3" s="1072"/>
      <c r="GC3" s="1072"/>
      <c r="GD3" s="1072"/>
      <c r="GE3" s="1072"/>
      <c r="GF3" s="1072"/>
      <c r="GG3" s="1072"/>
      <c r="GH3" s="1072"/>
      <c r="GI3" s="1072"/>
      <c r="GJ3" s="1072"/>
      <c r="GK3" s="1072"/>
      <c r="GL3" s="1072"/>
      <c r="GM3" s="1132" t="s">
        <v>181</v>
      </c>
      <c r="GN3" s="1133"/>
      <c r="GO3" s="1133"/>
      <c r="GP3" s="1133"/>
      <c r="GQ3" s="1071"/>
      <c r="GR3" s="1071"/>
      <c r="GS3" s="1071"/>
      <c r="GT3" s="1071"/>
      <c r="GU3" s="1071"/>
      <c r="GV3" s="1071"/>
      <c r="GW3" s="1071"/>
      <c r="GX3" s="1071"/>
      <c r="GY3" s="1071"/>
      <c r="GZ3" s="1071"/>
      <c r="HA3" s="1071"/>
      <c r="HB3" s="1071"/>
      <c r="HC3" s="1071"/>
      <c r="HD3" s="1071"/>
      <c r="HE3" s="1071"/>
      <c r="HF3" s="1071"/>
      <c r="HG3" s="1071"/>
      <c r="HH3" s="1071"/>
      <c r="HI3" s="1071"/>
      <c r="HJ3" s="1071"/>
      <c r="HK3" s="1071"/>
      <c r="HL3" s="1071"/>
      <c r="HM3" s="1071"/>
      <c r="HN3" s="1071"/>
      <c r="HO3" s="1071"/>
      <c r="HP3" s="1071"/>
      <c r="HQ3" s="1071"/>
      <c r="HR3" s="1071"/>
      <c r="HS3" s="1134" t="s">
        <v>182</v>
      </c>
      <c r="HT3" s="1131"/>
      <c r="HU3" s="1131"/>
      <c r="HV3" s="1131"/>
      <c r="HW3" s="1072"/>
      <c r="HX3" s="1072"/>
      <c r="HY3" s="1072"/>
      <c r="HZ3" s="1072"/>
      <c r="IA3" s="1072"/>
      <c r="IB3" s="1072"/>
      <c r="IC3" s="1072"/>
      <c r="ID3" s="1072"/>
      <c r="IE3" s="1072"/>
      <c r="IF3" s="1072"/>
      <c r="IG3" s="1072"/>
      <c r="IH3" s="1072"/>
      <c r="II3" s="1072"/>
      <c r="IJ3" s="1072"/>
      <c r="IK3" s="1072"/>
      <c r="IL3" s="1072"/>
      <c r="IM3" s="1072"/>
      <c r="IN3" s="1072"/>
      <c r="IO3" s="1072"/>
      <c r="IP3" s="1072"/>
      <c r="IQ3" s="1072"/>
      <c r="IR3" s="1072"/>
      <c r="IS3" s="1072"/>
      <c r="IT3" s="1072"/>
      <c r="IU3" s="1072"/>
      <c r="IV3" s="1072"/>
      <c r="IW3" s="1072"/>
      <c r="IX3" s="1072"/>
      <c r="IY3" s="1132" t="s">
        <v>183</v>
      </c>
      <c r="IZ3" s="1133"/>
      <c r="JA3" s="1133"/>
      <c r="JB3" s="1133"/>
      <c r="JC3" s="1071"/>
      <c r="JD3" s="1071"/>
      <c r="JE3" s="1071"/>
      <c r="JF3" s="1071"/>
      <c r="JG3" s="1071"/>
      <c r="JH3" s="1071"/>
      <c r="JI3" s="1071"/>
      <c r="JJ3" s="1071"/>
      <c r="JK3" s="1071"/>
      <c r="JL3" s="1071"/>
      <c r="JM3" s="1071"/>
      <c r="JN3" s="1071"/>
      <c r="JO3" s="1071"/>
      <c r="JP3" s="1071"/>
      <c r="JQ3" s="1071"/>
      <c r="JR3" s="1071"/>
      <c r="JS3" s="1071"/>
      <c r="JT3" s="1071"/>
      <c r="JU3" s="1071"/>
      <c r="JV3" s="1071"/>
      <c r="JW3" s="1071"/>
      <c r="JX3" s="1071"/>
      <c r="JY3" s="1071"/>
      <c r="JZ3" s="1071"/>
      <c r="KA3" s="1071"/>
      <c r="KB3" s="1071"/>
      <c r="KC3" s="1071"/>
      <c r="KD3" s="1071"/>
      <c r="KE3" s="1134" t="s">
        <v>184</v>
      </c>
      <c r="KF3" s="1131"/>
      <c r="KG3" s="1131"/>
      <c r="KH3" s="1131"/>
      <c r="KI3" s="1072"/>
      <c r="KJ3" s="1072"/>
      <c r="KK3" s="1072"/>
      <c r="KL3" s="1072"/>
      <c r="KM3" s="1072"/>
      <c r="KN3" s="1072"/>
      <c r="KO3" s="1072"/>
      <c r="KP3" s="1072"/>
      <c r="KQ3" s="1072"/>
      <c r="KR3" s="1072"/>
      <c r="KS3" s="1072"/>
      <c r="KT3" s="1072"/>
      <c r="KU3" s="1072"/>
      <c r="KV3" s="1072"/>
      <c r="KW3" s="1072"/>
      <c r="KX3" s="1072"/>
      <c r="KY3" s="1072"/>
      <c r="KZ3" s="1072"/>
      <c r="LA3" s="1072"/>
      <c r="LB3" s="1072"/>
      <c r="LC3" s="1072"/>
      <c r="LD3" s="1072"/>
      <c r="LE3" s="1072"/>
      <c r="LF3" s="1072"/>
      <c r="LG3" s="1072"/>
      <c r="LH3" s="1072"/>
      <c r="LI3" s="1072"/>
      <c r="LJ3" s="1072"/>
      <c r="LK3" s="1132" t="s">
        <v>185</v>
      </c>
      <c r="LL3" s="1133"/>
      <c r="LM3" s="1133"/>
      <c r="LN3" s="1133"/>
      <c r="LO3" s="1071"/>
      <c r="LP3" s="1071"/>
      <c r="LQ3" s="1071"/>
      <c r="LR3" s="1071"/>
      <c r="LS3" s="1071"/>
      <c r="LT3" s="1071"/>
      <c r="LU3" s="1071"/>
      <c r="LV3" s="1071"/>
      <c r="LW3" s="1071"/>
      <c r="LX3" s="1071"/>
      <c r="LY3" s="1071"/>
      <c r="LZ3" s="1071"/>
      <c r="MA3" s="1071"/>
      <c r="MB3" s="1071"/>
      <c r="MC3" s="1071"/>
      <c r="MD3" s="1071"/>
      <c r="ME3" s="1071"/>
      <c r="MF3" s="1071"/>
      <c r="MG3" s="1071"/>
      <c r="MH3" s="1071"/>
      <c r="MI3" s="1071"/>
      <c r="MJ3" s="1071"/>
      <c r="MK3" s="1071"/>
      <c r="ML3" s="1071"/>
      <c r="MM3" s="1071"/>
      <c r="MN3" s="1071"/>
      <c r="MO3" s="1071"/>
      <c r="MP3" s="1071"/>
      <c r="MQ3" s="1134" t="s">
        <v>186</v>
      </c>
      <c r="MR3" s="1131"/>
      <c r="MS3" s="1131"/>
      <c r="MT3" s="1131"/>
      <c r="MU3" s="1072"/>
      <c r="MV3" s="1072"/>
      <c r="MW3" s="1072"/>
      <c r="MX3" s="1072"/>
      <c r="MY3" s="1072"/>
      <c r="MZ3" s="1072"/>
      <c r="NA3" s="1072"/>
      <c r="NB3" s="1072"/>
      <c r="NC3" s="1072"/>
      <c r="ND3" s="1072"/>
      <c r="NE3" s="1072"/>
      <c r="NF3" s="1072"/>
      <c r="NG3" s="1072"/>
      <c r="NH3" s="1072"/>
      <c r="NI3" s="1072"/>
      <c r="NJ3" s="1072"/>
      <c r="NK3" s="1072"/>
      <c r="NL3" s="1072"/>
      <c r="NM3" s="1072"/>
      <c r="NN3" s="1072"/>
      <c r="NO3" s="1072"/>
      <c r="NP3" s="1072"/>
      <c r="NQ3" s="1072"/>
      <c r="NR3" s="1072"/>
      <c r="NS3" s="1072"/>
      <c r="NT3" s="1072"/>
      <c r="NU3" s="1072"/>
      <c r="NV3" s="1072"/>
      <c r="NW3" s="1132" t="s">
        <v>187</v>
      </c>
      <c r="NX3" s="1133"/>
      <c r="NY3" s="1133"/>
      <c r="NZ3" s="1133"/>
      <c r="OA3" s="1071"/>
      <c r="OB3" s="1071"/>
      <c r="OC3" s="1071"/>
      <c r="OD3" s="1071"/>
      <c r="OE3" s="1071"/>
      <c r="OF3" s="1071"/>
      <c r="OG3" s="1071"/>
      <c r="OH3" s="1071"/>
      <c r="OI3" s="1071"/>
      <c r="OJ3" s="1071"/>
      <c r="OK3" s="1071"/>
      <c r="OL3" s="1071"/>
      <c r="OM3" s="1071"/>
      <c r="ON3" s="1071"/>
      <c r="OO3" s="1071"/>
      <c r="OP3" s="1071"/>
      <c r="OQ3" s="1071"/>
      <c r="OR3" s="1071"/>
      <c r="OS3" s="1071"/>
      <c r="OT3" s="1071"/>
      <c r="OU3" s="1071"/>
      <c r="OV3" s="1071"/>
      <c r="OW3" s="1071"/>
      <c r="OX3" s="1071"/>
      <c r="OY3" s="1071"/>
      <c r="OZ3" s="1071"/>
      <c r="PA3" s="1071"/>
      <c r="PB3" s="1071"/>
      <c r="PC3" s="1128" t="s">
        <v>188</v>
      </c>
      <c r="PD3" s="1129"/>
      <c r="PE3" s="1129"/>
      <c r="PF3" s="1129"/>
      <c r="PG3" s="1129"/>
      <c r="PH3" s="1129"/>
      <c r="PI3" s="1129"/>
      <c r="PJ3" s="1129"/>
      <c r="PK3" s="1129"/>
      <c r="PL3" s="1129"/>
      <c r="PM3" s="1129"/>
      <c r="PN3" s="1129"/>
      <c r="PO3" s="1129"/>
      <c r="PP3" s="1129"/>
      <c r="PQ3" s="1129"/>
      <c r="PR3" s="1129"/>
      <c r="PS3" s="1129"/>
      <c r="PT3" s="1129"/>
      <c r="PU3" s="1129"/>
      <c r="PV3" s="1129"/>
      <c r="PW3" s="1129"/>
      <c r="PX3" s="1129"/>
      <c r="PY3" s="1129"/>
      <c r="PZ3" s="1129"/>
      <c r="QA3" s="1129"/>
      <c r="QB3" s="1129"/>
      <c r="QC3" s="1129"/>
      <c r="QD3" s="1129"/>
      <c r="QE3" s="1129"/>
      <c r="QF3" s="1129"/>
      <c r="QG3" s="1129"/>
      <c r="QH3" s="1130"/>
      <c r="QI3" s="1131" t="s">
        <v>189</v>
      </c>
      <c r="QJ3" s="1131"/>
      <c r="QK3" s="1131"/>
      <c r="QL3" s="1131"/>
      <c r="QM3" s="1072"/>
      <c r="QN3" s="1072"/>
      <c r="QO3" s="1072"/>
      <c r="QP3" s="1072"/>
      <c r="QQ3" s="1072"/>
      <c r="QR3" s="1072"/>
      <c r="QS3" s="1072"/>
      <c r="QT3" s="1072"/>
      <c r="QU3" s="1072"/>
      <c r="QV3" s="1072"/>
      <c r="QW3" s="1072"/>
      <c r="QX3" s="1072"/>
      <c r="QY3" s="1072"/>
      <c r="QZ3" s="1072"/>
      <c r="RA3" s="1072"/>
      <c r="RB3" s="1072"/>
      <c r="RC3" s="1072"/>
      <c r="RD3" s="1072"/>
      <c r="RE3" s="1072"/>
      <c r="RF3" s="1072"/>
      <c r="RG3" s="1072"/>
      <c r="RH3" s="1072"/>
      <c r="RI3" s="1072"/>
      <c r="RJ3" s="1072"/>
      <c r="RK3" s="1072"/>
      <c r="RL3" s="1072"/>
      <c r="RM3" s="1072"/>
      <c r="RN3" s="1072"/>
      <c r="RO3" s="1132" t="s">
        <v>190</v>
      </c>
      <c r="RP3" s="1133"/>
      <c r="RQ3" s="1133"/>
      <c r="RR3" s="1133"/>
      <c r="RS3" s="1071"/>
      <c r="RT3" s="1071"/>
      <c r="RU3" s="1071"/>
      <c r="RV3" s="1071"/>
      <c r="RW3" s="1071"/>
      <c r="RX3" s="1071"/>
      <c r="RY3" s="1071"/>
      <c r="RZ3" s="1071"/>
      <c r="SA3" s="1071"/>
      <c r="SB3" s="1071"/>
      <c r="SC3" s="1071"/>
      <c r="SD3" s="1071"/>
      <c r="SE3" s="1071"/>
      <c r="SF3" s="1071"/>
      <c r="SG3" s="1071"/>
      <c r="SH3" s="1071"/>
      <c r="SI3" s="1071"/>
      <c r="SJ3" s="1071"/>
      <c r="SK3" s="1071"/>
      <c r="SL3" s="1071"/>
      <c r="SM3" s="1071"/>
      <c r="SN3" s="1071"/>
      <c r="SO3" s="1071"/>
      <c r="SP3" s="1071"/>
      <c r="SQ3" s="1071"/>
      <c r="SR3" s="1071"/>
      <c r="SS3" s="1071"/>
      <c r="ST3" s="1071"/>
      <c r="SU3" s="1134" t="s">
        <v>191</v>
      </c>
      <c r="SV3" s="1131"/>
      <c r="SW3" s="1131"/>
      <c r="SX3" s="1131"/>
      <c r="SY3" s="1072"/>
      <c r="SZ3" s="1072"/>
      <c r="TA3" s="1072"/>
      <c r="TB3" s="1072"/>
      <c r="TC3" s="1072"/>
      <c r="TD3" s="1072"/>
      <c r="TE3" s="1072"/>
      <c r="TF3" s="1072"/>
      <c r="TG3" s="1072"/>
      <c r="TH3" s="1072"/>
      <c r="TI3" s="1072"/>
      <c r="TJ3" s="1072"/>
      <c r="TK3" s="1072"/>
      <c r="TL3" s="1072"/>
      <c r="TM3" s="1072"/>
      <c r="TN3" s="1072"/>
      <c r="TO3" s="1072"/>
      <c r="TP3" s="1072"/>
      <c r="TQ3" s="1072"/>
      <c r="TR3" s="1072"/>
      <c r="TS3" s="1072"/>
      <c r="TT3" s="1072"/>
      <c r="TU3" s="1072"/>
      <c r="TV3" s="1072"/>
      <c r="TW3" s="1072"/>
      <c r="TX3" s="1072"/>
      <c r="TY3" s="1072"/>
      <c r="TZ3" s="1072"/>
      <c r="UA3" s="1128" t="s">
        <v>192</v>
      </c>
      <c r="UB3" s="1129"/>
      <c r="UC3" s="1129"/>
      <c r="UD3" s="1129"/>
      <c r="UE3" s="1129"/>
      <c r="UF3" s="1129"/>
      <c r="UG3" s="1129"/>
      <c r="UH3" s="1129"/>
      <c r="UI3" s="1129"/>
      <c r="UJ3" s="1129"/>
      <c r="UK3" s="1129"/>
      <c r="UL3" s="1129"/>
      <c r="UM3" s="1129"/>
      <c r="UN3" s="1129"/>
      <c r="UO3" s="1129"/>
      <c r="UP3" s="1129"/>
      <c r="UQ3" s="1129"/>
      <c r="UR3" s="1129"/>
      <c r="US3" s="1129"/>
      <c r="UT3" s="1129"/>
      <c r="UU3" s="1129"/>
      <c r="UV3" s="1129"/>
      <c r="UW3" s="1129"/>
      <c r="UX3" s="1129"/>
      <c r="UY3" s="1129"/>
      <c r="UZ3" s="1129"/>
      <c r="VA3" s="1129"/>
      <c r="VB3" s="1129"/>
      <c r="VC3" s="1129"/>
      <c r="VD3" s="1129"/>
      <c r="VE3" s="1129"/>
      <c r="VF3" s="1130"/>
      <c r="VG3" s="1131" t="s">
        <v>193</v>
      </c>
      <c r="VH3" s="1131"/>
      <c r="VI3" s="1131"/>
      <c r="VJ3" s="1131"/>
      <c r="VK3" s="1072"/>
      <c r="VL3" s="1072"/>
      <c r="VM3" s="1072"/>
      <c r="VN3" s="1072"/>
      <c r="VO3" s="1072"/>
      <c r="VP3" s="1072"/>
      <c r="VQ3" s="1072"/>
      <c r="VR3" s="1072"/>
      <c r="VS3" s="1072"/>
      <c r="VT3" s="1072"/>
      <c r="VU3" s="1072"/>
      <c r="VV3" s="1072"/>
      <c r="VW3" s="1072"/>
      <c r="VX3" s="1072"/>
      <c r="VY3" s="1072"/>
      <c r="VZ3" s="1072"/>
      <c r="WA3" s="1072"/>
      <c r="WB3" s="1072"/>
      <c r="WC3" s="1072"/>
      <c r="WD3" s="1072"/>
      <c r="WE3" s="1072"/>
      <c r="WF3" s="1072"/>
      <c r="WG3" s="1072"/>
      <c r="WH3" s="1072"/>
      <c r="WI3" s="1072"/>
      <c r="WJ3" s="1072"/>
      <c r="WK3" s="1072"/>
      <c r="WL3" s="1072"/>
      <c r="WM3" s="1132" t="s">
        <v>194</v>
      </c>
      <c r="WN3" s="1133"/>
      <c r="WO3" s="1133"/>
      <c r="WP3" s="1133"/>
      <c r="WQ3" s="1071"/>
      <c r="WR3" s="1071"/>
      <c r="WS3" s="1071"/>
      <c r="WT3" s="1071"/>
      <c r="WU3" s="1071"/>
      <c r="WV3" s="1071"/>
      <c r="WW3" s="1071"/>
      <c r="WX3" s="1071"/>
      <c r="WY3" s="1071"/>
      <c r="WZ3" s="1071"/>
      <c r="XA3" s="1071"/>
      <c r="XB3" s="1071"/>
      <c r="XC3" s="1071"/>
      <c r="XD3" s="1071"/>
      <c r="XE3" s="1071"/>
      <c r="XF3" s="1071"/>
      <c r="XG3" s="1071"/>
      <c r="XH3" s="1071"/>
      <c r="XI3" s="1071"/>
      <c r="XJ3" s="1071"/>
      <c r="XK3" s="1071"/>
      <c r="XL3" s="1071"/>
      <c r="XM3" s="1071"/>
      <c r="XN3" s="1071"/>
      <c r="XO3" s="1071"/>
      <c r="XP3" s="1071"/>
      <c r="XQ3" s="1071"/>
      <c r="XR3" s="1071"/>
      <c r="XS3" s="1134" t="s">
        <v>195</v>
      </c>
      <c r="XT3" s="1131"/>
      <c r="XU3" s="1131"/>
      <c r="XV3" s="1131"/>
      <c r="XW3" s="1072"/>
      <c r="XX3" s="1072"/>
      <c r="XY3" s="1072"/>
      <c r="XZ3" s="1072"/>
      <c r="YA3" s="1072"/>
      <c r="YB3" s="1072"/>
      <c r="YC3" s="1072"/>
      <c r="YD3" s="1072"/>
      <c r="YE3" s="1072"/>
      <c r="YF3" s="1072"/>
      <c r="YG3" s="1072"/>
      <c r="YH3" s="1072"/>
      <c r="YI3" s="1072"/>
      <c r="YJ3" s="1072"/>
      <c r="YK3" s="1072"/>
      <c r="YL3" s="1072"/>
      <c r="YM3" s="1072"/>
      <c r="YN3" s="1072"/>
      <c r="YO3" s="1072"/>
      <c r="YP3" s="1072"/>
      <c r="YQ3" s="1072"/>
      <c r="YR3" s="1072"/>
      <c r="YS3" s="1072"/>
      <c r="YT3" s="1072"/>
      <c r="YU3" s="1072"/>
      <c r="YV3" s="1072"/>
      <c r="YW3" s="1072"/>
      <c r="YX3" s="1072"/>
      <c r="YY3" s="1070" t="s">
        <v>196</v>
      </c>
      <c r="YZ3" s="1071"/>
      <c r="ZA3" s="1071"/>
      <c r="ZB3" s="1071"/>
      <c r="ZC3" s="1071"/>
      <c r="ZD3" s="1071"/>
      <c r="ZE3" s="1071"/>
      <c r="ZF3" s="1071"/>
      <c r="ZG3" s="1071"/>
      <c r="ZH3" s="1071"/>
      <c r="ZI3" s="1071"/>
      <c r="ZJ3" s="1071"/>
      <c r="ZK3" s="1071"/>
      <c r="ZL3" s="1071"/>
      <c r="ZM3" s="1071"/>
      <c r="ZN3" s="1071"/>
      <c r="ZO3" s="1071"/>
      <c r="ZP3" s="1071"/>
      <c r="ZQ3" s="1071"/>
      <c r="ZR3" s="1071"/>
      <c r="ZS3" s="1071"/>
      <c r="ZT3" s="1071"/>
      <c r="ZU3" s="1071"/>
      <c r="ZV3" s="1071"/>
      <c r="ZW3" s="1071"/>
      <c r="ZX3" s="1071"/>
      <c r="ZY3" s="1071"/>
      <c r="ZZ3" s="1071"/>
      <c r="AAA3" s="1071"/>
      <c r="AAB3" s="1071"/>
      <c r="AAC3" s="1071"/>
      <c r="AAD3" s="1156"/>
      <c r="AAE3" s="1134" t="s">
        <v>197</v>
      </c>
      <c r="AAF3" s="1131"/>
      <c r="AAG3" s="1131"/>
      <c r="AAH3" s="1131"/>
      <c r="AAI3" s="1072"/>
      <c r="AAJ3" s="1072"/>
      <c r="AAK3" s="1072"/>
      <c r="AAL3" s="1072"/>
      <c r="AAM3" s="1072"/>
      <c r="AAN3" s="1072"/>
      <c r="AAO3" s="1072"/>
      <c r="AAP3" s="1072"/>
      <c r="AAQ3" s="1072"/>
      <c r="AAR3" s="1072"/>
      <c r="AAS3" s="1072"/>
      <c r="AAT3" s="1072"/>
      <c r="AAU3" s="1072"/>
      <c r="AAV3" s="1072"/>
      <c r="AAW3" s="1072"/>
      <c r="AAX3" s="1072"/>
      <c r="AAY3" s="1072"/>
      <c r="AAZ3" s="1072"/>
      <c r="ABA3" s="1072"/>
      <c r="ABB3" s="1072"/>
      <c r="ABC3" s="1072"/>
      <c r="ABD3" s="1072"/>
      <c r="ABE3" s="1072"/>
      <c r="ABF3" s="1072"/>
      <c r="ABG3" s="1072"/>
      <c r="ABH3" s="1072"/>
      <c r="ABI3" s="1072"/>
      <c r="ABJ3" s="1072"/>
      <c r="ABK3" s="1132" t="s">
        <v>198</v>
      </c>
      <c r="ABL3" s="1133"/>
      <c r="ABM3" s="1133"/>
      <c r="ABN3" s="1133"/>
      <c r="ABO3" s="1071"/>
      <c r="ABP3" s="1071"/>
      <c r="ABQ3" s="1071"/>
      <c r="ABR3" s="1071"/>
      <c r="ABS3" s="1071"/>
      <c r="ABT3" s="1071"/>
      <c r="ABU3" s="1071"/>
      <c r="ABV3" s="1071"/>
      <c r="ABW3" s="1071"/>
      <c r="ABX3" s="1071"/>
      <c r="ABY3" s="1071"/>
      <c r="ABZ3" s="1071"/>
      <c r="ACA3" s="1071"/>
      <c r="ACB3" s="1071"/>
      <c r="ACC3" s="1071"/>
      <c r="ACD3" s="1071"/>
      <c r="ACE3" s="1071"/>
      <c r="ACF3" s="1071"/>
      <c r="ACG3" s="1071"/>
      <c r="ACH3" s="1071"/>
      <c r="ACI3" s="1071"/>
      <c r="ACJ3" s="1071"/>
      <c r="ACK3" s="1071"/>
      <c r="ACL3" s="1071"/>
      <c r="ACM3" s="1071"/>
      <c r="ACN3" s="1071"/>
      <c r="ACO3" s="1071"/>
      <c r="ACP3" s="1071"/>
      <c r="ACQ3" s="1134" t="s">
        <v>199</v>
      </c>
      <c r="ACR3" s="1131"/>
      <c r="ACS3" s="1131"/>
      <c r="ACT3" s="1131"/>
      <c r="ACU3" s="1072"/>
      <c r="ACV3" s="1072"/>
      <c r="ACW3" s="1072"/>
      <c r="ACX3" s="1072"/>
      <c r="ACY3" s="1072"/>
      <c r="ACZ3" s="1072"/>
      <c r="ADA3" s="1072"/>
      <c r="ADB3" s="1072"/>
      <c r="ADC3" s="1072"/>
      <c r="ADD3" s="1072"/>
      <c r="ADE3" s="1072"/>
      <c r="ADF3" s="1072"/>
      <c r="ADG3" s="1072"/>
      <c r="ADH3" s="1072"/>
      <c r="ADI3" s="1072"/>
      <c r="ADJ3" s="1072"/>
      <c r="ADK3" s="1072"/>
      <c r="ADL3" s="1072"/>
      <c r="ADM3" s="1072"/>
      <c r="ADN3" s="1072"/>
      <c r="ADO3" s="1072"/>
      <c r="ADP3" s="1072"/>
      <c r="ADQ3" s="1072"/>
      <c r="ADR3" s="1072"/>
      <c r="ADS3" s="1072"/>
      <c r="ADT3" s="1072"/>
      <c r="ADU3" s="1072"/>
      <c r="ADV3" s="1072"/>
      <c r="ADW3" s="1132" t="s">
        <v>200</v>
      </c>
      <c r="ADX3" s="1133"/>
      <c r="ADY3" s="1133"/>
      <c r="ADZ3" s="1133"/>
      <c r="AEA3" s="1071"/>
      <c r="AEB3" s="1071"/>
      <c r="AEC3" s="1071"/>
      <c r="AED3" s="1071"/>
      <c r="AEE3" s="1071"/>
      <c r="AEF3" s="1071"/>
      <c r="AEG3" s="1071"/>
      <c r="AEH3" s="1071"/>
      <c r="AEI3" s="1071"/>
      <c r="AEJ3" s="1071"/>
      <c r="AEK3" s="1071"/>
      <c r="AEL3" s="1071"/>
      <c r="AEM3" s="1071"/>
      <c r="AEN3" s="1071"/>
      <c r="AEO3" s="1071"/>
      <c r="AEP3" s="1071"/>
      <c r="AEQ3" s="1071"/>
      <c r="AER3" s="1071"/>
      <c r="AES3" s="1071"/>
      <c r="AET3" s="1071"/>
      <c r="AEU3" s="1071"/>
      <c r="AEV3" s="1071"/>
      <c r="AEW3" s="1071"/>
      <c r="AEX3" s="1071"/>
      <c r="AEY3" s="1071"/>
      <c r="AEZ3" s="1071"/>
      <c r="AFA3" s="1071"/>
      <c r="AFB3" s="1071"/>
      <c r="AFC3" s="1128" t="s">
        <v>201</v>
      </c>
      <c r="AFD3" s="1129"/>
      <c r="AFE3" s="1129"/>
      <c r="AFF3" s="1129"/>
      <c r="AFG3" s="1129"/>
      <c r="AFH3" s="1129"/>
      <c r="AFI3" s="1129"/>
      <c r="AFJ3" s="1129"/>
      <c r="AFK3" s="1129"/>
      <c r="AFL3" s="1129"/>
      <c r="AFM3" s="1129"/>
      <c r="AFN3" s="1129"/>
      <c r="AFO3" s="1129"/>
      <c r="AFP3" s="1129"/>
      <c r="AFQ3" s="1129"/>
      <c r="AFR3" s="1129"/>
      <c r="AFS3" s="1129"/>
      <c r="AFT3" s="1129"/>
      <c r="AFU3" s="1129"/>
      <c r="AFV3" s="1129"/>
      <c r="AFW3" s="1129"/>
      <c r="AFX3" s="1129"/>
      <c r="AFY3" s="1129"/>
      <c r="AFZ3" s="1129"/>
      <c r="AGA3" s="1129"/>
      <c r="AGB3" s="1129"/>
      <c r="AGC3" s="1129"/>
      <c r="AGD3" s="1129"/>
      <c r="AGE3" s="1129"/>
      <c r="AGF3" s="1129"/>
      <c r="AGG3" s="1129"/>
      <c r="AGH3" s="1130"/>
      <c r="AGI3" s="1131" t="s">
        <v>202</v>
      </c>
      <c r="AGJ3" s="1131"/>
      <c r="AGK3" s="1131"/>
      <c r="AGL3" s="1131"/>
      <c r="AGM3" s="1072"/>
      <c r="AGN3" s="1072"/>
      <c r="AGO3" s="1072"/>
      <c r="AGP3" s="1072"/>
      <c r="AGQ3" s="1072"/>
      <c r="AGR3" s="1072"/>
      <c r="AGS3" s="1072"/>
      <c r="AGT3" s="1072"/>
      <c r="AGU3" s="1072"/>
      <c r="AGV3" s="1072"/>
      <c r="AGW3" s="1072"/>
      <c r="AGX3" s="1072"/>
      <c r="AGY3" s="1072"/>
      <c r="AGZ3" s="1072"/>
      <c r="AHA3" s="1072"/>
      <c r="AHB3" s="1072"/>
      <c r="AHC3" s="1072"/>
      <c r="AHD3" s="1072"/>
      <c r="AHE3" s="1072"/>
      <c r="AHF3" s="1072"/>
      <c r="AHG3" s="1072"/>
      <c r="AHH3" s="1072"/>
      <c r="AHI3" s="1072"/>
      <c r="AHJ3" s="1072"/>
      <c r="AHK3" s="1072"/>
      <c r="AHL3" s="1072"/>
      <c r="AHM3" s="1072"/>
      <c r="AHN3" s="1072"/>
      <c r="AHO3" s="1132" t="s">
        <v>203</v>
      </c>
      <c r="AHP3" s="1133"/>
      <c r="AHQ3" s="1133"/>
      <c r="AHR3" s="1133"/>
      <c r="AHS3" s="1071"/>
      <c r="AHT3" s="1071"/>
      <c r="AHU3" s="1071"/>
      <c r="AHV3" s="1071"/>
      <c r="AHW3" s="1071"/>
      <c r="AHX3" s="1071"/>
      <c r="AHY3" s="1071"/>
      <c r="AHZ3" s="1071"/>
      <c r="AIA3" s="1071"/>
      <c r="AIB3" s="1071"/>
      <c r="AIC3" s="1071"/>
      <c r="AID3" s="1071"/>
      <c r="AIE3" s="1071"/>
      <c r="AIF3" s="1071"/>
      <c r="AIG3" s="1071"/>
      <c r="AIH3" s="1071"/>
      <c r="AII3" s="1071"/>
      <c r="AIJ3" s="1071"/>
      <c r="AIK3" s="1071"/>
      <c r="AIL3" s="1071"/>
      <c r="AIM3" s="1071"/>
      <c r="AIN3" s="1071"/>
      <c r="AIO3" s="1071"/>
      <c r="AIP3" s="1071"/>
      <c r="AIQ3" s="1071"/>
      <c r="AIR3" s="1071"/>
      <c r="AIS3" s="1071"/>
      <c r="AIT3" s="1071"/>
      <c r="AIU3" s="1134" t="s">
        <v>204</v>
      </c>
      <c r="AIV3" s="1131"/>
      <c r="AIW3" s="1131"/>
      <c r="AIX3" s="1131"/>
      <c r="AIY3" s="1072"/>
      <c r="AIZ3" s="1072"/>
      <c r="AJA3" s="1072"/>
      <c r="AJB3" s="1072"/>
      <c r="AJC3" s="1072"/>
      <c r="AJD3" s="1072"/>
      <c r="AJE3" s="1072"/>
      <c r="AJF3" s="1072"/>
      <c r="AJG3" s="1072"/>
      <c r="AJH3" s="1072"/>
      <c r="AJI3" s="1072"/>
      <c r="AJJ3" s="1072"/>
      <c r="AJK3" s="1072"/>
      <c r="AJL3" s="1072"/>
      <c r="AJM3" s="1072"/>
      <c r="AJN3" s="1072"/>
      <c r="AJO3" s="1072"/>
      <c r="AJP3" s="1072"/>
      <c r="AJQ3" s="1072"/>
      <c r="AJR3" s="1072"/>
      <c r="AJS3" s="1072"/>
      <c r="AJT3" s="1072"/>
      <c r="AJU3" s="1072"/>
      <c r="AJV3" s="1072"/>
      <c r="AJW3" s="1072"/>
      <c r="AJX3" s="1072"/>
      <c r="AJY3" s="1072"/>
      <c r="AJZ3" s="1072"/>
      <c r="AKA3" s="1128" t="s">
        <v>205</v>
      </c>
      <c r="AKB3" s="1129"/>
      <c r="AKC3" s="1129"/>
      <c r="AKD3" s="1129"/>
      <c r="AKE3" s="1129"/>
      <c r="AKF3" s="1129"/>
      <c r="AKG3" s="1129"/>
      <c r="AKH3" s="1129"/>
      <c r="AKI3" s="1129"/>
      <c r="AKJ3" s="1129"/>
      <c r="AKK3" s="1129"/>
      <c r="AKL3" s="1129"/>
      <c r="AKM3" s="1129"/>
      <c r="AKN3" s="1129"/>
      <c r="AKO3" s="1129"/>
      <c r="AKP3" s="1129"/>
      <c r="AKQ3" s="1129"/>
      <c r="AKR3" s="1129"/>
      <c r="AKS3" s="1129"/>
      <c r="AKT3" s="1129"/>
      <c r="AKU3" s="1129"/>
      <c r="AKV3" s="1129"/>
      <c r="AKW3" s="1129"/>
      <c r="AKX3" s="1129"/>
      <c r="AKY3" s="1129"/>
      <c r="AKZ3" s="1129"/>
      <c r="ALA3" s="1129"/>
      <c r="ALB3" s="1129"/>
      <c r="ALC3" s="1129"/>
      <c r="ALD3" s="1129"/>
      <c r="ALE3" s="1129"/>
      <c r="ALF3" s="1130"/>
      <c r="ALG3" s="1131" t="s">
        <v>206</v>
      </c>
      <c r="ALH3" s="1131"/>
      <c r="ALI3" s="1131"/>
      <c r="ALJ3" s="1131"/>
      <c r="ALK3" s="1072"/>
      <c r="ALL3" s="1072"/>
      <c r="ALM3" s="1072"/>
      <c r="ALN3" s="1072"/>
      <c r="ALO3" s="1072"/>
      <c r="ALP3" s="1072"/>
      <c r="ALQ3" s="1072"/>
      <c r="ALR3" s="1072"/>
      <c r="ALS3" s="1072"/>
      <c r="ALT3" s="1072"/>
      <c r="ALU3" s="1072"/>
      <c r="ALV3" s="1072"/>
      <c r="ALW3" s="1072"/>
      <c r="ALX3" s="1072"/>
      <c r="ALY3" s="1072"/>
      <c r="ALZ3" s="1072"/>
      <c r="AMA3" s="1072"/>
      <c r="AMB3" s="1072"/>
      <c r="AMC3" s="1072"/>
      <c r="AMD3" s="1072"/>
      <c r="AME3" s="1072"/>
      <c r="AMF3" s="1072"/>
      <c r="AMG3" s="1072"/>
      <c r="AMH3" s="1072"/>
      <c r="AMI3" s="1072"/>
      <c r="AMJ3" s="1072"/>
      <c r="AMK3" s="1072"/>
      <c r="AML3" s="1072"/>
      <c r="AMM3" s="1132" t="s">
        <v>207</v>
      </c>
      <c r="AMN3" s="1133"/>
      <c r="AMO3" s="1133"/>
      <c r="AMP3" s="1133"/>
      <c r="AMQ3" s="1071"/>
      <c r="AMR3" s="1071"/>
      <c r="AMS3" s="1071"/>
      <c r="AMT3" s="1071"/>
      <c r="AMU3" s="1071"/>
      <c r="AMV3" s="1071"/>
      <c r="AMW3" s="1071"/>
      <c r="AMX3" s="1071"/>
      <c r="AMY3" s="1071"/>
      <c r="AMZ3" s="1071"/>
      <c r="ANA3" s="1071"/>
      <c r="ANB3" s="1071"/>
      <c r="ANC3" s="1071"/>
      <c r="AND3" s="1071"/>
      <c r="ANE3" s="1071"/>
      <c r="ANF3" s="1071"/>
      <c r="ANG3" s="1071"/>
      <c r="ANH3" s="1071"/>
      <c r="ANI3" s="1071"/>
      <c r="ANJ3" s="1071"/>
      <c r="ANK3" s="1071"/>
      <c r="ANL3" s="1071"/>
      <c r="ANM3" s="1071"/>
      <c r="ANN3" s="1071"/>
      <c r="ANO3" s="1071"/>
      <c r="ANP3" s="1071"/>
      <c r="ANQ3" s="1071"/>
      <c r="ANR3" s="1071"/>
      <c r="ANS3" s="1134" t="s">
        <v>208</v>
      </c>
      <c r="ANT3" s="1131"/>
      <c r="ANU3" s="1131"/>
      <c r="ANV3" s="1131"/>
      <c r="ANW3" s="1072"/>
      <c r="ANX3" s="1072"/>
      <c r="ANY3" s="1072"/>
      <c r="ANZ3" s="1072"/>
      <c r="AOA3" s="1072"/>
      <c r="AOB3" s="1072"/>
      <c r="AOC3" s="1072"/>
      <c r="AOD3" s="1072"/>
      <c r="AOE3" s="1072"/>
      <c r="AOF3" s="1072"/>
      <c r="AOG3" s="1072"/>
      <c r="AOH3" s="1072"/>
      <c r="AOI3" s="1072"/>
      <c r="AOJ3" s="1072"/>
      <c r="AOK3" s="1072"/>
      <c r="AOL3" s="1072"/>
      <c r="AOM3" s="1072"/>
      <c r="AON3" s="1072"/>
      <c r="AOO3" s="1072"/>
      <c r="AOP3" s="1072"/>
      <c r="AOQ3" s="1072"/>
      <c r="AOR3" s="1072"/>
      <c r="AOS3" s="1072"/>
      <c r="AOT3" s="1072"/>
      <c r="AOU3" s="1072"/>
      <c r="AOV3" s="1072"/>
      <c r="AOW3" s="1072"/>
      <c r="AOX3" s="1072"/>
      <c r="AOY3" s="1132" t="s">
        <v>209</v>
      </c>
      <c r="AOZ3" s="1133"/>
      <c r="APA3" s="1133"/>
      <c r="APB3" s="1133"/>
      <c r="APC3" s="1071"/>
      <c r="APD3" s="1071"/>
      <c r="APE3" s="1071"/>
      <c r="APF3" s="1071"/>
      <c r="APG3" s="1071"/>
      <c r="APH3" s="1071"/>
      <c r="API3" s="1071"/>
      <c r="APJ3" s="1071"/>
      <c r="APK3" s="1071"/>
      <c r="APL3" s="1071"/>
      <c r="APM3" s="1071"/>
      <c r="APN3" s="1071"/>
      <c r="APO3" s="1071"/>
      <c r="APP3" s="1071"/>
      <c r="APQ3" s="1071"/>
      <c r="APR3" s="1071"/>
      <c r="APS3" s="1071"/>
      <c r="APT3" s="1071"/>
      <c r="APU3" s="1071"/>
      <c r="APV3" s="1071"/>
      <c r="APW3" s="1071"/>
      <c r="APX3" s="1071"/>
      <c r="APY3" s="1071"/>
      <c r="APZ3" s="1071"/>
      <c r="AQA3" s="1071"/>
      <c r="AQB3" s="1071"/>
      <c r="AQC3" s="1071"/>
      <c r="AQD3" s="1071"/>
      <c r="AQE3" s="1134" t="s">
        <v>210</v>
      </c>
      <c r="AQF3" s="1131"/>
      <c r="AQG3" s="1131"/>
      <c r="AQH3" s="1131"/>
      <c r="AQI3" s="1072"/>
      <c r="AQJ3" s="1072"/>
      <c r="AQK3" s="1072"/>
      <c r="AQL3" s="1072"/>
      <c r="AQM3" s="1072"/>
      <c r="AQN3" s="1072"/>
      <c r="AQO3" s="1072"/>
      <c r="AQP3" s="1072"/>
      <c r="AQQ3" s="1072"/>
      <c r="AQR3" s="1072"/>
      <c r="AQS3" s="1072"/>
      <c r="AQT3" s="1072"/>
      <c r="AQU3" s="1072"/>
      <c r="AQV3" s="1072"/>
      <c r="AQW3" s="1072"/>
      <c r="AQX3" s="1072"/>
      <c r="AQY3" s="1072"/>
      <c r="AQZ3" s="1072"/>
      <c r="ARA3" s="1072"/>
      <c r="ARB3" s="1072"/>
      <c r="ARC3" s="1072"/>
      <c r="ARD3" s="1072"/>
      <c r="ARE3" s="1072"/>
      <c r="ARF3" s="1072"/>
      <c r="ARG3" s="1072"/>
      <c r="ARH3" s="1072"/>
      <c r="ARI3" s="1072"/>
      <c r="ARJ3" s="1072"/>
      <c r="ARK3" s="1132" t="s">
        <v>211</v>
      </c>
      <c r="ARL3" s="1133"/>
      <c r="ARM3" s="1133"/>
      <c r="ARN3" s="1133"/>
      <c r="ARO3" s="1071"/>
      <c r="ARP3" s="1071"/>
      <c r="ARQ3" s="1071"/>
      <c r="ARR3" s="1071"/>
      <c r="ARS3" s="1071"/>
      <c r="ART3" s="1071"/>
      <c r="ARU3" s="1071"/>
      <c r="ARV3" s="1071"/>
      <c r="ARW3" s="1071"/>
      <c r="ARX3" s="1071"/>
      <c r="ARY3" s="1071"/>
      <c r="ARZ3" s="1071"/>
      <c r="ASA3" s="1071"/>
      <c r="ASB3" s="1071"/>
      <c r="ASC3" s="1071"/>
      <c r="ASD3" s="1071"/>
      <c r="ASE3" s="1071"/>
      <c r="ASF3" s="1071"/>
      <c r="ASG3" s="1071"/>
      <c r="ASH3" s="1071"/>
      <c r="ASI3" s="1071"/>
      <c r="ASJ3" s="1071"/>
      <c r="ASK3" s="1071"/>
      <c r="ASL3" s="1071"/>
      <c r="ASM3" s="1071"/>
      <c r="ASN3" s="1071"/>
      <c r="ASO3" s="1071"/>
      <c r="ASP3" s="1071"/>
      <c r="ASQ3" s="1134" t="s">
        <v>212</v>
      </c>
      <c r="ASR3" s="1131"/>
      <c r="ASS3" s="1131"/>
      <c r="AST3" s="1131"/>
      <c r="ASU3" s="1072"/>
      <c r="ASV3" s="1072"/>
      <c r="ASW3" s="1072"/>
      <c r="ASX3" s="1072"/>
      <c r="ASY3" s="1072"/>
      <c r="ASZ3" s="1072"/>
      <c r="ATA3" s="1072"/>
      <c r="ATB3" s="1072"/>
      <c r="ATC3" s="1072"/>
      <c r="ATD3" s="1072"/>
      <c r="ATE3" s="1072"/>
      <c r="ATF3" s="1072"/>
      <c r="ATG3" s="1072"/>
      <c r="ATH3" s="1072"/>
      <c r="ATI3" s="1072"/>
      <c r="ATJ3" s="1072"/>
      <c r="ATK3" s="1072"/>
      <c r="ATL3" s="1072"/>
      <c r="ATM3" s="1072"/>
      <c r="ATN3" s="1072"/>
      <c r="ATO3" s="1072"/>
      <c r="ATP3" s="1072"/>
      <c r="ATQ3" s="1072"/>
      <c r="ATR3" s="1072"/>
      <c r="ATS3" s="1072"/>
      <c r="ATT3" s="1072"/>
      <c r="ATU3" s="1072"/>
      <c r="ATV3" s="1072"/>
      <c r="ATW3" s="1132" t="s">
        <v>213</v>
      </c>
      <c r="ATX3" s="1133"/>
      <c r="ATY3" s="1133"/>
      <c r="ATZ3" s="1133"/>
      <c r="AUA3" s="1071"/>
      <c r="AUB3" s="1071"/>
      <c r="AUC3" s="1071"/>
      <c r="AUD3" s="1071"/>
      <c r="AUE3" s="1071"/>
      <c r="AUF3" s="1071"/>
      <c r="AUG3" s="1071"/>
      <c r="AUH3" s="1071"/>
      <c r="AUI3" s="1071"/>
      <c r="AUJ3" s="1071"/>
      <c r="AUK3" s="1071"/>
      <c r="AUL3" s="1071"/>
      <c r="AUM3" s="1071"/>
      <c r="AUN3" s="1071"/>
      <c r="AUO3" s="1071"/>
      <c r="AUP3" s="1071"/>
      <c r="AUQ3" s="1071"/>
      <c r="AUR3" s="1071"/>
      <c r="AUS3" s="1071"/>
      <c r="AUT3" s="1071"/>
      <c r="AUU3" s="1071"/>
      <c r="AUV3" s="1071"/>
      <c r="AUW3" s="1071"/>
      <c r="AUX3" s="1071"/>
      <c r="AUY3" s="1071"/>
      <c r="AUZ3" s="1071"/>
      <c r="AVA3" s="1071"/>
      <c r="AVB3" s="1071"/>
      <c r="AVC3" s="1128" t="s">
        <v>214</v>
      </c>
      <c r="AVD3" s="1129"/>
      <c r="AVE3" s="1129"/>
      <c r="AVF3" s="1129"/>
      <c r="AVG3" s="1129"/>
      <c r="AVH3" s="1129"/>
      <c r="AVI3" s="1129"/>
      <c r="AVJ3" s="1129"/>
      <c r="AVK3" s="1129"/>
      <c r="AVL3" s="1129"/>
      <c r="AVM3" s="1129"/>
      <c r="AVN3" s="1129"/>
      <c r="AVO3" s="1129"/>
      <c r="AVP3" s="1129"/>
      <c r="AVQ3" s="1129"/>
      <c r="AVR3" s="1129"/>
      <c r="AVS3" s="1129"/>
      <c r="AVT3" s="1129"/>
      <c r="AVU3" s="1129"/>
      <c r="AVV3" s="1129"/>
      <c r="AVW3" s="1129"/>
      <c r="AVX3" s="1129"/>
      <c r="AVY3" s="1129"/>
      <c r="AVZ3" s="1129"/>
      <c r="AWA3" s="1129"/>
      <c r="AWB3" s="1129"/>
      <c r="AWC3" s="1129"/>
      <c r="AWD3" s="1129"/>
      <c r="AWE3" s="1129"/>
      <c r="AWF3" s="1129"/>
      <c r="AWG3" s="1129"/>
      <c r="AWH3" s="1130"/>
      <c r="AWI3" s="1131" t="s">
        <v>215</v>
      </c>
      <c r="AWJ3" s="1131"/>
      <c r="AWK3" s="1131"/>
      <c r="AWL3" s="1131"/>
      <c r="AWM3" s="1072"/>
      <c r="AWN3" s="1072"/>
      <c r="AWO3" s="1072"/>
      <c r="AWP3" s="1072"/>
      <c r="AWQ3" s="1072"/>
      <c r="AWR3" s="1072"/>
      <c r="AWS3" s="1072"/>
      <c r="AWT3" s="1072"/>
      <c r="AWU3" s="1072"/>
      <c r="AWV3" s="1072"/>
      <c r="AWW3" s="1072"/>
      <c r="AWX3" s="1072"/>
      <c r="AWY3" s="1072"/>
      <c r="AWZ3" s="1072"/>
      <c r="AXA3" s="1072"/>
      <c r="AXB3" s="1072"/>
      <c r="AXC3" s="1072"/>
      <c r="AXD3" s="1072"/>
      <c r="AXE3" s="1072"/>
      <c r="AXF3" s="1072"/>
      <c r="AXG3" s="1072"/>
      <c r="AXH3" s="1072"/>
      <c r="AXI3" s="1072"/>
      <c r="AXJ3" s="1072"/>
      <c r="AXK3" s="1072"/>
      <c r="AXL3" s="1072"/>
      <c r="AXM3" s="1072"/>
      <c r="AXN3" s="1072"/>
      <c r="AXO3" s="1132" t="s">
        <v>216</v>
      </c>
      <c r="AXP3" s="1133"/>
      <c r="AXQ3" s="1133"/>
      <c r="AXR3" s="1133"/>
      <c r="AXS3" s="1071"/>
      <c r="AXT3" s="1071"/>
      <c r="AXU3" s="1071"/>
      <c r="AXV3" s="1071"/>
      <c r="AXW3" s="1071"/>
      <c r="AXX3" s="1071"/>
      <c r="AXY3" s="1071"/>
      <c r="AXZ3" s="1071"/>
      <c r="AYA3" s="1071"/>
      <c r="AYB3" s="1071"/>
      <c r="AYC3" s="1071"/>
      <c r="AYD3" s="1071"/>
      <c r="AYE3" s="1071"/>
      <c r="AYF3" s="1071"/>
      <c r="AYG3" s="1071"/>
      <c r="AYH3" s="1071"/>
      <c r="AYI3" s="1071"/>
      <c r="AYJ3" s="1071"/>
      <c r="AYK3" s="1071"/>
      <c r="AYL3" s="1071"/>
      <c r="AYM3" s="1071"/>
      <c r="AYN3" s="1071"/>
      <c r="AYO3" s="1071"/>
      <c r="AYP3" s="1071"/>
      <c r="AYQ3" s="1071"/>
      <c r="AYR3" s="1071"/>
      <c r="AYS3" s="1071"/>
      <c r="AYT3" s="1071"/>
      <c r="AYU3" s="1134" t="s">
        <v>217</v>
      </c>
      <c r="AYV3" s="1131"/>
      <c r="AYW3" s="1131"/>
      <c r="AYX3" s="1131"/>
      <c r="AYY3" s="1072"/>
      <c r="AYZ3" s="1072"/>
      <c r="AZA3" s="1072"/>
      <c r="AZB3" s="1072"/>
      <c r="AZC3" s="1072"/>
      <c r="AZD3" s="1072"/>
      <c r="AZE3" s="1072"/>
      <c r="AZF3" s="1072"/>
      <c r="AZG3" s="1072"/>
      <c r="AZH3" s="1072"/>
      <c r="AZI3" s="1072"/>
      <c r="AZJ3" s="1072"/>
      <c r="AZK3" s="1072"/>
      <c r="AZL3" s="1072"/>
      <c r="AZM3" s="1072"/>
      <c r="AZN3" s="1072"/>
      <c r="AZO3" s="1072"/>
      <c r="AZP3" s="1072"/>
      <c r="AZQ3" s="1072"/>
      <c r="AZR3" s="1072"/>
      <c r="AZS3" s="1072"/>
      <c r="AZT3" s="1072"/>
      <c r="AZU3" s="1072"/>
      <c r="AZV3" s="1072"/>
      <c r="AZW3" s="1072"/>
      <c r="AZX3" s="1072"/>
      <c r="AZY3" s="1072"/>
      <c r="AZZ3" s="1072"/>
      <c r="BAA3" s="1128" t="s">
        <v>218</v>
      </c>
      <c r="BAB3" s="1129"/>
      <c r="BAC3" s="1129"/>
      <c r="BAD3" s="1129"/>
      <c r="BAE3" s="1129"/>
      <c r="BAF3" s="1129"/>
      <c r="BAG3" s="1129"/>
      <c r="BAH3" s="1129"/>
      <c r="BAI3" s="1129"/>
      <c r="BAJ3" s="1129"/>
      <c r="BAK3" s="1129"/>
      <c r="BAL3" s="1129"/>
      <c r="BAM3" s="1129"/>
      <c r="BAN3" s="1129"/>
      <c r="BAO3" s="1129"/>
      <c r="BAP3" s="1129"/>
      <c r="BAQ3" s="1129"/>
      <c r="BAR3" s="1129"/>
      <c r="BAS3" s="1129"/>
      <c r="BAT3" s="1129"/>
      <c r="BAU3" s="1129"/>
      <c r="BAV3" s="1129"/>
      <c r="BAW3" s="1129"/>
      <c r="BAX3" s="1129"/>
      <c r="BAY3" s="1129"/>
      <c r="BAZ3" s="1129"/>
      <c r="BBA3" s="1129"/>
      <c r="BBB3" s="1129"/>
      <c r="BBC3" s="1129"/>
      <c r="BBD3" s="1129"/>
      <c r="BBE3" s="1129"/>
      <c r="BBF3" s="1130"/>
      <c r="BBG3" s="1131" t="s">
        <v>219</v>
      </c>
      <c r="BBH3" s="1131"/>
      <c r="BBI3" s="1131"/>
      <c r="BBJ3" s="1131"/>
      <c r="BBK3" s="1072"/>
      <c r="BBL3" s="1072"/>
      <c r="BBM3" s="1072"/>
      <c r="BBN3" s="1072"/>
      <c r="BBO3" s="1072"/>
      <c r="BBP3" s="1072"/>
      <c r="BBQ3" s="1072"/>
      <c r="BBR3" s="1072"/>
      <c r="BBS3" s="1072"/>
      <c r="BBT3" s="1072"/>
      <c r="BBU3" s="1072"/>
      <c r="BBV3" s="1072"/>
      <c r="BBW3" s="1072"/>
      <c r="BBX3" s="1072"/>
      <c r="BBY3" s="1072"/>
      <c r="BBZ3" s="1072"/>
      <c r="BCA3" s="1072"/>
      <c r="BCB3" s="1072"/>
      <c r="BCC3" s="1072"/>
      <c r="BCD3" s="1072"/>
      <c r="BCE3" s="1072"/>
      <c r="BCF3" s="1072"/>
      <c r="BCG3" s="1072"/>
      <c r="BCH3" s="1072"/>
      <c r="BCI3" s="1072"/>
      <c r="BCJ3" s="1072"/>
      <c r="BCK3" s="1072"/>
      <c r="BCL3" s="1072"/>
      <c r="BCM3" s="1132" t="s">
        <v>220</v>
      </c>
      <c r="BCN3" s="1133"/>
      <c r="BCO3" s="1133"/>
      <c r="BCP3" s="1133"/>
      <c r="BCQ3" s="1071"/>
      <c r="BCR3" s="1071"/>
      <c r="BCS3" s="1071"/>
      <c r="BCT3" s="1071"/>
      <c r="BCU3" s="1071"/>
      <c r="BCV3" s="1071"/>
      <c r="BCW3" s="1071"/>
      <c r="BCX3" s="1071"/>
      <c r="BCY3" s="1071"/>
      <c r="BCZ3" s="1071"/>
      <c r="BDA3" s="1071"/>
      <c r="BDB3" s="1071"/>
      <c r="BDC3" s="1071"/>
      <c r="BDD3" s="1071"/>
      <c r="BDE3" s="1071"/>
      <c r="BDF3" s="1071"/>
      <c r="BDG3" s="1071"/>
      <c r="BDH3" s="1071"/>
      <c r="BDI3" s="1071"/>
      <c r="BDJ3" s="1071"/>
      <c r="BDK3" s="1071"/>
      <c r="BDL3" s="1071"/>
      <c r="BDM3" s="1071"/>
      <c r="BDN3" s="1071"/>
      <c r="BDO3" s="1071"/>
      <c r="BDP3" s="1071"/>
      <c r="BDQ3" s="1071"/>
      <c r="BDR3" s="1071"/>
      <c r="BDS3" s="1134" t="s">
        <v>221</v>
      </c>
      <c r="BDT3" s="1131"/>
      <c r="BDU3" s="1131"/>
      <c r="BDV3" s="1131"/>
      <c r="BDW3" s="1072"/>
      <c r="BDX3" s="1072"/>
      <c r="BDY3" s="1072"/>
      <c r="BDZ3" s="1072"/>
      <c r="BEA3" s="1072"/>
      <c r="BEB3" s="1072"/>
      <c r="BEC3" s="1072"/>
      <c r="BED3" s="1072"/>
      <c r="BEE3" s="1072"/>
      <c r="BEF3" s="1072"/>
      <c r="BEG3" s="1072"/>
      <c r="BEH3" s="1072"/>
      <c r="BEI3" s="1072"/>
      <c r="BEJ3" s="1072"/>
      <c r="BEK3" s="1072"/>
      <c r="BEL3" s="1072"/>
      <c r="BEM3" s="1072"/>
      <c r="BEN3" s="1072"/>
      <c r="BEO3" s="1072"/>
      <c r="BEP3" s="1072"/>
      <c r="BEQ3" s="1072"/>
      <c r="BER3" s="1072"/>
      <c r="BES3" s="1072"/>
      <c r="BET3" s="1072"/>
      <c r="BEU3" s="1072"/>
      <c r="BEV3" s="1072"/>
      <c r="BEW3" s="1072"/>
      <c r="BEX3" s="1072"/>
      <c r="BEY3" s="1132" t="s">
        <v>222</v>
      </c>
      <c r="BEZ3" s="1133"/>
      <c r="BFA3" s="1133"/>
      <c r="BFB3" s="1133"/>
      <c r="BFC3" s="1071"/>
      <c r="BFD3" s="1071"/>
      <c r="BFE3" s="1071"/>
      <c r="BFF3" s="1071"/>
      <c r="BFG3" s="1071"/>
      <c r="BFH3" s="1071"/>
      <c r="BFI3" s="1071"/>
      <c r="BFJ3" s="1071"/>
      <c r="BFK3" s="1071"/>
      <c r="BFL3" s="1071"/>
      <c r="BFM3" s="1071"/>
      <c r="BFN3" s="1071"/>
      <c r="BFO3" s="1071"/>
      <c r="BFP3" s="1071"/>
      <c r="BFQ3" s="1071"/>
      <c r="BFR3" s="1071"/>
      <c r="BFS3" s="1071"/>
      <c r="BFT3" s="1071"/>
      <c r="BFU3" s="1071"/>
      <c r="BFV3" s="1071"/>
      <c r="BFW3" s="1071"/>
      <c r="BFX3" s="1071"/>
      <c r="BFY3" s="1071"/>
      <c r="BFZ3" s="1071"/>
      <c r="BGA3" s="1071"/>
      <c r="BGB3" s="1071"/>
      <c r="BGC3" s="1071"/>
      <c r="BGD3" s="1071"/>
      <c r="BGE3" s="1134" t="s">
        <v>223</v>
      </c>
      <c r="BGF3" s="1131"/>
      <c r="BGG3" s="1131"/>
      <c r="BGH3" s="1131"/>
      <c r="BGI3" s="1072"/>
      <c r="BGJ3" s="1072"/>
      <c r="BGK3" s="1072"/>
      <c r="BGL3" s="1072"/>
      <c r="BGM3" s="1072"/>
      <c r="BGN3" s="1072"/>
      <c r="BGO3" s="1072"/>
      <c r="BGP3" s="1072"/>
      <c r="BGQ3" s="1072"/>
      <c r="BGR3" s="1072"/>
      <c r="BGS3" s="1072"/>
      <c r="BGT3" s="1072"/>
      <c r="BGU3" s="1072"/>
      <c r="BGV3" s="1072"/>
      <c r="BGW3" s="1072"/>
      <c r="BGX3" s="1072"/>
      <c r="BGY3" s="1072"/>
      <c r="BGZ3" s="1072"/>
      <c r="BHA3" s="1072"/>
      <c r="BHB3" s="1072"/>
      <c r="BHC3" s="1072"/>
      <c r="BHD3" s="1072"/>
      <c r="BHE3" s="1072"/>
      <c r="BHF3" s="1072"/>
      <c r="BHG3" s="1072"/>
      <c r="BHH3" s="1072"/>
      <c r="BHI3" s="1072"/>
      <c r="BHJ3" s="1072"/>
      <c r="BHK3" s="1132" t="s">
        <v>224</v>
      </c>
      <c r="BHL3" s="1133"/>
      <c r="BHM3" s="1133"/>
      <c r="BHN3" s="1133"/>
      <c r="BHO3" s="1071"/>
      <c r="BHP3" s="1071"/>
      <c r="BHQ3" s="1071"/>
      <c r="BHR3" s="1071"/>
      <c r="BHS3" s="1071"/>
      <c r="BHT3" s="1071"/>
      <c r="BHU3" s="1071"/>
      <c r="BHV3" s="1071"/>
      <c r="BHW3" s="1071"/>
      <c r="BHX3" s="1071"/>
      <c r="BHY3" s="1071"/>
      <c r="BHZ3" s="1071"/>
      <c r="BIA3" s="1071"/>
      <c r="BIB3" s="1071"/>
      <c r="BIC3" s="1071"/>
      <c r="BID3" s="1071"/>
      <c r="BIE3" s="1071"/>
      <c r="BIF3" s="1071"/>
      <c r="BIG3" s="1071"/>
      <c r="BIH3" s="1071"/>
      <c r="BII3" s="1071"/>
      <c r="BIJ3" s="1071"/>
      <c r="BIK3" s="1071"/>
      <c r="BIL3" s="1071"/>
      <c r="BIM3" s="1071"/>
      <c r="BIN3" s="1071"/>
      <c r="BIO3" s="1071"/>
      <c r="BIP3" s="1071"/>
      <c r="BIQ3" s="1134" t="s">
        <v>225</v>
      </c>
      <c r="BIR3" s="1131"/>
      <c r="BIS3" s="1131"/>
      <c r="BIT3" s="1131"/>
      <c r="BIU3" s="1072"/>
      <c r="BIV3" s="1072"/>
      <c r="BIW3" s="1072"/>
      <c r="BIX3" s="1072"/>
      <c r="BIY3" s="1072"/>
      <c r="BIZ3" s="1072"/>
      <c r="BJA3" s="1072"/>
      <c r="BJB3" s="1072"/>
      <c r="BJC3" s="1072"/>
      <c r="BJD3" s="1072"/>
      <c r="BJE3" s="1072"/>
      <c r="BJF3" s="1072"/>
      <c r="BJG3" s="1072"/>
      <c r="BJH3" s="1072"/>
      <c r="BJI3" s="1072"/>
      <c r="BJJ3" s="1072"/>
      <c r="BJK3" s="1072"/>
      <c r="BJL3" s="1072"/>
      <c r="BJM3" s="1072"/>
      <c r="BJN3" s="1072"/>
      <c r="BJO3" s="1072"/>
      <c r="BJP3" s="1072"/>
      <c r="BJQ3" s="1072"/>
      <c r="BJR3" s="1072"/>
      <c r="BJS3" s="1072"/>
      <c r="BJT3" s="1072"/>
      <c r="BJU3" s="1072"/>
      <c r="BJV3" s="1072"/>
      <c r="BJW3" s="1132" t="s">
        <v>226</v>
      </c>
      <c r="BJX3" s="1133"/>
      <c r="BJY3" s="1133"/>
      <c r="BJZ3" s="1133"/>
      <c r="BKA3" s="1071"/>
      <c r="BKB3" s="1071"/>
      <c r="BKC3" s="1071"/>
      <c r="BKD3" s="1071"/>
      <c r="BKE3" s="1071"/>
      <c r="BKF3" s="1071"/>
      <c r="BKG3" s="1071"/>
      <c r="BKH3" s="1071"/>
      <c r="BKI3" s="1071"/>
      <c r="BKJ3" s="1071"/>
      <c r="BKK3" s="1071"/>
      <c r="BKL3" s="1071"/>
      <c r="BKM3" s="1071"/>
      <c r="BKN3" s="1071"/>
      <c r="BKO3" s="1071"/>
      <c r="BKP3" s="1071"/>
      <c r="BKQ3" s="1071"/>
      <c r="BKR3" s="1071"/>
      <c r="BKS3" s="1071"/>
      <c r="BKT3" s="1071"/>
      <c r="BKU3" s="1071"/>
      <c r="BKV3" s="1071"/>
      <c r="BKW3" s="1071"/>
      <c r="BKX3" s="1071"/>
      <c r="BKY3" s="1071"/>
      <c r="BKZ3" s="1071"/>
      <c r="BLA3" s="1071"/>
      <c r="BLB3" s="1071"/>
    </row>
    <row r="4" spans="2:1666" ht="15.75" customHeight="1" thickBot="1">
      <c r="B4" s="55"/>
      <c r="C4" s="1116" t="s">
        <v>707</v>
      </c>
      <c r="D4" s="1117"/>
      <c r="E4" s="1117"/>
      <c r="F4" s="652">
        <v>0.12</v>
      </c>
      <c r="G4" s="1116" t="s">
        <v>708</v>
      </c>
      <c r="H4" s="1117"/>
      <c r="I4" s="1117"/>
      <c r="J4" s="652">
        <v>0.12</v>
      </c>
      <c r="K4" s="1116" t="s">
        <v>709</v>
      </c>
      <c r="L4" s="1117"/>
      <c r="M4" s="1117"/>
      <c r="N4" s="652">
        <v>0.12</v>
      </c>
      <c r="O4" s="1116" t="s">
        <v>710</v>
      </c>
      <c r="P4" s="1117"/>
      <c r="Q4" s="1117"/>
      <c r="R4" s="652">
        <v>0.12</v>
      </c>
      <c r="S4" s="1116" t="s">
        <v>711</v>
      </c>
      <c r="T4" s="1117"/>
      <c r="U4" s="1117"/>
      <c r="V4" s="652">
        <v>0.14000000000000001</v>
      </c>
      <c r="W4" s="1116" t="s">
        <v>712</v>
      </c>
      <c r="X4" s="1117"/>
      <c r="Y4" s="1117"/>
      <c r="Z4" s="652">
        <v>0.16</v>
      </c>
      <c r="AA4" s="1116" t="s">
        <v>713</v>
      </c>
      <c r="AB4" s="1117"/>
      <c r="AC4" s="1117"/>
      <c r="AD4" s="652">
        <v>0.22</v>
      </c>
      <c r="AE4" s="622" t="s">
        <v>714</v>
      </c>
      <c r="AF4" s="1121" t="s">
        <v>715</v>
      </c>
      <c r="AG4" s="616" t="s">
        <v>716</v>
      </c>
      <c r="AH4" s="619" t="s">
        <v>717</v>
      </c>
      <c r="AI4" s="1116" t="s">
        <v>707</v>
      </c>
      <c r="AJ4" s="1117"/>
      <c r="AK4" s="1117"/>
      <c r="AL4" s="652">
        <v>0.12</v>
      </c>
      <c r="AM4" s="1116" t="s">
        <v>708</v>
      </c>
      <c r="AN4" s="1117"/>
      <c r="AO4" s="1117"/>
      <c r="AP4" s="652">
        <v>0.12</v>
      </c>
      <c r="AQ4" s="1116" t="s">
        <v>709</v>
      </c>
      <c r="AR4" s="1117"/>
      <c r="AS4" s="1117"/>
      <c r="AT4" s="652">
        <v>0.12</v>
      </c>
      <c r="AU4" s="1116" t="s">
        <v>710</v>
      </c>
      <c r="AV4" s="1117"/>
      <c r="AW4" s="1117"/>
      <c r="AX4" s="652">
        <v>0.12</v>
      </c>
      <c r="AY4" s="1116" t="s">
        <v>711</v>
      </c>
      <c r="AZ4" s="1117"/>
      <c r="BA4" s="1117"/>
      <c r="BB4" s="652">
        <v>0.14000000000000001</v>
      </c>
      <c r="BC4" s="1116" t="s">
        <v>712</v>
      </c>
      <c r="BD4" s="1117"/>
      <c r="BE4" s="1117"/>
      <c r="BF4" s="652">
        <v>0.16</v>
      </c>
      <c r="BG4" s="1116" t="s">
        <v>713</v>
      </c>
      <c r="BH4" s="1117"/>
      <c r="BI4" s="1117"/>
      <c r="BJ4" s="652">
        <v>0.22</v>
      </c>
      <c r="BK4" s="625" t="s">
        <v>714</v>
      </c>
      <c r="BL4" s="1147" t="s">
        <v>715</v>
      </c>
      <c r="BM4" s="628" t="s">
        <v>716</v>
      </c>
      <c r="BN4" s="631" t="s">
        <v>717</v>
      </c>
      <c r="BO4" s="1116" t="s">
        <v>707</v>
      </c>
      <c r="BP4" s="1117"/>
      <c r="BQ4" s="1117"/>
      <c r="BR4" s="652">
        <v>0.12</v>
      </c>
      <c r="BS4" s="1116" t="s">
        <v>708</v>
      </c>
      <c r="BT4" s="1117"/>
      <c r="BU4" s="1117"/>
      <c r="BV4" s="652">
        <v>0.12</v>
      </c>
      <c r="BW4" s="1116" t="s">
        <v>709</v>
      </c>
      <c r="BX4" s="1117"/>
      <c r="BY4" s="1117"/>
      <c r="BZ4" s="652">
        <v>0.12</v>
      </c>
      <c r="CA4" s="1116" t="s">
        <v>710</v>
      </c>
      <c r="CB4" s="1117"/>
      <c r="CC4" s="1117"/>
      <c r="CD4" s="652">
        <v>0.12</v>
      </c>
      <c r="CE4" s="1116" t="s">
        <v>711</v>
      </c>
      <c r="CF4" s="1117"/>
      <c r="CG4" s="1117"/>
      <c r="CH4" s="652">
        <v>0.14000000000000001</v>
      </c>
      <c r="CI4" s="1116" t="s">
        <v>712</v>
      </c>
      <c r="CJ4" s="1117"/>
      <c r="CK4" s="1117"/>
      <c r="CL4" s="652">
        <v>0.16</v>
      </c>
      <c r="CM4" s="1116" t="s">
        <v>713</v>
      </c>
      <c r="CN4" s="1117"/>
      <c r="CO4" s="1117"/>
      <c r="CP4" s="652">
        <v>0.22</v>
      </c>
      <c r="CQ4" s="622" t="s">
        <v>714</v>
      </c>
      <c r="CR4" s="1139" t="s">
        <v>715</v>
      </c>
      <c r="CS4" s="616" t="s">
        <v>716</v>
      </c>
      <c r="CT4" s="619" t="s">
        <v>717</v>
      </c>
      <c r="CU4" s="1116" t="s">
        <v>707</v>
      </c>
      <c r="CV4" s="1117"/>
      <c r="CW4" s="1117"/>
      <c r="CX4" s="652">
        <v>0.12</v>
      </c>
      <c r="CY4" s="1116" t="s">
        <v>708</v>
      </c>
      <c r="CZ4" s="1117"/>
      <c r="DA4" s="1117"/>
      <c r="DB4" s="652">
        <v>0.12</v>
      </c>
      <c r="DC4" s="1116" t="s">
        <v>709</v>
      </c>
      <c r="DD4" s="1117"/>
      <c r="DE4" s="1117"/>
      <c r="DF4" s="652">
        <v>0.12</v>
      </c>
      <c r="DG4" s="1116" t="s">
        <v>710</v>
      </c>
      <c r="DH4" s="1117"/>
      <c r="DI4" s="1117"/>
      <c r="DJ4" s="652">
        <v>0.12</v>
      </c>
      <c r="DK4" s="1116" t="s">
        <v>711</v>
      </c>
      <c r="DL4" s="1117"/>
      <c r="DM4" s="1117"/>
      <c r="DN4" s="652">
        <v>0.14000000000000001</v>
      </c>
      <c r="DO4" s="1116" t="s">
        <v>712</v>
      </c>
      <c r="DP4" s="1117"/>
      <c r="DQ4" s="1117"/>
      <c r="DR4" s="652">
        <v>0.16</v>
      </c>
      <c r="DS4" s="1116" t="s">
        <v>713</v>
      </c>
      <c r="DT4" s="1117"/>
      <c r="DU4" s="1117"/>
      <c r="DV4" s="652">
        <v>0.22</v>
      </c>
      <c r="DW4" s="625" t="s">
        <v>714</v>
      </c>
      <c r="DX4" s="1144" t="s">
        <v>715</v>
      </c>
      <c r="DY4" s="628" t="s">
        <v>716</v>
      </c>
      <c r="DZ4" s="631" t="s">
        <v>717</v>
      </c>
      <c r="EA4" s="1142" t="s">
        <v>707</v>
      </c>
      <c r="EB4" s="1143"/>
      <c r="EC4" s="1143"/>
      <c r="ED4" s="656">
        <v>0.12</v>
      </c>
      <c r="EE4" s="1142" t="s">
        <v>708</v>
      </c>
      <c r="EF4" s="1143"/>
      <c r="EG4" s="1143"/>
      <c r="EH4" s="656">
        <v>0.12</v>
      </c>
      <c r="EI4" s="1142" t="s">
        <v>709</v>
      </c>
      <c r="EJ4" s="1143"/>
      <c r="EK4" s="1143"/>
      <c r="EL4" s="656">
        <v>0.12</v>
      </c>
      <c r="EM4" s="1142" t="s">
        <v>710</v>
      </c>
      <c r="EN4" s="1143"/>
      <c r="EO4" s="1143"/>
      <c r="EP4" s="656">
        <v>0.12</v>
      </c>
      <c r="EQ4" s="1142" t="s">
        <v>711</v>
      </c>
      <c r="ER4" s="1143"/>
      <c r="ES4" s="1143"/>
      <c r="ET4" s="656">
        <v>0.14000000000000001</v>
      </c>
      <c r="EU4" s="1142" t="s">
        <v>712</v>
      </c>
      <c r="EV4" s="1143"/>
      <c r="EW4" s="1143"/>
      <c r="EX4" s="656">
        <v>0.16</v>
      </c>
      <c r="EY4" s="1142" t="s">
        <v>713</v>
      </c>
      <c r="EZ4" s="1143"/>
      <c r="FA4" s="1143"/>
      <c r="FB4" s="656">
        <v>0.22</v>
      </c>
      <c r="FC4" s="623" t="s">
        <v>714</v>
      </c>
      <c r="FD4" s="1122" t="s">
        <v>715</v>
      </c>
      <c r="FE4" s="617" t="s">
        <v>716</v>
      </c>
      <c r="FF4" s="620" t="s">
        <v>717</v>
      </c>
      <c r="FG4" s="1137" t="s">
        <v>707</v>
      </c>
      <c r="FH4" s="1138"/>
      <c r="FI4" s="1138"/>
      <c r="FJ4" s="657">
        <v>0.12</v>
      </c>
      <c r="FK4" s="1137" t="s">
        <v>708</v>
      </c>
      <c r="FL4" s="1138"/>
      <c r="FM4" s="1138"/>
      <c r="FN4" s="657">
        <v>0.12</v>
      </c>
      <c r="FO4" s="1137" t="s">
        <v>709</v>
      </c>
      <c r="FP4" s="1138"/>
      <c r="FQ4" s="1138"/>
      <c r="FR4" s="657">
        <v>0.12</v>
      </c>
      <c r="FS4" s="1137" t="s">
        <v>710</v>
      </c>
      <c r="FT4" s="1138"/>
      <c r="FU4" s="1138"/>
      <c r="FV4" s="657">
        <v>0.12</v>
      </c>
      <c r="FW4" s="1137" t="s">
        <v>711</v>
      </c>
      <c r="FX4" s="1138"/>
      <c r="FY4" s="1138"/>
      <c r="FZ4" s="657">
        <v>0.14000000000000001</v>
      </c>
      <c r="GA4" s="1137" t="s">
        <v>712</v>
      </c>
      <c r="GB4" s="1138"/>
      <c r="GC4" s="1138"/>
      <c r="GD4" s="657">
        <v>0.16</v>
      </c>
      <c r="GE4" s="1137" t="s">
        <v>713</v>
      </c>
      <c r="GF4" s="1138"/>
      <c r="GG4" s="1138"/>
      <c r="GH4" s="657">
        <v>0.22</v>
      </c>
      <c r="GI4" s="625" t="s">
        <v>714</v>
      </c>
      <c r="GJ4" s="1118" t="s">
        <v>715</v>
      </c>
      <c r="GK4" s="628" t="s">
        <v>716</v>
      </c>
      <c r="GL4" s="631" t="s">
        <v>717</v>
      </c>
      <c r="GM4" s="1137" t="s">
        <v>707</v>
      </c>
      <c r="GN4" s="1138"/>
      <c r="GO4" s="1138"/>
      <c r="GP4" s="657">
        <v>0.12</v>
      </c>
      <c r="GQ4" s="1137" t="s">
        <v>708</v>
      </c>
      <c r="GR4" s="1138"/>
      <c r="GS4" s="1138"/>
      <c r="GT4" s="657">
        <v>0.12</v>
      </c>
      <c r="GU4" s="1137" t="s">
        <v>709</v>
      </c>
      <c r="GV4" s="1138"/>
      <c r="GW4" s="1138"/>
      <c r="GX4" s="657">
        <v>0.12</v>
      </c>
      <c r="GY4" s="1137" t="s">
        <v>710</v>
      </c>
      <c r="GZ4" s="1138"/>
      <c r="HA4" s="1138"/>
      <c r="HB4" s="657">
        <v>0.12</v>
      </c>
      <c r="HC4" s="1137" t="s">
        <v>711</v>
      </c>
      <c r="HD4" s="1138"/>
      <c r="HE4" s="1138"/>
      <c r="HF4" s="657">
        <v>0.14000000000000001</v>
      </c>
      <c r="HG4" s="1137" t="s">
        <v>712</v>
      </c>
      <c r="HH4" s="1138"/>
      <c r="HI4" s="1138"/>
      <c r="HJ4" s="657">
        <v>0.16</v>
      </c>
      <c r="HK4" s="1137" t="s">
        <v>713</v>
      </c>
      <c r="HL4" s="1138"/>
      <c r="HM4" s="1138"/>
      <c r="HN4" s="657">
        <v>0.22</v>
      </c>
      <c r="HO4" s="622" t="s">
        <v>714</v>
      </c>
      <c r="HP4" s="1121" t="s">
        <v>715</v>
      </c>
      <c r="HQ4" s="616" t="s">
        <v>716</v>
      </c>
      <c r="HR4" s="619" t="s">
        <v>717</v>
      </c>
      <c r="HS4" s="1137" t="s">
        <v>707</v>
      </c>
      <c r="HT4" s="1138"/>
      <c r="HU4" s="1138"/>
      <c r="HV4" s="657">
        <v>0.12</v>
      </c>
      <c r="HW4" s="1137" t="s">
        <v>708</v>
      </c>
      <c r="HX4" s="1138"/>
      <c r="HY4" s="1138"/>
      <c r="HZ4" s="657">
        <v>0.12</v>
      </c>
      <c r="IA4" s="1137" t="s">
        <v>709</v>
      </c>
      <c r="IB4" s="1138"/>
      <c r="IC4" s="1138"/>
      <c r="ID4" s="657">
        <v>0.12</v>
      </c>
      <c r="IE4" s="1137" t="s">
        <v>710</v>
      </c>
      <c r="IF4" s="1138"/>
      <c r="IG4" s="1138"/>
      <c r="IH4" s="657">
        <v>0.12</v>
      </c>
      <c r="II4" s="1137" t="s">
        <v>711</v>
      </c>
      <c r="IJ4" s="1138"/>
      <c r="IK4" s="1138"/>
      <c r="IL4" s="657">
        <v>0.14000000000000001</v>
      </c>
      <c r="IM4" s="1137" t="s">
        <v>712</v>
      </c>
      <c r="IN4" s="1138"/>
      <c r="IO4" s="1138"/>
      <c r="IP4" s="657">
        <v>0.16</v>
      </c>
      <c r="IQ4" s="1137" t="s">
        <v>713</v>
      </c>
      <c r="IR4" s="1138"/>
      <c r="IS4" s="1138"/>
      <c r="IT4" s="657">
        <v>0.22</v>
      </c>
      <c r="IU4" s="625" t="s">
        <v>714</v>
      </c>
      <c r="IV4" s="1118" t="s">
        <v>715</v>
      </c>
      <c r="IW4" s="628" t="s">
        <v>716</v>
      </c>
      <c r="IX4" s="631" t="s">
        <v>717</v>
      </c>
      <c r="IY4" s="1116" t="s">
        <v>707</v>
      </c>
      <c r="IZ4" s="1117"/>
      <c r="JA4" s="1117"/>
      <c r="JB4" s="652">
        <v>0.12</v>
      </c>
      <c r="JC4" s="1116" t="s">
        <v>708</v>
      </c>
      <c r="JD4" s="1117"/>
      <c r="JE4" s="1117"/>
      <c r="JF4" s="652">
        <v>0.12</v>
      </c>
      <c r="JG4" s="1116" t="s">
        <v>709</v>
      </c>
      <c r="JH4" s="1117"/>
      <c r="JI4" s="1117"/>
      <c r="JJ4" s="652">
        <v>0.12</v>
      </c>
      <c r="JK4" s="1116" t="s">
        <v>710</v>
      </c>
      <c r="JL4" s="1117"/>
      <c r="JM4" s="1117"/>
      <c r="JN4" s="652">
        <v>0.12</v>
      </c>
      <c r="JO4" s="1116" t="s">
        <v>711</v>
      </c>
      <c r="JP4" s="1117"/>
      <c r="JQ4" s="1117"/>
      <c r="JR4" s="652">
        <v>0.14000000000000001</v>
      </c>
      <c r="JS4" s="1116" t="s">
        <v>712</v>
      </c>
      <c r="JT4" s="1117"/>
      <c r="JU4" s="1117"/>
      <c r="JV4" s="652">
        <v>0.16</v>
      </c>
      <c r="JW4" s="1116" t="s">
        <v>713</v>
      </c>
      <c r="JX4" s="1117"/>
      <c r="JY4" s="1117"/>
      <c r="JZ4" s="652">
        <v>0.22</v>
      </c>
      <c r="KA4" s="622" t="s">
        <v>714</v>
      </c>
      <c r="KB4" s="1121" t="s">
        <v>715</v>
      </c>
      <c r="KC4" s="616" t="s">
        <v>716</v>
      </c>
      <c r="KD4" s="619" t="s">
        <v>717</v>
      </c>
      <c r="KE4" s="1116" t="s">
        <v>707</v>
      </c>
      <c r="KF4" s="1117"/>
      <c r="KG4" s="1117"/>
      <c r="KH4" s="652">
        <v>0.12</v>
      </c>
      <c r="KI4" s="1116" t="s">
        <v>708</v>
      </c>
      <c r="KJ4" s="1117"/>
      <c r="KK4" s="1117"/>
      <c r="KL4" s="652">
        <v>0.12</v>
      </c>
      <c r="KM4" s="1116" t="s">
        <v>709</v>
      </c>
      <c r="KN4" s="1117"/>
      <c r="KO4" s="1117"/>
      <c r="KP4" s="652">
        <v>0.12</v>
      </c>
      <c r="KQ4" s="1116" t="s">
        <v>710</v>
      </c>
      <c r="KR4" s="1117"/>
      <c r="KS4" s="1117"/>
      <c r="KT4" s="652">
        <v>0.12</v>
      </c>
      <c r="KU4" s="1116" t="s">
        <v>711</v>
      </c>
      <c r="KV4" s="1117"/>
      <c r="KW4" s="1117"/>
      <c r="KX4" s="652">
        <v>0.14000000000000001</v>
      </c>
      <c r="KY4" s="1116" t="s">
        <v>712</v>
      </c>
      <c r="KZ4" s="1117"/>
      <c r="LA4" s="1117"/>
      <c r="LB4" s="652">
        <v>0.16</v>
      </c>
      <c r="LC4" s="1116" t="s">
        <v>713</v>
      </c>
      <c r="LD4" s="1117"/>
      <c r="LE4" s="1117"/>
      <c r="LF4" s="652">
        <v>0.22</v>
      </c>
      <c r="LG4" s="625" t="s">
        <v>714</v>
      </c>
      <c r="LH4" s="1147" t="s">
        <v>715</v>
      </c>
      <c r="LI4" s="628" t="s">
        <v>716</v>
      </c>
      <c r="LJ4" s="631" t="s">
        <v>717</v>
      </c>
      <c r="LK4" s="1116" t="s">
        <v>707</v>
      </c>
      <c r="LL4" s="1117"/>
      <c r="LM4" s="1117"/>
      <c r="LN4" s="652">
        <v>0.12</v>
      </c>
      <c r="LO4" s="1116" t="s">
        <v>708</v>
      </c>
      <c r="LP4" s="1117"/>
      <c r="LQ4" s="1117"/>
      <c r="LR4" s="652">
        <v>0.12</v>
      </c>
      <c r="LS4" s="1116" t="s">
        <v>709</v>
      </c>
      <c r="LT4" s="1117"/>
      <c r="LU4" s="1117"/>
      <c r="LV4" s="652">
        <v>0.12</v>
      </c>
      <c r="LW4" s="1116" t="s">
        <v>710</v>
      </c>
      <c r="LX4" s="1117"/>
      <c r="LY4" s="1117"/>
      <c r="LZ4" s="652">
        <v>0.12</v>
      </c>
      <c r="MA4" s="1116" t="s">
        <v>711</v>
      </c>
      <c r="MB4" s="1117"/>
      <c r="MC4" s="1117"/>
      <c r="MD4" s="652">
        <v>0.14000000000000001</v>
      </c>
      <c r="ME4" s="1116" t="s">
        <v>712</v>
      </c>
      <c r="MF4" s="1117"/>
      <c r="MG4" s="1117"/>
      <c r="MH4" s="652">
        <v>0.16</v>
      </c>
      <c r="MI4" s="1116" t="s">
        <v>713</v>
      </c>
      <c r="MJ4" s="1117"/>
      <c r="MK4" s="1117"/>
      <c r="ML4" s="652">
        <v>0.22</v>
      </c>
      <c r="MM4" s="622" t="s">
        <v>714</v>
      </c>
      <c r="MN4" s="1139" t="s">
        <v>715</v>
      </c>
      <c r="MO4" s="616" t="s">
        <v>716</v>
      </c>
      <c r="MP4" s="619" t="s">
        <v>717</v>
      </c>
      <c r="MQ4" s="1116" t="s">
        <v>707</v>
      </c>
      <c r="MR4" s="1117"/>
      <c r="MS4" s="1117"/>
      <c r="MT4" s="652">
        <v>0.12</v>
      </c>
      <c r="MU4" s="1116" t="s">
        <v>708</v>
      </c>
      <c r="MV4" s="1117"/>
      <c r="MW4" s="1117"/>
      <c r="MX4" s="652">
        <v>0.12</v>
      </c>
      <c r="MY4" s="1116" t="s">
        <v>709</v>
      </c>
      <c r="MZ4" s="1117"/>
      <c r="NA4" s="1117"/>
      <c r="NB4" s="652">
        <v>0.12</v>
      </c>
      <c r="NC4" s="1116" t="s">
        <v>710</v>
      </c>
      <c r="ND4" s="1117"/>
      <c r="NE4" s="1117"/>
      <c r="NF4" s="652">
        <v>0.12</v>
      </c>
      <c r="NG4" s="1116" t="s">
        <v>711</v>
      </c>
      <c r="NH4" s="1117"/>
      <c r="NI4" s="1117"/>
      <c r="NJ4" s="652">
        <v>0.14000000000000001</v>
      </c>
      <c r="NK4" s="1116" t="s">
        <v>712</v>
      </c>
      <c r="NL4" s="1117"/>
      <c r="NM4" s="1117"/>
      <c r="NN4" s="652">
        <v>0.16</v>
      </c>
      <c r="NO4" s="1116" t="s">
        <v>713</v>
      </c>
      <c r="NP4" s="1117"/>
      <c r="NQ4" s="1117"/>
      <c r="NR4" s="652">
        <v>0.22</v>
      </c>
      <c r="NS4" s="625" t="s">
        <v>714</v>
      </c>
      <c r="NT4" s="1144" t="s">
        <v>715</v>
      </c>
      <c r="NU4" s="628" t="s">
        <v>716</v>
      </c>
      <c r="NV4" s="631" t="s">
        <v>717</v>
      </c>
      <c r="NW4" s="1116" t="s">
        <v>707</v>
      </c>
      <c r="NX4" s="1117"/>
      <c r="NY4" s="1117"/>
      <c r="NZ4" s="652">
        <v>0.12</v>
      </c>
      <c r="OA4" s="1116" t="s">
        <v>708</v>
      </c>
      <c r="OB4" s="1117"/>
      <c r="OC4" s="1117"/>
      <c r="OD4" s="652">
        <v>0.12</v>
      </c>
      <c r="OE4" s="1116" t="s">
        <v>709</v>
      </c>
      <c r="OF4" s="1117"/>
      <c r="OG4" s="1117"/>
      <c r="OH4" s="652">
        <v>0.12</v>
      </c>
      <c r="OI4" s="1116" t="s">
        <v>710</v>
      </c>
      <c r="OJ4" s="1117"/>
      <c r="OK4" s="1117"/>
      <c r="OL4" s="652">
        <v>0.12</v>
      </c>
      <c r="OM4" s="1116" t="s">
        <v>711</v>
      </c>
      <c r="ON4" s="1117"/>
      <c r="OO4" s="1117"/>
      <c r="OP4" s="652">
        <v>0.14000000000000001</v>
      </c>
      <c r="OQ4" s="1116" t="s">
        <v>712</v>
      </c>
      <c r="OR4" s="1117"/>
      <c r="OS4" s="1117"/>
      <c r="OT4" s="652">
        <v>0.16</v>
      </c>
      <c r="OU4" s="1116" t="s">
        <v>713</v>
      </c>
      <c r="OV4" s="1117"/>
      <c r="OW4" s="1117"/>
      <c r="OX4" s="652">
        <v>0.22</v>
      </c>
      <c r="OY4" s="622" t="s">
        <v>714</v>
      </c>
      <c r="OZ4" s="1139" t="s">
        <v>715</v>
      </c>
      <c r="PA4" s="616" t="s">
        <v>716</v>
      </c>
      <c r="PB4" s="619" t="s">
        <v>717</v>
      </c>
      <c r="PC4" s="1142" t="s">
        <v>707</v>
      </c>
      <c r="PD4" s="1143"/>
      <c r="PE4" s="1143"/>
      <c r="PF4" s="656">
        <v>0.12</v>
      </c>
      <c r="PG4" s="1142" t="s">
        <v>708</v>
      </c>
      <c r="PH4" s="1143"/>
      <c r="PI4" s="1143"/>
      <c r="PJ4" s="656">
        <v>0.12</v>
      </c>
      <c r="PK4" s="1142" t="s">
        <v>709</v>
      </c>
      <c r="PL4" s="1143"/>
      <c r="PM4" s="1143"/>
      <c r="PN4" s="656">
        <v>0.12</v>
      </c>
      <c r="PO4" s="1142" t="s">
        <v>710</v>
      </c>
      <c r="PP4" s="1143"/>
      <c r="PQ4" s="1143"/>
      <c r="PR4" s="656">
        <v>0.12</v>
      </c>
      <c r="PS4" s="1142" t="s">
        <v>711</v>
      </c>
      <c r="PT4" s="1143"/>
      <c r="PU4" s="1143"/>
      <c r="PV4" s="656">
        <v>0.14000000000000001</v>
      </c>
      <c r="PW4" s="1142" t="s">
        <v>712</v>
      </c>
      <c r="PX4" s="1143"/>
      <c r="PY4" s="1143"/>
      <c r="PZ4" s="656">
        <v>0.16</v>
      </c>
      <c r="QA4" s="1142" t="s">
        <v>713</v>
      </c>
      <c r="QB4" s="1143"/>
      <c r="QC4" s="1143"/>
      <c r="QD4" s="656">
        <v>0.22</v>
      </c>
      <c r="QE4" s="623" t="s">
        <v>714</v>
      </c>
      <c r="QF4" s="1122" t="s">
        <v>715</v>
      </c>
      <c r="QG4" s="617" t="s">
        <v>716</v>
      </c>
      <c r="QH4" s="620" t="s">
        <v>717</v>
      </c>
      <c r="QI4" s="1137" t="s">
        <v>707</v>
      </c>
      <c r="QJ4" s="1138"/>
      <c r="QK4" s="1138"/>
      <c r="QL4" s="657">
        <v>0.12</v>
      </c>
      <c r="QM4" s="1137" t="s">
        <v>708</v>
      </c>
      <c r="QN4" s="1138"/>
      <c r="QO4" s="1138"/>
      <c r="QP4" s="657">
        <v>0.12</v>
      </c>
      <c r="QQ4" s="1137" t="s">
        <v>709</v>
      </c>
      <c r="QR4" s="1138"/>
      <c r="QS4" s="1138"/>
      <c r="QT4" s="657">
        <v>0.12</v>
      </c>
      <c r="QU4" s="1137" t="s">
        <v>710</v>
      </c>
      <c r="QV4" s="1138"/>
      <c r="QW4" s="1138"/>
      <c r="QX4" s="657">
        <v>0.12</v>
      </c>
      <c r="QY4" s="1137" t="s">
        <v>711</v>
      </c>
      <c r="QZ4" s="1138"/>
      <c r="RA4" s="1138"/>
      <c r="RB4" s="657">
        <v>0.14000000000000001</v>
      </c>
      <c r="RC4" s="1137" t="s">
        <v>712</v>
      </c>
      <c r="RD4" s="1138"/>
      <c r="RE4" s="1138"/>
      <c r="RF4" s="657">
        <v>0.16</v>
      </c>
      <c r="RG4" s="1137" t="s">
        <v>713</v>
      </c>
      <c r="RH4" s="1138"/>
      <c r="RI4" s="1138"/>
      <c r="RJ4" s="657">
        <v>0.22</v>
      </c>
      <c r="RK4" s="625" t="s">
        <v>714</v>
      </c>
      <c r="RL4" s="1118" t="s">
        <v>715</v>
      </c>
      <c r="RM4" s="628" t="s">
        <v>716</v>
      </c>
      <c r="RN4" s="631" t="s">
        <v>717</v>
      </c>
      <c r="RO4" s="1137" t="s">
        <v>707</v>
      </c>
      <c r="RP4" s="1138"/>
      <c r="RQ4" s="1138"/>
      <c r="RR4" s="657">
        <v>0.12</v>
      </c>
      <c r="RS4" s="1137" t="s">
        <v>708</v>
      </c>
      <c r="RT4" s="1138"/>
      <c r="RU4" s="1138"/>
      <c r="RV4" s="657">
        <v>0.12</v>
      </c>
      <c r="RW4" s="1137" t="s">
        <v>709</v>
      </c>
      <c r="RX4" s="1138"/>
      <c r="RY4" s="1138"/>
      <c r="RZ4" s="657">
        <v>0.12</v>
      </c>
      <c r="SA4" s="1137" t="s">
        <v>710</v>
      </c>
      <c r="SB4" s="1138"/>
      <c r="SC4" s="1138"/>
      <c r="SD4" s="657">
        <v>0.12</v>
      </c>
      <c r="SE4" s="1137" t="s">
        <v>711</v>
      </c>
      <c r="SF4" s="1138"/>
      <c r="SG4" s="1138"/>
      <c r="SH4" s="657">
        <v>0.14000000000000001</v>
      </c>
      <c r="SI4" s="1137" t="s">
        <v>712</v>
      </c>
      <c r="SJ4" s="1138"/>
      <c r="SK4" s="1138"/>
      <c r="SL4" s="657">
        <v>0.16</v>
      </c>
      <c r="SM4" s="1137" t="s">
        <v>713</v>
      </c>
      <c r="SN4" s="1138"/>
      <c r="SO4" s="1138"/>
      <c r="SP4" s="657">
        <v>0.22</v>
      </c>
      <c r="SQ4" s="622" t="s">
        <v>714</v>
      </c>
      <c r="SR4" s="1121" t="s">
        <v>715</v>
      </c>
      <c r="SS4" s="616" t="s">
        <v>716</v>
      </c>
      <c r="ST4" s="619" t="s">
        <v>717</v>
      </c>
      <c r="SU4" s="1137" t="s">
        <v>707</v>
      </c>
      <c r="SV4" s="1138"/>
      <c r="SW4" s="1138"/>
      <c r="SX4" s="657">
        <v>0.12</v>
      </c>
      <c r="SY4" s="1137" t="s">
        <v>708</v>
      </c>
      <c r="SZ4" s="1138"/>
      <c r="TA4" s="1138"/>
      <c r="TB4" s="657">
        <v>0.12</v>
      </c>
      <c r="TC4" s="1137" t="s">
        <v>709</v>
      </c>
      <c r="TD4" s="1138"/>
      <c r="TE4" s="1138"/>
      <c r="TF4" s="657">
        <v>0.12</v>
      </c>
      <c r="TG4" s="1137" t="s">
        <v>710</v>
      </c>
      <c r="TH4" s="1138"/>
      <c r="TI4" s="1138"/>
      <c r="TJ4" s="657">
        <v>0.12</v>
      </c>
      <c r="TK4" s="1137" t="s">
        <v>711</v>
      </c>
      <c r="TL4" s="1138"/>
      <c r="TM4" s="1138"/>
      <c r="TN4" s="657">
        <v>0.14000000000000001</v>
      </c>
      <c r="TO4" s="1137" t="s">
        <v>712</v>
      </c>
      <c r="TP4" s="1138"/>
      <c r="TQ4" s="1138"/>
      <c r="TR4" s="657">
        <v>0.16</v>
      </c>
      <c r="TS4" s="1137" t="s">
        <v>713</v>
      </c>
      <c r="TT4" s="1138"/>
      <c r="TU4" s="1138"/>
      <c r="TV4" s="657">
        <v>0.22</v>
      </c>
      <c r="TW4" s="625" t="s">
        <v>714</v>
      </c>
      <c r="TX4" s="1118" t="s">
        <v>715</v>
      </c>
      <c r="TY4" s="628" t="s">
        <v>716</v>
      </c>
      <c r="TZ4" s="631" t="s">
        <v>717</v>
      </c>
      <c r="UA4" s="1135" t="s">
        <v>707</v>
      </c>
      <c r="UB4" s="1136"/>
      <c r="UC4" s="1136"/>
      <c r="UD4" s="653">
        <v>0.12</v>
      </c>
      <c r="UE4" s="1135" t="s">
        <v>708</v>
      </c>
      <c r="UF4" s="1136"/>
      <c r="UG4" s="1136"/>
      <c r="UH4" s="653">
        <v>0.12</v>
      </c>
      <c r="UI4" s="1135" t="s">
        <v>709</v>
      </c>
      <c r="UJ4" s="1136"/>
      <c r="UK4" s="1136"/>
      <c r="UL4" s="653">
        <v>0.12</v>
      </c>
      <c r="UM4" s="1135" t="s">
        <v>710</v>
      </c>
      <c r="UN4" s="1136"/>
      <c r="UO4" s="1136"/>
      <c r="UP4" s="653">
        <v>0.12</v>
      </c>
      <c r="UQ4" s="1135" t="s">
        <v>711</v>
      </c>
      <c r="UR4" s="1136"/>
      <c r="US4" s="1136"/>
      <c r="UT4" s="653">
        <v>0.14000000000000001</v>
      </c>
      <c r="UU4" s="1135" t="s">
        <v>712</v>
      </c>
      <c r="UV4" s="1136"/>
      <c r="UW4" s="1136"/>
      <c r="UX4" s="653">
        <v>0.16</v>
      </c>
      <c r="UY4" s="1135" t="s">
        <v>713</v>
      </c>
      <c r="UZ4" s="1136"/>
      <c r="VA4" s="1136"/>
      <c r="VB4" s="653">
        <v>0.22</v>
      </c>
      <c r="VC4" s="623" t="s">
        <v>714</v>
      </c>
      <c r="VD4" s="1122" t="s">
        <v>715</v>
      </c>
      <c r="VE4" s="617" t="s">
        <v>716</v>
      </c>
      <c r="VF4" s="620" t="s">
        <v>717</v>
      </c>
      <c r="VG4" s="1116" t="s">
        <v>707</v>
      </c>
      <c r="VH4" s="1117"/>
      <c r="VI4" s="1117"/>
      <c r="VJ4" s="652">
        <v>0.12</v>
      </c>
      <c r="VK4" s="1116" t="s">
        <v>708</v>
      </c>
      <c r="VL4" s="1117"/>
      <c r="VM4" s="1117"/>
      <c r="VN4" s="652">
        <v>0.12</v>
      </c>
      <c r="VO4" s="1116" t="s">
        <v>709</v>
      </c>
      <c r="VP4" s="1117"/>
      <c r="VQ4" s="1117"/>
      <c r="VR4" s="652">
        <v>0.12</v>
      </c>
      <c r="VS4" s="1116" t="s">
        <v>710</v>
      </c>
      <c r="VT4" s="1117"/>
      <c r="VU4" s="1117"/>
      <c r="VV4" s="652">
        <v>0.12</v>
      </c>
      <c r="VW4" s="1116" t="s">
        <v>711</v>
      </c>
      <c r="VX4" s="1117"/>
      <c r="VY4" s="1117"/>
      <c r="VZ4" s="652">
        <v>0.14000000000000001</v>
      </c>
      <c r="WA4" s="1116" t="s">
        <v>712</v>
      </c>
      <c r="WB4" s="1117"/>
      <c r="WC4" s="1117"/>
      <c r="WD4" s="652">
        <v>0.16</v>
      </c>
      <c r="WE4" s="1116" t="s">
        <v>713</v>
      </c>
      <c r="WF4" s="1117"/>
      <c r="WG4" s="1117"/>
      <c r="WH4" s="652">
        <v>0.22</v>
      </c>
      <c r="WI4" s="625" t="s">
        <v>714</v>
      </c>
      <c r="WJ4" s="1118" t="s">
        <v>715</v>
      </c>
      <c r="WK4" s="628" t="s">
        <v>716</v>
      </c>
      <c r="WL4" s="631" t="s">
        <v>717</v>
      </c>
      <c r="WM4" s="1116" t="s">
        <v>707</v>
      </c>
      <c r="WN4" s="1117"/>
      <c r="WO4" s="1117"/>
      <c r="WP4" s="652">
        <v>0.12</v>
      </c>
      <c r="WQ4" s="1116" t="s">
        <v>708</v>
      </c>
      <c r="WR4" s="1117"/>
      <c r="WS4" s="1117"/>
      <c r="WT4" s="652">
        <v>0.12</v>
      </c>
      <c r="WU4" s="1116" t="s">
        <v>709</v>
      </c>
      <c r="WV4" s="1117"/>
      <c r="WW4" s="1117"/>
      <c r="WX4" s="652">
        <v>0.12</v>
      </c>
      <c r="WY4" s="1116" t="s">
        <v>710</v>
      </c>
      <c r="WZ4" s="1117"/>
      <c r="XA4" s="1117"/>
      <c r="XB4" s="652">
        <v>0.12</v>
      </c>
      <c r="XC4" s="1116" t="s">
        <v>711</v>
      </c>
      <c r="XD4" s="1117"/>
      <c r="XE4" s="1117"/>
      <c r="XF4" s="652">
        <v>0.14000000000000001</v>
      </c>
      <c r="XG4" s="1116" t="s">
        <v>712</v>
      </c>
      <c r="XH4" s="1117"/>
      <c r="XI4" s="1117"/>
      <c r="XJ4" s="652">
        <v>0.16</v>
      </c>
      <c r="XK4" s="1116" t="s">
        <v>713</v>
      </c>
      <c r="XL4" s="1117"/>
      <c r="XM4" s="1117"/>
      <c r="XN4" s="652">
        <v>0.22</v>
      </c>
      <c r="XO4" s="622" t="s">
        <v>714</v>
      </c>
      <c r="XP4" s="1121" t="s">
        <v>715</v>
      </c>
      <c r="XQ4" s="616" t="s">
        <v>716</v>
      </c>
      <c r="XR4" s="619" t="s">
        <v>717</v>
      </c>
      <c r="XS4" s="1116" t="s">
        <v>707</v>
      </c>
      <c r="XT4" s="1117"/>
      <c r="XU4" s="1117"/>
      <c r="XV4" s="652">
        <v>0.12</v>
      </c>
      <c r="XW4" s="1116" t="s">
        <v>708</v>
      </c>
      <c r="XX4" s="1117"/>
      <c r="XY4" s="1117"/>
      <c r="XZ4" s="652">
        <v>0.12</v>
      </c>
      <c r="YA4" s="1116" t="s">
        <v>709</v>
      </c>
      <c r="YB4" s="1117"/>
      <c r="YC4" s="1117"/>
      <c r="YD4" s="652">
        <v>0.12</v>
      </c>
      <c r="YE4" s="1116" t="s">
        <v>710</v>
      </c>
      <c r="YF4" s="1117"/>
      <c r="YG4" s="1117"/>
      <c r="YH4" s="652">
        <v>0.12</v>
      </c>
      <c r="YI4" s="1116" t="s">
        <v>711</v>
      </c>
      <c r="YJ4" s="1117"/>
      <c r="YK4" s="1117"/>
      <c r="YL4" s="652">
        <v>0.14000000000000001</v>
      </c>
      <c r="YM4" s="1116" t="s">
        <v>712</v>
      </c>
      <c r="YN4" s="1117"/>
      <c r="YO4" s="1117"/>
      <c r="YP4" s="652">
        <v>0.16</v>
      </c>
      <c r="YQ4" s="1116" t="s">
        <v>713</v>
      </c>
      <c r="YR4" s="1117"/>
      <c r="YS4" s="1117"/>
      <c r="YT4" s="652">
        <v>0.22</v>
      </c>
      <c r="YU4" s="625" t="s">
        <v>714</v>
      </c>
      <c r="YV4" s="1118" t="s">
        <v>715</v>
      </c>
      <c r="YW4" s="628" t="s">
        <v>716</v>
      </c>
      <c r="YX4" s="631" t="s">
        <v>717</v>
      </c>
      <c r="YY4" s="1150" t="s">
        <v>707</v>
      </c>
      <c r="YZ4" s="1151"/>
      <c r="ZA4" s="1151"/>
      <c r="ZB4" s="599">
        <v>0.12</v>
      </c>
      <c r="ZC4" s="1150" t="s">
        <v>708</v>
      </c>
      <c r="ZD4" s="1151"/>
      <c r="ZE4" s="1151"/>
      <c r="ZF4" s="599">
        <v>0.12</v>
      </c>
      <c r="ZG4" s="1150" t="s">
        <v>709</v>
      </c>
      <c r="ZH4" s="1151"/>
      <c r="ZI4" s="1151"/>
      <c r="ZJ4" s="599">
        <v>0.12</v>
      </c>
      <c r="ZK4" s="1150" t="s">
        <v>710</v>
      </c>
      <c r="ZL4" s="1151"/>
      <c r="ZM4" s="1151"/>
      <c r="ZN4" s="599">
        <v>0.12</v>
      </c>
      <c r="ZO4" s="1150" t="s">
        <v>711</v>
      </c>
      <c r="ZP4" s="1151"/>
      <c r="ZQ4" s="1151"/>
      <c r="ZR4" s="599">
        <v>0.14000000000000001</v>
      </c>
      <c r="ZS4" s="1150" t="s">
        <v>712</v>
      </c>
      <c r="ZT4" s="1151"/>
      <c r="ZU4" s="1151"/>
      <c r="ZV4" s="599">
        <v>0.16</v>
      </c>
      <c r="ZW4" s="1150" t="s">
        <v>713</v>
      </c>
      <c r="ZX4" s="1151"/>
      <c r="ZY4" s="1151"/>
      <c r="ZZ4" s="599">
        <v>0.22</v>
      </c>
      <c r="AAA4" s="622" t="s">
        <v>714</v>
      </c>
      <c r="AAB4" s="1152" t="s">
        <v>715</v>
      </c>
      <c r="AAC4" s="616" t="s">
        <v>716</v>
      </c>
      <c r="AAD4" s="619" t="s">
        <v>717</v>
      </c>
      <c r="AAE4" s="1150" t="s">
        <v>707</v>
      </c>
      <c r="AAF4" s="1151"/>
      <c r="AAG4" s="1151"/>
      <c r="AAH4" s="599">
        <v>0.12</v>
      </c>
      <c r="AAI4" s="1150" t="s">
        <v>708</v>
      </c>
      <c r="AAJ4" s="1151"/>
      <c r="AAK4" s="1151"/>
      <c r="AAL4" s="599">
        <v>0.12</v>
      </c>
      <c r="AAM4" s="1150" t="s">
        <v>709</v>
      </c>
      <c r="AAN4" s="1151"/>
      <c r="AAO4" s="1151"/>
      <c r="AAP4" s="599">
        <v>0.12</v>
      </c>
      <c r="AAQ4" s="1150" t="s">
        <v>710</v>
      </c>
      <c r="AAR4" s="1151"/>
      <c r="AAS4" s="1151"/>
      <c r="AAT4" s="599">
        <v>0.12</v>
      </c>
      <c r="AAU4" s="1150" t="s">
        <v>711</v>
      </c>
      <c r="AAV4" s="1151"/>
      <c r="AAW4" s="1151"/>
      <c r="AAX4" s="599">
        <v>0.14000000000000001</v>
      </c>
      <c r="AAY4" s="1150" t="s">
        <v>712</v>
      </c>
      <c r="AAZ4" s="1151"/>
      <c r="ABA4" s="1151"/>
      <c r="ABB4" s="599">
        <v>0.16</v>
      </c>
      <c r="ABC4" s="1150" t="s">
        <v>713</v>
      </c>
      <c r="ABD4" s="1151"/>
      <c r="ABE4" s="1151"/>
      <c r="ABF4" s="599">
        <v>0.22</v>
      </c>
      <c r="ABG4" s="625" t="s">
        <v>714</v>
      </c>
      <c r="ABH4" s="1147" t="s">
        <v>715</v>
      </c>
      <c r="ABI4" s="628" t="s">
        <v>716</v>
      </c>
      <c r="ABJ4" s="631" t="s">
        <v>717</v>
      </c>
      <c r="ABK4" s="1150" t="s">
        <v>707</v>
      </c>
      <c r="ABL4" s="1151"/>
      <c r="ABM4" s="1151"/>
      <c r="ABN4" s="599">
        <v>0.12</v>
      </c>
      <c r="ABO4" s="1150" t="s">
        <v>708</v>
      </c>
      <c r="ABP4" s="1151"/>
      <c r="ABQ4" s="1151"/>
      <c r="ABR4" s="599">
        <v>0.12</v>
      </c>
      <c r="ABS4" s="1150" t="s">
        <v>709</v>
      </c>
      <c r="ABT4" s="1151"/>
      <c r="ABU4" s="1151"/>
      <c r="ABV4" s="599">
        <v>0.12</v>
      </c>
      <c r="ABW4" s="1150" t="s">
        <v>710</v>
      </c>
      <c r="ABX4" s="1151"/>
      <c r="ABY4" s="1151"/>
      <c r="ABZ4" s="599">
        <v>0.12</v>
      </c>
      <c r="ACA4" s="1150" t="s">
        <v>711</v>
      </c>
      <c r="ACB4" s="1151"/>
      <c r="ACC4" s="1151"/>
      <c r="ACD4" s="599">
        <v>0.14000000000000001</v>
      </c>
      <c r="ACE4" s="1150" t="s">
        <v>712</v>
      </c>
      <c r="ACF4" s="1151"/>
      <c r="ACG4" s="1151"/>
      <c r="ACH4" s="599">
        <v>0.16</v>
      </c>
      <c r="ACI4" s="1150" t="s">
        <v>713</v>
      </c>
      <c r="ACJ4" s="1151"/>
      <c r="ACK4" s="1151"/>
      <c r="ACL4" s="599">
        <v>0.22</v>
      </c>
      <c r="ACM4" s="622" t="s">
        <v>714</v>
      </c>
      <c r="ACN4" s="1139" t="s">
        <v>715</v>
      </c>
      <c r="ACO4" s="616" t="s">
        <v>716</v>
      </c>
      <c r="ACP4" s="619" t="s">
        <v>717</v>
      </c>
      <c r="ACQ4" s="1150" t="s">
        <v>707</v>
      </c>
      <c r="ACR4" s="1151"/>
      <c r="ACS4" s="1151"/>
      <c r="ACT4" s="599">
        <v>0.12</v>
      </c>
      <c r="ACU4" s="1150" t="s">
        <v>708</v>
      </c>
      <c r="ACV4" s="1151"/>
      <c r="ACW4" s="1151"/>
      <c r="ACX4" s="599">
        <v>0.12</v>
      </c>
      <c r="ACY4" s="1150" t="s">
        <v>709</v>
      </c>
      <c r="ACZ4" s="1151"/>
      <c r="ADA4" s="1151"/>
      <c r="ADB4" s="599">
        <v>0.12</v>
      </c>
      <c r="ADC4" s="1150" t="s">
        <v>710</v>
      </c>
      <c r="ADD4" s="1151"/>
      <c r="ADE4" s="1151"/>
      <c r="ADF4" s="599">
        <v>0.12</v>
      </c>
      <c r="ADG4" s="1150" t="s">
        <v>711</v>
      </c>
      <c r="ADH4" s="1151"/>
      <c r="ADI4" s="1151"/>
      <c r="ADJ4" s="599">
        <v>0.14000000000000001</v>
      </c>
      <c r="ADK4" s="1150" t="s">
        <v>712</v>
      </c>
      <c r="ADL4" s="1151"/>
      <c r="ADM4" s="1151"/>
      <c r="ADN4" s="599">
        <v>0.16</v>
      </c>
      <c r="ADO4" s="1150" t="s">
        <v>713</v>
      </c>
      <c r="ADP4" s="1151"/>
      <c r="ADQ4" s="1151"/>
      <c r="ADR4" s="599">
        <v>0.22</v>
      </c>
      <c r="ADS4" s="625" t="s">
        <v>714</v>
      </c>
      <c r="ADT4" s="1144" t="s">
        <v>715</v>
      </c>
      <c r="ADU4" s="628" t="s">
        <v>716</v>
      </c>
      <c r="ADV4" s="631" t="s">
        <v>717</v>
      </c>
      <c r="ADW4" s="1150" t="s">
        <v>707</v>
      </c>
      <c r="ADX4" s="1151"/>
      <c r="ADY4" s="1151"/>
      <c r="ADZ4" s="599">
        <v>0.12</v>
      </c>
      <c r="AEA4" s="1150" t="s">
        <v>708</v>
      </c>
      <c r="AEB4" s="1151"/>
      <c r="AEC4" s="1151"/>
      <c r="AED4" s="599">
        <v>0.12</v>
      </c>
      <c r="AEE4" s="1150" t="s">
        <v>709</v>
      </c>
      <c r="AEF4" s="1151"/>
      <c r="AEG4" s="1151"/>
      <c r="AEH4" s="599">
        <v>0.12</v>
      </c>
      <c r="AEI4" s="1150" t="s">
        <v>710</v>
      </c>
      <c r="AEJ4" s="1151"/>
      <c r="AEK4" s="1151"/>
      <c r="AEL4" s="599">
        <v>0.12</v>
      </c>
      <c r="AEM4" s="1150" t="s">
        <v>711</v>
      </c>
      <c r="AEN4" s="1151"/>
      <c r="AEO4" s="1151"/>
      <c r="AEP4" s="599">
        <v>0.14000000000000001</v>
      </c>
      <c r="AEQ4" s="1150" t="s">
        <v>712</v>
      </c>
      <c r="AER4" s="1151"/>
      <c r="AES4" s="1151"/>
      <c r="AET4" s="599">
        <v>0.16</v>
      </c>
      <c r="AEU4" s="1150" t="s">
        <v>713</v>
      </c>
      <c r="AEV4" s="1151"/>
      <c r="AEW4" s="1151"/>
      <c r="AEX4" s="599">
        <v>0.22</v>
      </c>
      <c r="AEY4" s="622" t="s">
        <v>714</v>
      </c>
      <c r="AEZ4" s="1139" t="s">
        <v>715</v>
      </c>
      <c r="AFA4" s="616" t="s">
        <v>716</v>
      </c>
      <c r="AFB4" s="619" t="s">
        <v>717</v>
      </c>
      <c r="AFC4" s="1135" t="s">
        <v>707</v>
      </c>
      <c r="AFD4" s="1136"/>
      <c r="AFE4" s="1136"/>
      <c r="AFF4" s="653">
        <v>0.12</v>
      </c>
      <c r="AFG4" s="1135" t="s">
        <v>708</v>
      </c>
      <c r="AFH4" s="1136"/>
      <c r="AFI4" s="1136"/>
      <c r="AFJ4" s="653">
        <v>0.12</v>
      </c>
      <c r="AFK4" s="1135" t="s">
        <v>709</v>
      </c>
      <c r="AFL4" s="1136"/>
      <c r="AFM4" s="1136"/>
      <c r="AFN4" s="653">
        <v>0.12</v>
      </c>
      <c r="AFO4" s="1135" t="s">
        <v>710</v>
      </c>
      <c r="AFP4" s="1136"/>
      <c r="AFQ4" s="1136"/>
      <c r="AFR4" s="653">
        <v>0.12</v>
      </c>
      <c r="AFS4" s="1135" t="s">
        <v>711</v>
      </c>
      <c r="AFT4" s="1136"/>
      <c r="AFU4" s="1136"/>
      <c r="AFV4" s="653">
        <v>0.14000000000000001</v>
      </c>
      <c r="AFW4" s="1135" t="s">
        <v>712</v>
      </c>
      <c r="AFX4" s="1136"/>
      <c r="AFY4" s="1136"/>
      <c r="AFZ4" s="653">
        <v>0.16</v>
      </c>
      <c r="AGA4" s="1135" t="s">
        <v>713</v>
      </c>
      <c r="AGB4" s="1136"/>
      <c r="AGC4" s="1136"/>
      <c r="AGD4" s="653">
        <v>0.22</v>
      </c>
      <c r="AGE4" s="623" t="s">
        <v>714</v>
      </c>
      <c r="AGF4" s="1122" t="s">
        <v>715</v>
      </c>
      <c r="AGG4" s="617" t="s">
        <v>716</v>
      </c>
      <c r="AGH4" s="620" t="s">
        <v>717</v>
      </c>
      <c r="AGI4" s="1116" t="s">
        <v>707</v>
      </c>
      <c r="AGJ4" s="1117"/>
      <c r="AGK4" s="1117"/>
      <c r="AGL4" s="652">
        <v>0.12</v>
      </c>
      <c r="AGM4" s="1116" t="s">
        <v>708</v>
      </c>
      <c r="AGN4" s="1117"/>
      <c r="AGO4" s="1117"/>
      <c r="AGP4" s="652">
        <v>0.12</v>
      </c>
      <c r="AGQ4" s="1116" t="s">
        <v>709</v>
      </c>
      <c r="AGR4" s="1117"/>
      <c r="AGS4" s="1117"/>
      <c r="AGT4" s="652">
        <v>0.12</v>
      </c>
      <c r="AGU4" s="1116" t="s">
        <v>710</v>
      </c>
      <c r="AGV4" s="1117"/>
      <c r="AGW4" s="1117"/>
      <c r="AGX4" s="652">
        <v>0.12</v>
      </c>
      <c r="AGY4" s="1116" t="s">
        <v>711</v>
      </c>
      <c r="AGZ4" s="1117"/>
      <c r="AHA4" s="1117"/>
      <c r="AHB4" s="652">
        <v>0.14000000000000001</v>
      </c>
      <c r="AHC4" s="1116" t="s">
        <v>712</v>
      </c>
      <c r="AHD4" s="1117"/>
      <c r="AHE4" s="1117"/>
      <c r="AHF4" s="652">
        <v>0.16</v>
      </c>
      <c r="AHG4" s="1116" t="s">
        <v>713</v>
      </c>
      <c r="AHH4" s="1117"/>
      <c r="AHI4" s="1117"/>
      <c r="AHJ4" s="652">
        <v>0.22</v>
      </c>
      <c r="AHK4" s="625" t="s">
        <v>714</v>
      </c>
      <c r="AHL4" s="1118" t="s">
        <v>715</v>
      </c>
      <c r="AHM4" s="628" t="s">
        <v>716</v>
      </c>
      <c r="AHN4" s="631" t="s">
        <v>717</v>
      </c>
      <c r="AHO4" s="1116" t="s">
        <v>707</v>
      </c>
      <c r="AHP4" s="1117"/>
      <c r="AHQ4" s="1117"/>
      <c r="AHR4" s="652">
        <v>0.12</v>
      </c>
      <c r="AHS4" s="1116" t="s">
        <v>708</v>
      </c>
      <c r="AHT4" s="1117"/>
      <c r="AHU4" s="1117"/>
      <c r="AHV4" s="652">
        <v>0.12</v>
      </c>
      <c r="AHW4" s="1116" t="s">
        <v>709</v>
      </c>
      <c r="AHX4" s="1117"/>
      <c r="AHY4" s="1117"/>
      <c r="AHZ4" s="652">
        <v>0.12</v>
      </c>
      <c r="AIA4" s="1116" t="s">
        <v>710</v>
      </c>
      <c r="AIB4" s="1117"/>
      <c r="AIC4" s="1117"/>
      <c r="AID4" s="652">
        <v>0.12</v>
      </c>
      <c r="AIE4" s="1116" t="s">
        <v>711</v>
      </c>
      <c r="AIF4" s="1117"/>
      <c r="AIG4" s="1117"/>
      <c r="AIH4" s="652">
        <v>0.14000000000000001</v>
      </c>
      <c r="AII4" s="1116" t="s">
        <v>712</v>
      </c>
      <c r="AIJ4" s="1117"/>
      <c r="AIK4" s="1117"/>
      <c r="AIL4" s="652">
        <v>0.16</v>
      </c>
      <c r="AIM4" s="1116" t="s">
        <v>713</v>
      </c>
      <c r="AIN4" s="1117"/>
      <c r="AIO4" s="1117"/>
      <c r="AIP4" s="652">
        <v>0.22</v>
      </c>
      <c r="AIQ4" s="622" t="s">
        <v>714</v>
      </c>
      <c r="AIR4" s="1121" t="s">
        <v>715</v>
      </c>
      <c r="AIS4" s="616" t="s">
        <v>716</v>
      </c>
      <c r="AIT4" s="619" t="s">
        <v>717</v>
      </c>
      <c r="AIU4" s="1116" t="s">
        <v>707</v>
      </c>
      <c r="AIV4" s="1117"/>
      <c r="AIW4" s="1117"/>
      <c r="AIX4" s="652">
        <v>0.12</v>
      </c>
      <c r="AIY4" s="1116" t="s">
        <v>708</v>
      </c>
      <c r="AIZ4" s="1117"/>
      <c r="AJA4" s="1117"/>
      <c r="AJB4" s="652">
        <v>0.12</v>
      </c>
      <c r="AJC4" s="1116" t="s">
        <v>709</v>
      </c>
      <c r="AJD4" s="1117"/>
      <c r="AJE4" s="1117"/>
      <c r="AJF4" s="652">
        <v>0.12</v>
      </c>
      <c r="AJG4" s="1116" t="s">
        <v>710</v>
      </c>
      <c r="AJH4" s="1117"/>
      <c r="AJI4" s="1117"/>
      <c r="AJJ4" s="652">
        <v>0.12</v>
      </c>
      <c r="AJK4" s="1116" t="s">
        <v>711</v>
      </c>
      <c r="AJL4" s="1117"/>
      <c r="AJM4" s="1117"/>
      <c r="AJN4" s="652">
        <v>0.14000000000000001</v>
      </c>
      <c r="AJO4" s="1116" t="s">
        <v>712</v>
      </c>
      <c r="AJP4" s="1117"/>
      <c r="AJQ4" s="1117"/>
      <c r="AJR4" s="652">
        <v>0.16</v>
      </c>
      <c r="AJS4" s="1116" t="s">
        <v>713</v>
      </c>
      <c r="AJT4" s="1117"/>
      <c r="AJU4" s="1117"/>
      <c r="AJV4" s="652">
        <v>0.22</v>
      </c>
      <c r="AJW4" s="625" t="s">
        <v>714</v>
      </c>
      <c r="AJX4" s="1118" t="s">
        <v>715</v>
      </c>
      <c r="AJY4" s="628" t="s">
        <v>716</v>
      </c>
      <c r="AJZ4" s="631" t="s">
        <v>717</v>
      </c>
      <c r="AKA4" s="1142" t="s">
        <v>707</v>
      </c>
      <c r="AKB4" s="1143"/>
      <c r="AKC4" s="1143"/>
      <c r="AKD4" s="656">
        <v>0.12</v>
      </c>
      <c r="AKE4" s="1142" t="s">
        <v>708</v>
      </c>
      <c r="AKF4" s="1143"/>
      <c r="AKG4" s="1143"/>
      <c r="AKH4" s="656">
        <v>0.12</v>
      </c>
      <c r="AKI4" s="1142" t="s">
        <v>709</v>
      </c>
      <c r="AKJ4" s="1143"/>
      <c r="AKK4" s="1143"/>
      <c r="AKL4" s="656">
        <v>0.12</v>
      </c>
      <c r="AKM4" s="1142" t="s">
        <v>710</v>
      </c>
      <c r="AKN4" s="1143"/>
      <c r="AKO4" s="1143"/>
      <c r="AKP4" s="656">
        <v>0.12</v>
      </c>
      <c r="AKQ4" s="1142" t="s">
        <v>711</v>
      </c>
      <c r="AKR4" s="1143"/>
      <c r="AKS4" s="1143"/>
      <c r="AKT4" s="656">
        <v>0.14000000000000001</v>
      </c>
      <c r="AKU4" s="1142" t="s">
        <v>712</v>
      </c>
      <c r="AKV4" s="1143"/>
      <c r="AKW4" s="1143"/>
      <c r="AKX4" s="656">
        <v>0.16</v>
      </c>
      <c r="AKY4" s="1142" t="s">
        <v>713</v>
      </c>
      <c r="AKZ4" s="1143"/>
      <c r="ALA4" s="1143"/>
      <c r="ALB4" s="656">
        <v>0.22</v>
      </c>
      <c r="ALC4" s="623" t="s">
        <v>714</v>
      </c>
      <c r="ALD4" s="1122" t="s">
        <v>715</v>
      </c>
      <c r="ALE4" s="617" t="s">
        <v>716</v>
      </c>
      <c r="ALF4" s="620" t="s">
        <v>717</v>
      </c>
      <c r="ALG4" s="1137" t="s">
        <v>707</v>
      </c>
      <c r="ALH4" s="1138"/>
      <c r="ALI4" s="1138"/>
      <c r="ALJ4" s="657">
        <v>0.12</v>
      </c>
      <c r="ALK4" s="1137" t="s">
        <v>708</v>
      </c>
      <c r="ALL4" s="1138"/>
      <c r="ALM4" s="1138"/>
      <c r="ALN4" s="657">
        <v>0.12</v>
      </c>
      <c r="ALO4" s="1137" t="s">
        <v>709</v>
      </c>
      <c r="ALP4" s="1138"/>
      <c r="ALQ4" s="1138"/>
      <c r="ALR4" s="657">
        <v>0.12</v>
      </c>
      <c r="ALS4" s="1137" t="s">
        <v>710</v>
      </c>
      <c r="ALT4" s="1138"/>
      <c r="ALU4" s="1138"/>
      <c r="ALV4" s="657">
        <v>0.12</v>
      </c>
      <c r="ALW4" s="1137" t="s">
        <v>711</v>
      </c>
      <c r="ALX4" s="1138"/>
      <c r="ALY4" s="1138"/>
      <c r="ALZ4" s="657">
        <v>0.14000000000000001</v>
      </c>
      <c r="AMA4" s="1137" t="s">
        <v>712</v>
      </c>
      <c r="AMB4" s="1138"/>
      <c r="AMC4" s="1138"/>
      <c r="AMD4" s="657">
        <v>0.16</v>
      </c>
      <c r="AME4" s="1137" t="s">
        <v>713</v>
      </c>
      <c r="AMF4" s="1138"/>
      <c r="AMG4" s="1138"/>
      <c r="AMH4" s="657">
        <v>0.22</v>
      </c>
      <c r="AMI4" s="625" t="s">
        <v>714</v>
      </c>
      <c r="AMJ4" s="1118" t="s">
        <v>715</v>
      </c>
      <c r="AMK4" s="628" t="s">
        <v>716</v>
      </c>
      <c r="AML4" s="631" t="s">
        <v>717</v>
      </c>
      <c r="AMM4" s="1137" t="s">
        <v>707</v>
      </c>
      <c r="AMN4" s="1138"/>
      <c r="AMO4" s="1138"/>
      <c r="AMP4" s="657">
        <v>0.12</v>
      </c>
      <c r="AMQ4" s="1137" t="s">
        <v>708</v>
      </c>
      <c r="AMR4" s="1138"/>
      <c r="AMS4" s="1138"/>
      <c r="AMT4" s="657">
        <v>0.12</v>
      </c>
      <c r="AMU4" s="1137" t="s">
        <v>709</v>
      </c>
      <c r="AMV4" s="1138"/>
      <c r="AMW4" s="1138"/>
      <c r="AMX4" s="657">
        <v>0.12</v>
      </c>
      <c r="AMY4" s="1137" t="s">
        <v>710</v>
      </c>
      <c r="AMZ4" s="1138"/>
      <c r="ANA4" s="1138"/>
      <c r="ANB4" s="657">
        <v>0.12</v>
      </c>
      <c r="ANC4" s="1137" t="s">
        <v>711</v>
      </c>
      <c r="AND4" s="1138"/>
      <c r="ANE4" s="1138"/>
      <c r="ANF4" s="657">
        <v>0.14000000000000001</v>
      </c>
      <c r="ANG4" s="1137" t="s">
        <v>712</v>
      </c>
      <c r="ANH4" s="1138"/>
      <c r="ANI4" s="1138"/>
      <c r="ANJ4" s="657">
        <v>0.16</v>
      </c>
      <c r="ANK4" s="1137" t="s">
        <v>713</v>
      </c>
      <c r="ANL4" s="1138"/>
      <c r="ANM4" s="1138"/>
      <c r="ANN4" s="657">
        <v>0.22</v>
      </c>
      <c r="ANO4" s="622" t="s">
        <v>714</v>
      </c>
      <c r="ANP4" s="1121" t="s">
        <v>715</v>
      </c>
      <c r="ANQ4" s="616" t="s">
        <v>716</v>
      </c>
      <c r="ANR4" s="619" t="s">
        <v>717</v>
      </c>
      <c r="ANS4" s="1137" t="s">
        <v>707</v>
      </c>
      <c r="ANT4" s="1138"/>
      <c r="ANU4" s="1138"/>
      <c r="ANV4" s="657">
        <v>0.12</v>
      </c>
      <c r="ANW4" s="1137" t="s">
        <v>708</v>
      </c>
      <c r="ANX4" s="1138"/>
      <c r="ANY4" s="1138"/>
      <c r="ANZ4" s="657">
        <v>0.12</v>
      </c>
      <c r="AOA4" s="1137" t="s">
        <v>709</v>
      </c>
      <c r="AOB4" s="1138"/>
      <c r="AOC4" s="1138"/>
      <c r="AOD4" s="657">
        <v>0.12</v>
      </c>
      <c r="AOE4" s="1137" t="s">
        <v>710</v>
      </c>
      <c r="AOF4" s="1138"/>
      <c r="AOG4" s="1138"/>
      <c r="AOH4" s="657">
        <v>0.12</v>
      </c>
      <c r="AOI4" s="1137" t="s">
        <v>711</v>
      </c>
      <c r="AOJ4" s="1138"/>
      <c r="AOK4" s="1138"/>
      <c r="AOL4" s="657">
        <v>0.14000000000000001</v>
      </c>
      <c r="AOM4" s="1137" t="s">
        <v>712</v>
      </c>
      <c r="AON4" s="1138"/>
      <c r="AOO4" s="1138"/>
      <c r="AOP4" s="657">
        <v>0.16</v>
      </c>
      <c r="AOQ4" s="1137" t="s">
        <v>713</v>
      </c>
      <c r="AOR4" s="1138"/>
      <c r="AOS4" s="1138"/>
      <c r="AOT4" s="657">
        <v>0.22</v>
      </c>
      <c r="AOU4" s="625" t="s">
        <v>714</v>
      </c>
      <c r="AOV4" s="1118" t="s">
        <v>715</v>
      </c>
      <c r="AOW4" s="628" t="s">
        <v>716</v>
      </c>
      <c r="AOX4" s="631" t="s">
        <v>717</v>
      </c>
      <c r="AOY4" s="1116" t="s">
        <v>707</v>
      </c>
      <c r="AOZ4" s="1117"/>
      <c r="APA4" s="1117"/>
      <c r="APB4" s="652">
        <v>0.12</v>
      </c>
      <c r="APC4" s="1116" t="s">
        <v>708</v>
      </c>
      <c r="APD4" s="1117"/>
      <c r="APE4" s="1117"/>
      <c r="APF4" s="652">
        <v>0.12</v>
      </c>
      <c r="APG4" s="1116" t="s">
        <v>709</v>
      </c>
      <c r="APH4" s="1117"/>
      <c r="API4" s="1117"/>
      <c r="APJ4" s="652">
        <v>0.12</v>
      </c>
      <c r="APK4" s="1116" t="s">
        <v>710</v>
      </c>
      <c r="APL4" s="1117"/>
      <c r="APM4" s="1117"/>
      <c r="APN4" s="652">
        <v>0.12</v>
      </c>
      <c r="APO4" s="1116" t="s">
        <v>711</v>
      </c>
      <c r="APP4" s="1117"/>
      <c r="APQ4" s="1117"/>
      <c r="APR4" s="652">
        <v>0.14000000000000001</v>
      </c>
      <c r="APS4" s="1116" t="s">
        <v>712</v>
      </c>
      <c r="APT4" s="1117"/>
      <c r="APU4" s="1117"/>
      <c r="APV4" s="652">
        <v>0.16</v>
      </c>
      <c r="APW4" s="1116" t="s">
        <v>713</v>
      </c>
      <c r="APX4" s="1117"/>
      <c r="APY4" s="1117"/>
      <c r="APZ4" s="652">
        <v>0.22</v>
      </c>
      <c r="AQA4" s="622" t="s">
        <v>714</v>
      </c>
      <c r="AQB4" s="1121" t="s">
        <v>715</v>
      </c>
      <c r="AQC4" s="616" t="s">
        <v>716</v>
      </c>
      <c r="AQD4" s="619" t="s">
        <v>717</v>
      </c>
      <c r="AQE4" s="1116" t="s">
        <v>707</v>
      </c>
      <c r="AQF4" s="1117"/>
      <c r="AQG4" s="1117"/>
      <c r="AQH4" s="652">
        <v>0.12</v>
      </c>
      <c r="AQI4" s="1116" t="s">
        <v>708</v>
      </c>
      <c r="AQJ4" s="1117"/>
      <c r="AQK4" s="1117"/>
      <c r="AQL4" s="652">
        <v>0.12</v>
      </c>
      <c r="AQM4" s="1116" t="s">
        <v>709</v>
      </c>
      <c r="AQN4" s="1117"/>
      <c r="AQO4" s="1117"/>
      <c r="AQP4" s="652">
        <v>0.12</v>
      </c>
      <c r="AQQ4" s="1116" t="s">
        <v>710</v>
      </c>
      <c r="AQR4" s="1117"/>
      <c r="AQS4" s="1117"/>
      <c r="AQT4" s="652">
        <v>0.12</v>
      </c>
      <c r="AQU4" s="1116" t="s">
        <v>711</v>
      </c>
      <c r="AQV4" s="1117"/>
      <c r="AQW4" s="1117"/>
      <c r="AQX4" s="652">
        <v>0.14000000000000001</v>
      </c>
      <c r="AQY4" s="1116" t="s">
        <v>712</v>
      </c>
      <c r="AQZ4" s="1117"/>
      <c r="ARA4" s="1117"/>
      <c r="ARB4" s="652">
        <v>0.16</v>
      </c>
      <c r="ARC4" s="1116" t="s">
        <v>713</v>
      </c>
      <c r="ARD4" s="1117"/>
      <c r="ARE4" s="1117"/>
      <c r="ARF4" s="652">
        <v>0.22</v>
      </c>
      <c r="ARG4" s="625" t="s">
        <v>714</v>
      </c>
      <c r="ARH4" s="1147" t="s">
        <v>715</v>
      </c>
      <c r="ARI4" s="628" t="s">
        <v>716</v>
      </c>
      <c r="ARJ4" s="631" t="s">
        <v>717</v>
      </c>
      <c r="ARK4" s="1116" t="s">
        <v>707</v>
      </c>
      <c r="ARL4" s="1117"/>
      <c r="ARM4" s="1117"/>
      <c r="ARN4" s="652">
        <v>0.12</v>
      </c>
      <c r="ARO4" s="1116" t="s">
        <v>708</v>
      </c>
      <c r="ARP4" s="1117"/>
      <c r="ARQ4" s="1117"/>
      <c r="ARR4" s="652">
        <v>0.12</v>
      </c>
      <c r="ARS4" s="1116" t="s">
        <v>709</v>
      </c>
      <c r="ART4" s="1117"/>
      <c r="ARU4" s="1117"/>
      <c r="ARV4" s="652">
        <v>0.12</v>
      </c>
      <c r="ARW4" s="1116" t="s">
        <v>710</v>
      </c>
      <c r="ARX4" s="1117"/>
      <c r="ARY4" s="1117"/>
      <c r="ARZ4" s="652">
        <v>0.12</v>
      </c>
      <c r="ASA4" s="1116" t="s">
        <v>711</v>
      </c>
      <c r="ASB4" s="1117"/>
      <c r="ASC4" s="1117"/>
      <c r="ASD4" s="652">
        <v>0.14000000000000001</v>
      </c>
      <c r="ASE4" s="1116" t="s">
        <v>712</v>
      </c>
      <c r="ASF4" s="1117"/>
      <c r="ASG4" s="1117"/>
      <c r="ASH4" s="652">
        <v>0.16</v>
      </c>
      <c r="ASI4" s="1116" t="s">
        <v>713</v>
      </c>
      <c r="ASJ4" s="1117"/>
      <c r="ASK4" s="1117"/>
      <c r="ASL4" s="652">
        <v>0.22</v>
      </c>
      <c r="ASM4" s="622" t="s">
        <v>714</v>
      </c>
      <c r="ASN4" s="1139" t="s">
        <v>715</v>
      </c>
      <c r="ASO4" s="616" t="s">
        <v>716</v>
      </c>
      <c r="ASP4" s="619" t="s">
        <v>717</v>
      </c>
      <c r="ASQ4" s="1116" t="s">
        <v>707</v>
      </c>
      <c r="ASR4" s="1117"/>
      <c r="ASS4" s="1117"/>
      <c r="AST4" s="652">
        <v>0.12</v>
      </c>
      <c r="ASU4" s="1116" t="s">
        <v>708</v>
      </c>
      <c r="ASV4" s="1117"/>
      <c r="ASW4" s="1117"/>
      <c r="ASX4" s="652">
        <v>0.12</v>
      </c>
      <c r="ASY4" s="1116" t="s">
        <v>709</v>
      </c>
      <c r="ASZ4" s="1117"/>
      <c r="ATA4" s="1117"/>
      <c r="ATB4" s="652">
        <v>0.12</v>
      </c>
      <c r="ATC4" s="1116" t="s">
        <v>710</v>
      </c>
      <c r="ATD4" s="1117"/>
      <c r="ATE4" s="1117"/>
      <c r="ATF4" s="652">
        <v>0.12</v>
      </c>
      <c r="ATG4" s="1116" t="s">
        <v>711</v>
      </c>
      <c r="ATH4" s="1117"/>
      <c r="ATI4" s="1117"/>
      <c r="ATJ4" s="652">
        <v>0.14000000000000001</v>
      </c>
      <c r="ATK4" s="1116" t="s">
        <v>712</v>
      </c>
      <c r="ATL4" s="1117"/>
      <c r="ATM4" s="1117"/>
      <c r="ATN4" s="652">
        <v>0.16</v>
      </c>
      <c r="ATO4" s="1116" t="s">
        <v>713</v>
      </c>
      <c r="ATP4" s="1117"/>
      <c r="ATQ4" s="1117"/>
      <c r="ATR4" s="652">
        <v>0.22</v>
      </c>
      <c r="ATS4" s="625" t="s">
        <v>714</v>
      </c>
      <c r="ATT4" s="1144" t="s">
        <v>715</v>
      </c>
      <c r="ATU4" s="628" t="s">
        <v>716</v>
      </c>
      <c r="ATV4" s="631" t="s">
        <v>717</v>
      </c>
      <c r="ATW4" s="1116" t="s">
        <v>707</v>
      </c>
      <c r="ATX4" s="1117"/>
      <c r="ATY4" s="1117"/>
      <c r="ATZ4" s="652">
        <v>0.12</v>
      </c>
      <c r="AUA4" s="1116" t="s">
        <v>708</v>
      </c>
      <c r="AUB4" s="1117"/>
      <c r="AUC4" s="1117"/>
      <c r="AUD4" s="652">
        <v>0.12</v>
      </c>
      <c r="AUE4" s="1116" t="s">
        <v>709</v>
      </c>
      <c r="AUF4" s="1117"/>
      <c r="AUG4" s="1117"/>
      <c r="AUH4" s="652">
        <v>0.12</v>
      </c>
      <c r="AUI4" s="1116" t="s">
        <v>710</v>
      </c>
      <c r="AUJ4" s="1117"/>
      <c r="AUK4" s="1117"/>
      <c r="AUL4" s="652">
        <v>0.12</v>
      </c>
      <c r="AUM4" s="1116" t="s">
        <v>711</v>
      </c>
      <c r="AUN4" s="1117"/>
      <c r="AUO4" s="1117"/>
      <c r="AUP4" s="652">
        <v>0.14000000000000001</v>
      </c>
      <c r="AUQ4" s="1116" t="s">
        <v>712</v>
      </c>
      <c r="AUR4" s="1117"/>
      <c r="AUS4" s="1117"/>
      <c r="AUT4" s="652">
        <v>0.16</v>
      </c>
      <c r="AUU4" s="1116" t="s">
        <v>713</v>
      </c>
      <c r="AUV4" s="1117"/>
      <c r="AUW4" s="1117"/>
      <c r="AUX4" s="652">
        <v>0.22</v>
      </c>
      <c r="AUY4" s="622" t="s">
        <v>714</v>
      </c>
      <c r="AUZ4" s="1139" t="s">
        <v>715</v>
      </c>
      <c r="AVA4" s="616" t="s">
        <v>716</v>
      </c>
      <c r="AVB4" s="619" t="s">
        <v>717</v>
      </c>
      <c r="AVC4" s="1142" t="s">
        <v>707</v>
      </c>
      <c r="AVD4" s="1143"/>
      <c r="AVE4" s="1143"/>
      <c r="AVF4" s="656">
        <v>0.12</v>
      </c>
      <c r="AVG4" s="1142" t="s">
        <v>708</v>
      </c>
      <c r="AVH4" s="1143"/>
      <c r="AVI4" s="1143"/>
      <c r="AVJ4" s="656">
        <v>0.12</v>
      </c>
      <c r="AVK4" s="1142" t="s">
        <v>709</v>
      </c>
      <c r="AVL4" s="1143"/>
      <c r="AVM4" s="1143"/>
      <c r="AVN4" s="656">
        <v>0.12</v>
      </c>
      <c r="AVO4" s="1142" t="s">
        <v>710</v>
      </c>
      <c r="AVP4" s="1143"/>
      <c r="AVQ4" s="1143"/>
      <c r="AVR4" s="656">
        <v>0.12</v>
      </c>
      <c r="AVS4" s="1142" t="s">
        <v>711</v>
      </c>
      <c r="AVT4" s="1143"/>
      <c r="AVU4" s="1143"/>
      <c r="AVV4" s="656">
        <v>0.14000000000000001</v>
      </c>
      <c r="AVW4" s="1142" t="s">
        <v>712</v>
      </c>
      <c r="AVX4" s="1143"/>
      <c r="AVY4" s="1143"/>
      <c r="AVZ4" s="656">
        <v>0.16</v>
      </c>
      <c r="AWA4" s="1142" t="s">
        <v>713</v>
      </c>
      <c r="AWB4" s="1143"/>
      <c r="AWC4" s="1143"/>
      <c r="AWD4" s="656">
        <v>0.22</v>
      </c>
      <c r="AWE4" s="623" t="s">
        <v>714</v>
      </c>
      <c r="AWF4" s="1122" t="s">
        <v>715</v>
      </c>
      <c r="AWG4" s="617" t="s">
        <v>716</v>
      </c>
      <c r="AWH4" s="620" t="s">
        <v>717</v>
      </c>
      <c r="AWI4" s="1137" t="s">
        <v>707</v>
      </c>
      <c r="AWJ4" s="1138"/>
      <c r="AWK4" s="1138"/>
      <c r="AWL4" s="657">
        <v>0.12</v>
      </c>
      <c r="AWM4" s="1137" t="s">
        <v>708</v>
      </c>
      <c r="AWN4" s="1138"/>
      <c r="AWO4" s="1138"/>
      <c r="AWP4" s="657">
        <v>0.12</v>
      </c>
      <c r="AWQ4" s="1137" t="s">
        <v>709</v>
      </c>
      <c r="AWR4" s="1138"/>
      <c r="AWS4" s="1138"/>
      <c r="AWT4" s="657">
        <v>0.12</v>
      </c>
      <c r="AWU4" s="1137" t="s">
        <v>710</v>
      </c>
      <c r="AWV4" s="1138"/>
      <c r="AWW4" s="1138"/>
      <c r="AWX4" s="657">
        <v>0.12</v>
      </c>
      <c r="AWY4" s="1137" t="s">
        <v>711</v>
      </c>
      <c r="AWZ4" s="1138"/>
      <c r="AXA4" s="1138"/>
      <c r="AXB4" s="657">
        <v>0.14000000000000001</v>
      </c>
      <c r="AXC4" s="1137" t="s">
        <v>712</v>
      </c>
      <c r="AXD4" s="1138"/>
      <c r="AXE4" s="1138"/>
      <c r="AXF4" s="657">
        <v>0.16</v>
      </c>
      <c r="AXG4" s="1137" t="s">
        <v>713</v>
      </c>
      <c r="AXH4" s="1138"/>
      <c r="AXI4" s="1138"/>
      <c r="AXJ4" s="657">
        <v>0.22</v>
      </c>
      <c r="AXK4" s="625" t="s">
        <v>714</v>
      </c>
      <c r="AXL4" s="1118" t="s">
        <v>715</v>
      </c>
      <c r="AXM4" s="628" t="s">
        <v>716</v>
      </c>
      <c r="AXN4" s="631" t="s">
        <v>717</v>
      </c>
      <c r="AXO4" s="1137" t="s">
        <v>707</v>
      </c>
      <c r="AXP4" s="1138"/>
      <c r="AXQ4" s="1138"/>
      <c r="AXR4" s="657">
        <v>0.12</v>
      </c>
      <c r="AXS4" s="1137" t="s">
        <v>708</v>
      </c>
      <c r="AXT4" s="1138"/>
      <c r="AXU4" s="1138"/>
      <c r="AXV4" s="657">
        <v>0.12</v>
      </c>
      <c r="AXW4" s="1137" t="s">
        <v>709</v>
      </c>
      <c r="AXX4" s="1138"/>
      <c r="AXY4" s="1138"/>
      <c r="AXZ4" s="657">
        <v>0.12</v>
      </c>
      <c r="AYA4" s="1137" t="s">
        <v>710</v>
      </c>
      <c r="AYB4" s="1138"/>
      <c r="AYC4" s="1138"/>
      <c r="AYD4" s="657">
        <v>0.12</v>
      </c>
      <c r="AYE4" s="1137" t="s">
        <v>711</v>
      </c>
      <c r="AYF4" s="1138"/>
      <c r="AYG4" s="1138"/>
      <c r="AYH4" s="657">
        <v>0.14000000000000001</v>
      </c>
      <c r="AYI4" s="1137" t="s">
        <v>712</v>
      </c>
      <c r="AYJ4" s="1138"/>
      <c r="AYK4" s="1138"/>
      <c r="AYL4" s="657">
        <v>0.16</v>
      </c>
      <c r="AYM4" s="1137" t="s">
        <v>713</v>
      </c>
      <c r="AYN4" s="1138"/>
      <c r="AYO4" s="1138"/>
      <c r="AYP4" s="657">
        <v>0.22</v>
      </c>
      <c r="AYQ4" s="622" t="s">
        <v>714</v>
      </c>
      <c r="AYR4" s="1121" t="s">
        <v>715</v>
      </c>
      <c r="AYS4" s="616" t="s">
        <v>716</v>
      </c>
      <c r="AYT4" s="619" t="s">
        <v>717</v>
      </c>
      <c r="AYU4" s="1137" t="s">
        <v>707</v>
      </c>
      <c r="AYV4" s="1138"/>
      <c r="AYW4" s="1138"/>
      <c r="AYX4" s="657">
        <v>0.12</v>
      </c>
      <c r="AYY4" s="1137" t="s">
        <v>708</v>
      </c>
      <c r="AYZ4" s="1138"/>
      <c r="AZA4" s="1138"/>
      <c r="AZB4" s="657">
        <v>0.12</v>
      </c>
      <c r="AZC4" s="1137" t="s">
        <v>709</v>
      </c>
      <c r="AZD4" s="1138"/>
      <c r="AZE4" s="1138"/>
      <c r="AZF4" s="657">
        <v>0.12</v>
      </c>
      <c r="AZG4" s="1137" t="s">
        <v>710</v>
      </c>
      <c r="AZH4" s="1138"/>
      <c r="AZI4" s="1138"/>
      <c r="AZJ4" s="657">
        <v>0.12</v>
      </c>
      <c r="AZK4" s="1137" t="s">
        <v>711</v>
      </c>
      <c r="AZL4" s="1138"/>
      <c r="AZM4" s="1138"/>
      <c r="AZN4" s="657">
        <v>0.14000000000000001</v>
      </c>
      <c r="AZO4" s="1137" t="s">
        <v>712</v>
      </c>
      <c r="AZP4" s="1138"/>
      <c r="AZQ4" s="1138"/>
      <c r="AZR4" s="657">
        <v>0.16</v>
      </c>
      <c r="AZS4" s="1137" t="s">
        <v>713</v>
      </c>
      <c r="AZT4" s="1138"/>
      <c r="AZU4" s="1138"/>
      <c r="AZV4" s="657">
        <v>0.22</v>
      </c>
      <c r="AZW4" s="625" t="s">
        <v>714</v>
      </c>
      <c r="AZX4" s="1118" t="s">
        <v>715</v>
      </c>
      <c r="AZY4" s="628" t="s">
        <v>716</v>
      </c>
      <c r="AZZ4" s="631" t="s">
        <v>717</v>
      </c>
      <c r="BAA4" s="1135" t="s">
        <v>707</v>
      </c>
      <c r="BAB4" s="1136"/>
      <c r="BAC4" s="1136"/>
      <c r="BAD4" s="653">
        <v>0.12</v>
      </c>
      <c r="BAE4" s="1135" t="s">
        <v>708</v>
      </c>
      <c r="BAF4" s="1136"/>
      <c r="BAG4" s="1136"/>
      <c r="BAH4" s="653">
        <v>0.12</v>
      </c>
      <c r="BAI4" s="1135" t="s">
        <v>709</v>
      </c>
      <c r="BAJ4" s="1136"/>
      <c r="BAK4" s="1136"/>
      <c r="BAL4" s="653">
        <v>0.12</v>
      </c>
      <c r="BAM4" s="1135" t="s">
        <v>710</v>
      </c>
      <c r="BAN4" s="1136"/>
      <c r="BAO4" s="1136"/>
      <c r="BAP4" s="653">
        <v>0.12</v>
      </c>
      <c r="BAQ4" s="1135" t="s">
        <v>711</v>
      </c>
      <c r="BAR4" s="1136"/>
      <c r="BAS4" s="1136"/>
      <c r="BAT4" s="653">
        <v>0.14000000000000001</v>
      </c>
      <c r="BAU4" s="1135" t="s">
        <v>712</v>
      </c>
      <c r="BAV4" s="1136"/>
      <c r="BAW4" s="1136"/>
      <c r="BAX4" s="653">
        <v>0.16</v>
      </c>
      <c r="BAY4" s="1135" t="s">
        <v>713</v>
      </c>
      <c r="BAZ4" s="1136"/>
      <c r="BBA4" s="1136"/>
      <c r="BBB4" s="653">
        <v>0.22</v>
      </c>
      <c r="BBC4" s="623" t="s">
        <v>714</v>
      </c>
      <c r="BBD4" s="1122" t="s">
        <v>715</v>
      </c>
      <c r="BBE4" s="617" t="s">
        <v>716</v>
      </c>
      <c r="BBF4" s="620" t="s">
        <v>717</v>
      </c>
      <c r="BBG4" s="1116" t="s">
        <v>707</v>
      </c>
      <c r="BBH4" s="1117"/>
      <c r="BBI4" s="1117"/>
      <c r="BBJ4" s="652">
        <v>0.12</v>
      </c>
      <c r="BBK4" s="1116" t="s">
        <v>708</v>
      </c>
      <c r="BBL4" s="1117"/>
      <c r="BBM4" s="1117"/>
      <c r="BBN4" s="652">
        <v>0.12</v>
      </c>
      <c r="BBO4" s="1116" t="s">
        <v>709</v>
      </c>
      <c r="BBP4" s="1117"/>
      <c r="BBQ4" s="1117"/>
      <c r="BBR4" s="652">
        <v>0.12</v>
      </c>
      <c r="BBS4" s="1116" t="s">
        <v>710</v>
      </c>
      <c r="BBT4" s="1117"/>
      <c r="BBU4" s="1117"/>
      <c r="BBV4" s="652">
        <v>0.12</v>
      </c>
      <c r="BBW4" s="1116" t="s">
        <v>711</v>
      </c>
      <c r="BBX4" s="1117"/>
      <c r="BBY4" s="1117"/>
      <c r="BBZ4" s="652">
        <v>0.14000000000000001</v>
      </c>
      <c r="BCA4" s="1116" t="s">
        <v>712</v>
      </c>
      <c r="BCB4" s="1117"/>
      <c r="BCC4" s="1117"/>
      <c r="BCD4" s="652">
        <v>0.16</v>
      </c>
      <c r="BCE4" s="1116" t="s">
        <v>713</v>
      </c>
      <c r="BCF4" s="1117"/>
      <c r="BCG4" s="1117"/>
      <c r="BCH4" s="652">
        <v>0.22</v>
      </c>
      <c r="BCI4" s="625" t="s">
        <v>714</v>
      </c>
      <c r="BCJ4" s="1118" t="s">
        <v>715</v>
      </c>
      <c r="BCK4" s="628" t="s">
        <v>716</v>
      </c>
      <c r="BCL4" s="631" t="s">
        <v>717</v>
      </c>
      <c r="BCM4" s="1116" t="s">
        <v>707</v>
      </c>
      <c r="BCN4" s="1117"/>
      <c r="BCO4" s="1117"/>
      <c r="BCP4" s="652">
        <v>0.12</v>
      </c>
      <c r="BCQ4" s="1116" t="s">
        <v>708</v>
      </c>
      <c r="BCR4" s="1117"/>
      <c r="BCS4" s="1117"/>
      <c r="BCT4" s="652">
        <v>0.12</v>
      </c>
      <c r="BCU4" s="1116" t="s">
        <v>709</v>
      </c>
      <c r="BCV4" s="1117"/>
      <c r="BCW4" s="1117"/>
      <c r="BCX4" s="652">
        <v>0.12</v>
      </c>
      <c r="BCY4" s="1116" t="s">
        <v>710</v>
      </c>
      <c r="BCZ4" s="1117"/>
      <c r="BDA4" s="1117"/>
      <c r="BDB4" s="652">
        <v>0.12</v>
      </c>
      <c r="BDC4" s="1116" t="s">
        <v>711</v>
      </c>
      <c r="BDD4" s="1117"/>
      <c r="BDE4" s="1117"/>
      <c r="BDF4" s="652">
        <v>0.14000000000000001</v>
      </c>
      <c r="BDG4" s="1116" t="s">
        <v>712</v>
      </c>
      <c r="BDH4" s="1117"/>
      <c r="BDI4" s="1117"/>
      <c r="BDJ4" s="652">
        <v>0.16</v>
      </c>
      <c r="BDK4" s="1116" t="s">
        <v>713</v>
      </c>
      <c r="BDL4" s="1117"/>
      <c r="BDM4" s="1117"/>
      <c r="BDN4" s="652">
        <v>0.22</v>
      </c>
      <c r="BDO4" s="622" t="s">
        <v>714</v>
      </c>
      <c r="BDP4" s="1121" t="s">
        <v>715</v>
      </c>
      <c r="BDQ4" s="616" t="s">
        <v>716</v>
      </c>
      <c r="BDR4" s="619" t="s">
        <v>717</v>
      </c>
      <c r="BDS4" s="1116" t="s">
        <v>707</v>
      </c>
      <c r="BDT4" s="1117"/>
      <c r="BDU4" s="1117"/>
      <c r="BDV4" s="652">
        <v>0.12</v>
      </c>
      <c r="BDW4" s="1116" t="s">
        <v>708</v>
      </c>
      <c r="BDX4" s="1117"/>
      <c r="BDY4" s="1117"/>
      <c r="BDZ4" s="652">
        <v>0.12</v>
      </c>
      <c r="BEA4" s="1116" t="s">
        <v>709</v>
      </c>
      <c r="BEB4" s="1117"/>
      <c r="BEC4" s="1117"/>
      <c r="BED4" s="652">
        <v>0.12</v>
      </c>
      <c r="BEE4" s="1116" t="s">
        <v>710</v>
      </c>
      <c r="BEF4" s="1117"/>
      <c r="BEG4" s="1117"/>
      <c r="BEH4" s="652">
        <v>0.12</v>
      </c>
      <c r="BEI4" s="1116" t="s">
        <v>711</v>
      </c>
      <c r="BEJ4" s="1117"/>
      <c r="BEK4" s="1117"/>
      <c r="BEL4" s="652">
        <v>0.14000000000000001</v>
      </c>
      <c r="BEM4" s="1116" t="s">
        <v>712</v>
      </c>
      <c r="BEN4" s="1117"/>
      <c r="BEO4" s="1117"/>
      <c r="BEP4" s="652">
        <v>0.16</v>
      </c>
      <c r="BEQ4" s="1116" t="s">
        <v>713</v>
      </c>
      <c r="BER4" s="1117"/>
      <c r="BES4" s="1117"/>
      <c r="BET4" s="652">
        <v>0.22</v>
      </c>
      <c r="BEU4" s="625" t="s">
        <v>714</v>
      </c>
      <c r="BEV4" s="1118" t="s">
        <v>715</v>
      </c>
      <c r="BEW4" s="628" t="s">
        <v>716</v>
      </c>
      <c r="BEX4" s="631" t="s">
        <v>717</v>
      </c>
      <c r="BEY4" s="1150" t="s">
        <v>707</v>
      </c>
      <c r="BEZ4" s="1151"/>
      <c r="BFA4" s="1151"/>
      <c r="BFB4" s="599">
        <v>0.12</v>
      </c>
      <c r="BFC4" s="1150" t="s">
        <v>708</v>
      </c>
      <c r="BFD4" s="1151"/>
      <c r="BFE4" s="1151"/>
      <c r="BFF4" s="599">
        <v>0.12</v>
      </c>
      <c r="BFG4" s="1150" t="s">
        <v>709</v>
      </c>
      <c r="BFH4" s="1151"/>
      <c r="BFI4" s="1151"/>
      <c r="BFJ4" s="599">
        <v>0.12</v>
      </c>
      <c r="BFK4" s="1150" t="s">
        <v>710</v>
      </c>
      <c r="BFL4" s="1151"/>
      <c r="BFM4" s="1151"/>
      <c r="BFN4" s="599">
        <v>0.12</v>
      </c>
      <c r="BFO4" s="1150" t="s">
        <v>711</v>
      </c>
      <c r="BFP4" s="1151"/>
      <c r="BFQ4" s="1151"/>
      <c r="BFR4" s="599">
        <v>0.14000000000000001</v>
      </c>
      <c r="BFS4" s="1150" t="s">
        <v>712</v>
      </c>
      <c r="BFT4" s="1151"/>
      <c r="BFU4" s="1151"/>
      <c r="BFV4" s="599">
        <v>0.16</v>
      </c>
      <c r="BFW4" s="1150" t="s">
        <v>713</v>
      </c>
      <c r="BFX4" s="1151"/>
      <c r="BFY4" s="1151"/>
      <c r="BFZ4" s="599">
        <v>0.22</v>
      </c>
      <c r="BGA4" s="622" t="s">
        <v>714</v>
      </c>
      <c r="BGB4" s="1121" t="s">
        <v>715</v>
      </c>
      <c r="BGC4" s="616" t="s">
        <v>716</v>
      </c>
      <c r="BGD4" s="619" t="s">
        <v>717</v>
      </c>
      <c r="BGE4" s="1150" t="s">
        <v>707</v>
      </c>
      <c r="BGF4" s="1151"/>
      <c r="BGG4" s="1151"/>
      <c r="BGH4" s="599">
        <v>0.12</v>
      </c>
      <c r="BGI4" s="1150" t="s">
        <v>708</v>
      </c>
      <c r="BGJ4" s="1151"/>
      <c r="BGK4" s="1151"/>
      <c r="BGL4" s="599">
        <v>0.12</v>
      </c>
      <c r="BGM4" s="1150" t="s">
        <v>709</v>
      </c>
      <c r="BGN4" s="1151"/>
      <c r="BGO4" s="1151"/>
      <c r="BGP4" s="599">
        <v>0.12</v>
      </c>
      <c r="BGQ4" s="1150" t="s">
        <v>710</v>
      </c>
      <c r="BGR4" s="1151"/>
      <c r="BGS4" s="1151"/>
      <c r="BGT4" s="599">
        <v>0.12</v>
      </c>
      <c r="BGU4" s="1150" t="s">
        <v>711</v>
      </c>
      <c r="BGV4" s="1151"/>
      <c r="BGW4" s="1151"/>
      <c r="BGX4" s="599">
        <v>0.14000000000000001</v>
      </c>
      <c r="BGY4" s="1150" t="s">
        <v>712</v>
      </c>
      <c r="BGZ4" s="1151"/>
      <c r="BHA4" s="1151"/>
      <c r="BHB4" s="599">
        <v>0.16</v>
      </c>
      <c r="BHC4" s="1150" t="s">
        <v>713</v>
      </c>
      <c r="BHD4" s="1151"/>
      <c r="BHE4" s="1151"/>
      <c r="BHF4" s="599">
        <v>0.22</v>
      </c>
      <c r="BHG4" s="625" t="s">
        <v>714</v>
      </c>
      <c r="BHH4" s="1147" t="s">
        <v>715</v>
      </c>
      <c r="BHI4" s="628" t="s">
        <v>716</v>
      </c>
      <c r="BHJ4" s="631" t="s">
        <v>717</v>
      </c>
      <c r="BHK4" s="1150" t="s">
        <v>707</v>
      </c>
      <c r="BHL4" s="1151"/>
      <c r="BHM4" s="1151"/>
      <c r="BHN4" s="599">
        <v>0.12</v>
      </c>
      <c r="BHO4" s="1150" t="s">
        <v>708</v>
      </c>
      <c r="BHP4" s="1151"/>
      <c r="BHQ4" s="1151"/>
      <c r="BHR4" s="599">
        <v>0.12</v>
      </c>
      <c r="BHS4" s="1150" t="s">
        <v>709</v>
      </c>
      <c r="BHT4" s="1151"/>
      <c r="BHU4" s="1151"/>
      <c r="BHV4" s="599">
        <v>0.12</v>
      </c>
      <c r="BHW4" s="1150" t="s">
        <v>710</v>
      </c>
      <c r="BHX4" s="1151"/>
      <c r="BHY4" s="1151"/>
      <c r="BHZ4" s="599">
        <v>0.12</v>
      </c>
      <c r="BIA4" s="1150" t="s">
        <v>711</v>
      </c>
      <c r="BIB4" s="1151"/>
      <c r="BIC4" s="1151"/>
      <c r="BID4" s="599">
        <v>0.14000000000000001</v>
      </c>
      <c r="BIE4" s="1150" t="s">
        <v>712</v>
      </c>
      <c r="BIF4" s="1151"/>
      <c r="BIG4" s="1151"/>
      <c r="BIH4" s="599">
        <v>0.16</v>
      </c>
      <c r="BII4" s="1150" t="s">
        <v>713</v>
      </c>
      <c r="BIJ4" s="1151"/>
      <c r="BIK4" s="1151"/>
      <c r="BIL4" s="599">
        <v>0.22</v>
      </c>
      <c r="BIM4" s="622" t="s">
        <v>714</v>
      </c>
      <c r="BIN4" s="1139" t="s">
        <v>715</v>
      </c>
      <c r="BIO4" s="616" t="s">
        <v>716</v>
      </c>
      <c r="BIP4" s="619" t="s">
        <v>717</v>
      </c>
      <c r="BIQ4" s="1150" t="s">
        <v>707</v>
      </c>
      <c r="BIR4" s="1151"/>
      <c r="BIS4" s="1151"/>
      <c r="BIT4" s="599">
        <v>0.12</v>
      </c>
      <c r="BIU4" s="1150" t="s">
        <v>708</v>
      </c>
      <c r="BIV4" s="1151"/>
      <c r="BIW4" s="1151"/>
      <c r="BIX4" s="599">
        <v>0.12</v>
      </c>
      <c r="BIY4" s="1150" t="s">
        <v>709</v>
      </c>
      <c r="BIZ4" s="1151"/>
      <c r="BJA4" s="1151"/>
      <c r="BJB4" s="599">
        <v>0.12</v>
      </c>
      <c r="BJC4" s="1150" t="s">
        <v>710</v>
      </c>
      <c r="BJD4" s="1151"/>
      <c r="BJE4" s="1151"/>
      <c r="BJF4" s="599">
        <v>0.12</v>
      </c>
      <c r="BJG4" s="1150" t="s">
        <v>711</v>
      </c>
      <c r="BJH4" s="1151"/>
      <c r="BJI4" s="1151"/>
      <c r="BJJ4" s="599">
        <v>0.14000000000000001</v>
      </c>
      <c r="BJK4" s="1150" t="s">
        <v>712</v>
      </c>
      <c r="BJL4" s="1151"/>
      <c r="BJM4" s="1151"/>
      <c r="BJN4" s="599">
        <v>0.16</v>
      </c>
      <c r="BJO4" s="1150" t="s">
        <v>713</v>
      </c>
      <c r="BJP4" s="1151"/>
      <c r="BJQ4" s="1151"/>
      <c r="BJR4" s="599">
        <v>0.22</v>
      </c>
      <c r="BJS4" s="625" t="s">
        <v>714</v>
      </c>
      <c r="BJT4" s="1144" t="s">
        <v>715</v>
      </c>
      <c r="BJU4" s="628" t="s">
        <v>716</v>
      </c>
      <c r="BJV4" s="631" t="s">
        <v>717</v>
      </c>
      <c r="BJW4" s="1150" t="s">
        <v>707</v>
      </c>
      <c r="BJX4" s="1151"/>
      <c r="BJY4" s="1151"/>
      <c r="BJZ4" s="599">
        <v>0.12</v>
      </c>
      <c r="BKA4" s="1150" t="s">
        <v>708</v>
      </c>
      <c r="BKB4" s="1151"/>
      <c r="BKC4" s="1151"/>
      <c r="BKD4" s="599">
        <v>0.12</v>
      </c>
      <c r="BKE4" s="1150" t="s">
        <v>709</v>
      </c>
      <c r="BKF4" s="1151"/>
      <c r="BKG4" s="1151"/>
      <c r="BKH4" s="599">
        <v>0.12</v>
      </c>
      <c r="BKI4" s="1150" t="s">
        <v>710</v>
      </c>
      <c r="BKJ4" s="1151"/>
      <c r="BKK4" s="1151"/>
      <c r="BKL4" s="599">
        <v>0.12</v>
      </c>
      <c r="BKM4" s="1150" t="s">
        <v>711</v>
      </c>
      <c r="BKN4" s="1151"/>
      <c r="BKO4" s="1151"/>
      <c r="BKP4" s="599">
        <v>0.14000000000000001</v>
      </c>
      <c r="BKQ4" s="1150" t="s">
        <v>712</v>
      </c>
      <c r="BKR4" s="1151"/>
      <c r="BKS4" s="1151"/>
      <c r="BKT4" s="599">
        <v>0.16</v>
      </c>
      <c r="BKU4" s="1150" t="s">
        <v>713</v>
      </c>
      <c r="BKV4" s="1151"/>
      <c r="BKW4" s="1151"/>
      <c r="BKX4" s="599">
        <v>0.22</v>
      </c>
      <c r="BKY4" s="622" t="s">
        <v>714</v>
      </c>
      <c r="BKZ4" s="1139" t="s">
        <v>715</v>
      </c>
      <c r="BLA4" s="616" t="s">
        <v>716</v>
      </c>
      <c r="BLB4" s="619" t="s">
        <v>717</v>
      </c>
    </row>
    <row r="5" spans="2:1666" ht="19.5" customHeight="1" thickBot="1">
      <c r="C5" s="585" t="s">
        <v>62</v>
      </c>
      <c r="D5" s="586" t="s">
        <v>718</v>
      </c>
      <c r="E5" s="585" t="s">
        <v>719</v>
      </c>
      <c r="F5" s="586" t="s">
        <v>66</v>
      </c>
      <c r="G5" s="559" t="s">
        <v>62</v>
      </c>
      <c r="H5" s="755" t="s">
        <v>718</v>
      </c>
      <c r="I5" s="559" t="s">
        <v>719</v>
      </c>
      <c r="J5" s="755" t="s">
        <v>66</v>
      </c>
      <c r="K5" s="559" t="s">
        <v>62</v>
      </c>
      <c r="L5" s="755" t="s">
        <v>718</v>
      </c>
      <c r="M5" s="559" t="s">
        <v>719</v>
      </c>
      <c r="N5" s="755" t="s">
        <v>66</v>
      </c>
      <c r="O5" s="559" t="s">
        <v>62</v>
      </c>
      <c r="P5" s="755" t="s">
        <v>718</v>
      </c>
      <c r="Q5" s="559" t="s">
        <v>719</v>
      </c>
      <c r="R5" s="755" t="s">
        <v>66</v>
      </c>
      <c r="S5" s="559" t="s">
        <v>62</v>
      </c>
      <c r="T5" s="755" t="s">
        <v>718</v>
      </c>
      <c r="U5" s="559" t="s">
        <v>719</v>
      </c>
      <c r="V5" s="755" t="s">
        <v>66</v>
      </c>
      <c r="W5" s="559" t="s">
        <v>62</v>
      </c>
      <c r="X5" s="755" t="s">
        <v>718</v>
      </c>
      <c r="Y5" s="559" t="s">
        <v>719</v>
      </c>
      <c r="Z5" s="755" t="s">
        <v>66</v>
      </c>
      <c r="AA5" s="559" t="s">
        <v>62</v>
      </c>
      <c r="AB5" s="755" t="s">
        <v>718</v>
      </c>
      <c r="AC5" s="559" t="s">
        <v>719</v>
      </c>
      <c r="AD5" s="755" t="s">
        <v>66</v>
      </c>
      <c r="AE5" s="623" t="str">
        <f>C3</f>
        <v>Semana 49</v>
      </c>
      <c r="AF5" s="1122"/>
      <c r="AG5" s="617" t="str">
        <f>C3</f>
        <v>Semana 49</v>
      </c>
      <c r="AH5" s="620" t="str">
        <f>C3</f>
        <v>Semana 49</v>
      </c>
      <c r="AI5" s="600" t="s">
        <v>62</v>
      </c>
      <c r="AJ5" s="601" t="s">
        <v>718</v>
      </c>
      <c r="AK5" s="600" t="s">
        <v>719</v>
      </c>
      <c r="AL5" s="601" t="s">
        <v>66</v>
      </c>
      <c r="AM5" s="602" t="s">
        <v>62</v>
      </c>
      <c r="AN5" s="603" t="s">
        <v>718</v>
      </c>
      <c r="AO5" s="602" t="s">
        <v>719</v>
      </c>
      <c r="AP5" s="603" t="s">
        <v>66</v>
      </c>
      <c r="AQ5" s="602" t="s">
        <v>62</v>
      </c>
      <c r="AR5" s="603" t="s">
        <v>718</v>
      </c>
      <c r="AS5" s="602" t="s">
        <v>719</v>
      </c>
      <c r="AT5" s="603" t="s">
        <v>66</v>
      </c>
      <c r="AU5" s="602" t="s">
        <v>62</v>
      </c>
      <c r="AV5" s="603" t="s">
        <v>718</v>
      </c>
      <c r="AW5" s="602" t="s">
        <v>719</v>
      </c>
      <c r="AX5" s="603" t="s">
        <v>66</v>
      </c>
      <c r="AY5" s="602" t="s">
        <v>62</v>
      </c>
      <c r="AZ5" s="603" t="s">
        <v>718</v>
      </c>
      <c r="BA5" s="602" t="s">
        <v>719</v>
      </c>
      <c r="BB5" s="603" t="s">
        <v>66</v>
      </c>
      <c r="BC5" s="602" t="s">
        <v>62</v>
      </c>
      <c r="BD5" s="603" t="s">
        <v>718</v>
      </c>
      <c r="BE5" s="602" t="s">
        <v>719</v>
      </c>
      <c r="BF5" s="603" t="s">
        <v>66</v>
      </c>
      <c r="BG5" s="602" t="s">
        <v>62</v>
      </c>
      <c r="BH5" s="603" t="s">
        <v>718</v>
      </c>
      <c r="BI5" s="602" t="s">
        <v>719</v>
      </c>
      <c r="BJ5" s="603" t="s">
        <v>66</v>
      </c>
      <c r="BK5" s="626" t="str">
        <f>AI3</f>
        <v>Semana 50</v>
      </c>
      <c r="BL5" s="1148"/>
      <c r="BM5" s="629" t="str">
        <f>AI3</f>
        <v>Semana 50</v>
      </c>
      <c r="BN5" s="632" t="str">
        <f>AI3</f>
        <v>Semana 50</v>
      </c>
      <c r="BO5" s="585" t="s">
        <v>62</v>
      </c>
      <c r="BP5" s="586" t="s">
        <v>718</v>
      </c>
      <c r="BQ5" s="585" t="s">
        <v>719</v>
      </c>
      <c r="BR5" s="586" t="s">
        <v>66</v>
      </c>
      <c r="BS5" s="559" t="s">
        <v>62</v>
      </c>
      <c r="BT5" s="755" t="s">
        <v>718</v>
      </c>
      <c r="BU5" s="559" t="s">
        <v>719</v>
      </c>
      <c r="BV5" s="755" t="s">
        <v>66</v>
      </c>
      <c r="BW5" s="559" t="s">
        <v>62</v>
      </c>
      <c r="BX5" s="755" t="s">
        <v>718</v>
      </c>
      <c r="BY5" s="559" t="s">
        <v>719</v>
      </c>
      <c r="BZ5" s="755" t="s">
        <v>66</v>
      </c>
      <c r="CA5" s="559" t="s">
        <v>62</v>
      </c>
      <c r="CB5" s="755" t="s">
        <v>718</v>
      </c>
      <c r="CC5" s="559" t="s">
        <v>719</v>
      </c>
      <c r="CD5" s="755" t="s">
        <v>66</v>
      </c>
      <c r="CE5" s="559" t="s">
        <v>62</v>
      </c>
      <c r="CF5" s="755" t="s">
        <v>718</v>
      </c>
      <c r="CG5" s="559" t="s">
        <v>719</v>
      </c>
      <c r="CH5" s="755" t="s">
        <v>66</v>
      </c>
      <c r="CI5" s="559" t="s">
        <v>62</v>
      </c>
      <c r="CJ5" s="755" t="s">
        <v>718</v>
      </c>
      <c r="CK5" s="559" t="s">
        <v>719</v>
      </c>
      <c r="CL5" s="755" t="s">
        <v>66</v>
      </c>
      <c r="CM5" s="559" t="s">
        <v>62</v>
      </c>
      <c r="CN5" s="755" t="s">
        <v>718</v>
      </c>
      <c r="CO5" s="559" t="s">
        <v>719</v>
      </c>
      <c r="CP5" s="755" t="s">
        <v>66</v>
      </c>
      <c r="CQ5" s="623" t="str">
        <f>BO3</f>
        <v>Semana 51</v>
      </c>
      <c r="CR5" s="1140"/>
      <c r="CS5" s="617" t="str">
        <f>BO3</f>
        <v>Semana 51</v>
      </c>
      <c r="CT5" s="620" t="str">
        <f>BO3</f>
        <v>Semana 51</v>
      </c>
      <c r="CU5" s="600" t="s">
        <v>62</v>
      </c>
      <c r="CV5" s="601" t="s">
        <v>718</v>
      </c>
      <c r="CW5" s="600" t="s">
        <v>719</v>
      </c>
      <c r="CX5" s="601" t="s">
        <v>66</v>
      </c>
      <c r="CY5" s="602" t="s">
        <v>62</v>
      </c>
      <c r="CZ5" s="603" t="s">
        <v>718</v>
      </c>
      <c r="DA5" s="602" t="s">
        <v>719</v>
      </c>
      <c r="DB5" s="603" t="s">
        <v>66</v>
      </c>
      <c r="DC5" s="602" t="s">
        <v>62</v>
      </c>
      <c r="DD5" s="603" t="s">
        <v>718</v>
      </c>
      <c r="DE5" s="602" t="s">
        <v>719</v>
      </c>
      <c r="DF5" s="603" t="s">
        <v>66</v>
      </c>
      <c r="DG5" s="602" t="s">
        <v>62</v>
      </c>
      <c r="DH5" s="603" t="s">
        <v>718</v>
      </c>
      <c r="DI5" s="602" t="s">
        <v>719</v>
      </c>
      <c r="DJ5" s="603" t="s">
        <v>66</v>
      </c>
      <c r="DK5" s="602" t="s">
        <v>62</v>
      </c>
      <c r="DL5" s="603" t="s">
        <v>718</v>
      </c>
      <c r="DM5" s="602" t="s">
        <v>719</v>
      </c>
      <c r="DN5" s="603" t="s">
        <v>66</v>
      </c>
      <c r="DO5" s="602" t="s">
        <v>62</v>
      </c>
      <c r="DP5" s="603" t="s">
        <v>718</v>
      </c>
      <c r="DQ5" s="602" t="s">
        <v>719</v>
      </c>
      <c r="DR5" s="603" t="s">
        <v>66</v>
      </c>
      <c r="DS5" s="602" t="s">
        <v>62</v>
      </c>
      <c r="DT5" s="603" t="s">
        <v>718</v>
      </c>
      <c r="DU5" s="602" t="s">
        <v>719</v>
      </c>
      <c r="DV5" s="603" t="s">
        <v>66</v>
      </c>
      <c r="DW5" s="626" t="str">
        <f>CU3</f>
        <v>Semana 52</v>
      </c>
      <c r="DX5" s="1145"/>
      <c r="DY5" s="629" t="str">
        <f>CU3</f>
        <v>Semana 52</v>
      </c>
      <c r="DZ5" s="632" t="str">
        <f>CU3</f>
        <v>Semana 52</v>
      </c>
      <c r="EA5" s="585" t="s">
        <v>62</v>
      </c>
      <c r="EB5" s="586" t="s">
        <v>718</v>
      </c>
      <c r="EC5" s="585" t="s">
        <v>719</v>
      </c>
      <c r="ED5" s="586" t="s">
        <v>66</v>
      </c>
      <c r="EE5" s="559" t="s">
        <v>62</v>
      </c>
      <c r="EF5" s="755" t="s">
        <v>718</v>
      </c>
      <c r="EG5" s="559" t="s">
        <v>719</v>
      </c>
      <c r="EH5" s="755" t="s">
        <v>66</v>
      </c>
      <c r="EI5" s="559" t="s">
        <v>62</v>
      </c>
      <c r="EJ5" s="755" t="s">
        <v>718</v>
      </c>
      <c r="EK5" s="559" t="s">
        <v>719</v>
      </c>
      <c r="EL5" s="755" t="s">
        <v>66</v>
      </c>
      <c r="EM5" s="559" t="s">
        <v>62</v>
      </c>
      <c r="EN5" s="755" t="s">
        <v>718</v>
      </c>
      <c r="EO5" s="559" t="s">
        <v>719</v>
      </c>
      <c r="EP5" s="755" t="s">
        <v>66</v>
      </c>
      <c r="EQ5" s="559" t="s">
        <v>62</v>
      </c>
      <c r="ER5" s="755" t="s">
        <v>718</v>
      </c>
      <c r="ES5" s="559" t="s">
        <v>719</v>
      </c>
      <c r="ET5" s="755" t="s">
        <v>66</v>
      </c>
      <c r="EU5" s="559" t="s">
        <v>62</v>
      </c>
      <c r="EV5" s="755" t="s">
        <v>718</v>
      </c>
      <c r="EW5" s="559" t="s">
        <v>719</v>
      </c>
      <c r="EX5" s="755" t="s">
        <v>66</v>
      </c>
      <c r="EY5" s="559" t="s">
        <v>62</v>
      </c>
      <c r="EZ5" s="755" t="s">
        <v>718</v>
      </c>
      <c r="FA5" s="559" t="s">
        <v>719</v>
      </c>
      <c r="FB5" s="755" t="s">
        <v>66</v>
      </c>
      <c r="FC5" s="623" t="str">
        <f>EA3</f>
        <v>Semana 1</v>
      </c>
      <c r="FD5" s="1122"/>
      <c r="FE5" s="617" t="str">
        <f>EA3</f>
        <v>Semana 1</v>
      </c>
      <c r="FF5" s="620" t="str">
        <f>EA3</f>
        <v>Semana 1</v>
      </c>
      <c r="FG5" s="600" t="s">
        <v>62</v>
      </c>
      <c r="FH5" s="601" t="s">
        <v>718</v>
      </c>
      <c r="FI5" s="600" t="s">
        <v>719</v>
      </c>
      <c r="FJ5" s="601" t="s">
        <v>66</v>
      </c>
      <c r="FK5" s="602" t="s">
        <v>62</v>
      </c>
      <c r="FL5" s="603" t="s">
        <v>718</v>
      </c>
      <c r="FM5" s="602" t="s">
        <v>719</v>
      </c>
      <c r="FN5" s="603" t="s">
        <v>66</v>
      </c>
      <c r="FO5" s="602" t="s">
        <v>62</v>
      </c>
      <c r="FP5" s="603" t="s">
        <v>718</v>
      </c>
      <c r="FQ5" s="602" t="s">
        <v>719</v>
      </c>
      <c r="FR5" s="603" t="s">
        <v>66</v>
      </c>
      <c r="FS5" s="602" t="s">
        <v>62</v>
      </c>
      <c r="FT5" s="603" t="s">
        <v>718</v>
      </c>
      <c r="FU5" s="602" t="s">
        <v>719</v>
      </c>
      <c r="FV5" s="603" t="s">
        <v>66</v>
      </c>
      <c r="FW5" s="602" t="s">
        <v>62</v>
      </c>
      <c r="FX5" s="603" t="s">
        <v>718</v>
      </c>
      <c r="FY5" s="602" t="s">
        <v>719</v>
      </c>
      <c r="FZ5" s="603" t="s">
        <v>66</v>
      </c>
      <c r="GA5" s="602" t="s">
        <v>62</v>
      </c>
      <c r="GB5" s="603" t="s">
        <v>718</v>
      </c>
      <c r="GC5" s="602" t="s">
        <v>719</v>
      </c>
      <c r="GD5" s="603" t="s">
        <v>66</v>
      </c>
      <c r="GE5" s="602" t="s">
        <v>62</v>
      </c>
      <c r="GF5" s="603" t="s">
        <v>718</v>
      </c>
      <c r="GG5" s="602" t="s">
        <v>719</v>
      </c>
      <c r="GH5" s="603" t="s">
        <v>66</v>
      </c>
      <c r="GI5" s="626" t="str">
        <f>FG3</f>
        <v>Semana 2</v>
      </c>
      <c r="GJ5" s="1119"/>
      <c r="GK5" s="629" t="str">
        <f>FG3</f>
        <v>Semana 2</v>
      </c>
      <c r="GL5" s="632" t="str">
        <f>FG3</f>
        <v>Semana 2</v>
      </c>
      <c r="GM5" s="585" t="s">
        <v>62</v>
      </c>
      <c r="GN5" s="586" t="s">
        <v>718</v>
      </c>
      <c r="GO5" s="585" t="s">
        <v>719</v>
      </c>
      <c r="GP5" s="586" t="s">
        <v>66</v>
      </c>
      <c r="GQ5" s="559" t="s">
        <v>62</v>
      </c>
      <c r="GR5" s="755" t="s">
        <v>718</v>
      </c>
      <c r="GS5" s="559" t="s">
        <v>719</v>
      </c>
      <c r="GT5" s="755" t="s">
        <v>66</v>
      </c>
      <c r="GU5" s="559" t="s">
        <v>62</v>
      </c>
      <c r="GV5" s="755" t="s">
        <v>718</v>
      </c>
      <c r="GW5" s="559" t="s">
        <v>719</v>
      </c>
      <c r="GX5" s="755" t="s">
        <v>66</v>
      </c>
      <c r="GY5" s="559" t="s">
        <v>62</v>
      </c>
      <c r="GZ5" s="755" t="s">
        <v>718</v>
      </c>
      <c r="HA5" s="559" t="s">
        <v>719</v>
      </c>
      <c r="HB5" s="755" t="s">
        <v>66</v>
      </c>
      <c r="HC5" s="559" t="s">
        <v>62</v>
      </c>
      <c r="HD5" s="755" t="s">
        <v>718</v>
      </c>
      <c r="HE5" s="559" t="s">
        <v>719</v>
      </c>
      <c r="HF5" s="755" t="s">
        <v>66</v>
      </c>
      <c r="HG5" s="559" t="s">
        <v>62</v>
      </c>
      <c r="HH5" s="755" t="s">
        <v>718</v>
      </c>
      <c r="HI5" s="559" t="s">
        <v>719</v>
      </c>
      <c r="HJ5" s="755" t="s">
        <v>66</v>
      </c>
      <c r="HK5" s="559" t="s">
        <v>62</v>
      </c>
      <c r="HL5" s="755" t="s">
        <v>718</v>
      </c>
      <c r="HM5" s="559" t="s">
        <v>719</v>
      </c>
      <c r="HN5" s="755" t="s">
        <v>66</v>
      </c>
      <c r="HO5" s="623" t="str">
        <f>GM3</f>
        <v>Semana 3</v>
      </c>
      <c r="HP5" s="1122"/>
      <c r="HQ5" s="617" t="str">
        <f>GM3</f>
        <v>Semana 3</v>
      </c>
      <c r="HR5" s="620" t="str">
        <f>GM3</f>
        <v>Semana 3</v>
      </c>
      <c r="HS5" s="600" t="s">
        <v>62</v>
      </c>
      <c r="HT5" s="601" t="s">
        <v>718</v>
      </c>
      <c r="HU5" s="600" t="s">
        <v>719</v>
      </c>
      <c r="HV5" s="601" t="s">
        <v>66</v>
      </c>
      <c r="HW5" s="602" t="s">
        <v>62</v>
      </c>
      <c r="HX5" s="603" t="s">
        <v>718</v>
      </c>
      <c r="HY5" s="602" t="s">
        <v>719</v>
      </c>
      <c r="HZ5" s="603" t="s">
        <v>66</v>
      </c>
      <c r="IA5" s="602" t="s">
        <v>62</v>
      </c>
      <c r="IB5" s="603" t="s">
        <v>718</v>
      </c>
      <c r="IC5" s="602" t="s">
        <v>719</v>
      </c>
      <c r="ID5" s="603" t="s">
        <v>66</v>
      </c>
      <c r="IE5" s="602" t="s">
        <v>62</v>
      </c>
      <c r="IF5" s="603" t="s">
        <v>718</v>
      </c>
      <c r="IG5" s="602" t="s">
        <v>719</v>
      </c>
      <c r="IH5" s="603" t="s">
        <v>66</v>
      </c>
      <c r="II5" s="602" t="s">
        <v>62</v>
      </c>
      <c r="IJ5" s="603" t="s">
        <v>718</v>
      </c>
      <c r="IK5" s="602" t="s">
        <v>719</v>
      </c>
      <c r="IL5" s="603" t="s">
        <v>66</v>
      </c>
      <c r="IM5" s="602" t="s">
        <v>62</v>
      </c>
      <c r="IN5" s="603" t="s">
        <v>718</v>
      </c>
      <c r="IO5" s="602" t="s">
        <v>719</v>
      </c>
      <c r="IP5" s="603" t="s">
        <v>66</v>
      </c>
      <c r="IQ5" s="602" t="s">
        <v>62</v>
      </c>
      <c r="IR5" s="603" t="s">
        <v>718</v>
      </c>
      <c r="IS5" s="602" t="s">
        <v>719</v>
      </c>
      <c r="IT5" s="603" t="s">
        <v>66</v>
      </c>
      <c r="IU5" s="626" t="str">
        <f>HS3</f>
        <v>Semana 4</v>
      </c>
      <c r="IV5" s="1119"/>
      <c r="IW5" s="629" t="str">
        <f>HS3</f>
        <v>Semana 4</v>
      </c>
      <c r="IX5" s="632" t="str">
        <f>HS3</f>
        <v>Semana 4</v>
      </c>
      <c r="IY5" s="585" t="s">
        <v>62</v>
      </c>
      <c r="IZ5" s="586" t="s">
        <v>718</v>
      </c>
      <c r="JA5" s="585" t="s">
        <v>719</v>
      </c>
      <c r="JB5" s="586" t="s">
        <v>66</v>
      </c>
      <c r="JC5" s="559" t="s">
        <v>62</v>
      </c>
      <c r="JD5" s="755" t="s">
        <v>718</v>
      </c>
      <c r="JE5" s="559" t="s">
        <v>719</v>
      </c>
      <c r="JF5" s="755" t="s">
        <v>66</v>
      </c>
      <c r="JG5" s="559" t="s">
        <v>62</v>
      </c>
      <c r="JH5" s="755" t="s">
        <v>718</v>
      </c>
      <c r="JI5" s="559" t="s">
        <v>719</v>
      </c>
      <c r="JJ5" s="755" t="s">
        <v>66</v>
      </c>
      <c r="JK5" s="559" t="s">
        <v>62</v>
      </c>
      <c r="JL5" s="755" t="s">
        <v>718</v>
      </c>
      <c r="JM5" s="559" t="s">
        <v>719</v>
      </c>
      <c r="JN5" s="755" t="s">
        <v>66</v>
      </c>
      <c r="JO5" s="559" t="s">
        <v>62</v>
      </c>
      <c r="JP5" s="755" t="s">
        <v>718</v>
      </c>
      <c r="JQ5" s="559" t="s">
        <v>719</v>
      </c>
      <c r="JR5" s="755" t="s">
        <v>66</v>
      </c>
      <c r="JS5" s="559" t="s">
        <v>62</v>
      </c>
      <c r="JT5" s="755" t="s">
        <v>718</v>
      </c>
      <c r="JU5" s="559" t="s">
        <v>719</v>
      </c>
      <c r="JV5" s="755" t="s">
        <v>66</v>
      </c>
      <c r="JW5" s="559" t="s">
        <v>62</v>
      </c>
      <c r="JX5" s="755" t="s">
        <v>718</v>
      </c>
      <c r="JY5" s="559" t="s">
        <v>719</v>
      </c>
      <c r="JZ5" s="755" t="s">
        <v>66</v>
      </c>
      <c r="KA5" s="623" t="str">
        <f>IY3</f>
        <v>Semana 5</v>
      </c>
      <c r="KB5" s="1122"/>
      <c r="KC5" s="617" t="str">
        <f>IY3</f>
        <v>Semana 5</v>
      </c>
      <c r="KD5" s="620" t="str">
        <f>IY3</f>
        <v>Semana 5</v>
      </c>
      <c r="KE5" s="600" t="s">
        <v>62</v>
      </c>
      <c r="KF5" s="601" t="s">
        <v>718</v>
      </c>
      <c r="KG5" s="600" t="s">
        <v>719</v>
      </c>
      <c r="KH5" s="601" t="s">
        <v>66</v>
      </c>
      <c r="KI5" s="602" t="s">
        <v>62</v>
      </c>
      <c r="KJ5" s="603" t="s">
        <v>718</v>
      </c>
      <c r="KK5" s="602" t="s">
        <v>719</v>
      </c>
      <c r="KL5" s="603" t="s">
        <v>66</v>
      </c>
      <c r="KM5" s="602" t="s">
        <v>62</v>
      </c>
      <c r="KN5" s="603" t="s">
        <v>718</v>
      </c>
      <c r="KO5" s="602" t="s">
        <v>719</v>
      </c>
      <c r="KP5" s="603" t="s">
        <v>66</v>
      </c>
      <c r="KQ5" s="602" t="s">
        <v>62</v>
      </c>
      <c r="KR5" s="603" t="s">
        <v>718</v>
      </c>
      <c r="KS5" s="602" t="s">
        <v>719</v>
      </c>
      <c r="KT5" s="603" t="s">
        <v>66</v>
      </c>
      <c r="KU5" s="602" t="s">
        <v>62</v>
      </c>
      <c r="KV5" s="603" t="s">
        <v>718</v>
      </c>
      <c r="KW5" s="602" t="s">
        <v>719</v>
      </c>
      <c r="KX5" s="603" t="s">
        <v>66</v>
      </c>
      <c r="KY5" s="602" t="s">
        <v>62</v>
      </c>
      <c r="KZ5" s="603" t="s">
        <v>718</v>
      </c>
      <c r="LA5" s="602" t="s">
        <v>719</v>
      </c>
      <c r="LB5" s="603" t="s">
        <v>66</v>
      </c>
      <c r="LC5" s="602" t="s">
        <v>62</v>
      </c>
      <c r="LD5" s="603" t="s">
        <v>718</v>
      </c>
      <c r="LE5" s="602" t="s">
        <v>719</v>
      </c>
      <c r="LF5" s="603" t="s">
        <v>66</v>
      </c>
      <c r="LG5" s="626" t="str">
        <f>KE3</f>
        <v>Semana 6</v>
      </c>
      <c r="LH5" s="1148"/>
      <c r="LI5" s="629" t="str">
        <f>KE3</f>
        <v>Semana 6</v>
      </c>
      <c r="LJ5" s="632" t="str">
        <f>KE3</f>
        <v>Semana 6</v>
      </c>
      <c r="LK5" s="585" t="s">
        <v>62</v>
      </c>
      <c r="LL5" s="586" t="s">
        <v>718</v>
      </c>
      <c r="LM5" s="585" t="s">
        <v>719</v>
      </c>
      <c r="LN5" s="586" t="s">
        <v>66</v>
      </c>
      <c r="LO5" s="559" t="s">
        <v>62</v>
      </c>
      <c r="LP5" s="755" t="s">
        <v>718</v>
      </c>
      <c r="LQ5" s="559" t="s">
        <v>719</v>
      </c>
      <c r="LR5" s="755" t="s">
        <v>66</v>
      </c>
      <c r="LS5" s="559" t="s">
        <v>62</v>
      </c>
      <c r="LT5" s="755" t="s">
        <v>718</v>
      </c>
      <c r="LU5" s="559" t="s">
        <v>719</v>
      </c>
      <c r="LV5" s="755" t="s">
        <v>66</v>
      </c>
      <c r="LW5" s="559" t="s">
        <v>62</v>
      </c>
      <c r="LX5" s="755" t="s">
        <v>718</v>
      </c>
      <c r="LY5" s="559" t="s">
        <v>719</v>
      </c>
      <c r="LZ5" s="755" t="s">
        <v>66</v>
      </c>
      <c r="MA5" s="559" t="s">
        <v>62</v>
      </c>
      <c r="MB5" s="755" t="s">
        <v>718</v>
      </c>
      <c r="MC5" s="559" t="s">
        <v>719</v>
      </c>
      <c r="MD5" s="755" t="s">
        <v>66</v>
      </c>
      <c r="ME5" s="559" t="s">
        <v>62</v>
      </c>
      <c r="MF5" s="755" t="s">
        <v>718</v>
      </c>
      <c r="MG5" s="559" t="s">
        <v>719</v>
      </c>
      <c r="MH5" s="755" t="s">
        <v>66</v>
      </c>
      <c r="MI5" s="559" t="s">
        <v>62</v>
      </c>
      <c r="MJ5" s="755" t="s">
        <v>718</v>
      </c>
      <c r="MK5" s="559" t="s">
        <v>719</v>
      </c>
      <c r="ML5" s="755" t="s">
        <v>66</v>
      </c>
      <c r="MM5" s="623" t="str">
        <f>LK3</f>
        <v>Semana 7</v>
      </c>
      <c r="MN5" s="1140"/>
      <c r="MO5" s="617" t="str">
        <f>LK3</f>
        <v>Semana 7</v>
      </c>
      <c r="MP5" s="620" t="str">
        <f>LK3</f>
        <v>Semana 7</v>
      </c>
      <c r="MQ5" s="600" t="s">
        <v>62</v>
      </c>
      <c r="MR5" s="601" t="s">
        <v>718</v>
      </c>
      <c r="MS5" s="600" t="s">
        <v>719</v>
      </c>
      <c r="MT5" s="601" t="s">
        <v>66</v>
      </c>
      <c r="MU5" s="602" t="s">
        <v>62</v>
      </c>
      <c r="MV5" s="603" t="s">
        <v>718</v>
      </c>
      <c r="MW5" s="602" t="s">
        <v>719</v>
      </c>
      <c r="MX5" s="603" t="s">
        <v>66</v>
      </c>
      <c r="MY5" s="602" t="s">
        <v>62</v>
      </c>
      <c r="MZ5" s="603" t="s">
        <v>718</v>
      </c>
      <c r="NA5" s="602" t="s">
        <v>719</v>
      </c>
      <c r="NB5" s="603" t="s">
        <v>66</v>
      </c>
      <c r="NC5" s="602" t="s">
        <v>62</v>
      </c>
      <c r="ND5" s="603" t="s">
        <v>718</v>
      </c>
      <c r="NE5" s="602" t="s">
        <v>719</v>
      </c>
      <c r="NF5" s="603" t="s">
        <v>66</v>
      </c>
      <c r="NG5" s="602" t="s">
        <v>62</v>
      </c>
      <c r="NH5" s="603" t="s">
        <v>718</v>
      </c>
      <c r="NI5" s="602" t="s">
        <v>719</v>
      </c>
      <c r="NJ5" s="603" t="s">
        <v>66</v>
      </c>
      <c r="NK5" s="602" t="s">
        <v>62</v>
      </c>
      <c r="NL5" s="603" t="s">
        <v>718</v>
      </c>
      <c r="NM5" s="602" t="s">
        <v>719</v>
      </c>
      <c r="NN5" s="603" t="s">
        <v>66</v>
      </c>
      <c r="NO5" s="602" t="s">
        <v>62</v>
      </c>
      <c r="NP5" s="603" t="s">
        <v>718</v>
      </c>
      <c r="NQ5" s="602" t="s">
        <v>719</v>
      </c>
      <c r="NR5" s="603" t="s">
        <v>66</v>
      </c>
      <c r="NS5" s="626" t="str">
        <f>MQ3</f>
        <v>Semana 8</v>
      </c>
      <c r="NT5" s="1145"/>
      <c r="NU5" s="629" t="str">
        <f>MQ3</f>
        <v>Semana 8</v>
      </c>
      <c r="NV5" s="632" t="str">
        <f>MQ3</f>
        <v>Semana 8</v>
      </c>
      <c r="NW5" s="585" t="s">
        <v>62</v>
      </c>
      <c r="NX5" s="586" t="s">
        <v>718</v>
      </c>
      <c r="NY5" s="585" t="s">
        <v>719</v>
      </c>
      <c r="NZ5" s="586" t="s">
        <v>66</v>
      </c>
      <c r="OA5" s="559" t="s">
        <v>62</v>
      </c>
      <c r="OB5" s="755" t="s">
        <v>718</v>
      </c>
      <c r="OC5" s="559" t="s">
        <v>719</v>
      </c>
      <c r="OD5" s="755" t="s">
        <v>66</v>
      </c>
      <c r="OE5" s="559" t="s">
        <v>62</v>
      </c>
      <c r="OF5" s="755" t="s">
        <v>718</v>
      </c>
      <c r="OG5" s="559" t="s">
        <v>719</v>
      </c>
      <c r="OH5" s="755" t="s">
        <v>66</v>
      </c>
      <c r="OI5" s="559" t="s">
        <v>62</v>
      </c>
      <c r="OJ5" s="755" t="s">
        <v>718</v>
      </c>
      <c r="OK5" s="559" t="s">
        <v>719</v>
      </c>
      <c r="OL5" s="755" t="s">
        <v>66</v>
      </c>
      <c r="OM5" s="559" t="s">
        <v>62</v>
      </c>
      <c r="ON5" s="755" t="s">
        <v>718</v>
      </c>
      <c r="OO5" s="559" t="s">
        <v>719</v>
      </c>
      <c r="OP5" s="755" t="s">
        <v>66</v>
      </c>
      <c r="OQ5" s="559" t="s">
        <v>62</v>
      </c>
      <c r="OR5" s="755" t="s">
        <v>718</v>
      </c>
      <c r="OS5" s="559" t="s">
        <v>719</v>
      </c>
      <c r="OT5" s="755" t="s">
        <v>66</v>
      </c>
      <c r="OU5" s="559" t="s">
        <v>62</v>
      </c>
      <c r="OV5" s="755" t="s">
        <v>718</v>
      </c>
      <c r="OW5" s="559" t="s">
        <v>719</v>
      </c>
      <c r="OX5" s="755" t="s">
        <v>66</v>
      </c>
      <c r="OY5" s="623" t="str">
        <f>NW3</f>
        <v>Semana 9</v>
      </c>
      <c r="OZ5" s="1140"/>
      <c r="PA5" s="617" t="str">
        <f>NW3</f>
        <v>Semana 9</v>
      </c>
      <c r="PB5" s="620" t="str">
        <f>NW3</f>
        <v>Semana 9</v>
      </c>
      <c r="PC5" s="585" t="s">
        <v>62</v>
      </c>
      <c r="PD5" s="586" t="s">
        <v>718</v>
      </c>
      <c r="PE5" s="585" t="s">
        <v>719</v>
      </c>
      <c r="PF5" s="586" t="s">
        <v>66</v>
      </c>
      <c r="PG5" s="559" t="s">
        <v>62</v>
      </c>
      <c r="PH5" s="755" t="s">
        <v>718</v>
      </c>
      <c r="PI5" s="559" t="s">
        <v>719</v>
      </c>
      <c r="PJ5" s="755" t="s">
        <v>66</v>
      </c>
      <c r="PK5" s="559" t="s">
        <v>62</v>
      </c>
      <c r="PL5" s="755" t="s">
        <v>718</v>
      </c>
      <c r="PM5" s="559" t="s">
        <v>719</v>
      </c>
      <c r="PN5" s="755" t="s">
        <v>66</v>
      </c>
      <c r="PO5" s="559" t="s">
        <v>62</v>
      </c>
      <c r="PP5" s="755" t="s">
        <v>718</v>
      </c>
      <c r="PQ5" s="559" t="s">
        <v>719</v>
      </c>
      <c r="PR5" s="755" t="s">
        <v>66</v>
      </c>
      <c r="PS5" s="559" t="s">
        <v>62</v>
      </c>
      <c r="PT5" s="755" t="s">
        <v>718</v>
      </c>
      <c r="PU5" s="559" t="s">
        <v>719</v>
      </c>
      <c r="PV5" s="755" t="s">
        <v>66</v>
      </c>
      <c r="PW5" s="559" t="s">
        <v>62</v>
      </c>
      <c r="PX5" s="755" t="s">
        <v>718</v>
      </c>
      <c r="PY5" s="559" t="s">
        <v>719</v>
      </c>
      <c r="PZ5" s="755" t="s">
        <v>66</v>
      </c>
      <c r="QA5" s="559" t="s">
        <v>62</v>
      </c>
      <c r="QB5" s="755" t="s">
        <v>718</v>
      </c>
      <c r="QC5" s="559" t="s">
        <v>719</v>
      </c>
      <c r="QD5" s="755" t="s">
        <v>66</v>
      </c>
      <c r="QE5" s="623" t="str">
        <f>PC3</f>
        <v>Semana 10</v>
      </c>
      <c r="QF5" s="1122"/>
      <c r="QG5" s="617" t="str">
        <f>PC3</f>
        <v>Semana 10</v>
      </c>
      <c r="QH5" s="620" t="str">
        <f>PC3</f>
        <v>Semana 10</v>
      </c>
      <c r="QI5" s="600" t="s">
        <v>62</v>
      </c>
      <c r="QJ5" s="601" t="s">
        <v>718</v>
      </c>
      <c r="QK5" s="600" t="s">
        <v>719</v>
      </c>
      <c r="QL5" s="601" t="s">
        <v>66</v>
      </c>
      <c r="QM5" s="602" t="s">
        <v>62</v>
      </c>
      <c r="QN5" s="603" t="s">
        <v>718</v>
      </c>
      <c r="QO5" s="602" t="s">
        <v>719</v>
      </c>
      <c r="QP5" s="603" t="s">
        <v>66</v>
      </c>
      <c r="QQ5" s="602" t="s">
        <v>62</v>
      </c>
      <c r="QR5" s="603" t="s">
        <v>718</v>
      </c>
      <c r="QS5" s="602" t="s">
        <v>719</v>
      </c>
      <c r="QT5" s="603" t="s">
        <v>66</v>
      </c>
      <c r="QU5" s="602" t="s">
        <v>62</v>
      </c>
      <c r="QV5" s="603" t="s">
        <v>718</v>
      </c>
      <c r="QW5" s="602" t="s">
        <v>719</v>
      </c>
      <c r="QX5" s="603" t="s">
        <v>66</v>
      </c>
      <c r="QY5" s="602" t="s">
        <v>62</v>
      </c>
      <c r="QZ5" s="603" t="s">
        <v>718</v>
      </c>
      <c r="RA5" s="602" t="s">
        <v>719</v>
      </c>
      <c r="RB5" s="603" t="s">
        <v>66</v>
      </c>
      <c r="RC5" s="602" t="s">
        <v>62</v>
      </c>
      <c r="RD5" s="603" t="s">
        <v>718</v>
      </c>
      <c r="RE5" s="602" t="s">
        <v>719</v>
      </c>
      <c r="RF5" s="603" t="s">
        <v>66</v>
      </c>
      <c r="RG5" s="602" t="s">
        <v>62</v>
      </c>
      <c r="RH5" s="603" t="s">
        <v>718</v>
      </c>
      <c r="RI5" s="602" t="s">
        <v>719</v>
      </c>
      <c r="RJ5" s="603" t="s">
        <v>66</v>
      </c>
      <c r="RK5" s="626" t="str">
        <f>QI3</f>
        <v>Semana 11</v>
      </c>
      <c r="RL5" s="1119"/>
      <c r="RM5" s="629" t="str">
        <f>QI3</f>
        <v>Semana 11</v>
      </c>
      <c r="RN5" s="632" t="str">
        <f>QI3</f>
        <v>Semana 11</v>
      </c>
      <c r="RO5" s="585" t="s">
        <v>62</v>
      </c>
      <c r="RP5" s="586" t="s">
        <v>718</v>
      </c>
      <c r="RQ5" s="585" t="s">
        <v>719</v>
      </c>
      <c r="RR5" s="586" t="s">
        <v>66</v>
      </c>
      <c r="RS5" s="559" t="s">
        <v>62</v>
      </c>
      <c r="RT5" s="755" t="s">
        <v>718</v>
      </c>
      <c r="RU5" s="559" t="s">
        <v>719</v>
      </c>
      <c r="RV5" s="755" t="s">
        <v>66</v>
      </c>
      <c r="RW5" s="559" t="s">
        <v>62</v>
      </c>
      <c r="RX5" s="755" t="s">
        <v>718</v>
      </c>
      <c r="RY5" s="559" t="s">
        <v>719</v>
      </c>
      <c r="RZ5" s="755" t="s">
        <v>66</v>
      </c>
      <c r="SA5" s="559" t="s">
        <v>62</v>
      </c>
      <c r="SB5" s="755" t="s">
        <v>718</v>
      </c>
      <c r="SC5" s="559" t="s">
        <v>719</v>
      </c>
      <c r="SD5" s="755" t="s">
        <v>66</v>
      </c>
      <c r="SE5" s="559" t="s">
        <v>62</v>
      </c>
      <c r="SF5" s="755" t="s">
        <v>718</v>
      </c>
      <c r="SG5" s="559" t="s">
        <v>719</v>
      </c>
      <c r="SH5" s="755" t="s">
        <v>66</v>
      </c>
      <c r="SI5" s="559" t="s">
        <v>62</v>
      </c>
      <c r="SJ5" s="755" t="s">
        <v>718</v>
      </c>
      <c r="SK5" s="559" t="s">
        <v>719</v>
      </c>
      <c r="SL5" s="755" t="s">
        <v>66</v>
      </c>
      <c r="SM5" s="559" t="s">
        <v>62</v>
      </c>
      <c r="SN5" s="755" t="s">
        <v>718</v>
      </c>
      <c r="SO5" s="559" t="s">
        <v>719</v>
      </c>
      <c r="SP5" s="755" t="s">
        <v>66</v>
      </c>
      <c r="SQ5" s="623" t="str">
        <f>RO3</f>
        <v>Semana 12</v>
      </c>
      <c r="SR5" s="1122"/>
      <c r="SS5" s="617" t="str">
        <f>RO3</f>
        <v>Semana 12</v>
      </c>
      <c r="ST5" s="620" t="str">
        <f>RO3</f>
        <v>Semana 12</v>
      </c>
      <c r="SU5" s="600" t="s">
        <v>62</v>
      </c>
      <c r="SV5" s="601" t="s">
        <v>718</v>
      </c>
      <c r="SW5" s="600" t="s">
        <v>719</v>
      </c>
      <c r="SX5" s="601" t="s">
        <v>66</v>
      </c>
      <c r="SY5" s="602" t="s">
        <v>62</v>
      </c>
      <c r="SZ5" s="603" t="s">
        <v>718</v>
      </c>
      <c r="TA5" s="602" t="s">
        <v>719</v>
      </c>
      <c r="TB5" s="603" t="s">
        <v>66</v>
      </c>
      <c r="TC5" s="602" t="s">
        <v>62</v>
      </c>
      <c r="TD5" s="603" t="s">
        <v>718</v>
      </c>
      <c r="TE5" s="602" t="s">
        <v>719</v>
      </c>
      <c r="TF5" s="603" t="s">
        <v>66</v>
      </c>
      <c r="TG5" s="602" t="s">
        <v>62</v>
      </c>
      <c r="TH5" s="603" t="s">
        <v>718</v>
      </c>
      <c r="TI5" s="602" t="s">
        <v>719</v>
      </c>
      <c r="TJ5" s="603" t="s">
        <v>66</v>
      </c>
      <c r="TK5" s="602" t="s">
        <v>62</v>
      </c>
      <c r="TL5" s="603" t="s">
        <v>718</v>
      </c>
      <c r="TM5" s="602" t="s">
        <v>719</v>
      </c>
      <c r="TN5" s="603" t="s">
        <v>66</v>
      </c>
      <c r="TO5" s="602" t="s">
        <v>62</v>
      </c>
      <c r="TP5" s="603" t="s">
        <v>718</v>
      </c>
      <c r="TQ5" s="602" t="s">
        <v>719</v>
      </c>
      <c r="TR5" s="603" t="s">
        <v>66</v>
      </c>
      <c r="TS5" s="602" t="s">
        <v>62</v>
      </c>
      <c r="TT5" s="603" t="s">
        <v>718</v>
      </c>
      <c r="TU5" s="602" t="s">
        <v>719</v>
      </c>
      <c r="TV5" s="603" t="s">
        <v>66</v>
      </c>
      <c r="TW5" s="626" t="str">
        <f>SU3</f>
        <v>Semana 13</v>
      </c>
      <c r="TX5" s="1119"/>
      <c r="TY5" s="629" t="str">
        <f>SU3</f>
        <v>Semana 13</v>
      </c>
      <c r="TZ5" s="632" t="str">
        <f>SU3</f>
        <v>Semana 13</v>
      </c>
      <c r="UA5" s="585" t="s">
        <v>62</v>
      </c>
      <c r="UB5" s="586" t="s">
        <v>718</v>
      </c>
      <c r="UC5" s="585" t="s">
        <v>719</v>
      </c>
      <c r="UD5" s="586" t="s">
        <v>66</v>
      </c>
      <c r="UE5" s="559" t="s">
        <v>62</v>
      </c>
      <c r="UF5" s="755" t="s">
        <v>718</v>
      </c>
      <c r="UG5" s="559" t="s">
        <v>719</v>
      </c>
      <c r="UH5" s="755" t="s">
        <v>66</v>
      </c>
      <c r="UI5" s="559" t="s">
        <v>62</v>
      </c>
      <c r="UJ5" s="755" t="s">
        <v>718</v>
      </c>
      <c r="UK5" s="559" t="s">
        <v>719</v>
      </c>
      <c r="UL5" s="755" t="s">
        <v>66</v>
      </c>
      <c r="UM5" s="559" t="s">
        <v>62</v>
      </c>
      <c r="UN5" s="755" t="s">
        <v>718</v>
      </c>
      <c r="UO5" s="559" t="s">
        <v>719</v>
      </c>
      <c r="UP5" s="755" t="s">
        <v>66</v>
      </c>
      <c r="UQ5" s="559" t="s">
        <v>62</v>
      </c>
      <c r="UR5" s="755" t="s">
        <v>718</v>
      </c>
      <c r="US5" s="559" t="s">
        <v>719</v>
      </c>
      <c r="UT5" s="755" t="s">
        <v>66</v>
      </c>
      <c r="UU5" s="559" t="s">
        <v>62</v>
      </c>
      <c r="UV5" s="755" t="s">
        <v>718</v>
      </c>
      <c r="UW5" s="559" t="s">
        <v>719</v>
      </c>
      <c r="UX5" s="755" t="s">
        <v>66</v>
      </c>
      <c r="UY5" s="559" t="s">
        <v>62</v>
      </c>
      <c r="UZ5" s="755" t="s">
        <v>718</v>
      </c>
      <c r="VA5" s="559" t="s">
        <v>719</v>
      </c>
      <c r="VB5" s="755" t="s">
        <v>66</v>
      </c>
      <c r="VC5" s="623" t="str">
        <f>UA3</f>
        <v>Semana 14</v>
      </c>
      <c r="VD5" s="1122"/>
      <c r="VE5" s="617" t="str">
        <f>UA3</f>
        <v>Semana 14</v>
      </c>
      <c r="VF5" s="620" t="str">
        <f>UA3</f>
        <v>Semana 14</v>
      </c>
      <c r="VG5" s="600" t="s">
        <v>62</v>
      </c>
      <c r="VH5" s="601" t="s">
        <v>718</v>
      </c>
      <c r="VI5" s="600" t="s">
        <v>719</v>
      </c>
      <c r="VJ5" s="601" t="s">
        <v>66</v>
      </c>
      <c r="VK5" s="602" t="s">
        <v>62</v>
      </c>
      <c r="VL5" s="603" t="s">
        <v>718</v>
      </c>
      <c r="VM5" s="602" t="s">
        <v>719</v>
      </c>
      <c r="VN5" s="603" t="s">
        <v>66</v>
      </c>
      <c r="VO5" s="602" t="s">
        <v>62</v>
      </c>
      <c r="VP5" s="603" t="s">
        <v>718</v>
      </c>
      <c r="VQ5" s="602" t="s">
        <v>719</v>
      </c>
      <c r="VR5" s="603" t="s">
        <v>66</v>
      </c>
      <c r="VS5" s="602" t="s">
        <v>62</v>
      </c>
      <c r="VT5" s="603" t="s">
        <v>718</v>
      </c>
      <c r="VU5" s="602" t="s">
        <v>719</v>
      </c>
      <c r="VV5" s="603" t="s">
        <v>66</v>
      </c>
      <c r="VW5" s="602" t="s">
        <v>62</v>
      </c>
      <c r="VX5" s="603" t="s">
        <v>718</v>
      </c>
      <c r="VY5" s="602" t="s">
        <v>719</v>
      </c>
      <c r="VZ5" s="603" t="s">
        <v>66</v>
      </c>
      <c r="WA5" s="602" t="s">
        <v>62</v>
      </c>
      <c r="WB5" s="603" t="s">
        <v>718</v>
      </c>
      <c r="WC5" s="602" t="s">
        <v>719</v>
      </c>
      <c r="WD5" s="603" t="s">
        <v>66</v>
      </c>
      <c r="WE5" s="602" t="s">
        <v>62</v>
      </c>
      <c r="WF5" s="603" t="s">
        <v>718</v>
      </c>
      <c r="WG5" s="602" t="s">
        <v>719</v>
      </c>
      <c r="WH5" s="603" t="s">
        <v>66</v>
      </c>
      <c r="WI5" s="626" t="str">
        <f>VG3</f>
        <v>Semana 15</v>
      </c>
      <c r="WJ5" s="1119"/>
      <c r="WK5" s="629" t="str">
        <f>VG3</f>
        <v>Semana 15</v>
      </c>
      <c r="WL5" s="632" t="str">
        <f>VG3</f>
        <v>Semana 15</v>
      </c>
      <c r="WM5" s="585" t="s">
        <v>62</v>
      </c>
      <c r="WN5" s="586" t="s">
        <v>718</v>
      </c>
      <c r="WO5" s="585" t="s">
        <v>719</v>
      </c>
      <c r="WP5" s="586" t="s">
        <v>66</v>
      </c>
      <c r="WQ5" s="559" t="s">
        <v>62</v>
      </c>
      <c r="WR5" s="755" t="s">
        <v>718</v>
      </c>
      <c r="WS5" s="559" t="s">
        <v>719</v>
      </c>
      <c r="WT5" s="755" t="s">
        <v>66</v>
      </c>
      <c r="WU5" s="559" t="s">
        <v>62</v>
      </c>
      <c r="WV5" s="755" t="s">
        <v>718</v>
      </c>
      <c r="WW5" s="559" t="s">
        <v>719</v>
      </c>
      <c r="WX5" s="755" t="s">
        <v>66</v>
      </c>
      <c r="WY5" s="559" t="s">
        <v>62</v>
      </c>
      <c r="WZ5" s="755" t="s">
        <v>718</v>
      </c>
      <c r="XA5" s="559" t="s">
        <v>719</v>
      </c>
      <c r="XB5" s="755" t="s">
        <v>66</v>
      </c>
      <c r="XC5" s="559" t="s">
        <v>62</v>
      </c>
      <c r="XD5" s="755" t="s">
        <v>718</v>
      </c>
      <c r="XE5" s="559" t="s">
        <v>719</v>
      </c>
      <c r="XF5" s="755" t="s">
        <v>66</v>
      </c>
      <c r="XG5" s="559" t="s">
        <v>62</v>
      </c>
      <c r="XH5" s="755" t="s">
        <v>718</v>
      </c>
      <c r="XI5" s="559" t="s">
        <v>719</v>
      </c>
      <c r="XJ5" s="755" t="s">
        <v>66</v>
      </c>
      <c r="XK5" s="559" t="s">
        <v>62</v>
      </c>
      <c r="XL5" s="755" t="s">
        <v>718</v>
      </c>
      <c r="XM5" s="559" t="s">
        <v>719</v>
      </c>
      <c r="XN5" s="755" t="s">
        <v>66</v>
      </c>
      <c r="XO5" s="623" t="str">
        <f>WM3</f>
        <v>Semana 16</v>
      </c>
      <c r="XP5" s="1122"/>
      <c r="XQ5" s="617" t="str">
        <f>WM3</f>
        <v>Semana 16</v>
      </c>
      <c r="XR5" s="620" t="str">
        <f>WM3</f>
        <v>Semana 16</v>
      </c>
      <c r="XS5" s="600" t="s">
        <v>62</v>
      </c>
      <c r="XT5" s="601" t="s">
        <v>718</v>
      </c>
      <c r="XU5" s="600" t="s">
        <v>719</v>
      </c>
      <c r="XV5" s="601" t="s">
        <v>66</v>
      </c>
      <c r="XW5" s="602" t="s">
        <v>62</v>
      </c>
      <c r="XX5" s="603" t="s">
        <v>718</v>
      </c>
      <c r="XY5" s="602" t="s">
        <v>719</v>
      </c>
      <c r="XZ5" s="603" t="s">
        <v>66</v>
      </c>
      <c r="YA5" s="602" t="s">
        <v>62</v>
      </c>
      <c r="YB5" s="603" t="s">
        <v>718</v>
      </c>
      <c r="YC5" s="602" t="s">
        <v>719</v>
      </c>
      <c r="YD5" s="603" t="s">
        <v>66</v>
      </c>
      <c r="YE5" s="602" t="s">
        <v>62</v>
      </c>
      <c r="YF5" s="603" t="s">
        <v>718</v>
      </c>
      <c r="YG5" s="602" t="s">
        <v>719</v>
      </c>
      <c r="YH5" s="603" t="s">
        <v>66</v>
      </c>
      <c r="YI5" s="602" t="s">
        <v>62</v>
      </c>
      <c r="YJ5" s="603" t="s">
        <v>718</v>
      </c>
      <c r="YK5" s="602" t="s">
        <v>719</v>
      </c>
      <c r="YL5" s="603" t="s">
        <v>66</v>
      </c>
      <c r="YM5" s="602" t="s">
        <v>62</v>
      </c>
      <c r="YN5" s="603" t="s">
        <v>718</v>
      </c>
      <c r="YO5" s="602" t="s">
        <v>719</v>
      </c>
      <c r="YP5" s="603" t="s">
        <v>66</v>
      </c>
      <c r="YQ5" s="602" t="s">
        <v>62</v>
      </c>
      <c r="YR5" s="603" t="s">
        <v>718</v>
      </c>
      <c r="YS5" s="602" t="s">
        <v>719</v>
      </c>
      <c r="YT5" s="603" t="s">
        <v>66</v>
      </c>
      <c r="YU5" s="626" t="str">
        <f>XS3</f>
        <v>Semana 17</v>
      </c>
      <c r="YV5" s="1119"/>
      <c r="YW5" s="629" t="str">
        <f>XS3</f>
        <v>Semana 17</v>
      </c>
      <c r="YX5" s="632" t="str">
        <f>XS3</f>
        <v>Semana 17</v>
      </c>
      <c r="YY5" s="717" t="s">
        <v>62</v>
      </c>
      <c r="YZ5" s="586" t="s">
        <v>718</v>
      </c>
      <c r="ZA5" s="585" t="s">
        <v>719</v>
      </c>
      <c r="ZB5" s="586" t="s">
        <v>66</v>
      </c>
      <c r="ZC5" s="559" t="s">
        <v>62</v>
      </c>
      <c r="ZD5" s="755" t="s">
        <v>718</v>
      </c>
      <c r="ZE5" s="559" t="s">
        <v>719</v>
      </c>
      <c r="ZF5" s="755" t="s">
        <v>66</v>
      </c>
      <c r="ZG5" s="559" t="s">
        <v>62</v>
      </c>
      <c r="ZH5" s="755" t="s">
        <v>718</v>
      </c>
      <c r="ZI5" s="559" t="s">
        <v>719</v>
      </c>
      <c r="ZJ5" s="755" t="s">
        <v>66</v>
      </c>
      <c r="ZK5" s="559" t="s">
        <v>62</v>
      </c>
      <c r="ZL5" s="755" t="s">
        <v>718</v>
      </c>
      <c r="ZM5" s="559" t="s">
        <v>719</v>
      </c>
      <c r="ZN5" s="755" t="s">
        <v>66</v>
      </c>
      <c r="ZO5" s="559" t="s">
        <v>62</v>
      </c>
      <c r="ZP5" s="755" t="s">
        <v>718</v>
      </c>
      <c r="ZQ5" s="559" t="s">
        <v>719</v>
      </c>
      <c r="ZR5" s="755" t="s">
        <v>66</v>
      </c>
      <c r="ZS5" s="559" t="s">
        <v>62</v>
      </c>
      <c r="ZT5" s="755" t="s">
        <v>718</v>
      </c>
      <c r="ZU5" s="559" t="s">
        <v>719</v>
      </c>
      <c r="ZV5" s="755" t="s">
        <v>66</v>
      </c>
      <c r="ZW5" s="559" t="s">
        <v>62</v>
      </c>
      <c r="ZX5" s="755" t="s">
        <v>718</v>
      </c>
      <c r="ZY5" s="559" t="s">
        <v>719</v>
      </c>
      <c r="ZZ5" s="755" t="s">
        <v>66</v>
      </c>
      <c r="AAA5" s="623" t="str">
        <f>YY3</f>
        <v>Semana 18</v>
      </c>
      <c r="AAB5" s="1153"/>
      <c r="AAC5" s="617" t="str">
        <f>YY3</f>
        <v>Semana 18</v>
      </c>
      <c r="AAD5" s="620" t="str">
        <f>YY3</f>
        <v>Semana 18</v>
      </c>
      <c r="AAE5" s="600" t="s">
        <v>62</v>
      </c>
      <c r="AAF5" s="601" t="s">
        <v>718</v>
      </c>
      <c r="AAG5" s="600" t="s">
        <v>719</v>
      </c>
      <c r="AAH5" s="601" t="s">
        <v>66</v>
      </c>
      <c r="AAI5" s="602" t="s">
        <v>62</v>
      </c>
      <c r="AAJ5" s="603" t="s">
        <v>718</v>
      </c>
      <c r="AAK5" s="602" t="s">
        <v>719</v>
      </c>
      <c r="AAL5" s="603" t="s">
        <v>66</v>
      </c>
      <c r="AAM5" s="602" t="s">
        <v>62</v>
      </c>
      <c r="AAN5" s="603" t="s">
        <v>718</v>
      </c>
      <c r="AAO5" s="602" t="s">
        <v>719</v>
      </c>
      <c r="AAP5" s="603" t="s">
        <v>66</v>
      </c>
      <c r="AAQ5" s="602" t="s">
        <v>62</v>
      </c>
      <c r="AAR5" s="603" t="s">
        <v>718</v>
      </c>
      <c r="AAS5" s="602" t="s">
        <v>719</v>
      </c>
      <c r="AAT5" s="603" t="s">
        <v>66</v>
      </c>
      <c r="AAU5" s="602" t="s">
        <v>62</v>
      </c>
      <c r="AAV5" s="603" t="s">
        <v>718</v>
      </c>
      <c r="AAW5" s="602" t="s">
        <v>719</v>
      </c>
      <c r="AAX5" s="603" t="s">
        <v>66</v>
      </c>
      <c r="AAY5" s="602" t="s">
        <v>62</v>
      </c>
      <c r="AAZ5" s="603" t="s">
        <v>718</v>
      </c>
      <c r="ABA5" s="602" t="s">
        <v>719</v>
      </c>
      <c r="ABB5" s="603" t="s">
        <v>66</v>
      </c>
      <c r="ABC5" s="602" t="s">
        <v>62</v>
      </c>
      <c r="ABD5" s="603" t="s">
        <v>718</v>
      </c>
      <c r="ABE5" s="602" t="s">
        <v>719</v>
      </c>
      <c r="ABF5" s="603" t="s">
        <v>66</v>
      </c>
      <c r="ABG5" s="626" t="str">
        <f>AAE3</f>
        <v>Semana 19</v>
      </c>
      <c r="ABH5" s="1148"/>
      <c r="ABI5" s="629" t="str">
        <f>AAE3</f>
        <v>Semana 19</v>
      </c>
      <c r="ABJ5" s="632" t="str">
        <f>AAE3</f>
        <v>Semana 19</v>
      </c>
      <c r="ABK5" s="585" t="s">
        <v>62</v>
      </c>
      <c r="ABL5" s="586" t="s">
        <v>718</v>
      </c>
      <c r="ABM5" s="585" t="s">
        <v>719</v>
      </c>
      <c r="ABN5" s="586" t="s">
        <v>66</v>
      </c>
      <c r="ABO5" s="559" t="s">
        <v>62</v>
      </c>
      <c r="ABP5" s="755" t="s">
        <v>718</v>
      </c>
      <c r="ABQ5" s="559" t="s">
        <v>719</v>
      </c>
      <c r="ABR5" s="755" t="s">
        <v>66</v>
      </c>
      <c r="ABS5" s="559" t="s">
        <v>62</v>
      </c>
      <c r="ABT5" s="755" t="s">
        <v>718</v>
      </c>
      <c r="ABU5" s="559" t="s">
        <v>719</v>
      </c>
      <c r="ABV5" s="755" t="s">
        <v>66</v>
      </c>
      <c r="ABW5" s="559" t="s">
        <v>62</v>
      </c>
      <c r="ABX5" s="755" t="s">
        <v>718</v>
      </c>
      <c r="ABY5" s="559" t="s">
        <v>719</v>
      </c>
      <c r="ABZ5" s="755" t="s">
        <v>66</v>
      </c>
      <c r="ACA5" s="559" t="s">
        <v>62</v>
      </c>
      <c r="ACB5" s="755" t="s">
        <v>718</v>
      </c>
      <c r="ACC5" s="559" t="s">
        <v>719</v>
      </c>
      <c r="ACD5" s="755" t="s">
        <v>66</v>
      </c>
      <c r="ACE5" s="559" t="s">
        <v>62</v>
      </c>
      <c r="ACF5" s="755" t="s">
        <v>718</v>
      </c>
      <c r="ACG5" s="559" t="s">
        <v>719</v>
      </c>
      <c r="ACH5" s="755" t="s">
        <v>66</v>
      </c>
      <c r="ACI5" s="559" t="s">
        <v>62</v>
      </c>
      <c r="ACJ5" s="755" t="s">
        <v>718</v>
      </c>
      <c r="ACK5" s="559" t="s">
        <v>719</v>
      </c>
      <c r="ACL5" s="755" t="s">
        <v>66</v>
      </c>
      <c r="ACM5" s="623" t="str">
        <f>ABK3</f>
        <v>Semana 20</v>
      </c>
      <c r="ACN5" s="1140"/>
      <c r="ACO5" s="617" t="str">
        <f>ABK3</f>
        <v>Semana 20</v>
      </c>
      <c r="ACP5" s="620" t="str">
        <f>ABK3</f>
        <v>Semana 20</v>
      </c>
      <c r="ACQ5" s="600" t="s">
        <v>62</v>
      </c>
      <c r="ACR5" s="601" t="s">
        <v>718</v>
      </c>
      <c r="ACS5" s="600" t="s">
        <v>719</v>
      </c>
      <c r="ACT5" s="601" t="s">
        <v>66</v>
      </c>
      <c r="ACU5" s="602" t="s">
        <v>62</v>
      </c>
      <c r="ACV5" s="603" t="s">
        <v>718</v>
      </c>
      <c r="ACW5" s="602" t="s">
        <v>719</v>
      </c>
      <c r="ACX5" s="603" t="s">
        <v>66</v>
      </c>
      <c r="ACY5" s="602" t="s">
        <v>62</v>
      </c>
      <c r="ACZ5" s="603" t="s">
        <v>718</v>
      </c>
      <c r="ADA5" s="602" t="s">
        <v>719</v>
      </c>
      <c r="ADB5" s="603" t="s">
        <v>66</v>
      </c>
      <c r="ADC5" s="602" t="s">
        <v>62</v>
      </c>
      <c r="ADD5" s="603" t="s">
        <v>718</v>
      </c>
      <c r="ADE5" s="602" t="s">
        <v>719</v>
      </c>
      <c r="ADF5" s="603" t="s">
        <v>66</v>
      </c>
      <c r="ADG5" s="602" t="s">
        <v>62</v>
      </c>
      <c r="ADH5" s="603" t="s">
        <v>718</v>
      </c>
      <c r="ADI5" s="602" t="s">
        <v>719</v>
      </c>
      <c r="ADJ5" s="603" t="s">
        <v>66</v>
      </c>
      <c r="ADK5" s="602" t="s">
        <v>62</v>
      </c>
      <c r="ADL5" s="603" t="s">
        <v>718</v>
      </c>
      <c r="ADM5" s="602" t="s">
        <v>719</v>
      </c>
      <c r="ADN5" s="603" t="s">
        <v>66</v>
      </c>
      <c r="ADO5" s="602" t="s">
        <v>62</v>
      </c>
      <c r="ADP5" s="603" t="s">
        <v>718</v>
      </c>
      <c r="ADQ5" s="602" t="s">
        <v>719</v>
      </c>
      <c r="ADR5" s="603" t="s">
        <v>66</v>
      </c>
      <c r="ADS5" s="626" t="str">
        <f>ACQ3</f>
        <v>Semana 21</v>
      </c>
      <c r="ADT5" s="1145"/>
      <c r="ADU5" s="629" t="str">
        <f>ACQ3</f>
        <v>Semana 21</v>
      </c>
      <c r="ADV5" s="632" t="str">
        <f>ACQ3</f>
        <v>Semana 21</v>
      </c>
      <c r="ADW5" s="585" t="s">
        <v>62</v>
      </c>
      <c r="ADX5" s="586" t="s">
        <v>718</v>
      </c>
      <c r="ADY5" s="585" t="s">
        <v>719</v>
      </c>
      <c r="ADZ5" s="586" t="s">
        <v>66</v>
      </c>
      <c r="AEA5" s="559" t="s">
        <v>62</v>
      </c>
      <c r="AEB5" s="755" t="s">
        <v>718</v>
      </c>
      <c r="AEC5" s="559" t="s">
        <v>719</v>
      </c>
      <c r="AED5" s="755" t="s">
        <v>66</v>
      </c>
      <c r="AEE5" s="559" t="s">
        <v>62</v>
      </c>
      <c r="AEF5" s="755" t="s">
        <v>718</v>
      </c>
      <c r="AEG5" s="559" t="s">
        <v>719</v>
      </c>
      <c r="AEH5" s="755" t="s">
        <v>66</v>
      </c>
      <c r="AEI5" s="559" t="s">
        <v>62</v>
      </c>
      <c r="AEJ5" s="755" t="s">
        <v>718</v>
      </c>
      <c r="AEK5" s="559" t="s">
        <v>719</v>
      </c>
      <c r="AEL5" s="755" t="s">
        <v>66</v>
      </c>
      <c r="AEM5" s="559" t="s">
        <v>62</v>
      </c>
      <c r="AEN5" s="755" t="s">
        <v>718</v>
      </c>
      <c r="AEO5" s="559" t="s">
        <v>719</v>
      </c>
      <c r="AEP5" s="755" t="s">
        <v>66</v>
      </c>
      <c r="AEQ5" s="559" t="s">
        <v>62</v>
      </c>
      <c r="AER5" s="755" t="s">
        <v>718</v>
      </c>
      <c r="AES5" s="559" t="s">
        <v>719</v>
      </c>
      <c r="AET5" s="755" t="s">
        <v>66</v>
      </c>
      <c r="AEU5" s="559" t="s">
        <v>62</v>
      </c>
      <c r="AEV5" s="755" t="s">
        <v>718</v>
      </c>
      <c r="AEW5" s="559" t="s">
        <v>719</v>
      </c>
      <c r="AEX5" s="755" t="s">
        <v>66</v>
      </c>
      <c r="AEY5" s="623" t="str">
        <f>ADW3</f>
        <v>Semana 22</v>
      </c>
      <c r="AEZ5" s="1140"/>
      <c r="AFA5" s="617" t="str">
        <f>ADW3</f>
        <v>Semana 22</v>
      </c>
      <c r="AFB5" s="620" t="str">
        <f>ADW3</f>
        <v>Semana 22</v>
      </c>
      <c r="AFC5" s="585" t="s">
        <v>62</v>
      </c>
      <c r="AFD5" s="586" t="s">
        <v>718</v>
      </c>
      <c r="AFE5" s="585" t="s">
        <v>719</v>
      </c>
      <c r="AFF5" s="586" t="s">
        <v>66</v>
      </c>
      <c r="AFG5" s="559" t="s">
        <v>62</v>
      </c>
      <c r="AFH5" s="755" t="s">
        <v>718</v>
      </c>
      <c r="AFI5" s="559" t="s">
        <v>719</v>
      </c>
      <c r="AFJ5" s="755" t="s">
        <v>66</v>
      </c>
      <c r="AFK5" s="559" t="s">
        <v>62</v>
      </c>
      <c r="AFL5" s="755" t="s">
        <v>718</v>
      </c>
      <c r="AFM5" s="559" t="s">
        <v>719</v>
      </c>
      <c r="AFN5" s="755" t="s">
        <v>66</v>
      </c>
      <c r="AFO5" s="559" t="s">
        <v>62</v>
      </c>
      <c r="AFP5" s="755" t="s">
        <v>718</v>
      </c>
      <c r="AFQ5" s="559" t="s">
        <v>719</v>
      </c>
      <c r="AFR5" s="755" t="s">
        <v>66</v>
      </c>
      <c r="AFS5" s="559" t="s">
        <v>62</v>
      </c>
      <c r="AFT5" s="755" t="s">
        <v>718</v>
      </c>
      <c r="AFU5" s="559" t="s">
        <v>719</v>
      </c>
      <c r="AFV5" s="755" t="s">
        <v>66</v>
      </c>
      <c r="AFW5" s="559" t="s">
        <v>62</v>
      </c>
      <c r="AFX5" s="755" t="s">
        <v>718</v>
      </c>
      <c r="AFY5" s="559" t="s">
        <v>719</v>
      </c>
      <c r="AFZ5" s="755" t="s">
        <v>66</v>
      </c>
      <c r="AGA5" s="559" t="s">
        <v>62</v>
      </c>
      <c r="AGB5" s="755" t="s">
        <v>718</v>
      </c>
      <c r="AGC5" s="559" t="s">
        <v>719</v>
      </c>
      <c r="AGD5" s="755" t="s">
        <v>66</v>
      </c>
      <c r="AGE5" s="623" t="str">
        <f>AFC3</f>
        <v>Semana 23</v>
      </c>
      <c r="AGF5" s="1122"/>
      <c r="AGG5" s="617" t="str">
        <f>AFC3</f>
        <v>Semana 23</v>
      </c>
      <c r="AGH5" s="620" t="str">
        <f>AFC3</f>
        <v>Semana 23</v>
      </c>
      <c r="AGI5" s="600" t="s">
        <v>62</v>
      </c>
      <c r="AGJ5" s="601" t="s">
        <v>718</v>
      </c>
      <c r="AGK5" s="600" t="s">
        <v>719</v>
      </c>
      <c r="AGL5" s="601" t="s">
        <v>66</v>
      </c>
      <c r="AGM5" s="602" t="s">
        <v>62</v>
      </c>
      <c r="AGN5" s="603" t="s">
        <v>718</v>
      </c>
      <c r="AGO5" s="602" t="s">
        <v>719</v>
      </c>
      <c r="AGP5" s="603" t="s">
        <v>66</v>
      </c>
      <c r="AGQ5" s="602" t="s">
        <v>62</v>
      </c>
      <c r="AGR5" s="603" t="s">
        <v>718</v>
      </c>
      <c r="AGS5" s="602" t="s">
        <v>719</v>
      </c>
      <c r="AGT5" s="603" t="s">
        <v>66</v>
      </c>
      <c r="AGU5" s="602" t="s">
        <v>62</v>
      </c>
      <c r="AGV5" s="603" t="s">
        <v>718</v>
      </c>
      <c r="AGW5" s="602" t="s">
        <v>719</v>
      </c>
      <c r="AGX5" s="603" t="s">
        <v>66</v>
      </c>
      <c r="AGY5" s="602" t="s">
        <v>62</v>
      </c>
      <c r="AGZ5" s="603" t="s">
        <v>718</v>
      </c>
      <c r="AHA5" s="602" t="s">
        <v>719</v>
      </c>
      <c r="AHB5" s="603" t="s">
        <v>66</v>
      </c>
      <c r="AHC5" s="602" t="s">
        <v>62</v>
      </c>
      <c r="AHD5" s="603" t="s">
        <v>718</v>
      </c>
      <c r="AHE5" s="602" t="s">
        <v>719</v>
      </c>
      <c r="AHF5" s="603" t="s">
        <v>66</v>
      </c>
      <c r="AHG5" s="602" t="s">
        <v>62</v>
      </c>
      <c r="AHH5" s="603" t="s">
        <v>718</v>
      </c>
      <c r="AHI5" s="602" t="s">
        <v>719</v>
      </c>
      <c r="AHJ5" s="603" t="s">
        <v>66</v>
      </c>
      <c r="AHK5" s="626" t="str">
        <f>AGI3</f>
        <v>Semana 24</v>
      </c>
      <c r="AHL5" s="1119"/>
      <c r="AHM5" s="629" t="str">
        <f>AGI3</f>
        <v>Semana 24</v>
      </c>
      <c r="AHN5" s="632" t="str">
        <f>AGI3</f>
        <v>Semana 24</v>
      </c>
      <c r="AHO5" s="585" t="s">
        <v>62</v>
      </c>
      <c r="AHP5" s="586" t="s">
        <v>718</v>
      </c>
      <c r="AHQ5" s="585" t="s">
        <v>719</v>
      </c>
      <c r="AHR5" s="586" t="s">
        <v>66</v>
      </c>
      <c r="AHS5" s="559" t="s">
        <v>62</v>
      </c>
      <c r="AHT5" s="755" t="s">
        <v>718</v>
      </c>
      <c r="AHU5" s="559" t="s">
        <v>719</v>
      </c>
      <c r="AHV5" s="755" t="s">
        <v>66</v>
      </c>
      <c r="AHW5" s="559" t="s">
        <v>62</v>
      </c>
      <c r="AHX5" s="755" t="s">
        <v>718</v>
      </c>
      <c r="AHY5" s="559" t="s">
        <v>719</v>
      </c>
      <c r="AHZ5" s="755" t="s">
        <v>66</v>
      </c>
      <c r="AIA5" s="559" t="s">
        <v>62</v>
      </c>
      <c r="AIB5" s="755" t="s">
        <v>718</v>
      </c>
      <c r="AIC5" s="559" t="s">
        <v>719</v>
      </c>
      <c r="AID5" s="755" t="s">
        <v>66</v>
      </c>
      <c r="AIE5" s="559" t="s">
        <v>62</v>
      </c>
      <c r="AIF5" s="755" t="s">
        <v>718</v>
      </c>
      <c r="AIG5" s="559" t="s">
        <v>719</v>
      </c>
      <c r="AIH5" s="755" t="s">
        <v>66</v>
      </c>
      <c r="AII5" s="559" t="s">
        <v>62</v>
      </c>
      <c r="AIJ5" s="755" t="s">
        <v>718</v>
      </c>
      <c r="AIK5" s="559" t="s">
        <v>719</v>
      </c>
      <c r="AIL5" s="755" t="s">
        <v>66</v>
      </c>
      <c r="AIM5" s="559" t="s">
        <v>62</v>
      </c>
      <c r="AIN5" s="755" t="s">
        <v>718</v>
      </c>
      <c r="AIO5" s="559" t="s">
        <v>719</v>
      </c>
      <c r="AIP5" s="755" t="s">
        <v>66</v>
      </c>
      <c r="AIQ5" s="623" t="str">
        <f>AHO3</f>
        <v>Semana 25</v>
      </c>
      <c r="AIR5" s="1122"/>
      <c r="AIS5" s="617" t="str">
        <f>AHO3</f>
        <v>Semana 25</v>
      </c>
      <c r="AIT5" s="620" t="str">
        <f>AHO3</f>
        <v>Semana 25</v>
      </c>
      <c r="AIU5" s="600" t="s">
        <v>62</v>
      </c>
      <c r="AIV5" s="601" t="s">
        <v>718</v>
      </c>
      <c r="AIW5" s="600" t="s">
        <v>719</v>
      </c>
      <c r="AIX5" s="601" t="s">
        <v>66</v>
      </c>
      <c r="AIY5" s="602" t="s">
        <v>62</v>
      </c>
      <c r="AIZ5" s="603" t="s">
        <v>718</v>
      </c>
      <c r="AJA5" s="602" t="s">
        <v>719</v>
      </c>
      <c r="AJB5" s="603" t="s">
        <v>66</v>
      </c>
      <c r="AJC5" s="602" t="s">
        <v>62</v>
      </c>
      <c r="AJD5" s="603" t="s">
        <v>718</v>
      </c>
      <c r="AJE5" s="602" t="s">
        <v>719</v>
      </c>
      <c r="AJF5" s="603" t="s">
        <v>66</v>
      </c>
      <c r="AJG5" s="602" t="s">
        <v>62</v>
      </c>
      <c r="AJH5" s="603" t="s">
        <v>718</v>
      </c>
      <c r="AJI5" s="602" t="s">
        <v>719</v>
      </c>
      <c r="AJJ5" s="603" t="s">
        <v>66</v>
      </c>
      <c r="AJK5" s="602" t="s">
        <v>62</v>
      </c>
      <c r="AJL5" s="603" t="s">
        <v>718</v>
      </c>
      <c r="AJM5" s="602" t="s">
        <v>719</v>
      </c>
      <c r="AJN5" s="603" t="s">
        <v>66</v>
      </c>
      <c r="AJO5" s="602" t="s">
        <v>62</v>
      </c>
      <c r="AJP5" s="603" t="s">
        <v>718</v>
      </c>
      <c r="AJQ5" s="602" t="s">
        <v>719</v>
      </c>
      <c r="AJR5" s="603" t="s">
        <v>66</v>
      </c>
      <c r="AJS5" s="602" t="s">
        <v>62</v>
      </c>
      <c r="AJT5" s="603" t="s">
        <v>718</v>
      </c>
      <c r="AJU5" s="602" t="s">
        <v>719</v>
      </c>
      <c r="AJV5" s="603" t="s">
        <v>66</v>
      </c>
      <c r="AJW5" s="626" t="str">
        <f>AIU3</f>
        <v>Semana 26</v>
      </c>
      <c r="AJX5" s="1119"/>
      <c r="AJY5" s="629" t="str">
        <f>AIU3</f>
        <v>Semana 26</v>
      </c>
      <c r="AJZ5" s="632" t="str">
        <f>AIU3</f>
        <v>Semana 26</v>
      </c>
      <c r="AKA5" s="585" t="s">
        <v>62</v>
      </c>
      <c r="AKB5" s="586" t="s">
        <v>718</v>
      </c>
      <c r="AKC5" s="585" t="s">
        <v>719</v>
      </c>
      <c r="AKD5" s="586" t="s">
        <v>66</v>
      </c>
      <c r="AKE5" s="559" t="s">
        <v>62</v>
      </c>
      <c r="AKF5" s="755" t="s">
        <v>718</v>
      </c>
      <c r="AKG5" s="559" t="s">
        <v>719</v>
      </c>
      <c r="AKH5" s="755" t="s">
        <v>66</v>
      </c>
      <c r="AKI5" s="559" t="s">
        <v>62</v>
      </c>
      <c r="AKJ5" s="755" t="s">
        <v>718</v>
      </c>
      <c r="AKK5" s="559" t="s">
        <v>719</v>
      </c>
      <c r="AKL5" s="755" t="s">
        <v>66</v>
      </c>
      <c r="AKM5" s="559" t="s">
        <v>62</v>
      </c>
      <c r="AKN5" s="755" t="s">
        <v>718</v>
      </c>
      <c r="AKO5" s="559" t="s">
        <v>719</v>
      </c>
      <c r="AKP5" s="755" t="s">
        <v>66</v>
      </c>
      <c r="AKQ5" s="559" t="s">
        <v>62</v>
      </c>
      <c r="AKR5" s="755" t="s">
        <v>718</v>
      </c>
      <c r="AKS5" s="559" t="s">
        <v>719</v>
      </c>
      <c r="AKT5" s="755" t="s">
        <v>66</v>
      </c>
      <c r="AKU5" s="559" t="s">
        <v>62</v>
      </c>
      <c r="AKV5" s="755" t="s">
        <v>718</v>
      </c>
      <c r="AKW5" s="559" t="s">
        <v>719</v>
      </c>
      <c r="AKX5" s="755" t="s">
        <v>66</v>
      </c>
      <c r="AKY5" s="559" t="s">
        <v>62</v>
      </c>
      <c r="AKZ5" s="755" t="s">
        <v>718</v>
      </c>
      <c r="ALA5" s="559" t="s">
        <v>719</v>
      </c>
      <c r="ALB5" s="755" t="s">
        <v>66</v>
      </c>
      <c r="ALC5" s="623" t="str">
        <f>AKA3</f>
        <v>Semana 27</v>
      </c>
      <c r="ALD5" s="1122"/>
      <c r="ALE5" s="617" t="str">
        <f>AKA3</f>
        <v>Semana 27</v>
      </c>
      <c r="ALF5" s="620" t="str">
        <f>AKA3</f>
        <v>Semana 27</v>
      </c>
      <c r="ALG5" s="600" t="s">
        <v>62</v>
      </c>
      <c r="ALH5" s="601" t="s">
        <v>718</v>
      </c>
      <c r="ALI5" s="600" t="s">
        <v>719</v>
      </c>
      <c r="ALJ5" s="601" t="s">
        <v>66</v>
      </c>
      <c r="ALK5" s="602" t="s">
        <v>62</v>
      </c>
      <c r="ALL5" s="603" t="s">
        <v>718</v>
      </c>
      <c r="ALM5" s="602" t="s">
        <v>719</v>
      </c>
      <c r="ALN5" s="603" t="s">
        <v>66</v>
      </c>
      <c r="ALO5" s="602" t="s">
        <v>62</v>
      </c>
      <c r="ALP5" s="603" t="s">
        <v>718</v>
      </c>
      <c r="ALQ5" s="602" t="s">
        <v>719</v>
      </c>
      <c r="ALR5" s="603" t="s">
        <v>66</v>
      </c>
      <c r="ALS5" s="602" t="s">
        <v>62</v>
      </c>
      <c r="ALT5" s="603" t="s">
        <v>718</v>
      </c>
      <c r="ALU5" s="602" t="s">
        <v>719</v>
      </c>
      <c r="ALV5" s="603" t="s">
        <v>66</v>
      </c>
      <c r="ALW5" s="602" t="s">
        <v>62</v>
      </c>
      <c r="ALX5" s="603" t="s">
        <v>718</v>
      </c>
      <c r="ALY5" s="602" t="s">
        <v>719</v>
      </c>
      <c r="ALZ5" s="603" t="s">
        <v>66</v>
      </c>
      <c r="AMA5" s="602" t="s">
        <v>62</v>
      </c>
      <c r="AMB5" s="603" t="s">
        <v>718</v>
      </c>
      <c r="AMC5" s="602" t="s">
        <v>719</v>
      </c>
      <c r="AMD5" s="603" t="s">
        <v>66</v>
      </c>
      <c r="AME5" s="602" t="s">
        <v>62</v>
      </c>
      <c r="AMF5" s="603" t="s">
        <v>718</v>
      </c>
      <c r="AMG5" s="602" t="s">
        <v>719</v>
      </c>
      <c r="AMH5" s="603" t="s">
        <v>66</v>
      </c>
      <c r="AMI5" s="626" t="str">
        <f>ALG3</f>
        <v>Semana 28</v>
      </c>
      <c r="AMJ5" s="1119"/>
      <c r="AMK5" s="629" t="str">
        <f>ALG3</f>
        <v>Semana 28</v>
      </c>
      <c r="AML5" s="632" t="str">
        <f>ALG3</f>
        <v>Semana 28</v>
      </c>
      <c r="AMM5" s="585" t="s">
        <v>62</v>
      </c>
      <c r="AMN5" s="586" t="s">
        <v>718</v>
      </c>
      <c r="AMO5" s="585" t="s">
        <v>719</v>
      </c>
      <c r="AMP5" s="586" t="s">
        <v>66</v>
      </c>
      <c r="AMQ5" s="559" t="s">
        <v>62</v>
      </c>
      <c r="AMR5" s="755" t="s">
        <v>718</v>
      </c>
      <c r="AMS5" s="559" t="s">
        <v>719</v>
      </c>
      <c r="AMT5" s="755" t="s">
        <v>66</v>
      </c>
      <c r="AMU5" s="559" t="s">
        <v>62</v>
      </c>
      <c r="AMV5" s="755" t="s">
        <v>718</v>
      </c>
      <c r="AMW5" s="559" t="s">
        <v>719</v>
      </c>
      <c r="AMX5" s="755" t="s">
        <v>66</v>
      </c>
      <c r="AMY5" s="559" t="s">
        <v>62</v>
      </c>
      <c r="AMZ5" s="755" t="s">
        <v>718</v>
      </c>
      <c r="ANA5" s="559" t="s">
        <v>719</v>
      </c>
      <c r="ANB5" s="755" t="s">
        <v>66</v>
      </c>
      <c r="ANC5" s="559" t="s">
        <v>62</v>
      </c>
      <c r="AND5" s="755" t="s">
        <v>718</v>
      </c>
      <c r="ANE5" s="559" t="s">
        <v>719</v>
      </c>
      <c r="ANF5" s="755" t="s">
        <v>66</v>
      </c>
      <c r="ANG5" s="559" t="s">
        <v>62</v>
      </c>
      <c r="ANH5" s="755" t="s">
        <v>718</v>
      </c>
      <c r="ANI5" s="559" t="s">
        <v>719</v>
      </c>
      <c r="ANJ5" s="755" t="s">
        <v>66</v>
      </c>
      <c r="ANK5" s="559" t="s">
        <v>62</v>
      </c>
      <c r="ANL5" s="755" t="s">
        <v>718</v>
      </c>
      <c r="ANM5" s="559" t="s">
        <v>719</v>
      </c>
      <c r="ANN5" s="755" t="s">
        <v>66</v>
      </c>
      <c r="ANO5" s="623" t="str">
        <f>AMM3</f>
        <v>Semana 29</v>
      </c>
      <c r="ANP5" s="1122"/>
      <c r="ANQ5" s="617" t="str">
        <f>AMM3</f>
        <v>Semana 29</v>
      </c>
      <c r="ANR5" s="620" t="str">
        <f>AMM3</f>
        <v>Semana 29</v>
      </c>
      <c r="ANS5" s="600" t="s">
        <v>62</v>
      </c>
      <c r="ANT5" s="601" t="s">
        <v>718</v>
      </c>
      <c r="ANU5" s="600" t="s">
        <v>719</v>
      </c>
      <c r="ANV5" s="601" t="s">
        <v>66</v>
      </c>
      <c r="ANW5" s="602" t="s">
        <v>62</v>
      </c>
      <c r="ANX5" s="603" t="s">
        <v>718</v>
      </c>
      <c r="ANY5" s="602" t="s">
        <v>719</v>
      </c>
      <c r="ANZ5" s="603" t="s">
        <v>66</v>
      </c>
      <c r="AOA5" s="602" t="s">
        <v>62</v>
      </c>
      <c r="AOB5" s="603" t="s">
        <v>718</v>
      </c>
      <c r="AOC5" s="602" t="s">
        <v>719</v>
      </c>
      <c r="AOD5" s="603" t="s">
        <v>66</v>
      </c>
      <c r="AOE5" s="602" t="s">
        <v>62</v>
      </c>
      <c r="AOF5" s="603" t="s">
        <v>718</v>
      </c>
      <c r="AOG5" s="602" t="s">
        <v>719</v>
      </c>
      <c r="AOH5" s="603" t="s">
        <v>66</v>
      </c>
      <c r="AOI5" s="602" t="s">
        <v>62</v>
      </c>
      <c r="AOJ5" s="603" t="s">
        <v>718</v>
      </c>
      <c r="AOK5" s="602" t="s">
        <v>719</v>
      </c>
      <c r="AOL5" s="603" t="s">
        <v>66</v>
      </c>
      <c r="AOM5" s="602" t="s">
        <v>62</v>
      </c>
      <c r="AON5" s="603" t="s">
        <v>718</v>
      </c>
      <c r="AOO5" s="602" t="s">
        <v>719</v>
      </c>
      <c r="AOP5" s="603" t="s">
        <v>66</v>
      </c>
      <c r="AOQ5" s="602" t="s">
        <v>62</v>
      </c>
      <c r="AOR5" s="603" t="s">
        <v>718</v>
      </c>
      <c r="AOS5" s="602" t="s">
        <v>719</v>
      </c>
      <c r="AOT5" s="603" t="s">
        <v>66</v>
      </c>
      <c r="AOU5" s="626" t="str">
        <f>ANS3</f>
        <v>Semana 30</v>
      </c>
      <c r="AOV5" s="1119"/>
      <c r="AOW5" s="629" t="str">
        <f>ANS3</f>
        <v>Semana 30</v>
      </c>
      <c r="AOX5" s="632" t="str">
        <f>ANS3</f>
        <v>Semana 30</v>
      </c>
      <c r="AOY5" s="585" t="s">
        <v>62</v>
      </c>
      <c r="AOZ5" s="586" t="s">
        <v>718</v>
      </c>
      <c r="APA5" s="585" t="s">
        <v>719</v>
      </c>
      <c r="APB5" s="586" t="s">
        <v>66</v>
      </c>
      <c r="APC5" s="559" t="s">
        <v>62</v>
      </c>
      <c r="APD5" s="755" t="s">
        <v>718</v>
      </c>
      <c r="APE5" s="559" t="s">
        <v>719</v>
      </c>
      <c r="APF5" s="755" t="s">
        <v>66</v>
      </c>
      <c r="APG5" s="559" t="s">
        <v>62</v>
      </c>
      <c r="APH5" s="755" t="s">
        <v>718</v>
      </c>
      <c r="API5" s="559" t="s">
        <v>719</v>
      </c>
      <c r="APJ5" s="755" t="s">
        <v>66</v>
      </c>
      <c r="APK5" s="559" t="s">
        <v>62</v>
      </c>
      <c r="APL5" s="755" t="s">
        <v>718</v>
      </c>
      <c r="APM5" s="559" t="s">
        <v>719</v>
      </c>
      <c r="APN5" s="755" t="s">
        <v>66</v>
      </c>
      <c r="APO5" s="559" t="s">
        <v>62</v>
      </c>
      <c r="APP5" s="755" t="s">
        <v>718</v>
      </c>
      <c r="APQ5" s="559" t="s">
        <v>719</v>
      </c>
      <c r="APR5" s="755" t="s">
        <v>66</v>
      </c>
      <c r="APS5" s="559" t="s">
        <v>62</v>
      </c>
      <c r="APT5" s="755" t="s">
        <v>718</v>
      </c>
      <c r="APU5" s="559" t="s">
        <v>719</v>
      </c>
      <c r="APV5" s="755" t="s">
        <v>66</v>
      </c>
      <c r="APW5" s="559" t="s">
        <v>62</v>
      </c>
      <c r="APX5" s="755" t="s">
        <v>718</v>
      </c>
      <c r="APY5" s="559" t="s">
        <v>719</v>
      </c>
      <c r="APZ5" s="755" t="s">
        <v>66</v>
      </c>
      <c r="AQA5" s="623" t="str">
        <f>AOY3</f>
        <v>Semana 31</v>
      </c>
      <c r="AQB5" s="1122"/>
      <c r="AQC5" s="617" t="str">
        <f>AOY3</f>
        <v>Semana 31</v>
      </c>
      <c r="AQD5" s="620" t="str">
        <f>AOY3</f>
        <v>Semana 31</v>
      </c>
      <c r="AQE5" s="600" t="s">
        <v>62</v>
      </c>
      <c r="AQF5" s="601" t="s">
        <v>718</v>
      </c>
      <c r="AQG5" s="600" t="s">
        <v>719</v>
      </c>
      <c r="AQH5" s="601" t="s">
        <v>66</v>
      </c>
      <c r="AQI5" s="602" t="s">
        <v>62</v>
      </c>
      <c r="AQJ5" s="603" t="s">
        <v>718</v>
      </c>
      <c r="AQK5" s="602" t="s">
        <v>719</v>
      </c>
      <c r="AQL5" s="603" t="s">
        <v>66</v>
      </c>
      <c r="AQM5" s="602" t="s">
        <v>62</v>
      </c>
      <c r="AQN5" s="603" t="s">
        <v>718</v>
      </c>
      <c r="AQO5" s="602" t="s">
        <v>719</v>
      </c>
      <c r="AQP5" s="603" t="s">
        <v>66</v>
      </c>
      <c r="AQQ5" s="602" t="s">
        <v>62</v>
      </c>
      <c r="AQR5" s="603" t="s">
        <v>718</v>
      </c>
      <c r="AQS5" s="602" t="s">
        <v>719</v>
      </c>
      <c r="AQT5" s="603" t="s">
        <v>66</v>
      </c>
      <c r="AQU5" s="602" t="s">
        <v>62</v>
      </c>
      <c r="AQV5" s="603" t="s">
        <v>718</v>
      </c>
      <c r="AQW5" s="602" t="s">
        <v>719</v>
      </c>
      <c r="AQX5" s="603" t="s">
        <v>66</v>
      </c>
      <c r="AQY5" s="602" t="s">
        <v>62</v>
      </c>
      <c r="AQZ5" s="603" t="s">
        <v>718</v>
      </c>
      <c r="ARA5" s="602" t="s">
        <v>719</v>
      </c>
      <c r="ARB5" s="603" t="s">
        <v>66</v>
      </c>
      <c r="ARC5" s="602" t="s">
        <v>62</v>
      </c>
      <c r="ARD5" s="603" t="s">
        <v>718</v>
      </c>
      <c r="ARE5" s="602" t="s">
        <v>719</v>
      </c>
      <c r="ARF5" s="603" t="s">
        <v>66</v>
      </c>
      <c r="ARG5" s="626" t="str">
        <f>AQE3</f>
        <v>Semana 32</v>
      </c>
      <c r="ARH5" s="1148"/>
      <c r="ARI5" s="629" t="str">
        <f>AQE3</f>
        <v>Semana 32</v>
      </c>
      <c r="ARJ5" s="632" t="str">
        <f>AQE3</f>
        <v>Semana 32</v>
      </c>
      <c r="ARK5" s="585" t="s">
        <v>62</v>
      </c>
      <c r="ARL5" s="586" t="s">
        <v>718</v>
      </c>
      <c r="ARM5" s="585" t="s">
        <v>719</v>
      </c>
      <c r="ARN5" s="586" t="s">
        <v>66</v>
      </c>
      <c r="ARO5" s="559" t="s">
        <v>62</v>
      </c>
      <c r="ARP5" s="755" t="s">
        <v>718</v>
      </c>
      <c r="ARQ5" s="559" t="s">
        <v>719</v>
      </c>
      <c r="ARR5" s="755" t="s">
        <v>66</v>
      </c>
      <c r="ARS5" s="559" t="s">
        <v>62</v>
      </c>
      <c r="ART5" s="755" t="s">
        <v>718</v>
      </c>
      <c r="ARU5" s="559" t="s">
        <v>719</v>
      </c>
      <c r="ARV5" s="755" t="s">
        <v>66</v>
      </c>
      <c r="ARW5" s="559" t="s">
        <v>62</v>
      </c>
      <c r="ARX5" s="755" t="s">
        <v>718</v>
      </c>
      <c r="ARY5" s="559" t="s">
        <v>719</v>
      </c>
      <c r="ARZ5" s="755" t="s">
        <v>66</v>
      </c>
      <c r="ASA5" s="559" t="s">
        <v>62</v>
      </c>
      <c r="ASB5" s="755" t="s">
        <v>718</v>
      </c>
      <c r="ASC5" s="559" t="s">
        <v>719</v>
      </c>
      <c r="ASD5" s="755" t="s">
        <v>66</v>
      </c>
      <c r="ASE5" s="559" t="s">
        <v>62</v>
      </c>
      <c r="ASF5" s="755" t="s">
        <v>718</v>
      </c>
      <c r="ASG5" s="559" t="s">
        <v>719</v>
      </c>
      <c r="ASH5" s="755" t="s">
        <v>66</v>
      </c>
      <c r="ASI5" s="559" t="s">
        <v>62</v>
      </c>
      <c r="ASJ5" s="755" t="s">
        <v>718</v>
      </c>
      <c r="ASK5" s="559" t="s">
        <v>719</v>
      </c>
      <c r="ASL5" s="755" t="s">
        <v>66</v>
      </c>
      <c r="ASM5" s="623" t="str">
        <f>ARK3</f>
        <v>Semana 33</v>
      </c>
      <c r="ASN5" s="1140"/>
      <c r="ASO5" s="617" t="str">
        <f>ARK3</f>
        <v>Semana 33</v>
      </c>
      <c r="ASP5" s="620" t="str">
        <f>ARK3</f>
        <v>Semana 33</v>
      </c>
      <c r="ASQ5" s="600" t="s">
        <v>62</v>
      </c>
      <c r="ASR5" s="601" t="s">
        <v>718</v>
      </c>
      <c r="ASS5" s="600" t="s">
        <v>719</v>
      </c>
      <c r="AST5" s="601" t="s">
        <v>66</v>
      </c>
      <c r="ASU5" s="602" t="s">
        <v>62</v>
      </c>
      <c r="ASV5" s="603" t="s">
        <v>718</v>
      </c>
      <c r="ASW5" s="602" t="s">
        <v>719</v>
      </c>
      <c r="ASX5" s="603" t="s">
        <v>66</v>
      </c>
      <c r="ASY5" s="602" t="s">
        <v>62</v>
      </c>
      <c r="ASZ5" s="603" t="s">
        <v>718</v>
      </c>
      <c r="ATA5" s="602" t="s">
        <v>719</v>
      </c>
      <c r="ATB5" s="603" t="s">
        <v>66</v>
      </c>
      <c r="ATC5" s="602" t="s">
        <v>62</v>
      </c>
      <c r="ATD5" s="603" t="s">
        <v>718</v>
      </c>
      <c r="ATE5" s="602" t="s">
        <v>719</v>
      </c>
      <c r="ATF5" s="603" t="s">
        <v>66</v>
      </c>
      <c r="ATG5" s="602" t="s">
        <v>62</v>
      </c>
      <c r="ATH5" s="603" t="s">
        <v>718</v>
      </c>
      <c r="ATI5" s="602" t="s">
        <v>719</v>
      </c>
      <c r="ATJ5" s="603" t="s">
        <v>66</v>
      </c>
      <c r="ATK5" s="602" t="s">
        <v>62</v>
      </c>
      <c r="ATL5" s="603" t="s">
        <v>718</v>
      </c>
      <c r="ATM5" s="602" t="s">
        <v>719</v>
      </c>
      <c r="ATN5" s="603" t="s">
        <v>66</v>
      </c>
      <c r="ATO5" s="602" t="s">
        <v>62</v>
      </c>
      <c r="ATP5" s="603" t="s">
        <v>718</v>
      </c>
      <c r="ATQ5" s="602" t="s">
        <v>719</v>
      </c>
      <c r="ATR5" s="603" t="s">
        <v>66</v>
      </c>
      <c r="ATS5" s="626" t="str">
        <f>ASQ3</f>
        <v>Semana 34</v>
      </c>
      <c r="ATT5" s="1145"/>
      <c r="ATU5" s="629" t="str">
        <f>ASQ3</f>
        <v>Semana 34</v>
      </c>
      <c r="ATV5" s="632" t="str">
        <f>ASQ3</f>
        <v>Semana 34</v>
      </c>
      <c r="ATW5" s="585" t="s">
        <v>62</v>
      </c>
      <c r="ATX5" s="586" t="s">
        <v>718</v>
      </c>
      <c r="ATY5" s="585" t="s">
        <v>719</v>
      </c>
      <c r="ATZ5" s="586" t="s">
        <v>66</v>
      </c>
      <c r="AUA5" s="559" t="s">
        <v>62</v>
      </c>
      <c r="AUB5" s="755" t="s">
        <v>718</v>
      </c>
      <c r="AUC5" s="559" t="s">
        <v>719</v>
      </c>
      <c r="AUD5" s="755" t="s">
        <v>66</v>
      </c>
      <c r="AUE5" s="559" t="s">
        <v>62</v>
      </c>
      <c r="AUF5" s="755" t="s">
        <v>718</v>
      </c>
      <c r="AUG5" s="559" t="s">
        <v>719</v>
      </c>
      <c r="AUH5" s="755" t="s">
        <v>66</v>
      </c>
      <c r="AUI5" s="559" t="s">
        <v>62</v>
      </c>
      <c r="AUJ5" s="755" t="s">
        <v>718</v>
      </c>
      <c r="AUK5" s="559" t="s">
        <v>719</v>
      </c>
      <c r="AUL5" s="755" t="s">
        <v>66</v>
      </c>
      <c r="AUM5" s="559" t="s">
        <v>62</v>
      </c>
      <c r="AUN5" s="755" t="s">
        <v>718</v>
      </c>
      <c r="AUO5" s="559" t="s">
        <v>719</v>
      </c>
      <c r="AUP5" s="755" t="s">
        <v>66</v>
      </c>
      <c r="AUQ5" s="559" t="s">
        <v>62</v>
      </c>
      <c r="AUR5" s="755" t="s">
        <v>718</v>
      </c>
      <c r="AUS5" s="559" t="s">
        <v>719</v>
      </c>
      <c r="AUT5" s="755" t="s">
        <v>66</v>
      </c>
      <c r="AUU5" s="559" t="s">
        <v>62</v>
      </c>
      <c r="AUV5" s="755" t="s">
        <v>718</v>
      </c>
      <c r="AUW5" s="559" t="s">
        <v>719</v>
      </c>
      <c r="AUX5" s="755" t="s">
        <v>66</v>
      </c>
      <c r="AUY5" s="623" t="str">
        <f>ATW3</f>
        <v>Semana 35</v>
      </c>
      <c r="AUZ5" s="1140"/>
      <c r="AVA5" s="617" t="str">
        <f>ATW3</f>
        <v>Semana 35</v>
      </c>
      <c r="AVB5" s="620" t="str">
        <f>ATW3</f>
        <v>Semana 35</v>
      </c>
      <c r="AVC5" s="585" t="s">
        <v>62</v>
      </c>
      <c r="AVD5" s="586" t="s">
        <v>718</v>
      </c>
      <c r="AVE5" s="585" t="s">
        <v>719</v>
      </c>
      <c r="AVF5" s="586" t="s">
        <v>66</v>
      </c>
      <c r="AVG5" s="559" t="s">
        <v>62</v>
      </c>
      <c r="AVH5" s="755" t="s">
        <v>718</v>
      </c>
      <c r="AVI5" s="559" t="s">
        <v>719</v>
      </c>
      <c r="AVJ5" s="755" t="s">
        <v>66</v>
      </c>
      <c r="AVK5" s="559" t="s">
        <v>62</v>
      </c>
      <c r="AVL5" s="755" t="s">
        <v>718</v>
      </c>
      <c r="AVM5" s="559" t="s">
        <v>719</v>
      </c>
      <c r="AVN5" s="755" t="s">
        <v>66</v>
      </c>
      <c r="AVO5" s="559" t="s">
        <v>62</v>
      </c>
      <c r="AVP5" s="755" t="s">
        <v>718</v>
      </c>
      <c r="AVQ5" s="559" t="s">
        <v>719</v>
      </c>
      <c r="AVR5" s="755" t="s">
        <v>66</v>
      </c>
      <c r="AVS5" s="559" t="s">
        <v>62</v>
      </c>
      <c r="AVT5" s="755" t="s">
        <v>718</v>
      </c>
      <c r="AVU5" s="559" t="s">
        <v>719</v>
      </c>
      <c r="AVV5" s="755" t="s">
        <v>66</v>
      </c>
      <c r="AVW5" s="559" t="s">
        <v>62</v>
      </c>
      <c r="AVX5" s="755" t="s">
        <v>718</v>
      </c>
      <c r="AVY5" s="559" t="s">
        <v>719</v>
      </c>
      <c r="AVZ5" s="755" t="s">
        <v>66</v>
      </c>
      <c r="AWA5" s="559" t="s">
        <v>62</v>
      </c>
      <c r="AWB5" s="755" t="s">
        <v>718</v>
      </c>
      <c r="AWC5" s="559" t="s">
        <v>719</v>
      </c>
      <c r="AWD5" s="755" t="s">
        <v>66</v>
      </c>
      <c r="AWE5" s="623" t="str">
        <f>AVC3</f>
        <v>Semana 36</v>
      </c>
      <c r="AWF5" s="1122"/>
      <c r="AWG5" s="617" t="str">
        <f>AVC3</f>
        <v>Semana 36</v>
      </c>
      <c r="AWH5" s="620" t="str">
        <f>AVC3</f>
        <v>Semana 36</v>
      </c>
      <c r="AWI5" s="600" t="s">
        <v>62</v>
      </c>
      <c r="AWJ5" s="601" t="s">
        <v>718</v>
      </c>
      <c r="AWK5" s="600" t="s">
        <v>719</v>
      </c>
      <c r="AWL5" s="601" t="s">
        <v>66</v>
      </c>
      <c r="AWM5" s="602" t="s">
        <v>62</v>
      </c>
      <c r="AWN5" s="603" t="s">
        <v>718</v>
      </c>
      <c r="AWO5" s="602" t="s">
        <v>719</v>
      </c>
      <c r="AWP5" s="603" t="s">
        <v>66</v>
      </c>
      <c r="AWQ5" s="602" t="s">
        <v>62</v>
      </c>
      <c r="AWR5" s="603" t="s">
        <v>718</v>
      </c>
      <c r="AWS5" s="602" t="s">
        <v>719</v>
      </c>
      <c r="AWT5" s="603" t="s">
        <v>66</v>
      </c>
      <c r="AWU5" s="602" t="s">
        <v>62</v>
      </c>
      <c r="AWV5" s="603" t="s">
        <v>718</v>
      </c>
      <c r="AWW5" s="602" t="s">
        <v>719</v>
      </c>
      <c r="AWX5" s="603" t="s">
        <v>66</v>
      </c>
      <c r="AWY5" s="602" t="s">
        <v>62</v>
      </c>
      <c r="AWZ5" s="603" t="s">
        <v>718</v>
      </c>
      <c r="AXA5" s="602" t="s">
        <v>719</v>
      </c>
      <c r="AXB5" s="603" t="s">
        <v>66</v>
      </c>
      <c r="AXC5" s="602" t="s">
        <v>62</v>
      </c>
      <c r="AXD5" s="603" t="s">
        <v>718</v>
      </c>
      <c r="AXE5" s="602" t="s">
        <v>719</v>
      </c>
      <c r="AXF5" s="603" t="s">
        <v>66</v>
      </c>
      <c r="AXG5" s="602" t="s">
        <v>62</v>
      </c>
      <c r="AXH5" s="603" t="s">
        <v>718</v>
      </c>
      <c r="AXI5" s="602" t="s">
        <v>719</v>
      </c>
      <c r="AXJ5" s="603" t="s">
        <v>66</v>
      </c>
      <c r="AXK5" s="626" t="str">
        <f>AWI3</f>
        <v>Semana 37</v>
      </c>
      <c r="AXL5" s="1119"/>
      <c r="AXM5" s="629" t="str">
        <f>AWI3</f>
        <v>Semana 37</v>
      </c>
      <c r="AXN5" s="632" t="str">
        <f>AWI3</f>
        <v>Semana 37</v>
      </c>
      <c r="AXO5" s="585" t="s">
        <v>62</v>
      </c>
      <c r="AXP5" s="586" t="s">
        <v>718</v>
      </c>
      <c r="AXQ5" s="585" t="s">
        <v>719</v>
      </c>
      <c r="AXR5" s="586" t="s">
        <v>66</v>
      </c>
      <c r="AXS5" s="559" t="s">
        <v>62</v>
      </c>
      <c r="AXT5" s="755" t="s">
        <v>718</v>
      </c>
      <c r="AXU5" s="559" t="s">
        <v>719</v>
      </c>
      <c r="AXV5" s="755" t="s">
        <v>66</v>
      </c>
      <c r="AXW5" s="559" t="s">
        <v>62</v>
      </c>
      <c r="AXX5" s="755" t="s">
        <v>718</v>
      </c>
      <c r="AXY5" s="559" t="s">
        <v>719</v>
      </c>
      <c r="AXZ5" s="755" t="s">
        <v>66</v>
      </c>
      <c r="AYA5" s="559" t="s">
        <v>62</v>
      </c>
      <c r="AYB5" s="755" t="s">
        <v>718</v>
      </c>
      <c r="AYC5" s="559" t="s">
        <v>719</v>
      </c>
      <c r="AYD5" s="755" t="s">
        <v>66</v>
      </c>
      <c r="AYE5" s="559" t="s">
        <v>62</v>
      </c>
      <c r="AYF5" s="755" t="s">
        <v>718</v>
      </c>
      <c r="AYG5" s="559" t="s">
        <v>719</v>
      </c>
      <c r="AYH5" s="755" t="s">
        <v>66</v>
      </c>
      <c r="AYI5" s="559" t="s">
        <v>62</v>
      </c>
      <c r="AYJ5" s="755" t="s">
        <v>718</v>
      </c>
      <c r="AYK5" s="559" t="s">
        <v>719</v>
      </c>
      <c r="AYL5" s="755" t="s">
        <v>66</v>
      </c>
      <c r="AYM5" s="559" t="s">
        <v>62</v>
      </c>
      <c r="AYN5" s="755" t="s">
        <v>718</v>
      </c>
      <c r="AYO5" s="559" t="s">
        <v>719</v>
      </c>
      <c r="AYP5" s="755" t="s">
        <v>66</v>
      </c>
      <c r="AYQ5" s="623" t="str">
        <f>AXO3</f>
        <v>Semana 38</v>
      </c>
      <c r="AYR5" s="1122"/>
      <c r="AYS5" s="617" t="str">
        <f>AXO3</f>
        <v>Semana 38</v>
      </c>
      <c r="AYT5" s="620" t="str">
        <f>AXO3</f>
        <v>Semana 38</v>
      </c>
      <c r="AYU5" s="600" t="s">
        <v>62</v>
      </c>
      <c r="AYV5" s="601" t="s">
        <v>718</v>
      </c>
      <c r="AYW5" s="600" t="s">
        <v>719</v>
      </c>
      <c r="AYX5" s="601" t="s">
        <v>66</v>
      </c>
      <c r="AYY5" s="602" t="s">
        <v>62</v>
      </c>
      <c r="AYZ5" s="603" t="s">
        <v>718</v>
      </c>
      <c r="AZA5" s="602" t="s">
        <v>719</v>
      </c>
      <c r="AZB5" s="603" t="s">
        <v>66</v>
      </c>
      <c r="AZC5" s="602" t="s">
        <v>62</v>
      </c>
      <c r="AZD5" s="603" t="s">
        <v>718</v>
      </c>
      <c r="AZE5" s="602" t="s">
        <v>719</v>
      </c>
      <c r="AZF5" s="603" t="s">
        <v>66</v>
      </c>
      <c r="AZG5" s="602" t="s">
        <v>62</v>
      </c>
      <c r="AZH5" s="603" t="s">
        <v>718</v>
      </c>
      <c r="AZI5" s="602" t="s">
        <v>719</v>
      </c>
      <c r="AZJ5" s="603" t="s">
        <v>66</v>
      </c>
      <c r="AZK5" s="602" t="s">
        <v>62</v>
      </c>
      <c r="AZL5" s="603" t="s">
        <v>718</v>
      </c>
      <c r="AZM5" s="602" t="s">
        <v>719</v>
      </c>
      <c r="AZN5" s="603" t="s">
        <v>66</v>
      </c>
      <c r="AZO5" s="602" t="s">
        <v>62</v>
      </c>
      <c r="AZP5" s="603" t="s">
        <v>718</v>
      </c>
      <c r="AZQ5" s="602" t="s">
        <v>719</v>
      </c>
      <c r="AZR5" s="603" t="s">
        <v>66</v>
      </c>
      <c r="AZS5" s="602" t="s">
        <v>62</v>
      </c>
      <c r="AZT5" s="603" t="s">
        <v>718</v>
      </c>
      <c r="AZU5" s="602" t="s">
        <v>719</v>
      </c>
      <c r="AZV5" s="603" t="s">
        <v>66</v>
      </c>
      <c r="AZW5" s="626" t="str">
        <f>AYU3</f>
        <v>Semana 39</v>
      </c>
      <c r="AZX5" s="1119"/>
      <c r="AZY5" s="629" t="str">
        <f>AYU3</f>
        <v>Semana 39</v>
      </c>
      <c r="AZZ5" s="632" t="str">
        <f>AYU3</f>
        <v>Semana 39</v>
      </c>
      <c r="BAA5" s="585" t="s">
        <v>62</v>
      </c>
      <c r="BAB5" s="586" t="s">
        <v>718</v>
      </c>
      <c r="BAC5" s="585" t="s">
        <v>719</v>
      </c>
      <c r="BAD5" s="586" t="s">
        <v>66</v>
      </c>
      <c r="BAE5" s="559" t="s">
        <v>62</v>
      </c>
      <c r="BAF5" s="755" t="s">
        <v>718</v>
      </c>
      <c r="BAG5" s="559" t="s">
        <v>719</v>
      </c>
      <c r="BAH5" s="755" t="s">
        <v>66</v>
      </c>
      <c r="BAI5" s="559" t="s">
        <v>62</v>
      </c>
      <c r="BAJ5" s="755" t="s">
        <v>718</v>
      </c>
      <c r="BAK5" s="559" t="s">
        <v>719</v>
      </c>
      <c r="BAL5" s="755" t="s">
        <v>66</v>
      </c>
      <c r="BAM5" s="559" t="s">
        <v>62</v>
      </c>
      <c r="BAN5" s="755" t="s">
        <v>718</v>
      </c>
      <c r="BAO5" s="559" t="s">
        <v>719</v>
      </c>
      <c r="BAP5" s="755" t="s">
        <v>66</v>
      </c>
      <c r="BAQ5" s="559" t="s">
        <v>62</v>
      </c>
      <c r="BAR5" s="755" t="s">
        <v>718</v>
      </c>
      <c r="BAS5" s="559" t="s">
        <v>719</v>
      </c>
      <c r="BAT5" s="755" t="s">
        <v>66</v>
      </c>
      <c r="BAU5" s="559" t="s">
        <v>62</v>
      </c>
      <c r="BAV5" s="755" t="s">
        <v>718</v>
      </c>
      <c r="BAW5" s="559" t="s">
        <v>719</v>
      </c>
      <c r="BAX5" s="755" t="s">
        <v>66</v>
      </c>
      <c r="BAY5" s="559" t="s">
        <v>62</v>
      </c>
      <c r="BAZ5" s="755" t="s">
        <v>718</v>
      </c>
      <c r="BBA5" s="559" t="s">
        <v>719</v>
      </c>
      <c r="BBB5" s="755" t="s">
        <v>66</v>
      </c>
      <c r="BBC5" s="623" t="str">
        <f>BAA3</f>
        <v>Semana 40</v>
      </c>
      <c r="BBD5" s="1122"/>
      <c r="BBE5" s="617" t="str">
        <f>BAA3</f>
        <v>Semana 40</v>
      </c>
      <c r="BBF5" s="620" t="str">
        <f>BAA3</f>
        <v>Semana 40</v>
      </c>
      <c r="BBG5" s="600" t="s">
        <v>62</v>
      </c>
      <c r="BBH5" s="601" t="s">
        <v>718</v>
      </c>
      <c r="BBI5" s="600" t="s">
        <v>719</v>
      </c>
      <c r="BBJ5" s="601" t="s">
        <v>66</v>
      </c>
      <c r="BBK5" s="602" t="s">
        <v>62</v>
      </c>
      <c r="BBL5" s="603" t="s">
        <v>718</v>
      </c>
      <c r="BBM5" s="602" t="s">
        <v>719</v>
      </c>
      <c r="BBN5" s="603" t="s">
        <v>66</v>
      </c>
      <c r="BBO5" s="602" t="s">
        <v>62</v>
      </c>
      <c r="BBP5" s="603" t="s">
        <v>718</v>
      </c>
      <c r="BBQ5" s="602" t="s">
        <v>719</v>
      </c>
      <c r="BBR5" s="603" t="s">
        <v>66</v>
      </c>
      <c r="BBS5" s="602" t="s">
        <v>62</v>
      </c>
      <c r="BBT5" s="603" t="s">
        <v>718</v>
      </c>
      <c r="BBU5" s="602" t="s">
        <v>719</v>
      </c>
      <c r="BBV5" s="603" t="s">
        <v>66</v>
      </c>
      <c r="BBW5" s="602" t="s">
        <v>62</v>
      </c>
      <c r="BBX5" s="603" t="s">
        <v>718</v>
      </c>
      <c r="BBY5" s="602" t="s">
        <v>719</v>
      </c>
      <c r="BBZ5" s="603" t="s">
        <v>66</v>
      </c>
      <c r="BCA5" s="602" t="s">
        <v>62</v>
      </c>
      <c r="BCB5" s="603" t="s">
        <v>718</v>
      </c>
      <c r="BCC5" s="602" t="s">
        <v>719</v>
      </c>
      <c r="BCD5" s="603" t="s">
        <v>66</v>
      </c>
      <c r="BCE5" s="602" t="s">
        <v>62</v>
      </c>
      <c r="BCF5" s="603" t="s">
        <v>718</v>
      </c>
      <c r="BCG5" s="602" t="s">
        <v>719</v>
      </c>
      <c r="BCH5" s="603" t="s">
        <v>66</v>
      </c>
      <c r="BCI5" s="626" t="str">
        <f>BBG3</f>
        <v>Semana 41</v>
      </c>
      <c r="BCJ5" s="1119"/>
      <c r="BCK5" s="629" t="str">
        <f>BBG3</f>
        <v>Semana 41</v>
      </c>
      <c r="BCL5" s="632" t="str">
        <f>BBG3</f>
        <v>Semana 41</v>
      </c>
      <c r="BCM5" s="585" t="s">
        <v>62</v>
      </c>
      <c r="BCN5" s="586" t="s">
        <v>718</v>
      </c>
      <c r="BCO5" s="585" t="s">
        <v>719</v>
      </c>
      <c r="BCP5" s="586" t="s">
        <v>66</v>
      </c>
      <c r="BCQ5" s="559" t="s">
        <v>62</v>
      </c>
      <c r="BCR5" s="755" t="s">
        <v>718</v>
      </c>
      <c r="BCS5" s="559" t="s">
        <v>719</v>
      </c>
      <c r="BCT5" s="755" t="s">
        <v>66</v>
      </c>
      <c r="BCU5" s="559" t="s">
        <v>62</v>
      </c>
      <c r="BCV5" s="755" t="s">
        <v>718</v>
      </c>
      <c r="BCW5" s="559" t="s">
        <v>719</v>
      </c>
      <c r="BCX5" s="755" t="s">
        <v>66</v>
      </c>
      <c r="BCY5" s="559" t="s">
        <v>62</v>
      </c>
      <c r="BCZ5" s="755" t="s">
        <v>718</v>
      </c>
      <c r="BDA5" s="559" t="s">
        <v>719</v>
      </c>
      <c r="BDB5" s="755" t="s">
        <v>66</v>
      </c>
      <c r="BDC5" s="559" t="s">
        <v>62</v>
      </c>
      <c r="BDD5" s="755" t="s">
        <v>718</v>
      </c>
      <c r="BDE5" s="559" t="s">
        <v>719</v>
      </c>
      <c r="BDF5" s="755" t="s">
        <v>66</v>
      </c>
      <c r="BDG5" s="559" t="s">
        <v>62</v>
      </c>
      <c r="BDH5" s="755" t="s">
        <v>718</v>
      </c>
      <c r="BDI5" s="559" t="s">
        <v>719</v>
      </c>
      <c r="BDJ5" s="755" t="s">
        <v>66</v>
      </c>
      <c r="BDK5" s="559" t="s">
        <v>62</v>
      </c>
      <c r="BDL5" s="755" t="s">
        <v>718</v>
      </c>
      <c r="BDM5" s="559" t="s">
        <v>719</v>
      </c>
      <c r="BDN5" s="755" t="s">
        <v>66</v>
      </c>
      <c r="BDO5" s="623" t="str">
        <f>BCM3</f>
        <v>Semana 42</v>
      </c>
      <c r="BDP5" s="1122"/>
      <c r="BDQ5" s="617" t="str">
        <f>BCM3</f>
        <v>Semana 42</v>
      </c>
      <c r="BDR5" s="620" t="str">
        <f>BCM3</f>
        <v>Semana 42</v>
      </c>
      <c r="BDS5" s="600" t="s">
        <v>62</v>
      </c>
      <c r="BDT5" s="601" t="s">
        <v>718</v>
      </c>
      <c r="BDU5" s="600" t="s">
        <v>719</v>
      </c>
      <c r="BDV5" s="601" t="s">
        <v>66</v>
      </c>
      <c r="BDW5" s="602" t="s">
        <v>62</v>
      </c>
      <c r="BDX5" s="603" t="s">
        <v>718</v>
      </c>
      <c r="BDY5" s="602" t="s">
        <v>719</v>
      </c>
      <c r="BDZ5" s="603" t="s">
        <v>66</v>
      </c>
      <c r="BEA5" s="602" t="s">
        <v>62</v>
      </c>
      <c r="BEB5" s="603" t="s">
        <v>718</v>
      </c>
      <c r="BEC5" s="602" t="s">
        <v>719</v>
      </c>
      <c r="BED5" s="603" t="s">
        <v>66</v>
      </c>
      <c r="BEE5" s="602" t="s">
        <v>62</v>
      </c>
      <c r="BEF5" s="603" t="s">
        <v>718</v>
      </c>
      <c r="BEG5" s="602" t="s">
        <v>719</v>
      </c>
      <c r="BEH5" s="603" t="s">
        <v>66</v>
      </c>
      <c r="BEI5" s="602" t="s">
        <v>62</v>
      </c>
      <c r="BEJ5" s="603" t="s">
        <v>718</v>
      </c>
      <c r="BEK5" s="602" t="s">
        <v>719</v>
      </c>
      <c r="BEL5" s="603" t="s">
        <v>66</v>
      </c>
      <c r="BEM5" s="602" t="s">
        <v>62</v>
      </c>
      <c r="BEN5" s="603" t="s">
        <v>718</v>
      </c>
      <c r="BEO5" s="602" t="s">
        <v>719</v>
      </c>
      <c r="BEP5" s="603" t="s">
        <v>66</v>
      </c>
      <c r="BEQ5" s="602" t="s">
        <v>62</v>
      </c>
      <c r="BER5" s="603" t="s">
        <v>718</v>
      </c>
      <c r="BES5" s="602" t="s">
        <v>719</v>
      </c>
      <c r="BET5" s="603" t="s">
        <v>66</v>
      </c>
      <c r="BEU5" s="626" t="str">
        <f>BDS3</f>
        <v>Semana 43</v>
      </c>
      <c r="BEV5" s="1119"/>
      <c r="BEW5" s="629" t="str">
        <f>BDS3</f>
        <v>Semana 43</v>
      </c>
      <c r="BEX5" s="632" t="str">
        <f>BDS3</f>
        <v>Semana 43</v>
      </c>
      <c r="BEY5" s="585" t="s">
        <v>62</v>
      </c>
      <c r="BEZ5" s="586" t="s">
        <v>718</v>
      </c>
      <c r="BFA5" s="585" t="s">
        <v>719</v>
      </c>
      <c r="BFB5" s="586" t="s">
        <v>66</v>
      </c>
      <c r="BFC5" s="559" t="s">
        <v>62</v>
      </c>
      <c r="BFD5" s="755" t="s">
        <v>718</v>
      </c>
      <c r="BFE5" s="559" t="s">
        <v>719</v>
      </c>
      <c r="BFF5" s="755" t="s">
        <v>66</v>
      </c>
      <c r="BFG5" s="559" t="s">
        <v>62</v>
      </c>
      <c r="BFH5" s="755" t="s">
        <v>718</v>
      </c>
      <c r="BFI5" s="559" t="s">
        <v>719</v>
      </c>
      <c r="BFJ5" s="755" t="s">
        <v>66</v>
      </c>
      <c r="BFK5" s="559" t="s">
        <v>62</v>
      </c>
      <c r="BFL5" s="755" t="s">
        <v>718</v>
      </c>
      <c r="BFM5" s="559" t="s">
        <v>719</v>
      </c>
      <c r="BFN5" s="755" t="s">
        <v>66</v>
      </c>
      <c r="BFO5" s="559" t="s">
        <v>62</v>
      </c>
      <c r="BFP5" s="755" t="s">
        <v>718</v>
      </c>
      <c r="BFQ5" s="559" t="s">
        <v>719</v>
      </c>
      <c r="BFR5" s="755" t="s">
        <v>66</v>
      </c>
      <c r="BFS5" s="559" t="s">
        <v>62</v>
      </c>
      <c r="BFT5" s="755" t="s">
        <v>718</v>
      </c>
      <c r="BFU5" s="559" t="s">
        <v>719</v>
      </c>
      <c r="BFV5" s="755" t="s">
        <v>66</v>
      </c>
      <c r="BFW5" s="559" t="s">
        <v>62</v>
      </c>
      <c r="BFX5" s="755" t="s">
        <v>718</v>
      </c>
      <c r="BFY5" s="559" t="s">
        <v>719</v>
      </c>
      <c r="BFZ5" s="755" t="s">
        <v>66</v>
      </c>
      <c r="BGA5" s="623" t="str">
        <f>BEY3</f>
        <v>Semana 44</v>
      </c>
      <c r="BGB5" s="1122"/>
      <c r="BGC5" s="617" t="str">
        <f>BEY3</f>
        <v>Semana 44</v>
      </c>
      <c r="BGD5" s="620" t="str">
        <f>BEY3</f>
        <v>Semana 44</v>
      </c>
      <c r="BGE5" s="600" t="s">
        <v>62</v>
      </c>
      <c r="BGF5" s="601" t="s">
        <v>718</v>
      </c>
      <c r="BGG5" s="600" t="s">
        <v>719</v>
      </c>
      <c r="BGH5" s="601" t="s">
        <v>66</v>
      </c>
      <c r="BGI5" s="602" t="s">
        <v>62</v>
      </c>
      <c r="BGJ5" s="603" t="s">
        <v>718</v>
      </c>
      <c r="BGK5" s="602" t="s">
        <v>719</v>
      </c>
      <c r="BGL5" s="603" t="s">
        <v>66</v>
      </c>
      <c r="BGM5" s="602" t="s">
        <v>62</v>
      </c>
      <c r="BGN5" s="603" t="s">
        <v>718</v>
      </c>
      <c r="BGO5" s="602" t="s">
        <v>719</v>
      </c>
      <c r="BGP5" s="603" t="s">
        <v>66</v>
      </c>
      <c r="BGQ5" s="602" t="s">
        <v>62</v>
      </c>
      <c r="BGR5" s="603" t="s">
        <v>718</v>
      </c>
      <c r="BGS5" s="602" t="s">
        <v>719</v>
      </c>
      <c r="BGT5" s="603" t="s">
        <v>66</v>
      </c>
      <c r="BGU5" s="602" t="s">
        <v>62</v>
      </c>
      <c r="BGV5" s="603" t="s">
        <v>718</v>
      </c>
      <c r="BGW5" s="602" t="s">
        <v>719</v>
      </c>
      <c r="BGX5" s="603" t="s">
        <v>66</v>
      </c>
      <c r="BGY5" s="602" t="s">
        <v>62</v>
      </c>
      <c r="BGZ5" s="603" t="s">
        <v>718</v>
      </c>
      <c r="BHA5" s="602" t="s">
        <v>719</v>
      </c>
      <c r="BHB5" s="603" t="s">
        <v>66</v>
      </c>
      <c r="BHC5" s="602" t="s">
        <v>62</v>
      </c>
      <c r="BHD5" s="603" t="s">
        <v>718</v>
      </c>
      <c r="BHE5" s="602" t="s">
        <v>719</v>
      </c>
      <c r="BHF5" s="603" t="s">
        <v>66</v>
      </c>
      <c r="BHG5" s="626" t="str">
        <f>BGE3</f>
        <v>Semana 45</v>
      </c>
      <c r="BHH5" s="1148"/>
      <c r="BHI5" s="629" t="str">
        <f>BGE3</f>
        <v>Semana 45</v>
      </c>
      <c r="BHJ5" s="632" t="str">
        <f>BGE3</f>
        <v>Semana 45</v>
      </c>
      <c r="BHK5" s="585" t="s">
        <v>62</v>
      </c>
      <c r="BHL5" s="586" t="s">
        <v>718</v>
      </c>
      <c r="BHM5" s="585" t="s">
        <v>719</v>
      </c>
      <c r="BHN5" s="586" t="s">
        <v>66</v>
      </c>
      <c r="BHO5" s="559" t="s">
        <v>62</v>
      </c>
      <c r="BHP5" s="755" t="s">
        <v>718</v>
      </c>
      <c r="BHQ5" s="559" t="s">
        <v>719</v>
      </c>
      <c r="BHR5" s="755" t="s">
        <v>66</v>
      </c>
      <c r="BHS5" s="559" t="s">
        <v>62</v>
      </c>
      <c r="BHT5" s="755" t="s">
        <v>718</v>
      </c>
      <c r="BHU5" s="559" t="s">
        <v>719</v>
      </c>
      <c r="BHV5" s="755" t="s">
        <v>66</v>
      </c>
      <c r="BHW5" s="559" t="s">
        <v>62</v>
      </c>
      <c r="BHX5" s="755" t="s">
        <v>718</v>
      </c>
      <c r="BHY5" s="559" t="s">
        <v>719</v>
      </c>
      <c r="BHZ5" s="755" t="s">
        <v>66</v>
      </c>
      <c r="BIA5" s="559" t="s">
        <v>62</v>
      </c>
      <c r="BIB5" s="755" t="s">
        <v>718</v>
      </c>
      <c r="BIC5" s="559" t="s">
        <v>719</v>
      </c>
      <c r="BID5" s="755" t="s">
        <v>66</v>
      </c>
      <c r="BIE5" s="559" t="s">
        <v>62</v>
      </c>
      <c r="BIF5" s="755" t="s">
        <v>718</v>
      </c>
      <c r="BIG5" s="559" t="s">
        <v>719</v>
      </c>
      <c r="BIH5" s="755" t="s">
        <v>66</v>
      </c>
      <c r="BII5" s="559" t="s">
        <v>62</v>
      </c>
      <c r="BIJ5" s="755" t="s">
        <v>718</v>
      </c>
      <c r="BIK5" s="559" t="s">
        <v>719</v>
      </c>
      <c r="BIL5" s="755" t="s">
        <v>66</v>
      </c>
      <c r="BIM5" s="623" t="str">
        <f>BHK3</f>
        <v>Semana 46</v>
      </c>
      <c r="BIN5" s="1140"/>
      <c r="BIO5" s="617" t="str">
        <f>BHK3</f>
        <v>Semana 46</v>
      </c>
      <c r="BIP5" s="620" t="str">
        <f>BHK3</f>
        <v>Semana 46</v>
      </c>
      <c r="BIQ5" s="600" t="s">
        <v>62</v>
      </c>
      <c r="BIR5" s="601" t="s">
        <v>718</v>
      </c>
      <c r="BIS5" s="600" t="s">
        <v>719</v>
      </c>
      <c r="BIT5" s="601" t="s">
        <v>66</v>
      </c>
      <c r="BIU5" s="602" t="s">
        <v>62</v>
      </c>
      <c r="BIV5" s="603" t="s">
        <v>718</v>
      </c>
      <c r="BIW5" s="602" t="s">
        <v>719</v>
      </c>
      <c r="BIX5" s="603" t="s">
        <v>66</v>
      </c>
      <c r="BIY5" s="602" t="s">
        <v>62</v>
      </c>
      <c r="BIZ5" s="603" t="s">
        <v>718</v>
      </c>
      <c r="BJA5" s="602" t="s">
        <v>719</v>
      </c>
      <c r="BJB5" s="603" t="s">
        <v>66</v>
      </c>
      <c r="BJC5" s="602" t="s">
        <v>62</v>
      </c>
      <c r="BJD5" s="603" t="s">
        <v>718</v>
      </c>
      <c r="BJE5" s="602" t="s">
        <v>719</v>
      </c>
      <c r="BJF5" s="603" t="s">
        <v>66</v>
      </c>
      <c r="BJG5" s="602" t="s">
        <v>62</v>
      </c>
      <c r="BJH5" s="603" t="s">
        <v>718</v>
      </c>
      <c r="BJI5" s="602" t="s">
        <v>719</v>
      </c>
      <c r="BJJ5" s="603" t="s">
        <v>66</v>
      </c>
      <c r="BJK5" s="602" t="s">
        <v>62</v>
      </c>
      <c r="BJL5" s="603" t="s">
        <v>718</v>
      </c>
      <c r="BJM5" s="602" t="s">
        <v>719</v>
      </c>
      <c r="BJN5" s="603" t="s">
        <v>66</v>
      </c>
      <c r="BJO5" s="602" t="s">
        <v>62</v>
      </c>
      <c r="BJP5" s="603" t="s">
        <v>718</v>
      </c>
      <c r="BJQ5" s="602" t="s">
        <v>719</v>
      </c>
      <c r="BJR5" s="603" t="s">
        <v>66</v>
      </c>
      <c r="BJS5" s="626" t="str">
        <f>BIQ3</f>
        <v>Semana 47</v>
      </c>
      <c r="BJT5" s="1145"/>
      <c r="BJU5" s="629" t="str">
        <f>BIQ3</f>
        <v>Semana 47</v>
      </c>
      <c r="BJV5" s="632" t="str">
        <f>BIQ3</f>
        <v>Semana 47</v>
      </c>
      <c r="BJW5" s="585" t="s">
        <v>62</v>
      </c>
      <c r="BJX5" s="586" t="s">
        <v>718</v>
      </c>
      <c r="BJY5" s="585" t="s">
        <v>719</v>
      </c>
      <c r="BJZ5" s="586" t="s">
        <v>66</v>
      </c>
      <c r="BKA5" s="559" t="s">
        <v>62</v>
      </c>
      <c r="BKB5" s="755" t="s">
        <v>718</v>
      </c>
      <c r="BKC5" s="559" t="s">
        <v>719</v>
      </c>
      <c r="BKD5" s="755" t="s">
        <v>66</v>
      </c>
      <c r="BKE5" s="559" t="s">
        <v>62</v>
      </c>
      <c r="BKF5" s="755" t="s">
        <v>718</v>
      </c>
      <c r="BKG5" s="559" t="s">
        <v>719</v>
      </c>
      <c r="BKH5" s="755" t="s">
        <v>66</v>
      </c>
      <c r="BKI5" s="559" t="s">
        <v>62</v>
      </c>
      <c r="BKJ5" s="755" t="s">
        <v>718</v>
      </c>
      <c r="BKK5" s="559" t="s">
        <v>719</v>
      </c>
      <c r="BKL5" s="755" t="s">
        <v>66</v>
      </c>
      <c r="BKM5" s="559" t="s">
        <v>62</v>
      </c>
      <c r="BKN5" s="755" t="s">
        <v>718</v>
      </c>
      <c r="BKO5" s="559" t="s">
        <v>719</v>
      </c>
      <c r="BKP5" s="755" t="s">
        <v>66</v>
      </c>
      <c r="BKQ5" s="559" t="s">
        <v>62</v>
      </c>
      <c r="BKR5" s="755" t="s">
        <v>718</v>
      </c>
      <c r="BKS5" s="559" t="s">
        <v>719</v>
      </c>
      <c r="BKT5" s="755" t="s">
        <v>66</v>
      </c>
      <c r="BKU5" s="559" t="s">
        <v>62</v>
      </c>
      <c r="BKV5" s="755" t="s">
        <v>718</v>
      </c>
      <c r="BKW5" s="559" t="s">
        <v>719</v>
      </c>
      <c r="BKX5" s="755" t="s">
        <v>66</v>
      </c>
      <c r="BKY5" s="623" t="str">
        <f>BJW3</f>
        <v>Semana 48</v>
      </c>
      <c r="BKZ5" s="1140"/>
      <c r="BLA5" s="617" t="str">
        <f>BJW3</f>
        <v>Semana 48</v>
      </c>
      <c r="BLB5" s="620" t="str">
        <f>BJW3</f>
        <v>Semana 48</v>
      </c>
    </row>
    <row r="6" spans="2:1666" ht="15.75" thickBot="1">
      <c r="B6" s="716" t="s">
        <v>276</v>
      </c>
      <c r="C6" s="575">
        <v>43471</v>
      </c>
      <c r="D6" s="576">
        <v>44563</v>
      </c>
      <c r="E6" s="575">
        <v>44562</v>
      </c>
      <c r="F6" s="576">
        <v>44562</v>
      </c>
      <c r="G6" s="575">
        <f>C6+1</f>
        <v>43472</v>
      </c>
      <c r="H6" s="576">
        <f>D6+1</f>
        <v>44564</v>
      </c>
      <c r="I6" s="575">
        <f>H6</f>
        <v>44564</v>
      </c>
      <c r="J6" s="576">
        <f>I6</f>
        <v>44564</v>
      </c>
      <c r="K6" s="575">
        <f>G6+1</f>
        <v>43473</v>
      </c>
      <c r="L6" s="576">
        <f>H6+1</f>
        <v>44565</v>
      </c>
      <c r="M6" s="575">
        <f>L6</f>
        <v>44565</v>
      </c>
      <c r="N6" s="576">
        <f>M6</f>
        <v>44565</v>
      </c>
      <c r="O6" s="575">
        <f>K6+1</f>
        <v>43474</v>
      </c>
      <c r="P6" s="576">
        <f>L6+1</f>
        <v>44566</v>
      </c>
      <c r="Q6" s="575">
        <f>P6</f>
        <v>44566</v>
      </c>
      <c r="R6" s="576">
        <f>Q6</f>
        <v>44566</v>
      </c>
      <c r="S6" s="575">
        <f>O6+1</f>
        <v>43475</v>
      </c>
      <c r="T6" s="576">
        <f>P6+1</f>
        <v>44567</v>
      </c>
      <c r="U6" s="575">
        <f>T6</f>
        <v>44567</v>
      </c>
      <c r="V6" s="576">
        <f>U6</f>
        <v>44567</v>
      </c>
      <c r="W6" s="575">
        <f>S6+1</f>
        <v>43476</v>
      </c>
      <c r="X6" s="576">
        <f>T6+1</f>
        <v>44568</v>
      </c>
      <c r="Y6" s="575">
        <f>X6</f>
        <v>44568</v>
      </c>
      <c r="Z6" s="576">
        <f>Y6</f>
        <v>44568</v>
      </c>
      <c r="AA6" s="575">
        <f>W6+1</f>
        <v>43477</v>
      </c>
      <c r="AB6" s="576">
        <f>X6+1</f>
        <v>44569</v>
      </c>
      <c r="AC6" s="575">
        <f>AB6</f>
        <v>44569</v>
      </c>
      <c r="AD6" s="576">
        <f>AC6</f>
        <v>44569</v>
      </c>
      <c r="AE6" s="654" t="s">
        <v>720</v>
      </c>
      <c r="AF6" s="1123"/>
      <c r="AG6" s="655" t="s">
        <v>721</v>
      </c>
      <c r="AH6" s="621" t="str">
        <f>AG6</f>
        <v>2021</v>
      </c>
      <c r="AI6" s="604">
        <f>AA6+1</f>
        <v>43478</v>
      </c>
      <c r="AJ6" s="605">
        <f>AB6+1</f>
        <v>44570</v>
      </c>
      <c r="AK6" s="604">
        <f>AJ6</f>
        <v>44570</v>
      </c>
      <c r="AL6" s="605">
        <f>AK6</f>
        <v>44570</v>
      </c>
      <c r="AM6" s="604">
        <f>AI6+1</f>
        <v>43479</v>
      </c>
      <c r="AN6" s="605">
        <f>AJ6+1</f>
        <v>44571</v>
      </c>
      <c r="AO6" s="604">
        <f>AN6</f>
        <v>44571</v>
      </c>
      <c r="AP6" s="605">
        <f>AO6</f>
        <v>44571</v>
      </c>
      <c r="AQ6" s="604">
        <f>AM6+1</f>
        <v>43480</v>
      </c>
      <c r="AR6" s="605">
        <f>AN6+1</f>
        <v>44572</v>
      </c>
      <c r="AS6" s="604">
        <f>AR6</f>
        <v>44572</v>
      </c>
      <c r="AT6" s="605">
        <f>AS6</f>
        <v>44572</v>
      </c>
      <c r="AU6" s="604">
        <f>AQ6+1</f>
        <v>43481</v>
      </c>
      <c r="AV6" s="605">
        <f>AR6+1</f>
        <v>44573</v>
      </c>
      <c r="AW6" s="604">
        <f>AV6</f>
        <v>44573</v>
      </c>
      <c r="AX6" s="605">
        <f>AW6</f>
        <v>44573</v>
      </c>
      <c r="AY6" s="604">
        <f>AU6+1</f>
        <v>43482</v>
      </c>
      <c r="AZ6" s="605">
        <f>AV6+1</f>
        <v>44574</v>
      </c>
      <c r="BA6" s="604">
        <f>AZ6</f>
        <v>44574</v>
      </c>
      <c r="BB6" s="605">
        <f>BA6</f>
        <v>44574</v>
      </c>
      <c r="BC6" s="604">
        <f>AY6+1</f>
        <v>43483</v>
      </c>
      <c r="BD6" s="605">
        <f>AZ6+1</f>
        <v>44575</v>
      </c>
      <c r="BE6" s="604">
        <f>BD6</f>
        <v>44575</v>
      </c>
      <c r="BF6" s="605">
        <f>BE6</f>
        <v>44575</v>
      </c>
      <c r="BG6" s="604">
        <f>BC6+1</f>
        <v>43484</v>
      </c>
      <c r="BH6" s="605">
        <f>BD6+1</f>
        <v>44576</v>
      </c>
      <c r="BI6" s="604">
        <f>BH6</f>
        <v>44576</v>
      </c>
      <c r="BJ6" s="605">
        <f>BI6</f>
        <v>44576</v>
      </c>
      <c r="BK6" s="627" t="s">
        <v>720</v>
      </c>
      <c r="BL6" s="1149"/>
      <c r="BM6" s="630" t="s">
        <v>721</v>
      </c>
      <c r="BN6" s="633" t="str">
        <f>BM6</f>
        <v>2021</v>
      </c>
      <c r="BO6" s="575">
        <f>BG6+1</f>
        <v>43485</v>
      </c>
      <c r="BP6" s="576">
        <f>BH6+1</f>
        <v>44577</v>
      </c>
      <c r="BQ6" s="575">
        <f>BP6</f>
        <v>44577</v>
      </c>
      <c r="BR6" s="576">
        <f>BQ6</f>
        <v>44577</v>
      </c>
      <c r="BS6" s="575">
        <f>BO6+1</f>
        <v>43486</v>
      </c>
      <c r="BT6" s="576">
        <f>BP6+1</f>
        <v>44578</v>
      </c>
      <c r="BU6" s="575">
        <f>BT6</f>
        <v>44578</v>
      </c>
      <c r="BV6" s="576">
        <f>BU6</f>
        <v>44578</v>
      </c>
      <c r="BW6" s="575">
        <f>BS6+1</f>
        <v>43487</v>
      </c>
      <c r="BX6" s="576">
        <f>BT6+1</f>
        <v>44579</v>
      </c>
      <c r="BY6" s="575">
        <f>BX6</f>
        <v>44579</v>
      </c>
      <c r="BZ6" s="576">
        <f>BY6</f>
        <v>44579</v>
      </c>
      <c r="CA6" s="575">
        <f>BW6+1</f>
        <v>43488</v>
      </c>
      <c r="CB6" s="576">
        <f>BX6+1</f>
        <v>44580</v>
      </c>
      <c r="CC6" s="575">
        <f>CB6</f>
        <v>44580</v>
      </c>
      <c r="CD6" s="576">
        <f>CC6</f>
        <v>44580</v>
      </c>
      <c r="CE6" s="575">
        <f>CA6+1</f>
        <v>43489</v>
      </c>
      <c r="CF6" s="576">
        <f>CB6+1</f>
        <v>44581</v>
      </c>
      <c r="CG6" s="575">
        <f>CF6</f>
        <v>44581</v>
      </c>
      <c r="CH6" s="576">
        <f>CG6</f>
        <v>44581</v>
      </c>
      <c r="CI6" s="575">
        <f>CE6+1</f>
        <v>43490</v>
      </c>
      <c r="CJ6" s="576">
        <f>CF6+1</f>
        <v>44582</v>
      </c>
      <c r="CK6" s="575">
        <f>CJ6</f>
        <v>44582</v>
      </c>
      <c r="CL6" s="576">
        <f>CK6</f>
        <v>44582</v>
      </c>
      <c r="CM6" s="575">
        <f>CI6+1</f>
        <v>43491</v>
      </c>
      <c r="CN6" s="576">
        <f>CJ6+1</f>
        <v>44583</v>
      </c>
      <c r="CO6" s="575">
        <f>CN6</f>
        <v>44583</v>
      </c>
      <c r="CP6" s="576">
        <f>CO6</f>
        <v>44583</v>
      </c>
      <c r="CQ6" s="624" t="s">
        <v>720</v>
      </c>
      <c r="CR6" s="1141"/>
      <c r="CS6" s="618" t="s">
        <v>721</v>
      </c>
      <c r="CT6" s="621" t="str">
        <f>CS6</f>
        <v>2021</v>
      </c>
      <c r="CU6" s="604">
        <f>CM6+1</f>
        <v>43492</v>
      </c>
      <c r="CV6" s="605">
        <f>CN6+1</f>
        <v>44584</v>
      </c>
      <c r="CW6" s="604">
        <f>CV6</f>
        <v>44584</v>
      </c>
      <c r="CX6" s="605">
        <f>CW6</f>
        <v>44584</v>
      </c>
      <c r="CY6" s="604">
        <f>CU6+1</f>
        <v>43493</v>
      </c>
      <c r="CZ6" s="605">
        <f>CV6+1</f>
        <v>44585</v>
      </c>
      <c r="DA6" s="604">
        <f>CZ6</f>
        <v>44585</v>
      </c>
      <c r="DB6" s="605">
        <f>DA6</f>
        <v>44585</v>
      </c>
      <c r="DC6" s="604">
        <f>CY6+1</f>
        <v>43494</v>
      </c>
      <c r="DD6" s="605">
        <f>CZ6+1</f>
        <v>44586</v>
      </c>
      <c r="DE6" s="604">
        <f>DD6</f>
        <v>44586</v>
      </c>
      <c r="DF6" s="605">
        <f>DE6</f>
        <v>44586</v>
      </c>
      <c r="DG6" s="604">
        <f>DC6+1</f>
        <v>43495</v>
      </c>
      <c r="DH6" s="605">
        <f>DD6+1</f>
        <v>44587</v>
      </c>
      <c r="DI6" s="604">
        <f>DH6</f>
        <v>44587</v>
      </c>
      <c r="DJ6" s="605">
        <f>DI6</f>
        <v>44587</v>
      </c>
      <c r="DK6" s="604">
        <f>DG6+1</f>
        <v>43496</v>
      </c>
      <c r="DL6" s="605">
        <f>DH6+1</f>
        <v>44588</v>
      </c>
      <c r="DM6" s="604">
        <f>DL6</f>
        <v>44588</v>
      </c>
      <c r="DN6" s="605">
        <f>DM6</f>
        <v>44588</v>
      </c>
      <c r="DO6" s="604">
        <f>DK6+1</f>
        <v>43497</v>
      </c>
      <c r="DP6" s="605">
        <f>DL6+1</f>
        <v>44589</v>
      </c>
      <c r="DQ6" s="604">
        <f>DP6</f>
        <v>44589</v>
      </c>
      <c r="DR6" s="605">
        <f>DQ6</f>
        <v>44589</v>
      </c>
      <c r="DS6" s="604">
        <f>DO6+1</f>
        <v>43498</v>
      </c>
      <c r="DT6" s="605">
        <f>DP6+1</f>
        <v>44590</v>
      </c>
      <c r="DU6" s="604">
        <f>DT6</f>
        <v>44590</v>
      </c>
      <c r="DV6" s="605">
        <f>DU6</f>
        <v>44590</v>
      </c>
      <c r="DW6" s="627" t="s">
        <v>720</v>
      </c>
      <c r="DX6" s="1146"/>
      <c r="DY6" s="630" t="s">
        <v>721</v>
      </c>
      <c r="DZ6" s="633" t="str">
        <f>DY6</f>
        <v>2021</v>
      </c>
      <c r="EA6" s="575">
        <f>DS6+1</f>
        <v>43499</v>
      </c>
      <c r="EB6" s="576">
        <f>DT6+1</f>
        <v>44591</v>
      </c>
      <c r="EC6" s="575">
        <f>EB6</f>
        <v>44591</v>
      </c>
      <c r="ED6" s="576">
        <f>EC6</f>
        <v>44591</v>
      </c>
      <c r="EE6" s="575">
        <f>EA6+1</f>
        <v>43500</v>
      </c>
      <c r="EF6" s="576">
        <f>EB6+1</f>
        <v>44592</v>
      </c>
      <c r="EG6" s="575">
        <f>EF6</f>
        <v>44592</v>
      </c>
      <c r="EH6" s="576">
        <f>EG6</f>
        <v>44592</v>
      </c>
      <c r="EI6" s="575">
        <f>EE6+1</f>
        <v>43501</v>
      </c>
      <c r="EJ6" s="576">
        <f>EF6+1</f>
        <v>44593</v>
      </c>
      <c r="EK6" s="575">
        <f>EJ6</f>
        <v>44593</v>
      </c>
      <c r="EL6" s="576">
        <f>EK6</f>
        <v>44593</v>
      </c>
      <c r="EM6" s="575">
        <f>EI6+1</f>
        <v>43502</v>
      </c>
      <c r="EN6" s="576">
        <f>EJ6+1</f>
        <v>44594</v>
      </c>
      <c r="EO6" s="575">
        <f>EN6</f>
        <v>44594</v>
      </c>
      <c r="EP6" s="576">
        <f>EO6</f>
        <v>44594</v>
      </c>
      <c r="EQ6" s="575">
        <f>EM6+1</f>
        <v>43503</v>
      </c>
      <c r="ER6" s="576">
        <f>EN6+1</f>
        <v>44595</v>
      </c>
      <c r="ES6" s="575">
        <f>ER6</f>
        <v>44595</v>
      </c>
      <c r="ET6" s="576">
        <f>ES6</f>
        <v>44595</v>
      </c>
      <c r="EU6" s="575">
        <f>EQ6+1</f>
        <v>43504</v>
      </c>
      <c r="EV6" s="576">
        <f>ER6+1</f>
        <v>44596</v>
      </c>
      <c r="EW6" s="575">
        <f>EV6</f>
        <v>44596</v>
      </c>
      <c r="EX6" s="576">
        <f>EW6</f>
        <v>44596</v>
      </c>
      <c r="EY6" s="575">
        <f>EU6+1</f>
        <v>43505</v>
      </c>
      <c r="EZ6" s="576">
        <f>EV6+1</f>
        <v>44597</v>
      </c>
      <c r="FA6" s="575">
        <f>EZ6</f>
        <v>44597</v>
      </c>
      <c r="FB6" s="576">
        <f>FA6</f>
        <v>44597</v>
      </c>
      <c r="FC6" s="624" t="s">
        <v>720</v>
      </c>
      <c r="FD6" s="1123"/>
      <c r="FE6" s="618" t="s">
        <v>721</v>
      </c>
      <c r="FF6" s="621" t="str">
        <f>FE6</f>
        <v>2021</v>
      </c>
      <c r="FG6" s="604">
        <f>EY6+1</f>
        <v>43506</v>
      </c>
      <c r="FH6" s="605">
        <f>EZ6+1</f>
        <v>44598</v>
      </c>
      <c r="FI6" s="604">
        <f>FH6</f>
        <v>44598</v>
      </c>
      <c r="FJ6" s="605">
        <f>FI6</f>
        <v>44598</v>
      </c>
      <c r="FK6" s="604">
        <f>FG6+1</f>
        <v>43507</v>
      </c>
      <c r="FL6" s="605">
        <f>FH6+1</f>
        <v>44599</v>
      </c>
      <c r="FM6" s="604">
        <f>FL6</f>
        <v>44599</v>
      </c>
      <c r="FN6" s="605">
        <f>FM6</f>
        <v>44599</v>
      </c>
      <c r="FO6" s="604">
        <f>FK6+1</f>
        <v>43508</v>
      </c>
      <c r="FP6" s="605">
        <f>FL6+1</f>
        <v>44600</v>
      </c>
      <c r="FQ6" s="604">
        <f>FP6</f>
        <v>44600</v>
      </c>
      <c r="FR6" s="605">
        <f>FQ6</f>
        <v>44600</v>
      </c>
      <c r="FS6" s="604">
        <f>FO6+1</f>
        <v>43509</v>
      </c>
      <c r="FT6" s="605">
        <f>FP6+1</f>
        <v>44601</v>
      </c>
      <c r="FU6" s="604">
        <f>FT6</f>
        <v>44601</v>
      </c>
      <c r="FV6" s="605">
        <f>FU6</f>
        <v>44601</v>
      </c>
      <c r="FW6" s="604">
        <f>FS6+1</f>
        <v>43510</v>
      </c>
      <c r="FX6" s="605">
        <f>FT6+1</f>
        <v>44602</v>
      </c>
      <c r="FY6" s="604">
        <f>FX6</f>
        <v>44602</v>
      </c>
      <c r="FZ6" s="605">
        <f>FY6</f>
        <v>44602</v>
      </c>
      <c r="GA6" s="604">
        <f>FW6+1</f>
        <v>43511</v>
      </c>
      <c r="GB6" s="605">
        <f>FX6+1</f>
        <v>44603</v>
      </c>
      <c r="GC6" s="604">
        <f>GB6</f>
        <v>44603</v>
      </c>
      <c r="GD6" s="605">
        <f>GC6</f>
        <v>44603</v>
      </c>
      <c r="GE6" s="604">
        <f>GA6+1</f>
        <v>43512</v>
      </c>
      <c r="GF6" s="605">
        <f>GB6+1</f>
        <v>44604</v>
      </c>
      <c r="GG6" s="604">
        <f>GF6</f>
        <v>44604</v>
      </c>
      <c r="GH6" s="605">
        <f>GG6</f>
        <v>44604</v>
      </c>
      <c r="GI6" s="627" t="s">
        <v>720</v>
      </c>
      <c r="GJ6" s="1120"/>
      <c r="GK6" s="630" t="s">
        <v>721</v>
      </c>
      <c r="GL6" s="633" t="str">
        <f>GK6</f>
        <v>2021</v>
      </c>
      <c r="GM6" s="575">
        <f>GE6+1</f>
        <v>43513</v>
      </c>
      <c r="GN6" s="576">
        <f>GF6+1</f>
        <v>44605</v>
      </c>
      <c r="GO6" s="575">
        <f>GN6</f>
        <v>44605</v>
      </c>
      <c r="GP6" s="576">
        <f>GO6</f>
        <v>44605</v>
      </c>
      <c r="GQ6" s="575">
        <f>GM6+1</f>
        <v>43514</v>
      </c>
      <c r="GR6" s="576">
        <f>GN6+1</f>
        <v>44606</v>
      </c>
      <c r="GS6" s="575">
        <f>GR6</f>
        <v>44606</v>
      </c>
      <c r="GT6" s="576">
        <f>GS6</f>
        <v>44606</v>
      </c>
      <c r="GU6" s="575">
        <f>GQ6+1</f>
        <v>43515</v>
      </c>
      <c r="GV6" s="576">
        <f>GR6+1</f>
        <v>44607</v>
      </c>
      <c r="GW6" s="575">
        <f>GV6</f>
        <v>44607</v>
      </c>
      <c r="GX6" s="576">
        <f>GW6</f>
        <v>44607</v>
      </c>
      <c r="GY6" s="575">
        <f>GU6+1</f>
        <v>43516</v>
      </c>
      <c r="GZ6" s="576">
        <f>GV6+1</f>
        <v>44608</v>
      </c>
      <c r="HA6" s="575">
        <f>GZ6</f>
        <v>44608</v>
      </c>
      <c r="HB6" s="576">
        <f>HA6</f>
        <v>44608</v>
      </c>
      <c r="HC6" s="575">
        <f>GY6+1</f>
        <v>43517</v>
      </c>
      <c r="HD6" s="576">
        <f>GZ6+1</f>
        <v>44609</v>
      </c>
      <c r="HE6" s="575">
        <f>HD6</f>
        <v>44609</v>
      </c>
      <c r="HF6" s="576">
        <f>HE6</f>
        <v>44609</v>
      </c>
      <c r="HG6" s="575">
        <f>HC6+1</f>
        <v>43518</v>
      </c>
      <c r="HH6" s="576">
        <f>HD6+1</f>
        <v>44610</v>
      </c>
      <c r="HI6" s="575">
        <f>HH6</f>
        <v>44610</v>
      </c>
      <c r="HJ6" s="576">
        <f>HI6</f>
        <v>44610</v>
      </c>
      <c r="HK6" s="575">
        <f>HG6+1</f>
        <v>43519</v>
      </c>
      <c r="HL6" s="576">
        <f>HH6+1</f>
        <v>44611</v>
      </c>
      <c r="HM6" s="575">
        <f>HL6</f>
        <v>44611</v>
      </c>
      <c r="HN6" s="576">
        <f>HM6</f>
        <v>44611</v>
      </c>
      <c r="HO6" s="624" t="s">
        <v>720</v>
      </c>
      <c r="HP6" s="1123"/>
      <c r="HQ6" s="618" t="s">
        <v>721</v>
      </c>
      <c r="HR6" s="621" t="str">
        <f>HQ6</f>
        <v>2021</v>
      </c>
      <c r="HS6" s="604">
        <f>HK6+1</f>
        <v>43520</v>
      </c>
      <c r="HT6" s="605">
        <f>HL6+1</f>
        <v>44612</v>
      </c>
      <c r="HU6" s="604">
        <f>HT6</f>
        <v>44612</v>
      </c>
      <c r="HV6" s="605">
        <f>HU6</f>
        <v>44612</v>
      </c>
      <c r="HW6" s="604">
        <f>HS6+1</f>
        <v>43521</v>
      </c>
      <c r="HX6" s="605">
        <f>HT6+1</f>
        <v>44613</v>
      </c>
      <c r="HY6" s="604">
        <f>HX6</f>
        <v>44613</v>
      </c>
      <c r="HZ6" s="605">
        <f>HY6</f>
        <v>44613</v>
      </c>
      <c r="IA6" s="604">
        <f>HW6+1</f>
        <v>43522</v>
      </c>
      <c r="IB6" s="605">
        <f>HX6+1</f>
        <v>44614</v>
      </c>
      <c r="IC6" s="604">
        <f>IB6</f>
        <v>44614</v>
      </c>
      <c r="ID6" s="605">
        <f>IC6</f>
        <v>44614</v>
      </c>
      <c r="IE6" s="604">
        <f>IA6+1</f>
        <v>43523</v>
      </c>
      <c r="IF6" s="605">
        <f>IB6+1</f>
        <v>44615</v>
      </c>
      <c r="IG6" s="604">
        <f>IF6</f>
        <v>44615</v>
      </c>
      <c r="IH6" s="605">
        <f>IG6</f>
        <v>44615</v>
      </c>
      <c r="II6" s="604">
        <f>IE6+1</f>
        <v>43524</v>
      </c>
      <c r="IJ6" s="605">
        <f>IF6+1</f>
        <v>44616</v>
      </c>
      <c r="IK6" s="604">
        <f>IJ6</f>
        <v>44616</v>
      </c>
      <c r="IL6" s="605">
        <f>IK6</f>
        <v>44616</v>
      </c>
      <c r="IM6" s="604">
        <f>II6+1</f>
        <v>43525</v>
      </c>
      <c r="IN6" s="605">
        <f>IJ6+1</f>
        <v>44617</v>
      </c>
      <c r="IO6" s="604">
        <f>IN6</f>
        <v>44617</v>
      </c>
      <c r="IP6" s="605">
        <f>IO6</f>
        <v>44617</v>
      </c>
      <c r="IQ6" s="604">
        <f>IM6+1</f>
        <v>43526</v>
      </c>
      <c r="IR6" s="605">
        <f>IN6+1</f>
        <v>44618</v>
      </c>
      <c r="IS6" s="604">
        <f>IR6</f>
        <v>44618</v>
      </c>
      <c r="IT6" s="605">
        <f>IS6</f>
        <v>44618</v>
      </c>
      <c r="IU6" s="627" t="s">
        <v>720</v>
      </c>
      <c r="IV6" s="1120"/>
      <c r="IW6" s="630" t="s">
        <v>721</v>
      </c>
      <c r="IX6" s="633" t="str">
        <f>IW6</f>
        <v>2021</v>
      </c>
      <c r="IY6" s="575">
        <f>IQ6+1</f>
        <v>43527</v>
      </c>
      <c r="IZ6" s="576">
        <f>IR6+1</f>
        <v>44619</v>
      </c>
      <c r="JA6" s="575">
        <f>IZ6</f>
        <v>44619</v>
      </c>
      <c r="JB6" s="576">
        <f>JA6</f>
        <v>44619</v>
      </c>
      <c r="JC6" s="575">
        <f>IY6+1</f>
        <v>43528</v>
      </c>
      <c r="JD6" s="576">
        <f>IZ6+1</f>
        <v>44620</v>
      </c>
      <c r="JE6" s="575">
        <f>JD6</f>
        <v>44620</v>
      </c>
      <c r="JF6" s="576">
        <f>JE6</f>
        <v>44620</v>
      </c>
      <c r="JG6" s="575">
        <f>JC6+1</f>
        <v>43529</v>
      </c>
      <c r="JH6" s="576">
        <f>JD6+1</f>
        <v>44621</v>
      </c>
      <c r="JI6" s="575">
        <f>JH6</f>
        <v>44621</v>
      </c>
      <c r="JJ6" s="576">
        <f>JI6</f>
        <v>44621</v>
      </c>
      <c r="JK6" s="575">
        <f>JG6+1</f>
        <v>43530</v>
      </c>
      <c r="JL6" s="576">
        <f>JH6+1</f>
        <v>44622</v>
      </c>
      <c r="JM6" s="575">
        <f>JL6</f>
        <v>44622</v>
      </c>
      <c r="JN6" s="576">
        <f>JM6</f>
        <v>44622</v>
      </c>
      <c r="JO6" s="575">
        <f>JK6+1</f>
        <v>43531</v>
      </c>
      <c r="JP6" s="576">
        <f>JL6+1</f>
        <v>44623</v>
      </c>
      <c r="JQ6" s="575">
        <f>JP6</f>
        <v>44623</v>
      </c>
      <c r="JR6" s="576">
        <f>JQ6</f>
        <v>44623</v>
      </c>
      <c r="JS6" s="575">
        <f>JO6+1</f>
        <v>43532</v>
      </c>
      <c r="JT6" s="576">
        <f>JP6+1</f>
        <v>44624</v>
      </c>
      <c r="JU6" s="575">
        <f>JT6</f>
        <v>44624</v>
      </c>
      <c r="JV6" s="576">
        <f>JU6</f>
        <v>44624</v>
      </c>
      <c r="JW6" s="575">
        <f>JS6+1</f>
        <v>43533</v>
      </c>
      <c r="JX6" s="576">
        <f>JT6+1</f>
        <v>44625</v>
      </c>
      <c r="JY6" s="575">
        <f>JX6</f>
        <v>44625</v>
      </c>
      <c r="JZ6" s="576">
        <f>JY6</f>
        <v>44625</v>
      </c>
      <c r="KA6" s="654" t="s">
        <v>720</v>
      </c>
      <c r="KB6" s="1123"/>
      <c r="KC6" s="655" t="s">
        <v>721</v>
      </c>
      <c r="KD6" s="621" t="str">
        <f>KC6</f>
        <v>2021</v>
      </c>
      <c r="KE6" s="604">
        <f>JW6+1</f>
        <v>43534</v>
      </c>
      <c r="KF6" s="605">
        <f>JX6+1</f>
        <v>44626</v>
      </c>
      <c r="KG6" s="604">
        <f>KF6</f>
        <v>44626</v>
      </c>
      <c r="KH6" s="605">
        <f>KG6</f>
        <v>44626</v>
      </c>
      <c r="KI6" s="604">
        <f>KE6+1</f>
        <v>43535</v>
      </c>
      <c r="KJ6" s="605">
        <f>KF6+1</f>
        <v>44627</v>
      </c>
      <c r="KK6" s="604">
        <f>KJ6</f>
        <v>44627</v>
      </c>
      <c r="KL6" s="605">
        <f>KK6</f>
        <v>44627</v>
      </c>
      <c r="KM6" s="604">
        <f>KI6+1</f>
        <v>43536</v>
      </c>
      <c r="KN6" s="605">
        <f>KJ6+1</f>
        <v>44628</v>
      </c>
      <c r="KO6" s="604">
        <f>KN6</f>
        <v>44628</v>
      </c>
      <c r="KP6" s="605">
        <f>KO6</f>
        <v>44628</v>
      </c>
      <c r="KQ6" s="604">
        <f>KM6+1</f>
        <v>43537</v>
      </c>
      <c r="KR6" s="605">
        <f>KN6+1</f>
        <v>44629</v>
      </c>
      <c r="KS6" s="604">
        <f>KR6</f>
        <v>44629</v>
      </c>
      <c r="KT6" s="605">
        <f>KS6</f>
        <v>44629</v>
      </c>
      <c r="KU6" s="604">
        <f>KQ6+1</f>
        <v>43538</v>
      </c>
      <c r="KV6" s="605">
        <f>KR6+1</f>
        <v>44630</v>
      </c>
      <c r="KW6" s="604">
        <f>KV6</f>
        <v>44630</v>
      </c>
      <c r="KX6" s="605">
        <f>KW6</f>
        <v>44630</v>
      </c>
      <c r="KY6" s="604">
        <f>KU6+1</f>
        <v>43539</v>
      </c>
      <c r="KZ6" s="605">
        <f>KV6+1</f>
        <v>44631</v>
      </c>
      <c r="LA6" s="604">
        <f>KZ6</f>
        <v>44631</v>
      </c>
      <c r="LB6" s="605">
        <f>LA6</f>
        <v>44631</v>
      </c>
      <c r="LC6" s="604">
        <f>KY6+1</f>
        <v>43540</v>
      </c>
      <c r="LD6" s="605">
        <f>KZ6+1</f>
        <v>44632</v>
      </c>
      <c r="LE6" s="604">
        <f>LD6</f>
        <v>44632</v>
      </c>
      <c r="LF6" s="605">
        <f>LE6</f>
        <v>44632</v>
      </c>
      <c r="LG6" s="627" t="s">
        <v>720</v>
      </c>
      <c r="LH6" s="1149"/>
      <c r="LI6" s="630" t="s">
        <v>721</v>
      </c>
      <c r="LJ6" s="633" t="str">
        <f>LI6</f>
        <v>2021</v>
      </c>
      <c r="LK6" s="575">
        <f>LC6+1</f>
        <v>43541</v>
      </c>
      <c r="LL6" s="576">
        <f>LD6+1</f>
        <v>44633</v>
      </c>
      <c r="LM6" s="575">
        <f>LL6</f>
        <v>44633</v>
      </c>
      <c r="LN6" s="576">
        <f>LM6</f>
        <v>44633</v>
      </c>
      <c r="LO6" s="575">
        <f>LK6+1</f>
        <v>43542</v>
      </c>
      <c r="LP6" s="576">
        <f>LL6+1</f>
        <v>44634</v>
      </c>
      <c r="LQ6" s="575">
        <f>LP6</f>
        <v>44634</v>
      </c>
      <c r="LR6" s="576">
        <f>LQ6</f>
        <v>44634</v>
      </c>
      <c r="LS6" s="575">
        <f>LO6+1</f>
        <v>43543</v>
      </c>
      <c r="LT6" s="576">
        <f>LP6+1</f>
        <v>44635</v>
      </c>
      <c r="LU6" s="575">
        <f>LT6</f>
        <v>44635</v>
      </c>
      <c r="LV6" s="576">
        <f>LU6</f>
        <v>44635</v>
      </c>
      <c r="LW6" s="575">
        <f>LS6+1</f>
        <v>43544</v>
      </c>
      <c r="LX6" s="576">
        <f>LT6+1</f>
        <v>44636</v>
      </c>
      <c r="LY6" s="575">
        <f>LX6</f>
        <v>44636</v>
      </c>
      <c r="LZ6" s="576">
        <f>LY6</f>
        <v>44636</v>
      </c>
      <c r="MA6" s="575">
        <f>LW6+1</f>
        <v>43545</v>
      </c>
      <c r="MB6" s="576">
        <f>LX6+1</f>
        <v>44637</v>
      </c>
      <c r="MC6" s="575">
        <f>MB6</f>
        <v>44637</v>
      </c>
      <c r="MD6" s="576">
        <f>MC6</f>
        <v>44637</v>
      </c>
      <c r="ME6" s="575">
        <f>MA6+1</f>
        <v>43546</v>
      </c>
      <c r="MF6" s="576">
        <f>MB6+1</f>
        <v>44638</v>
      </c>
      <c r="MG6" s="575">
        <f>MF6</f>
        <v>44638</v>
      </c>
      <c r="MH6" s="576">
        <f>MG6</f>
        <v>44638</v>
      </c>
      <c r="MI6" s="575">
        <f>ME6+1</f>
        <v>43547</v>
      </c>
      <c r="MJ6" s="576">
        <f>MF6+1</f>
        <v>44639</v>
      </c>
      <c r="MK6" s="575">
        <f>MJ6</f>
        <v>44639</v>
      </c>
      <c r="ML6" s="576">
        <f>MK6</f>
        <v>44639</v>
      </c>
      <c r="MM6" s="624" t="s">
        <v>720</v>
      </c>
      <c r="MN6" s="1141"/>
      <c r="MO6" s="618" t="s">
        <v>721</v>
      </c>
      <c r="MP6" s="621" t="str">
        <f>MO6</f>
        <v>2021</v>
      </c>
      <c r="MQ6" s="604">
        <f>MI6+1</f>
        <v>43548</v>
      </c>
      <c r="MR6" s="605">
        <f>MJ6+1</f>
        <v>44640</v>
      </c>
      <c r="MS6" s="604">
        <f>MR6</f>
        <v>44640</v>
      </c>
      <c r="MT6" s="605">
        <f>MS6</f>
        <v>44640</v>
      </c>
      <c r="MU6" s="604">
        <f>MQ6+1</f>
        <v>43549</v>
      </c>
      <c r="MV6" s="605">
        <f>MR6+1</f>
        <v>44641</v>
      </c>
      <c r="MW6" s="604">
        <f>MV6</f>
        <v>44641</v>
      </c>
      <c r="MX6" s="605">
        <f>MW6</f>
        <v>44641</v>
      </c>
      <c r="MY6" s="604">
        <f>MU6+1</f>
        <v>43550</v>
      </c>
      <c r="MZ6" s="605">
        <f>MV6+1</f>
        <v>44642</v>
      </c>
      <c r="NA6" s="604">
        <f>MZ6</f>
        <v>44642</v>
      </c>
      <c r="NB6" s="605">
        <f>NA6</f>
        <v>44642</v>
      </c>
      <c r="NC6" s="604">
        <f>MY6+1</f>
        <v>43551</v>
      </c>
      <c r="ND6" s="605">
        <f>MZ6+1</f>
        <v>44643</v>
      </c>
      <c r="NE6" s="604">
        <f>ND6</f>
        <v>44643</v>
      </c>
      <c r="NF6" s="605">
        <f>NE6</f>
        <v>44643</v>
      </c>
      <c r="NG6" s="604">
        <f>NC6+1</f>
        <v>43552</v>
      </c>
      <c r="NH6" s="605">
        <f>ND6+1</f>
        <v>44644</v>
      </c>
      <c r="NI6" s="604">
        <f>NH6</f>
        <v>44644</v>
      </c>
      <c r="NJ6" s="605">
        <f>NI6</f>
        <v>44644</v>
      </c>
      <c r="NK6" s="604">
        <f>NG6+1</f>
        <v>43553</v>
      </c>
      <c r="NL6" s="605">
        <f>NH6+1</f>
        <v>44645</v>
      </c>
      <c r="NM6" s="604">
        <f>NL6</f>
        <v>44645</v>
      </c>
      <c r="NN6" s="605">
        <f>NM6</f>
        <v>44645</v>
      </c>
      <c r="NO6" s="604">
        <f>NK6+1</f>
        <v>43554</v>
      </c>
      <c r="NP6" s="605">
        <f>NL6+1</f>
        <v>44646</v>
      </c>
      <c r="NQ6" s="604">
        <f>NP6</f>
        <v>44646</v>
      </c>
      <c r="NR6" s="605">
        <f>NQ6</f>
        <v>44646</v>
      </c>
      <c r="NS6" s="627" t="s">
        <v>720</v>
      </c>
      <c r="NT6" s="1146"/>
      <c r="NU6" s="630" t="s">
        <v>721</v>
      </c>
      <c r="NV6" s="633" t="str">
        <f>NU6</f>
        <v>2021</v>
      </c>
      <c r="NW6" s="575">
        <f>NO6+1</f>
        <v>43555</v>
      </c>
      <c r="NX6" s="576">
        <f>NP6+1</f>
        <v>44647</v>
      </c>
      <c r="NY6" s="575">
        <f>NX6</f>
        <v>44647</v>
      </c>
      <c r="NZ6" s="576">
        <f>NY6</f>
        <v>44647</v>
      </c>
      <c r="OA6" s="575">
        <f>NW6+1</f>
        <v>43556</v>
      </c>
      <c r="OB6" s="576">
        <f>NX6+1</f>
        <v>44648</v>
      </c>
      <c r="OC6" s="575">
        <f>OB6</f>
        <v>44648</v>
      </c>
      <c r="OD6" s="576">
        <f>OC6</f>
        <v>44648</v>
      </c>
      <c r="OE6" s="575">
        <f>OA6+1</f>
        <v>43557</v>
      </c>
      <c r="OF6" s="576">
        <f>OB6+1</f>
        <v>44649</v>
      </c>
      <c r="OG6" s="575">
        <f>OF6</f>
        <v>44649</v>
      </c>
      <c r="OH6" s="576">
        <f>OG6</f>
        <v>44649</v>
      </c>
      <c r="OI6" s="575">
        <f>OE6+1</f>
        <v>43558</v>
      </c>
      <c r="OJ6" s="576">
        <f>OF6+1</f>
        <v>44650</v>
      </c>
      <c r="OK6" s="575">
        <f>OJ6</f>
        <v>44650</v>
      </c>
      <c r="OL6" s="576">
        <f>OK6</f>
        <v>44650</v>
      </c>
      <c r="OM6" s="575">
        <f>OI6+1</f>
        <v>43559</v>
      </c>
      <c r="ON6" s="576">
        <f>OJ6+1</f>
        <v>44651</v>
      </c>
      <c r="OO6" s="575">
        <f>ON6</f>
        <v>44651</v>
      </c>
      <c r="OP6" s="576">
        <f>OO6</f>
        <v>44651</v>
      </c>
      <c r="OQ6" s="575">
        <f>OM6+1</f>
        <v>43560</v>
      </c>
      <c r="OR6" s="576">
        <f>ON6+1</f>
        <v>44652</v>
      </c>
      <c r="OS6" s="575">
        <f>OR6</f>
        <v>44652</v>
      </c>
      <c r="OT6" s="576">
        <f>OS6</f>
        <v>44652</v>
      </c>
      <c r="OU6" s="575">
        <f>OQ6+1</f>
        <v>43561</v>
      </c>
      <c r="OV6" s="576">
        <f>OR6+1</f>
        <v>44653</v>
      </c>
      <c r="OW6" s="575">
        <f>OV6</f>
        <v>44653</v>
      </c>
      <c r="OX6" s="576">
        <f>OW6</f>
        <v>44653</v>
      </c>
      <c r="OY6" s="624" t="s">
        <v>720</v>
      </c>
      <c r="OZ6" s="1141"/>
      <c r="PA6" s="618" t="s">
        <v>721</v>
      </c>
      <c r="PB6" s="621" t="str">
        <f>PA6</f>
        <v>2021</v>
      </c>
      <c r="PC6" s="575">
        <f>OU6+1</f>
        <v>43562</v>
      </c>
      <c r="PD6" s="576">
        <f>OV6+1</f>
        <v>44654</v>
      </c>
      <c r="PE6" s="575">
        <f>PD6</f>
        <v>44654</v>
      </c>
      <c r="PF6" s="576">
        <f>PE6</f>
        <v>44654</v>
      </c>
      <c r="PG6" s="575">
        <f>PC6+1</f>
        <v>43563</v>
      </c>
      <c r="PH6" s="576">
        <f>PD6+1</f>
        <v>44655</v>
      </c>
      <c r="PI6" s="575">
        <f>PH6</f>
        <v>44655</v>
      </c>
      <c r="PJ6" s="576">
        <f>PI6</f>
        <v>44655</v>
      </c>
      <c r="PK6" s="575">
        <f>PG6+1</f>
        <v>43564</v>
      </c>
      <c r="PL6" s="576">
        <f>PH6+1</f>
        <v>44656</v>
      </c>
      <c r="PM6" s="575">
        <f>PL6</f>
        <v>44656</v>
      </c>
      <c r="PN6" s="576">
        <f>PM6</f>
        <v>44656</v>
      </c>
      <c r="PO6" s="575">
        <f>PK6+1</f>
        <v>43565</v>
      </c>
      <c r="PP6" s="576">
        <f>PL6+1</f>
        <v>44657</v>
      </c>
      <c r="PQ6" s="575">
        <f>PP6</f>
        <v>44657</v>
      </c>
      <c r="PR6" s="576">
        <f>PQ6</f>
        <v>44657</v>
      </c>
      <c r="PS6" s="575">
        <f>PO6+1</f>
        <v>43566</v>
      </c>
      <c r="PT6" s="576">
        <f>PP6+1</f>
        <v>44658</v>
      </c>
      <c r="PU6" s="575">
        <f>PT6</f>
        <v>44658</v>
      </c>
      <c r="PV6" s="576">
        <f>PU6</f>
        <v>44658</v>
      </c>
      <c r="PW6" s="575">
        <f>PS6+1</f>
        <v>43567</v>
      </c>
      <c r="PX6" s="576">
        <f>PT6+1</f>
        <v>44659</v>
      </c>
      <c r="PY6" s="575">
        <f>PX6</f>
        <v>44659</v>
      </c>
      <c r="PZ6" s="576">
        <f>PY6</f>
        <v>44659</v>
      </c>
      <c r="QA6" s="575">
        <f>PW6+1</f>
        <v>43568</v>
      </c>
      <c r="QB6" s="576">
        <f>PX6+1</f>
        <v>44660</v>
      </c>
      <c r="QC6" s="575">
        <f>QB6</f>
        <v>44660</v>
      </c>
      <c r="QD6" s="576">
        <f>QC6</f>
        <v>44660</v>
      </c>
      <c r="QE6" s="624" t="s">
        <v>720</v>
      </c>
      <c r="QF6" s="1123"/>
      <c r="QG6" s="618" t="s">
        <v>721</v>
      </c>
      <c r="QH6" s="621" t="str">
        <f>QG6</f>
        <v>2021</v>
      </c>
      <c r="QI6" s="604">
        <f>QA6+1</f>
        <v>43569</v>
      </c>
      <c r="QJ6" s="605">
        <f>QB6+1</f>
        <v>44661</v>
      </c>
      <c r="QK6" s="604">
        <f>QJ6</f>
        <v>44661</v>
      </c>
      <c r="QL6" s="605">
        <f>QK6</f>
        <v>44661</v>
      </c>
      <c r="QM6" s="604">
        <f>QI6+1</f>
        <v>43570</v>
      </c>
      <c r="QN6" s="605">
        <f>QJ6+1</f>
        <v>44662</v>
      </c>
      <c r="QO6" s="604">
        <f>QN6</f>
        <v>44662</v>
      </c>
      <c r="QP6" s="605">
        <f>QO6</f>
        <v>44662</v>
      </c>
      <c r="QQ6" s="604">
        <f>QM6+1</f>
        <v>43571</v>
      </c>
      <c r="QR6" s="605">
        <f>QN6+1</f>
        <v>44663</v>
      </c>
      <c r="QS6" s="604">
        <f>QR6</f>
        <v>44663</v>
      </c>
      <c r="QT6" s="605">
        <f>QS6</f>
        <v>44663</v>
      </c>
      <c r="QU6" s="604">
        <f>QQ6+1</f>
        <v>43572</v>
      </c>
      <c r="QV6" s="605">
        <f>QR6+1</f>
        <v>44664</v>
      </c>
      <c r="QW6" s="604">
        <f>QV6</f>
        <v>44664</v>
      </c>
      <c r="QX6" s="605">
        <f>QW6</f>
        <v>44664</v>
      </c>
      <c r="QY6" s="604">
        <f>QU6+1</f>
        <v>43573</v>
      </c>
      <c r="QZ6" s="605">
        <f>QV6+1</f>
        <v>44665</v>
      </c>
      <c r="RA6" s="604">
        <f>QZ6</f>
        <v>44665</v>
      </c>
      <c r="RB6" s="605">
        <f>RA6</f>
        <v>44665</v>
      </c>
      <c r="RC6" s="604">
        <f>QY6+1</f>
        <v>43574</v>
      </c>
      <c r="RD6" s="605">
        <f>QZ6+1</f>
        <v>44666</v>
      </c>
      <c r="RE6" s="604">
        <f>RD6</f>
        <v>44666</v>
      </c>
      <c r="RF6" s="605">
        <f>RE6</f>
        <v>44666</v>
      </c>
      <c r="RG6" s="604">
        <f>RC6+1</f>
        <v>43575</v>
      </c>
      <c r="RH6" s="605">
        <f>RD6+1</f>
        <v>44667</v>
      </c>
      <c r="RI6" s="604">
        <f>RH6</f>
        <v>44667</v>
      </c>
      <c r="RJ6" s="605">
        <f>RI6</f>
        <v>44667</v>
      </c>
      <c r="RK6" s="627" t="s">
        <v>720</v>
      </c>
      <c r="RL6" s="1120"/>
      <c r="RM6" s="630" t="s">
        <v>721</v>
      </c>
      <c r="RN6" s="633" t="str">
        <f>RM6</f>
        <v>2021</v>
      </c>
      <c r="RO6" s="575">
        <f>RG6+1</f>
        <v>43576</v>
      </c>
      <c r="RP6" s="576">
        <f>RH6+1</f>
        <v>44668</v>
      </c>
      <c r="RQ6" s="575">
        <f>RP6</f>
        <v>44668</v>
      </c>
      <c r="RR6" s="576">
        <f>RQ6</f>
        <v>44668</v>
      </c>
      <c r="RS6" s="575">
        <f>RO6+1</f>
        <v>43577</v>
      </c>
      <c r="RT6" s="576">
        <f>RP6+1</f>
        <v>44669</v>
      </c>
      <c r="RU6" s="575">
        <f>RT6</f>
        <v>44669</v>
      </c>
      <c r="RV6" s="576">
        <f>RU6</f>
        <v>44669</v>
      </c>
      <c r="RW6" s="575">
        <f>RS6+1</f>
        <v>43578</v>
      </c>
      <c r="RX6" s="576">
        <f>RT6+1</f>
        <v>44670</v>
      </c>
      <c r="RY6" s="575">
        <f>RX6</f>
        <v>44670</v>
      </c>
      <c r="RZ6" s="576">
        <f>RY6</f>
        <v>44670</v>
      </c>
      <c r="SA6" s="575">
        <f>RW6+1</f>
        <v>43579</v>
      </c>
      <c r="SB6" s="576">
        <f>RX6+1</f>
        <v>44671</v>
      </c>
      <c r="SC6" s="575">
        <f>SB6</f>
        <v>44671</v>
      </c>
      <c r="SD6" s="576">
        <f>SC6</f>
        <v>44671</v>
      </c>
      <c r="SE6" s="575">
        <f>SA6+1</f>
        <v>43580</v>
      </c>
      <c r="SF6" s="576">
        <f>SB6+1</f>
        <v>44672</v>
      </c>
      <c r="SG6" s="575">
        <f>SF6</f>
        <v>44672</v>
      </c>
      <c r="SH6" s="576">
        <f>SG6</f>
        <v>44672</v>
      </c>
      <c r="SI6" s="575">
        <f>SE6+1</f>
        <v>43581</v>
      </c>
      <c r="SJ6" s="576">
        <f>SF6+1</f>
        <v>44673</v>
      </c>
      <c r="SK6" s="575">
        <f>SJ6</f>
        <v>44673</v>
      </c>
      <c r="SL6" s="576">
        <f>SK6</f>
        <v>44673</v>
      </c>
      <c r="SM6" s="575">
        <f>SI6+1</f>
        <v>43582</v>
      </c>
      <c r="SN6" s="576">
        <f>SJ6+1</f>
        <v>44674</v>
      </c>
      <c r="SO6" s="575">
        <f>SN6</f>
        <v>44674</v>
      </c>
      <c r="SP6" s="576">
        <f>SO6</f>
        <v>44674</v>
      </c>
      <c r="SQ6" s="624" t="s">
        <v>720</v>
      </c>
      <c r="SR6" s="1123"/>
      <c r="SS6" s="618" t="s">
        <v>721</v>
      </c>
      <c r="ST6" s="621" t="str">
        <f>SS6</f>
        <v>2021</v>
      </c>
      <c r="SU6" s="604">
        <f>SM6+1</f>
        <v>43583</v>
      </c>
      <c r="SV6" s="605">
        <f>SN6+1</f>
        <v>44675</v>
      </c>
      <c r="SW6" s="604">
        <f>SV6</f>
        <v>44675</v>
      </c>
      <c r="SX6" s="605">
        <f>SW6</f>
        <v>44675</v>
      </c>
      <c r="SY6" s="604">
        <f>SU6+1</f>
        <v>43584</v>
      </c>
      <c r="SZ6" s="605">
        <f>SV6+1</f>
        <v>44676</v>
      </c>
      <c r="TA6" s="604">
        <f>SZ6</f>
        <v>44676</v>
      </c>
      <c r="TB6" s="605">
        <f>TA6</f>
        <v>44676</v>
      </c>
      <c r="TC6" s="604">
        <f>SY6+1</f>
        <v>43585</v>
      </c>
      <c r="TD6" s="605">
        <f>SZ6+1</f>
        <v>44677</v>
      </c>
      <c r="TE6" s="604">
        <f>TD6</f>
        <v>44677</v>
      </c>
      <c r="TF6" s="605">
        <f>TE6</f>
        <v>44677</v>
      </c>
      <c r="TG6" s="604">
        <f>TC6+1</f>
        <v>43586</v>
      </c>
      <c r="TH6" s="605">
        <f>TD6+1</f>
        <v>44678</v>
      </c>
      <c r="TI6" s="604">
        <f>TH6</f>
        <v>44678</v>
      </c>
      <c r="TJ6" s="605">
        <f>TI6</f>
        <v>44678</v>
      </c>
      <c r="TK6" s="604">
        <f>TG6+1</f>
        <v>43587</v>
      </c>
      <c r="TL6" s="605">
        <f>TH6+1</f>
        <v>44679</v>
      </c>
      <c r="TM6" s="604">
        <f>TL6</f>
        <v>44679</v>
      </c>
      <c r="TN6" s="605">
        <f>TM6</f>
        <v>44679</v>
      </c>
      <c r="TO6" s="604">
        <f>TK6+1</f>
        <v>43588</v>
      </c>
      <c r="TP6" s="605">
        <f>TL6+1</f>
        <v>44680</v>
      </c>
      <c r="TQ6" s="604">
        <f>TP6</f>
        <v>44680</v>
      </c>
      <c r="TR6" s="605">
        <f>TQ6</f>
        <v>44680</v>
      </c>
      <c r="TS6" s="604">
        <f>TO6+1</f>
        <v>43589</v>
      </c>
      <c r="TT6" s="605">
        <f>TP6+1</f>
        <v>44681</v>
      </c>
      <c r="TU6" s="604">
        <f>TT6</f>
        <v>44681</v>
      </c>
      <c r="TV6" s="605">
        <f>TU6</f>
        <v>44681</v>
      </c>
      <c r="TW6" s="627" t="s">
        <v>720</v>
      </c>
      <c r="TX6" s="1120"/>
      <c r="TY6" s="630" t="s">
        <v>721</v>
      </c>
      <c r="TZ6" s="633" t="str">
        <f>TY6</f>
        <v>2021</v>
      </c>
      <c r="UA6" s="575">
        <f>TS6+1</f>
        <v>43590</v>
      </c>
      <c r="UB6" s="576">
        <f>TT6+1</f>
        <v>44682</v>
      </c>
      <c r="UC6" s="575">
        <f>UB6</f>
        <v>44682</v>
      </c>
      <c r="UD6" s="576">
        <f>UC6</f>
        <v>44682</v>
      </c>
      <c r="UE6" s="575">
        <f>UA6+1</f>
        <v>43591</v>
      </c>
      <c r="UF6" s="576">
        <f>UB6+1</f>
        <v>44683</v>
      </c>
      <c r="UG6" s="575">
        <f>UF6</f>
        <v>44683</v>
      </c>
      <c r="UH6" s="576">
        <f>UG6</f>
        <v>44683</v>
      </c>
      <c r="UI6" s="575">
        <f>UE6+1</f>
        <v>43592</v>
      </c>
      <c r="UJ6" s="576">
        <f>UF6+1</f>
        <v>44684</v>
      </c>
      <c r="UK6" s="575">
        <f>UJ6</f>
        <v>44684</v>
      </c>
      <c r="UL6" s="576">
        <f>UK6</f>
        <v>44684</v>
      </c>
      <c r="UM6" s="575">
        <f>UI6+1</f>
        <v>43593</v>
      </c>
      <c r="UN6" s="576">
        <f>UJ6+1</f>
        <v>44685</v>
      </c>
      <c r="UO6" s="575">
        <f>UN6</f>
        <v>44685</v>
      </c>
      <c r="UP6" s="576">
        <f>UO6</f>
        <v>44685</v>
      </c>
      <c r="UQ6" s="575">
        <f>UM6+1</f>
        <v>43594</v>
      </c>
      <c r="UR6" s="576">
        <f>UN6+1</f>
        <v>44686</v>
      </c>
      <c r="US6" s="575">
        <f>UR6</f>
        <v>44686</v>
      </c>
      <c r="UT6" s="576">
        <f>US6</f>
        <v>44686</v>
      </c>
      <c r="UU6" s="575">
        <f>UQ6+1</f>
        <v>43595</v>
      </c>
      <c r="UV6" s="576">
        <f>UR6+1</f>
        <v>44687</v>
      </c>
      <c r="UW6" s="575">
        <f>UV6</f>
        <v>44687</v>
      </c>
      <c r="UX6" s="576">
        <f>UW6</f>
        <v>44687</v>
      </c>
      <c r="UY6" s="575">
        <f>UU6+1</f>
        <v>43596</v>
      </c>
      <c r="UZ6" s="576">
        <f>UV6+1</f>
        <v>44688</v>
      </c>
      <c r="VA6" s="575">
        <f>UZ6</f>
        <v>44688</v>
      </c>
      <c r="VB6" s="576">
        <f>VA6</f>
        <v>44688</v>
      </c>
      <c r="VC6" s="624" t="s">
        <v>720</v>
      </c>
      <c r="VD6" s="1123"/>
      <c r="VE6" s="618" t="s">
        <v>721</v>
      </c>
      <c r="VF6" s="621" t="str">
        <f>VE6</f>
        <v>2021</v>
      </c>
      <c r="VG6" s="604">
        <f>UY6+1</f>
        <v>43597</v>
      </c>
      <c r="VH6" s="605">
        <f>UZ6+1</f>
        <v>44689</v>
      </c>
      <c r="VI6" s="604">
        <f>VH6</f>
        <v>44689</v>
      </c>
      <c r="VJ6" s="605">
        <f>VI6</f>
        <v>44689</v>
      </c>
      <c r="VK6" s="604">
        <f>VG6+1</f>
        <v>43598</v>
      </c>
      <c r="VL6" s="605">
        <f>VH6+1</f>
        <v>44690</v>
      </c>
      <c r="VM6" s="604">
        <f>VL6</f>
        <v>44690</v>
      </c>
      <c r="VN6" s="605">
        <f>VM6</f>
        <v>44690</v>
      </c>
      <c r="VO6" s="604">
        <f>VK6+1</f>
        <v>43599</v>
      </c>
      <c r="VP6" s="605">
        <f>VL6+1</f>
        <v>44691</v>
      </c>
      <c r="VQ6" s="604">
        <f>VP6</f>
        <v>44691</v>
      </c>
      <c r="VR6" s="605">
        <f>VQ6</f>
        <v>44691</v>
      </c>
      <c r="VS6" s="604">
        <f>VO6+1</f>
        <v>43600</v>
      </c>
      <c r="VT6" s="605">
        <f>VP6+1</f>
        <v>44692</v>
      </c>
      <c r="VU6" s="604">
        <f>VT6</f>
        <v>44692</v>
      </c>
      <c r="VV6" s="605">
        <f>VU6</f>
        <v>44692</v>
      </c>
      <c r="VW6" s="604">
        <f>VS6+1</f>
        <v>43601</v>
      </c>
      <c r="VX6" s="605">
        <f>VT6+1</f>
        <v>44693</v>
      </c>
      <c r="VY6" s="604">
        <f>VX6</f>
        <v>44693</v>
      </c>
      <c r="VZ6" s="605">
        <f>VY6</f>
        <v>44693</v>
      </c>
      <c r="WA6" s="604">
        <f>VW6+1</f>
        <v>43602</v>
      </c>
      <c r="WB6" s="605">
        <f>VX6+1</f>
        <v>44694</v>
      </c>
      <c r="WC6" s="604">
        <f>WB6</f>
        <v>44694</v>
      </c>
      <c r="WD6" s="605">
        <f>WC6</f>
        <v>44694</v>
      </c>
      <c r="WE6" s="604">
        <f>WA6+1</f>
        <v>43603</v>
      </c>
      <c r="WF6" s="605">
        <f>WB6+1</f>
        <v>44695</v>
      </c>
      <c r="WG6" s="604">
        <f>WF6</f>
        <v>44695</v>
      </c>
      <c r="WH6" s="605">
        <f>WG6</f>
        <v>44695</v>
      </c>
      <c r="WI6" s="627" t="s">
        <v>720</v>
      </c>
      <c r="WJ6" s="1120"/>
      <c r="WK6" s="630" t="s">
        <v>721</v>
      </c>
      <c r="WL6" s="633" t="str">
        <f>WK6</f>
        <v>2021</v>
      </c>
      <c r="WM6" s="575">
        <f>WE6+1</f>
        <v>43604</v>
      </c>
      <c r="WN6" s="576">
        <f>WF6+1</f>
        <v>44696</v>
      </c>
      <c r="WO6" s="575">
        <f>WN6</f>
        <v>44696</v>
      </c>
      <c r="WP6" s="576">
        <f>WO6</f>
        <v>44696</v>
      </c>
      <c r="WQ6" s="575">
        <f>WM6+1</f>
        <v>43605</v>
      </c>
      <c r="WR6" s="576">
        <f>WN6+1</f>
        <v>44697</v>
      </c>
      <c r="WS6" s="575">
        <f>WR6</f>
        <v>44697</v>
      </c>
      <c r="WT6" s="576">
        <f>WS6</f>
        <v>44697</v>
      </c>
      <c r="WU6" s="575">
        <f>WQ6+1</f>
        <v>43606</v>
      </c>
      <c r="WV6" s="576">
        <f>WR6+1</f>
        <v>44698</v>
      </c>
      <c r="WW6" s="575">
        <f>WV6</f>
        <v>44698</v>
      </c>
      <c r="WX6" s="576">
        <f>WW6</f>
        <v>44698</v>
      </c>
      <c r="WY6" s="575">
        <f>WU6+1</f>
        <v>43607</v>
      </c>
      <c r="WZ6" s="576">
        <f>WV6+1</f>
        <v>44699</v>
      </c>
      <c r="XA6" s="575">
        <f>WZ6</f>
        <v>44699</v>
      </c>
      <c r="XB6" s="576">
        <f>XA6</f>
        <v>44699</v>
      </c>
      <c r="XC6" s="575">
        <f>WY6+1</f>
        <v>43608</v>
      </c>
      <c r="XD6" s="576">
        <f>WZ6+1</f>
        <v>44700</v>
      </c>
      <c r="XE6" s="575">
        <f>XD6</f>
        <v>44700</v>
      </c>
      <c r="XF6" s="576">
        <f>XE6</f>
        <v>44700</v>
      </c>
      <c r="XG6" s="575">
        <f>XC6+1</f>
        <v>43609</v>
      </c>
      <c r="XH6" s="576">
        <f>XD6+1</f>
        <v>44701</v>
      </c>
      <c r="XI6" s="575">
        <f>XH6</f>
        <v>44701</v>
      </c>
      <c r="XJ6" s="576">
        <f>XI6</f>
        <v>44701</v>
      </c>
      <c r="XK6" s="575">
        <f>XG6+1</f>
        <v>43610</v>
      </c>
      <c r="XL6" s="576">
        <f>XH6+1</f>
        <v>44702</v>
      </c>
      <c r="XM6" s="575">
        <f>XL6</f>
        <v>44702</v>
      </c>
      <c r="XN6" s="576">
        <f>XM6</f>
        <v>44702</v>
      </c>
      <c r="XO6" s="624" t="s">
        <v>720</v>
      </c>
      <c r="XP6" s="1123"/>
      <c r="XQ6" s="618" t="s">
        <v>721</v>
      </c>
      <c r="XR6" s="621" t="str">
        <f>XQ6</f>
        <v>2021</v>
      </c>
      <c r="XS6" s="604">
        <f>XK6+1</f>
        <v>43611</v>
      </c>
      <c r="XT6" s="605">
        <f>XL6+1</f>
        <v>44703</v>
      </c>
      <c r="XU6" s="604">
        <f>XT6</f>
        <v>44703</v>
      </c>
      <c r="XV6" s="605">
        <f>XU6</f>
        <v>44703</v>
      </c>
      <c r="XW6" s="604">
        <f>XS6+1</f>
        <v>43612</v>
      </c>
      <c r="XX6" s="605">
        <f>XT6+1</f>
        <v>44704</v>
      </c>
      <c r="XY6" s="604">
        <f>XX6</f>
        <v>44704</v>
      </c>
      <c r="XZ6" s="605">
        <f>XY6</f>
        <v>44704</v>
      </c>
      <c r="YA6" s="604">
        <f>XW6+1</f>
        <v>43613</v>
      </c>
      <c r="YB6" s="605">
        <f>XX6+1</f>
        <v>44705</v>
      </c>
      <c r="YC6" s="604">
        <f>YB6</f>
        <v>44705</v>
      </c>
      <c r="YD6" s="605">
        <f>YC6</f>
        <v>44705</v>
      </c>
      <c r="YE6" s="604">
        <f>YA6+1</f>
        <v>43614</v>
      </c>
      <c r="YF6" s="605">
        <f>YB6+1</f>
        <v>44706</v>
      </c>
      <c r="YG6" s="604">
        <f>YF6</f>
        <v>44706</v>
      </c>
      <c r="YH6" s="605">
        <f>YG6</f>
        <v>44706</v>
      </c>
      <c r="YI6" s="604">
        <f>YE6+1</f>
        <v>43615</v>
      </c>
      <c r="YJ6" s="605">
        <f>YF6+1</f>
        <v>44707</v>
      </c>
      <c r="YK6" s="604">
        <f>YJ6</f>
        <v>44707</v>
      </c>
      <c r="YL6" s="605">
        <f>YK6</f>
        <v>44707</v>
      </c>
      <c r="YM6" s="604">
        <f>YI6+1</f>
        <v>43616</v>
      </c>
      <c r="YN6" s="605">
        <f>YJ6+1</f>
        <v>44708</v>
      </c>
      <c r="YO6" s="604">
        <f>YN6</f>
        <v>44708</v>
      </c>
      <c r="YP6" s="605">
        <f>YO6</f>
        <v>44708</v>
      </c>
      <c r="YQ6" s="604">
        <f>YM6+1</f>
        <v>43617</v>
      </c>
      <c r="YR6" s="605">
        <f>YN6+1</f>
        <v>44709</v>
      </c>
      <c r="YS6" s="604">
        <f>YR6</f>
        <v>44709</v>
      </c>
      <c r="YT6" s="605">
        <f>YS6</f>
        <v>44709</v>
      </c>
      <c r="YU6" s="627" t="s">
        <v>720</v>
      </c>
      <c r="YV6" s="1120"/>
      <c r="YW6" s="630" t="s">
        <v>721</v>
      </c>
      <c r="YX6" s="633" t="str">
        <f>YW6</f>
        <v>2021</v>
      </c>
      <c r="YY6" s="715">
        <f>YQ6+1</f>
        <v>43618</v>
      </c>
      <c r="YZ6" s="576">
        <f>YR6+1</f>
        <v>44710</v>
      </c>
      <c r="ZA6" s="575">
        <f>YZ6</f>
        <v>44710</v>
      </c>
      <c r="ZB6" s="576">
        <f>YZ6</f>
        <v>44710</v>
      </c>
      <c r="ZC6" s="575">
        <v>43619</v>
      </c>
      <c r="ZD6" s="576">
        <f>YZ6+1</f>
        <v>44711</v>
      </c>
      <c r="ZE6" s="575">
        <f>ZD6</f>
        <v>44711</v>
      </c>
      <c r="ZF6" s="576">
        <f>ZD6</f>
        <v>44711</v>
      </c>
      <c r="ZG6" s="575">
        <f>ZC6+1</f>
        <v>43620</v>
      </c>
      <c r="ZH6" s="576">
        <f>ZD6+1</f>
        <v>44712</v>
      </c>
      <c r="ZI6" s="575">
        <f>ZH6</f>
        <v>44712</v>
      </c>
      <c r="ZJ6" s="576">
        <f>ZH6</f>
        <v>44712</v>
      </c>
      <c r="ZK6" s="575">
        <f>ZG6+1</f>
        <v>43621</v>
      </c>
      <c r="ZL6" s="576">
        <f>ZH6+1</f>
        <v>44713</v>
      </c>
      <c r="ZM6" s="575">
        <f>ZL6</f>
        <v>44713</v>
      </c>
      <c r="ZN6" s="576">
        <f>ZL6</f>
        <v>44713</v>
      </c>
      <c r="ZO6" s="575">
        <f>ZK6+1</f>
        <v>43622</v>
      </c>
      <c r="ZP6" s="576">
        <f>ZL6+1</f>
        <v>44714</v>
      </c>
      <c r="ZQ6" s="575">
        <f>ZP6</f>
        <v>44714</v>
      </c>
      <c r="ZR6" s="576">
        <f>ZP6</f>
        <v>44714</v>
      </c>
      <c r="ZS6" s="575">
        <f>ZO6+1</f>
        <v>43623</v>
      </c>
      <c r="ZT6" s="576">
        <f>ZP6+1</f>
        <v>44715</v>
      </c>
      <c r="ZU6" s="575">
        <f>ZT6</f>
        <v>44715</v>
      </c>
      <c r="ZV6" s="576">
        <f>ZT6</f>
        <v>44715</v>
      </c>
      <c r="ZW6" s="575">
        <f>ZS6+1</f>
        <v>43624</v>
      </c>
      <c r="ZX6" s="576">
        <f>ZT6+1</f>
        <v>44716</v>
      </c>
      <c r="ZY6" s="575">
        <f>ZX6</f>
        <v>44716</v>
      </c>
      <c r="ZZ6" s="576">
        <f>ZX6</f>
        <v>44716</v>
      </c>
      <c r="AAA6" s="654" t="s">
        <v>720</v>
      </c>
      <c r="AAB6" s="1154"/>
      <c r="AAC6" s="655" t="s">
        <v>721</v>
      </c>
      <c r="AAD6" s="621" t="str">
        <f>AAC6</f>
        <v>2021</v>
      </c>
      <c r="AAE6" s="604">
        <f>ZW6+1</f>
        <v>43625</v>
      </c>
      <c r="AAF6" s="605">
        <f>ZX6+1</f>
        <v>44717</v>
      </c>
      <c r="AAG6" s="604">
        <f>AAF6</f>
        <v>44717</v>
      </c>
      <c r="AAH6" s="605">
        <f>AAG6</f>
        <v>44717</v>
      </c>
      <c r="AAI6" s="604">
        <f>AAE6+1</f>
        <v>43626</v>
      </c>
      <c r="AAJ6" s="605">
        <f>AAF6+1</f>
        <v>44718</v>
      </c>
      <c r="AAK6" s="604">
        <f>AAJ6</f>
        <v>44718</v>
      </c>
      <c r="AAL6" s="605">
        <f>AAK6</f>
        <v>44718</v>
      </c>
      <c r="AAM6" s="604">
        <f>AAI6+1</f>
        <v>43627</v>
      </c>
      <c r="AAN6" s="605">
        <f>AAJ6+1</f>
        <v>44719</v>
      </c>
      <c r="AAO6" s="604">
        <f>AAN6</f>
        <v>44719</v>
      </c>
      <c r="AAP6" s="605">
        <f>AAO6</f>
        <v>44719</v>
      </c>
      <c r="AAQ6" s="604">
        <f>AAM6+1</f>
        <v>43628</v>
      </c>
      <c r="AAR6" s="605">
        <f>AAN6+1</f>
        <v>44720</v>
      </c>
      <c r="AAS6" s="604">
        <f>AAR6</f>
        <v>44720</v>
      </c>
      <c r="AAT6" s="605">
        <f>AAS6</f>
        <v>44720</v>
      </c>
      <c r="AAU6" s="604">
        <f>AAQ6+1</f>
        <v>43629</v>
      </c>
      <c r="AAV6" s="605">
        <f>AAR6+1</f>
        <v>44721</v>
      </c>
      <c r="AAW6" s="604">
        <f>AAV6</f>
        <v>44721</v>
      </c>
      <c r="AAX6" s="605">
        <f>AAW6</f>
        <v>44721</v>
      </c>
      <c r="AAY6" s="604">
        <f>AAU6+1</f>
        <v>43630</v>
      </c>
      <c r="AAZ6" s="605">
        <f>AAV6+1</f>
        <v>44722</v>
      </c>
      <c r="ABA6" s="604">
        <f>AAZ6</f>
        <v>44722</v>
      </c>
      <c r="ABB6" s="605">
        <f>ABA6</f>
        <v>44722</v>
      </c>
      <c r="ABC6" s="604">
        <f>AAY6+1</f>
        <v>43631</v>
      </c>
      <c r="ABD6" s="605">
        <f>AAZ6+1</f>
        <v>44723</v>
      </c>
      <c r="ABE6" s="604">
        <f>ABD6</f>
        <v>44723</v>
      </c>
      <c r="ABF6" s="605">
        <f>ABE6</f>
        <v>44723</v>
      </c>
      <c r="ABG6" s="627" t="s">
        <v>720</v>
      </c>
      <c r="ABH6" s="1149"/>
      <c r="ABI6" s="630" t="s">
        <v>721</v>
      </c>
      <c r="ABJ6" s="633" t="str">
        <f>ABI6</f>
        <v>2021</v>
      </c>
      <c r="ABK6" s="575">
        <f>ABC6+1</f>
        <v>43632</v>
      </c>
      <c r="ABL6" s="576">
        <f>ABD6+1</f>
        <v>44724</v>
      </c>
      <c r="ABM6" s="575">
        <f>ABL6</f>
        <v>44724</v>
      </c>
      <c r="ABN6" s="576">
        <f>ABM6</f>
        <v>44724</v>
      </c>
      <c r="ABO6" s="575">
        <f>ABK6+1</f>
        <v>43633</v>
      </c>
      <c r="ABP6" s="576">
        <f>ABL6+1</f>
        <v>44725</v>
      </c>
      <c r="ABQ6" s="575">
        <f>ABP6</f>
        <v>44725</v>
      </c>
      <c r="ABR6" s="576">
        <f>ABQ6</f>
        <v>44725</v>
      </c>
      <c r="ABS6" s="575">
        <f>ABO6+1</f>
        <v>43634</v>
      </c>
      <c r="ABT6" s="576">
        <f>ABP6+1</f>
        <v>44726</v>
      </c>
      <c r="ABU6" s="575">
        <f>ABT6</f>
        <v>44726</v>
      </c>
      <c r="ABV6" s="576">
        <f>ABU6</f>
        <v>44726</v>
      </c>
      <c r="ABW6" s="575">
        <f>ABS6+1</f>
        <v>43635</v>
      </c>
      <c r="ABX6" s="576">
        <f>ABT6+1</f>
        <v>44727</v>
      </c>
      <c r="ABY6" s="575">
        <f>ABX6</f>
        <v>44727</v>
      </c>
      <c r="ABZ6" s="576">
        <f>ABY6</f>
        <v>44727</v>
      </c>
      <c r="ACA6" s="575">
        <f>ABW6+1</f>
        <v>43636</v>
      </c>
      <c r="ACB6" s="576">
        <f>ABX6+1</f>
        <v>44728</v>
      </c>
      <c r="ACC6" s="575">
        <f>ACB6</f>
        <v>44728</v>
      </c>
      <c r="ACD6" s="576">
        <f>ACC6</f>
        <v>44728</v>
      </c>
      <c r="ACE6" s="575">
        <f>ACA6+1</f>
        <v>43637</v>
      </c>
      <c r="ACF6" s="576">
        <f>ACB6+1</f>
        <v>44729</v>
      </c>
      <c r="ACG6" s="575">
        <f>ACF6</f>
        <v>44729</v>
      </c>
      <c r="ACH6" s="576">
        <f>ACG6</f>
        <v>44729</v>
      </c>
      <c r="ACI6" s="575">
        <f>ACE6+1</f>
        <v>43638</v>
      </c>
      <c r="ACJ6" s="576">
        <f>ACF6+1</f>
        <v>44730</v>
      </c>
      <c r="ACK6" s="575">
        <f>ACJ6</f>
        <v>44730</v>
      </c>
      <c r="ACL6" s="576">
        <f>ACK6</f>
        <v>44730</v>
      </c>
      <c r="ACM6" s="624" t="s">
        <v>720</v>
      </c>
      <c r="ACN6" s="1141"/>
      <c r="ACO6" s="618" t="s">
        <v>721</v>
      </c>
      <c r="ACP6" s="621" t="str">
        <f>ACO6</f>
        <v>2021</v>
      </c>
      <c r="ACQ6" s="604">
        <f>ACI6+1</f>
        <v>43639</v>
      </c>
      <c r="ACR6" s="605">
        <f>ACJ6+1</f>
        <v>44731</v>
      </c>
      <c r="ACS6" s="604">
        <f>ACR6</f>
        <v>44731</v>
      </c>
      <c r="ACT6" s="605">
        <f>ACS6</f>
        <v>44731</v>
      </c>
      <c r="ACU6" s="604">
        <f>ACQ6+1</f>
        <v>43640</v>
      </c>
      <c r="ACV6" s="605">
        <f>ACR6+1</f>
        <v>44732</v>
      </c>
      <c r="ACW6" s="604">
        <f>ACV6</f>
        <v>44732</v>
      </c>
      <c r="ACX6" s="605">
        <f>ACW6</f>
        <v>44732</v>
      </c>
      <c r="ACY6" s="604">
        <f>ACU6+1</f>
        <v>43641</v>
      </c>
      <c r="ACZ6" s="605">
        <f>ACV6+1</f>
        <v>44733</v>
      </c>
      <c r="ADA6" s="604">
        <f>ACZ6</f>
        <v>44733</v>
      </c>
      <c r="ADB6" s="605">
        <f>ADA6</f>
        <v>44733</v>
      </c>
      <c r="ADC6" s="604">
        <f>ACY6+1</f>
        <v>43642</v>
      </c>
      <c r="ADD6" s="605">
        <f>ACZ6+1</f>
        <v>44734</v>
      </c>
      <c r="ADE6" s="604">
        <f>ADD6</f>
        <v>44734</v>
      </c>
      <c r="ADF6" s="605">
        <f>ADE6</f>
        <v>44734</v>
      </c>
      <c r="ADG6" s="604">
        <f>ADC6+1</f>
        <v>43643</v>
      </c>
      <c r="ADH6" s="605">
        <f>ADD6+1</f>
        <v>44735</v>
      </c>
      <c r="ADI6" s="604">
        <f>ADH6</f>
        <v>44735</v>
      </c>
      <c r="ADJ6" s="605">
        <f>ADI6</f>
        <v>44735</v>
      </c>
      <c r="ADK6" s="604">
        <f>ADG6+1</f>
        <v>43644</v>
      </c>
      <c r="ADL6" s="605">
        <f>ADH6+1</f>
        <v>44736</v>
      </c>
      <c r="ADM6" s="604">
        <f>ADL6</f>
        <v>44736</v>
      </c>
      <c r="ADN6" s="605">
        <f>ADM6</f>
        <v>44736</v>
      </c>
      <c r="ADO6" s="604">
        <f>ADK6+1</f>
        <v>43645</v>
      </c>
      <c r="ADP6" s="605">
        <f>ADL6+1</f>
        <v>44737</v>
      </c>
      <c r="ADQ6" s="604">
        <f>ADP6</f>
        <v>44737</v>
      </c>
      <c r="ADR6" s="605">
        <f>ADQ6</f>
        <v>44737</v>
      </c>
      <c r="ADS6" s="627" t="s">
        <v>720</v>
      </c>
      <c r="ADT6" s="1146"/>
      <c r="ADU6" s="630" t="s">
        <v>721</v>
      </c>
      <c r="ADV6" s="633" t="str">
        <f>ADU6</f>
        <v>2021</v>
      </c>
      <c r="ADW6" s="575">
        <f>ADO6+1</f>
        <v>43646</v>
      </c>
      <c r="ADX6" s="576">
        <f>ADP6+1</f>
        <v>44738</v>
      </c>
      <c r="ADY6" s="575">
        <f>ADX6</f>
        <v>44738</v>
      </c>
      <c r="ADZ6" s="576">
        <f>ADY6</f>
        <v>44738</v>
      </c>
      <c r="AEA6" s="575">
        <f>ADW6+1</f>
        <v>43647</v>
      </c>
      <c r="AEB6" s="576">
        <f>ADX6+1</f>
        <v>44739</v>
      </c>
      <c r="AEC6" s="575">
        <f>AEB6</f>
        <v>44739</v>
      </c>
      <c r="AED6" s="576">
        <f>AEC6</f>
        <v>44739</v>
      </c>
      <c r="AEE6" s="575">
        <f>AEA6+1</f>
        <v>43648</v>
      </c>
      <c r="AEF6" s="576">
        <f>AEB6+1</f>
        <v>44740</v>
      </c>
      <c r="AEG6" s="575">
        <f>AEF6</f>
        <v>44740</v>
      </c>
      <c r="AEH6" s="576">
        <f>AEG6</f>
        <v>44740</v>
      </c>
      <c r="AEI6" s="575">
        <f>AEE6+1</f>
        <v>43649</v>
      </c>
      <c r="AEJ6" s="576">
        <f>AEF6+1</f>
        <v>44741</v>
      </c>
      <c r="AEK6" s="575">
        <f>AEJ6</f>
        <v>44741</v>
      </c>
      <c r="AEL6" s="576">
        <f>AEK6</f>
        <v>44741</v>
      </c>
      <c r="AEM6" s="575">
        <f>AEI6+1</f>
        <v>43650</v>
      </c>
      <c r="AEN6" s="576">
        <f>AEJ6+1</f>
        <v>44742</v>
      </c>
      <c r="AEO6" s="575">
        <f>AEN6</f>
        <v>44742</v>
      </c>
      <c r="AEP6" s="576">
        <f>AEO6</f>
        <v>44742</v>
      </c>
      <c r="AEQ6" s="575">
        <f>AEM6+1</f>
        <v>43651</v>
      </c>
      <c r="AER6" s="576">
        <f>AEN6+1</f>
        <v>44743</v>
      </c>
      <c r="AES6" s="575">
        <f>AER6</f>
        <v>44743</v>
      </c>
      <c r="AET6" s="576">
        <f>AES6</f>
        <v>44743</v>
      </c>
      <c r="AEU6" s="575">
        <f>AEQ6+1</f>
        <v>43652</v>
      </c>
      <c r="AEV6" s="576">
        <f>AER6+1</f>
        <v>44744</v>
      </c>
      <c r="AEW6" s="575">
        <f>AEV6</f>
        <v>44744</v>
      </c>
      <c r="AEX6" s="576">
        <f>AEW6</f>
        <v>44744</v>
      </c>
      <c r="AEY6" s="624" t="s">
        <v>720</v>
      </c>
      <c r="AEZ6" s="1141"/>
      <c r="AFA6" s="618" t="s">
        <v>721</v>
      </c>
      <c r="AFB6" s="621" t="str">
        <f>AFA6</f>
        <v>2021</v>
      </c>
      <c r="AFC6" s="575">
        <f>AEU6+1</f>
        <v>43653</v>
      </c>
      <c r="AFD6" s="576">
        <f>AEV6+1</f>
        <v>44745</v>
      </c>
      <c r="AFE6" s="575">
        <f>AFD6</f>
        <v>44745</v>
      </c>
      <c r="AFF6" s="576">
        <f>AFE6</f>
        <v>44745</v>
      </c>
      <c r="AFG6" s="575">
        <f>AFC6+1</f>
        <v>43654</v>
      </c>
      <c r="AFH6" s="576">
        <f>AFD6+1</f>
        <v>44746</v>
      </c>
      <c r="AFI6" s="575">
        <f>AFH6</f>
        <v>44746</v>
      </c>
      <c r="AFJ6" s="576">
        <f>AFI6</f>
        <v>44746</v>
      </c>
      <c r="AFK6" s="575">
        <f>AFG6+1</f>
        <v>43655</v>
      </c>
      <c r="AFL6" s="576">
        <f>AFH6+1</f>
        <v>44747</v>
      </c>
      <c r="AFM6" s="575">
        <f>AFL6</f>
        <v>44747</v>
      </c>
      <c r="AFN6" s="576">
        <f>AFM6</f>
        <v>44747</v>
      </c>
      <c r="AFO6" s="575">
        <f>AFK6+1</f>
        <v>43656</v>
      </c>
      <c r="AFP6" s="576">
        <f>AFL6+1</f>
        <v>44748</v>
      </c>
      <c r="AFQ6" s="575">
        <f>AFP6</f>
        <v>44748</v>
      </c>
      <c r="AFR6" s="576">
        <f>AFQ6</f>
        <v>44748</v>
      </c>
      <c r="AFS6" s="575">
        <f>AFO6+1</f>
        <v>43657</v>
      </c>
      <c r="AFT6" s="576">
        <f>AFP6+1</f>
        <v>44749</v>
      </c>
      <c r="AFU6" s="575">
        <f>AFT6</f>
        <v>44749</v>
      </c>
      <c r="AFV6" s="576">
        <f>AFU6</f>
        <v>44749</v>
      </c>
      <c r="AFW6" s="575">
        <f>AFS6+1</f>
        <v>43658</v>
      </c>
      <c r="AFX6" s="576">
        <f>AFT6+1</f>
        <v>44750</v>
      </c>
      <c r="AFY6" s="575">
        <f>AFX6</f>
        <v>44750</v>
      </c>
      <c r="AFZ6" s="576">
        <f>AFY6</f>
        <v>44750</v>
      </c>
      <c r="AGA6" s="575">
        <f>AFW6+1</f>
        <v>43659</v>
      </c>
      <c r="AGB6" s="576">
        <f>AFX6+1</f>
        <v>44751</v>
      </c>
      <c r="AGC6" s="575">
        <f>AGB6</f>
        <v>44751</v>
      </c>
      <c r="AGD6" s="576">
        <f>AGC6</f>
        <v>44751</v>
      </c>
      <c r="AGE6" s="624" t="s">
        <v>720</v>
      </c>
      <c r="AGF6" s="1123"/>
      <c r="AGG6" s="618" t="s">
        <v>721</v>
      </c>
      <c r="AGH6" s="621" t="str">
        <f>AGG6</f>
        <v>2021</v>
      </c>
      <c r="AGI6" s="604">
        <f>AGA6+1</f>
        <v>43660</v>
      </c>
      <c r="AGJ6" s="605">
        <f>AGB6+1</f>
        <v>44752</v>
      </c>
      <c r="AGK6" s="604">
        <f>AGJ6</f>
        <v>44752</v>
      </c>
      <c r="AGL6" s="605">
        <f>AGK6</f>
        <v>44752</v>
      </c>
      <c r="AGM6" s="604">
        <f>AGI6+1</f>
        <v>43661</v>
      </c>
      <c r="AGN6" s="605">
        <f>AGJ6+1</f>
        <v>44753</v>
      </c>
      <c r="AGO6" s="604">
        <f>AGN6</f>
        <v>44753</v>
      </c>
      <c r="AGP6" s="605">
        <f>AGO6</f>
        <v>44753</v>
      </c>
      <c r="AGQ6" s="604">
        <f>AGM6+1</f>
        <v>43662</v>
      </c>
      <c r="AGR6" s="605">
        <f>AGN6+1</f>
        <v>44754</v>
      </c>
      <c r="AGS6" s="604">
        <f>AGR6</f>
        <v>44754</v>
      </c>
      <c r="AGT6" s="605">
        <f>AGS6</f>
        <v>44754</v>
      </c>
      <c r="AGU6" s="604">
        <f>AGQ6+1</f>
        <v>43663</v>
      </c>
      <c r="AGV6" s="605">
        <f>AGR6+1</f>
        <v>44755</v>
      </c>
      <c r="AGW6" s="604">
        <f>AGV6</f>
        <v>44755</v>
      </c>
      <c r="AGX6" s="605">
        <f>AGW6</f>
        <v>44755</v>
      </c>
      <c r="AGY6" s="604">
        <f>AGU6+1</f>
        <v>43664</v>
      </c>
      <c r="AGZ6" s="605">
        <f>AGV6+1</f>
        <v>44756</v>
      </c>
      <c r="AHA6" s="604">
        <f>AGZ6</f>
        <v>44756</v>
      </c>
      <c r="AHB6" s="605">
        <f>AHA6</f>
        <v>44756</v>
      </c>
      <c r="AHC6" s="604">
        <f>AGY6+1</f>
        <v>43665</v>
      </c>
      <c r="AHD6" s="605">
        <f>AGZ6+1</f>
        <v>44757</v>
      </c>
      <c r="AHE6" s="604">
        <f>AHD6</f>
        <v>44757</v>
      </c>
      <c r="AHF6" s="605">
        <f>AHE6</f>
        <v>44757</v>
      </c>
      <c r="AHG6" s="604">
        <f>AHC6+1</f>
        <v>43666</v>
      </c>
      <c r="AHH6" s="605">
        <f>AHD6+1</f>
        <v>44758</v>
      </c>
      <c r="AHI6" s="604">
        <f>AHH6</f>
        <v>44758</v>
      </c>
      <c r="AHJ6" s="605">
        <f>AHI6</f>
        <v>44758</v>
      </c>
      <c r="AHK6" s="627" t="s">
        <v>720</v>
      </c>
      <c r="AHL6" s="1120"/>
      <c r="AHM6" s="630" t="s">
        <v>721</v>
      </c>
      <c r="AHN6" s="633" t="str">
        <f>AHM6</f>
        <v>2021</v>
      </c>
      <c r="AHO6" s="575">
        <f>AHG6+1</f>
        <v>43667</v>
      </c>
      <c r="AHP6" s="576">
        <f>AHH6+1</f>
        <v>44759</v>
      </c>
      <c r="AHQ6" s="575">
        <f>AHP6</f>
        <v>44759</v>
      </c>
      <c r="AHR6" s="576">
        <f>AHQ6</f>
        <v>44759</v>
      </c>
      <c r="AHS6" s="575">
        <f>AHO6+1</f>
        <v>43668</v>
      </c>
      <c r="AHT6" s="576">
        <f>AHP6+1</f>
        <v>44760</v>
      </c>
      <c r="AHU6" s="575">
        <f>AHT6</f>
        <v>44760</v>
      </c>
      <c r="AHV6" s="576">
        <f>AHU6</f>
        <v>44760</v>
      </c>
      <c r="AHW6" s="575">
        <f>AHS6+1</f>
        <v>43669</v>
      </c>
      <c r="AHX6" s="576">
        <f>AHT6+1</f>
        <v>44761</v>
      </c>
      <c r="AHY6" s="575">
        <f>AHX6</f>
        <v>44761</v>
      </c>
      <c r="AHZ6" s="576">
        <f>AHY6</f>
        <v>44761</v>
      </c>
      <c r="AIA6" s="575">
        <f>AHW6+1</f>
        <v>43670</v>
      </c>
      <c r="AIB6" s="576">
        <f>AHX6+1</f>
        <v>44762</v>
      </c>
      <c r="AIC6" s="575">
        <f>AIB6</f>
        <v>44762</v>
      </c>
      <c r="AID6" s="576">
        <f>AIC6</f>
        <v>44762</v>
      </c>
      <c r="AIE6" s="575">
        <f>AIA6+1</f>
        <v>43671</v>
      </c>
      <c r="AIF6" s="576">
        <f>AIB6+1</f>
        <v>44763</v>
      </c>
      <c r="AIG6" s="575">
        <f>AIF6</f>
        <v>44763</v>
      </c>
      <c r="AIH6" s="576">
        <f>AIG6</f>
        <v>44763</v>
      </c>
      <c r="AII6" s="575">
        <f>AIE6+1</f>
        <v>43672</v>
      </c>
      <c r="AIJ6" s="576">
        <f>AIF6+1</f>
        <v>44764</v>
      </c>
      <c r="AIK6" s="575">
        <f>AIJ6</f>
        <v>44764</v>
      </c>
      <c r="AIL6" s="576">
        <f>AIK6</f>
        <v>44764</v>
      </c>
      <c r="AIM6" s="575">
        <f>AII6+1</f>
        <v>43673</v>
      </c>
      <c r="AIN6" s="576">
        <f>AIJ6+1</f>
        <v>44765</v>
      </c>
      <c r="AIO6" s="575">
        <f>AIN6</f>
        <v>44765</v>
      </c>
      <c r="AIP6" s="576">
        <f>AIO6</f>
        <v>44765</v>
      </c>
      <c r="AIQ6" s="624" t="s">
        <v>720</v>
      </c>
      <c r="AIR6" s="1123"/>
      <c r="AIS6" s="618" t="s">
        <v>721</v>
      </c>
      <c r="AIT6" s="621" t="str">
        <f>AIS6</f>
        <v>2021</v>
      </c>
      <c r="AIU6" s="604">
        <f>AIM6+1</f>
        <v>43674</v>
      </c>
      <c r="AIV6" s="605">
        <f>AIN6+1</f>
        <v>44766</v>
      </c>
      <c r="AIW6" s="604">
        <f>AIV6</f>
        <v>44766</v>
      </c>
      <c r="AIX6" s="605">
        <f>AIW6</f>
        <v>44766</v>
      </c>
      <c r="AIY6" s="604">
        <f>AIU6+1</f>
        <v>43675</v>
      </c>
      <c r="AIZ6" s="605">
        <f>AIV6+1</f>
        <v>44767</v>
      </c>
      <c r="AJA6" s="604">
        <f>AIZ6</f>
        <v>44767</v>
      </c>
      <c r="AJB6" s="605">
        <f>AJA6</f>
        <v>44767</v>
      </c>
      <c r="AJC6" s="604">
        <f>AIY6+1</f>
        <v>43676</v>
      </c>
      <c r="AJD6" s="605">
        <f>AIZ6+1</f>
        <v>44768</v>
      </c>
      <c r="AJE6" s="604">
        <f>AJD6</f>
        <v>44768</v>
      </c>
      <c r="AJF6" s="605">
        <f>AJE6</f>
        <v>44768</v>
      </c>
      <c r="AJG6" s="604">
        <f>AJC6+1</f>
        <v>43677</v>
      </c>
      <c r="AJH6" s="605">
        <f>AJD6+1</f>
        <v>44769</v>
      </c>
      <c r="AJI6" s="604">
        <f>AJH6</f>
        <v>44769</v>
      </c>
      <c r="AJJ6" s="605">
        <f>AJI6</f>
        <v>44769</v>
      </c>
      <c r="AJK6" s="604">
        <f>AJG6+1</f>
        <v>43678</v>
      </c>
      <c r="AJL6" s="605">
        <f>AJH6+1</f>
        <v>44770</v>
      </c>
      <c r="AJM6" s="604">
        <f>AJL6</f>
        <v>44770</v>
      </c>
      <c r="AJN6" s="605">
        <f>AJM6</f>
        <v>44770</v>
      </c>
      <c r="AJO6" s="604">
        <f>AJK6+1</f>
        <v>43679</v>
      </c>
      <c r="AJP6" s="605">
        <f>AJL6+1</f>
        <v>44771</v>
      </c>
      <c r="AJQ6" s="604">
        <f>AJP6</f>
        <v>44771</v>
      </c>
      <c r="AJR6" s="605">
        <f>AJQ6</f>
        <v>44771</v>
      </c>
      <c r="AJS6" s="604">
        <f>AJO6+1</f>
        <v>43680</v>
      </c>
      <c r="AJT6" s="605">
        <f>AJP6+1</f>
        <v>44772</v>
      </c>
      <c r="AJU6" s="604">
        <f>AJT6</f>
        <v>44772</v>
      </c>
      <c r="AJV6" s="605">
        <f>AJU6</f>
        <v>44772</v>
      </c>
      <c r="AJW6" s="627" t="s">
        <v>720</v>
      </c>
      <c r="AJX6" s="1120"/>
      <c r="AJY6" s="630" t="s">
        <v>721</v>
      </c>
      <c r="AJZ6" s="633" t="str">
        <f>AJY6</f>
        <v>2021</v>
      </c>
      <c r="AKA6" s="575">
        <f>AJS6+1</f>
        <v>43681</v>
      </c>
      <c r="AKB6" s="576">
        <f>AJT6+1</f>
        <v>44773</v>
      </c>
      <c r="AKC6" s="575">
        <f>AKB6</f>
        <v>44773</v>
      </c>
      <c r="AKD6" s="576">
        <f>AKC6</f>
        <v>44773</v>
      </c>
      <c r="AKE6" s="575">
        <f>AKA6+1</f>
        <v>43682</v>
      </c>
      <c r="AKF6" s="576">
        <f>AKB6+1</f>
        <v>44774</v>
      </c>
      <c r="AKG6" s="575">
        <f>AKF6</f>
        <v>44774</v>
      </c>
      <c r="AKH6" s="576">
        <f>AKG6</f>
        <v>44774</v>
      </c>
      <c r="AKI6" s="575">
        <f>AKE6+1</f>
        <v>43683</v>
      </c>
      <c r="AKJ6" s="576">
        <f>AKF6+1</f>
        <v>44775</v>
      </c>
      <c r="AKK6" s="575">
        <f>AKJ6</f>
        <v>44775</v>
      </c>
      <c r="AKL6" s="576">
        <f>AKK6</f>
        <v>44775</v>
      </c>
      <c r="AKM6" s="575">
        <f>AKI6+1</f>
        <v>43684</v>
      </c>
      <c r="AKN6" s="576">
        <f>AKJ6+1</f>
        <v>44776</v>
      </c>
      <c r="AKO6" s="575">
        <f>AKN6</f>
        <v>44776</v>
      </c>
      <c r="AKP6" s="576">
        <f>AKO6</f>
        <v>44776</v>
      </c>
      <c r="AKQ6" s="575">
        <f>AKM6+1</f>
        <v>43685</v>
      </c>
      <c r="AKR6" s="576">
        <f>AKN6+1</f>
        <v>44777</v>
      </c>
      <c r="AKS6" s="575">
        <f>AKR6</f>
        <v>44777</v>
      </c>
      <c r="AKT6" s="576">
        <f>AKS6</f>
        <v>44777</v>
      </c>
      <c r="AKU6" s="575">
        <f>AKQ6+1</f>
        <v>43686</v>
      </c>
      <c r="AKV6" s="576">
        <f>AKR6+1</f>
        <v>44778</v>
      </c>
      <c r="AKW6" s="575">
        <f>AKV6</f>
        <v>44778</v>
      </c>
      <c r="AKX6" s="576">
        <f>AKW6</f>
        <v>44778</v>
      </c>
      <c r="AKY6" s="575">
        <f>AKU6+1</f>
        <v>43687</v>
      </c>
      <c r="AKZ6" s="576">
        <f>AKV6+1</f>
        <v>44779</v>
      </c>
      <c r="ALA6" s="575">
        <f>AKZ6</f>
        <v>44779</v>
      </c>
      <c r="ALB6" s="576">
        <f>ALA6</f>
        <v>44779</v>
      </c>
      <c r="ALC6" s="624" t="s">
        <v>720</v>
      </c>
      <c r="ALD6" s="1123"/>
      <c r="ALE6" s="618" t="s">
        <v>721</v>
      </c>
      <c r="ALF6" s="621" t="str">
        <f>ALE6</f>
        <v>2021</v>
      </c>
      <c r="ALG6" s="604">
        <f>AKY6+1</f>
        <v>43688</v>
      </c>
      <c r="ALH6" s="605">
        <f>AKZ6+1</f>
        <v>44780</v>
      </c>
      <c r="ALI6" s="604">
        <f>ALH6</f>
        <v>44780</v>
      </c>
      <c r="ALJ6" s="605">
        <f>ALI6</f>
        <v>44780</v>
      </c>
      <c r="ALK6" s="604">
        <f>ALG6+1</f>
        <v>43689</v>
      </c>
      <c r="ALL6" s="605">
        <f>ALH6+1</f>
        <v>44781</v>
      </c>
      <c r="ALM6" s="604">
        <f>ALL6</f>
        <v>44781</v>
      </c>
      <c r="ALN6" s="605">
        <f>ALM6</f>
        <v>44781</v>
      </c>
      <c r="ALO6" s="604">
        <f>ALK6+1</f>
        <v>43690</v>
      </c>
      <c r="ALP6" s="605">
        <f>ALL6+1</f>
        <v>44782</v>
      </c>
      <c r="ALQ6" s="604">
        <f>ALP6</f>
        <v>44782</v>
      </c>
      <c r="ALR6" s="605">
        <f>ALQ6</f>
        <v>44782</v>
      </c>
      <c r="ALS6" s="604">
        <f>ALO6+1</f>
        <v>43691</v>
      </c>
      <c r="ALT6" s="605">
        <f>ALP6+1</f>
        <v>44783</v>
      </c>
      <c r="ALU6" s="604">
        <f>ALT6</f>
        <v>44783</v>
      </c>
      <c r="ALV6" s="605">
        <f>ALU6</f>
        <v>44783</v>
      </c>
      <c r="ALW6" s="604">
        <f>ALS6+1</f>
        <v>43692</v>
      </c>
      <c r="ALX6" s="605">
        <f>ALT6+1</f>
        <v>44784</v>
      </c>
      <c r="ALY6" s="604">
        <f>ALX6</f>
        <v>44784</v>
      </c>
      <c r="ALZ6" s="605">
        <f>ALY6</f>
        <v>44784</v>
      </c>
      <c r="AMA6" s="604">
        <f>ALW6+1</f>
        <v>43693</v>
      </c>
      <c r="AMB6" s="605">
        <f>ALX6+1</f>
        <v>44785</v>
      </c>
      <c r="AMC6" s="604">
        <f>AMB6</f>
        <v>44785</v>
      </c>
      <c r="AMD6" s="605">
        <f>AMC6</f>
        <v>44785</v>
      </c>
      <c r="AME6" s="604">
        <f>AMA6+1</f>
        <v>43694</v>
      </c>
      <c r="AMF6" s="605">
        <f>AMB6+1</f>
        <v>44786</v>
      </c>
      <c r="AMG6" s="604">
        <f>AMF6</f>
        <v>44786</v>
      </c>
      <c r="AMH6" s="605">
        <f>AMG6</f>
        <v>44786</v>
      </c>
      <c r="AMI6" s="627" t="s">
        <v>720</v>
      </c>
      <c r="AMJ6" s="1120"/>
      <c r="AMK6" s="630" t="s">
        <v>721</v>
      </c>
      <c r="AML6" s="633" t="str">
        <f>AMK6</f>
        <v>2021</v>
      </c>
      <c r="AMM6" s="575">
        <f>AME6+1</f>
        <v>43695</v>
      </c>
      <c r="AMN6" s="576">
        <f>AMF6+1</f>
        <v>44787</v>
      </c>
      <c r="AMO6" s="575">
        <f>AMN6</f>
        <v>44787</v>
      </c>
      <c r="AMP6" s="576">
        <f>AMO6</f>
        <v>44787</v>
      </c>
      <c r="AMQ6" s="575">
        <f>AMM6+1</f>
        <v>43696</v>
      </c>
      <c r="AMR6" s="576">
        <f>AMN6+1</f>
        <v>44788</v>
      </c>
      <c r="AMS6" s="575">
        <f>AMR6</f>
        <v>44788</v>
      </c>
      <c r="AMT6" s="576">
        <f>AMS6</f>
        <v>44788</v>
      </c>
      <c r="AMU6" s="575">
        <f>AMQ6+1</f>
        <v>43697</v>
      </c>
      <c r="AMV6" s="576">
        <f>AMR6+1</f>
        <v>44789</v>
      </c>
      <c r="AMW6" s="575">
        <f>AMV6</f>
        <v>44789</v>
      </c>
      <c r="AMX6" s="576">
        <f>AMW6</f>
        <v>44789</v>
      </c>
      <c r="AMY6" s="575">
        <f>AMU6+1</f>
        <v>43698</v>
      </c>
      <c r="AMZ6" s="576">
        <f>AMV6+1</f>
        <v>44790</v>
      </c>
      <c r="ANA6" s="575">
        <f>AMZ6</f>
        <v>44790</v>
      </c>
      <c r="ANB6" s="576">
        <f>ANA6</f>
        <v>44790</v>
      </c>
      <c r="ANC6" s="575">
        <f>AMY6+1</f>
        <v>43699</v>
      </c>
      <c r="AND6" s="576">
        <f>AMZ6+1</f>
        <v>44791</v>
      </c>
      <c r="ANE6" s="575">
        <f>AND6</f>
        <v>44791</v>
      </c>
      <c r="ANF6" s="576">
        <f>ANE6</f>
        <v>44791</v>
      </c>
      <c r="ANG6" s="575">
        <f>ANC6+1</f>
        <v>43700</v>
      </c>
      <c r="ANH6" s="576">
        <f>AND6+1</f>
        <v>44792</v>
      </c>
      <c r="ANI6" s="575">
        <f>ANH6</f>
        <v>44792</v>
      </c>
      <c r="ANJ6" s="576">
        <f>ANI6</f>
        <v>44792</v>
      </c>
      <c r="ANK6" s="575">
        <f>ANG6+1</f>
        <v>43701</v>
      </c>
      <c r="ANL6" s="576">
        <f>ANH6+1</f>
        <v>44793</v>
      </c>
      <c r="ANM6" s="575">
        <f>ANL6</f>
        <v>44793</v>
      </c>
      <c r="ANN6" s="576">
        <f>ANM6</f>
        <v>44793</v>
      </c>
      <c r="ANO6" s="624" t="s">
        <v>720</v>
      </c>
      <c r="ANP6" s="1123"/>
      <c r="ANQ6" s="618" t="s">
        <v>721</v>
      </c>
      <c r="ANR6" s="621" t="str">
        <f>ANQ6</f>
        <v>2021</v>
      </c>
      <c r="ANS6" s="604">
        <f>ANK6+1</f>
        <v>43702</v>
      </c>
      <c r="ANT6" s="605">
        <f>ANL6+1</f>
        <v>44794</v>
      </c>
      <c r="ANU6" s="604">
        <f>ANT6</f>
        <v>44794</v>
      </c>
      <c r="ANV6" s="605">
        <f>ANU6</f>
        <v>44794</v>
      </c>
      <c r="ANW6" s="604">
        <f>ANS6+1</f>
        <v>43703</v>
      </c>
      <c r="ANX6" s="605">
        <f>ANT6+1</f>
        <v>44795</v>
      </c>
      <c r="ANY6" s="604">
        <f>ANX6</f>
        <v>44795</v>
      </c>
      <c r="ANZ6" s="605">
        <f>ANY6</f>
        <v>44795</v>
      </c>
      <c r="AOA6" s="604">
        <f>ANW6+1</f>
        <v>43704</v>
      </c>
      <c r="AOB6" s="605">
        <f>ANX6+1</f>
        <v>44796</v>
      </c>
      <c r="AOC6" s="604">
        <f>AOB6</f>
        <v>44796</v>
      </c>
      <c r="AOD6" s="605">
        <f>AOC6</f>
        <v>44796</v>
      </c>
      <c r="AOE6" s="604">
        <f>AOA6+1</f>
        <v>43705</v>
      </c>
      <c r="AOF6" s="605">
        <f>AOB6+1</f>
        <v>44797</v>
      </c>
      <c r="AOG6" s="604">
        <f>AOF6</f>
        <v>44797</v>
      </c>
      <c r="AOH6" s="605">
        <f>AOG6</f>
        <v>44797</v>
      </c>
      <c r="AOI6" s="604">
        <f>AOE6+1</f>
        <v>43706</v>
      </c>
      <c r="AOJ6" s="605">
        <f>AOF6+1</f>
        <v>44798</v>
      </c>
      <c r="AOK6" s="604">
        <f>AOJ6</f>
        <v>44798</v>
      </c>
      <c r="AOL6" s="605">
        <f>AOK6</f>
        <v>44798</v>
      </c>
      <c r="AOM6" s="604">
        <f>AOI6+1</f>
        <v>43707</v>
      </c>
      <c r="AON6" s="605">
        <f>AOJ6+1</f>
        <v>44799</v>
      </c>
      <c r="AOO6" s="604">
        <f>AON6</f>
        <v>44799</v>
      </c>
      <c r="AOP6" s="605">
        <f>AOO6</f>
        <v>44799</v>
      </c>
      <c r="AOQ6" s="604">
        <f>AOM6+1</f>
        <v>43708</v>
      </c>
      <c r="AOR6" s="605">
        <f>AON6+1</f>
        <v>44800</v>
      </c>
      <c r="AOS6" s="604">
        <f>AOR6</f>
        <v>44800</v>
      </c>
      <c r="AOT6" s="605">
        <f>AOS6</f>
        <v>44800</v>
      </c>
      <c r="AOU6" s="627" t="s">
        <v>720</v>
      </c>
      <c r="AOV6" s="1120"/>
      <c r="AOW6" s="630" t="s">
        <v>721</v>
      </c>
      <c r="AOX6" s="633" t="str">
        <f>AOW6</f>
        <v>2021</v>
      </c>
      <c r="AOY6" s="575">
        <f>AOQ6+1</f>
        <v>43709</v>
      </c>
      <c r="AOZ6" s="576">
        <f>AOR6+1</f>
        <v>44801</v>
      </c>
      <c r="APA6" s="575">
        <f>AOZ6</f>
        <v>44801</v>
      </c>
      <c r="APB6" s="576">
        <f>APA6</f>
        <v>44801</v>
      </c>
      <c r="APC6" s="575">
        <f>AOY6+1</f>
        <v>43710</v>
      </c>
      <c r="APD6" s="576">
        <f>AOZ6+1</f>
        <v>44802</v>
      </c>
      <c r="APE6" s="575">
        <f>APD6</f>
        <v>44802</v>
      </c>
      <c r="APF6" s="576">
        <f>APE6</f>
        <v>44802</v>
      </c>
      <c r="APG6" s="575">
        <f>APC6+1</f>
        <v>43711</v>
      </c>
      <c r="APH6" s="576">
        <f>APD6+1</f>
        <v>44803</v>
      </c>
      <c r="API6" s="575">
        <f>APH6</f>
        <v>44803</v>
      </c>
      <c r="APJ6" s="576">
        <f>API6</f>
        <v>44803</v>
      </c>
      <c r="APK6" s="575">
        <f>APG6+1</f>
        <v>43712</v>
      </c>
      <c r="APL6" s="576">
        <f>APH6+1</f>
        <v>44804</v>
      </c>
      <c r="APM6" s="575">
        <f>APL6</f>
        <v>44804</v>
      </c>
      <c r="APN6" s="576">
        <f>APM6</f>
        <v>44804</v>
      </c>
      <c r="APO6" s="575">
        <f>APK6+1</f>
        <v>43713</v>
      </c>
      <c r="APP6" s="576">
        <f>APL6+1</f>
        <v>44805</v>
      </c>
      <c r="APQ6" s="575">
        <f>APP6</f>
        <v>44805</v>
      </c>
      <c r="APR6" s="576">
        <f>APQ6</f>
        <v>44805</v>
      </c>
      <c r="APS6" s="575">
        <f>APO6+1</f>
        <v>43714</v>
      </c>
      <c r="APT6" s="576">
        <f>APP6+1</f>
        <v>44806</v>
      </c>
      <c r="APU6" s="575">
        <f>APT6</f>
        <v>44806</v>
      </c>
      <c r="APV6" s="576">
        <f>APU6</f>
        <v>44806</v>
      </c>
      <c r="APW6" s="575">
        <f>APS6+1</f>
        <v>43715</v>
      </c>
      <c r="APX6" s="576">
        <f>APT6+1</f>
        <v>44807</v>
      </c>
      <c r="APY6" s="575">
        <f>APX6</f>
        <v>44807</v>
      </c>
      <c r="APZ6" s="576">
        <f>APY6</f>
        <v>44807</v>
      </c>
      <c r="AQA6" s="654" t="s">
        <v>720</v>
      </c>
      <c r="AQB6" s="1123"/>
      <c r="AQC6" s="655" t="s">
        <v>721</v>
      </c>
      <c r="AQD6" s="621" t="str">
        <f>AQC6</f>
        <v>2021</v>
      </c>
      <c r="AQE6" s="604">
        <f>APW6+1</f>
        <v>43716</v>
      </c>
      <c r="AQF6" s="605">
        <f>APX6+1</f>
        <v>44808</v>
      </c>
      <c r="AQG6" s="604">
        <f>AQF6</f>
        <v>44808</v>
      </c>
      <c r="AQH6" s="605">
        <f>AQG6</f>
        <v>44808</v>
      </c>
      <c r="AQI6" s="604">
        <f>AQE6+1</f>
        <v>43717</v>
      </c>
      <c r="AQJ6" s="605">
        <f>AQF6+1</f>
        <v>44809</v>
      </c>
      <c r="AQK6" s="604">
        <f>AQJ6</f>
        <v>44809</v>
      </c>
      <c r="AQL6" s="605">
        <f>AQK6</f>
        <v>44809</v>
      </c>
      <c r="AQM6" s="604">
        <f>AQI6+1</f>
        <v>43718</v>
      </c>
      <c r="AQN6" s="605">
        <f>AQJ6+1</f>
        <v>44810</v>
      </c>
      <c r="AQO6" s="604">
        <f>AQN6</f>
        <v>44810</v>
      </c>
      <c r="AQP6" s="605">
        <f>AQO6</f>
        <v>44810</v>
      </c>
      <c r="AQQ6" s="604">
        <f>AQM6+1</f>
        <v>43719</v>
      </c>
      <c r="AQR6" s="605">
        <f>AQN6+1</f>
        <v>44811</v>
      </c>
      <c r="AQS6" s="604">
        <f>AQR6</f>
        <v>44811</v>
      </c>
      <c r="AQT6" s="605">
        <f>AQS6</f>
        <v>44811</v>
      </c>
      <c r="AQU6" s="604">
        <f>AQQ6+1</f>
        <v>43720</v>
      </c>
      <c r="AQV6" s="605">
        <f>AQR6+1</f>
        <v>44812</v>
      </c>
      <c r="AQW6" s="604">
        <f>AQV6</f>
        <v>44812</v>
      </c>
      <c r="AQX6" s="605">
        <f>AQW6</f>
        <v>44812</v>
      </c>
      <c r="AQY6" s="604">
        <f>AQU6+1</f>
        <v>43721</v>
      </c>
      <c r="AQZ6" s="605">
        <f>AQV6+1</f>
        <v>44813</v>
      </c>
      <c r="ARA6" s="604">
        <f>AQZ6</f>
        <v>44813</v>
      </c>
      <c r="ARB6" s="605">
        <f>ARA6</f>
        <v>44813</v>
      </c>
      <c r="ARC6" s="604">
        <f>AQY6+1</f>
        <v>43722</v>
      </c>
      <c r="ARD6" s="605">
        <f>AQZ6+1</f>
        <v>44814</v>
      </c>
      <c r="ARE6" s="604">
        <f>ARD6</f>
        <v>44814</v>
      </c>
      <c r="ARF6" s="605">
        <f>ARE6</f>
        <v>44814</v>
      </c>
      <c r="ARG6" s="627" t="s">
        <v>720</v>
      </c>
      <c r="ARH6" s="1149"/>
      <c r="ARI6" s="630" t="s">
        <v>721</v>
      </c>
      <c r="ARJ6" s="633" t="str">
        <f>ARI6</f>
        <v>2021</v>
      </c>
      <c r="ARK6" s="575">
        <f>ARC6+1</f>
        <v>43723</v>
      </c>
      <c r="ARL6" s="576">
        <f>ARD6+1</f>
        <v>44815</v>
      </c>
      <c r="ARM6" s="575">
        <f>ARL6</f>
        <v>44815</v>
      </c>
      <c r="ARN6" s="576">
        <f>ARM6</f>
        <v>44815</v>
      </c>
      <c r="ARO6" s="575">
        <f>ARK6+1</f>
        <v>43724</v>
      </c>
      <c r="ARP6" s="576">
        <f>ARL6+1</f>
        <v>44816</v>
      </c>
      <c r="ARQ6" s="575">
        <f>ARP6</f>
        <v>44816</v>
      </c>
      <c r="ARR6" s="576">
        <f>ARQ6</f>
        <v>44816</v>
      </c>
      <c r="ARS6" s="575">
        <f>ARO6+1</f>
        <v>43725</v>
      </c>
      <c r="ART6" s="576">
        <f>ARP6+1</f>
        <v>44817</v>
      </c>
      <c r="ARU6" s="575">
        <f>ART6</f>
        <v>44817</v>
      </c>
      <c r="ARV6" s="576">
        <f>ARU6</f>
        <v>44817</v>
      </c>
      <c r="ARW6" s="575">
        <f>ARS6+1</f>
        <v>43726</v>
      </c>
      <c r="ARX6" s="576">
        <f>ART6+1</f>
        <v>44818</v>
      </c>
      <c r="ARY6" s="575">
        <f>ARX6</f>
        <v>44818</v>
      </c>
      <c r="ARZ6" s="576">
        <f>ARY6</f>
        <v>44818</v>
      </c>
      <c r="ASA6" s="575">
        <f>ARW6+1</f>
        <v>43727</v>
      </c>
      <c r="ASB6" s="576">
        <f>ARX6+1</f>
        <v>44819</v>
      </c>
      <c r="ASC6" s="575">
        <f>ASB6</f>
        <v>44819</v>
      </c>
      <c r="ASD6" s="576">
        <f>ASC6</f>
        <v>44819</v>
      </c>
      <c r="ASE6" s="575">
        <f>ASA6+1</f>
        <v>43728</v>
      </c>
      <c r="ASF6" s="576">
        <f>ASB6+1</f>
        <v>44820</v>
      </c>
      <c r="ASG6" s="575">
        <f>ASF6</f>
        <v>44820</v>
      </c>
      <c r="ASH6" s="576">
        <f>ASG6</f>
        <v>44820</v>
      </c>
      <c r="ASI6" s="575">
        <f>ASE6+1</f>
        <v>43729</v>
      </c>
      <c r="ASJ6" s="576">
        <f>ASF6+1</f>
        <v>44821</v>
      </c>
      <c r="ASK6" s="575">
        <f>ASJ6</f>
        <v>44821</v>
      </c>
      <c r="ASL6" s="576">
        <f>ASK6</f>
        <v>44821</v>
      </c>
      <c r="ASM6" s="624" t="s">
        <v>720</v>
      </c>
      <c r="ASN6" s="1141"/>
      <c r="ASO6" s="618" t="s">
        <v>721</v>
      </c>
      <c r="ASP6" s="621" t="str">
        <f>ASO6</f>
        <v>2021</v>
      </c>
      <c r="ASQ6" s="604">
        <f>ASI6+1</f>
        <v>43730</v>
      </c>
      <c r="ASR6" s="605">
        <f>ASJ6+1</f>
        <v>44822</v>
      </c>
      <c r="ASS6" s="604">
        <f>ASR6</f>
        <v>44822</v>
      </c>
      <c r="AST6" s="605">
        <f>ASS6</f>
        <v>44822</v>
      </c>
      <c r="ASU6" s="604">
        <f>ASQ6+1</f>
        <v>43731</v>
      </c>
      <c r="ASV6" s="605">
        <f>ASR6+1</f>
        <v>44823</v>
      </c>
      <c r="ASW6" s="604">
        <f>ASV6</f>
        <v>44823</v>
      </c>
      <c r="ASX6" s="605">
        <f>ASW6</f>
        <v>44823</v>
      </c>
      <c r="ASY6" s="604">
        <f>ASU6+1</f>
        <v>43732</v>
      </c>
      <c r="ASZ6" s="605">
        <f>ASV6+1</f>
        <v>44824</v>
      </c>
      <c r="ATA6" s="604">
        <f>ASZ6</f>
        <v>44824</v>
      </c>
      <c r="ATB6" s="605">
        <f>ATA6</f>
        <v>44824</v>
      </c>
      <c r="ATC6" s="604">
        <f>ASY6+1</f>
        <v>43733</v>
      </c>
      <c r="ATD6" s="605">
        <f>ASZ6+1</f>
        <v>44825</v>
      </c>
      <c r="ATE6" s="604">
        <f>ATD6</f>
        <v>44825</v>
      </c>
      <c r="ATF6" s="605">
        <f>ATE6</f>
        <v>44825</v>
      </c>
      <c r="ATG6" s="604">
        <f>ATC6+1</f>
        <v>43734</v>
      </c>
      <c r="ATH6" s="605">
        <f>ATD6+1</f>
        <v>44826</v>
      </c>
      <c r="ATI6" s="604">
        <f>ATH6</f>
        <v>44826</v>
      </c>
      <c r="ATJ6" s="605">
        <f>ATI6</f>
        <v>44826</v>
      </c>
      <c r="ATK6" s="604">
        <f>ATG6+1</f>
        <v>43735</v>
      </c>
      <c r="ATL6" s="605">
        <f>ATH6+1</f>
        <v>44827</v>
      </c>
      <c r="ATM6" s="604">
        <f>ATL6</f>
        <v>44827</v>
      </c>
      <c r="ATN6" s="605">
        <f>ATM6</f>
        <v>44827</v>
      </c>
      <c r="ATO6" s="604">
        <f>ATK6+1</f>
        <v>43736</v>
      </c>
      <c r="ATP6" s="605">
        <f>ATL6+1</f>
        <v>44828</v>
      </c>
      <c r="ATQ6" s="604">
        <f>ATP6</f>
        <v>44828</v>
      </c>
      <c r="ATR6" s="605">
        <f>ATQ6</f>
        <v>44828</v>
      </c>
      <c r="ATS6" s="627" t="s">
        <v>720</v>
      </c>
      <c r="ATT6" s="1146"/>
      <c r="ATU6" s="630" t="s">
        <v>721</v>
      </c>
      <c r="ATV6" s="633" t="str">
        <f>ATU6</f>
        <v>2021</v>
      </c>
      <c r="ATW6" s="575">
        <f>ATO6+1</f>
        <v>43737</v>
      </c>
      <c r="ATX6" s="576">
        <f>ATP6+1</f>
        <v>44829</v>
      </c>
      <c r="ATY6" s="575">
        <f>ATX6</f>
        <v>44829</v>
      </c>
      <c r="ATZ6" s="576">
        <f>ATY6</f>
        <v>44829</v>
      </c>
      <c r="AUA6" s="575">
        <f>ATW6+1</f>
        <v>43738</v>
      </c>
      <c r="AUB6" s="576">
        <f>ATX6+1</f>
        <v>44830</v>
      </c>
      <c r="AUC6" s="575">
        <f>AUB6</f>
        <v>44830</v>
      </c>
      <c r="AUD6" s="576">
        <f>AUC6</f>
        <v>44830</v>
      </c>
      <c r="AUE6" s="575">
        <f>AUA6+1</f>
        <v>43739</v>
      </c>
      <c r="AUF6" s="576">
        <f>AUB6+1</f>
        <v>44831</v>
      </c>
      <c r="AUG6" s="575">
        <f>AUF6</f>
        <v>44831</v>
      </c>
      <c r="AUH6" s="576">
        <f>AUG6</f>
        <v>44831</v>
      </c>
      <c r="AUI6" s="575">
        <f>AUE6+1</f>
        <v>43740</v>
      </c>
      <c r="AUJ6" s="576">
        <f>AUF6+1</f>
        <v>44832</v>
      </c>
      <c r="AUK6" s="575">
        <f>AUJ6</f>
        <v>44832</v>
      </c>
      <c r="AUL6" s="576">
        <f>AUK6</f>
        <v>44832</v>
      </c>
      <c r="AUM6" s="575">
        <f>AUI6+1</f>
        <v>43741</v>
      </c>
      <c r="AUN6" s="576">
        <f>AUJ6+1</f>
        <v>44833</v>
      </c>
      <c r="AUO6" s="575">
        <f>AUN6</f>
        <v>44833</v>
      </c>
      <c r="AUP6" s="576">
        <f>AUO6</f>
        <v>44833</v>
      </c>
      <c r="AUQ6" s="575">
        <f>AUM6+1</f>
        <v>43742</v>
      </c>
      <c r="AUR6" s="576">
        <f>AUN6+1</f>
        <v>44834</v>
      </c>
      <c r="AUS6" s="575">
        <f>AUR6</f>
        <v>44834</v>
      </c>
      <c r="AUT6" s="576">
        <f>AUS6</f>
        <v>44834</v>
      </c>
      <c r="AUU6" s="575">
        <f>AUQ6+1</f>
        <v>43743</v>
      </c>
      <c r="AUV6" s="576">
        <f>AUR6+1</f>
        <v>44835</v>
      </c>
      <c r="AUW6" s="575">
        <f>AUV6</f>
        <v>44835</v>
      </c>
      <c r="AUX6" s="576">
        <f>AUW6</f>
        <v>44835</v>
      </c>
      <c r="AUY6" s="624" t="s">
        <v>720</v>
      </c>
      <c r="AUZ6" s="1141"/>
      <c r="AVA6" s="618" t="s">
        <v>721</v>
      </c>
      <c r="AVB6" s="621" t="str">
        <f>AVA6</f>
        <v>2021</v>
      </c>
      <c r="AVC6" s="575">
        <f>AUU6+1</f>
        <v>43744</v>
      </c>
      <c r="AVD6" s="576">
        <f>AUV6+1</f>
        <v>44836</v>
      </c>
      <c r="AVE6" s="575">
        <f>AVD6</f>
        <v>44836</v>
      </c>
      <c r="AVF6" s="576">
        <f>AVE6</f>
        <v>44836</v>
      </c>
      <c r="AVG6" s="575">
        <f>AVC6+1</f>
        <v>43745</v>
      </c>
      <c r="AVH6" s="576">
        <f>AVD6+1</f>
        <v>44837</v>
      </c>
      <c r="AVI6" s="575">
        <f>AVH6</f>
        <v>44837</v>
      </c>
      <c r="AVJ6" s="576">
        <f>AVI6</f>
        <v>44837</v>
      </c>
      <c r="AVK6" s="575">
        <f>AVG6+1</f>
        <v>43746</v>
      </c>
      <c r="AVL6" s="576">
        <f>AVH6+1</f>
        <v>44838</v>
      </c>
      <c r="AVM6" s="575">
        <f>AVL6</f>
        <v>44838</v>
      </c>
      <c r="AVN6" s="576">
        <f>AVM6</f>
        <v>44838</v>
      </c>
      <c r="AVO6" s="575">
        <f>AVK6+1</f>
        <v>43747</v>
      </c>
      <c r="AVP6" s="576">
        <f>AVL6+1</f>
        <v>44839</v>
      </c>
      <c r="AVQ6" s="575">
        <f>AVP6</f>
        <v>44839</v>
      </c>
      <c r="AVR6" s="576">
        <f>AVQ6</f>
        <v>44839</v>
      </c>
      <c r="AVS6" s="575">
        <f>AVO6+1</f>
        <v>43748</v>
      </c>
      <c r="AVT6" s="576">
        <f>AVP6+1</f>
        <v>44840</v>
      </c>
      <c r="AVU6" s="575">
        <f>AVT6</f>
        <v>44840</v>
      </c>
      <c r="AVV6" s="576">
        <f>AVU6</f>
        <v>44840</v>
      </c>
      <c r="AVW6" s="575">
        <f>AVS6+1</f>
        <v>43749</v>
      </c>
      <c r="AVX6" s="576">
        <f>AVT6+1</f>
        <v>44841</v>
      </c>
      <c r="AVY6" s="575">
        <f>AVX6</f>
        <v>44841</v>
      </c>
      <c r="AVZ6" s="576">
        <f>AVY6</f>
        <v>44841</v>
      </c>
      <c r="AWA6" s="575">
        <f>AVW6+1</f>
        <v>43750</v>
      </c>
      <c r="AWB6" s="576">
        <f>AVX6+1</f>
        <v>44842</v>
      </c>
      <c r="AWC6" s="575">
        <f>AWB6</f>
        <v>44842</v>
      </c>
      <c r="AWD6" s="576">
        <f>AWC6</f>
        <v>44842</v>
      </c>
      <c r="AWE6" s="624" t="s">
        <v>720</v>
      </c>
      <c r="AWF6" s="1123"/>
      <c r="AWG6" s="618" t="s">
        <v>721</v>
      </c>
      <c r="AWH6" s="621" t="str">
        <f>AWG6</f>
        <v>2021</v>
      </c>
      <c r="AWI6" s="604">
        <f>AWA6+1</f>
        <v>43751</v>
      </c>
      <c r="AWJ6" s="605">
        <f>AWB6+1</f>
        <v>44843</v>
      </c>
      <c r="AWK6" s="604">
        <f>AWJ6</f>
        <v>44843</v>
      </c>
      <c r="AWL6" s="605">
        <f>AWK6</f>
        <v>44843</v>
      </c>
      <c r="AWM6" s="604">
        <f>AWI6+1</f>
        <v>43752</v>
      </c>
      <c r="AWN6" s="605">
        <f>AWJ6+1</f>
        <v>44844</v>
      </c>
      <c r="AWO6" s="604">
        <f>AWN6</f>
        <v>44844</v>
      </c>
      <c r="AWP6" s="605">
        <f>AWO6</f>
        <v>44844</v>
      </c>
      <c r="AWQ6" s="604">
        <f>AWM6+1</f>
        <v>43753</v>
      </c>
      <c r="AWR6" s="605">
        <f>AWN6+1</f>
        <v>44845</v>
      </c>
      <c r="AWS6" s="604">
        <f>AWR6</f>
        <v>44845</v>
      </c>
      <c r="AWT6" s="605">
        <f>AWS6</f>
        <v>44845</v>
      </c>
      <c r="AWU6" s="604">
        <f>AWQ6+1</f>
        <v>43754</v>
      </c>
      <c r="AWV6" s="605">
        <f>AWR6+1</f>
        <v>44846</v>
      </c>
      <c r="AWW6" s="604">
        <f>AWV6</f>
        <v>44846</v>
      </c>
      <c r="AWX6" s="605">
        <f>AWW6</f>
        <v>44846</v>
      </c>
      <c r="AWY6" s="604">
        <f>AWU6+1</f>
        <v>43755</v>
      </c>
      <c r="AWZ6" s="605">
        <f>AWV6+1</f>
        <v>44847</v>
      </c>
      <c r="AXA6" s="604">
        <f>AWZ6</f>
        <v>44847</v>
      </c>
      <c r="AXB6" s="605">
        <f>AXA6</f>
        <v>44847</v>
      </c>
      <c r="AXC6" s="604">
        <f>AWY6+1</f>
        <v>43756</v>
      </c>
      <c r="AXD6" s="605">
        <f>AWZ6+1</f>
        <v>44848</v>
      </c>
      <c r="AXE6" s="604">
        <f>AXD6</f>
        <v>44848</v>
      </c>
      <c r="AXF6" s="605">
        <f>AXE6</f>
        <v>44848</v>
      </c>
      <c r="AXG6" s="604">
        <f>AXC6+1</f>
        <v>43757</v>
      </c>
      <c r="AXH6" s="605">
        <f>AXD6+1</f>
        <v>44849</v>
      </c>
      <c r="AXI6" s="604">
        <f>AXH6</f>
        <v>44849</v>
      </c>
      <c r="AXJ6" s="605">
        <f>AXI6</f>
        <v>44849</v>
      </c>
      <c r="AXK6" s="627" t="s">
        <v>720</v>
      </c>
      <c r="AXL6" s="1120"/>
      <c r="AXM6" s="630" t="s">
        <v>721</v>
      </c>
      <c r="AXN6" s="633" t="str">
        <f>AXM6</f>
        <v>2021</v>
      </c>
      <c r="AXO6" s="575">
        <f>AXG6+1</f>
        <v>43758</v>
      </c>
      <c r="AXP6" s="576">
        <f>AXH6+1</f>
        <v>44850</v>
      </c>
      <c r="AXQ6" s="575">
        <f>AXP6</f>
        <v>44850</v>
      </c>
      <c r="AXR6" s="576">
        <f>AXQ6</f>
        <v>44850</v>
      </c>
      <c r="AXS6" s="575">
        <f>AXO6+1</f>
        <v>43759</v>
      </c>
      <c r="AXT6" s="576">
        <f>AXP6+1</f>
        <v>44851</v>
      </c>
      <c r="AXU6" s="575">
        <f>AXT6</f>
        <v>44851</v>
      </c>
      <c r="AXV6" s="576">
        <f>AXU6</f>
        <v>44851</v>
      </c>
      <c r="AXW6" s="575">
        <f>AXS6+1</f>
        <v>43760</v>
      </c>
      <c r="AXX6" s="576">
        <f>AXT6+1</f>
        <v>44852</v>
      </c>
      <c r="AXY6" s="575">
        <f>AXX6</f>
        <v>44852</v>
      </c>
      <c r="AXZ6" s="576">
        <f>AXY6</f>
        <v>44852</v>
      </c>
      <c r="AYA6" s="575">
        <f>AXW6+1</f>
        <v>43761</v>
      </c>
      <c r="AYB6" s="576">
        <f>AXX6+1</f>
        <v>44853</v>
      </c>
      <c r="AYC6" s="575">
        <f>AYB6</f>
        <v>44853</v>
      </c>
      <c r="AYD6" s="576">
        <f>AYC6</f>
        <v>44853</v>
      </c>
      <c r="AYE6" s="575">
        <f>AYA6+1</f>
        <v>43762</v>
      </c>
      <c r="AYF6" s="576">
        <f>AYB6+1</f>
        <v>44854</v>
      </c>
      <c r="AYG6" s="575">
        <f>AYF6</f>
        <v>44854</v>
      </c>
      <c r="AYH6" s="576">
        <f>AYG6</f>
        <v>44854</v>
      </c>
      <c r="AYI6" s="575">
        <f>AYE6+1</f>
        <v>43763</v>
      </c>
      <c r="AYJ6" s="576">
        <f>AYF6+1</f>
        <v>44855</v>
      </c>
      <c r="AYK6" s="575">
        <f>AYJ6</f>
        <v>44855</v>
      </c>
      <c r="AYL6" s="576">
        <f>AYK6</f>
        <v>44855</v>
      </c>
      <c r="AYM6" s="575">
        <f>AYI6+1</f>
        <v>43764</v>
      </c>
      <c r="AYN6" s="576">
        <f>AYJ6+1</f>
        <v>44856</v>
      </c>
      <c r="AYO6" s="575">
        <f>AYN6</f>
        <v>44856</v>
      </c>
      <c r="AYP6" s="576">
        <f>AYO6</f>
        <v>44856</v>
      </c>
      <c r="AYQ6" s="624" t="s">
        <v>720</v>
      </c>
      <c r="AYR6" s="1123"/>
      <c r="AYS6" s="618" t="s">
        <v>721</v>
      </c>
      <c r="AYT6" s="621" t="str">
        <f>AYS6</f>
        <v>2021</v>
      </c>
      <c r="AYU6" s="604">
        <f>AYM6+1</f>
        <v>43765</v>
      </c>
      <c r="AYV6" s="605">
        <f>AYN6+1</f>
        <v>44857</v>
      </c>
      <c r="AYW6" s="604">
        <f>AYV6</f>
        <v>44857</v>
      </c>
      <c r="AYX6" s="605">
        <f>AYW6</f>
        <v>44857</v>
      </c>
      <c r="AYY6" s="604">
        <f>AYU6+1</f>
        <v>43766</v>
      </c>
      <c r="AYZ6" s="605">
        <f>AYV6+1</f>
        <v>44858</v>
      </c>
      <c r="AZA6" s="604">
        <f>AYZ6</f>
        <v>44858</v>
      </c>
      <c r="AZB6" s="605">
        <f>AZA6</f>
        <v>44858</v>
      </c>
      <c r="AZC6" s="604">
        <f>AYY6+1</f>
        <v>43767</v>
      </c>
      <c r="AZD6" s="605">
        <f>AYZ6+1</f>
        <v>44859</v>
      </c>
      <c r="AZE6" s="604">
        <f>AZD6</f>
        <v>44859</v>
      </c>
      <c r="AZF6" s="605">
        <f>AZE6</f>
        <v>44859</v>
      </c>
      <c r="AZG6" s="604">
        <f>AZC6+1</f>
        <v>43768</v>
      </c>
      <c r="AZH6" s="605">
        <f>AZD6+1</f>
        <v>44860</v>
      </c>
      <c r="AZI6" s="604">
        <f>AZH6</f>
        <v>44860</v>
      </c>
      <c r="AZJ6" s="605">
        <f>AZI6</f>
        <v>44860</v>
      </c>
      <c r="AZK6" s="604">
        <f>AZG6+1</f>
        <v>43769</v>
      </c>
      <c r="AZL6" s="605">
        <f>AZH6+1</f>
        <v>44861</v>
      </c>
      <c r="AZM6" s="604">
        <f>AZL6</f>
        <v>44861</v>
      </c>
      <c r="AZN6" s="605">
        <f>AZM6</f>
        <v>44861</v>
      </c>
      <c r="AZO6" s="604">
        <f>AZK6+1</f>
        <v>43770</v>
      </c>
      <c r="AZP6" s="605">
        <f>AZL6+1</f>
        <v>44862</v>
      </c>
      <c r="AZQ6" s="604">
        <f>AZP6</f>
        <v>44862</v>
      </c>
      <c r="AZR6" s="605">
        <f>AZQ6</f>
        <v>44862</v>
      </c>
      <c r="AZS6" s="604">
        <f>AZO6+1</f>
        <v>43771</v>
      </c>
      <c r="AZT6" s="605">
        <f>AZP6+1</f>
        <v>44863</v>
      </c>
      <c r="AZU6" s="604">
        <f>AZT6</f>
        <v>44863</v>
      </c>
      <c r="AZV6" s="605">
        <f>AZU6</f>
        <v>44863</v>
      </c>
      <c r="AZW6" s="627" t="s">
        <v>720</v>
      </c>
      <c r="AZX6" s="1120"/>
      <c r="AZY6" s="630" t="s">
        <v>721</v>
      </c>
      <c r="AZZ6" s="633" t="str">
        <f>AZY6</f>
        <v>2021</v>
      </c>
      <c r="BAA6" s="575">
        <f>AZS6+1</f>
        <v>43772</v>
      </c>
      <c r="BAB6" s="576">
        <f>AZT6+1</f>
        <v>44864</v>
      </c>
      <c r="BAC6" s="575">
        <f>BAB6</f>
        <v>44864</v>
      </c>
      <c r="BAD6" s="576">
        <f>BAC6</f>
        <v>44864</v>
      </c>
      <c r="BAE6" s="575">
        <f>BAA6+1</f>
        <v>43773</v>
      </c>
      <c r="BAF6" s="576">
        <f>BAB6+1</f>
        <v>44865</v>
      </c>
      <c r="BAG6" s="575">
        <f>BAF6</f>
        <v>44865</v>
      </c>
      <c r="BAH6" s="576">
        <f>BAG6</f>
        <v>44865</v>
      </c>
      <c r="BAI6" s="575">
        <f>BAE6+1</f>
        <v>43774</v>
      </c>
      <c r="BAJ6" s="576">
        <f>BAF6+1</f>
        <v>44866</v>
      </c>
      <c r="BAK6" s="575">
        <f>BAJ6</f>
        <v>44866</v>
      </c>
      <c r="BAL6" s="576">
        <f>BAK6</f>
        <v>44866</v>
      </c>
      <c r="BAM6" s="575">
        <f>BAI6+1</f>
        <v>43775</v>
      </c>
      <c r="BAN6" s="576">
        <f>BAJ6+1</f>
        <v>44867</v>
      </c>
      <c r="BAO6" s="575">
        <f>BAN6</f>
        <v>44867</v>
      </c>
      <c r="BAP6" s="576">
        <f>BAO6</f>
        <v>44867</v>
      </c>
      <c r="BAQ6" s="575">
        <f>BAM6+1</f>
        <v>43776</v>
      </c>
      <c r="BAR6" s="576">
        <f>BAN6+1</f>
        <v>44868</v>
      </c>
      <c r="BAS6" s="575">
        <f>BAR6</f>
        <v>44868</v>
      </c>
      <c r="BAT6" s="576">
        <f>BAS6</f>
        <v>44868</v>
      </c>
      <c r="BAU6" s="575">
        <f>BAQ6+1</f>
        <v>43777</v>
      </c>
      <c r="BAV6" s="576">
        <f>BAR6+1</f>
        <v>44869</v>
      </c>
      <c r="BAW6" s="575">
        <f>BAV6</f>
        <v>44869</v>
      </c>
      <c r="BAX6" s="576">
        <f>BAW6</f>
        <v>44869</v>
      </c>
      <c r="BAY6" s="575">
        <f>BAU6+1</f>
        <v>43778</v>
      </c>
      <c r="BAZ6" s="576">
        <f>BAV6+1</f>
        <v>44870</v>
      </c>
      <c r="BBA6" s="575">
        <f>BAZ6</f>
        <v>44870</v>
      </c>
      <c r="BBB6" s="576">
        <f>BBA6</f>
        <v>44870</v>
      </c>
      <c r="BBC6" s="624" t="s">
        <v>720</v>
      </c>
      <c r="BBD6" s="1123"/>
      <c r="BBE6" s="618" t="s">
        <v>721</v>
      </c>
      <c r="BBF6" s="621" t="str">
        <f>BBE6</f>
        <v>2021</v>
      </c>
      <c r="BBG6" s="604">
        <f>BAY6+1</f>
        <v>43779</v>
      </c>
      <c r="BBH6" s="605">
        <f>BAZ6+1</f>
        <v>44871</v>
      </c>
      <c r="BBI6" s="604">
        <f>BBH6</f>
        <v>44871</v>
      </c>
      <c r="BBJ6" s="605">
        <f>BBI6</f>
        <v>44871</v>
      </c>
      <c r="BBK6" s="604">
        <f>BBG6+1</f>
        <v>43780</v>
      </c>
      <c r="BBL6" s="605">
        <f>BBH6+1</f>
        <v>44872</v>
      </c>
      <c r="BBM6" s="604">
        <f>BBL6</f>
        <v>44872</v>
      </c>
      <c r="BBN6" s="605">
        <f>BBM6</f>
        <v>44872</v>
      </c>
      <c r="BBO6" s="604">
        <f>BBK6+1</f>
        <v>43781</v>
      </c>
      <c r="BBP6" s="605">
        <f>BBL6+1</f>
        <v>44873</v>
      </c>
      <c r="BBQ6" s="604">
        <f>BBP6</f>
        <v>44873</v>
      </c>
      <c r="BBR6" s="605">
        <f>BBQ6</f>
        <v>44873</v>
      </c>
      <c r="BBS6" s="604">
        <f>BBO6+1</f>
        <v>43782</v>
      </c>
      <c r="BBT6" s="605">
        <f>BBP6+1</f>
        <v>44874</v>
      </c>
      <c r="BBU6" s="604">
        <f>BBT6</f>
        <v>44874</v>
      </c>
      <c r="BBV6" s="605">
        <f>BBU6</f>
        <v>44874</v>
      </c>
      <c r="BBW6" s="604">
        <f>BBS6+1</f>
        <v>43783</v>
      </c>
      <c r="BBX6" s="605">
        <f>BBT6+1</f>
        <v>44875</v>
      </c>
      <c r="BBY6" s="604">
        <f>BBX6</f>
        <v>44875</v>
      </c>
      <c r="BBZ6" s="605">
        <f>BBY6</f>
        <v>44875</v>
      </c>
      <c r="BCA6" s="604">
        <f>BBW6+1</f>
        <v>43784</v>
      </c>
      <c r="BCB6" s="605">
        <f>BBX6+1</f>
        <v>44876</v>
      </c>
      <c r="BCC6" s="604">
        <f>BCB6</f>
        <v>44876</v>
      </c>
      <c r="BCD6" s="605">
        <f>BCC6</f>
        <v>44876</v>
      </c>
      <c r="BCE6" s="604">
        <f>BCA6+1</f>
        <v>43785</v>
      </c>
      <c r="BCF6" s="605">
        <f>BCB6+1</f>
        <v>44877</v>
      </c>
      <c r="BCG6" s="604">
        <f>BCF6</f>
        <v>44877</v>
      </c>
      <c r="BCH6" s="605">
        <f>BCG6</f>
        <v>44877</v>
      </c>
      <c r="BCI6" s="627" t="s">
        <v>720</v>
      </c>
      <c r="BCJ6" s="1120"/>
      <c r="BCK6" s="630" t="s">
        <v>721</v>
      </c>
      <c r="BCL6" s="633" t="str">
        <f>BCK6</f>
        <v>2021</v>
      </c>
      <c r="BCM6" s="575">
        <f>BCE6+1</f>
        <v>43786</v>
      </c>
      <c r="BCN6" s="576">
        <f>BCF6+1</f>
        <v>44878</v>
      </c>
      <c r="BCO6" s="575">
        <f>BCN6</f>
        <v>44878</v>
      </c>
      <c r="BCP6" s="576">
        <f>BCO6</f>
        <v>44878</v>
      </c>
      <c r="BCQ6" s="575">
        <f>BCM6+1</f>
        <v>43787</v>
      </c>
      <c r="BCR6" s="576">
        <f>BCN6+1</f>
        <v>44879</v>
      </c>
      <c r="BCS6" s="575">
        <f>BCR6</f>
        <v>44879</v>
      </c>
      <c r="BCT6" s="576">
        <f>BCS6</f>
        <v>44879</v>
      </c>
      <c r="BCU6" s="575">
        <f>BCQ6+1</f>
        <v>43788</v>
      </c>
      <c r="BCV6" s="576">
        <f>BCR6+1</f>
        <v>44880</v>
      </c>
      <c r="BCW6" s="575">
        <f>BCV6</f>
        <v>44880</v>
      </c>
      <c r="BCX6" s="576">
        <f>BCW6</f>
        <v>44880</v>
      </c>
      <c r="BCY6" s="575">
        <f>BCU6+1</f>
        <v>43789</v>
      </c>
      <c r="BCZ6" s="576">
        <f>BCV6+1</f>
        <v>44881</v>
      </c>
      <c r="BDA6" s="575">
        <f>BCZ6</f>
        <v>44881</v>
      </c>
      <c r="BDB6" s="576">
        <f>BDA6</f>
        <v>44881</v>
      </c>
      <c r="BDC6" s="575">
        <f>BCY6+1</f>
        <v>43790</v>
      </c>
      <c r="BDD6" s="576">
        <f>BCZ6+1</f>
        <v>44882</v>
      </c>
      <c r="BDE6" s="575">
        <f>BDD6</f>
        <v>44882</v>
      </c>
      <c r="BDF6" s="576">
        <f>BDE6</f>
        <v>44882</v>
      </c>
      <c r="BDG6" s="575">
        <f>BDC6+1</f>
        <v>43791</v>
      </c>
      <c r="BDH6" s="576">
        <f>BDD6+1</f>
        <v>44883</v>
      </c>
      <c r="BDI6" s="575">
        <f>BDH6</f>
        <v>44883</v>
      </c>
      <c r="BDJ6" s="576">
        <f>BDI6</f>
        <v>44883</v>
      </c>
      <c r="BDK6" s="575">
        <f>BDG6+1</f>
        <v>43792</v>
      </c>
      <c r="BDL6" s="576">
        <f>BDH6+1</f>
        <v>44884</v>
      </c>
      <c r="BDM6" s="575">
        <f>BDL6</f>
        <v>44884</v>
      </c>
      <c r="BDN6" s="576">
        <f>BDM6</f>
        <v>44884</v>
      </c>
      <c r="BDO6" s="624" t="s">
        <v>720</v>
      </c>
      <c r="BDP6" s="1123"/>
      <c r="BDQ6" s="618" t="s">
        <v>721</v>
      </c>
      <c r="BDR6" s="621" t="str">
        <f>BDQ6</f>
        <v>2021</v>
      </c>
      <c r="BDS6" s="604">
        <f>BDK6+1</f>
        <v>43793</v>
      </c>
      <c r="BDT6" s="605">
        <f>BDL6+1</f>
        <v>44885</v>
      </c>
      <c r="BDU6" s="604">
        <f>BDT6</f>
        <v>44885</v>
      </c>
      <c r="BDV6" s="605">
        <f>BDU6</f>
        <v>44885</v>
      </c>
      <c r="BDW6" s="604">
        <f>BDS6+1</f>
        <v>43794</v>
      </c>
      <c r="BDX6" s="605">
        <f>BDT6+1</f>
        <v>44886</v>
      </c>
      <c r="BDY6" s="604">
        <f>BDX6</f>
        <v>44886</v>
      </c>
      <c r="BDZ6" s="605">
        <f>BDY6</f>
        <v>44886</v>
      </c>
      <c r="BEA6" s="604">
        <f>BDW6+1</f>
        <v>43795</v>
      </c>
      <c r="BEB6" s="605">
        <f>BDX6+1</f>
        <v>44887</v>
      </c>
      <c r="BEC6" s="604">
        <f>BEB6</f>
        <v>44887</v>
      </c>
      <c r="BED6" s="605">
        <f>BEC6</f>
        <v>44887</v>
      </c>
      <c r="BEE6" s="604">
        <f>BEA6+1</f>
        <v>43796</v>
      </c>
      <c r="BEF6" s="605">
        <f>BEB6+1</f>
        <v>44888</v>
      </c>
      <c r="BEG6" s="604">
        <f>BEF6</f>
        <v>44888</v>
      </c>
      <c r="BEH6" s="605">
        <f>BEG6</f>
        <v>44888</v>
      </c>
      <c r="BEI6" s="604">
        <f>BEE6+1</f>
        <v>43797</v>
      </c>
      <c r="BEJ6" s="605">
        <f>BEF6+1</f>
        <v>44889</v>
      </c>
      <c r="BEK6" s="604">
        <f>BEJ6</f>
        <v>44889</v>
      </c>
      <c r="BEL6" s="605">
        <f>BEK6</f>
        <v>44889</v>
      </c>
      <c r="BEM6" s="604">
        <f>BEI6+1</f>
        <v>43798</v>
      </c>
      <c r="BEN6" s="605">
        <f>BEJ6+1</f>
        <v>44890</v>
      </c>
      <c r="BEO6" s="604">
        <f>BEN6</f>
        <v>44890</v>
      </c>
      <c r="BEP6" s="605">
        <f>BEO6</f>
        <v>44890</v>
      </c>
      <c r="BEQ6" s="604">
        <f>BEM6+1</f>
        <v>43799</v>
      </c>
      <c r="BER6" s="605">
        <f>BEN6+1</f>
        <v>44891</v>
      </c>
      <c r="BES6" s="604">
        <f>BER6</f>
        <v>44891</v>
      </c>
      <c r="BET6" s="605">
        <f>BES6</f>
        <v>44891</v>
      </c>
      <c r="BEU6" s="627" t="s">
        <v>720</v>
      </c>
      <c r="BEV6" s="1120"/>
      <c r="BEW6" s="630" t="s">
        <v>721</v>
      </c>
      <c r="BEX6" s="633" t="str">
        <f>BEW6</f>
        <v>2021</v>
      </c>
      <c r="BEY6" s="575">
        <f>BEQ6+1</f>
        <v>43800</v>
      </c>
      <c r="BEZ6" s="576">
        <f>BER6+1</f>
        <v>44892</v>
      </c>
      <c r="BFA6" s="575">
        <f>BEZ6</f>
        <v>44892</v>
      </c>
      <c r="BFB6" s="576">
        <f>BFA6</f>
        <v>44892</v>
      </c>
      <c r="BFC6" s="575">
        <f>BEY6+1</f>
        <v>43801</v>
      </c>
      <c r="BFD6" s="576">
        <f>BEZ6+1</f>
        <v>44893</v>
      </c>
      <c r="BFE6" s="575">
        <f>BFD6</f>
        <v>44893</v>
      </c>
      <c r="BFF6" s="576">
        <f>BFE6</f>
        <v>44893</v>
      </c>
      <c r="BFG6" s="575">
        <f>BFC6+1</f>
        <v>43802</v>
      </c>
      <c r="BFH6" s="576">
        <f>BFD6+1</f>
        <v>44894</v>
      </c>
      <c r="BFI6" s="575">
        <f>BFH6</f>
        <v>44894</v>
      </c>
      <c r="BFJ6" s="576">
        <f>BFI6</f>
        <v>44894</v>
      </c>
      <c r="BFK6" s="575">
        <f>BFG6+1</f>
        <v>43803</v>
      </c>
      <c r="BFL6" s="576">
        <f>BFH6+1</f>
        <v>44895</v>
      </c>
      <c r="BFM6" s="575">
        <f>BFL6</f>
        <v>44895</v>
      </c>
      <c r="BFN6" s="576">
        <f>BFM6</f>
        <v>44895</v>
      </c>
      <c r="BFO6" s="575">
        <f>BFK6+1</f>
        <v>43804</v>
      </c>
      <c r="BFP6" s="576">
        <f>BFL6+1</f>
        <v>44896</v>
      </c>
      <c r="BFQ6" s="575">
        <f>BFP6</f>
        <v>44896</v>
      </c>
      <c r="BFR6" s="576">
        <f>BFQ6</f>
        <v>44896</v>
      </c>
      <c r="BFS6" s="575">
        <f>BFO6+1</f>
        <v>43805</v>
      </c>
      <c r="BFT6" s="576">
        <f>BFP6+1</f>
        <v>44897</v>
      </c>
      <c r="BFU6" s="575">
        <f>BFT6</f>
        <v>44897</v>
      </c>
      <c r="BFV6" s="576">
        <f>BFU6</f>
        <v>44897</v>
      </c>
      <c r="BFW6" s="575">
        <f>BFS6+1</f>
        <v>43806</v>
      </c>
      <c r="BFX6" s="576">
        <f>BFT6+1</f>
        <v>44898</v>
      </c>
      <c r="BFY6" s="575">
        <f>BFX6</f>
        <v>44898</v>
      </c>
      <c r="BFZ6" s="576">
        <f>BFY6</f>
        <v>44898</v>
      </c>
      <c r="BGA6" s="654" t="s">
        <v>720</v>
      </c>
      <c r="BGB6" s="1123"/>
      <c r="BGC6" s="655" t="s">
        <v>721</v>
      </c>
      <c r="BGD6" s="621" t="str">
        <f>BGC6</f>
        <v>2021</v>
      </c>
      <c r="BGE6" s="604">
        <f>BFW6+1</f>
        <v>43807</v>
      </c>
      <c r="BGF6" s="605">
        <f>BFX6+1</f>
        <v>44899</v>
      </c>
      <c r="BGG6" s="604">
        <f>BGF6</f>
        <v>44899</v>
      </c>
      <c r="BGH6" s="605">
        <f>BGG6</f>
        <v>44899</v>
      </c>
      <c r="BGI6" s="604">
        <f>BGE6+1</f>
        <v>43808</v>
      </c>
      <c r="BGJ6" s="605">
        <f>BGF6+1</f>
        <v>44900</v>
      </c>
      <c r="BGK6" s="604">
        <f>BGJ6</f>
        <v>44900</v>
      </c>
      <c r="BGL6" s="605">
        <f>BGK6</f>
        <v>44900</v>
      </c>
      <c r="BGM6" s="604">
        <f>BGI6+1</f>
        <v>43809</v>
      </c>
      <c r="BGN6" s="605">
        <f>BGJ6+1</f>
        <v>44901</v>
      </c>
      <c r="BGO6" s="604">
        <f>BGN6</f>
        <v>44901</v>
      </c>
      <c r="BGP6" s="605">
        <f>BGO6</f>
        <v>44901</v>
      </c>
      <c r="BGQ6" s="604">
        <f>BGM6+1</f>
        <v>43810</v>
      </c>
      <c r="BGR6" s="605">
        <f>BGN6+1</f>
        <v>44902</v>
      </c>
      <c r="BGS6" s="604">
        <f>BGR6</f>
        <v>44902</v>
      </c>
      <c r="BGT6" s="605">
        <f>BGS6</f>
        <v>44902</v>
      </c>
      <c r="BGU6" s="604">
        <f>BGQ6+1</f>
        <v>43811</v>
      </c>
      <c r="BGV6" s="605">
        <f>BGR6+1</f>
        <v>44903</v>
      </c>
      <c r="BGW6" s="604">
        <f>BGV6</f>
        <v>44903</v>
      </c>
      <c r="BGX6" s="605">
        <f>BGW6</f>
        <v>44903</v>
      </c>
      <c r="BGY6" s="604">
        <f>BGU6+1</f>
        <v>43812</v>
      </c>
      <c r="BGZ6" s="605">
        <f>BGV6+1</f>
        <v>44904</v>
      </c>
      <c r="BHA6" s="604">
        <f>BGZ6</f>
        <v>44904</v>
      </c>
      <c r="BHB6" s="605">
        <f>BHA6</f>
        <v>44904</v>
      </c>
      <c r="BHC6" s="604">
        <f>BGY6+1</f>
        <v>43813</v>
      </c>
      <c r="BHD6" s="605">
        <f>BGZ6+1</f>
        <v>44905</v>
      </c>
      <c r="BHE6" s="604">
        <f>BHD6</f>
        <v>44905</v>
      </c>
      <c r="BHF6" s="605">
        <f>BHE6</f>
        <v>44905</v>
      </c>
      <c r="BHG6" s="627" t="s">
        <v>720</v>
      </c>
      <c r="BHH6" s="1149"/>
      <c r="BHI6" s="630" t="s">
        <v>721</v>
      </c>
      <c r="BHJ6" s="633" t="str">
        <f>BHI6</f>
        <v>2021</v>
      </c>
      <c r="BHK6" s="575">
        <f>BHC6+1</f>
        <v>43814</v>
      </c>
      <c r="BHL6" s="576">
        <f>BHD6+1</f>
        <v>44906</v>
      </c>
      <c r="BHM6" s="575">
        <f>BHL6</f>
        <v>44906</v>
      </c>
      <c r="BHN6" s="576">
        <f>BHM6</f>
        <v>44906</v>
      </c>
      <c r="BHO6" s="575">
        <f>BHK6+1</f>
        <v>43815</v>
      </c>
      <c r="BHP6" s="576">
        <f>BHL6+1</f>
        <v>44907</v>
      </c>
      <c r="BHQ6" s="575">
        <f>BHP6</f>
        <v>44907</v>
      </c>
      <c r="BHR6" s="576">
        <f>BHQ6</f>
        <v>44907</v>
      </c>
      <c r="BHS6" s="575">
        <f>BHO6+1</f>
        <v>43816</v>
      </c>
      <c r="BHT6" s="576">
        <f>BHP6+1</f>
        <v>44908</v>
      </c>
      <c r="BHU6" s="575">
        <f>BHT6</f>
        <v>44908</v>
      </c>
      <c r="BHV6" s="576">
        <f>BHU6</f>
        <v>44908</v>
      </c>
      <c r="BHW6" s="575">
        <f>BHS6+1</f>
        <v>43817</v>
      </c>
      <c r="BHX6" s="576">
        <f>BHT6+1</f>
        <v>44909</v>
      </c>
      <c r="BHY6" s="575">
        <f>BHX6</f>
        <v>44909</v>
      </c>
      <c r="BHZ6" s="576">
        <f>BHY6</f>
        <v>44909</v>
      </c>
      <c r="BIA6" s="575">
        <f>BHW6+1</f>
        <v>43818</v>
      </c>
      <c r="BIB6" s="576">
        <f>BHX6+1</f>
        <v>44910</v>
      </c>
      <c r="BIC6" s="575">
        <f>BIB6</f>
        <v>44910</v>
      </c>
      <c r="BID6" s="576">
        <f>BIC6</f>
        <v>44910</v>
      </c>
      <c r="BIE6" s="575">
        <f>BIA6+1</f>
        <v>43819</v>
      </c>
      <c r="BIF6" s="576">
        <f>BIB6+1</f>
        <v>44911</v>
      </c>
      <c r="BIG6" s="575">
        <f>BIF6</f>
        <v>44911</v>
      </c>
      <c r="BIH6" s="576">
        <f>BIG6</f>
        <v>44911</v>
      </c>
      <c r="BII6" s="575">
        <f>BIE6+1</f>
        <v>43820</v>
      </c>
      <c r="BIJ6" s="576">
        <f>BIF6+1</f>
        <v>44912</v>
      </c>
      <c r="BIK6" s="575">
        <f>BIJ6</f>
        <v>44912</v>
      </c>
      <c r="BIL6" s="576">
        <f>BIK6</f>
        <v>44912</v>
      </c>
      <c r="BIM6" s="624" t="s">
        <v>720</v>
      </c>
      <c r="BIN6" s="1141"/>
      <c r="BIO6" s="618" t="s">
        <v>721</v>
      </c>
      <c r="BIP6" s="621" t="str">
        <f>BIO6</f>
        <v>2021</v>
      </c>
      <c r="BIQ6" s="604">
        <f>BII6+1</f>
        <v>43821</v>
      </c>
      <c r="BIR6" s="605">
        <f>BIJ6+1</f>
        <v>44913</v>
      </c>
      <c r="BIS6" s="604">
        <f>BIR6</f>
        <v>44913</v>
      </c>
      <c r="BIT6" s="605">
        <f>BIS6</f>
        <v>44913</v>
      </c>
      <c r="BIU6" s="604">
        <f>BIQ6+1</f>
        <v>43822</v>
      </c>
      <c r="BIV6" s="605">
        <f>BIR6+1</f>
        <v>44914</v>
      </c>
      <c r="BIW6" s="604">
        <f>BIV6</f>
        <v>44914</v>
      </c>
      <c r="BIX6" s="605">
        <f>BIW6</f>
        <v>44914</v>
      </c>
      <c r="BIY6" s="604">
        <f>BIU6+1</f>
        <v>43823</v>
      </c>
      <c r="BIZ6" s="605">
        <f>BIV6+1</f>
        <v>44915</v>
      </c>
      <c r="BJA6" s="604">
        <f>BIZ6</f>
        <v>44915</v>
      </c>
      <c r="BJB6" s="605">
        <f>BJA6</f>
        <v>44915</v>
      </c>
      <c r="BJC6" s="604">
        <f>BIY6+1</f>
        <v>43824</v>
      </c>
      <c r="BJD6" s="605">
        <f>BIZ6+1</f>
        <v>44916</v>
      </c>
      <c r="BJE6" s="604">
        <f>BJD6</f>
        <v>44916</v>
      </c>
      <c r="BJF6" s="605">
        <f>BJE6</f>
        <v>44916</v>
      </c>
      <c r="BJG6" s="604">
        <f>BJC6+1</f>
        <v>43825</v>
      </c>
      <c r="BJH6" s="605">
        <f>BJD6+1</f>
        <v>44917</v>
      </c>
      <c r="BJI6" s="604">
        <f>BJH6</f>
        <v>44917</v>
      </c>
      <c r="BJJ6" s="605">
        <f>BJI6</f>
        <v>44917</v>
      </c>
      <c r="BJK6" s="604">
        <f>BJG6+1</f>
        <v>43826</v>
      </c>
      <c r="BJL6" s="605">
        <f>BJH6+1</f>
        <v>44918</v>
      </c>
      <c r="BJM6" s="604">
        <f>BJL6</f>
        <v>44918</v>
      </c>
      <c r="BJN6" s="605">
        <f>BJM6</f>
        <v>44918</v>
      </c>
      <c r="BJO6" s="604">
        <f>BJK6+1</f>
        <v>43827</v>
      </c>
      <c r="BJP6" s="605">
        <f>BJL6+1</f>
        <v>44919</v>
      </c>
      <c r="BJQ6" s="604">
        <f>BJP6</f>
        <v>44919</v>
      </c>
      <c r="BJR6" s="605">
        <f>BJQ6</f>
        <v>44919</v>
      </c>
      <c r="BJS6" s="627" t="s">
        <v>720</v>
      </c>
      <c r="BJT6" s="1146"/>
      <c r="BJU6" s="630" t="s">
        <v>721</v>
      </c>
      <c r="BJV6" s="633" t="str">
        <f>BJU6</f>
        <v>2021</v>
      </c>
      <c r="BJW6" s="575">
        <f>BJO6+1</f>
        <v>43828</v>
      </c>
      <c r="BJX6" s="576">
        <f>BJP6+1</f>
        <v>44920</v>
      </c>
      <c r="BJY6" s="575">
        <f>BJX6</f>
        <v>44920</v>
      </c>
      <c r="BJZ6" s="576">
        <f>BJY6</f>
        <v>44920</v>
      </c>
      <c r="BKA6" s="575">
        <f>BJW6+1</f>
        <v>43829</v>
      </c>
      <c r="BKB6" s="576">
        <f>BJX6+1</f>
        <v>44921</v>
      </c>
      <c r="BKC6" s="575">
        <f>BKB6</f>
        <v>44921</v>
      </c>
      <c r="BKD6" s="576">
        <f>BKC6</f>
        <v>44921</v>
      </c>
      <c r="BKE6" s="575">
        <f>BKA6+1</f>
        <v>43830</v>
      </c>
      <c r="BKF6" s="576">
        <f>BKB6+1</f>
        <v>44922</v>
      </c>
      <c r="BKG6" s="575">
        <f>BKF6</f>
        <v>44922</v>
      </c>
      <c r="BKH6" s="576">
        <f>BKG6</f>
        <v>44922</v>
      </c>
      <c r="BKI6" s="575">
        <f>BKE6+1</f>
        <v>43831</v>
      </c>
      <c r="BKJ6" s="576">
        <f>BKF6+1</f>
        <v>44923</v>
      </c>
      <c r="BKK6" s="575">
        <f>BKJ6</f>
        <v>44923</v>
      </c>
      <c r="BKL6" s="576">
        <f>BKK6</f>
        <v>44923</v>
      </c>
      <c r="BKM6" s="575">
        <f>BKI6+1</f>
        <v>43832</v>
      </c>
      <c r="BKN6" s="576">
        <f>BKJ6+1</f>
        <v>44924</v>
      </c>
      <c r="BKO6" s="575">
        <f>BKN6</f>
        <v>44924</v>
      </c>
      <c r="BKP6" s="576">
        <f>BKO6</f>
        <v>44924</v>
      </c>
      <c r="BKQ6" s="575">
        <f>BKM6+1</f>
        <v>43833</v>
      </c>
      <c r="BKR6" s="576">
        <f>BKN6+1</f>
        <v>44925</v>
      </c>
      <c r="BKS6" s="575">
        <f>BKR6</f>
        <v>44925</v>
      </c>
      <c r="BKT6" s="576">
        <f>BKS6</f>
        <v>44925</v>
      </c>
      <c r="BKU6" s="575">
        <f>BKQ6+1</f>
        <v>43834</v>
      </c>
      <c r="BKV6" s="576">
        <f>BKR6+1</f>
        <v>44926</v>
      </c>
      <c r="BKW6" s="575">
        <f>BKV6</f>
        <v>44926</v>
      </c>
      <c r="BKX6" s="576">
        <f>BKW6</f>
        <v>44926</v>
      </c>
      <c r="BKY6" s="624" t="s">
        <v>720</v>
      </c>
      <c r="BKZ6" s="1141"/>
      <c r="BLA6" s="618" t="s">
        <v>721</v>
      </c>
      <c r="BLB6" s="621" t="str">
        <f>BLA6</f>
        <v>2021</v>
      </c>
    </row>
    <row r="7" spans="2:1666" ht="15.75" customHeight="1">
      <c r="B7" s="714" t="s">
        <v>525</v>
      </c>
      <c r="C7" s="508">
        <f>'Proy 2022 vs 2019'!$C$6*$F$4</f>
        <v>9529.1268</v>
      </c>
      <c r="D7" s="508">
        <f>'Proy 2022 vs 2019'!D6*$F$4</f>
        <v>8576.2141200000005</v>
      </c>
      <c r="E7" s="612"/>
      <c r="F7" s="578">
        <f>E7/C7</f>
        <v>0</v>
      </c>
      <c r="G7" s="738">
        <f>'Proy 2022 vs 2019'!C6*$J$4</f>
        <v>9529.1268</v>
      </c>
      <c r="H7" s="508">
        <f>'Proy 2022 vs 2019'!D6*$J$4</f>
        <v>8576.2141200000005</v>
      </c>
      <c r="I7" s="612"/>
      <c r="J7" s="578">
        <f>I7/G7</f>
        <v>0</v>
      </c>
      <c r="K7" s="508">
        <f>'Proy 2022 vs 2019'!C6*$N$4</f>
        <v>9529.1268</v>
      </c>
      <c r="L7" s="508">
        <f>'Proy 2022 vs 2019'!D6*$N$4</f>
        <v>8576.2141200000005</v>
      </c>
      <c r="M7" s="612"/>
      <c r="N7" s="578">
        <f>M7/K7</f>
        <v>0</v>
      </c>
      <c r="O7" s="508">
        <f>'Proy 2022 vs 2019'!C6*R$4</f>
        <v>9529.1268</v>
      </c>
      <c r="P7" s="508">
        <f>'Proy 2022 vs 2019'!D6*$R$4</f>
        <v>8576.2141200000005</v>
      </c>
      <c r="Q7" s="612"/>
      <c r="R7" s="578">
        <f>Q7/O7</f>
        <v>0</v>
      </c>
      <c r="S7" s="508">
        <f>'Proy 2022 vs 2019'!C6*V$4</f>
        <v>11117.314600000002</v>
      </c>
      <c r="T7" s="508">
        <f>'Proy 2022 vs 2019'!D6*V$4</f>
        <v>10005.583140000001</v>
      </c>
      <c r="U7" s="612"/>
      <c r="V7" s="578">
        <f>U7/S7</f>
        <v>0</v>
      </c>
      <c r="W7" s="508">
        <f>'Proy 2022 vs 2019'!C6*Z$4</f>
        <v>12705.502399999999</v>
      </c>
      <c r="X7" s="508">
        <f>'Proy 2022 vs 2019'!D6*Z$4</f>
        <v>11434.952160000001</v>
      </c>
      <c r="Y7" s="612"/>
      <c r="Z7" s="578">
        <f>Y7/W7</f>
        <v>0</v>
      </c>
      <c r="AA7" s="508">
        <f>'Proy 2022 vs 2019'!C6*AD$4</f>
        <v>17470.0658</v>
      </c>
      <c r="AB7" s="508">
        <f>'Proy 2022 vs 2019'!D6*AD$4</f>
        <v>15723.059220000001</v>
      </c>
      <c r="AC7" s="612"/>
      <c r="AD7" s="578">
        <f>AC7/AA7</f>
        <v>0</v>
      </c>
      <c r="AE7" s="525">
        <f>C7+G7+K7+O7+S7+W7+AA7</f>
        <v>79409.39</v>
      </c>
      <c r="AF7" s="508">
        <f>D7+H7+L7+P7+T7+X7+AB7</f>
        <v>71468.451000000001</v>
      </c>
      <c r="AG7" s="607">
        <f>E7+I7+M7+Q7+U7+Y7+AC7</f>
        <v>0</v>
      </c>
      <c r="AH7" s="588">
        <f>AG7/AE7</f>
        <v>0</v>
      </c>
      <c r="AI7" s="508">
        <f>'Proy 2022 vs 2019'!H6*AL$4</f>
        <v>7854.3923999999997</v>
      </c>
      <c r="AJ7" s="526">
        <f>'Proy 2022 vs 2019'!I6*AL$4</f>
        <v>7068.95316</v>
      </c>
      <c r="AK7" s="577"/>
      <c r="AL7" s="578">
        <f>AK7/AI7</f>
        <v>0</v>
      </c>
      <c r="AM7" s="508">
        <f>'Proy 2022 vs 2019'!H6*AP$4</f>
        <v>7854.3923999999997</v>
      </c>
      <c r="AN7" s="508">
        <f>'Proy 2022 vs 2019'!I6*AP$4</f>
        <v>7068.95316</v>
      </c>
      <c r="AO7" s="577"/>
      <c r="AP7" s="578">
        <f>AO7/AM7</f>
        <v>0</v>
      </c>
      <c r="AQ7" s="508">
        <f>'Proy 2022 vs 2019'!H6*AT$4</f>
        <v>7854.3923999999997</v>
      </c>
      <c r="AR7" s="508">
        <f>'Proy 2022 vs 2019'!I6*AT$4</f>
        <v>7068.95316</v>
      </c>
      <c r="AS7" s="577"/>
      <c r="AT7" s="578">
        <f>AS7/AQ7</f>
        <v>0</v>
      </c>
      <c r="AU7" s="508">
        <f>'Proy 2022 vs 2019'!H6*AX$4</f>
        <v>7854.3923999999997</v>
      </c>
      <c r="AV7" s="508">
        <f>'Proy 2022 vs 2019'!I6*AX$4</f>
        <v>7068.95316</v>
      </c>
      <c r="AW7" s="577"/>
      <c r="AX7" s="578">
        <f>AW7/AU7</f>
        <v>0</v>
      </c>
      <c r="AY7" s="508">
        <f>'Proy 2022 vs 2019'!H6*BB$4</f>
        <v>9163.4578000000001</v>
      </c>
      <c r="AZ7" s="508">
        <f>'Proy 2022 vs 2019'!I6*BB$4</f>
        <v>8247.1120200000005</v>
      </c>
      <c r="BA7" s="577"/>
      <c r="BB7" s="578">
        <f>BA7/AY7</f>
        <v>0</v>
      </c>
      <c r="BC7" s="508">
        <f>'Proy 2022 vs 2019'!H6*BF$4</f>
        <v>10472.5232</v>
      </c>
      <c r="BD7" s="508">
        <f>'Proy 2022 vs 2019'!I6*BF$4</f>
        <v>9425.27088</v>
      </c>
      <c r="BE7" s="577"/>
      <c r="BF7" s="578">
        <f>BE7/BC7</f>
        <v>0</v>
      </c>
      <c r="BG7" s="508">
        <f>'Proy 2022 vs 2019'!H6*BJ$4</f>
        <v>14399.7194</v>
      </c>
      <c r="BH7" s="508">
        <f>'Proy 2022 vs 2019'!I6*BJ$4</f>
        <v>12959.747460000001</v>
      </c>
      <c r="BI7" s="577"/>
      <c r="BJ7" s="578">
        <f>BI7/BG7</f>
        <v>0</v>
      </c>
      <c r="BK7" s="525">
        <f>AI7+AM7+AQ7+AU7+AY7+BC7+BG7</f>
        <v>65453.270000000004</v>
      </c>
      <c r="BL7" s="508">
        <f>AJ7+AN7+AR7+AV7+AZ7+BD7+BH7</f>
        <v>58907.942999999999</v>
      </c>
      <c r="BM7" s="607">
        <f>AK7+AO7+AS7+AW7+BA7+BE7+BI7</f>
        <v>0</v>
      </c>
      <c r="BN7" s="588">
        <f>BM7/BK7</f>
        <v>0</v>
      </c>
      <c r="BO7" s="508">
        <f>'Proy 2022 vs 2019'!M6*BR$4</f>
        <v>6387.9551999999994</v>
      </c>
      <c r="BP7" s="508">
        <f>'Proy 2022 vs 2019'!N6*BR$4</f>
        <v>5749.1596799999998</v>
      </c>
      <c r="BQ7" s="577"/>
      <c r="BR7" s="578">
        <f>BQ7/BO7</f>
        <v>0</v>
      </c>
      <c r="BS7" s="508">
        <f>'Proy 2022 vs 2019'!M6*BV$4</f>
        <v>6387.9551999999994</v>
      </c>
      <c r="BT7" s="508">
        <f>'Proy 2022 vs 2019'!N6*BV$4</f>
        <v>5749.1596799999998</v>
      </c>
      <c r="BU7" s="577"/>
      <c r="BV7" s="578">
        <f>BU7/BS7</f>
        <v>0</v>
      </c>
      <c r="BW7" s="508">
        <f>'Proy 2022 vs 2019'!M6*BZ$4</f>
        <v>6387.9551999999994</v>
      </c>
      <c r="BX7" s="508">
        <f>'Proy 2022 vs 2019'!N6*BZ$4</f>
        <v>5749.1596799999998</v>
      </c>
      <c r="BY7" s="577"/>
      <c r="BZ7" s="578">
        <f>BY7/BW7</f>
        <v>0</v>
      </c>
      <c r="CA7" s="508">
        <f>'Proy 2022 vs 2019'!M6*CD$4</f>
        <v>6387.9551999999994</v>
      </c>
      <c r="CB7" s="508">
        <f>'Proy 2022 vs 2019'!N6*CD$4</f>
        <v>5749.1596799999998</v>
      </c>
      <c r="CC7" s="577"/>
      <c r="CD7" s="578">
        <f>CC7/CA7</f>
        <v>0</v>
      </c>
      <c r="CE7" s="508">
        <f>'Proy 2022 vs 2019'!M6*CH$4</f>
        <v>7452.6144000000004</v>
      </c>
      <c r="CF7" s="508">
        <f>'Proy 2022 vs 2019'!N6*CH$4</f>
        <v>6707.3529600000002</v>
      </c>
      <c r="CG7" s="577"/>
      <c r="CH7" s="578">
        <f>CG7/CE7</f>
        <v>0</v>
      </c>
      <c r="CI7" s="508">
        <f>'Proy 2022 vs 2019'!M6*CL$4</f>
        <v>8517.2736000000004</v>
      </c>
      <c r="CJ7" s="508">
        <f>'Proy 2022 vs 2019'!N6*CL$4</f>
        <v>7665.5462399999997</v>
      </c>
      <c r="CK7" s="577"/>
      <c r="CL7" s="578">
        <f>CK7/CI7</f>
        <v>0</v>
      </c>
      <c r="CM7" s="508">
        <f>'Proy 2022 vs 2019'!M6*CP$4</f>
        <v>11711.251200000001</v>
      </c>
      <c r="CN7" s="508">
        <f>'Proy 2022 vs 2019'!N6*CP$4</f>
        <v>10540.12608</v>
      </c>
      <c r="CO7" s="577"/>
      <c r="CP7" s="578">
        <f>CO7/CM7</f>
        <v>0</v>
      </c>
      <c r="CQ7" s="525">
        <f>BO7+BS7+BW7+CA7+CE7+CI7+CM7</f>
        <v>53232.959999999999</v>
      </c>
      <c r="CR7" s="508">
        <f>BP7+BT7+BX7+CB7+CF7+CJ7+CN7</f>
        <v>47909.664000000004</v>
      </c>
      <c r="CS7" s="607">
        <f>BQ7+BU7+BY7+CC7+CG7+CK7+CO7</f>
        <v>0</v>
      </c>
      <c r="CT7" s="588">
        <f>CS7/CQ7</f>
        <v>0</v>
      </c>
      <c r="CU7" s="508">
        <f>'Proy 2022 vs 2019'!R6*CX$4</f>
        <v>7198.9031999999997</v>
      </c>
      <c r="CV7" s="508">
        <f>'Proy 2022 vs 2019'!S6*CX$4</f>
        <v>5399.1774000000005</v>
      </c>
      <c r="CW7" s="577"/>
      <c r="CX7" s="578">
        <f>CW7/CU7</f>
        <v>0</v>
      </c>
      <c r="CY7" s="508">
        <f>'Proy 2022 vs 2019'!R6*DB$4</f>
        <v>7198.9031999999997</v>
      </c>
      <c r="CZ7" s="508">
        <f>'Proy 2022 vs 2019'!S6*DB$4</f>
        <v>5399.1774000000005</v>
      </c>
      <c r="DA7" s="577"/>
      <c r="DB7" s="578">
        <f>DA7/CY7</f>
        <v>0</v>
      </c>
      <c r="DC7" s="508">
        <f>'Proy 2022 vs 2019'!R6*DF$4</f>
        <v>7198.9031999999997</v>
      </c>
      <c r="DD7" s="508">
        <f>'Proy 2022 vs 2019'!S6*DF$4</f>
        <v>5399.1774000000005</v>
      </c>
      <c r="DE7" s="577"/>
      <c r="DF7" s="578">
        <f>DE7/DC7</f>
        <v>0</v>
      </c>
      <c r="DG7" s="508">
        <f>'Proy 2022 vs 2019'!R6*DJ$4</f>
        <v>7198.9031999999997</v>
      </c>
      <c r="DH7" s="508">
        <f>'Proy 2022 vs 2019'!S6*DJ$4</f>
        <v>5399.1774000000005</v>
      </c>
      <c r="DI7" s="577"/>
      <c r="DJ7" s="578">
        <f>DI7/DG7</f>
        <v>0</v>
      </c>
      <c r="DK7" s="508">
        <f>'Proy 2022 vs 2019'!R6*DN$4</f>
        <v>8398.7204000000002</v>
      </c>
      <c r="DL7" s="508">
        <f>'Proy 2022 vs 2019'!S6*DN$4</f>
        <v>6299.0403000000015</v>
      </c>
      <c r="DM7" s="577"/>
      <c r="DN7" s="578">
        <f>DM7/DK7</f>
        <v>0</v>
      </c>
      <c r="DO7" s="508">
        <f>'Proy 2022 vs 2019'!R6*DR$4</f>
        <v>9598.5375999999997</v>
      </c>
      <c r="DP7" s="508">
        <f>'Proy 2022 vs 2019'!S6*DR$4</f>
        <v>7198.9032000000007</v>
      </c>
      <c r="DQ7" s="577"/>
      <c r="DR7" s="578">
        <f>DQ7/DO7</f>
        <v>0</v>
      </c>
      <c r="DS7" s="508">
        <f>'Proy 2022 vs 2019'!R6*DV$4</f>
        <v>13197.9892</v>
      </c>
      <c r="DT7" s="508">
        <f>'Proy 2022 vs 2019'!S6*DV$4</f>
        <v>9898.4919000000009</v>
      </c>
      <c r="DU7" s="577"/>
      <c r="DV7" s="578">
        <f>DU7/DS7</f>
        <v>0</v>
      </c>
      <c r="DW7" s="525">
        <f>CU7+CY7+DC7+DG7+DK7+DO7+DS7</f>
        <v>59990.86</v>
      </c>
      <c r="DX7" s="508">
        <f>CV7+CZ7+DD7+DH7+DL7+DP7+DT7</f>
        <v>44993.145000000004</v>
      </c>
      <c r="DY7" s="587">
        <f>CW7+DA7+DE7+DI7+DM7+DQ7+DU7</f>
        <v>0</v>
      </c>
      <c r="DZ7" s="588">
        <f>DY7/DW7</f>
        <v>0</v>
      </c>
      <c r="EA7" s="508">
        <f>'Proy 2022 vs 2019'!AB6*ED$4</f>
        <v>8555.9159999999993</v>
      </c>
      <c r="EB7" s="508">
        <f>'Proy 2022 vs 2019'!AC6*ED$4</f>
        <v>6416.9370000000008</v>
      </c>
      <c r="EC7" s="612"/>
      <c r="ED7" s="578">
        <f>EC7/EA7</f>
        <v>0</v>
      </c>
      <c r="EE7" s="508">
        <f>'Proy 2022 vs 2019'!AB6*EH$4</f>
        <v>8555.9159999999993</v>
      </c>
      <c r="EF7" s="508">
        <f>'Proy 2022 vs 2019'!AC6*EH$4</f>
        <v>6416.9370000000008</v>
      </c>
      <c r="EG7" s="577"/>
      <c r="EH7" s="578">
        <f>EG7/EE7</f>
        <v>0</v>
      </c>
      <c r="EI7" s="508">
        <f>'Proy 2022 vs 2019'!AB6*EL$4</f>
        <v>8555.9159999999993</v>
      </c>
      <c r="EJ7" s="508">
        <f>'Proy 2022 vs 2019'!AC6*EL$4</f>
        <v>6416.9370000000008</v>
      </c>
      <c r="EK7" s="577"/>
      <c r="EL7" s="578">
        <f>EK7/EI7</f>
        <v>0</v>
      </c>
      <c r="EM7" s="508">
        <f>'Proy 2022 vs 2019'!AB6*EP$4</f>
        <v>8555.9159999999993</v>
      </c>
      <c r="EN7" s="508">
        <f>'Proy 2022 vs 2019'!AC6*EP$4</f>
        <v>6416.9370000000008</v>
      </c>
      <c r="EO7" s="577"/>
      <c r="EP7" s="578">
        <f>EO7/EM7</f>
        <v>0</v>
      </c>
      <c r="EQ7" s="508">
        <f>'Proy 2022 vs 2019'!AB6*ET$4</f>
        <v>9981.9020000000019</v>
      </c>
      <c r="ER7" s="508">
        <f>'Proy 2022 vs 2019'!AC6*ET$4</f>
        <v>7486.4265000000014</v>
      </c>
      <c r="ES7" s="577"/>
      <c r="ET7" s="578">
        <f>ES7/EQ7</f>
        <v>0</v>
      </c>
      <c r="EU7" s="508">
        <f>'Proy 2022 vs 2019'!AB6*EX$4</f>
        <v>11407.888000000001</v>
      </c>
      <c r="EV7" s="508">
        <f>'Proy 2022 vs 2019'!AC6*EX$4</f>
        <v>8555.9160000000011</v>
      </c>
      <c r="EW7" s="577"/>
      <c r="EX7" s="578">
        <f>EW7/EU7</f>
        <v>0</v>
      </c>
      <c r="EY7" s="508">
        <f>'Proy 2022 vs 2019'!AB6*FB$4</f>
        <v>15685.846000000001</v>
      </c>
      <c r="EZ7" s="508">
        <f>'Proy 2022 vs 2019'!AC6*FB$4</f>
        <v>11764.384500000002</v>
      </c>
      <c r="FA7" s="577"/>
      <c r="FB7" s="578">
        <f>FA7/EY7</f>
        <v>0</v>
      </c>
      <c r="FC7" s="525">
        <f>EA7+EE7+EI7+EM7+EQ7+EU7+EY7</f>
        <v>71299.3</v>
      </c>
      <c r="FD7" s="508">
        <f>EB7+EF7+EJ7+EN7+ER7+EV7+EZ7</f>
        <v>53474.475000000006</v>
      </c>
      <c r="FE7" s="670">
        <f>EC7+EG7+EK7+EO7+ES7+EW7+FA7</f>
        <v>0</v>
      </c>
      <c r="FF7" s="661">
        <f>FE7/FC7</f>
        <v>0</v>
      </c>
      <c r="FG7" s="508">
        <f>'Proy 2022 vs 2019'!AG6*FJ$4</f>
        <v>10503.116399999999</v>
      </c>
      <c r="FH7" s="508">
        <f>'Proy 2022 vs 2019'!AH6*FJ$4</f>
        <v>8402.4931199999992</v>
      </c>
      <c r="FI7" s="577"/>
      <c r="FJ7" s="578">
        <f>FI7/FG7</f>
        <v>0</v>
      </c>
      <c r="FK7" s="508">
        <f>'Proy 2022 vs 2019'!AG6*FN$4</f>
        <v>10503.116399999999</v>
      </c>
      <c r="FL7" s="508">
        <f>'Proy 2022 vs 2019'!AH6*FN$4</f>
        <v>8402.4931199999992</v>
      </c>
      <c r="FM7" s="577"/>
      <c r="FN7" s="578">
        <f>FM7/FK7</f>
        <v>0</v>
      </c>
      <c r="FO7" s="508">
        <f>'Proy 2022 vs 2019'!AG6*FR$4</f>
        <v>10503.116399999999</v>
      </c>
      <c r="FP7" s="508">
        <f>'Proy 2022 vs 2019'!AH6*FR$4</f>
        <v>8402.4931199999992</v>
      </c>
      <c r="FQ7" s="577"/>
      <c r="FR7" s="578">
        <f>FQ7/FO7</f>
        <v>0</v>
      </c>
      <c r="FS7" s="508">
        <f>'Proy 2022 vs 2019'!AG6*FV$4</f>
        <v>10503.116399999999</v>
      </c>
      <c r="FT7" s="508">
        <f>'Proy 2022 vs 2019'!AH6*FV$4</f>
        <v>8402.4931199999992</v>
      </c>
      <c r="FU7" s="577"/>
      <c r="FV7" s="578">
        <f>FU7/FS7</f>
        <v>0</v>
      </c>
      <c r="FW7" s="508">
        <f>'Proy 2022 vs 2019'!AG6*FZ$4</f>
        <v>12253.635800000002</v>
      </c>
      <c r="FX7" s="508">
        <f>'Proy 2022 vs 2019'!AH6*FZ$4</f>
        <v>9802.9086400000015</v>
      </c>
      <c r="FY7" s="577"/>
      <c r="FZ7" s="578">
        <f>FY7/FW7</f>
        <v>0</v>
      </c>
      <c r="GA7" s="508">
        <f>'Proy 2022 vs 2019'!AG6*GD$4</f>
        <v>14004.155200000001</v>
      </c>
      <c r="GB7" s="508">
        <f>'Proy 2022 vs 2019'!AH6*GD$4</f>
        <v>11203.32416</v>
      </c>
      <c r="GC7" s="577"/>
      <c r="GD7" s="578">
        <f>GC7/GA7</f>
        <v>0</v>
      </c>
      <c r="GE7" s="508">
        <f>'Proy 2022 vs 2019'!AG6*GH$4</f>
        <v>19255.713400000001</v>
      </c>
      <c r="GF7" s="508">
        <f>'Proy 2022 vs 2019'!AH6*GH$4</f>
        <v>15404.57072</v>
      </c>
      <c r="GG7" s="577"/>
      <c r="GH7" s="578">
        <f>GG7/GE7</f>
        <v>0</v>
      </c>
      <c r="GI7" s="525">
        <f>FG7+FK7+FO7+FS7+FW7+GA7+GE7</f>
        <v>87525.97</v>
      </c>
      <c r="GJ7" s="508">
        <f>FH7+FL7+FP7+FT7+FX7+GB7+GF7</f>
        <v>70020.775999999998</v>
      </c>
      <c r="GK7" s="670">
        <f>FI7+FM7+FQ7+FU7+FY7+GC7+GG7</f>
        <v>0</v>
      </c>
      <c r="GL7" s="661">
        <f>GK7/GI7</f>
        <v>0</v>
      </c>
      <c r="GM7" s="508">
        <f>'Proy 2022 vs 2019'!AL6*GP$4</f>
        <v>7161.9071999999996</v>
      </c>
      <c r="GN7" s="508">
        <f>'Proy 2022 vs 2019'!AM6*GP$4</f>
        <v>5872.7639039999995</v>
      </c>
      <c r="GO7" s="577"/>
      <c r="GP7" s="578">
        <f>GO7/GM7</f>
        <v>0</v>
      </c>
      <c r="GQ7" s="508">
        <f>'Proy 2022 vs 2019'!AL6*GT$4</f>
        <v>7161.9071999999996</v>
      </c>
      <c r="GR7" s="508">
        <f>'Proy 2022 vs 2019'!AM6*GT$4</f>
        <v>5872.7639039999995</v>
      </c>
      <c r="GS7" s="577"/>
      <c r="GT7" s="578">
        <f>GS7/GQ7</f>
        <v>0</v>
      </c>
      <c r="GU7" s="508">
        <f>'Proy 2022 vs 2019'!AL6*GX$4</f>
        <v>7161.9071999999996</v>
      </c>
      <c r="GV7" s="508">
        <f>'Proy 2022 vs 2019'!AM6*GX$4</f>
        <v>5872.7639039999995</v>
      </c>
      <c r="GW7" s="577"/>
      <c r="GX7" s="578">
        <f>GW7/GU7</f>
        <v>0</v>
      </c>
      <c r="GY7" s="508">
        <f>'Proy 2022 vs 2019'!AL6*HB$4</f>
        <v>7161.9071999999996</v>
      </c>
      <c r="GZ7" s="508">
        <f>'Proy 2022 vs 2019'!AM6*HB$4</f>
        <v>5872.7639039999995</v>
      </c>
      <c r="HA7" s="577"/>
      <c r="HB7" s="578">
        <f>HA7/GY7</f>
        <v>0</v>
      </c>
      <c r="HC7" s="508">
        <f>'Proy 2022 vs 2019'!AL6*HF$4</f>
        <v>8355.5583999999999</v>
      </c>
      <c r="HD7" s="508">
        <f>'Proy 2022 vs 2019'!AM6*HF$4</f>
        <v>6851.5578880000003</v>
      </c>
      <c r="HE7" s="577"/>
      <c r="HF7" s="578">
        <f>HE7/HC7</f>
        <v>0</v>
      </c>
      <c r="HG7" s="508">
        <f>'Proy 2022 vs 2019'!AL6*HJ$4</f>
        <v>9549.2096000000001</v>
      </c>
      <c r="HH7" s="508">
        <f>'Proy 2022 vs 2019'!AM6*HJ$4</f>
        <v>7830.3518719999993</v>
      </c>
      <c r="HI7" s="577"/>
      <c r="HJ7" s="578">
        <f>HI7/HG7</f>
        <v>0</v>
      </c>
      <c r="HK7" s="508">
        <f>'Proy 2022 vs 2019'!AL6*HN$4</f>
        <v>13130.163199999999</v>
      </c>
      <c r="HL7" s="508">
        <f>'Proy 2022 vs 2019'!AM6*HN$4</f>
        <v>10766.733823999999</v>
      </c>
      <c r="HM7" s="577"/>
      <c r="HN7" s="578">
        <f>HM7/HK7</f>
        <v>0</v>
      </c>
      <c r="HO7" s="525">
        <f>GM7+GQ7+GU7+GY7+HC7+HG7+HK7</f>
        <v>59682.559999999998</v>
      </c>
      <c r="HP7" s="508">
        <f>GN7+GR7+GV7+GZ7+HD7+HH7+HL7</f>
        <v>48939.699199999988</v>
      </c>
      <c r="HQ7" s="670">
        <f>GO7+GS7+GW7+HA7+HE7+HI7+HM7</f>
        <v>0</v>
      </c>
      <c r="HR7" s="661">
        <f>HQ7/HO7</f>
        <v>0</v>
      </c>
      <c r="HS7" s="508">
        <f>'Proy 2022 vs 2019'!AL6*HV$4</f>
        <v>7161.9071999999996</v>
      </c>
      <c r="HT7" s="508">
        <f>'Proy 2022 vs 2019'!AM6*HV$4</f>
        <v>5872.7639039999995</v>
      </c>
      <c r="HU7" s="577"/>
      <c r="HV7" s="578">
        <f>HU7/HS7</f>
        <v>0</v>
      </c>
      <c r="HW7" s="508">
        <f>'Proy 2022 vs 2019'!AL6*HZ$4</f>
        <v>7161.9071999999996</v>
      </c>
      <c r="HX7" s="508">
        <f>'Proy 2022 vs 2019'!AM6*HZ$4</f>
        <v>5872.7639039999995</v>
      </c>
      <c r="HY7" s="577"/>
      <c r="HZ7" s="578">
        <f>HY7/HW7</f>
        <v>0</v>
      </c>
      <c r="IA7" s="508">
        <f>'Proy 2022 vs 2019'!AL6*ID$4</f>
        <v>7161.9071999999996</v>
      </c>
      <c r="IB7" s="508">
        <f>'Proy 2022 vs 2019'!AM6*ID$4</f>
        <v>5872.7639039999995</v>
      </c>
      <c r="IC7" s="577"/>
      <c r="ID7" s="578">
        <f>IC7/IA7</f>
        <v>0</v>
      </c>
      <c r="IE7" s="508">
        <f>'Proy 2022 vs 2019'!AL6*IH$4</f>
        <v>7161.9071999999996</v>
      </c>
      <c r="IF7" s="508">
        <f>'Proy 2022 vs 2019'!AM6*IH$4</f>
        <v>5872.7639039999995</v>
      </c>
      <c r="IG7" s="577"/>
      <c r="IH7" s="578">
        <f>IG7/IE7</f>
        <v>0</v>
      </c>
      <c r="II7" s="508">
        <f>'Proy 2022 vs 2019'!AL6*IL$4</f>
        <v>8355.5583999999999</v>
      </c>
      <c r="IJ7" s="508">
        <f>'Proy 2022 vs 2019'!AM6*IL$4</f>
        <v>6851.5578880000003</v>
      </c>
      <c r="IK7" s="577"/>
      <c r="IL7" s="578">
        <f>IK7/II7</f>
        <v>0</v>
      </c>
      <c r="IM7" s="508">
        <f>'Proy 2022 vs 2019'!AL6*IP$4</f>
        <v>9549.2096000000001</v>
      </c>
      <c r="IN7" s="508">
        <f>'Proy 2022 vs 2019'!AM6*IP$4</f>
        <v>7830.3518719999993</v>
      </c>
      <c r="IO7" s="577"/>
      <c r="IP7" s="578">
        <f>IO7/IM7</f>
        <v>0</v>
      </c>
      <c r="IQ7" s="508">
        <f>'Proy 2022 vs 2019'!AL6*IT$4</f>
        <v>13130.163199999999</v>
      </c>
      <c r="IR7" s="508">
        <f>'Proy 2022 vs 2019'!AM6*IT$4</f>
        <v>10766.733823999999</v>
      </c>
      <c r="IS7" s="577"/>
      <c r="IT7" s="578">
        <f>IS7/IQ7</f>
        <v>0</v>
      </c>
      <c r="IU7" s="525">
        <f>HS7+HW7+IA7+IE7+II7+IM7+IQ7</f>
        <v>59682.559999999998</v>
      </c>
      <c r="IV7" s="508">
        <f>HT7+HX7+IB7+IF7+IJ7+IN7+IR7</f>
        <v>48939.699199999988</v>
      </c>
      <c r="IW7" s="660">
        <f>HU7+HY7+IC7+IG7+IK7+IO7+IS7</f>
        <v>0</v>
      </c>
      <c r="IX7" s="661">
        <f>IW7/IU7</f>
        <v>0</v>
      </c>
      <c r="IY7" s="508">
        <f>'Proy 2022 vs 2019'!BA6*JB$4</f>
        <v>7119.2231999999995</v>
      </c>
      <c r="IZ7" s="508">
        <f>'Proy 2022 vs 2019'!BB6*JB$4</f>
        <v>5552.9940959999994</v>
      </c>
      <c r="JA7" s="612"/>
      <c r="JB7" s="578">
        <f>JA7/IY7</f>
        <v>0</v>
      </c>
      <c r="JC7" s="508">
        <f>'Proy 2022 vs 2019'!BA6*JF$4</f>
        <v>7119.2231999999995</v>
      </c>
      <c r="JD7" s="508">
        <f>'Proy 2022 vs 2019'!BB6*JF$4</f>
        <v>5552.9940959999994</v>
      </c>
      <c r="JE7" s="612"/>
      <c r="JF7" s="578">
        <f>JE7/JC7</f>
        <v>0</v>
      </c>
      <c r="JG7" s="508">
        <f>'Proy 2022 vs 2019'!BA6*JJ$4</f>
        <v>7119.2231999999995</v>
      </c>
      <c r="JH7" s="508">
        <f>'Proy 2022 vs 2019'!BB6*JJ$4</f>
        <v>5552.9940959999994</v>
      </c>
      <c r="JI7" s="612"/>
      <c r="JJ7" s="578">
        <f>JI7/JG7</f>
        <v>0</v>
      </c>
      <c r="JK7" s="508">
        <f>'Proy 2022 vs 2019'!BA6*JN$4</f>
        <v>7119.2231999999995</v>
      </c>
      <c r="JL7" s="508">
        <f>'Proy 2022 vs 2019'!BB6*JN$4</f>
        <v>5552.9940959999994</v>
      </c>
      <c r="JM7" s="612"/>
      <c r="JN7" s="578">
        <f>JM7/JK7</f>
        <v>0</v>
      </c>
      <c r="JO7" s="508">
        <f>'Proy 2022 vs 2019'!BA6*JR$4</f>
        <v>8305.760400000001</v>
      </c>
      <c r="JP7" s="508">
        <f>'Proy 2022 vs 2019'!BB6*JR$4</f>
        <v>6478.4931120000001</v>
      </c>
      <c r="JQ7" s="612"/>
      <c r="JR7" s="578">
        <f>JQ7/JO7</f>
        <v>0</v>
      </c>
      <c r="JS7" s="508">
        <f>'Proy 2022 vs 2019'!BA6*JV$4</f>
        <v>9492.2975999999999</v>
      </c>
      <c r="JT7" s="508">
        <f>'Proy 2022 vs 2019'!BB6*JV$4</f>
        <v>7403.9921279999999</v>
      </c>
      <c r="JU7" s="612"/>
      <c r="JV7" s="578">
        <f>JU7/JS7</f>
        <v>0</v>
      </c>
      <c r="JW7" s="508">
        <f>'Proy 2022 vs 2019'!BA6*JZ$4</f>
        <v>13051.9092</v>
      </c>
      <c r="JX7" s="508">
        <f>'Proy 2022 vs 2019'!BB6*JZ$4</f>
        <v>10180.489175999999</v>
      </c>
      <c r="JY7" s="612"/>
      <c r="JZ7" s="578">
        <f>JY7/JW7</f>
        <v>0</v>
      </c>
      <c r="KA7" s="525">
        <f>IY7+JC7+JG7+JK7+JO7+JS7+JW7</f>
        <v>59326.86</v>
      </c>
      <c r="KB7" s="508">
        <f>IZ7+JD7+JH7+JL7+JP7+JT7+JX7</f>
        <v>46274.950799999991</v>
      </c>
      <c r="KC7" s="607">
        <f>JA7+JE7+JI7+JM7+JQ7+JU7+JY7</f>
        <v>0</v>
      </c>
      <c r="KD7" s="588">
        <f>KC7/KA7</f>
        <v>0</v>
      </c>
      <c r="KE7" s="508">
        <f>'Proy 2022 vs 2019'!BF6*KH$4</f>
        <v>8113.3571999999995</v>
      </c>
      <c r="KF7" s="508">
        <f>'Proy 2022 vs 2019'!BG6*KH$4</f>
        <v>6328.4186159999999</v>
      </c>
      <c r="KG7" s="577"/>
      <c r="KH7" s="578">
        <f>KG7/KE7</f>
        <v>0</v>
      </c>
      <c r="KI7" s="508">
        <f>'Proy 2022 vs 2019'!BF6*KL$4</f>
        <v>8113.3571999999995</v>
      </c>
      <c r="KJ7" s="508">
        <f>'Proy 2022 vs 2019'!BG6*KL$4</f>
        <v>6328.4186159999999</v>
      </c>
      <c r="KK7" s="577"/>
      <c r="KL7" s="578">
        <f>KK7/KI7</f>
        <v>0</v>
      </c>
      <c r="KM7" s="508">
        <f>'Proy 2022 vs 2019'!BF6*KP$4</f>
        <v>8113.3571999999995</v>
      </c>
      <c r="KN7" s="508">
        <f>'Proy 2022 vs 2019'!BG6*KP$4</f>
        <v>6328.4186159999999</v>
      </c>
      <c r="KO7" s="577"/>
      <c r="KP7" s="578">
        <f>KO7/KM7</f>
        <v>0</v>
      </c>
      <c r="KQ7" s="508">
        <f>'Proy 2022 vs 2019'!BF6*KT$4</f>
        <v>8113.3571999999995</v>
      </c>
      <c r="KR7" s="508">
        <f>'Proy 2022 vs 2019'!BG6*KT$4</f>
        <v>6328.4186159999999</v>
      </c>
      <c r="KS7" s="577"/>
      <c r="KT7" s="578">
        <f>KS7/KQ7</f>
        <v>0</v>
      </c>
      <c r="KU7" s="508">
        <f>'Proy 2022 vs 2019'!BF6*KX$4</f>
        <v>9465.5834000000013</v>
      </c>
      <c r="KV7" s="508">
        <f>'Proy 2022 vs 2019'!BG6*KX$4</f>
        <v>7383.1550520000001</v>
      </c>
      <c r="KW7" s="577"/>
      <c r="KX7" s="578">
        <f>KW7/KU7</f>
        <v>0</v>
      </c>
      <c r="KY7" s="508">
        <f>'Proy 2022 vs 2019'!BF6*LB$4</f>
        <v>10817.809600000001</v>
      </c>
      <c r="KZ7" s="508">
        <f>'Proy 2022 vs 2019'!BG6*LB$4</f>
        <v>8437.8914879999993</v>
      </c>
      <c r="LA7" s="577"/>
      <c r="LB7" s="578">
        <f>LA7/KY7</f>
        <v>0</v>
      </c>
      <c r="LC7" s="508">
        <f>'Proy 2022 vs 2019'!BF6*LF$4</f>
        <v>14874.4882</v>
      </c>
      <c r="LD7" s="508">
        <f>'Proy 2022 vs 2019'!BG6*LF$4</f>
        <v>11602.100795999999</v>
      </c>
      <c r="LE7" s="577"/>
      <c r="LF7" s="578">
        <f>LE7/LC7</f>
        <v>0</v>
      </c>
      <c r="LG7" s="525">
        <f>KE7+KI7+KM7+KQ7+KU7+KY7+LC7</f>
        <v>67611.31</v>
      </c>
      <c r="LH7" s="508">
        <f>KF7+KJ7+KN7+KR7+KV7+KZ7+LD7</f>
        <v>52736.821799999998</v>
      </c>
      <c r="LI7" s="607">
        <f>KG7+KK7+KO7+KS7+KW7+LA7+LE7</f>
        <v>0</v>
      </c>
      <c r="LJ7" s="588">
        <f>LI7/LG7</f>
        <v>0</v>
      </c>
      <c r="LK7" s="508">
        <f>'Proy 2022 vs 2019'!BK6*LN$4</f>
        <v>8915.0867999999991</v>
      </c>
      <c r="LL7" s="508">
        <f>'Proy 2022 vs 2019'!BL6*LN$4</f>
        <v>8023.5781199999992</v>
      </c>
      <c r="LM7" s="577"/>
      <c r="LN7" s="578">
        <f>LM7/LK7</f>
        <v>0</v>
      </c>
      <c r="LO7" s="508">
        <f>'Proy 2022 vs 2019'!BK6*LR$4</f>
        <v>8915.0867999999991</v>
      </c>
      <c r="LP7" s="508">
        <f>'Proy 2022 vs 2019'!BL6*LR$4</f>
        <v>8023.5781199999992</v>
      </c>
      <c r="LQ7" s="577"/>
      <c r="LR7" s="578">
        <f>LQ7/LO7</f>
        <v>0</v>
      </c>
      <c r="LS7" s="508">
        <f>'Proy 2022 vs 2019'!BK6*LV$4</f>
        <v>8915.0867999999991</v>
      </c>
      <c r="LT7" s="508">
        <f>'Proy 2022 vs 2019'!BL6*LV$4</f>
        <v>8023.5781199999992</v>
      </c>
      <c r="LU7" s="577"/>
      <c r="LV7" s="578">
        <f>LU7/LS7</f>
        <v>0</v>
      </c>
      <c r="LW7" s="508">
        <f>'Proy 2022 vs 2019'!BK6*LZ$4</f>
        <v>8915.0867999999991</v>
      </c>
      <c r="LX7" s="508">
        <f>'Proy 2022 vs 2019'!BL6*LZ$4</f>
        <v>8023.5781199999992</v>
      </c>
      <c r="LY7" s="577"/>
      <c r="LZ7" s="578">
        <f>LY7/LW7</f>
        <v>0</v>
      </c>
      <c r="MA7" s="508">
        <f>'Proy 2022 vs 2019'!BK6*MD$4</f>
        <v>10400.934600000001</v>
      </c>
      <c r="MB7" s="508">
        <f>'Proy 2022 vs 2019'!BL6*MD$4</f>
        <v>9360.8411400000005</v>
      </c>
      <c r="MC7" s="577"/>
      <c r="MD7" s="578">
        <f>MC7/MA7</f>
        <v>0</v>
      </c>
      <c r="ME7" s="508">
        <f>'Proy 2022 vs 2019'!BK6*MH$4</f>
        <v>11886.7824</v>
      </c>
      <c r="MF7" s="508">
        <f>'Proy 2022 vs 2019'!BL6*MH$4</f>
        <v>10698.104160000001</v>
      </c>
      <c r="MG7" s="577"/>
      <c r="MH7" s="578">
        <f>MG7/ME7</f>
        <v>0</v>
      </c>
      <c r="MI7" s="508">
        <f>'Proy 2022 vs 2019'!BK6*ML$4</f>
        <v>16344.325800000001</v>
      </c>
      <c r="MJ7" s="508">
        <f>'Proy 2022 vs 2019'!BL6*ML$4</f>
        <v>14709.89322</v>
      </c>
      <c r="MK7" s="577"/>
      <c r="ML7" s="578">
        <f>MK7/MI7</f>
        <v>0</v>
      </c>
      <c r="MM7" s="525">
        <f>LK7+LO7+LS7+LW7+MA7+ME7+MI7</f>
        <v>74292.39</v>
      </c>
      <c r="MN7" s="508">
        <f>LL7+LP7+LT7+LX7+MB7+MF7+MJ7</f>
        <v>66863.150999999998</v>
      </c>
      <c r="MO7" s="607">
        <f>LM7+LQ7+LU7+LY7+MC7+MG7+MK7</f>
        <v>0</v>
      </c>
      <c r="MP7" s="588">
        <f>MO7/MM7</f>
        <v>0</v>
      </c>
      <c r="MQ7" s="508">
        <f>'Proy 2022 vs 2019'!BP6*MT$4</f>
        <v>9618.9143999999997</v>
      </c>
      <c r="MR7" s="508">
        <f>'Proy 2022 vs 2019'!BQ6*MT$4</f>
        <v>8657.0229599999984</v>
      </c>
      <c r="MS7" s="577"/>
      <c r="MT7" s="578">
        <f>MS7/MQ7</f>
        <v>0</v>
      </c>
      <c r="MU7" s="508">
        <f>'Proy 2022 vs 2019'!BP6*MX$4</f>
        <v>9618.9143999999997</v>
      </c>
      <c r="MV7" s="508">
        <f>'Proy 2022 vs 2019'!BQ6*MX$4</f>
        <v>8657.0229599999984</v>
      </c>
      <c r="MW7" s="577"/>
      <c r="MX7" s="578">
        <f>MW7/MU7</f>
        <v>0</v>
      </c>
      <c r="MY7" s="508">
        <f>'Proy 2022 vs 2019'!BP6*NB$4</f>
        <v>9618.9143999999997</v>
      </c>
      <c r="MZ7" s="508">
        <f>'Proy 2022 vs 2019'!BQ6*NB$4</f>
        <v>8657.0229599999984</v>
      </c>
      <c r="NA7" s="577"/>
      <c r="NB7" s="578">
        <f>NA7/MY7</f>
        <v>0</v>
      </c>
      <c r="NC7" s="508">
        <f>'Proy 2022 vs 2019'!BP6*NF$4</f>
        <v>9618.9143999999997</v>
      </c>
      <c r="ND7" s="508">
        <f>'Proy 2022 vs 2019'!BQ6*NF$4</f>
        <v>8657.0229599999984</v>
      </c>
      <c r="NE7" s="577"/>
      <c r="NF7" s="578">
        <f>NE7/NC7</f>
        <v>0</v>
      </c>
      <c r="NG7" s="508">
        <f>'Proy 2022 vs 2019'!BP6*NJ$4</f>
        <v>11222.066800000001</v>
      </c>
      <c r="NH7" s="508">
        <f>'Proy 2022 vs 2019'!BQ6*NJ$4</f>
        <v>10099.860119999999</v>
      </c>
      <c r="NI7" s="577"/>
      <c r="NJ7" s="578">
        <f>NI7/NG7</f>
        <v>0</v>
      </c>
      <c r="NK7" s="508">
        <f>'Proy 2022 vs 2019'!BP6*NN$4</f>
        <v>12825.2192</v>
      </c>
      <c r="NL7" s="508">
        <f>'Proy 2022 vs 2019'!BQ6*NN$4</f>
        <v>11542.697279999998</v>
      </c>
      <c r="NM7" s="577"/>
      <c r="NN7" s="578">
        <f>NM7/NK7</f>
        <v>0</v>
      </c>
      <c r="NO7" s="508">
        <f>'Proy 2022 vs 2019'!BP6*NR$4</f>
        <v>17634.6764</v>
      </c>
      <c r="NP7" s="508">
        <f>'Proy 2022 vs 2019'!BQ6*NR$4</f>
        <v>15871.208759999998</v>
      </c>
      <c r="NQ7" s="577"/>
      <c r="NR7" s="578">
        <f>NQ7/NO7</f>
        <v>0</v>
      </c>
      <c r="NS7" s="525">
        <f>MQ7+MU7+MY7+NC7+NG7+NK7+NO7</f>
        <v>80157.62</v>
      </c>
      <c r="NT7" s="508">
        <f>MR7+MV7+MZ7+ND7+NH7+NL7+NP7</f>
        <v>72141.857999999993</v>
      </c>
      <c r="NU7" s="587">
        <f>MS7+MW7+NA7+NE7+NI7+NM7+NQ7</f>
        <v>0</v>
      </c>
      <c r="NV7" s="588">
        <f>NU7/NS7</f>
        <v>0</v>
      </c>
      <c r="NW7" s="508">
        <f>'Proy 2022 vs 2019'!BU6*NZ$4</f>
        <v>9967.8132000000005</v>
      </c>
      <c r="NX7" s="508">
        <f>'Proy 2022 vs 2019'!BV6*NZ$4</f>
        <v>8971.0318800000005</v>
      </c>
      <c r="NY7" s="577"/>
      <c r="NZ7" s="578">
        <f>NY7/NW7</f>
        <v>0</v>
      </c>
      <c r="OA7" s="508">
        <f>'Proy 2022 vs 2019'!BU6*OD$4</f>
        <v>9967.8132000000005</v>
      </c>
      <c r="OB7" s="508">
        <f>'Proy 2022 vs 2019'!BV6*OD$4</f>
        <v>8971.0318800000005</v>
      </c>
      <c r="OC7" s="577"/>
      <c r="OD7" s="578">
        <f>OC7/OA7</f>
        <v>0</v>
      </c>
      <c r="OE7" s="508">
        <f>'Proy 2022 vs 2019'!BU6*OH$4</f>
        <v>9967.8132000000005</v>
      </c>
      <c r="OF7" s="508">
        <f>'Proy 2022 vs 2019'!BV6*OH$4</f>
        <v>8971.0318800000005</v>
      </c>
      <c r="OG7" s="577"/>
      <c r="OH7" s="578">
        <f>OG7/OE7</f>
        <v>0</v>
      </c>
      <c r="OI7" s="508">
        <f>'Proy 2022 vs 2019'!BU6*OL$4</f>
        <v>9967.8132000000005</v>
      </c>
      <c r="OJ7" s="508">
        <f>'Proy 2022 vs 2019'!BV6*OL$4</f>
        <v>8971.0318800000005</v>
      </c>
      <c r="OK7" s="577"/>
      <c r="OL7" s="578">
        <f>OK7/OI7</f>
        <v>0</v>
      </c>
      <c r="OM7" s="508">
        <f>'Proy 2022 vs 2019'!BU6*OP$4</f>
        <v>11629.115400000001</v>
      </c>
      <c r="ON7" s="508">
        <f>'Proy 2022 vs 2019'!BV6*OP$4</f>
        <v>10466.203860000001</v>
      </c>
      <c r="OO7" s="577"/>
      <c r="OP7" s="578">
        <f>OO7/OM7</f>
        <v>0</v>
      </c>
      <c r="OQ7" s="508">
        <f>'Proy 2022 vs 2019'!BU6*OT$4</f>
        <v>13290.417600000001</v>
      </c>
      <c r="OR7" s="508">
        <f>'Proy 2022 vs 2019'!BV6*OT$4</f>
        <v>11961.375840000001</v>
      </c>
      <c r="OS7" s="577"/>
      <c r="OT7" s="578">
        <f>OS7/OQ7</f>
        <v>0</v>
      </c>
      <c r="OU7" s="508">
        <f>'Proy 2022 vs 2019'!BU6*OX$4</f>
        <v>18274.324199999999</v>
      </c>
      <c r="OV7" s="508">
        <f>'Proy 2022 vs 2019'!BV6*OX$4</f>
        <v>16446.891780000002</v>
      </c>
      <c r="OW7" s="577"/>
      <c r="OX7" s="578">
        <f>OW7/OU7</f>
        <v>0</v>
      </c>
      <c r="OY7" s="525">
        <f>NW7+OA7+OE7+OI7+OM7+OQ7+OU7</f>
        <v>83065.11</v>
      </c>
      <c r="OZ7" s="508">
        <f>NX7+OB7+OF7+OJ7+ON7+OR7+OV7</f>
        <v>74758.599000000002</v>
      </c>
      <c r="PA7" s="587">
        <f>NY7+OC7+OG7+OK7+OO7+OS7+OW7</f>
        <v>0</v>
      </c>
      <c r="PB7" s="588">
        <f>PA7/OY7</f>
        <v>0</v>
      </c>
      <c r="PC7" s="508">
        <f>'Proy 2022 vs 2019'!CE6*PF$4</f>
        <v>9620.4779999999992</v>
      </c>
      <c r="PD7" s="508">
        <f>'Proy 2022 vs 2019'!CF6*PF$4</f>
        <v>8658.4301999999989</v>
      </c>
      <c r="PE7" s="612"/>
      <c r="PF7" s="578">
        <f>PE7/PC7</f>
        <v>0</v>
      </c>
      <c r="PG7" s="508">
        <f>'Proy 2022 vs 2019'!CE6*PJ$4</f>
        <v>9620.4779999999992</v>
      </c>
      <c r="PH7" s="508">
        <f>'Proy 2022 vs 2019'!CF6*PJ$4</f>
        <v>8658.4301999999989</v>
      </c>
      <c r="PI7" s="577"/>
      <c r="PJ7" s="578">
        <f>PI7/PG7</f>
        <v>0</v>
      </c>
      <c r="PK7" s="508">
        <f>'Proy 2022 vs 2019'!CE6*PN$4</f>
        <v>9620.4779999999992</v>
      </c>
      <c r="PL7" s="508">
        <f>'Proy 2022 vs 2019'!CF6*PN$4</f>
        <v>8658.4301999999989</v>
      </c>
      <c r="PM7" s="577"/>
      <c r="PN7" s="578">
        <f>PM7/PK7</f>
        <v>0</v>
      </c>
      <c r="PO7" s="508">
        <f>'Proy 2022 vs 2019'!CE6*PR$4</f>
        <v>9620.4779999999992</v>
      </c>
      <c r="PP7" s="508">
        <f>'Proy 2022 vs 2019'!CF6*PR$4</f>
        <v>8658.4301999999989</v>
      </c>
      <c r="PQ7" s="577"/>
      <c r="PR7" s="578">
        <f>PQ7/PO7</f>
        <v>0</v>
      </c>
      <c r="PS7" s="508">
        <f>'Proy 2022 vs 2019'!CE6*PV$4</f>
        <v>11223.891</v>
      </c>
      <c r="PT7" s="508">
        <f>'Proy 2022 vs 2019'!CF6*PV$4</f>
        <v>10101.501899999999</v>
      </c>
      <c r="PU7" s="577"/>
      <c r="PV7" s="578">
        <f>PU7/PS7</f>
        <v>0</v>
      </c>
      <c r="PW7" s="508">
        <f>'Proy 2022 vs 2019'!CE6*PZ$4</f>
        <v>12827.304</v>
      </c>
      <c r="PX7" s="508">
        <f>'Proy 2022 vs 2019'!CF6*PZ$4</f>
        <v>11544.5736</v>
      </c>
      <c r="PY7" s="577"/>
      <c r="PZ7" s="578">
        <f>PY7/PW7</f>
        <v>0</v>
      </c>
      <c r="QA7" s="508">
        <f>'Proy 2022 vs 2019'!CE6*QD$4</f>
        <v>17637.542999999998</v>
      </c>
      <c r="QB7" s="508">
        <f>'Proy 2022 vs 2019'!CF6*QD$4</f>
        <v>15873.788699999999</v>
      </c>
      <c r="QC7" s="577"/>
      <c r="QD7" s="578">
        <f>QC7/QA7</f>
        <v>0</v>
      </c>
      <c r="QE7" s="525">
        <f>PC7+PG7+PK7+PO7+PS7+PW7+QA7</f>
        <v>80170.649999999994</v>
      </c>
      <c r="QF7" s="508">
        <f>PD7+PH7+PL7+PP7+PT7+PX7+QB7</f>
        <v>72153.585000000006</v>
      </c>
      <c r="QG7" s="670">
        <f>PE7+PI7+PM7+PQ7+PU7+PY7+QC7</f>
        <v>0</v>
      </c>
      <c r="QH7" s="661">
        <f>QG7/QE7</f>
        <v>0</v>
      </c>
      <c r="QI7" s="508">
        <f>'Proy 2022 vs 2019'!CJ6*QL$4</f>
        <v>10576.4244</v>
      </c>
      <c r="QJ7" s="508">
        <f>'Proy 2022 vs 2019'!CK6*QL$4</f>
        <v>9518.7819600000003</v>
      </c>
      <c r="QK7" s="577"/>
      <c r="QL7" s="578">
        <f>QK7/QI7</f>
        <v>0</v>
      </c>
      <c r="QM7" s="508">
        <f>'Proy 2022 vs 2019'!CJ6*QP$4</f>
        <v>10576.4244</v>
      </c>
      <c r="QN7" s="508">
        <f>'Proy 2022 vs 2019'!CK6*QP$4</f>
        <v>9518.7819600000003</v>
      </c>
      <c r="QO7" s="577"/>
      <c r="QP7" s="578">
        <f>QO7/QM7</f>
        <v>0</v>
      </c>
      <c r="QQ7" s="508">
        <f>'Proy 2022 vs 2019'!CJ6*QT$4</f>
        <v>10576.4244</v>
      </c>
      <c r="QR7" s="508">
        <f>'Proy 2022 vs 2019'!CK6*QT$4</f>
        <v>9518.7819600000003</v>
      </c>
      <c r="QS7" s="577"/>
      <c r="QT7" s="578">
        <f>QS7/QQ7</f>
        <v>0</v>
      </c>
      <c r="QU7" s="508">
        <f>'Proy 2022 vs 2019'!CJ6*QX$4</f>
        <v>10576.4244</v>
      </c>
      <c r="QV7" s="508">
        <f>'Proy 2022 vs 2019'!CK6*QX$4</f>
        <v>9518.7819600000003</v>
      </c>
      <c r="QW7" s="577"/>
      <c r="QX7" s="578">
        <f>QW7/QU7</f>
        <v>0</v>
      </c>
      <c r="QY7" s="508">
        <f>'Proy 2022 vs 2019'!CJ6*RB$4</f>
        <v>12339.1618</v>
      </c>
      <c r="QZ7" s="508">
        <f>'Proy 2022 vs 2019'!CK6*RB$4</f>
        <v>11105.245620000002</v>
      </c>
      <c r="RA7" s="577"/>
      <c r="RB7" s="578">
        <f>RA7/QY7</f>
        <v>0</v>
      </c>
      <c r="RC7" s="508">
        <f>'Proy 2022 vs 2019'!CJ6*RF$4</f>
        <v>14101.8992</v>
      </c>
      <c r="RD7" s="508">
        <f>'Proy 2022 vs 2019'!CK6*RF$4</f>
        <v>12691.709280000001</v>
      </c>
      <c r="RE7" s="577"/>
      <c r="RF7" s="578">
        <f>RE7/RC7</f>
        <v>0</v>
      </c>
      <c r="RG7" s="508">
        <f>'Proy 2022 vs 2019'!CJ6*RJ$4</f>
        <v>19390.111399999998</v>
      </c>
      <c r="RH7" s="508">
        <f>'Proy 2022 vs 2019'!CK6*RJ$4</f>
        <v>17451.100260000003</v>
      </c>
      <c r="RI7" s="577"/>
      <c r="RJ7" s="578">
        <f>RI7/RG7</f>
        <v>0</v>
      </c>
      <c r="RK7" s="525">
        <f>QI7+QM7+QQ7+QU7+QY7+RC7+RG7</f>
        <v>88136.87</v>
      </c>
      <c r="RL7" s="508">
        <f>QJ7+QN7+QR7+QV7+QZ7+RD7+RH7</f>
        <v>79323.183000000005</v>
      </c>
      <c r="RM7" s="670">
        <f>QK7+QO7+QS7+QW7+RA7+RE7+RI7</f>
        <v>0</v>
      </c>
      <c r="RN7" s="661">
        <f>RM7/RK7</f>
        <v>0</v>
      </c>
      <c r="RO7" s="508">
        <f>'Proy 2022 vs 2019'!CO6*RR$4</f>
        <v>9625.5</v>
      </c>
      <c r="RP7" s="508">
        <f>'Proy 2022 vs 2019'!CP6*RR$4</f>
        <v>8662.9499999999989</v>
      </c>
      <c r="RQ7" s="577"/>
      <c r="RR7" s="578">
        <f>RQ7/RO7</f>
        <v>0</v>
      </c>
      <c r="RS7" s="508">
        <f>'Proy 2022 vs 2019'!CO6*RV$4</f>
        <v>9625.5</v>
      </c>
      <c r="RT7" s="508">
        <f>'Proy 2022 vs 2019'!CP6*RV$4</f>
        <v>8662.9499999999989</v>
      </c>
      <c r="RU7" s="577"/>
      <c r="RV7" s="578">
        <f>RU7/RS7</f>
        <v>0</v>
      </c>
      <c r="RW7" s="508">
        <f>'Proy 2022 vs 2019'!CO6*RZ$4</f>
        <v>9625.5</v>
      </c>
      <c r="RX7" s="508">
        <f>'Proy 2022 vs 2019'!CP6*RZ$4</f>
        <v>8662.9499999999989</v>
      </c>
      <c r="RY7" s="577"/>
      <c r="RZ7" s="578">
        <f>RY7/RW7</f>
        <v>0</v>
      </c>
      <c r="SA7" s="508">
        <f>'Proy 2022 vs 2019'!CO6*SD$4</f>
        <v>9625.5</v>
      </c>
      <c r="SB7" s="508">
        <f>'Proy 2022 vs 2019'!CP6*SD$4</f>
        <v>8662.9499999999989</v>
      </c>
      <c r="SC7" s="577"/>
      <c r="SD7" s="578">
        <f>SC7/SA7</f>
        <v>0</v>
      </c>
      <c r="SE7" s="508">
        <f>'Proy 2022 vs 2019'!CO6*SH$4</f>
        <v>11229.750000000002</v>
      </c>
      <c r="SF7" s="508">
        <f>'Proy 2022 vs 2019'!CP6*SH$4</f>
        <v>10106.775000000001</v>
      </c>
      <c r="SG7" s="577"/>
      <c r="SH7" s="578">
        <f>SG7/SE7</f>
        <v>0</v>
      </c>
      <c r="SI7" s="508">
        <f>'Proy 2022 vs 2019'!CO6*SL$4</f>
        <v>12834</v>
      </c>
      <c r="SJ7" s="508">
        <f>'Proy 2022 vs 2019'!CP6*SL$4</f>
        <v>11550.6</v>
      </c>
      <c r="SK7" s="577"/>
      <c r="SL7" s="578">
        <f>SK7/SI7</f>
        <v>0</v>
      </c>
      <c r="SM7" s="508">
        <f>'Proy 2022 vs 2019'!CO6*SP$4</f>
        <v>17646.75</v>
      </c>
      <c r="SN7" s="508">
        <f>'Proy 2022 vs 2019'!CP6*SP$4</f>
        <v>15882.075000000001</v>
      </c>
      <c r="SO7" s="577"/>
      <c r="SP7" s="578">
        <f>SO7/SM7</f>
        <v>0</v>
      </c>
      <c r="SQ7" s="525">
        <f>RO7+RS7+RW7+SA7+SE7+SI7+SM7</f>
        <v>80212.5</v>
      </c>
      <c r="SR7" s="508">
        <f>RP7+RT7+RX7+SB7+SF7+SJ7+SN7</f>
        <v>72191.25</v>
      </c>
      <c r="SS7" s="670">
        <f>RQ7+RU7+RY7+SC7+SG7+SK7+SO7</f>
        <v>0</v>
      </c>
      <c r="ST7" s="661">
        <f>SS7/SQ7</f>
        <v>0</v>
      </c>
      <c r="SU7" s="508">
        <f>'Proy 2022 vs 2019'!CT6*SX$4</f>
        <v>15474.370799999999</v>
      </c>
      <c r="SV7" s="508">
        <f>'Proy 2022 vs 2019'!CU6*SX$4</f>
        <v>15010.139675999999</v>
      </c>
      <c r="SW7" s="577"/>
      <c r="SX7" s="578">
        <f>SW7/SU7</f>
        <v>0</v>
      </c>
      <c r="SY7" s="508">
        <f>'Proy 2022 vs 2019'!CT6*TB$4</f>
        <v>15474.370799999999</v>
      </c>
      <c r="SZ7" s="508">
        <f>'Proy 2022 vs 2019'!CU6*TB$4</f>
        <v>15010.139675999999</v>
      </c>
      <c r="TA7" s="577"/>
      <c r="TB7" s="578">
        <f>TA7/SY7</f>
        <v>0</v>
      </c>
      <c r="TC7" s="508">
        <f>'Proy 2022 vs 2019'!CT6*TF$4</f>
        <v>15474.370799999999</v>
      </c>
      <c r="TD7" s="508">
        <f>'Proy 2022 vs 2019'!CU6*TF$4</f>
        <v>15010.139675999999</v>
      </c>
      <c r="TE7" s="577"/>
      <c r="TF7" s="578">
        <f>TE7/TC7</f>
        <v>0</v>
      </c>
      <c r="TG7" s="508">
        <f>'Proy 2022 vs 2019'!CT6*TJ$4</f>
        <v>15474.370799999999</v>
      </c>
      <c r="TH7" s="508">
        <f>'Proy 2022 vs 2019'!CU6*TJ$4</f>
        <v>15010.139675999999</v>
      </c>
      <c r="TI7" s="577"/>
      <c r="TJ7" s="578">
        <f>TI7/TG7</f>
        <v>0</v>
      </c>
      <c r="TK7" s="508">
        <f>'Proy 2022 vs 2019'!CT6*TN$4</f>
        <v>18053.4326</v>
      </c>
      <c r="TL7" s="508">
        <f>'Proy 2022 vs 2019'!CU6*TN$4</f>
        <v>17511.829622000001</v>
      </c>
      <c r="TM7" s="577"/>
      <c r="TN7" s="578">
        <f>TM7/TK7</f>
        <v>0</v>
      </c>
      <c r="TO7" s="508">
        <f>'Proy 2022 vs 2019'!CT6*TR$4</f>
        <v>20632.4944</v>
      </c>
      <c r="TP7" s="508">
        <f>'Proy 2022 vs 2019'!CU6*TR$4</f>
        <v>20013.519568</v>
      </c>
      <c r="TQ7" s="577"/>
      <c r="TR7" s="578">
        <f>TQ7/TO7</f>
        <v>0</v>
      </c>
      <c r="TS7" s="508">
        <f>'Proy 2022 vs 2019'!CT6*TV$4</f>
        <v>28369.679799999998</v>
      </c>
      <c r="TT7" s="508">
        <f>'Proy 2022 vs 2019'!CU6*TV$4</f>
        <v>27518.589405999999</v>
      </c>
      <c r="TU7" s="577"/>
      <c r="TV7" s="578">
        <f>TU7/TS7</f>
        <v>0</v>
      </c>
      <c r="TW7" s="525">
        <f>SU7+SY7+TC7+TG7+TK7+TO7+TS7</f>
        <v>128953.08999999998</v>
      </c>
      <c r="TX7" s="508">
        <f>SV7+SZ7+TD7+TH7+TL7+TP7+TT7</f>
        <v>125084.4973</v>
      </c>
      <c r="TY7" s="660">
        <f>SW7+TA7+TE7+TI7+TM7+TQ7+TU7</f>
        <v>0</v>
      </c>
      <c r="TZ7" s="661">
        <f>TY7/TW7</f>
        <v>0</v>
      </c>
      <c r="UA7" s="508">
        <f>'Proy 2022 vs 2019'!DD6*UD$4</f>
        <v>14504.373599999999</v>
      </c>
      <c r="UB7" s="508">
        <f>'Proy 2022 vs 2019'!DE6*UD$4</f>
        <v>9717.9303120000004</v>
      </c>
      <c r="UC7" s="612"/>
      <c r="UD7" s="578">
        <f>UC7/UA7</f>
        <v>0</v>
      </c>
      <c r="UE7" s="508">
        <f>'Proy 2022 vs 2019'!DD6*UH$4</f>
        <v>14504.373599999999</v>
      </c>
      <c r="UF7" s="508">
        <f>'Proy 2022 vs 2019'!DE6*UH$4</f>
        <v>9717.9303120000004</v>
      </c>
      <c r="UG7" s="577"/>
      <c r="UH7" s="578">
        <f>UG7/UE7</f>
        <v>0</v>
      </c>
      <c r="UI7" s="508">
        <f>'Proy 2022 vs 2019'!DD6*UL$4</f>
        <v>14504.373599999999</v>
      </c>
      <c r="UJ7" s="508">
        <f>'Proy 2022 vs 2019'!DE6*UL$4</f>
        <v>9717.9303120000004</v>
      </c>
      <c r="UK7" s="577"/>
      <c r="UL7" s="578">
        <f>UK7/UI7</f>
        <v>0</v>
      </c>
      <c r="UM7" s="508">
        <f>'Proy 2022 vs 2019'!DD6*UP$4</f>
        <v>14504.373599999999</v>
      </c>
      <c r="UN7" s="508">
        <f>'Proy 2022 vs 2019'!DE6*UP$4</f>
        <v>9717.9303120000004</v>
      </c>
      <c r="UO7" s="577"/>
      <c r="UP7" s="578">
        <f>UO7/UM7</f>
        <v>0</v>
      </c>
      <c r="UQ7" s="508">
        <f>'Proy 2022 vs 2019'!DD6*UT$4</f>
        <v>16921.769200000002</v>
      </c>
      <c r="UR7" s="508">
        <f>'Proy 2022 vs 2019'!DE6*UT$4</f>
        <v>11337.585364000002</v>
      </c>
      <c r="US7" s="577"/>
      <c r="UT7" s="578">
        <f>US7/UQ7</f>
        <v>0</v>
      </c>
      <c r="UU7" s="508">
        <f>'Proy 2022 vs 2019'!DD6*UX$4</f>
        <v>19339.164799999999</v>
      </c>
      <c r="UV7" s="508">
        <f>'Proy 2022 vs 2019'!DE6*UX$4</f>
        <v>12957.240416000001</v>
      </c>
      <c r="UW7" s="577"/>
      <c r="UX7" s="578">
        <f>UW7/UU7</f>
        <v>0</v>
      </c>
      <c r="UY7" s="508">
        <f>'Proy 2022 vs 2019'!DD6*VB$4</f>
        <v>26591.351599999998</v>
      </c>
      <c r="UZ7" s="508">
        <f>'Proy 2022 vs 2019'!DE6*VB$4</f>
        <v>17816.205572000003</v>
      </c>
      <c r="VA7" s="577"/>
      <c r="VB7" s="578">
        <f>VA7/UY7</f>
        <v>0</v>
      </c>
      <c r="VC7" s="525">
        <f>UA7+UE7+UI7+UM7+UQ7+UU7+UY7</f>
        <v>120869.78</v>
      </c>
      <c r="VD7" s="508">
        <f>UB7+UF7+UJ7+UN7+UR7+UV7+UZ7</f>
        <v>80982.752600000007</v>
      </c>
      <c r="VE7" s="637">
        <f>UC7+UG7+UK7+UO7+US7+UW7+VA7</f>
        <v>0</v>
      </c>
      <c r="VF7" s="638">
        <f>VE7/VC7</f>
        <v>0</v>
      </c>
      <c r="VG7" s="508">
        <f>'Proy 2022 vs 2019'!DI6*VJ$4</f>
        <v>10618.607999999998</v>
      </c>
      <c r="VH7" s="508">
        <f>'Proy 2022 vs 2019'!DJ6*VJ$4</f>
        <v>12975.938975999998</v>
      </c>
      <c r="VI7" s="577"/>
      <c r="VJ7" s="578">
        <f>VI7/VG7</f>
        <v>0</v>
      </c>
      <c r="VK7" s="508">
        <f>'Proy 2022 vs 2019'!DI6*VN$4</f>
        <v>10618.607999999998</v>
      </c>
      <c r="VL7" s="508">
        <f>'Proy 2022 vs 2019'!DJ6*VN$4</f>
        <v>12975.938975999998</v>
      </c>
      <c r="VM7" s="577"/>
      <c r="VN7" s="578">
        <f>VM7/VK7</f>
        <v>0</v>
      </c>
      <c r="VO7" s="508">
        <f>'Proy 2022 vs 2019'!DI6*VR$4</f>
        <v>10618.607999999998</v>
      </c>
      <c r="VP7" s="508">
        <f>'Proy 2022 vs 2019'!DJ6*VR$4</f>
        <v>12975.938975999998</v>
      </c>
      <c r="VQ7" s="577"/>
      <c r="VR7" s="578">
        <f>VQ7/VO7</f>
        <v>0</v>
      </c>
      <c r="VS7" s="508">
        <f>'Proy 2022 vs 2019'!DI6*VV$4</f>
        <v>10618.607999999998</v>
      </c>
      <c r="VT7" s="508">
        <f>'Proy 2022 vs 2019'!DJ6*VV$4</f>
        <v>12975.938975999998</v>
      </c>
      <c r="VU7" s="577"/>
      <c r="VV7" s="578">
        <f>VU7/VS7</f>
        <v>0</v>
      </c>
      <c r="VW7" s="508">
        <f>'Proy 2022 vs 2019'!DI6*VZ$4</f>
        <v>12388.376</v>
      </c>
      <c r="VX7" s="508">
        <f>'Proy 2022 vs 2019'!DJ6*VZ$4</f>
        <v>15138.595471999999</v>
      </c>
      <c r="VY7" s="577"/>
      <c r="VZ7" s="578">
        <f>VY7/VW7</f>
        <v>0</v>
      </c>
      <c r="WA7" s="508">
        <f>'Proy 2022 vs 2019'!DI6*WD$4</f>
        <v>14158.144</v>
      </c>
      <c r="WB7" s="508">
        <f>'Proy 2022 vs 2019'!DJ6*WD$4</f>
        <v>17301.251967999997</v>
      </c>
      <c r="WC7" s="577"/>
      <c r="WD7" s="578">
        <f>WC7/WA7</f>
        <v>0</v>
      </c>
      <c r="WE7" s="508">
        <f>'Proy 2022 vs 2019'!DI6*WH$4</f>
        <v>19467.448</v>
      </c>
      <c r="WF7" s="508">
        <f>'Proy 2022 vs 2019'!DJ6*WH$4</f>
        <v>23789.221455999996</v>
      </c>
      <c r="WG7" s="577"/>
      <c r="WH7" s="578">
        <f>WG7/WE7</f>
        <v>0</v>
      </c>
      <c r="WI7" s="525">
        <f>VG7+VK7+VO7+VS7+VW7+WA7+WE7</f>
        <v>88488.4</v>
      </c>
      <c r="WJ7" s="508">
        <f>VH7+VL7+VP7+VT7+VX7+WB7+WF7</f>
        <v>108132.82479999999</v>
      </c>
      <c r="WK7" s="637">
        <f>VI7+VM7+VQ7+VU7+VY7+WC7+WG7</f>
        <v>0</v>
      </c>
      <c r="WL7" s="638">
        <f>WK7/WI7</f>
        <v>0</v>
      </c>
      <c r="WM7" s="508">
        <f>'Proy 2022 vs 2019'!DN6*WP$4</f>
        <v>11657.359200000001</v>
      </c>
      <c r="WN7" s="508">
        <f>'Proy 2022 vs 2019'!DO6*WP$4</f>
        <v>10491.62328</v>
      </c>
      <c r="WO7" s="577"/>
      <c r="WP7" s="578">
        <f>WO7/WM7</f>
        <v>0</v>
      </c>
      <c r="WQ7" s="508">
        <f>'Proy 2022 vs 2019'!DN6*WT$4</f>
        <v>11657.359200000001</v>
      </c>
      <c r="WR7" s="508">
        <f>'Proy 2022 vs 2019'!DO6*WT$4</f>
        <v>10491.62328</v>
      </c>
      <c r="WS7" s="577"/>
      <c r="WT7" s="578">
        <f>WS7/WQ7</f>
        <v>0</v>
      </c>
      <c r="WU7" s="508">
        <f>'Proy 2022 vs 2019'!DN6*WX$4</f>
        <v>11657.359200000001</v>
      </c>
      <c r="WV7" s="508">
        <f>'Proy 2022 vs 2019'!DO6*WX$4</f>
        <v>10491.62328</v>
      </c>
      <c r="WW7" s="577"/>
      <c r="WX7" s="578">
        <f>WW7/WU7</f>
        <v>0</v>
      </c>
      <c r="WY7" s="508">
        <f>'Proy 2022 vs 2019'!DN6*XB$4</f>
        <v>11657.359200000001</v>
      </c>
      <c r="WZ7" s="508">
        <f>'Proy 2022 vs 2019'!DO6*XB$4</f>
        <v>10491.62328</v>
      </c>
      <c r="XA7" s="577"/>
      <c r="XB7" s="578">
        <f>XA7/WY7</f>
        <v>0</v>
      </c>
      <c r="XC7" s="508">
        <f>'Proy 2022 vs 2019'!DN6*XF$4</f>
        <v>13600.252400000001</v>
      </c>
      <c r="XD7" s="508">
        <f>'Proy 2022 vs 2019'!DO6*XF$4</f>
        <v>12240.227160000002</v>
      </c>
      <c r="XE7" s="577"/>
      <c r="XF7" s="578">
        <f>XE7/XC7</f>
        <v>0</v>
      </c>
      <c r="XG7" s="508">
        <f>'Proy 2022 vs 2019'!DN6*XJ$4</f>
        <v>15543.145600000002</v>
      </c>
      <c r="XH7" s="508">
        <f>'Proy 2022 vs 2019'!DO6*XJ$4</f>
        <v>13988.831040000001</v>
      </c>
      <c r="XI7" s="577"/>
      <c r="XJ7" s="578">
        <f>XI7/XG7</f>
        <v>0</v>
      </c>
      <c r="XK7" s="508">
        <f>'Proy 2022 vs 2019'!DN6*XN$4</f>
        <v>21371.825199999999</v>
      </c>
      <c r="XL7" s="508">
        <f>'Proy 2022 vs 2019'!DO6*XN$4</f>
        <v>19234.642680000001</v>
      </c>
      <c r="XM7" s="577"/>
      <c r="XN7" s="578">
        <f>XM7/XK7</f>
        <v>0</v>
      </c>
      <c r="XO7" s="525">
        <f>WM7+WQ7+WU7+WY7+XC7+XG7+XK7</f>
        <v>97144.66</v>
      </c>
      <c r="XP7" s="508">
        <f>WN7+WR7+WV7+WZ7+XD7+XH7+XL7</f>
        <v>87430.194000000003</v>
      </c>
      <c r="XQ7" s="637">
        <f>WO7+WS7+WW7+XA7+XE7+XI7+XM7</f>
        <v>0</v>
      </c>
      <c r="XR7" s="638">
        <f>XQ7/XO7</f>
        <v>0</v>
      </c>
      <c r="XS7" s="508">
        <f>'Proy 2022 vs 2019'!DS6*XV$4</f>
        <v>8463.4343999999983</v>
      </c>
      <c r="XT7" s="508">
        <f>'Proy 2022 vs 2019'!DT6*XV$4</f>
        <v>7617.0909599999986</v>
      </c>
      <c r="XU7" s="577"/>
      <c r="XV7" s="578">
        <f>XU7/XS7</f>
        <v>0</v>
      </c>
      <c r="XW7" s="508">
        <f>'Proy 2022 vs 2019'!DS6*XZ$4</f>
        <v>8463.4343999999983</v>
      </c>
      <c r="XX7" s="508">
        <f>'Proy 2022 vs 2019'!DT6*XZ$4</f>
        <v>7617.0909599999986</v>
      </c>
      <c r="XY7" s="577"/>
      <c r="XZ7" s="578">
        <f>XY7/XW7</f>
        <v>0</v>
      </c>
      <c r="YA7" s="508">
        <f>'Proy 2022 vs 2019'!DS6*YD$4</f>
        <v>8463.4343999999983</v>
      </c>
      <c r="YB7" s="508">
        <f>'Proy 2022 vs 2019'!DT6*YD$4</f>
        <v>7617.0909599999986</v>
      </c>
      <c r="YC7" s="577"/>
      <c r="YD7" s="578">
        <f>YC7/YA7</f>
        <v>0</v>
      </c>
      <c r="YE7" s="508">
        <f>'Proy 2022 vs 2019'!DS6*YH$4</f>
        <v>8463.4343999999983</v>
      </c>
      <c r="YF7" s="508">
        <f>'Proy 2022 vs 2019'!DT6*YH$4</f>
        <v>7617.0909599999986</v>
      </c>
      <c r="YG7" s="577"/>
      <c r="YH7" s="578">
        <f>YG7/YE7</f>
        <v>0</v>
      </c>
      <c r="YI7" s="508">
        <f>'Proy 2022 vs 2019'!DS6*YL$4</f>
        <v>9874.006800000001</v>
      </c>
      <c r="YJ7" s="508">
        <f>'Proy 2022 vs 2019'!DT6*YL$4</f>
        <v>8886.6061200000004</v>
      </c>
      <c r="YK7" s="577"/>
      <c r="YL7" s="578">
        <f>YK7/YI7</f>
        <v>0</v>
      </c>
      <c r="YM7" s="508">
        <f>'Proy 2022 vs 2019'!DS6*YP$4</f>
        <v>11284.5792</v>
      </c>
      <c r="YN7" s="508">
        <f>'Proy 2022 vs 2019'!DT6*YP$4</f>
        <v>10156.121279999999</v>
      </c>
      <c r="YO7" s="577"/>
      <c r="YP7" s="578">
        <f>YO7/YM7</f>
        <v>0</v>
      </c>
      <c r="YQ7" s="508">
        <f>'Proy 2022 vs 2019'!DS6*YT$4</f>
        <v>15516.296399999999</v>
      </c>
      <c r="YR7" s="508">
        <f>'Proy 2022 vs 2019'!DT6*YT$4</f>
        <v>13964.666759999998</v>
      </c>
      <c r="YS7" s="577"/>
      <c r="YT7" s="578">
        <f>YS7/YQ7</f>
        <v>0</v>
      </c>
      <c r="YU7" s="525">
        <f>XS7+XW7+YA7+YE7+YI7+YM7+YQ7</f>
        <v>70528.62</v>
      </c>
      <c r="YV7" s="508">
        <f>XT7+XX7+YB7+YF7+YJ7+YN7+YR7</f>
        <v>63475.757999999994</v>
      </c>
      <c r="YW7" s="647">
        <f>XU7+XY7+YC7+YG7+YK7+YO7+YS7</f>
        <v>0</v>
      </c>
      <c r="YX7" s="638">
        <f>YW7/YU7</f>
        <v>0</v>
      </c>
      <c r="YY7" s="710">
        <f>'Proy 2022 vs 2019'!EC6*ZB$4</f>
        <v>8838.7739999999994</v>
      </c>
      <c r="YZ7" s="710">
        <f>'Proy 2022 vs 2019'!ED6*ZB$4</f>
        <v>7336.1824199999992</v>
      </c>
      <c r="ZA7" s="612"/>
      <c r="ZB7" s="578">
        <f>ZA7/YY7</f>
        <v>0</v>
      </c>
      <c r="ZC7" s="508">
        <f>'Proy 2022 vs 2019'!EC6*ZF$4</f>
        <v>8838.7739999999994</v>
      </c>
      <c r="ZD7" s="508">
        <f>'Proy 2022 vs 2019'!ED6*ZF$4</f>
        <v>7336.1824199999992</v>
      </c>
      <c r="ZE7" s="612"/>
      <c r="ZF7" s="578">
        <f>ZE7/ZC7</f>
        <v>0</v>
      </c>
      <c r="ZG7" s="508">
        <f>'Proy 2022 vs 2019'!EC6*ZJ$4</f>
        <v>8838.7739999999994</v>
      </c>
      <c r="ZH7" s="508">
        <f>'Proy 2022 vs 2019'!ED6*ZJ$4</f>
        <v>7336.1824199999992</v>
      </c>
      <c r="ZI7" s="612"/>
      <c r="ZJ7" s="578">
        <f>ZI7/ZG7</f>
        <v>0</v>
      </c>
      <c r="ZK7" s="508">
        <f>'Proy 2022 vs 2019'!EC6*ZN$4</f>
        <v>8838.7739999999994</v>
      </c>
      <c r="ZL7" s="508">
        <f>'Proy 2022 vs 2019'!ED6*ZN$4</f>
        <v>7336.1824199999992</v>
      </c>
      <c r="ZM7" s="612"/>
      <c r="ZN7" s="578">
        <f>ZM7/ZK7</f>
        <v>0</v>
      </c>
      <c r="ZO7" s="508">
        <f>'Proy 2022 vs 2019'!EC6*ZR$4</f>
        <v>10311.903</v>
      </c>
      <c r="ZP7" s="508">
        <f>'Proy 2022 vs 2019'!ED6*ZR$4</f>
        <v>8558.8794900000012</v>
      </c>
      <c r="ZQ7" s="612"/>
      <c r="ZR7" s="578">
        <f>ZQ7/ZO7</f>
        <v>0</v>
      </c>
      <c r="ZS7" s="508">
        <f>'Proy 2022 vs 2019'!EC6*ZV$4</f>
        <v>11785.031999999999</v>
      </c>
      <c r="ZT7" s="508">
        <f>'Proy 2022 vs 2019'!ED6*ZV$4</f>
        <v>9781.5765599999995</v>
      </c>
      <c r="ZU7" s="612"/>
      <c r="ZV7" s="578">
        <f>ZU7/ZS7</f>
        <v>0</v>
      </c>
      <c r="ZW7" s="508">
        <f>'Proy 2022 vs 2019'!EC6*ZZ$4</f>
        <v>16204.419</v>
      </c>
      <c r="ZX7" s="508">
        <f>'Proy 2022 vs 2019'!ED6*ZZ$4</f>
        <v>13449.66777</v>
      </c>
      <c r="ZY7" s="612"/>
      <c r="ZZ7" s="578">
        <f>ZY7/ZW7</f>
        <v>0</v>
      </c>
      <c r="AAA7" s="525">
        <f>YY7+ZC7+ZG7+ZK7+ZO7+ZS7+ZW7</f>
        <v>73656.45</v>
      </c>
      <c r="AAB7" s="508">
        <f>YZ7+ZD7+ZH7+ZL7+ZP7+ZT7+ZX7</f>
        <v>61134.853499999997</v>
      </c>
      <c r="AAC7" s="607">
        <f>ZA7+ZE7+ZI7+ZM7+ZQ7+ZU7+ZY7</f>
        <v>0</v>
      </c>
      <c r="AAD7" s="588">
        <f>AAC7/AAA7</f>
        <v>0</v>
      </c>
      <c r="AAE7" s="508">
        <f>'Proy 2022 vs 2019'!EH6*AAH$4</f>
        <v>9951.0947999999989</v>
      </c>
      <c r="AAF7" s="508">
        <f>'Proy 2022 vs 2019'!EI6*AAH$4</f>
        <v>8259.4086839999982</v>
      </c>
      <c r="AAG7" s="577"/>
      <c r="AAH7" s="578">
        <f>AAG7/AAE7</f>
        <v>0</v>
      </c>
      <c r="AAI7" s="508">
        <f>'Proy 2022 vs 2019'!EH6*AAL$4</f>
        <v>9951.0947999999989</v>
      </c>
      <c r="AAJ7" s="508">
        <f>'Proy 2022 vs 2019'!EI6*AAL$4</f>
        <v>8259.4086839999982</v>
      </c>
      <c r="AAK7" s="577"/>
      <c r="AAL7" s="578">
        <f>AAK7/AAI7</f>
        <v>0</v>
      </c>
      <c r="AAM7" s="508">
        <f>'Proy 2022 vs 2019'!EH6*AAP$4</f>
        <v>9951.0947999999989</v>
      </c>
      <c r="AAN7" s="508">
        <f>'Proy 2022 vs 2019'!EI6*AAP$4</f>
        <v>8259.4086839999982</v>
      </c>
      <c r="AAO7" s="577"/>
      <c r="AAP7" s="578">
        <f>AAO7/AAM7</f>
        <v>0</v>
      </c>
      <c r="AAQ7" s="508">
        <f>'Proy 2022 vs 2019'!EH6*AAT$4</f>
        <v>9951.0947999999989</v>
      </c>
      <c r="AAR7" s="508">
        <f>'Proy 2022 vs 2019'!EI6*AAT$4</f>
        <v>8259.4086839999982</v>
      </c>
      <c r="AAS7" s="577"/>
      <c r="AAT7" s="578">
        <f>AAS7/AAQ7</f>
        <v>0</v>
      </c>
      <c r="AAU7" s="508">
        <f>'Proy 2022 vs 2019'!EH6*AAX$4</f>
        <v>11609.6106</v>
      </c>
      <c r="AAV7" s="508">
        <f>'Proy 2022 vs 2019'!EI6*AAX$4</f>
        <v>9635.9767979999997</v>
      </c>
      <c r="AAW7" s="577"/>
      <c r="AAX7" s="578">
        <f>AAW7/AAU7</f>
        <v>0</v>
      </c>
      <c r="AAY7" s="508">
        <f>'Proy 2022 vs 2019'!EH6*ABB$4</f>
        <v>13268.126399999999</v>
      </c>
      <c r="AAZ7" s="508">
        <f>'Proy 2022 vs 2019'!EI6*ABB$4</f>
        <v>11012.544911999998</v>
      </c>
      <c r="ABA7" s="577"/>
      <c r="ABB7" s="578">
        <f>ABA7/AAY7</f>
        <v>0</v>
      </c>
      <c r="ABC7" s="508">
        <f>'Proy 2022 vs 2019'!EH6*ABF$4</f>
        <v>18243.6738</v>
      </c>
      <c r="ABD7" s="508">
        <f>'Proy 2022 vs 2019'!EI6*ABF$4</f>
        <v>15142.249253999997</v>
      </c>
      <c r="ABE7" s="577"/>
      <c r="ABF7" s="578">
        <f>ABE7/ABC7</f>
        <v>0</v>
      </c>
      <c r="ABG7" s="525">
        <f>AAE7+AAI7+AAM7+AAQ7+AAU7+AAY7+ABC7</f>
        <v>82925.789999999994</v>
      </c>
      <c r="ABH7" s="508">
        <f>AAF7+AAJ7+AAN7+AAR7+AAV7+AAZ7+ABD7</f>
        <v>68828.405699999988</v>
      </c>
      <c r="ABI7" s="607">
        <f>AAG7+AAK7+AAO7+AAS7+AAW7+ABA7+ABE7</f>
        <v>0</v>
      </c>
      <c r="ABJ7" s="588">
        <f>ABI7/ABG7</f>
        <v>0</v>
      </c>
      <c r="ABK7" s="508">
        <f>'Proy 2022 vs 2019'!EM6*ABN$4</f>
        <v>12412.967999999999</v>
      </c>
      <c r="ABL7" s="508">
        <f>'Proy 2022 vs 2019'!EN6*ABN$4</f>
        <v>10302.763439999999</v>
      </c>
      <c r="ABM7" s="577"/>
      <c r="ABN7" s="578">
        <f>ABM7/ABK7</f>
        <v>0</v>
      </c>
      <c r="ABO7" s="508">
        <f>'Proy 2022 vs 2019'!EM6*ABR$4</f>
        <v>12412.967999999999</v>
      </c>
      <c r="ABP7" s="508">
        <f>'Proy 2022 vs 2019'!EN6*ABR$4</f>
        <v>10302.763439999999</v>
      </c>
      <c r="ABQ7" s="577"/>
      <c r="ABR7" s="578">
        <f>ABQ7/ABO7</f>
        <v>0</v>
      </c>
      <c r="ABS7" s="508">
        <f>'Proy 2022 vs 2019'!EM6*ABV$4</f>
        <v>12412.967999999999</v>
      </c>
      <c r="ABT7" s="508">
        <f>'Proy 2022 vs 2019'!EN6*ABV$4</f>
        <v>10302.763439999999</v>
      </c>
      <c r="ABU7" s="577"/>
      <c r="ABV7" s="578">
        <f>ABU7/ABS7</f>
        <v>0</v>
      </c>
      <c r="ABW7" s="508">
        <f>'Proy 2022 vs 2019'!EM6*ABZ$4</f>
        <v>12412.967999999999</v>
      </c>
      <c r="ABX7" s="508">
        <f>'Proy 2022 vs 2019'!EN6*ABZ$4</f>
        <v>10302.763439999999</v>
      </c>
      <c r="ABY7" s="577"/>
      <c r="ABZ7" s="578">
        <f>ABY7/ABW7</f>
        <v>0</v>
      </c>
      <c r="ACA7" s="508">
        <f>'Proy 2022 vs 2019'!EM6*ACD$4</f>
        <v>14481.796</v>
      </c>
      <c r="ACB7" s="508">
        <f>'Proy 2022 vs 2019'!EN6*ACD$4</f>
        <v>12019.89068</v>
      </c>
      <c r="ACC7" s="577"/>
      <c r="ACD7" s="578">
        <f>ACC7/ACA7</f>
        <v>0</v>
      </c>
      <c r="ACE7" s="508">
        <f>'Proy 2022 vs 2019'!EM6*ACH$4</f>
        <v>16550.624</v>
      </c>
      <c r="ACF7" s="508">
        <f>'Proy 2022 vs 2019'!EN6*ACH$4</f>
        <v>13737.017919999998</v>
      </c>
      <c r="ACG7" s="577"/>
      <c r="ACH7" s="578">
        <f>ACG7/ACE7</f>
        <v>0</v>
      </c>
      <c r="ACI7" s="508">
        <f>'Proy 2022 vs 2019'!EM6*ACL$4</f>
        <v>22757.108</v>
      </c>
      <c r="ACJ7" s="508">
        <f>'Proy 2022 vs 2019'!EN6*ACL$4</f>
        <v>18888.39964</v>
      </c>
      <c r="ACK7" s="577"/>
      <c r="ACL7" s="578">
        <f>ACK7/ACI7</f>
        <v>0</v>
      </c>
      <c r="ACM7" s="525">
        <f>ABK7+ABO7+ABS7+ABW7+ACA7+ACE7+ACI7</f>
        <v>103441.4</v>
      </c>
      <c r="ACN7" s="508">
        <f>ABL7+ABP7+ABT7+ABX7+ACB7+ACF7+ACJ7</f>
        <v>85856.361999999994</v>
      </c>
      <c r="ACO7" s="607">
        <f>ABM7+ABQ7+ABU7+ABY7+ACC7+ACG7+ACK7</f>
        <v>0</v>
      </c>
      <c r="ACP7" s="588">
        <f>ACO7/ACM7</f>
        <v>0</v>
      </c>
      <c r="ACQ7" s="508">
        <f>'Proy 2022 vs 2019'!ER6*ACT$4</f>
        <v>12096.6792</v>
      </c>
      <c r="ACR7" s="508">
        <f>'Proy 2022 vs 2019'!ES6*ACT$4</f>
        <v>10040.243735999999</v>
      </c>
      <c r="ACS7" s="577"/>
      <c r="ACT7" s="578">
        <f>ACS7/ACQ7</f>
        <v>0</v>
      </c>
      <c r="ACU7" s="508">
        <f>'Proy 2022 vs 2019'!ER6*ACX$4</f>
        <v>12096.6792</v>
      </c>
      <c r="ACV7" s="508">
        <f>'Proy 2022 vs 2019'!ES6*ACX$4</f>
        <v>10040.243735999999</v>
      </c>
      <c r="ACW7" s="577"/>
      <c r="ACX7" s="578">
        <f>ACW7/ACU7</f>
        <v>0</v>
      </c>
      <c r="ACY7" s="508">
        <f>'Proy 2022 vs 2019'!ER6*ADB$4</f>
        <v>12096.6792</v>
      </c>
      <c r="ACZ7" s="508">
        <f>'Proy 2022 vs 2019'!ES6*ADB$4</f>
        <v>10040.243735999999</v>
      </c>
      <c r="ADA7" s="577"/>
      <c r="ADB7" s="578">
        <f>ADA7/ACY7</f>
        <v>0</v>
      </c>
      <c r="ADC7" s="508">
        <f>'Proy 2022 vs 2019'!ER6*ADF$4</f>
        <v>12096.6792</v>
      </c>
      <c r="ADD7" s="508">
        <f>'Proy 2022 vs 2019'!ES6*ADF$4</f>
        <v>10040.243735999999</v>
      </c>
      <c r="ADE7" s="577"/>
      <c r="ADF7" s="578">
        <f>ADE7/ADC7</f>
        <v>0</v>
      </c>
      <c r="ADG7" s="508">
        <f>'Proy 2022 vs 2019'!ER6*ADJ$4</f>
        <v>14112.792400000002</v>
      </c>
      <c r="ADH7" s="508">
        <f>'Proy 2022 vs 2019'!ES6*ADJ$4</f>
        <v>11713.617692</v>
      </c>
      <c r="ADI7" s="577"/>
      <c r="ADJ7" s="578">
        <f>ADI7/ADG7</f>
        <v>0</v>
      </c>
      <c r="ADK7" s="508">
        <f>'Proy 2022 vs 2019'!ER6*ADN$4</f>
        <v>16128.9056</v>
      </c>
      <c r="ADL7" s="508">
        <f>'Proy 2022 vs 2019'!ES6*ADN$4</f>
        <v>13386.991647999999</v>
      </c>
      <c r="ADM7" s="577"/>
      <c r="ADN7" s="578">
        <f>ADM7/ADK7</f>
        <v>0</v>
      </c>
      <c r="ADO7" s="508">
        <f>'Proy 2022 vs 2019'!ER6*ADR$4</f>
        <v>22177.245200000001</v>
      </c>
      <c r="ADP7" s="508">
        <f>'Proy 2022 vs 2019'!ES6*ADR$4</f>
        <v>18407.113515999998</v>
      </c>
      <c r="ADQ7" s="577"/>
      <c r="ADR7" s="578">
        <f>ADQ7/ADO7</f>
        <v>0</v>
      </c>
      <c r="ADS7" s="525">
        <f>ACQ7+ACU7+ACY7+ADC7+ADG7+ADK7+ADO7</f>
        <v>100805.66</v>
      </c>
      <c r="ADT7" s="508">
        <f>ACR7+ACV7+ACZ7+ADD7+ADH7+ADL7+ADP7</f>
        <v>83668.697799999994</v>
      </c>
      <c r="ADU7" s="587">
        <f>ACS7+ACW7+ADA7+ADE7+ADI7+ADM7+ADQ7</f>
        <v>0</v>
      </c>
      <c r="ADV7" s="588">
        <f>ADU7/ADS7</f>
        <v>0</v>
      </c>
      <c r="ADW7" s="508">
        <f>'Proy 2022 vs 2019'!EW6*ADZ$4</f>
        <v>10380.294</v>
      </c>
      <c r="ADX7" s="508">
        <f>'Proy 2022 vs 2019'!EX6*ADZ$4</f>
        <v>8615.6440199999979</v>
      </c>
      <c r="ADY7" s="577"/>
      <c r="ADZ7" s="578">
        <f>ADY7/ADW7</f>
        <v>0</v>
      </c>
      <c r="AEA7" s="508">
        <f>'Proy 2022 vs 2019'!EW6*AED$4</f>
        <v>10380.294</v>
      </c>
      <c r="AEB7" s="508">
        <f>'Proy 2022 vs 2019'!EX6*AED$4</f>
        <v>8615.6440199999979</v>
      </c>
      <c r="AEC7" s="577"/>
      <c r="AED7" s="578">
        <f>AEC7/AEA7</f>
        <v>0</v>
      </c>
      <c r="AEE7" s="508">
        <f>'Proy 2022 vs 2019'!EW6*AEH$4</f>
        <v>10380.294</v>
      </c>
      <c r="AEF7" s="508">
        <f>'Proy 2022 vs 2019'!EX6*AEH$4</f>
        <v>8615.6440199999979</v>
      </c>
      <c r="AEG7" s="577"/>
      <c r="AEH7" s="578">
        <f>AEG7/AEE7</f>
        <v>0</v>
      </c>
      <c r="AEI7" s="508">
        <f>'Proy 2022 vs 2019'!EW6*AEL$4</f>
        <v>10380.294</v>
      </c>
      <c r="AEJ7" s="508">
        <f>'Proy 2022 vs 2019'!EX6*AEL$4</f>
        <v>8615.6440199999979</v>
      </c>
      <c r="AEK7" s="577"/>
      <c r="AEL7" s="578">
        <f>AEK7/AEI7</f>
        <v>0</v>
      </c>
      <c r="AEM7" s="508">
        <f>'Proy 2022 vs 2019'!EW6*AEP$4</f>
        <v>12110.343000000001</v>
      </c>
      <c r="AEN7" s="508">
        <f>'Proy 2022 vs 2019'!EX6*AEP$4</f>
        <v>10051.58469</v>
      </c>
      <c r="AEO7" s="577"/>
      <c r="AEP7" s="578">
        <f>AEO7/AEM7</f>
        <v>0</v>
      </c>
      <c r="AEQ7" s="508">
        <f>'Proy 2022 vs 2019'!EW6*AET$4</f>
        <v>13840.392</v>
      </c>
      <c r="AER7" s="508">
        <f>'Proy 2022 vs 2019'!EX6*AET$4</f>
        <v>11487.525359999998</v>
      </c>
      <c r="AES7" s="577"/>
      <c r="AET7" s="578">
        <f>AES7/AEQ7</f>
        <v>0</v>
      </c>
      <c r="AEU7" s="508">
        <f>'Proy 2022 vs 2019'!EW6*AEX$4</f>
        <v>19030.539000000001</v>
      </c>
      <c r="AEV7" s="508">
        <f>'Proy 2022 vs 2019'!EX6*AEX$4</f>
        <v>15795.347369999998</v>
      </c>
      <c r="AEW7" s="577"/>
      <c r="AEX7" s="578">
        <f>AEW7/AEU7</f>
        <v>0</v>
      </c>
      <c r="AEY7" s="525">
        <f>ADW7+AEA7+AEE7+AEI7+AEM7+AEQ7+AEU7</f>
        <v>86502.45</v>
      </c>
      <c r="AEZ7" s="508">
        <f>ADX7+AEB7+AEF7+AEJ7+AEN7+AER7+AEV7</f>
        <v>71797.03349999999</v>
      </c>
      <c r="AFA7" s="587">
        <f>ADY7+AEC7+AEG7+AEK7+AEO7+AES7+AEW7</f>
        <v>0</v>
      </c>
      <c r="AFB7" s="588">
        <f>AFA7/AEY7</f>
        <v>0</v>
      </c>
      <c r="AFC7" s="508">
        <f>'Proy 2022 vs 2019'!FG6*AFF$4</f>
        <v>9729.9815999999992</v>
      </c>
      <c r="AFD7" s="508">
        <f>'Proy 2022 vs 2019'!FH6*AFF$4</f>
        <v>8075.8847279999991</v>
      </c>
      <c r="AFE7" s="612"/>
      <c r="AFF7" s="578">
        <f>AFE7/AFC7</f>
        <v>0</v>
      </c>
      <c r="AFG7" s="508">
        <f>'Proy 2022 vs 2019'!FG6*AFJ$4</f>
        <v>9729.9815999999992</v>
      </c>
      <c r="AFH7" s="508">
        <f>'Proy 2022 vs 2019'!FH6*AFJ$4</f>
        <v>8075.8847279999991</v>
      </c>
      <c r="AFI7" s="577"/>
      <c r="AFJ7" s="578">
        <f>AFI7/AFG7</f>
        <v>0</v>
      </c>
      <c r="AFK7" s="508">
        <f>'Proy 2022 vs 2019'!FG6*AFN$4</f>
        <v>9729.9815999999992</v>
      </c>
      <c r="AFL7" s="508">
        <f>'Proy 2022 vs 2019'!FH6*AFN$4</f>
        <v>8075.8847279999991</v>
      </c>
      <c r="AFM7" s="577"/>
      <c r="AFN7" s="578">
        <f>AFM7/AFK7</f>
        <v>0</v>
      </c>
      <c r="AFO7" s="508">
        <f>'Proy 2022 vs 2019'!FG6*AFR$4</f>
        <v>9729.9815999999992</v>
      </c>
      <c r="AFP7" s="508">
        <f>'Proy 2022 vs 2019'!FH6*AFR$4</f>
        <v>8075.8847279999991</v>
      </c>
      <c r="AFQ7" s="577"/>
      <c r="AFR7" s="578">
        <f>AFQ7/AFO7</f>
        <v>0</v>
      </c>
      <c r="AFS7" s="508">
        <f>'Proy 2022 vs 2019'!FG6*AFV$4</f>
        <v>11351.645200000001</v>
      </c>
      <c r="AFT7" s="508">
        <f>'Proy 2022 vs 2019'!FH6*AFV$4</f>
        <v>9421.8655159999998</v>
      </c>
      <c r="AFU7" s="577"/>
      <c r="AFV7" s="578">
        <f>AFU7/AFS7</f>
        <v>0</v>
      </c>
      <c r="AFW7" s="508">
        <f>'Proy 2022 vs 2019'!FG6*AFZ$4</f>
        <v>12973.308799999999</v>
      </c>
      <c r="AFX7" s="508">
        <f>'Proy 2022 vs 2019'!FH6*AFZ$4</f>
        <v>10767.846303999999</v>
      </c>
      <c r="AFY7" s="577"/>
      <c r="AFZ7" s="578">
        <f>AFY7/AFW7</f>
        <v>0</v>
      </c>
      <c r="AGA7" s="508">
        <f>'Proy 2022 vs 2019'!FG6*AGD$4</f>
        <v>17838.299599999998</v>
      </c>
      <c r="AGB7" s="508">
        <f>'Proy 2022 vs 2019'!FH6*AGD$4</f>
        <v>14805.788667999999</v>
      </c>
      <c r="AGC7" s="577"/>
      <c r="AGD7" s="578">
        <f>AGC7/AGA7</f>
        <v>0</v>
      </c>
      <c r="AGE7" s="525">
        <f>AFC7+AFG7+AFK7+AFO7+AFS7+AFW7+AGA7</f>
        <v>81083.179999999993</v>
      </c>
      <c r="AGF7" s="508">
        <f>AFD7+AFH7+AFL7+AFP7+AFT7+AFX7+AGB7</f>
        <v>67299.039399999994</v>
      </c>
      <c r="AGG7" s="637">
        <f>AFE7+AFI7+AFM7+AFQ7+AFU7+AFY7+AGC7</f>
        <v>0</v>
      </c>
      <c r="AGH7" s="638">
        <f>AGG7/AGE7</f>
        <v>0</v>
      </c>
      <c r="AGI7" s="508">
        <f>'Proy 2022 vs 2019'!FL6*AGL$4</f>
        <v>10059.714</v>
      </c>
      <c r="AGJ7" s="508">
        <f>'Proy 2022 vs 2019'!FM6*AGL$4</f>
        <v>8349.5626199999988</v>
      </c>
      <c r="AGK7" s="577"/>
      <c r="AGL7" s="578">
        <f>AGK7/AGI7</f>
        <v>0</v>
      </c>
      <c r="AGM7" s="508">
        <f>'Proy 2022 vs 2019'!FL6*AGP$4</f>
        <v>10059.714</v>
      </c>
      <c r="AGN7" s="508">
        <f>'Proy 2022 vs 2019'!FM6*AGP$4</f>
        <v>8349.5626199999988</v>
      </c>
      <c r="AGO7" s="577"/>
      <c r="AGP7" s="578">
        <f>AGO7/AGM7</f>
        <v>0</v>
      </c>
      <c r="AGQ7" s="508">
        <f>'Proy 2022 vs 2019'!FL6*AGT$4</f>
        <v>10059.714</v>
      </c>
      <c r="AGR7" s="508">
        <f>'Proy 2022 vs 2019'!FM6*AGT$4</f>
        <v>8349.5626199999988</v>
      </c>
      <c r="AGS7" s="577"/>
      <c r="AGT7" s="578">
        <f>AGS7/AGQ7</f>
        <v>0</v>
      </c>
      <c r="AGU7" s="508">
        <f>'Proy 2022 vs 2019'!FL6*AGX$4</f>
        <v>10059.714</v>
      </c>
      <c r="AGV7" s="508">
        <f>'Proy 2022 vs 2019'!FM6*AGX$4</f>
        <v>8349.5626199999988</v>
      </c>
      <c r="AGW7" s="577"/>
      <c r="AGX7" s="578">
        <f>AGW7/AGU7</f>
        <v>0</v>
      </c>
      <c r="AGY7" s="508">
        <f>'Proy 2022 vs 2019'!FL6*AHB$4</f>
        <v>11736.333000000001</v>
      </c>
      <c r="AGZ7" s="508">
        <f>'Proy 2022 vs 2019'!FM6*AHB$4</f>
        <v>9741.1563900000001</v>
      </c>
      <c r="AHA7" s="577"/>
      <c r="AHB7" s="578">
        <f>AHA7/AGY7</f>
        <v>0</v>
      </c>
      <c r="AHC7" s="508">
        <f>'Proy 2022 vs 2019'!FL6*AHF$4</f>
        <v>13412.951999999999</v>
      </c>
      <c r="AHD7" s="508">
        <f>'Proy 2022 vs 2019'!FM6*AHF$4</f>
        <v>11132.750159999998</v>
      </c>
      <c r="AHE7" s="577"/>
      <c r="AHF7" s="578">
        <f>AHE7/AHC7</f>
        <v>0</v>
      </c>
      <c r="AHG7" s="508">
        <f>'Proy 2022 vs 2019'!FL6*AHJ$4</f>
        <v>18442.809000000001</v>
      </c>
      <c r="AHH7" s="508">
        <f>'Proy 2022 vs 2019'!FM6*AHJ$4</f>
        <v>15307.531469999998</v>
      </c>
      <c r="AHI7" s="577"/>
      <c r="AHJ7" s="578">
        <f>AHI7/AHG7</f>
        <v>0</v>
      </c>
      <c r="AHK7" s="525">
        <f>AGI7+AGM7+AGQ7+AGU7+AGY7+AHC7+AHG7</f>
        <v>83830.95</v>
      </c>
      <c r="AHL7" s="508">
        <f>AGJ7+AGN7+AGR7+AGV7+AGZ7+AHD7+AHH7</f>
        <v>69579.688499999989</v>
      </c>
      <c r="AHM7" s="637">
        <f>AGK7+AGO7+AGS7+AGW7+AHA7+AHE7+AHI7</f>
        <v>0</v>
      </c>
      <c r="AHN7" s="638">
        <f>AHM7/AHK7</f>
        <v>0</v>
      </c>
      <c r="AHO7" s="508">
        <f>'Proy 2022 vs 2019'!FQ6*AHR$4</f>
        <v>9745.5156000000006</v>
      </c>
      <c r="AHP7" s="508">
        <f>'Proy 2022 vs 2019'!FR6*AHR$4</f>
        <v>8088.7779479999999</v>
      </c>
      <c r="AHQ7" s="577"/>
      <c r="AHR7" s="578">
        <f>AHQ7/AHO7</f>
        <v>0</v>
      </c>
      <c r="AHS7" s="508">
        <f>'Proy 2022 vs 2019'!FQ6*AHV$4</f>
        <v>9745.5156000000006</v>
      </c>
      <c r="AHT7" s="508">
        <f>'Proy 2022 vs 2019'!FR6*AHV$4</f>
        <v>8088.7779479999999</v>
      </c>
      <c r="AHU7" s="577"/>
      <c r="AHV7" s="578">
        <f>AHU7/AHS7</f>
        <v>0</v>
      </c>
      <c r="AHW7" s="508">
        <f>'Proy 2022 vs 2019'!FQ6*AHZ$4</f>
        <v>9745.5156000000006</v>
      </c>
      <c r="AHX7" s="508">
        <f>'Proy 2022 vs 2019'!FR6*AHZ$4</f>
        <v>8088.7779479999999</v>
      </c>
      <c r="AHY7" s="577"/>
      <c r="AHZ7" s="578">
        <f>AHY7/AHW7</f>
        <v>0</v>
      </c>
      <c r="AIA7" s="508">
        <f>'Proy 2022 vs 2019'!FQ6*AID$4</f>
        <v>9745.5156000000006</v>
      </c>
      <c r="AIB7" s="508">
        <f>'Proy 2022 vs 2019'!FR6*AID$4</f>
        <v>8088.7779479999999</v>
      </c>
      <c r="AIC7" s="577"/>
      <c r="AID7" s="578">
        <f>AIC7/AIA7</f>
        <v>0</v>
      </c>
      <c r="AIE7" s="508">
        <f>'Proy 2022 vs 2019'!FQ6*AIH$4</f>
        <v>11369.768200000002</v>
      </c>
      <c r="AIF7" s="508">
        <f>'Proy 2022 vs 2019'!FR6*AIH$4</f>
        <v>9436.9076060000007</v>
      </c>
      <c r="AIG7" s="577"/>
      <c r="AIH7" s="578">
        <f>AIG7/AIE7</f>
        <v>0</v>
      </c>
      <c r="AII7" s="508">
        <f>'Proy 2022 vs 2019'!FQ6*AIL$4</f>
        <v>12994.0208</v>
      </c>
      <c r="AIJ7" s="508">
        <f>'Proy 2022 vs 2019'!FR6*AIL$4</f>
        <v>10785.037264000001</v>
      </c>
      <c r="AIK7" s="577"/>
      <c r="AIL7" s="578">
        <f>AIK7/AII7</f>
        <v>0</v>
      </c>
      <c r="AIM7" s="508">
        <f>'Proy 2022 vs 2019'!FQ6*AIP$4</f>
        <v>17866.778600000001</v>
      </c>
      <c r="AIN7" s="508">
        <f>'Proy 2022 vs 2019'!FR6*AIP$4</f>
        <v>14829.426238</v>
      </c>
      <c r="AIO7" s="577"/>
      <c r="AIP7" s="578">
        <f>AIO7/AIM7</f>
        <v>0</v>
      </c>
      <c r="AIQ7" s="525">
        <f>AHO7+AHS7+AHW7+AIA7+AIE7+AII7+AIM7</f>
        <v>81212.63</v>
      </c>
      <c r="AIR7" s="508">
        <f>AHP7+AHT7+AHX7+AIB7+AIF7+AIJ7+AIN7</f>
        <v>67406.482900000003</v>
      </c>
      <c r="AIS7" s="637">
        <f>AHQ7+AHU7+AHY7+AIC7+AIG7+AIK7+AIO7</f>
        <v>0</v>
      </c>
      <c r="AIT7" s="638">
        <f>AIS7/AIQ7</f>
        <v>0</v>
      </c>
      <c r="AIU7" s="508">
        <f>'Proy 2022 vs 2019'!FV6*AIX$4</f>
        <v>9040.4567999999999</v>
      </c>
      <c r="AIV7" s="508">
        <f>'Proy 2022 vs 2019'!FW6*AIX$4</f>
        <v>7503.5791439999994</v>
      </c>
      <c r="AIW7" s="577"/>
      <c r="AIX7" s="578">
        <f>AIW7/AIU7</f>
        <v>0</v>
      </c>
      <c r="AIY7" s="508">
        <f>'Proy 2022 vs 2019'!FV6*AJB$4</f>
        <v>9040.4567999999999</v>
      </c>
      <c r="AIZ7" s="508">
        <f>'Proy 2022 vs 2019'!FW6*AJB$4</f>
        <v>7503.5791439999994</v>
      </c>
      <c r="AJA7" s="577"/>
      <c r="AJB7" s="578">
        <f>AJA7/AIY7</f>
        <v>0</v>
      </c>
      <c r="AJC7" s="508">
        <f>'Proy 2022 vs 2019'!FV6*AJF$4</f>
        <v>9040.4567999999999</v>
      </c>
      <c r="AJD7" s="508">
        <f>'Proy 2022 vs 2019'!FW6*AJF$4</f>
        <v>7503.5791439999994</v>
      </c>
      <c r="AJE7" s="577"/>
      <c r="AJF7" s="578">
        <f>AJE7/AJC7</f>
        <v>0</v>
      </c>
      <c r="AJG7" s="508">
        <f>'Proy 2022 vs 2019'!FV6*AJJ$4</f>
        <v>9040.4567999999999</v>
      </c>
      <c r="AJH7" s="508">
        <f>'Proy 2022 vs 2019'!FW6*AJJ$4</f>
        <v>7503.5791439999994</v>
      </c>
      <c r="AJI7" s="577"/>
      <c r="AJJ7" s="578">
        <f>AJI7/AJG7</f>
        <v>0</v>
      </c>
      <c r="AJK7" s="508">
        <f>'Proy 2022 vs 2019'!FV6*AJN$4</f>
        <v>10547.199600000002</v>
      </c>
      <c r="AJL7" s="508">
        <f>'Proy 2022 vs 2019'!FW6*AJN$4</f>
        <v>8754.1756679999999</v>
      </c>
      <c r="AJM7" s="577"/>
      <c r="AJN7" s="578">
        <f>AJM7/AJK7</f>
        <v>0</v>
      </c>
      <c r="AJO7" s="508">
        <f>'Proy 2022 vs 2019'!FV6*AJR$4</f>
        <v>12053.9424</v>
      </c>
      <c r="AJP7" s="508">
        <f>'Proy 2022 vs 2019'!FW6*AJR$4</f>
        <v>10004.772192</v>
      </c>
      <c r="AJQ7" s="577"/>
      <c r="AJR7" s="578">
        <f>AJQ7/AJO7</f>
        <v>0</v>
      </c>
      <c r="AJS7" s="508">
        <f>'Proy 2022 vs 2019'!FV6*AJV$4</f>
        <v>16574.1708</v>
      </c>
      <c r="AJT7" s="508">
        <f>'Proy 2022 vs 2019'!FW6*AJV$4</f>
        <v>13756.561764</v>
      </c>
      <c r="AJU7" s="577"/>
      <c r="AJV7" s="578">
        <f>AJU7/AJS7</f>
        <v>0</v>
      </c>
      <c r="AJW7" s="525">
        <f>AIU7+AIY7+AJC7+AJG7+AJK7+AJO7+AJS7</f>
        <v>75337.14</v>
      </c>
      <c r="AJX7" s="508">
        <f>AIV7+AIZ7+AJD7+AJH7+AJL7+AJP7+AJT7</f>
        <v>62529.826199999996</v>
      </c>
      <c r="AJY7" s="647">
        <f>AIW7+AJA7+AJE7+AJI7+AJM7+AJQ7+AJU7</f>
        <v>0</v>
      </c>
      <c r="AJZ7" s="638">
        <f>AJY7/AJW7</f>
        <v>0</v>
      </c>
      <c r="AKA7" s="508">
        <f>'Proy 2022 vs 2019'!GF6</f>
        <v>85050.38</v>
      </c>
      <c r="AKB7" s="508">
        <f>'Proy 2022 vs 2019'!GG6</f>
        <v>79096.853400000007</v>
      </c>
      <c r="AKC7" s="612"/>
      <c r="AKD7" s="578">
        <f>AKC7/AKA7</f>
        <v>0</v>
      </c>
      <c r="AKE7" s="508">
        <v>10206.045599999999</v>
      </c>
      <c r="AKF7" s="508">
        <v>10410.166512</v>
      </c>
      <c r="AKG7" s="577"/>
      <c r="AKH7" s="578">
        <f>AKG7/AKE7</f>
        <v>0</v>
      </c>
      <c r="AKI7" s="508">
        <v>10206.045599999999</v>
      </c>
      <c r="AKJ7" s="508">
        <v>10410.166512</v>
      </c>
      <c r="AKK7" s="577"/>
      <c r="AKL7" s="578">
        <f>AKK7/AKI7</f>
        <v>0</v>
      </c>
      <c r="AKM7" s="508">
        <v>10206.045599999999</v>
      </c>
      <c r="AKN7" s="508">
        <v>10410.166512</v>
      </c>
      <c r="AKO7" s="577"/>
      <c r="AKP7" s="578">
        <f>AKO7/AKM7</f>
        <v>0</v>
      </c>
      <c r="AKQ7" s="508">
        <v>11907.053200000002</v>
      </c>
      <c r="AKR7" s="508">
        <v>12145.194264000002</v>
      </c>
      <c r="AKS7" s="577"/>
      <c r="AKT7" s="578">
        <f>AKS7/AKQ7</f>
        <v>0</v>
      </c>
      <c r="AKU7" s="508">
        <v>13608.060800000001</v>
      </c>
      <c r="AKV7" s="508">
        <v>13880.222016</v>
      </c>
      <c r="AKW7" s="577"/>
      <c r="AKX7" s="578">
        <f>AKW7/AKU7</f>
        <v>0</v>
      </c>
      <c r="AKY7" s="508">
        <v>18711.083600000002</v>
      </c>
      <c r="AKZ7" s="508">
        <v>19085.305272000001</v>
      </c>
      <c r="ALA7" s="577"/>
      <c r="ALB7" s="578">
        <f>ALA7/AKY7</f>
        <v>0</v>
      </c>
      <c r="ALC7" s="525">
        <f>AKA7+AKE7+AKI7+AKM7+AKQ7+AKU7+AKY7</f>
        <v>159894.71440000003</v>
      </c>
      <c r="ALD7" s="508">
        <f>AKB7+AKF7+AKJ7+AKN7+AKR7+AKV7+AKZ7</f>
        <v>155438.07448799998</v>
      </c>
      <c r="ALE7" s="670">
        <f>AKC7+AKG7+AKK7+AKO7+AKS7+AKW7+ALA7</f>
        <v>0</v>
      </c>
      <c r="ALF7" s="661">
        <f>ALE7/ALC7</f>
        <v>0</v>
      </c>
      <c r="ALG7" s="508">
        <f>'Proy 2022 vs 2019'!GK6</f>
        <v>79767.03</v>
      </c>
      <c r="ALH7" s="508">
        <f>'Proy 2022 vs 2019'!GL6</f>
        <v>74183.337899999999</v>
      </c>
      <c r="ALI7" s="577"/>
      <c r="ALJ7" s="578">
        <f>ALI7/ALG7</f>
        <v>0</v>
      </c>
      <c r="ALK7" s="508">
        <v>9572.0435999999991</v>
      </c>
      <c r="ALL7" s="508">
        <v>9763.4844719999983</v>
      </c>
      <c r="ALM7" s="577"/>
      <c r="ALN7" s="578">
        <f>ALM7/ALK7</f>
        <v>0</v>
      </c>
      <c r="ALO7" s="508">
        <v>9572.0435999999991</v>
      </c>
      <c r="ALP7" s="508">
        <v>9763.4844719999983</v>
      </c>
      <c r="ALQ7" s="577"/>
      <c r="ALR7" s="578">
        <f>ALQ7/ALO7</f>
        <v>0</v>
      </c>
      <c r="ALS7" s="508">
        <v>9572.0435999999991</v>
      </c>
      <c r="ALT7" s="508">
        <v>9763.4844719999983</v>
      </c>
      <c r="ALU7" s="577"/>
      <c r="ALV7" s="578">
        <f>ALU7/ALS7</f>
        <v>0</v>
      </c>
      <c r="ALW7" s="508">
        <v>11167.3842</v>
      </c>
      <c r="ALX7" s="508">
        <v>11390.731884000001</v>
      </c>
      <c r="ALY7" s="577"/>
      <c r="ALZ7" s="578">
        <f>ALY7/ALW7</f>
        <v>0</v>
      </c>
      <c r="AMA7" s="508">
        <v>12762.7248</v>
      </c>
      <c r="AMB7" s="508">
        <v>13017.979296</v>
      </c>
      <c r="AMC7" s="577"/>
      <c r="AMD7" s="578">
        <f>AMC7/AMA7</f>
        <v>0</v>
      </c>
      <c r="AME7" s="508">
        <v>17548.746599999999</v>
      </c>
      <c r="AMF7" s="508">
        <v>17899.721532</v>
      </c>
      <c r="AMG7" s="577"/>
      <c r="AMH7" s="578">
        <f>AMG7/AME7</f>
        <v>0</v>
      </c>
      <c r="AMI7" s="525">
        <f>ALG7+ALK7+ALO7+ALS7+ALW7+AMA7+AME7</f>
        <v>149962.01640000002</v>
      </c>
      <c r="AMJ7" s="508">
        <f>ALH7+ALL7+ALP7+ALT7+ALX7+AMB7+AMF7</f>
        <v>145782.224028</v>
      </c>
      <c r="AMK7" s="670">
        <f>ALI7+ALM7+ALQ7+ALU7+ALY7+AMC7+AMG7</f>
        <v>0</v>
      </c>
      <c r="AML7" s="661">
        <f>AMK7/AMI7</f>
        <v>0</v>
      </c>
      <c r="AMM7" s="508">
        <f>'Proy 2022 vs 2019'!GP6</f>
        <v>76993.95</v>
      </c>
      <c r="AMN7" s="508">
        <f>'Proy 2022 vs 2019'!GQ6</f>
        <v>71604.373500000002</v>
      </c>
      <c r="AMO7" s="577"/>
      <c r="AMP7" s="578">
        <f>AMO7/AMM7</f>
        <v>0</v>
      </c>
      <c r="AMQ7" s="508">
        <v>9239.2739999999994</v>
      </c>
      <c r="AMR7" s="508">
        <v>9424.0594799999999</v>
      </c>
      <c r="AMS7" s="577"/>
      <c r="AMT7" s="578">
        <f>AMS7/AMQ7</f>
        <v>0</v>
      </c>
      <c r="AMU7" s="508">
        <v>9239.2739999999994</v>
      </c>
      <c r="AMV7" s="508">
        <v>9424.0594799999999</v>
      </c>
      <c r="AMW7" s="577"/>
      <c r="AMX7" s="578">
        <f>AMW7/AMU7</f>
        <v>0</v>
      </c>
      <c r="AMY7" s="508">
        <v>9239.2739999999994</v>
      </c>
      <c r="AMZ7" s="508">
        <v>9424.0594799999999</v>
      </c>
      <c r="ANA7" s="577"/>
      <c r="ANB7" s="578">
        <f>ANA7/AMY7</f>
        <v>0</v>
      </c>
      <c r="ANC7" s="508">
        <v>10779.153</v>
      </c>
      <c r="AND7" s="508">
        <v>10994.736060000001</v>
      </c>
      <c r="ANE7" s="577"/>
      <c r="ANF7" s="578">
        <f>ANE7/ANC7</f>
        <v>0</v>
      </c>
      <c r="ANG7" s="508">
        <v>12319.031999999999</v>
      </c>
      <c r="ANH7" s="508">
        <v>12565.41264</v>
      </c>
      <c r="ANI7" s="577"/>
      <c r="ANJ7" s="578">
        <f>ANI7/ANG7</f>
        <v>0</v>
      </c>
      <c r="ANK7" s="508">
        <v>16938.668999999998</v>
      </c>
      <c r="ANL7" s="508">
        <v>17277.44238</v>
      </c>
      <c r="ANM7" s="577"/>
      <c r="ANN7" s="578">
        <f>ANM7/ANK7</f>
        <v>0</v>
      </c>
      <c r="ANO7" s="525">
        <f>AMM7+AMQ7+AMU7+AMY7+ANC7+ANG7+ANK7</f>
        <v>144748.62600000002</v>
      </c>
      <c r="ANP7" s="508">
        <f>AMN7+AMR7+AMV7+AMZ7+AND7+ANH7+ANL7</f>
        <v>140714.14301999999</v>
      </c>
      <c r="ANQ7" s="670">
        <f>AMO7+AMS7+AMW7+ANA7+ANE7+ANI7+ANM7</f>
        <v>0</v>
      </c>
      <c r="ANR7" s="661">
        <f>ANQ7/ANO7</f>
        <v>0</v>
      </c>
      <c r="ANS7" s="508">
        <f>'Proy 2022 vs 2019'!GU6*ANV$4</f>
        <v>9795.493199999999</v>
      </c>
      <c r="ANT7" s="508">
        <f>'Proy 2022 vs 2019'!GV6*ANV$4</f>
        <v>9109.8086759999987</v>
      </c>
      <c r="ANU7" s="577"/>
      <c r="ANV7" s="578">
        <f>ANU7/ANS7</f>
        <v>0</v>
      </c>
      <c r="ANW7" s="508">
        <f>'Proy 2022 vs 2019'!GU6*ANZ$4</f>
        <v>9795.493199999999</v>
      </c>
      <c r="ANX7" s="508">
        <f>'Proy 2022 vs 2019'!GV6*ANZ$4</f>
        <v>9109.8086759999987</v>
      </c>
      <c r="ANY7" s="577"/>
      <c r="ANZ7" s="578">
        <f>ANY7/ANW7</f>
        <v>0</v>
      </c>
      <c r="AOA7" s="508">
        <f>'Proy 2022 vs 2019'!GU6*AOD$4</f>
        <v>9795.493199999999</v>
      </c>
      <c r="AOB7" s="508">
        <f>'Proy 2022 vs 2019'!GV6*AOD$4</f>
        <v>9109.8086759999987</v>
      </c>
      <c r="AOC7" s="577"/>
      <c r="AOD7" s="578">
        <f>AOC7/AOA7</f>
        <v>0</v>
      </c>
      <c r="AOE7" s="508">
        <f>'Proy 2022 vs 2019'!GU6*AOH$4</f>
        <v>9795.493199999999</v>
      </c>
      <c r="AOF7" s="508">
        <f>'Proy 2022 vs 2019'!GV6*AOH$4</f>
        <v>9109.8086759999987</v>
      </c>
      <c r="AOG7" s="577"/>
      <c r="AOH7" s="578">
        <f>AOG7/AOE7</f>
        <v>0</v>
      </c>
      <c r="AOI7" s="508">
        <f>'Proy 2022 vs 2019'!GU6*AOL$4</f>
        <v>11428.075400000002</v>
      </c>
      <c r="AOJ7" s="508">
        <f>'Proy 2022 vs 2019'!GV6*AOL$4</f>
        <v>10628.110122000002</v>
      </c>
      <c r="AOK7" s="577"/>
      <c r="AOL7" s="578">
        <f>AOK7/AOI7</f>
        <v>0</v>
      </c>
      <c r="AOM7" s="508">
        <f>'Proy 2022 vs 2019'!GU6*AOP$4</f>
        <v>13060.6576</v>
      </c>
      <c r="AON7" s="508">
        <f>'Proy 2022 vs 2019'!GV6*AOP$4</f>
        <v>12146.411568</v>
      </c>
      <c r="AOO7" s="577"/>
      <c r="AOP7" s="578">
        <f>AOO7/AOM7</f>
        <v>0</v>
      </c>
      <c r="AOQ7" s="508">
        <f>'Proy 2022 vs 2019'!GU6*AOT$4</f>
        <v>17958.404200000001</v>
      </c>
      <c r="AOR7" s="508">
        <f>'Proy 2022 vs 2019'!GV6*AOT$4</f>
        <v>16701.315906</v>
      </c>
      <c r="AOS7" s="577"/>
      <c r="AOT7" s="578">
        <f>AOS7/AOQ7</f>
        <v>0</v>
      </c>
      <c r="AOU7" s="525">
        <f>ANS7+ANW7+AOA7+AOE7+AOI7+AOM7+AOQ7</f>
        <v>81629.11</v>
      </c>
      <c r="AOV7" s="508">
        <f>ANT7+ANX7+AOB7+AOF7+AOJ7+AON7+AOR7</f>
        <v>75915.0723</v>
      </c>
      <c r="AOW7" s="660">
        <f>ANU7+ANY7+AOC7+AOG7+AOK7+AOO7+AOS7</f>
        <v>0</v>
      </c>
      <c r="AOX7" s="661">
        <f>AOW7/AOU7</f>
        <v>0</v>
      </c>
      <c r="AOY7" s="508">
        <f>'Proy 2022 vs 2019'!HE6*APB$4</f>
        <v>8879.52</v>
      </c>
      <c r="AOZ7" s="508">
        <f>'Proy 2022 vs 2019'!HF6*APB$4</f>
        <v>6482.0496000000003</v>
      </c>
      <c r="APA7" s="612"/>
      <c r="APB7" s="578">
        <f>APA7/AOY7</f>
        <v>0</v>
      </c>
      <c r="APC7" s="508">
        <f>'Proy 2022 vs 2019'!HE6*APF$4</f>
        <v>8879.52</v>
      </c>
      <c r="APD7" s="508">
        <f>'Proy 2022 vs 2019'!HF6*APF$4</f>
        <v>6482.0496000000003</v>
      </c>
      <c r="APE7" s="612"/>
      <c r="APF7" s="578">
        <f>APE7/APC7</f>
        <v>0</v>
      </c>
      <c r="APG7" s="508">
        <f>'Proy 2022 vs 2019'!HE6*APJ$4</f>
        <v>8879.52</v>
      </c>
      <c r="APH7" s="508">
        <f>'Proy 2022 vs 2019'!HF6*APJ$4</f>
        <v>6482.0496000000003</v>
      </c>
      <c r="API7" s="612"/>
      <c r="APJ7" s="578">
        <f>API7/APG7</f>
        <v>0</v>
      </c>
      <c r="APK7" s="508">
        <f>'Proy 2022 vs 2019'!HE6*APN$4</f>
        <v>8879.52</v>
      </c>
      <c r="APL7" s="508">
        <f>'Proy 2022 vs 2019'!HF6*APN$4</f>
        <v>6482.0496000000003</v>
      </c>
      <c r="APM7" s="612"/>
      <c r="APN7" s="578">
        <f>APM7/APK7</f>
        <v>0</v>
      </c>
      <c r="APO7" s="508">
        <f>'Proy 2022 vs 2019'!HE6*APR$4</f>
        <v>10359.44</v>
      </c>
      <c r="APP7" s="508">
        <f>'Proy 2022 vs 2019'!HF6*APR$4</f>
        <v>7562.3912000000009</v>
      </c>
      <c r="APQ7" s="612"/>
      <c r="APR7" s="578">
        <f>APQ7/APO7</f>
        <v>0</v>
      </c>
      <c r="APS7" s="508">
        <f>'Proy 2022 vs 2019'!HE6*APV$4</f>
        <v>11839.36</v>
      </c>
      <c r="APT7" s="508">
        <f>'Proy 2022 vs 2019'!HF6*APV$4</f>
        <v>8642.7327999999998</v>
      </c>
      <c r="APU7" s="612"/>
      <c r="APV7" s="578">
        <f>APU7/APS7</f>
        <v>0</v>
      </c>
      <c r="APW7" s="508">
        <f>'Proy 2022 vs 2019'!HE6*APZ$4</f>
        <v>16279.12</v>
      </c>
      <c r="APX7" s="508">
        <f>'Proy 2022 vs 2019'!HF6*APZ$4</f>
        <v>11883.757600000001</v>
      </c>
      <c r="APY7" s="612"/>
      <c r="APZ7" s="578">
        <f>APY7/APW7</f>
        <v>0</v>
      </c>
      <c r="AQA7" s="525">
        <f>AOY7+APC7+APG7+APK7+APO7+APS7+APW7</f>
        <v>73996</v>
      </c>
      <c r="AQB7" s="508">
        <f>AOZ7+APD7+APH7+APL7+APP7+APT7+APX7</f>
        <v>54017.08</v>
      </c>
      <c r="AQC7" s="607">
        <f>APA7+APE7+API7+APM7+APQ7+APU7+APY7</f>
        <v>0</v>
      </c>
      <c r="AQD7" s="588">
        <f>AQC7/AQA7</f>
        <v>0</v>
      </c>
      <c r="AQE7" s="508">
        <f>'Proy 2022 vs 2019'!HJ6*AQH$4</f>
        <v>9095.0435999999991</v>
      </c>
      <c r="AQF7" s="508">
        <f>'Proy 2022 vs 2019'!HK6*AQH$4</f>
        <v>6639.3818279999996</v>
      </c>
      <c r="AQG7" s="577"/>
      <c r="AQH7" s="578">
        <f>AQG7/AQE7</f>
        <v>0</v>
      </c>
      <c r="AQI7" s="508">
        <f>'Proy 2022 vs 2019'!HJ6*AQL$4</f>
        <v>9095.0435999999991</v>
      </c>
      <c r="AQJ7" s="508">
        <f>'Proy 2022 vs 2019'!HK6*AQL$4</f>
        <v>6639.3818279999996</v>
      </c>
      <c r="AQK7" s="577"/>
      <c r="AQL7" s="578">
        <f>AQK7/AQI7</f>
        <v>0</v>
      </c>
      <c r="AQM7" s="508">
        <f>'Proy 2022 vs 2019'!HJ6*AQP$4</f>
        <v>9095.0435999999991</v>
      </c>
      <c r="AQN7" s="508">
        <f>'Proy 2022 vs 2019'!HK6*AQP$4</f>
        <v>6639.3818279999996</v>
      </c>
      <c r="AQO7" s="577"/>
      <c r="AQP7" s="578">
        <f>AQO7/AQM7</f>
        <v>0</v>
      </c>
      <c r="AQQ7" s="508">
        <f>'Proy 2022 vs 2019'!HJ6*AQT$4</f>
        <v>9095.0435999999991</v>
      </c>
      <c r="AQR7" s="508">
        <f>'Proy 2022 vs 2019'!HK6*AQT$4</f>
        <v>6639.3818279999996</v>
      </c>
      <c r="AQS7" s="577"/>
      <c r="AQT7" s="578">
        <f>AQS7/AQQ7</f>
        <v>0</v>
      </c>
      <c r="AQU7" s="508">
        <f>'Proy 2022 vs 2019'!HJ6*AQX$4</f>
        <v>10610.8842</v>
      </c>
      <c r="AQV7" s="508">
        <f>'Proy 2022 vs 2019'!HK6*AQX$4</f>
        <v>7745.9454660000001</v>
      </c>
      <c r="AQW7" s="577"/>
      <c r="AQX7" s="578">
        <f>AQW7/AQU7</f>
        <v>0</v>
      </c>
      <c r="AQY7" s="508">
        <f>'Proy 2022 vs 2019'!HJ6*ARB$4</f>
        <v>12126.7248</v>
      </c>
      <c r="AQZ7" s="508">
        <f>'Proy 2022 vs 2019'!HK6*ARB$4</f>
        <v>8852.5091039999988</v>
      </c>
      <c r="ARA7" s="577"/>
      <c r="ARB7" s="578">
        <f>ARA7/AQY7</f>
        <v>0</v>
      </c>
      <c r="ARC7" s="508">
        <f>'Proy 2022 vs 2019'!HJ6*ARF$4</f>
        <v>16674.246599999999</v>
      </c>
      <c r="ARD7" s="508">
        <f>'Proy 2022 vs 2019'!HK6*ARF$4</f>
        <v>12172.200018</v>
      </c>
      <c r="ARE7" s="577"/>
      <c r="ARF7" s="578">
        <f>ARE7/ARC7</f>
        <v>0</v>
      </c>
      <c r="ARG7" s="525">
        <f>AQE7+AQI7+AQM7+AQQ7+AQU7+AQY7+ARC7</f>
        <v>75792.03</v>
      </c>
      <c r="ARH7" s="508">
        <f>AQF7+AQJ7+AQN7+AQR7+AQV7+AQZ7+ARD7</f>
        <v>55328.181899999996</v>
      </c>
      <c r="ARI7" s="607">
        <f>AQG7+AQK7+AQO7+AQS7+AQW7+ARA7+ARE7</f>
        <v>0</v>
      </c>
      <c r="ARJ7" s="588">
        <f>ARI7/ARG7</f>
        <v>0</v>
      </c>
      <c r="ARK7" s="508">
        <f>'Proy 2022 vs 2019'!HO6*ARN$4</f>
        <v>8805.5352000000003</v>
      </c>
      <c r="ARL7" s="508">
        <f>'Proy 2022 vs 2019'!HP6*ARN$4</f>
        <v>6428.0406960000009</v>
      </c>
      <c r="ARM7" s="577"/>
      <c r="ARN7" s="578">
        <f>ARM7/ARK7</f>
        <v>0</v>
      </c>
      <c r="ARO7" s="508">
        <f>'Proy 2022 vs 2019'!HO6*ARR$4</f>
        <v>8805.5352000000003</v>
      </c>
      <c r="ARP7" s="508">
        <f>'Proy 2022 vs 2019'!HP6*ARR$4</f>
        <v>6428.0406960000009</v>
      </c>
      <c r="ARQ7" s="577"/>
      <c r="ARR7" s="578">
        <f>ARQ7/ARO7</f>
        <v>0</v>
      </c>
      <c r="ARS7" s="508">
        <f>'Proy 2022 vs 2019'!HO6*ARV$4</f>
        <v>8805.5352000000003</v>
      </c>
      <c r="ART7" s="508">
        <f>'Proy 2022 vs 2019'!HP6*ARV$4</f>
        <v>6428.0406960000009</v>
      </c>
      <c r="ARU7" s="577"/>
      <c r="ARV7" s="578">
        <f>ARU7/ARS7</f>
        <v>0</v>
      </c>
      <c r="ARW7" s="508">
        <f>'Proy 2022 vs 2019'!HO6*ARZ$4</f>
        <v>8805.5352000000003</v>
      </c>
      <c r="ARX7" s="508">
        <f>'Proy 2022 vs 2019'!HP6*ARZ$4</f>
        <v>6428.0406960000009</v>
      </c>
      <c r="ARY7" s="577"/>
      <c r="ARZ7" s="578">
        <f>ARY7/ARW7</f>
        <v>0</v>
      </c>
      <c r="ASA7" s="508">
        <f>'Proy 2022 vs 2019'!HO6*ASD$4</f>
        <v>10273.124400000002</v>
      </c>
      <c r="ASB7" s="508">
        <f>'Proy 2022 vs 2019'!HP6*ASD$4</f>
        <v>7499.3808120000012</v>
      </c>
      <c r="ASC7" s="577"/>
      <c r="ASD7" s="578">
        <f>ASC7/ASA7</f>
        <v>0</v>
      </c>
      <c r="ASE7" s="508">
        <f>'Proy 2022 vs 2019'!HO6*ASH$4</f>
        <v>11740.713600000001</v>
      </c>
      <c r="ASF7" s="508">
        <f>'Proy 2022 vs 2019'!HP6*ASH$4</f>
        <v>8570.7209280000006</v>
      </c>
      <c r="ASG7" s="577"/>
      <c r="ASH7" s="578">
        <f>ASG7/ASE7</f>
        <v>0</v>
      </c>
      <c r="ASI7" s="508">
        <f>'Proy 2022 vs 2019'!HO6*ASL$4</f>
        <v>16143.481200000002</v>
      </c>
      <c r="ASJ7" s="508">
        <f>'Proy 2022 vs 2019'!HP6*ASL$4</f>
        <v>11784.741276000001</v>
      </c>
      <c r="ASK7" s="577"/>
      <c r="ASL7" s="578">
        <f>ASK7/ASI7</f>
        <v>0</v>
      </c>
      <c r="ASM7" s="525">
        <f>ARK7+ARO7+ARS7+ARW7+ASA7+ASE7+ASI7</f>
        <v>73379.460000000006</v>
      </c>
      <c r="ASN7" s="508">
        <f>ARL7+ARP7+ART7+ARX7+ASB7+ASF7+ASJ7</f>
        <v>53567.005800000006</v>
      </c>
      <c r="ASO7" s="607">
        <f>ARM7+ARQ7+ARU7+ARY7+ASC7+ASG7+ASK7</f>
        <v>0</v>
      </c>
      <c r="ASP7" s="588">
        <f>ASO7/ASM7</f>
        <v>0</v>
      </c>
      <c r="ASQ7" s="508">
        <f>'Proy 2022 vs 2019'!HT6*AST$4</f>
        <v>8248.2587999999996</v>
      </c>
      <c r="ASR7" s="508">
        <f>'Proy 2022 vs 2019'!HU6*AST$4</f>
        <v>6021.228924</v>
      </c>
      <c r="ASS7" s="577"/>
      <c r="AST7" s="578">
        <f>ASS7/ASQ7</f>
        <v>0</v>
      </c>
      <c r="ASU7" s="508">
        <f>'Proy 2022 vs 2019'!HT6*ASX$4</f>
        <v>8248.2587999999996</v>
      </c>
      <c r="ASV7" s="508">
        <f>'Proy 2022 vs 2019'!HU6*ASX$4</f>
        <v>6021.228924</v>
      </c>
      <c r="ASW7" s="577"/>
      <c r="ASX7" s="578">
        <f>ASW7/ASU7</f>
        <v>0</v>
      </c>
      <c r="ASY7" s="508">
        <f>'Proy 2022 vs 2019'!HT6*ATB$4</f>
        <v>8248.2587999999996</v>
      </c>
      <c r="ASZ7" s="508">
        <f>'Proy 2022 vs 2019'!HU6*ATB$4</f>
        <v>6021.228924</v>
      </c>
      <c r="ATA7" s="577"/>
      <c r="ATB7" s="578">
        <f>ATA7/ASY7</f>
        <v>0</v>
      </c>
      <c r="ATC7" s="508">
        <f>'Proy 2022 vs 2019'!HT6*ATF$4</f>
        <v>8248.2587999999996</v>
      </c>
      <c r="ATD7" s="508">
        <f>'Proy 2022 vs 2019'!HU6*ATF$4</f>
        <v>6021.228924</v>
      </c>
      <c r="ATE7" s="577"/>
      <c r="ATF7" s="578">
        <f>ATE7/ATC7</f>
        <v>0</v>
      </c>
      <c r="ATG7" s="508">
        <f>'Proy 2022 vs 2019'!HT6*ATJ$4</f>
        <v>9622.968600000002</v>
      </c>
      <c r="ATH7" s="508">
        <f>'Proy 2022 vs 2019'!HU6*ATJ$4</f>
        <v>7024.7670780000008</v>
      </c>
      <c r="ATI7" s="577"/>
      <c r="ATJ7" s="578">
        <f>ATI7/ATG7</f>
        <v>0</v>
      </c>
      <c r="ATK7" s="508">
        <f>'Proy 2022 vs 2019'!HT6*ATN$4</f>
        <v>10997.678400000001</v>
      </c>
      <c r="ATL7" s="508">
        <f>'Proy 2022 vs 2019'!HU6*ATN$4</f>
        <v>8028.3052320000006</v>
      </c>
      <c r="ATM7" s="577"/>
      <c r="ATN7" s="578">
        <f>ATM7/ATK7</f>
        <v>0</v>
      </c>
      <c r="ATO7" s="508">
        <f>'Proy 2022 vs 2019'!HT6*ATR$4</f>
        <v>15121.8078</v>
      </c>
      <c r="ATP7" s="508">
        <f>'Proy 2022 vs 2019'!HU6*ATR$4</f>
        <v>11038.919694</v>
      </c>
      <c r="ATQ7" s="577"/>
      <c r="ATR7" s="578">
        <f>ATQ7/ATO7</f>
        <v>0</v>
      </c>
      <c r="ATS7" s="525">
        <f>ASQ7+ASU7+ASY7+ATC7+ATG7+ATK7+ATO7</f>
        <v>68735.489999999991</v>
      </c>
      <c r="ATT7" s="508">
        <f>ASR7+ASV7+ASZ7+ATD7+ATH7+ATL7+ATP7</f>
        <v>50176.907699999996</v>
      </c>
      <c r="ATU7" s="587">
        <f>ASS7+ASW7+ATA7+ATE7+ATI7+ATM7+ATQ7</f>
        <v>0</v>
      </c>
      <c r="ATV7" s="588">
        <f>ATU7/ATS7</f>
        <v>0</v>
      </c>
      <c r="ATW7" s="508">
        <f>'Proy 2022 vs 2019'!HY6*ATZ$4</f>
        <v>8245.0092000000004</v>
      </c>
      <c r="ATX7" s="508">
        <f>'Proy 2022 vs 2019'!HZ6*ATZ$4</f>
        <v>6018.8567160000002</v>
      </c>
      <c r="ATY7" s="577"/>
      <c r="ATZ7" s="578">
        <f>ATY7/ATW7</f>
        <v>0</v>
      </c>
      <c r="AUA7" s="508">
        <f>'Proy 2022 vs 2019'!HY6*AUD$4</f>
        <v>8245.0092000000004</v>
      </c>
      <c r="AUB7" s="508">
        <f>'Proy 2022 vs 2019'!HZ6*AUD$4</f>
        <v>6018.8567160000002</v>
      </c>
      <c r="AUC7" s="577"/>
      <c r="AUD7" s="578">
        <f>AUC7/AUA7</f>
        <v>0</v>
      </c>
      <c r="AUE7" s="508">
        <f>'Proy 2022 vs 2019'!HY6*AUH$4</f>
        <v>8245.0092000000004</v>
      </c>
      <c r="AUF7" s="508">
        <f>'Proy 2022 vs 2019'!HZ6*AUH$4</f>
        <v>6018.8567160000002</v>
      </c>
      <c r="AUG7" s="577"/>
      <c r="AUH7" s="578">
        <f>AUG7/AUE7</f>
        <v>0</v>
      </c>
      <c r="AUI7" s="508">
        <f>'Proy 2022 vs 2019'!HY6*AUL$4</f>
        <v>8245.0092000000004</v>
      </c>
      <c r="AUJ7" s="508">
        <f>'Proy 2022 vs 2019'!HZ6*AUL$4</f>
        <v>6018.8567160000002</v>
      </c>
      <c r="AUK7" s="577"/>
      <c r="AUL7" s="578">
        <f>AUK7/AUI7</f>
        <v>0</v>
      </c>
      <c r="AUM7" s="508">
        <f>'Proy 2022 vs 2019'!HY6*AUP$4</f>
        <v>9619.1774000000023</v>
      </c>
      <c r="AUN7" s="508">
        <f>'Proy 2022 vs 2019'!HZ6*AUP$4</f>
        <v>7021.9995020000006</v>
      </c>
      <c r="AUO7" s="577"/>
      <c r="AUP7" s="578">
        <f>AUO7/AUM7</f>
        <v>0</v>
      </c>
      <c r="AUQ7" s="508">
        <f>'Proy 2022 vs 2019'!HY6*AUT$4</f>
        <v>10993.345600000001</v>
      </c>
      <c r="AUR7" s="508">
        <f>'Proy 2022 vs 2019'!HZ6*AUT$4</f>
        <v>8025.1422880000009</v>
      </c>
      <c r="AUS7" s="577"/>
      <c r="AUT7" s="578">
        <f>AUS7/AUQ7</f>
        <v>0</v>
      </c>
      <c r="AUU7" s="508">
        <f>'Proy 2022 vs 2019'!HY6*AUX$4</f>
        <v>15115.850200000001</v>
      </c>
      <c r="AUV7" s="508">
        <f>'Proy 2022 vs 2019'!HZ6*AUX$4</f>
        <v>11034.570646</v>
      </c>
      <c r="AUW7" s="577"/>
      <c r="AUX7" s="578">
        <f>AUW7/AUU7</f>
        <v>0</v>
      </c>
      <c r="AUY7" s="525">
        <f>ATW7+AUA7+AUE7+AUI7+AUM7+AUQ7+AUU7</f>
        <v>68708.41</v>
      </c>
      <c r="AUZ7" s="508">
        <f>ATX7+AUB7+AUF7+AUJ7+AUN7+AUR7+AUV7</f>
        <v>50157.139300000003</v>
      </c>
      <c r="AVA7" s="587">
        <f>ATY7+AUC7+AUG7+AUK7+AUO7+AUS7+AUW7</f>
        <v>0</v>
      </c>
      <c r="AVB7" s="588">
        <f>AVA7/AUY7</f>
        <v>0</v>
      </c>
      <c r="AVC7" s="508">
        <f>'Proy 2022 vs 2019'!IH6*AVF$4</f>
        <v>9457.7628000000004</v>
      </c>
      <c r="AVD7" s="508">
        <f>'Proy 2022 vs 2019'!II6*AVF$4</f>
        <v>8795.7194040000013</v>
      </c>
      <c r="AVE7" s="612"/>
      <c r="AVF7" s="578">
        <f>AVE7/AVC7</f>
        <v>0</v>
      </c>
      <c r="AVG7" s="508">
        <f>'Proy 2022 vs 2019'!IH6*AVJ$4</f>
        <v>9457.7628000000004</v>
      </c>
      <c r="AVH7" s="508">
        <f>'Proy 2022 vs 2019'!II6*AVJ$4</f>
        <v>8795.7194040000013</v>
      </c>
      <c r="AVI7" s="577"/>
      <c r="AVJ7" s="578">
        <f>AVI7/AVG7</f>
        <v>0</v>
      </c>
      <c r="AVK7" s="508">
        <f>'Proy 2022 vs 2019'!IH6*AVN$4</f>
        <v>9457.7628000000004</v>
      </c>
      <c r="AVL7" s="508">
        <f>'Proy 2022 vs 2019'!II6*AVN$4</f>
        <v>8795.7194040000013</v>
      </c>
      <c r="AVM7" s="577"/>
      <c r="AVN7" s="578">
        <f>AVM7/AVK7</f>
        <v>0</v>
      </c>
      <c r="AVO7" s="508">
        <f>'Proy 2022 vs 2019'!IH6*AVR$4</f>
        <v>9457.7628000000004</v>
      </c>
      <c r="AVP7" s="508">
        <f>'Proy 2022 vs 2019'!II6*AVR$4</f>
        <v>8795.7194040000013</v>
      </c>
      <c r="AVQ7" s="577"/>
      <c r="AVR7" s="578">
        <f>AVQ7/AVO7</f>
        <v>0</v>
      </c>
      <c r="AVS7" s="508">
        <f>'Proy 2022 vs 2019'!IH6*AVV$4</f>
        <v>11034.056600000002</v>
      </c>
      <c r="AVT7" s="508">
        <f>'Proy 2022 vs 2019'!II6*AVV$4</f>
        <v>10261.672638000002</v>
      </c>
      <c r="AVU7" s="577"/>
      <c r="AVV7" s="578">
        <f>AVU7/AVS7</f>
        <v>0</v>
      </c>
      <c r="AVW7" s="508">
        <f>'Proy 2022 vs 2019'!IH6*AVZ$4</f>
        <v>12610.350400000001</v>
      </c>
      <c r="AVX7" s="508">
        <f>'Proy 2022 vs 2019'!II6*AVZ$4</f>
        <v>11727.625872000002</v>
      </c>
      <c r="AVY7" s="577"/>
      <c r="AVZ7" s="578">
        <f>AVY7/AVW7</f>
        <v>0</v>
      </c>
      <c r="AWA7" s="508">
        <f>'Proy 2022 vs 2019'!IH6*AWD$4</f>
        <v>17339.231800000001</v>
      </c>
      <c r="AWB7" s="508">
        <f>'Proy 2022 vs 2019'!II6*AWD$4</f>
        <v>16125.485574000002</v>
      </c>
      <c r="AWC7" s="577"/>
      <c r="AWD7" s="578">
        <f>AWC7/AWA7</f>
        <v>0</v>
      </c>
      <c r="AWE7" s="525">
        <f>AVC7+AVG7+AVK7+AVO7+AVS7+AVW7+AWA7</f>
        <v>78814.69</v>
      </c>
      <c r="AWF7" s="508">
        <f>AVD7+AVH7+AVL7+AVP7+AVT7+AVX7+AWB7</f>
        <v>73297.661700000011</v>
      </c>
      <c r="AWG7" s="670">
        <f>AVE7+AVI7+AVM7+AVQ7+AVU7+AVY7+AWC7</f>
        <v>0</v>
      </c>
      <c r="AWH7" s="661">
        <f>AWG7/AWE7</f>
        <v>0</v>
      </c>
      <c r="AWI7" s="508">
        <f>'Proy 2022 vs 2019'!IM6*AWL$4</f>
        <v>10073.063999999998</v>
      </c>
      <c r="AWJ7" s="508">
        <f>'Proy 2022 vs 2019'!IN6*AWL$4</f>
        <v>9367.9495200000001</v>
      </c>
      <c r="AWK7" s="577"/>
      <c r="AWL7" s="578">
        <f>AWK7/AWI7</f>
        <v>0</v>
      </c>
      <c r="AWM7" s="508">
        <f>'Proy 2022 vs 2019'!IM6*AWP$4</f>
        <v>10073.063999999998</v>
      </c>
      <c r="AWN7" s="508">
        <f>'Proy 2022 vs 2019'!IN6*AWP$4</f>
        <v>9367.9495200000001</v>
      </c>
      <c r="AWO7" s="577"/>
      <c r="AWP7" s="578">
        <f>AWO7/AWM7</f>
        <v>0</v>
      </c>
      <c r="AWQ7" s="508">
        <f>'Proy 2022 vs 2019'!IM6*AWT$4</f>
        <v>10073.063999999998</v>
      </c>
      <c r="AWR7" s="508">
        <f>'Proy 2022 vs 2019'!IN6*AWT$4</f>
        <v>9367.9495200000001</v>
      </c>
      <c r="AWS7" s="577"/>
      <c r="AWT7" s="578">
        <f>AWS7/AWQ7</f>
        <v>0</v>
      </c>
      <c r="AWU7" s="508">
        <f>'Proy 2022 vs 2019'!IM6*AWX$4</f>
        <v>10073.063999999998</v>
      </c>
      <c r="AWV7" s="508">
        <f>'Proy 2022 vs 2019'!IN6*AWX$4</f>
        <v>9367.9495200000001</v>
      </c>
      <c r="AWW7" s="577"/>
      <c r="AWX7" s="578">
        <f>AWW7/AWU7</f>
        <v>0</v>
      </c>
      <c r="AWY7" s="508">
        <f>'Proy 2022 vs 2019'!IM6*AXB$4</f>
        <v>11751.908000000001</v>
      </c>
      <c r="AWZ7" s="508">
        <f>'Proy 2022 vs 2019'!IN6*AXB$4</f>
        <v>10929.274440000001</v>
      </c>
      <c r="AXA7" s="577"/>
      <c r="AXB7" s="578">
        <f>AXA7/AWY7</f>
        <v>0</v>
      </c>
      <c r="AXC7" s="508">
        <f>'Proy 2022 vs 2019'!IM6*AXF$4</f>
        <v>13430.752</v>
      </c>
      <c r="AXD7" s="508">
        <f>'Proy 2022 vs 2019'!IN6*AXF$4</f>
        <v>12490.59936</v>
      </c>
      <c r="AXE7" s="577"/>
      <c r="AXF7" s="578">
        <f>AXE7/AXC7</f>
        <v>0</v>
      </c>
      <c r="AXG7" s="508">
        <f>'Proy 2022 vs 2019'!IM6*AXJ$4</f>
        <v>18467.284</v>
      </c>
      <c r="AXH7" s="508">
        <f>'Proy 2022 vs 2019'!IN6*AXJ$4</f>
        <v>17174.574120000001</v>
      </c>
      <c r="AXI7" s="577"/>
      <c r="AXJ7" s="578">
        <f>AXI7/AXG7</f>
        <v>0</v>
      </c>
      <c r="AXK7" s="525">
        <f>AWI7+AWM7+AWQ7+AWU7+AWY7+AXC7+AXG7</f>
        <v>83942.2</v>
      </c>
      <c r="AXL7" s="508">
        <f>AWJ7+AWN7+AWR7+AWV7+AWZ7+AXD7+AXH7</f>
        <v>78066.245999999999</v>
      </c>
      <c r="AXM7" s="670">
        <f>AWK7+AWO7+AWS7+AWW7+AXA7+AXE7+AXI7</f>
        <v>0</v>
      </c>
      <c r="AXN7" s="661">
        <f>AXM7/AXK7</f>
        <v>0</v>
      </c>
      <c r="AXO7" s="508">
        <f>'Proy 2022 vs 2019'!IR6*AXR$4</f>
        <v>10179.316799999999</v>
      </c>
      <c r="AXP7" s="508">
        <f>'Proy 2022 vs 2019'!IS6*AXR$4</f>
        <v>9466.7646239999995</v>
      </c>
      <c r="AXQ7" s="577"/>
      <c r="AXR7" s="578">
        <f>AXQ7/AXO7</f>
        <v>0</v>
      </c>
      <c r="AXS7" s="508">
        <f>'Proy 2022 vs 2019'!IR6*AXV$4</f>
        <v>10179.316799999999</v>
      </c>
      <c r="AXT7" s="508">
        <f>'Proy 2022 vs 2019'!IS6*AXV$4</f>
        <v>9466.7646239999995</v>
      </c>
      <c r="AXU7" s="577"/>
      <c r="AXV7" s="578">
        <f>AXU7/AXS7</f>
        <v>0</v>
      </c>
      <c r="AXW7" s="508">
        <f>'Proy 2022 vs 2019'!IR6*AXZ$4</f>
        <v>10179.316799999999</v>
      </c>
      <c r="AXX7" s="508">
        <f>'Proy 2022 vs 2019'!IS6*AXZ$4</f>
        <v>9466.7646239999995</v>
      </c>
      <c r="AXY7" s="577"/>
      <c r="AXZ7" s="578">
        <f>AXY7/AXW7</f>
        <v>0</v>
      </c>
      <c r="AYA7" s="508">
        <f>'Proy 2022 vs 2019'!IR6*AYD$4</f>
        <v>10179.316799999999</v>
      </c>
      <c r="AYB7" s="508">
        <f>'Proy 2022 vs 2019'!IS6*AYD$4</f>
        <v>9466.7646239999995</v>
      </c>
      <c r="AYC7" s="577"/>
      <c r="AYD7" s="578">
        <f>AYC7/AYA7</f>
        <v>0</v>
      </c>
      <c r="AYE7" s="508">
        <f>'Proy 2022 vs 2019'!IR6*AYH$4</f>
        <v>11875.869600000002</v>
      </c>
      <c r="AYF7" s="508">
        <f>'Proy 2022 vs 2019'!IS6*AYH$4</f>
        <v>11044.558728</v>
      </c>
      <c r="AYG7" s="577"/>
      <c r="AYH7" s="578">
        <f>AYG7/AYE7</f>
        <v>0</v>
      </c>
      <c r="AYI7" s="508">
        <f>'Proy 2022 vs 2019'!IR6*AYL$4</f>
        <v>13572.422399999999</v>
      </c>
      <c r="AYJ7" s="508">
        <f>'Proy 2022 vs 2019'!IS6*AYL$4</f>
        <v>12622.352832</v>
      </c>
      <c r="AYK7" s="577"/>
      <c r="AYL7" s="578">
        <f>AYK7/AYI7</f>
        <v>0</v>
      </c>
      <c r="AYM7" s="508">
        <f>'Proy 2022 vs 2019'!IR6*AYP$4</f>
        <v>18662.0808</v>
      </c>
      <c r="AYN7" s="508">
        <f>'Proy 2022 vs 2019'!IS6*AYP$4</f>
        <v>17355.735143999998</v>
      </c>
      <c r="AYO7" s="577"/>
      <c r="AYP7" s="578">
        <f>AYO7/AYM7</f>
        <v>0</v>
      </c>
      <c r="AYQ7" s="525">
        <f>AXO7+AXS7+AXW7+AYA7+AYE7+AYI7+AYM7</f>
        <v>84827.639999999985</v>
      </c>
      <c r="AYR7" s="508">
        <f>AXP7+AXT7+AXX7+AYB7+AYF7+AYJ7+AYN7</f>
        <v>78889.705199999997</v>
      </c>
      <c r="AYS7" s="670">
        <f>AXQ7+AXU7+AXY7+AYC7+AYG7+AYK7+AYO7</f>
        <v>0</v>
      </c>
      <c r="AYT7" s="661">
        <f>AYS7/AYQ7</f>
        <v>0</v>
      </c>
      <c r="AYU7" s="508">
        <f>'Proy 2022 vs 2019'!IW6*AYX$4</f>
        <v>14182.587599999999</v>
      </c>
      <c r="AYV7" s="508">
        <f>'Proy 2022 vs 2019'!IX6*AYX$4</f>
        <v>13189.806467999999</v>
      </c>
      <c r="AYW7" s="577"/>
      <c r="AYX7" s="578">
        <f>AYW7/AYU7</f>
        <v>0</v>
      </c>
      <c r="AYY7" s="508">
        <f>'Proy 2022 vs 2019'!IW6*AZB$4</f>
        <v>14182.587599999999</v>
      </c>
      <c r="AYZ7" s="508">
        <f>'Proy 2022 vs 2019'!IX6*AZB$4</f>
        <v>13189.806467999999</v>
      </c>
      <c r="AZA7" s="577"/>
      <c r="AZB7" s="578">
        <f>AZA7/AYY7</f>
        <v>0</v>
      </c>
      <c r="AZC7" s="508">
        <f>'Proy 2022 vs 2019'!IW6*AZF$4</f>
        <v>14182.587599999999</v>
      </c>
      <c r="AZD7" s="508">
        <f>'Proy 2022 vs 2019'!IX6*AZF$4</f>
        <v>13189.806467999999</v>
      </c>
      <c r="AZE7" s="577"/>
      <c r="AZF7" s="578">
        <f>AZE7/AZC7</f>
        <v>0</v>
      </c>
      <c r="AZG7" s="508">
        <f>'Proy 2022 vs 2019'!IW6*AZJ$4</f>
        <v>14182.587599999999</v>
      </c>
      <c r="AZH7" s="508">
        <f>'Proy 2022 vs 2019'!IX6*AZJ$4</f>
        <v>13189.806467999999</v>
      </c>
      <c r="AZI7" s="577"/>
      <c r="AZJ7" s="578">
        <f>AZI7/AZG7</f>
        <v>0</v>
      </c>
      <c r="AZK7" s="508">
        <f>'Proy 2022 vs 2019'!IW6*AZN$4</f>
        <v>16546.352200000001</v>
      </c>
      <c r="AZL7" s="508">
        <f>'Proy 2022 vs 2019'!IX6*AZN$4</f>
        <v>15388.107546000001</v>
      </c>
      <c r="AZM7" s="577"/>
      <c r="AZN7" s="578">
        <f>AZM7/AZK7</f>
        <v>0</v>
      </c>
      <c r="AZO7" s="508">
        <f>'Proy 2022 vs 2019'!IW6*AZR$4</f>
        <v>18910.1168</v>
      </c>
      <c r="AZP7" s="508">
        <f>'Proy 2022 vs 2019'!IX6*AZR$4</f>
        <v>17586.408624</v>
      </c>
      <c r="AZQ7" s="577"/>
      <c r="AZR7" s="578">
        <f>AZQ7/AZO7</f>
        <v>0</v>
      </c>
      <c r="AZS7" s="508">
        <f>'Proy 2022 vs 2019'!IW6*AZV$4</f>
        <v>26001.410599999999</v>
      </c>
      <c r="AZT7" s="508">
        <f>'Proy 2022 vs 2019'!IX6*AZV$4</f>
        <v>24181.311858000001</v>
      </c>
      <c r="AZU7" s="577"/>
      <c r="AZV7" s="578">
        <f>AZU7/AZS7</f>
        <v>0</v>
      </c>
      <c r="AZW7" s="525">
        <f>AYU7+AYY7+AZC7+AZG7+AZK7+AZO7+AZS7</f>
        <v>118188.23</v>
      </c>
      <c r="AZX7" s="508">
        <f>AYV7+AYZ7+AZD7+AZH7+AZL7+AZP7+AZT7</f>
        <v>109915.0539</v>
      </c>
      <c r="AZY7" s="660">
        <f>AYW7+AZA7+AZE7+AZI7+AZM7+AZQ7+AZU7</f>
        <v>0</v>
      </c>
      <c r="AZZ7" s="661">
        <f>AZY7/AZW7</f>
        <v>0</v>
      </c>
      <c r="BAA7" s="508">
        <f>'Proy 2022 vs 2019'!JG6*BAD$4</f>
        <v>9069.9863999999998</v>
      </c>
      <c r="BAB7" s="508">
        <f>'Proy 2022 vs 2019'!JH6*BAD$4</f>
        <v>6621.090072</v>
      </c>
      <c r="BAC7" s="612"/>
      <c r="BAD7" s="578">
        <f>BAC7/BAA7</f>
        <v>0</v>
      </c>
      <c r="BAE7" s="508">
        <f>'Proy 2022 vs 2019'!JG6*BAH$4</f>
        <v>9069.9863999999998</v>
      </c>
      <c r="BAF7" s="508">
        <f>'Proy 2022 vs 2019'!JH6*BAH$4</f>
        <v>6621.090072</v>
      </c>
      <c r="BAG7" s="577"/>
      <c r="BAH7" s="578">
        <f>BAG7/BAE7</f>
        <v>0</v>
      </c>
      <c r="BAI7" s="508">
        <f>'Proy 2022 vs 2019'!JG6*BAL$4</f>
        <v>9069.9863999999998</v>
      </c>
      <c r="BAJ7" s="508">
        <f>'Proy 2022 vs 2019'!JH6*BAL$4</f>
        <v>6621.090072</v>
      </c>
      <c r="BAK7" s="577"/>
      <c r="BAL7" s="578">
        <f>BAK7/BAI7</f>
        <v>0</v>
      </c>
      <c r="BAM7" s="508">
        <f>'Proy 2022 vs 2019'!JG6*BAP$4</f>
        <v>9069.9863999999998</v>
      </c>
      <c r="BAN7" s="508">
        <f>'Proy 2022 vs 2019'!JH6*BAP$4</f>
        <v>6621.090072</v>
      </c>
      <c r="BAO7" s="577"/>
      <c r="BAP7" s="578">
        <f>BAO7/BAM7</f>
        <v>0</v>
      </c>
      <c r="BAQ7" s="508">
        <f>'Proy 2022 vs 2019'!JG6*BAT$4</f>
        <v>10581.650800000001</v>
      </c>
      <c r="BAR7" s="508">
        <f>'Proy 2022 vs 2019'!JH6*BAT$4</f>
        <v>7724.6050840000007</v>
      </c>
      <c r="BAS7" s="577"/>
      <c r="BAT7" s="578">
        <f>BAS7/BAQ7</f>
        <v>0</v>
      </c>
      <c r="BAU7" s="508">
        <f>'Proy 2022 vs 2019'!JG6*BAX$4</f>
        <v>12093.315200000001</v>
      </c>
      <c r="BAV7" s="508">
        <f>'Proy 2022 vs 2019'!JH6*BAX$4</f>
        <v>8828.1200960000006</v>
      </c>
      <c r="BAW7" s="577"/>
      <c r="BAX7" s="578">
        <f>BAW7/BAU7</f>
        <v>0</v>
      </c>
      <c r="BAY7" s="508">
        <f>'Proy 2022 vs 2019'!JG6*BBB$4</f>
        <v>16628.308400000002</v>
      </c>
      <c r="BAZ7" s="508">
        <f>'Proy 2022 vs 2019'!JH6*BBB$4</f>
        <v>12138.665132</v>
      </c>
      <c r="BBA7" s="577"/>
      <c r="BBB7" s="578">
        <f>BBA7/BAY7</f>
        <v>0</v>
      </c>
      <c r="BBC7" s="525">
        <f>BAA7+BAE7+BAI7+BAM7+BAQ7+BAU7+BAY7</f>
        <v>75583.22</v>
      </c>
      <c r="BBD7" s="508">
        <f>BAB7+BAF7+BAJ7+BAN7+BAR7+BAV7+BAZ7</f>
        <v>55175.750599999999</v>
      </c>
      <c r="BBE7" s="637">
        <f>BAC7+BAG7+BAK7+BAO7+BAS7+BAW7+BBA7</f>
        <v>0</v>
      </c>
      <c r="BBF7" s="638">
        <f>BBE7/BBC7</f>
        <v>0</v>
      </c>
      <c r="BBG7" s="508">
        <f>'Proy 2022 vs 2019'!JL6*BBJ$4</f>
        <v>9997.3559999999998</v>
      </c>
      <c r="BBH7" s="508">
        <f>'Proy 2022 vs 2019'!JM6*BBJ$4</f>
        <v>7298.06988</v>
      </c>
      <c r="BBI7" s="577"/>
      <c r="BBJ7" s="578">
        <f>BBI7/BBG7</f>
        <v>0</v>
      </c>
      <c r="BBK7" s="508">
        <f>'Proy 2022 vs 2019'!JL6*BBN$4</f>
        <v>9997.3559999999998</v>
      </c>
      <c r="BBL7" s="508">
        <f>'Proy 2022 vs 2019'!JM6*BBN$4</f>
        <v>7298.06988</v>
      </c>
      <c r="BBM7" s="577"/>
      <c r="BBN7" s="578">
        <f>BBM7/BBK7</f>
        <v>0</v>
      </c>
      <c r="BBO7" s="508">
        <f>'Proy 2022 vs 2019'!JL6*BBR$4</f>
        <v>9997.3559999999998</v>
      </c>
      <c r="BBP7" s="508">
        <f>'Proy 2022 vs 2019'!JM6*BBR$4</f>
        <v>7298.06988</v>
      </c>
      <c r="BBQ7" s="577"/>
      <c r="BBR7" s="578">
        <f>BBQ7/BBO7</f>
        <v>0</v>
      </c>
      <c r="BBS7" s="508">
        <f>'Proy 2022 vs 2019'!JL6*BBV$4</f>
        <v>9997.3559999999998</v>
      </c>
      <c r="BBT7" s="508">
        <f>'Proy 2022 vs 2019'!JM6*BBV$4</f>
        <v>7298.06988</v>
      </c>
      <c r="BBU7" s="577"/>
      <c r="BBV7" s="578">
        <f>BBU7/BBS7</f>
        <v>0</v>
      </c>
      <c r="BBW7" s="508">
        <f>'Proy 2022 vs 2019'!JL6*BBZ$4</f>
        <v>11663.582000000002</v>
      </c>
      <c r="BBX7" s="508">
        <f>'Proy 2022 vs 2019'!JM6*BBZ$4</f>
        <v>8514.4148600000008</v>
      </c>
      <c r="BBY7" s="577"/>
      <c r="BBZ7" s="578">
        <f>BBY7/BBW7</f>
        <v>0</v>
      </c>
      <c r="BCA7" s="508">
        <f>'Proy 2022 vs 2019'!JL6*BCD$4</f>
        <v>13329.808000000001</v>
      </c>
      <c r="BCB7" s="508">
        <f>'Proy 2022 vs 2019'!JM6*BCD$4</f>
        <v>9730.7598400000006</v>
      </c>
      <c r="BCC7" s="577"/>
      <c r="BCD7" s="578">
        <f>BCC7/BCA7</f>
        <v>0</v>
      </c>
      <c r="BCE7" s="508">
        <f>'Proy 2022 vs 2019'!JL6*BCH$4</f>
        <v>18328.486000000001</v>
      </c>
      <c r="BCF7" s="508">
        <f>'Proy 2022 vs 2019'!JM6*BCH$4</f>
        <v>13379.79478</v>
      </c>
      <c r="BCG7" s="577"/>
      <c r="BCH7" s="578">
        <f>BCG7/BCE7</f>
        <v>0</v>
      </c>
      <c r="BCI7" s="525">
        <f>BBG7+BBK7+BBO7+BBS7+BBW7+BCA7+BCE7</f>
        <v>83311.3</v>
      </c>
      <c r="BCJ7" s="508">
        <f>BBH7+BBL7+BBP7+BBT7+BBX7+BCB7+BCF7</f>
        <v>60817.248999999996</v>
      </c>
      <c r="BCK7" s="637">
        <f>BBI7+BBM7+BBQ7+BBU7+BBY7+BCC7+BCG7</f>
        <v>0</v>
      </c>
      <c r="BCL7" s="638">
        <f>BCK7/BCI7</f>
        <v>0</v>
      </c>
      <c r="BCM7" s="508">
        <f>'Proy 2022 vs 2019'!JQ6*BCP$4</f>
        <v>11936.7384</v>
      </c>
      <c r="BCN7" s="508">
        <f>'Proy 2022 vs 2019'!JR6*BCP$4</f>
        <v>8713.8190320000012</v>
      </c>
      <c r="BCO7" s="577"/>
      <c r="BCP7" s="578">
        <f>BCO7/BCM7</f>
        <v>0</v>
      </c>
      <c r="BCQ7" s="508">
        <f>'Proy 2022 vs 2019'!JQ6*BCT$4</f>
        <v>11936.7384</v>
      </c>
      <c r="BCR7" s="508">
        <f>'Proy 2022 vs 2019'!JR6*BCT$4</f>
        <v>8713.8190320000012</v>
      </c>
      <c r="BCS7" s="577"/>
      <c r="BCT7" s="578">
        <f>BCS7/BCQ7</f>
        <v>0</v>
      </c>
      <c r="BCU7" s="508">
        <f>'Proy 2022 vs 2019'!JQ6*BCX$4</f>
        <v>11936.7384</v>
      </c>
      <c r="BCV7" s="508">
        <f>'Proy 2022 vs 2019'!JR6*BCX$4</f>
        <v>8713.8190320000012</v>
      </c>
      <c r="BCW7" s="577"/>
      <c r="BCX7" s="578">
        <f>BCW7/BCU7</f>
        <v>0</v>
      </c>
      <c r="BCY7" s="508">
        <f>'Proy 2022 vs 2019'!JQ6*BDB$4</f>
        <v>11936.7384</v>
      </c>
      <c r="BCZ7" s="508">
        <f>'Proy 2022 vs 2019'!JR6*BDB$4</f>
        <v>8713.8190320000012</v>
      </c>
      <c r="BDA7" s="577"/>
      <c r="BDB7" s="578">
        <f>BDA7/BCY7</f>
        <v>0</v>
      </c>
      <c r="BDC7" s="508">
        <f>'Proy 2022 vs 2019'!JQ6*BDF$4</f>
        <v>13926.194800000003</v>
      </c>
      <c r="BDD7" s="508">
        <f>'Proy 2022 vs 2019'!JR6*BDF$4</f>
        <v>10166.122204000003</v>
      </c>
      <c r="BDE7" s="577"/>
      <c r="BDF7" s="578">
        <f>BDE7/BDC7</f>
        <v>0</v>
      </c>
      <c r="BDG7" s="508">
        <f>'Proy 2022 vs 2019'!JQ6*BDJ$4</f>
        <v>15915.651200000002</v>
      </c>
      <c r="BDH7" s="508">
        <f>'Proy 2022 vs 2019'!JR6*BDJ$4</f>
        <v>11618.425376000001</v>
      </c>
      <c r="BDI7" s="577"/>
      <c r="BDJ7" s="578">
        <f>BDI7/BDG7</f>
        <v>0</v>
      </c>
      <c r="BDK7" s="508">
        <f>'Proy 2022 vs 2019'!JQ6*BDN$4</f>
        <v>21884.020400000001</v>
      </c>
      <c r="BDL7" s="508">
        <f>'Proy 2022 vs 2019'!JR6*BDN$4</f>
        <v>15975.334892000003</v>
      </c>
      <c r="BDM7" s="577"/>
      <c r="BDN7" s="578">
        <f>BDM7/BDK7</f>
        <v>0</v>
      </c>
      <c r="BDO7" s="525">
        <f>BCM7+BCQ7+BCU7+BCY7+BDC7+BDG7+BDK7</f>
        <v>99472.82</v>
      </c>
      <c r="BDP7" s="508">
        <f>BCN7+BCR7+BCV7+BCZ7+BDD7+BDH7+BDL7</f>
        <v>72615.15860000001</v>
      </c>
      <c r="BDQ7" s="637">
        <f>BCO7+BCS7+BCW7+BDA7+BDE7+BDI7+BDM7</f>
        <v>0</v>
      </c>
      <c r="BDR7" s="638">
        <f>BDQ7/BDO7</f>
        <v>0</v>
      </c>
      <c r="BDS7" s="508">
        <f>'Proy 2022 vs 2019'!JV6*BDV$4</f>
        <v>14486.990399999999</v>
      </c>
      <c r="BDT7" s="508">
        <f>'Proy 2022 vs 2019'!JW6*BDV$4</f>
        <v>10575.502991999998</v>
      </c>
      <c r="BDU7" s="577"/>
      <c r="BDV7" s="578">
        <f>BDU7/BDS7</f>
        <v>0</v>
      </c>
      <c r="BDW7" s="508">
        <f>'Proy 2022 vs 2019'!JV6*BDZ$4</f>
        <v>14486.990399999999</v>
      </c>
      <c r="BDX7" s="508">
        <f>'Proy 2022 vs 2019'!JW6*BDZ$4</f>
        <v>10575.502991999998</v>
      </c>
      <c r="BDY7" s="577"/>
      <c r="BDZ7" s="578">
        <f>BDY7/BDW7</f>
        <v>0</v>
      </c>
      <c r="BEA7" s="508">
        <f>'Proy 2022 vs 2019'!JV6*BED$4</f>
        <v>14486.990399999999</v>
      </c>
      <c r="BEB7" s="508">
        <f>'Proy 2022 vs 2019'!JW6*BED$4</f>
        <v>10575.502991999998</v>
      </c>
      <c r="BEC7" s="577"/>
      <c r="BED7" s="578">
        <f>BEC7/BEA7</f>
        <v>0</v>
      </c>
      <c r="BEE7" s="508">
        <f>'Proy 2022 vs 2019'!JV6*BEH$4</f>
        <v>14486.990399999999</v>
      </c>
      <c r="BEF7" s="508">
        <f>'Proy 2022 vs 2019'!JW6*BEH$4</f>
        <v>10575.502991999998</v>
      </c>
      <c r="BEG7" s="577"/>
      <c r="BEH7" s="578">
        <f>BEG7/BEE7</f>
        <v>0</v>
      </c>
      <c r="BEI7" s="508">
        <f>'Proy 2022 vs 2019'!JV6*BEL$4</f>
        <v>16901.488800000003</v>
      </c>
      <c r="BEJ7" s="508">
        <f>'Proy 2022 vs 2019'!JW6*BEL$4</f>
        <v>12338.086824</v>
      </c>
      <c r="BEK7" s="577"/>
      <c r="BEL7" s="578">
        <f>BEK7/BEI7</f>
        <v>0</v>
      </c>
      <c r="BEM7" s="508">
        <f>'Proy 2022 vs 2019'!JV6*BEP$4</f>
        <v>19315.9872</v>
      </c>
      <c r="BEN7" s="508">
        <f>'Proy 2022 vs 2019'!JW6*BEP$4</f>
        <v>14100.670655999998</v>
      </c>
      <c r="BEO7" s="577"/>
      <c r="BEP7" s="578">
        <f>BEO7/BEM7</f>
        <v>0</v>
      </c>
      <c r="BEQ7" s="508">
        <f>'Proy 2022 vs 2019'!JV6*BET$4</f>
        <v>26559.482400000001</v>
      </c>
      <c r="BER7" s="508">
        <f>'Proy 2022 vs 2019'!JW6*BET$4</f>
        <v>19388.422151999999</v>
      </c>
      <c r="BES7" s="577"/>
      <c r="BET7" s="578">
        <f>BES7/BEQ7</f>
        <v>0</v>
      </c>
      <c r="BEU7" s="525">
        <f>BDS7+BDW7+BEA7+BEE7+BEI7+BEM7+BEQ7</f>
        <v>120724.92000000001</v>
      </c>
      <c r="BEV7" s="508">
        <f>BDT7+BDX7+BEB7+BEF7+BEJ7+BEN7+BER7</f>
        <v>88129.191599999991</v>
      </c>
      <c r="BEW7" s="647">
        <f>BDU7+BDY7+BEC7+BEG7+BEK7+BEO7+BES7</f>
        <v>0</v>
      </c>
      <c r="BEX7" s="638">
        <f>BEW7/BEU7</f>
        <v>0</v>
      </c>
      <c r="BEY7" s="508">
        <f>'Proy 2022 vs 2019'!KF6*BFB$4</f>
        <v>21521.192399999996</v>
      </c>
      <c r="BEZ7" s="508">
        <f>'Proy 2022 vs 2019'!KG6*BFB$4</f>
        <v>15710.470451999998</v>
      </c>
      <c r="BFA7" s="612"/>
      <c r="BFB7" s="578">
        <f>BFA7/BEY7</f>
        <v>0</v>
      </c>
      <c r="BFC7" s="508">
        <f>'Proy 2022 vs 2019'!KF6*BFF$4</f>
        <v>21521.192399999996</v>
      </c>
      <c r="BFD7" s="508">
        <f>'Proy 2022 vs 2019'!KG6*BFF$4</f>
        <v>15710.470451999998</v>
      </c>
      <c r="BFE7" s="612"/>
      <c r="BFF7" s="578">
        <f>BFE7/BFC7</f>
        <v>0</v>
      </c>
      <c r="BFG7" s="508">
        <f>'Proy 2022 vs 2019'!KF6*BFJ$4</f>
        <v>21521.192399999996</v>
      </c>
      <c r="BFH7" s="508">
        <f>'Proy 2022 vs 2019'!KG6*BFJ$4</f>
        <v>15710.470451999998</v>
      </c>
      <c r="BFI7" s="612"/>
      <c r="BFJ7" s="578">
        <f>BFI7/BFG7</f>
        <v>0</v>
      </c>
      <c r="BFK7" s="508">
        <f>'Proy 2022 vs 2019'!KF6*BFN$4</f>
        <v>21521.192399999996</v>
      </c>
      <c r="BFL7" s="508">
        <f>'Proy 2022 vs 2019'!KG6*BFN$4</f>
        <v>15710.470451999998</v>
      </c>
      <c r="BFM7" s="612"/>
      <c r="BFN7" s="578">
        <f>BFM7/BFK7</f>
        <v>0</v>
      </c>
      <c r="BFO7" s="508">
        <f>'Proy 2022 vs 2019'!KF6*BFR$4</f>
        <v>25108.057800000002</v>
      </c>
      <c r="BFP7" s="508">
        <f>'Proy 2022 vs 2019'!KG6*BFR$4</f>
        <v>18328.882194000002</v>
      </c>
      <c r="BFQ7" s="612"/>
      <c r="BFR7" s="578">
        <f>BFQ7/BFO7</f>
        <v>0</v>
      </c>
      <c r="BFS7" s="508">
        <f>'Proy 2022 vs 2019'!KF6*BFV$4</f>
        <v>28694.923199999997</v>
      </c>
      <c r="BFT7" s="508">
        <f>'Proy 2022 vs 2019'!KG6*BFV$4</f>
        <v>20947.293935999998</v>
      </c>
      <c r="BFU7" s="612"/>
      <c r="BFV7" s="578">
        <f>BFU7/BFS7</f>
        <v>0</v>
      </c>
      <c r="BFW7" s="508">
        <f>'Proy 2022 vs 2019'!KF6*BFZ$4</f>
        <v>39455.519399999997</v>
      </c>
      <c r="BFX7" s="508">
        <f>'Proy 2022 vs 2019'!KG6*BFZ$4</f>
        <v>28802.529161999999</v>
      </c>
      <c r="BFY7" s="612"/>
      <c r="BFZ7" s="578">
        <f>BFY7/BFW7</f>
        <v>0</v>
      </c>
      <c r="BGA7" s="525">
        <f>BEY7+BFC7+BFG7+BFK7+BFO7+BFS7+BFW7</f>
        <v>179343.26999999996</v>
      </c>
      <c r="BGB7" s="508">
        <f>BEZ7+BFD7+BFH7+BFL7+BFP7+BFT7+BFX7</f>
        <v>130920.5871</v>
      </c>
      <c r="BGC7" s="607">
        <f>BFA7+BFE7+BFI7+BFM7+BFQ7+BFU7+BFY7</f>
        <v>0</v>
      </c>
      <c r="BGD7" s="588">
        <f>BGC7/BGA7</f>
        <v>0</v>
      </c>
      <c r="BGE7" s="508">
        <f>'Proy 2022 vs 2019'!KK6*BGH$4</f>
        <v>28022.9172</v>
      </c>
      <c r="BGF7" s="508">
        <f>'Proy 2022 vs 2019'!KL6*BGH$4</f>
        <v>20456.729555999998</v>
      </c>
      <c r="BGG7" s="577"/>
      <c r="BGH7" s="578">
        <f>BGG7/BGE7</f>
        <v>0</v>
      </c>
      <c r="BGI7" s="508">
        <f>'Proy 2022 vs 2019'!KK6*BGL$4</f>
        <v>28022.9172</v>
      </c>
      <c r="BGJ7" s="508">
        <f>'Proy 2022 vs 2019'!KL6*BGL$4</f>
        <v>20456.729555999998</v>
      </c>
      <c r="BGK7" s="577"/>
      <c r="BGL7" s="578">
        <f>BGK7/BGI7</f>
        <v>0</v>
      </c>
      <c r="BGM7" s="508">
        <f>'Proy 2022 vs 2019'!KK6*BGP$4</f>
        <v>28022.9172</v>
      </c>
      <c r="BGN7" s="508">
        <f>'Proy 2022 vs 2019'!KL6*BGP$4</f>
        <v>20456.729555999998</v>
      </c>
      <c r="BGO7" s="577"/>
      <c r="BGP7" s="578">
        <f>BGO7/BGM7</f>
        <v>0</v>
      </c>
      <c r="BGQ7" s="508">
        <f>'Proy 2022 vs 2019'!KK6*BGT$4</f>
        <v>28022.9172</v>
      </c>
      <c r="BGR7" s="508">
        <f>'Proy 2022 vs 2019'!KL6*BGT$4</f>
        <v>20456.729555999998</v>
      </c>
      <c r="BGS7" s="577"/>
      <c r="BGT7" s="578">
        <f>BGS7/BGQ7</f>
        <v>0</v>
      </c>
      <c r="BGU7" s="508">
        <f>'Proy 2022 vs 2019'!KK6*BGX$4</f>
        <v>32693.403400000003</v>
      </c>
      <c r="BGV7" s="508">
        <f>'Proy 2022 vs 2019'!KL6*BGX$4</f>
        <v>23866.184482000001</v>
      </c>
      <c r="BGW7" s="577"/>
      <c r="BGX7" s="578">
        <f>BGW7/BGU7</f>
        <v>0</v>
      </c>
      <c r="BGY7" s="508">
        <f>'Proy 2022 vs 2019'!KK6*BHB$4</f>
        <v>37363.889600000002</v>
      </c>
      <c r="BGZ7" s="508">
        <f>'Proy 2022 vs 2019'!KL6*BHB$4</f>
        <v>27275.639407999999</v>
      </c>
      <c r="BHA7" s="577"/>
      <c r="BHB7" s="578">
        <f>BHA7/BGY7</f>
        <v>0</v>
      </c>
      <c r="BHC7" s="508">
        <f>'Proy 2022 vs 2019'!KK6*BHF$4</f>
        <v>51375.3482</v>
      </c>
      <c r="BHD7" s="508">
        <f>'Proy 2022 vs 2019'!KL6*BHF$4</f>
        <v>37504.004185999998</v>
      </c>
      <c r="BHE7" s="577"/>
      <c r="BHF7" s="578">
        <f>BHE7/BHC7</f>
        <v>0</v>
      </c>
      <c r="BHG7" s="525">
        <f>BGE7+BGI7+BGM7+BGQ7+BGU7+BGY7+BHC7</f>
        <v>233524.31</v>
      </c>
      <c r="BHH7" s="508">
        <f>BGF7+BGJ7+BGN7+BGR7+BGV7+BGZ7+BHD7</f>
        <v>170472.7463</v>
      </c>
      <c r="BHI7" s="607">
        <f>BGG7+BGK7+BGO7+BGS7+BGW7+BHA7+BHE7</f>
        <v>0</v>
      </c>
      <c r="BHJ7" s="588">
        <f>BHI7/BHG7</f>
        <v>0</v>
      </c>
      <c r="BHK7" s="508">
        <f>'Proy 2022 vs 2019'!KP6*BHN$4</f>
        <v>31155.799199999998</v>
      </c>
      <c r="BHL7" s="508">
        <f>'Proy 2022 vs 2019'!KQ6*BHN$4</f>
        <v>22743.733415999995</v>
      </c>
      <c r="BHM7" s="577"/>
      <c r="BHN7" s="578">
        <f>BHM7/BHK7</f>
        <v>0</v>
      </c>
      <c r="BHO7" s="508">
        <f>'Proy 2022 vs 2019'!KP6*BHR$4</f>
        <v>31155.799199999998</v>
      </c>
      <c r="BHP7" s="508">
        <f>'Proy 2022 vs 2019'!KQ6*BHR$4</f>
        <v>22743.733415999995</v>
      </c>
      <c r="BHQ7" s="577"/>
      <c r="BHR7" s="578">
        <f>BHQ7/BHO7</f>
        <v>0</v>
      </c>
      <c r="BHS7" s="508">
        <f>'Proy 2022 vs 2019'!KP6*BHV$4</f>
        <v>31155.799199999998</v>
      </c>
      <c r="BHT7" s="508">
        <f>'Proy 2022 vs 2019'!KQ6*BHV$4</f>
        <v>22743.733415999995</v>
      </c>
      <c r="BHU7" s="577"/>
      <c r="BHV7" s="578">
        <f>BHU7/BHS7</f>
        <v>0</v>
      </c>
      <c r="BHW7" s="508">
        <f>'Proy 2022 vs 2019'!KP6*BHZ$4</f>
        <v>31155.799199999998</v>
      </c>
      <c r="BHX7" s="508">
        <f>'Proy 2022 vs 2019'!KQ6*BHZ$4</f>
        <v>22743.733415999995</v>
      </c>
      <c r="BHY7" s="577"/>
      <c r="BHZ7" s="578">
        <f>BHY7/BHW7</f>
        <v>0</v>
      </c>
      <c r="BIA7" s="508">
        <f>'Proy 2022 vs 2019'!KP6*BID$4</f>
        <v>36348.432400000005</v>
      </c>
      <c r="BIB7" s="508">
        <f>'Proy 2022 vs 2019'!KQ6*BID$4</f>
        <v>26534.355652000002</v>
      </c>
      <c r="BIC7" s="577"/>
      <c r="BID7" s="578">
        <f>BIC7/BIA7</f>
        <v>0</v>
      </c>
      <c r="BIE7" s="508">
        <f>'Proy 2022 vs 2019'!KP6*BIH$4</f>
        <v>41541.065600000002</v>
      </c>
      <c r="BIF7" s="508">
        <f>'Proy 2022 vs 2019'!KQ6*BIH$4</f>
        <v>30324.977887999998</v>
      </c>
      <c r="BIG7" s="577"/>
      <c r="BIH7" s="578">
        <f>BIG7/BIE7</f>
        <v>0</v>
      </c>
      <c r="BII7" s="508">
        <f>'Proy 2022 vs 2019'!KP6*BIL$4</f>
        <v>57118.965199999999</v>
      </c>
      <c r="BIJ7" s="508">
        <f>'Proy 2022 vs 2019'!KQ6*BIL$4</f>
        <v>41696.844595999995</v>
      </c>
      <c r="BIK7" s="577"/>
      <c r="BIL7" s="578">
        <f>BIK7/BII7</f>
        <v>0</v>
      </c>
      <c r="BIM7" s="525">
        <f>BHK7+BHO7+BHS7+BHW7+BIA7+BIE7+BII7</f>
        <v>259631.66</v>
      </c>
      <c r="BIN7" s="508">
        <f>BHL7+BHP7+BHT7+BHX7+BIB7+BIF7+BIJ7</f>
        <v>189531.11179999996</v>
      </c>
      <c r="BIO7" s="607">
        <f>BHM7+BHQ7+BHU7+BHY7+BIC7+BIG7+BIK7</f>
        <v>0</v>
      </c>
      <c r="BIP7" s="588">
        <f>BIO7/BIM7</f>
        <v>0</v>
      </c>
      <c r="BIQ7" s="508">
        <f>'Proy 2022 vs 2019'!KU6*BIT$4</f>
        <v>29376.207600000002</v>
      </c>
      <c r="BIR7" s="508">
        <f>'Proy 2022 vs 2019'!KV6*BIT$4</f>
        <v>21444.631548000001</v>
      </c>
      <c r="BIS7" s="577"/>
      <c r="BIT7" s="578">
        <f>BIS7/BIQ7</f>
        <v>0</v>
      </c>
      <c r="BIU7" s="508">
        <f>'Proy 2022 vs 2019'!KU6*BIX$4</f>
        <v>29376.207600000002</v>
      </c>
      <c r="BIV7" s="508">
        <f>'Proy 2022 vs 2019'!KV6*BIX$4</f>
        <v>21444.631548000001</v>
      </c>
      <c r="BIW7" s="577"/>
      <c r="BIX7" s="578">
        <f>BIW7/BIU7</f>
        <v>0</v>
      </c>
      <c r="BIY7" s="508">
        <f>'Proy 2022 vs 2019'!KU6*BJB$4</f>
        <v>29376.207600000002</v>
      </c>
      <c r="BIZ7" s="508">
        <f>'Proy 2022 vs 2019'!KV6*BJB$4</f>
        <v>21444.631548000001</v>
      </c>
      <c r="BJA7" s="577"/>
      <c r="BJB7" s="578">
        <f>BJA7/BIY7</f>
        <v>0</v>
      </c>
      <c r="BJC7" s="508">
        <f>'Proy 2022 vs 2019'!KU6*BJF$4</f>
        <v>29376.207600000002</v>
      </c>
      <c r="BJD7" s="508">
        <f>'Proy 2022 vs 2019'!KV6*BJF$4</f>
        <v>21444.631548000001</v>
      </c>
      <c r="BJE7" s="577"/>
      <c r="BJF7" s="578">
        <f>BJE7/BJC7</f>
        <v>0</v>
      </c>
      <c r="BJG7" s="508">
        <f>'Proy 2022 vs 2019'!KU6*BJJ$4</f>
        <v>34272.242200000008</v>
      </c>
      <c r="BJH7" s="508">
        <f>'Proy 2022 vs 2019'!KV6*BJJ$4</f>
        <v>25018.736806000001</v>
      </c>
      <c r="BJI7" s="577"/>
      <c r="BJJ7" s="578">
        <f>BJI7/BJG7</f>
        <v>0</v>
      </c>
      <c r="BJK7" s="508">
        <f>'Proy 2022 vs 2019'!KU6*BJN$4</f>
        <v>39168.2768</v>
      </c>
      <c r="BJL7" s="508">
        <f>'Proy 2022 vs 2019'!KV6*BJN$4</f>
        <v>28592.842064</v>
      </c>
      <c r="BJM7" s="577"/>
      <c r="BJN7" s="578">
        <f>BJM7/BJK7</f>
        <v>0</v>
      </c>
      <c r="BJO7" s="508">
        <f>'Proy 2022 vs 2019'!KU6*BJR$4</f>
        <v>53856.380600000004</v>
      </c>
      <c r="BJP7" s="508">
        <f>'Proy 2022 vs 2019'!KV6*BJR$4</f>
        <v>39315.157837999999</v>
      </c>
      <c r="BJQ7" s="577"/>
      <c r="BJR7" s="578">
        <f>BJQ7/BJO7</f>
        <v>0</v>
      </c>
      <c r="BJS7" s="525">
        <f>BIQ7+BIU7+BIY7+BJC7+BJG7+BJK7+BJO7</f>
        <v>244801.73</v>
      </c>
      <c r="BJT7" s="508">
        <f>BIR7+BIV7+BIZ7+BJD7+BJH7+BJL7+BJP7</f>
        <v>178705.26290000003</v>
      </c>
      <c r="BJU7" s="587">
        <f>BIS7+BIW7+BJA7+BJE7+BJI7+BJM7+BJQ7</f>
        <v>0</v>
      </c>
      <c r="BJV7" s="588">
        <f>BJU7/BJS7</f>
        <v>0</v>
      </c>
      <c r="BJW7" s="508">
        <f>'Proy 2022 vs 2019'!KZ6*BJZ$4</f>
        <v>7880.174399999999</v>
      </c>
      <c r="BJX7" s="508">
        <f>'Proy 2022 vs 2019'!LA6*BJZ$4</f>
        <v>5752.5273119999993</v>
      </c>
      <c r="BJY7" s="577"/>
      <c r="BJZ7" s="578">
        <f>BJY7/BJW7</f>
        <v>0</v>
      </c>
      <c r="BKA7" s="508">
        <f>'Proy 2022 vs 2019'!KZ6*BKD$4</f>
        <v>7880.174399999999</v>
      </c>
      <c r="BKB7" s="508">
        <f>'Proy 2022 vs 2019'!LA6*BKD$4</f>
        <v>5752.5273119999993</v>
      </c>
      <c r="BKC7" s="577"/>
      <c r="BKD7" s="578">
        <f>BKC7/BKA7</f>
        <v>0</v>
      </c>
      <c r="BKE7" s="508">
        <f>'Proy 2022 vs 2019'!KZ6*BKH$4</f>
        <v>7880.174399999999</v>
      </c>
      <c r="BKF7" s="508">
        <f>'Proy 2022 vs 2019'!LA6*BKH$4</f>
        <v>5752.5273119999993</v>
      </c>
      <c r="BKG7" s="577"/>
      <c r="BKH7" s="578">
        <f>BKG7/BKE7</f>
        <v>0</v>
      </c>
      <c r="BKI7" s="508">
        <f>'Proy 2022 vs 2019'!KZ6*BKL$4</f>
        <v>7880.174399999999</v>
      </c>
      <c r="BKJ7" s="508">
        <f>'Proy 2022 vs 2019'!LA6*BKL$4</f>
        <v>5752.5273119999993</v>
      </c>
      <c r="BKK7" s="577"/>
      <c r="BKL7" s="578">
        <f>BKK7/BKI7</f>
        <v>0</v>
      </c>
      <c r="BKM7" s="508">
        <f>'Proy 2022 vs 2019'!KZ6*BKP$4</f>
        <v>9193.5367999999999</v>
      </c>
      <c r="BKN7" s="508">
        <f>'Proy 2022 vs 2019'!LA6*BKP$4</f>
        <v>6711.2818640000005</v>
      </c>
      <c r="BKO7" s="577"/>
      <c r="BKP7" s="578">
        <f>BKO7/BKM7</f>
        <v>0</v>
      </c>
      <c r="BKQ7" s="508">
        <f>'Proy 2022 vs 2019'!KZ6*BKT$4</f>
        <v>10506.8992</v>
      </c>
      <c r="BKR7" s="508">
        <f>'Proy 2022 vs 2019'!LA6*BKT$4</f>
        <v>7670.0364159999999</v>
      </c>
      <c r="BKS7" s="577"/>
      <c r="BKT7" s="578">
        <f>BKS7/BKQ7</f>
        <v>0</v>
      </c>
      <c r="BKU7" s="508">
        <f>'Proy 2022 vs 2019'!KZ6*BKX$4</f>
        <v>14446.9864</v>
      </c>
      <c r="BKV7" s="508">
        <f>'Proy 2022 vs 2019'!LA6*BKX$4</f>
        <v>10546.300072</v>
      </c>
      <c r="BKW7" s="577"/>
      <c r="BKX7" s="578">
        <f>BKW7/BKU7</f>
        <v>0</v>
      </c>
      <c r="BKY7" s="525">
        <f>BJW7+BKA7+BKE7+BKI7+BKM7+BKQ7+BKU7</f>
        <v>65668.12</v>
      </c>
      <c r="BKZ7" s="508">
        <f>BJX7+BKB7+BKF7+BKJ7+BKN7+BKR7+BKV7</f>
        <v>47937.727599999998</v>
      </c>
      <c r="BLA7" s="587">
        <f>BJY7+BKC7+BKG7+BKK7+BKO7+BKS7+BKW7</f>
        <v>0</v>
      </c>
      <c r="BLB7" s="588">
        <f>BLA7/BKY7</f>
        <v>0</v>
      </c>
    </row>
    <row r="8" spans="2:1666" ht="15.75" customHeight="1">
      <c r="B8" s="713" t="s">
        <v>526</v>
      </c>
      <c r="C8" s="508">
        <f>'Proy 2022 vs 2019'!$C$6*$F$4</f>
        <v>9529.1268</v>
      </c>
      <c r="D8" s="508">
        <f>'Proy 2022 vs 2019'!D7*$F$4</f>
        <v>4910.9930999999997</v>
      </c>
      <c r="E8" s="613"/>
      <c r="F8" s="580">
        <f>E8/C8</f>
        <v>0</v>
      </c>
      <c r="G8" s="738">
        <f>'Proy 2022 vs 2019'!C7*$J$4</f>
        <v>7555.3739999999998</v>
      </c>
      <c r="H8" s="508">
        <f>'Proy 2022 vs 2019'!D7*$J$4</f>
        <v>4910.9930999999997</v>
      </c>
      <c r="I8" s="613"/>
      <c r="J8" s="580">
        <f>I8/G8</f>
        <v>0</v>
      </c>
      <c r="K8" s="508">
        <f>'Proy 2022 vs 2019'!C7*$N$4</f>
        <v>7555.3739999999998</v>
      </c>
      <c r="L8" s="508">
        <f>'Proy 2022 vs 2019'!D7*N$4</f>
        <v>4910.9930999999997</v>
      </c>
      <c r="M8" s="613"/>
      <c r="N8" s="580">
        <f>M8/K8</f>
        <v>0</v>
      </c>
      <c r="O8" s="508">
        <f>'Proy 2022 vs 2019'!C7*R$4</f>
        <v>7555.3739999999998</v>
      </c>
      <c r="P8" s="508">
        <f>'Proy 2022 vs 2019'!D7*$R$4</f>
        <v>4910.9930999999997</v>
      </c>
      <c r="Q8" s="613"/>
      <c r="R8" s="580">
        <f>Q8/O8</f>
        <v>0</v>
      </c>
      <c r="S8" s="508">
        <f>'Proy 2022 vs 2019'!C7*V$4</f>
        <v>8814.603000000001</v>
      </c>
      <c r="T8" s="508">
        <f>'Proy 2022 vs 2019'!D7*V$4</f>
        <v>5729.4919500000005</v>
      </c>
      <c r="U8" s="613"/>
      <c r="V8" s="580">
        <f>U8/S8</f>
        <v>0</v>
      </c>
      <c r="W8" s="508">
        <f>'Proy 2022 vs 2019'!C7*Z$4</f>
        <v>10073.832</v>
      </c>
      <c r="X8" s="508">
        <f>'Proy 2022 vs 2019'!D7*Z$4</f>
        <v>6547.9907999999996</v>
      </c>
      <c r="Y8" s="613"/>
      <c r="Z8" s="580">
        <f>Y8/W8</f>
        <v>0</v>
      </c>
      <c r="AA8" s="508">
        <f>'Proy 2022 vs 2019'!C7*AD$4</f>
        <v>13851.519</v>
      </c>
      <c r="AB8" s="508">
        <f>'Proy 2022 vs 2019'!D7*AD$4</f>
        <v>9003.4873499999994</v>
      </c>
      <c r="AC8" s="613"/>
      <c r="AD8" s="580">
        <f>AC8/AA8</f>
        <v>0</v>
      </c>
      <c r="AE8" s="494">
        <f>C8+G8+K8+O8+S8+W8+AA8</f>
        <v>64935.202800000006</v>
      </c>
      <c r="AF8" s="489">
        <f>D8+H8+L8+P8+T8+X8+AB8</f>
        <v>40924.942499999997</v>
      </c>
      <c r="AG8" s="607">
        <f>E8+I8+M8+Q8+U8+Y8+AC8</f>
        <v>0</v>
      </c>
      <c r="AH8" s="590">
        <f>AG8/AE8</f>
        <v>0</v>
      </c>
      <c r="AI8" s="508">
        <f>'Proy 2022 vs 2019'!H7*AL$4</f>
        <v>8104.1724000000004</v>
      </c>
      <c r="AJ8" s="526">
        <f>'Proy 2022 vs 2019'!I7*AL$4</f>
        <v>5267.7120600000007</v>
      </c>
      <c r="AK8" s="579"/>
      <c r="AL8" s="580">
        <f>AK8/AI8</f>
        <v>0</v>
      </c>
      <c r="AM8" s="508">
        <f>'Proy 2022 vs 2019'!H7*AP$4</f>
        <v>8104.1724000000004</v>
      </c>
      <c r="AN8" s="508">
        <f>'Proy 2022 vs 2019'!I7*AP$4</f>
        <v>5267.7120600000007</v>
      </c>
      <c r="AO8" s="579"/>
      <c r="AP8" s="580">
        <f>AO8/AM8</f>
        <v>0</v>
      </c>
      <c r="AQ8" s="508">
        <f>'Proy 2022 vs 2019'!H7*AT$4</f>
        <v>8104.1724000000004</v>
      </c>
      <c r="AR8" s="508">
        <f>'Proy 2022 vs 2019'!I7*AT$4</f>
        <v>5267.7120600000007</v>
      </c>
      <c r="AS8" s="579"/>
      <c r="AT8" s="580">
        <f>AS8/AQ8</f>
        <v>0</v>
      </c>
      <c r="AU8" s="508">
        <f>'Proy 2022 vs 2019'!H7*AX$4</f>
        <v>8104.1724000000004</v>
      </c>
      <c r="AV8" s="508">
        <f>'Proy 2022 vs 2019'!I7*AX$4</f>
        <v>5267.7120600000007</v>
      </c>
      <c r="AW8" s="579"/>
      <c r="AX8" s="580">
        <f>AW8/AU8</f>
        <v>0</v>
      </c>
      <c r="AY8" s="508">
        <f>'Proy 2022 vs 2019'!H7*BB$4</f>
        <v>9454.8678000000018</v>
      </c>
      <c r="AZ8" s="508">
        <f>'Proy 2022 vs 2019'!I7*BB$4</f>
        <v>6145.6640700000016</v>
      </c>
      <c r="BA8" s="579"/>
      <c r="BB8" s="580">
        <f>BA8/AY8</f>
        <v>0</v>
      </c>
      <c r="BC8" s="508">
        <f>'Proy 2022 vs 2019'!H7*BF$4</f>
        <v>10805.563200000001</v>
      </c>
      <c r="BD8" s="508">
        <f>'Proy 2022 vs 2019'!I7*BF$4</f>
        <v>7023.6160800000016</v>
      </c>
      <c r="BE8" s="579"/>
      <c r="BF8" s="580">
        <f>BE8/BC8</f>
        <v>0</v>
      </c>
      <c r="BG8" s="508">
        <f>'Proy 2022 vs 2019'!H7*BJ$4</f>
        <v>14857.6494</v>
      </c>
      <c r="BH8" s="508">
        <f>'Proy 2022 vs 2019'!I7*BJ$4</f>
        <v>9657.4721100000024</v>
      </c>
      <c r="BI8" s="579"/>
      <c r="BJ8" s="580">
        <f>BI8/BG8</f>
        <v>0</v>
      </c>
      <c r="BK8" s="494">
        <f>AI8+AM8+AQ8+AU8+AY8+BC8+BG8</f>
        <v>67534.77</v>
      </c>
      <c r="BL8" s="489">
        <f>AJ8+AN8+AR8+AV8+AZ8+BD8+BH8</f>
        <v>43897.600500000008</v>
      </c>
      <c r="BM8" s="608">
        <f>AK8+AO8+AS8+AW8+BA8+BE8+BI8</f>
        <v>0</v>
      </c>
      <c r="BN8" s="590">
        <f>BM8/BK8</f>
        <v>0</v>
      </c>
      <c r="BO8" s="508">
        <f>'Proy 2022 vs 2019'!M7*BR$4</f>
        <v>7846.8971999999994</v>
      </c>
      <c r="BP8" s="508">
        <f>'Proy 2022 vs 2019'!N7*BR$4</f>
        <v>5100.4831800000002</v>
      </c>
      <c r="BQ8" s="579"/>
      <c r="BR8" s="580">
        <f>BQ8/BO8</f>
        <v>0</v>
      </c>
      <c r="BS8" s="508">
        <f>'Proy 2022 vs 2019'!M7*BV$4</f>
        <v>7846.8971999999994</v>
      </c>
      <c r="BT8" s="508">
        <f>'Proy 2022 vs 2019'!N7*BV$4</f>
        <v>5100.4831800000002</v>
      </c>
      <c r="BU8" s="579"/>
      <c r="BV8" s="580">
        <f>BU8/BS8</f>
        <v>0</v>
      </c>
      <c r="BW8" s="508">
        <f>'Proy 2022 vs 2019'!M7*BZ$4</f>
        <v>7846.8971999999994</v>
      </c>
      <c r="BX8" s="508">
        <f>'Proy 2022 vs 2019'!N7*BZ$4</f>
        <v>5100.4831800000002</v>
      </c>
      <c r="BY8" s="579"/>
      <c r="BZ8" s="580">
        <f>BY8/BW8</f>
        <v>0</v>
      </c>
      <c r="CA8" s="508">
        <f>'Proy 2022 vs 2019'!M7*CD$4</f>
        <v>7846.8971999999994</v>
      </c>
      <c r="CB8" s="508">
        <f>'Proy 2022 vs 2019'!N7*CD$4</f>
        <v>5100.4831800000002</v>
      </c>
      <c r="CC8" s="579"/>
      <c r="CD8" s="580">
        <f>CC8/CA8</f>
        <v>0</v>
      </c>
      <c r="CE8" s="508">
        <f>'Proy 2022 vs 2019'!M7*CH$4</f>
        <v>9154.7134000000005</v>
      </c>
      <c r="CF8" s="508">
        <f>'Proy 2022 vs 2019'!N7*CH$4</f>
        <v>5950.5637100000004</v>
      </c>
      <c r="CG8" s="579"/>
      <c r="CH8" s="580">
        <f>CG8/CE8</f>
        <v>0</v>
      </c>
      <c r="CI8" s="508">
        <f>'Proy 2022 vs 2019'!M7*CL$4</f>
        <v>10462.5296</v>
      </c>
      <c r="CJ8" s="508">
        <f>'Proy 2022 vs 2019'!N7*CL$4</f>
        <v>6800.6442400000005</v>
      </c>
      <c r="CK8" s="579"/>
      <c r="CL8" s="580">
        <f>CK8/CI8</f>
        <v>0</v>
      </c>
      <c r="CM8" s="508">
        <f>'Proy 2022 vs 2019'!M7*CP$4</f>
        <v>14385.9782</v>
      </c>
      <c r="CN8" s="508">
        <f>'Proy 2022 vs 2019'!N7*CP$4</f>
        <v>9350.8858299999993</v>
      </c>
      <c r="CO8" s="579"/>
      <c r="CP8" s="580">
        <f>CO8/CM8</f>
        <v>0</v>
      </c>
      <c r="CQ8" s="494">
        <f>BO8+BS8+BW8+CA8+CE8+CI8+CM8</f>
        <v>65390.81</v>
      </c>
      <c r="CR8" s="489">
        <f>BP8+BT8+BX8+CB8+CF8+CJ8+CN8</f>
        <v>42504.0265</v>
      </c>
      <c r="CS8" s="608">
        <f>BQ8+BU8+BY8+CC8+CG8+CK8+CO8</f>
        <v>0</v>
      </c>
      <c r="CT8" s="590">
        <f>CS8/CQ8</f>
        <v>0</v>
      </c>
      <c r="CU8" s="508">
        <f>'Proy 2022 vs 2019'!R7*CX$4</f>
        <v>8866.1099999999988</v>
      </c>
      <c r="CV8" s="508">
        <f>'Proy 2022 vs 2019'!S7*CX$4</f>
        <v>5585.6493</v>
      </c>
      <c r="CW8" s="579"/>
      <c r="CX8" s="580">
        <f>CW8/CU8</f>
        <v>0</v>
      </c>
      <c r="CY8" s="508">
        <f>'Proy 2022 vs 2019'!R7*DB$4</f>
        <v>8866.1099999999988</v>
      </c>
      <c r="CZ8" s="508">
        <f>'Proy 2022 vs 2019'!S7*DB$4</f>
        <v>5585.6493</v>
      </c>
      <c r="DA8" s="579"/>
      <c r="DB8" s="580">
        <f>DA8/CY8</f>
        <v>0</v>
      </c>
      <c r="DC8" s="508">
        <f>'Proy 2022 vs 2019'!R7*DF$4</f>
        <v>8866.1099999999988</v>
      </c>
      <c r="DD8" s="508">
        <f>'Proy 2022 vs 2019'!S7*DF$4</f>
        <v>5585.6493</v>
      </c>
      <c r="DE8" s="579"/>
      <c r="DF8" s="580">
        <f>DE8/DC8</f>
        <v>0</v>
      </c>
      <c r="DG8" s="508">
        <f>'Proy 2022 vs 2019'!R7*DJ$4</f>
        <v>8866.1099999999988</v>
      </c>
      <c r="DH8" s="508">
        <f>'Proy 2022 vs 2019'!S7*DJ$4</f>
        <v>5585.6493</v>
      </c>
      <c r="DI8" s="579"/>
      <c r="DJ8" s="580">
        <f>DI8/DG8</f>
        <v>0</v>
      </c>
      <c r="DK8" s="508">
        <f>'Proy 2022 vs 2019'!R7*DN$4</f>
        <v>10343.795000000002</v>
      </c>
      <c r="DL8" s="508">
        <f>'Proy 2022 vs 2019'!S7*DN$4</f>
        <v>6516.5908500000005</v>
      </c>
      <c r="DM8" s="579"/>
      <c r="DN8" s="580">
        <f>DM8/DK8</f>
        <v>0</v>
      </c>
      <c r="DO8" s="508">
        <f>'Proy 2022 vs 2019'!R7*DR$4</f>
        <v>11821.48</v>
      </c>
      <c r="DP8" s="508">
        <f>'Proy 2022 vs 2019'!S7*DR$4</f>
        <v>7447.5324000000001</v>
      </c>
      <c r="DQ8" s="579"/>
      <c r="DR8" s="580">
        <f>DQ8/DO8</f>
        <v>0</v>
      </c>
      <c r="DS8" s="508">
        <f>'Proy 2022 vs 2019'!R7*DV$4</f>
        <v>16254.535</v>
      </c>
      <c r="DT8" s="508">
        <f>'Proy 2022 vs 2019'!S7*DV$4</f>
        <v>10240.357050000001</v>
      </c>
      <c r="DU8" s="579"/>
      <c r="DV8" s="580">
        <f>DU8/DS8</f>
        <v>0</v>
      </c>
      <c r="DW8" s="494">
        <f>CU8+CY8+DC8+DG8+DK8+DO8+DS8</f>
        <v>73884.25</v>
      </c>
      <c r="DX8" s="489">
        <f>CV8+CZ8+DD8+DH8+DL8+DP8+DT8</f>
        <v>46547.077499999999</v>
      </c>
      <c r="DY8" s="589">
        <f>CW8+DA8+DE8+DI8+DM8+DQ8+DU8</f>
        <v>0</v>
      </c>
      <c r="DZ8" s="590">
        <f>DY8/DW8</f>
        <v>0</v>
      </c>
      <c r="EA8" s="508">
        <f>'Proy 2022 vs 2019'!AB7*ED$4</f>
        <v>8888.9292000000005</v>
      </c>
      <c r="EB8" s="508">
        <f>'Proy 2022 vs 2019'!AC7*ED$4</f>
        <v>5600.025396</v>
      </c>
      <c r="EC8" s="613"/>
      <c r="ED8" s="580">
        <f>EC8/EA8</f>
        <v>0</v>
      </c>
      <c r="EE8" s="508">
        <f>'Proy 2022 vs 2019'!AB7*EH$4</f>
        <v>8888.9292000000005</v>
      </c>
      <c r="EF8" s="508">
        <f>'Proy 2022 vs 2019'!AC7*EH$4</f>
        <v>5600.025396</v>
      </c>
      <c r="EG8" s="579"/>
      <c r="EH8" s="580">
        <f>EG8/EE8</f>
        <v>0</v>
      </c>
      <c r="EI8" s="508">
        <f>'Proy 2022 vs 2019'!AB7*EL$4</f>
        <v>8888.9292000000005</v>
      </c>
      <c r="EJ8" s="508">
        <f>'Proy 2022 vs 2019'!AC7*EL$4</f>
        <v>5600.025396</v>
      </c>
      <c r="EK8" s="579"/>
      <c r="EL8" s="580">
        <f>EK8/EI8</f>
        <v>0</v>
      </c>
      <c r="EM8" s="508">
        <f>'Proy 2022 vs 2019'!AB7*EP$4</f>
        <v>8888.9292000000005</v>
      </c>
      <c r="EN8" s="508">
        <f>'Proy 2022 vs 2019'!AC7*EP$4</f>
        <v>5600.025396</v>
      </c>
      <c r="EO8" s="579"/>
      <c r="EP8" s="580">
        <f>EO8/EM8</f>
        <v>0</v>
      </c>
      <c r="EQ8" s="508">
        <f>'Proy 2022 vs 2019'!AB7*ET$4</f>
        <v>10370.417400000002</v>
      </c>
      <c r="ER8" s="508">
        <f>'Proy 2022 vs 2019'!AC7*ET$4</f>
        <v>6533.3629620000011</v>
      </c>
      <c r="ES8" s="579"/>
      <c r="ET8" s="580">
        <f>ES8/EQ8</f>
        <v>0</v>
      </c>
      <c r="EU8" s="508">
        <f>'Proy 2022 vs 2019'!AB7*EX$4</f>
        <v>11851.9056</v>
      </c>
      <c r="EV8" s="508">
        <f>'Proy 2022 vs 2019'!AC7*EX$4</f>
        <v>7466.7005280000012</v>
      </c>
      <c r="EW8" s="579"/>
      <c r="EX8" s="580">
        <f>EW8/EU8</f>
        <v>0</v>
      </c>
      <c r="EY8" s="508">
        <f>'Proy 2022 vs 2019'!AB7*FB$4</f>
        <v>16296.370200000001</v>
      </c>
      <c r="EZ8" s="508">
        <f>'Proy 2022 vs 2019'!AC7*FB$4</f>
        <v>10266.713226000002</v>
      </c>
      <c r="FA8" s="579"/>
      <c r="FB8" s="580">
        <f>FA8/EY8</f>
        <v>0</v>
      </c>
      <c r="FC8" s="494">
        <f>EA8+EE8+EI8+EM8+EQ8+EU8+EY8</f>
        <v>74074.41</v>
      </c>
      <c r="FD8" s="489">
        <f>EB8+EF8+EJ8+EN8+ER8+EV8+EZ8</f>
        <v>46666.878300000004</v>
      </c>
      <c r="FE8" s="670">
        <f>EC8+EG8+EK8+EO8+ES8+EW8+FA8</f>
        <v>0</v>
      </c>
      <c r="FF8" s="663">
        <f>FE8/FC8</f>
        <v>0</v>
      </c>
      <c r="FG8" s="508">
        <f>'Proy 2022 vs 2019'!AG7*FJ$4</f>
        <v>11142.901199999998</v>
      </c>
      <c r="FH8" s="508">
        <f>'Proy 2022 vs 2019'!AH7*FJ$4</f>
        <v>7465.7438039999997</v>
      </c>
      <c r="FI8" s="579"/>
      <c r="FJ8" s="580">
        <f>FI8/FG8</f>
        <v>0</v>
      </c>
      <c r="FK8" s="508">
        <f>'Proy 2022 vs 2019'!AG7*FN$4</f>
        <v>11142.901199999998</v>
      </c>
      <c r="FL8" s="508">
        <f>'Proy 2022 vs 2019'!AH7*FN$4</f>
        <v>7465.7438039999997</v>
      </c>
      <c r="FM8" s="579"/>
      <c r="FN8" s="580">
        <f>FM8/FK8</f>
        <v>0</v>
      </c>
      <c r="FO8" s="508">
        <f>'Proy 2022 vs 2019'!AG7*FR$4</f>
        <v>11142.901199999998</v>
      </c>
      <c r="FP8" s="508">
        <f>'Proy 2022 vs 2019'!AH7*FR$4</f>
        <v>7465.7438039999997</v>
      </c>
      <c r="FQ8" s="579"/>
      <c r="FR8" s="580">
        <f>FQ8/FO8</f>
        <v>0</v>
      </c>
      <c r="FS8" s="508">
        <f>'Proy 2022 vs 2019'!AG7*FV$4</f>
        <v>11142.901199999998</v>
      </c>
      <c r="FT8" s="508">
        <f>'Proy 2022 vs 2019'!AH7*FV$4</f>
        <v>7465.7438039999997</v>
      </c>
      <c r="FU8" s="579"/>
      <c r="FV8" s="580">
        <f>FU8/FS8</f>
        <v>0</v>
      </c>
      <c r="FW8" s="508">
        <f>'Proy 2022 vs 2019'!AG7*FZ$4</f>
        <v>13000.0514</v>
      </c>
      <c r="FX8" s="508">
        <f>'Proy 2022 vs 2019'!AH7*FZ$4</f>
        <v>8710.0344380000006</v>
      </c>
      <c r="FY8" s="579"/>
      <c r="FZ8" s="580">
        <f>FY8/FW8</f>
        <v>0</v>
      </c>
      <c r="GA8" s="508">
        <f>'Proy 2022 vs 2019'!AG7*GD$4</f>
        <v>14857.2016</v>
      </c>
      <c r="GB8" s="508">
        <f>'Proy 2022 vs 2019'!AH7*GD$4</f>
        <v>9954.3250719999996</v>
      </c>
      <c r="GC8" s="579"/>
      <c r="GD8" s="580">
        <f>GC8/GA8</f>
        <v>0</v>
      </c>
      <c r="GE8" s="508">
        <f>'Proy 2022 vs 2019'!AG7*GH$4</f>
        <v>20428.6522</v>
      </c>
      <c r="GF8" s="508">
        <f>'Proy 2022 vs 2019'!AH7*GH$4</f>
        <v>13687.196974</v>
      </c>
      <c r="GG8" s="579"/>
      <c r="GH8" s="580">
        <f>GG8/GE8</f>
        <v>0</v>
      </c>
      <c r="GI8" s="494">
        <f>FG8+FK8+FO8+FS8+FW8+GA8+GE8</f>
        <v>92857.51</v>
      </c>
      <c r="GJ8" s="489">
        <f>FH8+FL8+FP8+FT8+FX8+GB8+GF8</f>
        <v>62214.5317</v>
      </c>
      <c r="GK8" s="671">
        <f>FI8+FM8+FQ8+FU8+FY8+GC8+GG8</f>
        <v>0</v>
      </c>
      <c r="GL8" s="663">
        <f>GK8/GI8</f>
        <v>0</v>
      </c>
      <c r="GM8" s="508">
        <f>'Proy 2022 vs 2019'!AL7*GP$4</f>
        <v>9133.3536000000004</v>
      </c>
      <c r="GN8" s="508">
        <f>'Proy 2022 vs 2019'!AM7*GP$4</f>
        <v>6119.346912</v>
      </c>
      <c r="GO8" s="579"/>
      <c r="GP8" s="580">
        <f>GO8/GM8</f>
        <v>0</v>
      </c>
      <c r="GQ8" s="508">
        <f>'Proy 2022 vs 2019'!AL7*GT$4</f>
        <v>9133.3536000000004</v>
      </c>
      <c r="GR8" s="508">
        <f>'Proy 2022 vs 2019'!AM7*GT$4</f>
        <v>6119.346912</v>
      </c>
      <c r="GS8" s="579"/>
      <c r="GT8" s="580">
        <f>GS8/GQ8</f>
        <v>0</v>
      </c>
      <c r="GU8" s="508">
        <f>'Proy 2022 vs 2019'!AL7*GX$4</f>
        <v>9133.3536000000004</v>
      </c>
      <c r="GV8" s="508">
        <f>'Proy 2022 vs 2019'!AM7*GX$4</f>
        <v>6119.346912</v>
      </c>
      <c r="GW8" s="579"/>
      <c r="GX8" s="580">
        <f>GW8/GU8</f>
        <v>0</v>
      </c>
      <c r="GY8" s="508">
        <f>'Proy 2022 vs 2019'!AL7*HB$4</f>
        <v>9133.3536000000004</v>
      </c>
      <c r="GZ8" s="508">
        <f>'Proy 2022 vs 2019'!AM7*HB$4</f>
        <v>6119.346912</v>
      </c>
      <c r="HA8" s="579"/>
      <c r="HB8" s="580">
        <f>HA8/GY8</f>
        <v>0</v>
      </c>
      <c r="HC8" s="508">
        <f>'Proy 2022 vs 2019'!AL7*HF$4</f>
        <v>10655.5792</v>
      </c>
      <c r="HD8" s="508">
        <f>'Proy 2022 vs 2019'!AM7*HF$4</f>
        <v>7139.238064000001</v>
      </c>
      <c r="HE8" s="579"/>
      <c r="HF8" s="580">
        <f>HE8/HC8</f>
        <v>0</v>
      </c>
      <c r="HG8" s="508">
        <f>'Proy 2022 vs 2019'!AL7*HJ$4</f>
        <v>12177.8048</v>
      </c>
      <c r="HH8" s="508">
        <f>'Proy 2022 vs 2019'!AM7*HJ$4</f>
        <v>8159.1292160000003</v>
      </c>
      <c r="HI8" s="579"/>
      <c r="HJ8" s="580">
        <f>HI8/HG8</f>
        <v>0</v>
      </c>
      <c r="HK8" s="508">
        <f>'Proy 2022 vs 2019'!AL7*HN$4</f>
        <v>16744.481599999999</v>
      </c>
      <c r="HL8" s="508">
        <f>'Proy 2022 vs 2019'!AM7*HN$4</f>
        <v>11218.802672</v>
      </c>
      <c r="HM8" s="579"/>
      <c r="HN8" s="580">
        <f>HM8/HK8</f>
        <v>0</v>
      </c>
      <c r="HO8" s="494">
        <f>GM8+GQ8+GU8+GY8+HC8+HG8+HK8</f>
        <v>76111.28</v>
      </c>
      <c r="HP8" s="489">
        <f>GN8+GR8+GV8+GZ8+HD8+HH8+HL8</f>
        <v>50994.5576</v>
      </c>
      <c r="HQ8" s="671">
        <f>GO8+GS8+GW8+HA8+HE8+HI8+HM8</f>
        <v>0</v>
      </c>
      <c r="HR8" s="663">
        <f>HQ8/HO8</f>
        <v>0</v>
      </c>
      <c r="HS8" s="508">
        <f>'Proy 2022 vs 2019'!AL7*HV$4</f>
        <v>9133.3536000000004</v>
      </c>
      <c r="HT8" s="508">
        <f>'Proy 2022 vs 2019'!AM7*HV$4</f>
        <v>6119.346912</v>
      </c>
      <c r="HU8" s="579"/>
      <c r="HV8" s="580">
        <f>HU8/HS8</f>
        <v>0</v>
      </c>
      <c r="HW8" s="508">
        <f>'Proy 2022 vs 2019'!AL7*HZ$4</f>
        <v>9133.3536000000004</v>
      </c>
      <c r="HX8" s="508">
        <f>'Proy 2022 vs 2019'!AM7*HZ$4</f>
        <v>6119.346912</v>
      </c>
      <c r="HY8" s="579"/>
      <c r="HZ8" s="580">
        <f>HY8/HW8</f>
        <v>0</v>
      </c>
      <c r="IA8" s="508">
        <f>'Proy 2022 vs 2019'!AL7*ID$4</f>
        <v>9133.3536000000004</v>
      </c>
      <c r="IB8" s="508">
        <f>'Proy 2022 vs 2019'!AM7*ID$4</f>
        <v>6119.346912</v>
      </c>
      <c r="IC8" s="579"/>
      <c r="ID8" s="580">
        <f>IC8/IA8</f>
        <v>0</v>
      </c>
      <c r="IE8" s="508">
        <f>'Proy 2022 vs 2019'!AL7*IH$4</f>
        <v>9133.3536000000004</v>
      </c>
      <c r="IF8" s="508">
        <f>'Proy 2022 vs 2019'!AM7*IH$4</f>
        <v>6119.346912</v>
      </c>
      <c r="IG8" s="579"/>
      <c r="IH8" s="580">
        <f>IG8/IE8</f>
        <v>0</v>
      </c>
      <c r="II8" s="508">
        <f>'Proy 2022 vs 2019'!AL7*IL$4</f>
        <v>10655.5792</v>
      </c>
      <c r="IJ8" s="508">
        <f>'Proy 2022 vs 2019'!AM7*IL$4</f>
        <v>7139.238064000001</v>
      </c>
      <c r="IK8" s="579"/>
      <c r="IL8" s="580">
        <f>IK8/II8</f>
        <v>0</v>
      </c>
      <c r="IM8" s="508">
        <f>'Proy 2022 vs 2019'!AL7*IP$4</f>
        <v>12177.8048</v>
      </c>
      <c r="IN8" s="508">
        <f>'Proy 2022 vs 2019'!AM7*IP$4</f>
        <v>8159.1292160000003</v>
      </c>
      <c r="IO8" s="579"/>
      <c r="IP8" s="580">
        <f>IO8/IM8</f>
        <v>0</v>
      </c>
      <c r="IQ8" s="508">
        <f>'Proy 2022 vs 2019'!AL7*IT$4</f>
        <v>16744.481599999999</v>
      </c>
      <c r="IR8" s="508">
        <f>'Proy 2022 vs 2019'!AM7*IT$4</f>
        <v>11218.802672</v>
      </c>
      <c r="IS8" s="579"/>
      <c r="IT8" s="580">
        <f>IS8/IQ8</f>
        <v>0</v>
      </c>
      <c r="IU8" s="494">
        <f>HS8+HW8+IA8+IE8+II8+IM8+IQ8</f>
        <v>76111.28</v>
      </c>
      <c r="IV8" s="489">
        <f>HT8+HX8+IB8+IF8+IJ8+IN8+IR8</f>
        <v>50994.5576</v>
      </c>
      <c r="IW8" s="662">
        <f>HU8+HY8+IC8+IG8+IK8+IO8+IS8</f>
        <v>0</v>
      </c>
      <c r="IX8" s="663">
        <f>IW8/IU8</f>
        <v>0</v>
      </c>
      <c r="IY8" s="508">
        <f>'Proy 2022 vs 2019'!BA7*JB$4</f>
        <v>9500.2247999999981</v>
      </c>
      <c r="IZ8" s="508">
        <f>'Proy 2022 vs 2019'!BB7*JB$4</f>
        <v>7410.1753439999993</v>
      </c>
      <c r="JA8" s="613"/>
      <c r="JB8" s="580">
        <f>JA8/IY8</f>
        <v>0</v>
      </c>
      <c r="JC8" s="508">
        <f>'Proy 2022 vs 2019'!BA7*JF$4</f>
        <v>9500.2247999999981</v>
      </c>
      <c r="JD8" s="508">
        <f>'Proy 2022 vs 2019'!BB7*JF$4</f>
        <v>7410.1753439999993</v>
      </c>
      <c r="JE8" s="613"/>
      <c r="JF8" s="580">
        <f>JE8/JC8</f>
        <v>0</v>
      </c>
      <c r="JG8" s="508">
        <f>'Proy 2022 vs 2019'!BA7*JJ$4</f>
        <v>9500.2247999999981</v>
      </c>
      <c r="JH8" s="508">
        <f>'Proy 2022 vs 2019'!BB7*JJ$4</f>
        <v>7410.1753439999993</v>
      </c>
      <c r="JI8" s="613"/>
      <c r="JJ8" s="580">
        <f>JI8/JG8</f>
        <v>0</v>
      </c>
      <c r="JK8" s="508">
        <f>'Proy 2022 vs 2019'!BA7*JN$4</f>
        <v>9500.2247999999981</v>
      </c>
      <c r="JL8" s="508">
        <f>'Proy 2022 vs 2019'!BB7*JN$4</f>
        <v>7410.1753439999993</v>
      </c>
      <c r="JM8" s="613"/>
      <c r="JN8" s="580">
        <f>JM8/JK8</f>
        <v>0</v>
      </c>
      <c r="JO8" s="508">
        <f>'Proy 2022 vs 2019'!BA7*JR$4</f>
        <v>11083.595600000001</v>
      </c>
      <c r="JP8" s="508">
        <f>'Proy 2022 vs 2019'!BB7*JR$4</f>
        <v>8645.204568000001</v>
      </c>
      <c r="JQ8" s="613"/>
      <c r="JR8" s="580">
        <f>JQ8/JO8</f>
        <v>0</v>
      </c>
      <c r="JS8" s="508">
        <f>'Proy 2022 vs 2019'!BA7*JV$4</f>
        <v>12666.966399999999</v>
      </c>
      <c r="JT8" s="508">
        <f>'Proy 2022 vs 2019'!BB7*JV$4</f>
        <v>9880.2337919999991</v>
      </c>
      <c r="JU8" s="613"/>
      <c r="JV8" s="580">
        <f>JU8/JS8</f>
        <v>0</v>
      </c>
      <c r="JW8" s="508">
        <f>'Proy 2022 vs 2019'!BA7*JZ$4</f>
        <v>17417.078799999999</v>
      </c>
      <c r="JX8" s="508">
        <f>'Proy 2022 vs 2019'!BB7*JZ$4</f>
        <v>13585.321463999999</v>
      </c>
      <c r="JY8" s="613"/>
      <c r="JZ8" s="580">
        <f>JY8/JW8</f>
        <v>0</v>
      </c>
      <c r="KA8" s="494">
        <f>IY8+JC8+JG8+JK8+JO8+JS8+JW8</f>
        <v>79168.539999999994</v>
      </c>
      <c r="KB8" s="489">
        <f>IZ8+JD8+JH8+JL8+JP8+JT8+JX8</f>
        <v>61751.461199999998</v>
      </c>
      <c r="KC8" s="607">
        <f>JA8+JE8+JI8+JM8+JQ8+JU8+JY8</f>
        <v>0</v>
      </c>
      <c r="KD8" s="590">
        <f>KC8/KA8</f>
        <v>0</v>
      </c>
      <c r="KE8" s="508">
        <f>'Proy 2022 vs 2019'!BF7*KH$4</f>
        <v>10046.477999999999</v>
      </c>
      <c r="KF8" s="508">
        <f>'Proy 2022 vs 2019'!BG7*KH$4</f>
        <v>7836.2528399999992</v>
      </c>
      <c r="KG8" s="579"/>
      <c r="KH8" s="580">
        <f>KG8/KE8</f>
        <v>0</v>
      </c>
      <c r="KI8" s="508">
        <f>'Proy 2022 vs 2019'!BF7*KL$4</f>
        <v>10046.477999999999</v>
      </c>
      <c r="KJ8" s="508">
        <f>'Proy 2022 vs 2019'!BG7*KL$4</f>
        <v>7836.2528399999992</v>
      </c>
      <c r="KK8" s="579"/>
      <c r="KL8" s="580">
        <f>KK8/KI8</f>
        <v>0</v>
      </c>
      <c r="KM8" s="508">
        <f>'Proy 2022 vs 2019'!BF7*KP$4</f>
        <v>10046.477999999999</v>
      </c>
      <c r="KN8" s="508">
        <f>'Proy 2022 vs 2019'!BG7*KP$4</f>
        <v>7836.2528399999992</v>
      </c>
      <c r="KO8" s="579"/>
      <c r="KP8" s="580">
        <f>KO8/KM8</f>
        <v>0</v>
      </c>
      <c r="KQ8" s="508">
        <f>'Proy 2022 vs 2019'!BF7*KT$4</f>
        <v>10046.477999999999</v>
      </c>
      <c r="KR8" s="508">
        <f>'Proy 2022 vs 2019'!BG7*KT$4</f>
        <v>7836.2528399999992</v>
      </c>
      <c r="KS8" s="579"/>
      <c r="KT8" s="580">
        <f>KS8/KQ8</f>
        <v>0</v>
      </c>
      <c r="KU8" s="508">
        <f>'Proy 2022 vs 2019'!BF7*KX$4</f>
        <v>11720.891</v>
      </c>
      <c r="KV8" s="508">
        <f>'Proy 2022 vs 2019'!BG7*KX$4</f>
        <v>9142.2949800000006</v>
      </c>
      <c r="KW8" s="579"/>
      <c r="KX8" s="580">
        <f>KW8/KU8</f>
        <v>0</v>
      </c>
      <c r="KY8" s="508">
        <f>'Proy 2022 vs 2019'!BF7*LB$4</f>
        <v>13395.304</v>
      </c>
      <c r="KZ8" s="508">
        <f>'Proy 2022 vs 2019'!BG7*LB$4</f>
        <v>10448.33712</v>
      </c>
      <c r="LA8" s="579"/>
      <c r="LB8" s="580">
        <f>LA8/KY8</f>
        <v>0</v>
      </c>
      <c r="LC8" s="508">
        <f>'Proy 2022 vs 2019'!BF7*LF$4</f>
        <v>18418.542999999998</v>
      </c>
      <c r="LD8" s="508">
        <f>'Proy 2022 vs 2019'!BG7*LF$4</f>
        <v>14366.463539999999</v>
      </c>
      <c r="LE8" s="579"/>
      <c r="LF8" s="580">
        <f>LE8/LC8</f>
        <v>0</v>
      </c>
      <c r="LG8" s="494">
        <f>KE8+KI8+KM8+KQ8+KU8+KY8+LC8</f>
        <v>83720.649999999994</v>
      </c>
      <c r="LH8" s="489">
        <f>KF8+KJ8+KN8+KR8+KV8+KZ8+LD8</f>
        <v>65302.106999999989</v>
      </c>
      <c r="LI8" s="608">
        <f>KG8+KK8+KO8+KS8+KW8+LA8+LE8</f>
        <v>0</v>
      </c>
      <c r="LJ8" s="590">
        <f>LI8/LG8</f>
        <v>0</v>
      </c>
      <c r="LK8" s="508">
        <f>'Proy 2022 vs 2019'!BK7*LN$4</f>
        <v>10935.507599999999</v>
      </c>
      <c r="LL8" s="508">
        <f>'Proy 2022 vs 2019'!BL7*LN$4</f>
        <v>8529.695928000001</v>
      </c>
      <c r="LM8" s="579"/>
      <c r="LN8" s="580">
        <f>LM8/LK8</f>
        <v>0</v>
      </c>
      <c r="LO8" s="508">
        <f>'Proy 2022 vs 2019'!BK7*LR$4</f>
        <v>10935.507599999999</v>
      </c>
      <c r="LP8" s="508">
        <f>'Proy 2022 vs 2019'!BL7*LR$4</f>
        <v>8529.695928000001</v>
      </c>
      <c r="LQ8" s="579"/>
      <c r="LR8" s="580">
        <f>LQ8/LO8</f>
        <v>0</v>
      </c>
      <c r="LS8" s="508">
        <f>'Proy 2022 vs 2019'!BK7*LV$4</f>
        <v>10935.507599999999</v>
      </c>
      <c r="LT8" s="508">
        <f>'Proy 2022 vs 2019'!BL7*LV$4</f>
        <v>8529.695928000001</v>
      </c>
      <c r="LU8" s="579"/>
      <c r="LV8" s="580">
        <f>LU8/LS8</f>
        <v>0</v>
      </c>
      <c r="LW8" s="508">
        <f>'Proy 2022 vs 2019'!BK7*LZ$4</f>
        <v>10935.507599999999</v>
      </c>
      <c r="LX8" s="508">
        <f>'Proy 2022 vs 2019'!BL7*LZ$4</f>
        <v>8529.695928000001</v>
      </c>
      <c r="LY8" s="579"/>
      <c r="LZ8" s="580">
        <f>LY8/LW8</f>
        <v>0</v>
      </c>
      <c r="MA8" s="508">
        <f>'Proy 2022 vs 2019'!BK7*MD$4</f>
        <v>12758.092200000001</v>
      </c>
      <c r="MB8" s="508">
        <f>'Proy 2022 vs 2019'!BL7*MD$4</f>
        <v>9951.3119160000006</v>
      </c>
      <c r="MC8" s="579"/>
      <c r="MD8" s="580">
        <f>MC8/MA8</f>
        <v>0</v>
      </c>
      <c r="ME8" s="508">
        <f>'Proy 2022 vs 2019'!BK7*MH$4</f>
        <v>14580.676799999999</v>
      </c>
      <c r="MF8" s="508">
        <f>'Proy 2022 vs 2019'!BL7*MH$4</f>
        <v>11372.927904</v>
      </c>
      <c r="MG8" s="579"/>
      <c r="MH8" s="580">
        <f>MG8/ME8</f>
        <v>0</v>
      </c>
      <c r="MI8" s="508">
        <f>'Proy 2022 vs 2019'!BK7*ML$4</f>
        <v>20048.4306</v>
      </c>
      <c r="MJ8" s="508">
        <f>'Proy 2022 vs 2019'!BL7*ML$4</f>
        <v>15637.775868000001</v>
      </c>
      <c r="MK8" s="579"/>
      <c r="ML8" s="580">
        <f>MK8/MI8</f>
        <v>0</v>
      </c>
      <c r="MM8" s="494">
        <f>LK8+LO8+LS8+LW8+MA8+ME8+MI8</f>
        <v>91129.229999999981</v>
      </c>
      <c r="MN8" s="489">
        <f>LL8+LP8+LT8+LX8+MB8+MF8+MJ8</f>
        <v>71080.799400000004</v>
      </c>
      <c r="MO8" s="608">
        <f>LM8+LQ8+LU8+LY8+MC8+MG8+MK8</f>
        <v>0</v>
      </c>
      <c r="MP8" s="590">
        <f>MO8/MM8</f>
        <v>0</v>
      </c>
      <c r="MQ8" s="508">
        <f>'Proy 2022 vs 2019'!BP7*MT$4</f>
        <v>11210.6124</v>
      </c>
      <c r="MR8" s="508">
        <f>'Proy 2022 vs 2019'!BQ7*MT$4</f>
        <v>8744.2776720000002</v>
      </c>
      <c r="MS8" s="579"/>
      <c r="MT8" s="580">
        <f>MS8/MQ8</f>
        <v>0</v>
      </c>
      <c r="MU8" s="508">
        <f>'Proy 2022 vs 2019'!BP7*MX$4</f>
        <v>11210.6124</v>
      </c>
      <c r="MV8" s="508">
        <f>'Proy 2022 vs 2019'!BQ7*MX$4</f>
        <v>8744.2776720000002</v>
      </c>
      <c r="MW8" s="579"/>
      <c r="MX8" s="580">
        <f>MW8/MU8</f>
        <v>0</v>
      </c>
      <c r="MY8" s="508">
        <f>'Proy 2022 vs 2019'!BP7*NB$4</f>
        <v>11210.6124</v>
      </c>
      <c r="MZ8" s="508">
        <f>'Proy 2022 vs 2019'!BQ7*NB$4</f>
        <v>8744.2776720000002</v>
      </c>
      <c r="NA8" s="579"/>
      <c r="NB8" s="580">
        <f>NA8/MY8</f>
        <v>0</v>
      </c>
      <c r="NC8" s="508">
        <f>'Proy 2022 vs 2019'!BP7*NF$4</f>
        <v>11210.6124</v>
      </c>
      <c r="ND8" s="508">
        <f>'Proy 2022 vs 2019'!BQ7*NF$4</f>
        <v>8744.2776720000002</v>
      </c>
      <c r="NE8" s="579"/>
      <c r="NF8" s="580">
        <f>NE8/NC8</f>
        <v>0</v>
      </c>
      <c r="NG8" s="508">
        <f>'Proy 2022 vs 2019'!BP7*NJ$4</f>
        <v>13079.047800000002</v>
      </c>
      <c r="NH8" s="508">
        <f>'Proy 2022 vs 2019'!BQ7*NJ$4</f>
        <v>10201.657284000003</v>
      </c>
      <c r="NI8" s="579"/>
      <c r="NJ8" s="580">
        <f>NI8/NG8</f>
        <v>0</v>
      </c>
      <c r="NK8" s="508">
        <f>'Proy 2022 vs 2019'!BP7*NN$4</f>
        <v>14947.483200000001</v>
      </c>
      <c r="NL8" s="508">
        <f>'Proy 2022 vs 2019'!BQ7*NN$4</f>
        <v>11659.036896000001</v>
      </c>
      <c r="NM8" s="579"/>
      <c r="NN8" s="580">
        <f>NM8/NK8</f>
        <v>0</v>
      </c>
      <c r="NO8" s="508">
        <f>'Proy 2022 vs 2019'!BP7*NR$4</f>
        <v>20552.789400000001</v>
      </c>
      <c r="NP8" s="508">
        <f>'Proy 2022 vs 2019'!BQ7*NR$4</f>
        <v>16031.175732000002</v>
      </c>
      <c r="NQ8" s="579"/>
      <c r="NR8" s="580">
        <f>NQ8/NO8</f>
        <v>0</v>
      </c>
      <c r="NS8" s="494">
        <f>MQ8+MU8+MY8+NC8+NG8+NK8+NO8</f>
        <v>93421.76999999999</v>
      </c>
      <c r="NT8" s="489">
        <f>MR8+MV8+MZ8+ND8+NH8+NL8+NP8</f>
        <v>72868.98060000001</v>
      </c>
      <c r="NU8" s="589">
        <f>MS8+MW8+NA8+NE8+NI8+NM8+NQ8</f>
        <v>0</v>
      </c>
      <c r="NV8" s="590">
        <f>NU8/NS8</f>
        <v>0</v>
      </c>
      <c r="NW8" s="508">
        <f>'Proy 2022 vs 2019'!BU7*NZ$4</f>
        <v>10385.67</v>
      </c>
      <c r="NX8" s="508">
        <f>'Proy 2022 vs 2019'!BV7*NZ$4</f>
        <v>8100.8225999999995</v>
      </c>
      <c r="NY8" s="579"/>
      <c r="NZ8" s="580">
        <f>NY8/NW8</f>
        <v>0</v>
      </c>
      <c r="OA8" s="508">
        <f>'Proy 2022 vs 2019'!BU7*OD$4</f>
        <v>10385.67</v>
      </c>
      <c r="OB8" s="508">
        <f>'Proy 2022 vs 2019'!BV7*OD$4</f>
        <v>8100.8225999999995</v>
      </c>
      <c r="OC8" s="579"/>
      <c r="OD8" s="580">
        <f>OC8/OA8</f>
        <v>0</v>
      </c>
      <c r="OE8" s="508">
        <f>'Proy 2022 vs 2019'!BU7*OH$4</f>
        <v>10385.67</v>
      </c>
      <c r="OF8" s="508">
        <f>'Proy 2022 vs 2019'!BV7*OH$4</f>
        <v>8100.8225999999995</v>
      </c>
      <c r="OG8" s="579"/>
      <c r="OH8" s="580">
        <f>OG8/OE8</f>
        <v>0</v>
      </c>
      <c r="OI8" s="508">
        <f>'Proy 2022 vs 2019'!BU7*OL$4</f>
        <v>10385.67</v>
      </c>
      <c r="OJ8" s="508">
        <f>'Proy 2022 vs 2019'!BV7*OL$4</f>
        <v>8100.8225999999995</v>
      </c>
      <c r="OK8" s="579"/>
      <c r="OL8" s="580">
        <f>OK8/OI8</f>
        <v>0</v>
      </c>
      <c r="OM8" s="508">
        <f>'Proy 2022 vs 2019'!BU7*OP$4</f>
        <v>12116.615000000002</v>
      </c>
      <c r="ON8" s="508">
        <f>'Proy 2022 vs 2019'!BV7*OP$4</f>
        <v>9450.9596999999994</v>
      </c>
      <c r="OO8" s="579"/>
      <c r="OP8" s="580">
        <f>OO8/OM8</f>
        <v>0</v>
      </c>
      <c r="OQ8" s="508">
        <f>'Proy 2022 vs 2019'!BU7*OT$4</f>
        <v>13847.56</v>
      </c>
      <c r="OR8" s="508">
        <f>'Proy 2022 vs 2019'!BV7*OT$4</f>
        <v>10801.096799999999</v>
      </c>
      <c r="OS8" s="579"/>
      <c r="OT8" s="580">
        <f>OS8/OQ8</f>
        <v>0</v>
      </c>
      <c r="OU8" s="508">
        <f>'Proy 2022 vs 2019'!BU7*OX$4</f>
        <v>19040.395</v>
      </c>
      <c r="OV8" s="508">
        <f>'Proy 2022 vs 2019'!BV7*OX$4</f>
        <v>14851.508099999999</v>
      </c>
      <c r="OW8" s="579"/>
      <c r="OX8" s="580">
        <f>OW8/OU8</f>
        <v>0</v>
      </c>
      <c r="OY8" s="494">
        <f>NW8+OA8+OE8+OI8+OM8+OQ8+OU8</f>
        <v>86547.25</v>
      </c>
      <c r="OZ8" s="489">
        <f>NX8+OB8+OF8+OJ8+ON8+OR8+OV8</f>
        <v>67506.854999999996</v>
      </c>
      <c r="PA8" s="589">
        <f>NY8+OC8+OG8+OK8+OO8+OS8+OW8</f>
        <v>0</v>
      </c>
      <c r="PB8" s="590">
        <f>PA8/OY8</f>
        <v>0</v>
      </c>
      <c r="PC8" s="508">
        <f>'Proy 2022 vs 2019'!CE7*PF$4</f>
        <v>11457.393599999999</v>
      </c>
      <c r="PD8" s="508">
        <f>'Proy 2022 vs 2019'!CF7*PF$4</f>
        <v>8936.7670079999989</v>
      </c>
      <c r="PE8" s="613"/>
      <c r="PF8" s="580">
        <f>PE8/PC8</f>
        <v>0</v>
      </c>
      <c r="PG8" s="508">
        <f>'Proy 2022 vs 2019'!CE7*PJ$4</f>
        <v>11457.393599999999</v>
      </c>
      <c r="PH8" s="508">
        <f>'Proy 2022 vs 2019'!CF7*PJ$4</f>
        <v>8936.7670079999989</v>
      </c>
      <c r="PI8" s="579"/>
      <c r="PJ8" s="580">
        <f>PI8/PG8</f>
        <v>0</v>
      </c>
      <c r="PK8" s="508">
        <f>'Proy 2022 vs 2019'!CE7*PN$4</f>
        <v>11457.393599999999</v>
      </c>
      <c r="PL8" s="508">
        <f>'Proy 2022 vs 2019'!CF7*PN$4</f>
        <v>8936.7670079999989</v>
      </c>
      <c r="PM8" s="579"/>
      <c r="PN8" s="580">
        <f>PM8/PK8</f>
        <v>0</v>
      </c>
      <c r="PO8" s="508">
        <f>'Proy 2022 vs 2019'!CE7*PR$4</f>
        <v>11457.393599999999</v>
      </c>
      <c r="PP8" s="508">
        <f>'Proy 2022 vs 2019'!CF7*PR$4</f>
        <v>8936.7670079999989</v>
      </c>
      <c r="PQ8" s="579"/>
      <c r="PR8" s="580">
        <f>PQ8/PO8</f>
        <v>0</v>
      </c>
      <c r="PS8" s="508">
        <f>'Proy 2022 vs 2019'!CE7*PV$4</f>
        <v>13366.959200000001</v>
      </c>
      <c r="PT8" s="508">
        <f>'Proy 2022 vs 2019'!CF7*PV$4</f>
        <v>10426.228176000001</v>
      </c>
      <c r="PU8" s="579"/>
      <c r="PV8" s="580">
        <f>PU8/PS8</f>
        <v>0</v>
      </c>
      <c r="PW8" s="508">
        <f>'Proy 2022 vs 2019'!CE7*PZ$4</f>
        <v>15276.524799999999</v>
      </c>
      <c r="PX8" s="508">
        <f>'Proy 2022 vs 2019'!CF7*PZ$4</f>
        <v>11915.689343999999</v>
      </c>
      <c r="PY8" s="579"/>
      <c r="PZ8" s="580">
        <f>PY8/PW8</f>
        <v>0</v>
      </c>
      <c r="QA8" s="508">
        <f>'Proy 2022 vs 2019'!CE7*QD$4</f>
        <v>21005.221600000001</v>
      </c>
      <c r="QB8" s="508">
        <f>'Proy 2022 vs 2019'!CF7*QD$4</f>
        <v>16384.072848</v>
      </c>
      <c r="QC8" s="579"/>
      <c r="QD8" s="580">
        <f>QC8/QA8</f>
        <v>0</v>
      </c>
      <c r="QE8" s="494">
        <f>PC8+PG8+PK8+PO8+PS8+PW8+QA8</f>
        <v>95478.28</v>
      </c>
      <c r="QF8" s="489">
        <f>PD8+PH8+PL8+PP8+PT8+PX8+QB8</f>
        <v>74473.058399999994</v>
      </c>
      <c r="QG8" s="670">
        <f>PE8+PI8+PM8+PQ8+PU8+PY8+QC8</f>
        <v>0</v>
      </c>
      <c r="QH8" s="663">
        <f>QG8/QE8</f>
        <v>0</v>
      </c>
      <c r="QI8" s="508">
        <f>'Proy 2022 vs 2019'!CJ7*QL$4</f>
        <v>12150.923999999999</v>
      </c>
      <c r="QJ8" s="508">
        <f>'Proy 2022 vs 2019'!CK7*QL$4</f>
        <v>9477.7207199999993</v>
      </c>
      <c r="QK8" s="579"/>
      <c r="QL8" s="580">
        <f>QK8/QI8</f>
        <v>0</v>
      </c>
      <c r="QM8" s="508">
        <f>'Proy 2022 vs 2019'!CJ7*QP$4</f>
        <v>12150.923999999999</v>
      </c>
      <c r="QN8" s="508">
        <f>'Proy 2022 vs 2019'!CK7*QP$4</f>
        <v>9477.7207199999993</v>
      </c>
      <c r="QO8" s="579"/>
      <c r="QP8" s="580">
        <f>QO8/QM8</f>
        <v>0</v>
      </c>
      <c r="QQ8" s="508">
        <f>'Proy 2022 vs 2019'!CJ7*QT$4</f>
        <v>12150.923999999999</v>
      </c>
      <c r="QR8" s="508">
        <f>'Proy 2022 vs 2019'!CK7*QT$4</f>
        <v>9477.7207199999993</v>
      </c>
      <c r="QS8" s="579"/>
      <c r="QT8" s="580">
        <f>QS8/QQ8</f>
        <v>0</v>
      </c>
      <c r="QU8" s="508">
        <f>'Proy 2022 vs 2019'!CJ7*QX$4</f>
        <v>12150.923999999999</v>
      </c>
      <c r="QV8" s="508">
        <f>'Proy 2022 vs 2019'!CK7*QX$4</f>
        <v>9477.7207199999993</v>
      </c>
      <c r="QW8" s="579"/>
      <c r="QX8" s="580">
        <f>QW8/QU8</f>
        <v>0</v>
      </c>
      <c r="QY8" s="508">
        <f>'Proy 2022 vs 2019'!CJ7*RB$4</f>
        <v>14176.078000000001</v>
      </c>
      <c r="QZ8" s="508">
        <f>'Proy 2022 vs 2019'!CK7*RB$4</f>
        <v>11057.340840000001</v>
      </c>
      <c r="RA8" s="579"/>
      <c r="RB8" s="580">
        <f>RA8/QY8</f>
        <v>0</v>
      </c>
      <c r="RC8" s="508">
        <f>'Proy 2022 vs 2019'!CJ7*RF$4</f>
        <v>16201.232</v>
      </c>
      <c r="RD8" s="508">
        <f>'Proy 2022 vs 2019'!CK7*RF$4</f>
        <v>12636.960959999999</v>
      </c>
      <c r="RE8" s="579"/>
      <c r="RF8" s="580">
        <f>RE8/RC8</f>
        <v>0</v>
      </c>
      <c r="RG8" s="508">
        <f>'Proy 2022 vs 2019'!CJ7*RJ$4</f>
        <v>22276.694</v>
      </c>
      <c r="RH8" s="508">
        <f>'Proy 2022 vs 2019'!CK7*RJ$4</f>
        <v>17375.821319999999</v>
      </c>
      <c r="RI8" s="579"/>
      <c r="RJ8" s="580">
        <f>RI8/RG8</f>
        <v>0</v>
      </c>
      <c r="RK8" s="494">
        <f>QI8+QM8+QQ8+QU8+QY8+RC8+RG8</f>
        <v>101257.7</v>
      </c>
      <c r="RL8" s="489">
        <f>QJ8+QN8+QR8+QV8+QZ8+RD8+RH8</f>
        <v>78981.005999999994</v>
      </c>
      <c r="RM8" s="671">
        <f>QK8+QO8+QS8+QW8+RA8+RE8+RI8</f>
        <v>0</v>
      </c>
      <c r="RN8" s="663">
        <f>RM8/RK8</f>
        <v>0</v>
      </c>
      <c r="RO8" s="508">
        <f>'Proy 2022 vs 2019'!CO7*RR$4</f>
        <v>12222.797999999999</v>
      </c>
      <c r="RP8" s="508">
        <f>'Proy 2022 vs 2019'!CP7*RR$4</f>
        <v>9533.7824400000009</v>
      </c>
      <c r="RQ8" s="579"/>
      <c r="RR8" s="580">
        <f>RQ8/RO8</f>
        <v>0</v>
      </c>
      <c r="RS8" s="508">
        <f>'Proy 2022 vs 2019'!CO7*RV$4</f>
        <v>12222.797999999999</v>
      </c>
      <c r="RT8" s="508">
        <f>'Proy 2022 vs 2019'!CP7*RV$4</f>
        <v>9533.7824400000009</v>
      </c>
      <c r="RU8" s="579"/>
      <c r="RV8" s="580">
        <f>RU8/RS8</f>
        <v>0</v>
      </c>
      <c r="RW8" s="508">
        <f>'Proy 2022 vs 2019'!CO7*RZ$4</f>
        <v>12222.797999999999</v>
      </c>
      <c r="RX8" s="508">
        <f>'Proy 2022 vs 2019'!CP7*RZ$4</f>
        <v>9533.7824400000009</v>
      </c>
      <c r="RY8" s="579"/>
      <c r="RZ8" s="580">
        <f>RY8/RW8</f>
        <v>0</v>
      </c>
      <c r="SA8" s="508">
        <f>'Proy 2022 vs 2019'!CO7*SD$4</f>
        <v>12222.797999999999</v>
      </c>
      <c r="SB8" s="508">
        <f>'Proy 2022 vs 2019'!CP7*SD$4</f>
        <v>9533.7824400000009</v>
      </c>
      <c r="SC8" s="579"/>
      <c r="SD8" s="580">
        <f>SC8/SA8</f>
        <v>0</v>
      </c>
      <c r="SE8" s="508">
        <f>'Proy 2022 vs 2019'!CO7*SH$4</f>
        <v>14259.931</v>
      </c>
      <c r="SF8" s="508">
        <f>'Proy 2022 vs 2019'!CP7*SH$4</f>
        <v>11122.746180000002</v>
      </c>
      <c r="SG8" s="579"/>
      <c r="SH8" s="580">
        <f>SG8/SE8</f>
        <v>0</v>
      </c>
      <c r="SI8" s="508">
        <f>'Proy 2022 vs 2019'!CO7*SL$4</f>
        <v>16297.064</v>
      </c>
      <c r="SJ8" s="508">
        <f>'Proy 2022 vs 2019'!CP7*SL$4</f>
        <v>12711.709920000001</v>
      </c>
      <c r="SK8" s="579"/>
      <c r="SL8" s="580">
        <f>SK8/SI8</f>
        <v>0</v>
      </c>
      <c r="SM8" s="508">
        <f>'Proy 2022 vs 2019'!CO7*SP$4</f>
        <v>22408.463</v>
      </c>
      <c r="SN8" s="508">
        <f>'Proy 2022 vs 2019'!CP7*SP$4</f>
        <v>17478.601140000002</v>
      </c>
      <c r="SO8" s="579"/>
      <c r="SP8" s="580">
        <f>SO8/SM8</f>
        <v>0</v>
      </c>
      <c r="SQ8" s="494">
        <f>RO8+RS8+RW8+SA8+SE8+SI8+SM8</f>
        <v>101856.65</v>
      </c>
      <c r="SR8" s="489">
        <f>RP8+RT8+RX8+SB8+SF8+SJ8+SN8</f>
        <v>79448.187000000005</v>
      </c>
      <c r="SS8" s="671">
        <f>RQ8+RU8+RY8+SC8+SG8+SK8+SO8</f>
        <v>0</v>
      </c>
      <c r="ST8" s="663">
        <f>SS8/SQ8</f>
        <v>0</v>
      </c>
      <c r="SU8" s="508">
        <f>'Proy 2022 vs 2019'!CT7*SX$4</f>
        <v>16237.2276</v>
      </c>
      <c r="SV8" s="508">
        <f>'Proy 2022 vs 2019'!CU7*SX$4</f>
        <v>12015.548424000001</v>
      </c>
      <c r="SW8" s="579"/>
      <c r="SX8" s="580">
        <f>SW8/SU8</f>
        <v>0</v>
      </c>
      <c r="SY8" s="508">
        <f>'Proy 2022 vs 2019'!CT7*TB$4</f>
        <v>16237.2276</v>
      </c>
      <c r="SZ8" s="508">
        <f>'Proy 2022 vs 2019'!CU7*TB$4</f>
        <v>12015.548424000001</v>
      </c>
      <c r="TA8" s="579"/>
      <c r="TB8" s="580">
        <f>TA8/SY8</f>
        <v>0</v>
      </c>
      <c r="TC8" s="508">
        <f>'Proy 2022 vs 2019'!CT7*TF$4</f>
        <v>16237.2276</v>
      </c>
      <c r="TD8" s="508">
        <f>'Proy 2022 vs 2019'!CU7*TF$4</f>
        <v>12015.548424000001</v>
      </c>
      <c r="TE8" s="579"/>
      <c r="TF8" s="580">
        <f>TE8/TC8</f>
        <v>0</v>
      </c>
      <c r="TG8" s="508">
        <f>'Proy 2022 vs 2019'!CT7*TJ$4</f>
        <v>16237.2276</v>
      </c>
      <c r="TH8" s="508">
        <f>'Proy 2022 vs 2019'!CU7*TJ$4</f>
        <v>12015.548424000001</v>
      </c>
      <c r="TI8" s="579"/>
      <c r="TJ8" s="580">
        <f>TI8/TG8</f>
        <v>0</v>
      </c>
      <c r="TK8" s="508">
        <f>'Proy 2022 vs 2019'!CT7*TN$4</f>
        <v>18943.432200000003</v>
      </c>
      <c r="TL8" s="508">
        <f>'Proy 2022 vs 2019'!CU7*TN$4</f>
        <v>14018.139828000001</v>
      </c>
      <c r="TM8" s="579"/>
      <c r="TN8" s="580">
        <f>TM8/TK8</f>
        <v>0</v>
      </c>
      <c r="TO8" s="508">
        <f>'Proy 2022 vs 2019'!CT7*TR$4</f>
        <v>21649.636800000004</v>
      </c>
      <c r="TP8" s="508">
        <f>'Proy 2022 vs 2019'!CU7*TR$4</f>
        <v>16020.731232</v>
      </c>
      <c r="TQ8" s="579"/>
      <c r="TR8" s="580">
        <f>TQ8/TO8</f>
        <v>0</v>
      </c>
      <c r="TS8" s="508">
        <f>'Proy 2022 vs 2019'!CT7*TV$4</f>
        <v>29768.250600000003</v>
      </c>
      <c r="TT8" s="508">
        <f>'Proy 2022 vs 2019'!CU7*TV$4</f>
        <v>22028.505444000002</v>
      </c>
      <c r="TU8" s="579"/>
      <c r="TV8" s="580">
        <f>TU8/TS8</f>
        <v>0</v>
      </c>
      <c r="TW8" s="494">
        <f>SU8+SY8+TC8+TG8+TK8+TO8+TS8</f>
        <v>135310.23000000001</v>
      </c>
      <c r="TX8" s="489">
        <f>SV8+SZ8+TD8+TH8+TL8+TP8+TT8</f>
        <v>100129.57020000002</v>
      </c>
      <c r="TY8" s="662">
        <f>SW8+TA8+TE8+TI8+TM8+TQ8+TU8</f>
        <v>0</v>
      </c>
      <c r="TZ8" s="663">
        <f>TY8/TW8</f>
        <v>0</v>
      </c>
      <c r="UA8" s="508">
        <f>'Proy 2022 vs 2019'!DD7*UD$4</f>
        <v>17021.016</v>
      </c>
      <c r="UB8" s="508">
        <f>'Proy 2022 vs 2019'!DE7*UD$4</f>
        <v>9361.5588000000007</v>
      </c>
      <c r="UC8" s="613"/>
      <c r="UD8" s="580">
        <f>UC8/UA8</f>
        <v>0</v>
      </c>
      <c r="UE8" s="508">
        <f>'Proy 2022 vs 2019'!DD7*UH$4</f>
        <v>17021.016</v>
      </c>
      <c r="UF8" s="508">
        <f>'Proy 2022 vs 2019'!DE7*UH$4</f>
        <v>9361.5588000000007</v>
      </c>
      <c r="UG8" s="579"/>
      <c r="UH8" s="580">
        <f>UG8/UE8</f>
        <v>0</v>
      </c>
      <c r="UI8" s="508">
        <f>'Proy 2022 vs 2019'!DD7*UL$4</f>
        <v>17021.016</v>
      </c>
      <c r="UJ8" s="508">
        <f>'Proy 2022 vs 2019'!DE7*UL$4</f>
        <v>9361.5588000000007</v>
      </c>
      <c r="UK8" s="579"/>
      <c r="UL8" s="580">
        <f>UK8/UI8</f>
        <v>0</v>
      </c>
      <c r="UM8" s="508">
        <f>'Proy 2022 vs 2019'!DD7*UP$4</f>
        <v>17021.016</v>
      </c>
      <c r="UN8" s="508">
        <f>'Proy 2022 vs 2019'!DE7*UP$4</f>
        <v>9361.5588000000007</v>
      </c>
      <c r="UO8" s="579"/>
      <c r="UP8" s="580">
        <f>UO8/UM8</f>
        <v>0</v>
      </c>
      <c r="UQ8" s="508">
        <f>'Proy 2022 vs 2019'!DD7*UT$4</f>
        <v>19857.851999999999</v>
      </c>
      <c r="UR8" s="508">
        <f>'Proy 2022 vs 2019'!DE7*UT$4</f>
        <v>10921.818600000002</v>
      </c>
      <c r="US8" s="579"/>
      <c r="UT8" s="580">
        <f>US8/UQ8</f>
        <v>0</v>
      </c>
      <c r="UU8" s="508">
        <f>'Proy 2022 vs 2019'!DD7*UX$4</f>
        <v>22694.687999999998</v>
      </c>
      <c r="UV8" s="508">
        <f>'Proy 2022 vs 2019'!DE7*UX$4</f>
        <v>12482.0784</v>
      </c>
      <c r="UW8" s="579"/>
      <c r="UX8" s="580">
        <f>UW8/UU8</f>
        <v>0</v>
      </c>
      <c r="UY8" s="508">
        <f>'Proy 2022 vs 2019'!DD7*VB$4</f>
        <v>31205.195999999996</v>
      </c>
      <c r="UZ8" s="508">
        <f>'Proy 2022 vs 2019'!DE7*VB$4</f>
        <v>17162.857800000002</v>
      </c>
      <c r="VA8" s="579"/>
      <c r="VB8" s="580">
        <f>VA8/UY8</f>
        <v>0</v>
      </c>
      <c r="VC8" s="494">
        <f>UA8+UE8+UI8+UM8+UQ8+UU8+UY8</f>
        <v>141841.79999999999</v>
      </c>
      <c r="VD8" s="489">
        <f>UB8+UF8+UJ8+UN8+UR8+UV8+UZ8</f>
        <v>78012.990000000005</v>
      </c>
      <c r="VE8" s="637">
        <f>UC8+UG8+UK8+UO8+US8+UW8+VA8</f>
        <v>0</v>
      </c>
      <c r="VF8" s="639">
        <f>VE8/VC8</f>
        <v>0</v>
      </c>
      <c r="VG8" s="508">
        <f>'Proy 2022 vs 2019'!DI7*VJ$4</f>
        <v>12952.034399999999</v>
      </c>
      <c r="VH8" s="508">
        <f>'Proy 2022 vs 2019'!DJ7*VJ$4</f>
        <v>14273.1419088</v>
      </c>
      <c r="VI8" s="579"/>
      <c r="VJ8" s="580">
        <f>VI8/VG8</f>
        <v>0</v>
      </c>
      <c r="VK8" s="508">
        <f>'Proy 2022 vs 2019'!DI7*VN$4</f>
        <v>12952.034399999999</v>
      </c>
      <c r="VL8" s="508">
        <f>'Proy 2022 vs 2019'!DJ7*VN$4</f>
        <v>14273.1419088</v>
      </c>
      <c r="VM8" s="579"/>
      <c r="VN8" s="580">
        <f>VM8/VK8</f>
        <v>0</v>
      </c>
      <c r="VO8" s="508">
        <f>'Proy 2022 vs 2019'!DI7*VR$4</f>
        <v>12952.034399999999</v>
      </c>
      <c r="VP8" s="508">
        <f>'Proy 2022 vs 2019'!DJ7*VR$4</f>
        <v>14273.1419088</v>
      </c>
      <c r="VQ8" s="579"/>
      <c r="VR8" s="580">
        <f>VQ8/VO8</f>
        <v>0</v>
      </c>
      <c r="VS8" s="508">
        <f>'Proy 2022 vs 2019'!DI7*VV$4</f>
        <v>12952.034399999999</v>
      </c>
      <c r="VT8" s="508">
        <f>'Proy 2022 vs 2019'!DJ7*VV$4</f>
        <v>14273.1419088</v>
      </c>
      <c r="VU8" s="579"/>
      <c r="VV8" s="580">
        <f>VU8/VS8</f>
        <v>0</v>
      </c>
      <c r="VW8" s="508">
        <f>'Proy 2022 vs 2019'!DI7*VZ$4</f>
        <v>15110.7068</v>
      </c>
      <c r="VX8" s="508">
        <f>'Proy 2022 vs 2019'!DJ7*VZ$4</f>
        <v>16651.998893600005</v>
      </c>
      <c r="VY8" s="579"/>
      <c r="VZ8" s="580">
        <f>VY8/VW8</f>
        <v>0</v>
      </c>
      <c r="WA8" s="508">
        <f>'Proy 2022 vs 2019'!DI7*WD$4</f>
        <v>17269.379199999999</v>
      </c>
      <c r="WB8" s="508">
        <f>'Proy 2022 vs 2019'!DJ7*WD$4</f>
        <v>19030.855878400002</v>
      </c>
      <c r="WC8" s="579"/>
      <c r="WD8" s="580">
        <f>WC8/WA8</f>
        <v>0</v>
      </c>
      <c r="WE8" s="508">
        <f>'Proy 2022 vs 2019'!DI7*WH$4</f>
        <v>23745.396399999998</v>
      </c>
      <c r="WF8" s="508">
        <f>'Proy 2022 vs 2019'!DJ7*WH$4</f>
        <v>26167.426832800003</v>
      </c>
      <c r="WG8" s="579"/>
      <c r="WH8" s="580">
        <f>WG8/WE8</f>
        <v>0</v>
      </c>
      <c r="WI8" s="494">
        <f>VG8+VK8+VO8+VS8+VW8+WA8+WE8</f>
        <v>107933.62</v>
      </c>
      <c r="WJ8" s="489">
        <f>VH8+VL8+VP8+VT8+VX8+WB8+WF8</f>
        <v>118942.84924000001</v>
      </c>
      <c r="WK8" s="643">
        <f>VI8+VM8+VQ8+VU8+VY8+WC8+WG8</f>
        <v>0</v>
      </c>
      <c r="WL8" s="639">
        <f>WK8/WI8</f>
        <v>0</v>
      </c>
      <c r="WM8" s="508">
        <f>'Proy 2022 vs 2019'!DN7*WP$4</f>
        <v>12711.0972</v>
      </c>
      <c r="WN8" s="508">
        <f>'Proy 2022 vs 2019'!DO7*WP$4</f>
        <v>9914.6558160000004</v>
      </c>
      <c r="WO8" s="579"/>
      <c r="WP8" s="580">
        <f>WO8/WM8</f>
        <v>0</v>
      </c>
      <c r="WQ8" s="508">
        <f>'Proy 2022 vs 2019'!DN7*WT$4</f>
        <v>12711.0972</v>
      </c>
      <c r="WR8" s="508">
        <f>'Proy 2022 vs 2019'!DO7*WT$4</f>
        <v>9914.6558160000004</v>
      </c>
      <c r="WS8" s="579"/>
      <c r="WT8" s="580">
        <f>WS8/WQ8</f>
        <v>0</v>
      </c>
      <c r="WU8" s="508">
        <f>'Proy 2022 vs 2019'!DN7*WX$4</f>
        <v>12711.0972</v>
      </c>
      <c r="WV8" s="508">
        <f>'Proy 2022 vs 2019'!DO7*WX$4</f>
        <v>9914.6558160000004</v>
      </c>
      <c r="WW8" s="579"/>
      <c r="WX8" s="580">
        <f>WW8/WU8</f>
        <v>0</v>
      </c>
      <c r="WY8" s="508">
        <f>'Proy 2022 vs 2019'!DN7*XB$4</f>
        <v>12711.0972</v>
      </c>
      <c r="WZ8" s="508">
        <f>'Proy 2022 vs 2019'!DO7*XB$4</f>
        <v>9914.6558160000004</v>
      </c>
      <c r="XA8" s="579"/>
      <c r="XB8" s="580">
        <f>XA8/WY8</f>
        <v>0</v>
      </c>
      <c r="XC8" s="508">
        <f>'Proy 2022 vs 2019'!DN7*XF$4</f>
        <v>14829.6134</v>
      </c>
      <c r="XD8" s="508">
        <f>'Proy 2022 vs 2019'!DO7*XF$4</f>
        <v>11567.098452000002</v>
      </c>
      <c r="XE8" s="579"/>
      <c r="XF8" s="580">
        <f>XE8/XC8</f>
        <v>0</v>
      </c>
      <c r="XG8" s="508">
        <f>'Proy 2022 vs 2019'!DN7*XJ$4</f>
        <v>16948.1296</v>
      </c>
      <c r="XH8" s="508">
        <f>'Proy 2022 vs 2019'!DO7*XJ$4</f>
        <v>13219.541088</v>
      </c>
      <c r="XI8" s="579"/>
      <c r="XJ8" s="580">
        <f>XI8/XG8</f>
        <v>0</v>
      </c>
      <c r="XK8" s="508">
        <f>'Proy 2022 vs 2019'!DN7*XN$4</f>
        <v>23303.678199999998</v>
      </c>
      <c r="XL8" s="508">
        <f>'Proy 2022 vs 2019'!DO7*XN$4</f>
        <v>18176.868996000001</v>
      </c>
      <c r="XM8" s="579"/>
      <c r="XN8" s="580">
        <f>XM8/XK8</f>
        <v>0</v>
      </c>
      <c r="XO8" s="494">
        <f>WM8+WQ8+WU8+WY8+XC8+XG8+XK8</f>
        <v>105925.81</v>
      </c>
      <c r="XP8" s="489">
        <f>WN8+WR8+WV8+WZ8+XD8+XH8+XL8</f>
        <v>82622.131800000003</v>
      </c>
      <c r="XQ8" s="643">
        <f>WO8+WS8+WW8+XA8+XE8+XI8+XM8</f>
        <v>0</v>
      </c>
      <c r="XR8" s="639">
        <f>XQ8/XO8</f>
        <v>0</v>
      </c>
      <c r="XS8" s="508">
        <f>'Proy 2022 vs 2019'!DS7*XV$4</f>
        <v>13574.075999999999</v>
      </c>
      <c r="XT8" s="508">
        <f>'Proy 2022 vs 2019'!DT7*XV$4</f>
        <v>10587.779280000001</v>
      </c>
      <c r="XU8" s="579"/>
      <c r="XV8" s="580">
        <f>XU8/XS8</f>
        <v>0</v>
      </c>
      <c r="XW8" s="508">
        <f>'Proy 2022 vs 2019'!DS7*XZ$4</f>
        <v>13574.075999999999</v>
      </c>
      <c r="XX8" s="508">
        <f>'Proy 2022 vs 2019'!DT7*XZ$4</f>
        <v>10587.779280000001</v>
      </c>
      <c r="XY8" s="579"/>
      <c r="XZ8" s="580">
        <f>XY8/XW8</f>
        <v>0</v>
      </c>
      <c r="YA8" s="508">
        <f>'Proy 2022 vs 2019'!DS7*YD$4</f>
        <v>13574.075999999999</v>
      </c>
      <c r="YB8" s="508">
        <f>'Proy 2022 vs 2019'!DT7*YD$4</f>
        <v>10587.779280000001</v>
      </c>
      <c r="YC8" s="579"/>
      <c r="YD8" s="580">
        <f>YC8/YA8</f>
        <v>0</v>
      </c>
      <c r="YE8" s="508">
        <f>'Proy 2022 vs 2019'!DS7*YH$4</f>
        <v>13574.075999999999</v>
      </c>
      <c r="YF8" s="508">
        <f>'Proy 2022 vs 2019'!DT7*YH$4</f>
        <v>10587.779280000001</v>
      </c>
      <c r="YG8" s="579"/>
      <c r="YH8" s="580">
        <f>YG8/YE8</f>
        <v>0</v>
      </c>
      <c r="YI8" s="508">
        <f>'Proy 2022 vs 2019'!DS7*YL$4</f>
        <v>15836.422000000002</v>
      </c>
      <c r="YJ8" s="508">
        <f>'Proy 2022 vs 2019'!DT7*YL$4</f>
        <v>12352.409160000003</v>
      </c>
      <c r="YK8" s="579"/>
      <c r="YL8" s="580">
        <f>YK8/YI8</f>
        <v>0</v>
      </c>
      <c r="YM8" s="508">
        <f>'Proy 2022 vs 2019'!DS7*YP$4</f>
        <v>18098.768</v>
      </c>
      <c r="YN8" s="508">
        <f>'Proy 2022 vs 2019'!DT7*YP$4</f>
        <v>14117.039040000001</v>
      </c>
      <c r="YO8" s="579"/>
      <c r="YP8" s="580">
        <f>YO8/YM8</f>
        <v>0</v>
      </c>
      <c r="YQ8" s="508">
        <f>'Proy 2022 vs 2019'!DS7*YT$4</f>
        <v>24885.806</v>
      </c>
      <c r="YR8" s="508">
        <f>'Proy 2022 vs 2019'!DT7*YT$4</f>
        <v>19410.928680000001</v>
      </c>
      <c r="YS8" s="579"/>
      <c r="YT8" s="580">
        <f>YS8/YQ8</f>
        <v>0</v>
      </c>
      <c r="YU8" s="494">
        <f>XS8+XW8+YA8+YE8+YI8+YM8+YQ8</f>
        <v>113117.29999999999</v>
      </c>
      <c r="YV8" s="489">
        <f>XT8+XX8+YB8+YF8+YJ8+YN8+YR8</f>
        <v>88231.494000000006</v>
      </c>
      <c r="YW8" s="648">
        <f>XU8+XY8+YC8+YG8+YK8+YO8+YS8</f>
        <v>0</v>
      </c>
      <c r="YX8" s="639">
        <f>YW8/YU8</f>
        <v>0</v>
      </c>
      <c r="YY8" s="710">
        <f>'Proy 2022 vs 2019'!EC7*ZB$4</f>
        <v>13429.9128</v>
      </c>
      <c r="YZ8" s="710">
        <f>'Proy 2022 vs 2019'!ED7*ZB$4</f>
        <v>8595.1441919999997</v>
      </c>
      <c r="ZA8" s="613"/>
      <c r="ZB8" s="580">
        <f>ZA8/YY8</f>
        <v>0</v>
      </c>
      <c r="ZC8" s="508">
        <f>'Proy 2022 vs 2019'!EC7*ZF$4</f>
        <v>13429.9128</v>
      </c>
      <c r="ZD8" s="508">
        <f>'Proy 2022 vs 2019'!ED7*ZF$4</f>
        <v>8595.1441919999997</v>
      </c>
      <c r="ZE8" s="613"/>
      <c r="ZF8" s="580">
        <f>ZE8/ZC8</f>
        <v>0</v>
      </c>
      <c r="ZG8" s="508">
        <f>'Proy 2022 vs 2019'!EC7*ZJ$4</f>
        <v>13429.9128</v>
      </c>
      <c r="ZH8" s="508">
        <f>'Proy 2022 vs 2019'!ED7*ZJ$4</f>
        <v>8595.1441919999997</v>
      </c>
      <c r="ZI8" s="613"/>
      <c r="ZJ8" s="580">
        <f>ZI8/ZG8</f>
        <v>0</v>
      </c>
      <c r="ZK8" s="508">
        <f>'Proy 2022 vs 2019'!EC7*ZN$4</f>
        <v>13429.9128</v>
      </c>
      <c r="ZL8" s="508">
        <f>'Proy 2022 vs 2019'!ED7*ZN$4</f>
        <v>8595.1441919999997</v>
      </c>
      <c r="ZM8" s="613"/>
      <c r="ZN8" s="580">
        <f>ZM8/ZK8</f>
        <v>0</v>
      </c>
      <c r="ZO8" s="508">
        <f>'Proy 2022 vs 2019'!EC7*ZR$4</f>
        <v>15668.231600000001</v>
      </c>
      <c r="ZP8" s="508">
        <f>'Proy 2022 vs 2019'!ED7*ZR$4</f>
        <v>10027.668224000001</v>
      </c>
      <c r="ZQ8" s="613"/>
      <c r="ZR8" s="580">
        <f>ZQ8/ZO8</f>
        <v>0</v>
      </c>
      <c r="ZS8" s="508">
        <f>'Proy 2022 vs 2019'!EC7*ZV$4</f>
        <v>17906.5504</v>
      </c>
      <c r="ZT8" s="508">
        <f>'Proy 2022 vs 2019'!ED7*ZV$4</f>
        <v>11460.192256</v>
      </c>
      <c r="ZU8" s="613"/>
      <c r="ZV8" s="580">
        <f>ZU8/ZS8</f>
        <v>0</v>
      </c>
      <c r="ZW8" s="508">
        <f>'Proy 2022 vs 2019'!EC7*ZZ$4</f>
        <v>24621.506799999999</v>
      </c>
      <c r="ZX8" s="508">
        <f>'Proy 2022 vs 2019'!ED7*ZZ$4</f>
        <v>15757.764352</v>
      </c>
      <c r="ZY8" s="613"/>
      <c r="ZZ8" s="580">
        <f>ZY8/ZW8</f>
        <v>0</v>
      </c>
      <c r="AAA8" s="494">
        <f>YY8+ZC8+ZG8+ZK8+ZO8+ZS8+ZW8</f>
        <v>111915.94</v>
      </c>
      <c r="AAB8" s="489">
        <f>YZ8+ZD8+ZH8+ZL8+ZP8+ZT8+ZX8</f>
        <v>71626.2016</v>
      </c>
      <c r="AAC8" s="607">
        <f>ZA8+ZE8+ZI8+ZM8+ZQ8+ZU8+ZY8</f>
        <v>0</v>
      </c>
      <c r="AAD8" s="590">
        <f>AAC8/AAA8</f>
        <v>0</v>
      </c>
      <c r="AAE8" s="508">
        <f>'Proy 2022 vs 2019'!EH7*AAH$4</f>
        <v>13285.1124</v>
      </c>
      <c r="AAF8" s="508">
        <f>'Proy 2022 vs 2019'!EI7*AAH$4</f>
        <v>8502.4719360000017</v>
      </c>
      <c r="AAG8" s="579"/>
      <c r="AAH8" s="580">
        <f>AAG8/AAE8</f>
        <v>0</v>
      </c>
      <c r="AAI8" s="508">
        <f>'Proy 2022 vs 2019'!EH7*AAL$4</f>
        <v>13285.1124</v>
      </c>
      <c r="AAJ8" s="508">
        <f>'Proy 2022 vs 2019'!EI7*AAL$4</f>
        <v>8502.4719360000017</v>
      </c>
      <c r="AAK8" s="579"/>
      <c r="AAL8" s="580">
        <f>AAK8/AAI8</f>
        <v>0</v>
      </c>
      <c r="AAM8" s="508">
        <f>'Proy 2022 vs 2019'!EH7*AAP$4</f>
        <v>13285.1124</v>
      </c>
      <c r="AAN8" s="508">
        <f>'Proy 2022 vs 2019'!EI7*AAP$4</f>
        <v>8502.4719360000017</v>
      </c>
      <c r="AAO8" s="579"/>
      <c r="AAP8" s="580">
        <f>AAO8/AAM8</f>
        <v>0</v>
      </c>
      <c r="AAQ8" s="508">
        <f>'Proy 2022 vs 2019'!EH7*AAT$4</f>
        <v>13285.1124</v>
      </c>
      <c r="AAR8" s="508">
        <f>'Proy 2022 vs 2019'!EI7*AAT$4</f>
        <v>8502.4719360000017</v>
      </c>
      <c r="AAS8" s="579"/>
      <c r="AAT8" s="580">
        <f>AAS8/AAQ8</f>
        <v>0</v>
      </c>
      <c r="AAU8" s="508">
        <f>'Proy 2022 vs 2019'!EH7*AAX$4</f>
        <v>15499.297800000002</v>
      </c>
      <c r="AAV8" s="508">
        <f>'Proy 2022 vs 2019'!EI7*AAX$4</f>
        <v>9919.5505920000014</v>
      </c>
      <c r="AAW8" s="579"/>
      <c r="AAX8" s="580">
        <f>AAW8/AAU8</f>
        <v>0</v>
      </c>
      <c r="AAY8" s="508">
        <f>'Proy 2022 vs 2019'!EH7*ABB$4</f>
        <v>17713.483200000002</v>
      </c>
      <c r="AAZ8" s="508">
        <f>'Proy 2022 vs 2019'!EI7*ABB$4</f>
        <v>11336.629248000001</v>
      </c>
      <c r="ABA8" s="579"/>
      <c r="ABB8" s="580">
        <f>ABA8/AAY8</f>
        <v>0</v>
      </c>
      <c r="ABC8" s="508">
        <f>'Proy 2022 vs 2019'!EH7*ABF$4</f>
        <v>24356.039400000001</v>
      </c>
      <c r="ABD8" s="508">
        <f>'Proy 2022 vs 2019'!EI7*ABF$4</f>
        <v>15587.865216000002</v>
      </c>
      <c r="ABE8" s="579"/>
      <c r="ABF8" s="580">
        <f>ABE8/ABC8</f>
        <v>0</v>
      </c>
      <c r="ABG8" s="494">
        <f>AAE8+AAI8+AAM8+AAQ8+AAU8+AAY8+ABC8</f>
        <v>110709.27000000002</v>
      </c>
      <c r="ABH8" s="489">
        <f>AAF8+AAJ8+AAN8+AAR8+AAV8+AAZ8+ABD8</f>
        <v>70853.93280000001</v>
      </c>
      <c r="ABI8" s="608">
        <f>AAG8+AAK8+AAO8+AAS8+AAW8+ABA8+ABE8</f>
        <v>0</v>
      </c>
      <c r="ABJ8" s="590">
        <f>ABI8/ABG8</f>
        <v>0</v>
      </c>
      <c r="ABK8" s="508">
        <f>'Proy 2022 vs 2019'!EM7*ABN$4</f>
        <v>16694.488799999999</v>
      </c>
      <c r="ABL8" s="508">
        <f>'Proy 2022 vs 2019'!EN7*ABN$4</f>
        <v>13355.591039999999</v>
      </c>
      <c r="ABM8" s="579"/>
      <c r="ABN8" s="580">
        <f>ABM8/ABK8</f>
        <v>0</v>
      </c>
      <c r="ABO8" s="508">
        <f>'Proy 2022 vs 2019'!EM7*ABR$4</f>
        <v>16694.488799999999</v>
      </c>
      <c r="ABP8" s="508">
        <f>'Proy 2022 vs 2019'!EN7*ABR$4</f>
        <v>13355.591039999999</v>
      </c>
      <c r="ABQ8" s="579"/>
      <c r="ABR8" s="580">
        <f>ABQ8/ABO8</f>
        <v>0</v>
      </c>
      <c r="ABS8" s="508">
        <f>'Proy 2022 vs 2019'!EM7*ABV$4</f>
        <v>16694.488799999999</v>
      </c>
      <c r="ABT8" s="508">
        <f>'Proy 2022 vs 2019'!EN7*ABV$4</f>
        <v>13355.591039999999</v>
      </c>
      <c r="ABU8" s="579"/>
      <c r="ABV8" s="580">
        <f>ABU8/ABS8</f>
        <v>0</v>
      </c>
      <c r="ABW8" s="508">
        <f>'Proy 2022 vs 2019'!EM7*ABZ$4</f>
        <v>16694.488799999999</v>
      </c>
      <c r="ABX8" s="508">
        <f>'Proy 2022 vs 2019'!EN7*ABZ$4</f>
        <v>13355.591039999999</v>
      </c>
      <c r="ABY8" s="579"/>
      <c r="ABZ8" s="580">
        <f>ABY8/ABW8</f>
        <v>0</v>
      </c>
      <c r="ACA8" s="508">
        <f>'Proy 2022 vs 2019'!EM7*ACD$4</f>
        <v>19476.903600000001</v>
      </c>
      <c r="ACB8" s="508">
        <f>'Proy 2022 vs 2019'!EN7*ACD$4</f>
        <v>15581.522880000002</v>
      </c>
      <c r="ACC8" s="579"/>
      <c r="ACD8" s="580">
        <f>ACC8/ACA8</f>
        <v>0</v>
      </c>
      <c r="ACE8" s="508">
        <f>'Proy 2022 vs 2019'!EM7*ACH$4</f>
        <v>22259.3184</v>
      </c>
      <c r="ACF8" s="508">
        <f>'Proy 2022 vs 2019'!EN7*ACH$4</f>
        <v>17807.454720000002</v>
      </c>
      <c r="ACG8" s="579"/>
      <c r="ACH8" s="580">
        <f>ACG8/ACE8</f>
        <v>0</v>
      </c>
      <c r="ACI8" s="508">
        <f>'Proy 2022 vs 2019'!EM7*ACL$4</f>
        <v>30606.5628</v>
      </c>
      <c r="ACJ8" s="508">
        <f>'Proy 2022 vs 2019'!EN7*ACL$4</f>
        <v>24485.250240000001</v>
      </c>
      <c r="ACK8" s="579"/>
      <c r="ACL8" s="580">
        <f>ACK8/ACI8</f>
        <v>0</v>
      </c>
      <c r="ACM8" s="494">
        <f>ABK8+ABO8+ABS8+ABW8+ACA8+ACE8+ACI8</f>
        <v>139120.74</v>
      </c>
      <c r="ACN8" s="489">
        <f>ABL8+ABP8+ABT8+ABX8+ACB8+ACF8+ACJ8</f>
        <v>111296.592</v>
      </c>
      <c r="ACO8" s="608">
        <f>ABM8+ABQ8+ABU8+ABY8+ACC8+ACG8+ACK8</f>
        <v>0</v>
      </c>
      <c r="ACP8" s="590">
        <f>ACO8/ACM8</f>
        <v>0</v>
      </c>
      <c r="ACQ8" s="508">
        <f>'Proy 2022 vs 2019'!ER7*ACT$4</f>
        <v>14064.1368</v>
      </c>
      <c r="ACR8" s="508">
        <f>'Proy 2022 vs 2019'!ES7*ACT$4</f>
        <v>11251.309440000001</v>
      </c>
      <c r="ACS8" s="579"/>
      <c r="ACT8" s="580">
        <f>ACS8/ACQ8</f>
        <v>0</v>
      </c>
      <c r="ACU8" s="508">
        <f>'Proy 2022 vs 2019'!ER7*ACX$4</f>
        <v>14064.1368</v>
      </c>
      <c r="ACV8" s="508">
        <f>'Proy 2022 vs 2019'!ES7*ACX$4</f>
        <v>11251.309440000001</v>
      </c>
      <c r="ACW8" s="579"/>
      <c r="ACX8" s="580">
        <f>ACW8/ACU8</f>
        <v>0</v>
      </c>
      <c r="ACY8" s="508">
        <f>'Proy 2022 vs 2019'!ER7*ADB$4</f>
        <v>14064.1368</v>
      </c>
      <c r="ACZ8" s="508">
        <f>'Proy 2022 vs 2019'!ES7*ADB$4</f>
        <v>11251.309440000001</v>
      </c>
      <c r="ADA8" s="579"/>
      <c r="ADB8" s="580">
        <f>ADA8/ACY8</f>
        <v>0</v>
      </c>
      <c r="ADC8" s="508">
        <f>'Proy 2022 vs 2019'!ER7*ADF$4</f>
        <v>14064.1368</v>
      </c>
      <c r="ADD8" s="508">
        <f>'Proy 2022 vs 2019'!ES7*ADF$4</f>
        <v>11251.309440000001</v>
      </c>
      <c r="ADE8" s="579"/>
      <c r="ADF8" s="580">
        <f>ADE8/ADC8</f>
        <v>0</v>
      </c>
      <c r="ADG8" s="508">
        <f>'Proy 2022 vs 2019'!ER7*ADJ$4</f>
        <v>16408.159600000003</v>
      </c>
      <c r="ADH8" s="508">
        <f>'Proy 2022 vs 2019'!ES7*ADJ$4</f>
        <v>13126.527680000003</v>
      </c>
      <c r="ADI8" s="579"/>
      <c r="ADJ8" s="580">
        <f>ADI8/ADG8</f>
        <v>0</v>
      </c>
      <c r="ADK8" s="508">
        <f>'Proy 2022 vs 2019'!ER7*ADN$4</f>
        <v>18752.182400000002</v>
      </c>
      <c r="ADL8" s="508">
        <f>'Proy 2022 vs 2019'!ES7*ADN$4</f>
        <v>15001.745920000001</v>
      </c>
      <c r="ADM8" s="579"/>
      <c r="ADN8" s="580">
        <f>ADM8/ADK8</f>
        <v>0</v>
      </c>
      <c r="ADO8" s="508">
        <f>'Proy 2022 vs 2019'!ER7*ADR$4</f>
        <v>25784.250800000002</v>
      </c>
      <c r="ADP8" s="508">
        <f>'Proy 2022 vs 2019'!ES7*ADR$4</f>
        <v>20627.400640000003</v>
      </c>
      <c r="ADQ8" s="579"/>
      <c r="ADR8" s="580">
        <f>ADQ8/ADO8</f>
        <v>0</v>
      </c>
      <c r="ADS8" s="494">
        <f>ACQ8+ACU8+ACY8+ADC8+ADG8+ADK8+ADO8</f>
        <v>117201.14000000001</v>
      </c>
      <c r="ADT8" s="489">
        <f>ACR8+ACV8+ACZ8+ADD8+ADH8+ADL8+ADP8</f>
        <v>93760.912000000011</v>
      </c>
      <c r="ADU8" s="589">
        <f>ACS8+ACW8+ADA8+ADE8+ADI8+ADM8+ADQ8</f>
        <v>0</v>
      </c>
      <c r="ADV8" s="590">
        <f>ADU8/ADS8</f>
        <v>0</v>
      </c>
      <c r="ADW8" s="508">
        <f>'Proy 2022 vs 2019'!EW7*ADZ$4</f>
        <v>12769.526399999999</v>
      </c>
      <c r="ADX8" s="508">
        <f>'Proy 2022 vs 2019'!EX7*ADZ$4</f>
        <v>10215.62112</v>
      </c>
      <c r="ADY8" s="579"/>
      <c r="ADZ8" s="580">
        <f>ADY8/ADW8</f>
        <v>0</v>
      </c>
      <c r="AEA8" s="508">
        <f>'Proy 2022 vs 2019'!EW7*AED$4</f>
        <v>12769.526399999999</v>
      </c>
      <c r="AEB8" s="508">
        <f>'Proy 2022 vs 2019'!EX7*AED$4</f>
        <v>10215.62112</v>
      </c>
      <c r="AEC8" s="579"/>
      <c r="AED8" s="580">
        <f>AEC8/AEA8</f>
        <v>0</v>
      </c>
      <c r="AEE8" s="508">
        <f>'Proy 2022 vs 2019'!EW7*AEH$4</f>
        <v>12769.526399999999</v>
      </c>
      <c r="AEF8" s="508">
        <f>'Proy 2022 vs 2019'!EX7*AEH$4</f>
        <v>10215.62112</v>
      </c>
      <c r="AEG8" s="579"/>
      <c r="AEH8" s="580">
        <f>AEG8/AEE8</f>
        <v>0</v>
      </c>
      <c r="AEI8" s="508">
        <f>'Proy 2022 vs 2019'!EW7*AEL$4</f>
        <v>12769.526399999999</v>
      </c>
      <c r="AEJ8" s="508">
        <f>'Proy 2022 vs 2019'!EX7*AEL$4</f>
        <v>10215.62112</v>
      </c>
      <c r="AEK8" s="579"/>
      <c r="AEL8" s="580">
        <f>AEK8/AEI8</f>
        <v>0</v>
      </c>
      <c r="AEM8" s="508">
        <f>'Proy 2022 vs 2019'!EW7*AEP$4</f>
        <v>14897.780800000002</v>
      </c>
      <c r="AEN8" s="508">
        <f>'Proy 2022 vs 2019'!EX7*AEP$4</f>
        <v>11918.224640000002</v>
      </c>
      <c r="AEO8" s="579"/>
      <c r="AEP8" s="580">
        <f>AEO8/AEM8</f>
        <v>0</v>
      </c>
      <c r="AEQ8" s="508">
        <f>'Proy 2022 vs 2019'!EW7*AET$4</f>
        <v>17026.035200000002</v>
      </c>
      <c r="AER8" s="508">
        <f>'Proy 2022 vs 2019'!EX7*AET$4</f>
        <v>13620.828160000001</v>
      </c>
      <c r="AES8" s="579"/>
      <c r="AET8" s="580">
        <f>AES8/AEQ8</f>
        <v>0</v>
      </c>
      <c r="AEU8" s="508">
        <f>'Proy 2022 vs 2019'!EW7*AEX$4</f>
        <v>23410.7984</v>
      </c>
      <c r="AEV8" s="508">
        <f>'Proy 2022 vs 2019'!EX7*AEX$4</f>
        <v>18728.638720000003</v>
      </c>
      <c r="AEW8" s="579"/>
      <c r="AEX8" s="580">
        <f>AEW8/AEU8</f>
        <v>0</v>
      </c>
      <c r="AEY8" s="494">
        <f>ADW8+AEA8+AEE8+AEI8+AEM8+AEQ8+AEU8</f>
        <v>106412.72</v>
      </c>
      <c r="AEZ8" s="489">
        <f>ADX8+AEB8+AEF8+AEJ8+AEN8+AER8+AEV8</f>
        <v>85130.176000000007</v>
      </c>
      <c r="AFA8" s="589">
        <f>ADY8+AEC8+AEG8+AEK8+AEO8+AES8+AEW8</f>
        <v>0</v>
      </c>
      <c r="AFB8" s="590">
        <f>AFA8/AEY8</f>
        <v>0</v>
      </c>
      <c r="AFC8" s="508">
        <f>'Proy 2022 vs 2019'!FG7*AFF$4</f>
        <v>12156.312</v>
      </c>
      <c r="AFD8" s="508">
        <f>'Proy 2022 vs 2019'!FH7*AFF$4</f>
        <v>9725.0496000000021</v>
      </c>
      <c r="AFE8" s="613"/>
      <c r="AFF8" s="580">
        <f>AFE8/AFC8</f>
        <v>0</v>
      </c>
      <c r="AFG8" s="508">
        <f>'Proy 2022 vs 2019'!FG7*AFJ$4</f>
        <v>12156.312</v>
      </c>
      <c r="AFH8" s="508">
        <f>'Proy 2022 vs 2019'!FH7*AFJ$4</f>
        <v>9725.0496000000021</v>
      </c>
      <c r="AFI8" s="579"/>
      <c r="AFJ8" s="580">
        <f>AFI8/AFG8</f>
        <v>0</v>
      </c>
      <c r="AFK8" s="508">
        <f>'Proy 2022 vs 2019'!FG7*AFN$4</f>
        <v>12156.312</v>
      </c>
      <c r="AFL8" s="508">
        <f>'Proy 2022 vs 2019'!FH7*AFN$4</f>
        <v>9725.0496000000021</v>
      </c>
      <c r="AFM8" s="579"/>
      <c r="AFN8" s="580">
        <f>AFM8/AFK8</f>
        <v>0</v>
      </c>
      <c r="AFO8" s="508">
        <f>'Proy 2022 vs 2019'!FG7*AFR$4</f>
        <v>12156.312</v>
      </c>
      <c r="AFP8" s="508">
        <f>'Proy 2022 vs 2019'!FH7*AFR$4</f>
        <v>9725.0496000000021</v>
      </c>
      <c r="AFQ8" s="579"/>
      <c r="AFR8" s="580">
        <f>AFQ8/AFO8</f>
        <v>0</v>
      </c>
      <c r="AFS8" s="508">
        <f>'Proy 2022 vs 2019'!FG7*AFV$4</f>
        <v>14182.364000000001</v>
      </c>
      <c r="AFT8" s="508">
        <f>'Proy 2022 vs 2019'!FH7*AFV$4</f>
        <v>11345.891200000004</v>
      </c>
      <c r="AFU8" s="579"/>
      <c r="AFV8" s="580">
        <f>AFU8/AFS8</f>
        <v>0</v>
      </c>
      <c r="AFW8" s="508">
        <f>'Proy 2022 vs 2019'!FG7*AFZ$4</f>
        <v>16208.416000000001</v>
      </c>
      <c r="AFX8" s="508">
        <f>'Proy 2022 vs 2019'!FH7*AFZ$4</f>
        <v>12966.732800000003</v>
      </c>
      <c r="AFY8" s="579"/>
      <c r="AFZ8" s="580">
        <f>AFY8/AFW8</f>
        <v>0</v>
      </c>
      <c r="AGA8" s="508">
        <f>'Proy 2022 vs 2019'!FG7*AGD$4</f>
        <v>22286.572</v>
      </c>
      <c r="AGB8" s="508">
        <f>'Proy 2022 vs 2019'!FH7*AGD$4</f>
        <v>17829.257600000004</v>
      </c>
      <c r="AGC8" s="579"/>
      <c r="AGD8" s="580">
        <f>AGC8/AGA8</f>
        <v>0</v>
      </c>
      <c r="AGE8" s="494">
        <f>AFC8+AFG8+AFK8+AFO8+AFS8+AFW8+AGA8</f>
        <v>101302.6</v>
      </c>
      <c r="AGF8" s="489">
        <f>AFD8+AFH8+AFL8+AFP8+AFT8+AFX8+AGB8</f>
        <v>81042.080000000016</v>
      </c>
      <c r="AGG8" s="637">
        <f>AFE8+AFI8+AFM8+AFQ8+AFU8+AFY8+AGC8</f>
        <v>0</v>
      </c>
      <c r="AGH8" s="639">
        <f>AGG8/AGE8</f>
        <v>0</v>
      </c>
      <c r="AGI8" s="508">
        <f>'Proy 2022 vs 2019'!FL7*AGL$4</f>
        <v>13889.097599999999</v>
      </c>
      <c r="AGJ8" s="508">
        <f>'Proy 2022 vs 2019'!FM7*AGL$4</f>
        <v>11111.27808</v>
      </c>
      <c r="AGK8" s="579"/>
      <c r="AGL8" s="580">
        <f>AGK8/AGI8</f>
        <v>0</v>
      </c>
      <c r="AGM8" s="508">
        <f>'Proy 2022 vs 2019'!FL7*AGP$4</f>
        <v>13889.097599999999</v>
      </c>
      <c r="AGN8" s="508">
        <f>'Proy 2022 vs 2019'!FM7*AGP$4</f>
        <v>11111.27808</v>
      </c>
      <c r="AGO8" s="579"/>
      <c r="AGP8" s="580">
        <f>AGO8/AGM8</f>
        <v>0</v>
      </c>
      <c r="AGQ8" s="508">
        <f>'Proy 2022 vs 2019'!FL7*AGT$4</f>
        <v>13889.097599999999</v>
      </c>
      <c r="AGR8" s="508">
        <f>'Proy 2022 vs 2019'!FM7*AGT$4</f>
        <v>11111.27808</v>
      </c>
      <c r="AGS8" s="579"/>
      <c r="AGT8" s="580">
        <f>AGS8/AGQ8</f>
        <v>0</v>
      </c>
      <c r="AGU8" s="508">
        <f>'Proy 2022 vs 2019'!FL7*AGX$4</f>
        <v>13889.097599999999</v>
      </c>
      <c r="AGV8" s="508">
        <f>'Proy 2022 vs 2019'!FM7*AGX$4</f>
        <v>11111.27808</v>
      </c>
      <c r="AGW8" s="579"/>
      <c r="AGX8" s="580">
        <f>AGW8/AGU8</f>
        <v>0</v>
      </c>
      <c r="AGY8" s="508">
        <f>'Proy 2022 vs 2019'!FL7*AHB$4</f>
        <v>16203.947200000001</v>
      </c>
      <c r="AGZ8" s="508">
        <f>'Proy 2022 vs 2019'!FM7*AHB$4</f>
        <v>12963.15776</v>
      </c>
      <c r="AHA8" s="579"/>
      <c r="AHB8" s="580">
        <f>AHA8/AGY8</f>
        <v>0</v>
      </c>
      <c r="AHC8" s="508">
        <f>'Proy 2022 vs 2019'!FL7*AHF$4</f>
        <v>18518.7968</v>
      </c>
      <c r="AHD8" s="508">
        <f>'Proy 2022 vs 2019'!FM7*AHF$4</f>
        <v>14815.03744</v>
      </c>
      <c r="AHE8" s="579"/>
      <c r="AHF8" s="580">
        <f>AHE8/AHC8</f>
        <v>0</v>
      </c>
      <c r="AHG8" s="508">
        <f>'Proy 2022 vs 2019'!FL7*AHJ$4</f>
        <v>25463.345600000001</v>
      </c>
      <c r="AHH8" s="508">
        <f>'Proy 2022 vs 2019'!FM7*AHJ$4</f>
        <v>20370.676479999998</v>
      </c>
      <c r="AHI8" s="579"/>
      <c r="AHJ8" s="580">
        <f>AHI8/AHG8</f>
        <v>0</v>
      </c>
      <c r="AHK8" s="494">
        <f>AGI8+AGM8+AGQ8+AGU8+AGY8+AHC8+AHG8</f>
        <v>115742.48</v>
      </c>
      <c r="AHL8" s="489">
        <f>AGJ8+AGN8+AGR8+AGV8+AGZ8+AHD8+AHH8</f>
        <v>92593.983999999997</v>
      </c>
      <c r="AHM8" s="643">
        <f>AGK8+AGO8+AGS8+AGW8+AHA8+AHE8+AHI8</f>
        <v>0</v>
      </c>
      <c r="AHN8" s="639">
        <f>AHM8/AHK8</f>
        <v>0</v>
      </c>
      <c r="AHO8" s="508">
        <f>'Proy 2022 vs 2019'!FQ7*AHR$4</f>
        <v>11353.089599999999</v>
      </c>
      <c r="AHP8" s="508">
        <f>'Proy 2022 vs 2019'!FR7*AHR$4</f>
        <v>9082.4716800000006</v>
      </c>
      <c r="AHQ8" s="579"/>
      <c r="AHR8" s="580">
        <f>AHQ8/AHO8</f>
        <v>0</v>
      </c>
      <c r="AHS8" s="508">
        <f>'Proy 2022 vs 2019'!FQ7*AHV$4</f>
        <v>11353.089599999999</v>
      </c>
      <c r="AHT8" s="508">
        <f>'Proy 2022 vs 2019'!FR7*AHV$4</f>
        <v>9082.4716800000006</v>
      </c>
      <c r="AHU8" s="579"/>
      <c r="AHV8" s="580">
        <f>AHU8/AHS8</f>
        <v>0</v>
      </c>
      <c r="AHW8" s="508">
        <f>'Proy 2022 vs 2019'!FQ7*AHZ$4</f>
        <v>11353.089599999999</v>
      </c>
      <c r="AHX8" s="508">
        <f>'Proy 2022 vs 2019'!FR7*AHZ$4</f>
        <v>9082.4716800000006</v>
      </c>
      <c r="AHY8" s="579"/>
      <c r="AHZ8" s="580">
        <f>AHY8/AHW8</f>
        <v>0</v>
      </c>
      <c r="AIA8" s="508">
        <f>'Proy 2022 vs 2019'!FQ7*AID$4</f>
        <v>11353.089599999999</v>
      </c>
      <c r="AIB8" s="508">
        <f>'Proy 2022 vs 2019'!FR7*AID$4</f>
        <v>9082.4716800000006</v>
      </c>
      <c r="AIC8" s="579"/>
      <c r="AID8" s="580">
        <f>AIC8/AIA8</f>
        <v>0</v>
      </c>
      <c r="AIE8" s="508">
        <f>'Proy 2022 vs 2019'!FQ7*AIH$4</f>
        <v>13245.271200000001</v>
      </c>
      <c r="AIF8" s="508">
        <f>'Proy 2022 vs 2019'!FR7*AIH$4</f>
        <v>10596.216960000002</v>
      </c>
      <c r="AIG8" s="579"/>
      <c r="AIH8" s="580">
        <f>AIG8/AIE8</f>
        <v>0</v>
      </c>
      <c r="AII8" s="508">
        <f>'Proy 2022 vs 2019'!FQ7*AIL$4</f>
        <v>15137.452800000001</v>
      </c>
      <c r="AIJ8" s="508">
        <f>'Proy 2022 vs 2019'!FR7*AIL$4</f>
        <v>12109.962240000003</v>
      </c>
      <c r="AIK8" s="579"/>
      <c r="AIL8" s="580">
        <f>AIK8/AII8</f>
        <v>0</v>
      </c>
      <c r="AIM8" s="508">
        <f>'Proy 2022 vs 2019'!FQ7*AIP$4</f>
        <v>20813.997599999999</v>
      </c>
      <c r="AIN8" s="508">
        <f>'Proy 2022 vs 2019'!FR7*AIP$4</f>
        <v>16651.198080000002</v>
      </c>
      <c r="AIO8" s="579"/>
      <c r="AIP8" s="580">
        <f>AIO8/AIM8</f>
        <v>0</v>
      </c>
      <c r="AIQ8" s="494">
        <f>AHO8+AHS8+AHW8+AIA8+AIE8+AII8+AIM8</f>
        <v>94609.08</v>
      </c>
      <c r="AIR8" s="489">
        <f>AHP8+AHT8+AHX8+AIB8+AIF8+AIJ8+AIN8</f>
        <v>75687.263999999996</v>
      </c>
      <c r="AIS8" s="643">
        <f>AHQ8+AHU8+AHY8+AIC8+AIG8+AIK8+AIO8</f>
        <v>0</v>
      </c>
      <c r="AIT8" s="639">
        <f>AIS8/AIQ8</f>
        <v>0</v>
      </c>
      <c r="AIU8" s="508">
        <f>'Proy 2022 vs 2019'!FV7*AIX$4</f>
        <v>13117.5288</v>
      </c>
      <c r="AIV8" s="508">
        <f>'Proy 2022 vs 2019'!FW7*AIX$4</f>
        <v>10494.02304</v>
      </c>
      <c r="AIW8" s="579"/>
      <c r="AIX8" s="580">
        <f>AIW8/AIU8</f>
        <v>0</v>
      </c>
      <c r="AIY8" s="508">
        <f>'Proy 2022 vs 2019'!FV7*AJB$4</f>
        <v>13117.5288</v>
      </c>
      <c r="AIZ8" s="508">
        <f>'Proy 2022 vs 2019'!FW7*AJB$4</f>
        <v>10494.02304</v>
      </c>
      <c r="AJA8" s="579"/>
      <c r="AJB8" s="580">
        <f>AJA8/AIY8</f>
        <v>0</v>
      </c>
      <c r="AJC8" s="508">
        <f>'Proy 2022 vs 2019'!FV7*AJF$4</f>
        <v>13117.5288</v>
      </c>
      <c r="AJD8" s="508">
        <f>'Proy 2022 vs 2019'!FW7*AJF$4</f>
        <v>10494.02304</v>
      </c>
      <c r="AJE8" s="579"/>
      <c r="AJF8" s="580">
        <f>AJE8/AJC8</f>
        <v>0</v>
      </c>
      <c r="AJG8" s="508">
        <f>'Proy 2022 vs 2019'!FV7*AJJ$4</f>
        <v>13117.5288</v>
      </c>
      <c r="AJH8" s="508">
        <f>'Proy 2022 vs 2019'!FW7*AJJ$4</f>
        <v>10494.02304</v>
      </c>
      <c r="AJI8" s="579"/>
      <c r="AJJ8" s="580">
        <f>AJI8/AJG8</f>
        <v>0</v>
      </c>
      <c r="AJK8" s="508">
        <f>'Proy 2022 vs 2019'!FV7*AJN$4</f>
        <v>15303.783600000002</v>
      </c>
      <c r="AJL8" s="508">
        <f>'Proy 2022 vs 2019'!FW7*AJN$4</f>
        <v>12243.026880000003</v>
      </c>
      <c r="AJM8" s="579"/>
      <c r="AJN8" s="580">
        <f>AJM8/AJK8</f>
        <v>0</v>
      </c>
      <c r="AJO8" s="508">
        <f>'Proy 2022 vs 2019'!FV7*AJR$4</f>
        <v>17490.038400000001</v>
      </c>
      <c r="AJP8" s="508">
        <f>'Proy 2022 vs 2019'!FW7*AJR$4</f>
        <v>13992.030720000002</v>
      </c>
      <c r="AJQ8" s="579"/>
      <c r="AJR8" s="580">
        <f>AJQ8/AJO8</f>
        <v>0</v>
      </c>
      <c r="AJS8" s="508">
        <f>'Proy 2022 vs 2019'!FV7*AJV$4</f>
        <v>24048.802800000001</v>
      </c>
      <c r="AJT8" s="508">
        <f>'Proy 2022 vs 2019'!FW7*AJV$4</f>
        <v>19239.042240000002</v>
      </c>
      <c r="AJU8" s="579"/>
      <c r="AJV8" s="580">
        <f>AJU8/AJS8</f>
        <v>0</v>
      </c>
      <c r="AJW8" s="494">
        <f>AIU8+AIY8+AJC8+AJG8+AJK8+AJO8+AJS8</f>
        <v>109312.74</v>
      </c>
      <c r="AJX8" s="489">
        <f>AIV8+AIZ8+AJD8+AJH8+AJL8+AJP8+AJT8</f>
        <v>87450.19200000001</v>
      </c>
      <c r="AJY8" s="648">
        <f>AIW8+AJA8+AJE8+AJI8+AJM8+AJQ8+AJU8</f>
        <v>0</v>
      </c>
      <c r="AJZ8" s="639">
        <f>AJY8/AJW8</f>
        <v>0</v>
      </c>
      <c r="AKA8" s="508"/>
      <c r="AKB8" s="508"/>
      <c r="AKC8" s="613"/>
      <c r="AKD8" s="580" t="e">
        <f>AKC8/AKA8</f>
        <v>#DIV/0!</v>
      </c>
      <c r="AKE8" s="508">
        <v>11512.3752</v>
      </c>
      <c r="AKF8" s="508">
        <v>11742.622704000001</v>
      </c>
      <c r="AKG8" s="579"/>
      <c r="AKH8" s="580">
        <f>AKG8/AKE8</f>
        <v>0</v>
      </c>
      <c r="AKI8" s="508">
        <v>11512.3752</v>
      </c>
      <c r="AKJ8" s="508">
        <v>11742.622704000001</v>
      </c>
      <c r="AKK8" s="579"/>
      <c r="AKL8" s="580">
        <f>AKK8/AKI8</f>
        <v>0</v>
      </c>
      <c r="AKM8" s="508">
        <v>11512.3752</v>
      </c>
      <c r="AKN8" s="508">
        <v>11742.622704000001</v>
      </c>
      <c r="AKO8" s="579"/>
      <c r="AKP8" s="580">
        <f>AKO8/AKM8</f>
        <v>0</v>
      </c>
      <c r="AKQ8" s="508">
        <v>13431.104400000002</v>
      </c>
      <c r="AKR8" s="508">
        <v>13699.726488000002</v>
      </c>
      <c r="AKS8" s="579"/>
      <c r="AKT8" s="580">
        <f>AKS8/AKQ8</f>
        <v>0</v>
      </c>
      <c r="AKU8" s="508">
        <v>15349.833600000002</v>
      </c>
      <c r="AKV8" s="508">
        <v>15656.830272000001</v>
      </c>
      <c r="AKW8" s="579"/>
      <c r="AKX8" s="580">
        <f>AKW8/AKU8</f>
        <v>0</v>
      </c>
      <c r="AKY8" s="508">
        <v>21106.021200000003</v>
      </c>
      <c r="AKZ8" s="508">
        <v>21528.141624000004</v>
      </c>
      <c r="ALA8" s="579"/>
      <c r="ALB8" s="580">
        <f>ALA8/AKY8</f>
        <v>0</v>
      </c>
      <c r="ALC8" s="494">
        <f>AKA8+AKE8+AKI8+AKM8+AKQ8+AKU8+AKY8</f>
        <v>84424.084800000011</v>
      </c>
      <c r="ALD8" s="489">
        <f>AKB8+AKF8+AKJ8+AKN8+AKR8+AKV8+AKZ8</f>
        <v>86112.566496000014</v>
      </c>
      <c r="ALE8" s="670">
        <f>AKC8+AKG8+AKK8+AKO8+AKS8+AKW8+ALA8</f>
        <v>0</v>
      </c>
      <c r="ALF8" s="663">
        <f>ALE8/ALC8</f>
        <v>0</v>
      </c>
      <c r="ALG8" s="508"/>
      <c r="ALH8" s="508"/>
      <c r="ALI8" s="579"/>
      <c r="ALJ8" s="580" t="e">
        <f>ALI8/ALG8</f>
        <v>#DIV/0!</v>
      </c>
      <c r="ALK8" s="508">
        <v>11156.0232</v>
      </c>
      <c r="ALL8" s="508">
        <v>11379.143663999999</v>
      </c>
      <c r="ALM8" s="579"/>
      <c r="ALN8" s="580">
        <f>ALM8/ALK8</f>
        <v>0</v>
      </c>
      <c r="ALO8" s="508">
        <v>11156.0232</v>
      </c>
      <c r="ALP8" s="508">
        <v>11379.143663999999</v>
      </c>
      <c r="ALQ8" s="579"/>
      <c r="ALR8" s="580">
        <f>ALQ8/ALO8</f>
        <v>0</v>
      </c>
      <c r="ALS8" s="508">
        <v>11156.0232</v>
      </c>
      <c r="ALT8" s="508">
        <v>11379.143663999999</v>
      </c>
      <c r="ALU8" s="579"/>
      <c r="ALV8" s="580">
        <f>ALU8/ALS8</f>
        <v>0</v>
      </c>
      <c r="ALW8" s="508">
        <v>13015.360400000001</v>
      </c>
      <c r="ALX8" s="508">
        <v>13275.667608</v>
      </c>
      <c r="ALY8" s="579"/>
      <c r="ALZ8" s="580">
        <f>ALY8/ALW8</f>
        <v>0</v>
      </c>
      <c r="AMA8" s="508">
        <v>14874.6976</v>
      </c>
      <c r="AMB8" s="508">
        <v>15172.191552</v>
      </c>
      <c r="AMC8" s="579"/>
      <c r="AMD8" s="580">
        <f>AMC8/AMA8</f>
        <v>0</v>
      </c>
      <c r="AME8" s="508">
        <v>20452.709200000001</v>
      </c>
      <c r="AMF8" s="508">
        <v>20861.763383999998</v>
      </c>
      <c r="AMG8" s="579"/>
      <c r="AMH8" s="580">
        <f>AMG8/AME8</f>
        <v>0</v>
      </c>
      <c r="AMI8" s="494">
        <f>ALG8+ALK8+ALO8+ALS8+ALW8+AMA8+AME8</f>
        <v>81810.836800000005</v>
      </c>
      <c r="AMJ8" s="489">
        <f>ALH8+ALL8+ALP8+ALT8+ALX8+AMB8+AMF8</f>
        <v>83447.053535999992</v>
      </c>
      <c r="AMK8" s="671">
        <f>ALI8+ALM8+ALQ8+ALU8+ALY8+AMC8+AMG8</f>
        <v>0</v>
      </c>
      <c r="AML8" s="663">
        <f>AMK8/AMI8</f>
        <v>0</v>
      </c>
      <c r="AMM8" s="508"/>
      <c r="AMN8" s="508"/>
      <c r="AMO8" s="579"/>
      <c r="AMP8" s="580" t="e">
        <f>AMO8/AMM8</f>
        <v>#DIV/0!</v>
      </c>
      <c r="AMQ8" s="508">
        <v>11280.721199999998</v>
      </c>
      <c r="AMR8" s="508">
        <v>11506.335623999999</v>
      </c>
      <c r="AMS8" s="579"/>
      <c r="AMT8" s="580">
        <f>AMS8/AMQ8</f>
        <v>0</v>
      </c>
      <c r="AMU8" s="508">
        <v>11280.721199999998</v>
      </c>
      <c r="AMV8" s="508">
        <v>11506.335623999999</v>
      </c>
      <c r="AMW8" s="579"/>
      <c r="AMX8" s="580">
        <f>AMW8/AMU8</f>
        <v>0</v>
      </c>
      <c r="AMY8" s="508">
        <v>11280.721199999998</v>
      </c>
      <c r="AMZ8" s="508">
        <v>11506.335623999999</v>
      </c>
      <c r="ANA8" s="579"/>
      <c r="ANB8" s="580">
        <f>ANA8/AMY8</f>
        <v>0</v>
      </c>
      <c r="ANC8" s="508">
        <v>13160.841400000001</v>
      </c>
      <c r="AND8" s="508">
        <v>13424.058228000002</v>
      </c>
      <c r="ANE8" s="579"/>
      <c r="ANF8" s="580">
        <f>ANE8/ANC8</f>
        <v>0</v>
      </c>
      <c r="ANG8" s="508">
        <v>15040.961599999999</v>
      </c>
      <c r="ANH8" s="508">
        <v>15341.780832</v>
      </c>
      <c r="ANI8" s="579"/>
      <c r="ANJ8" s="580">
        <f>ANI8/ANG8</f>
        <v>0</v>
      </c>
      <c r="ANK8" s="508">
        <v>20681.322199999999</v>
      </c>
      <c r="ANL8" s="508">
        <v>21094.948644</v>
      </c>
      <c r="ANM8" s="579"/>
      <c r="ANN8" s="580">
        <f>ANM8/ANK8</f>
        <v>0</v>
      </c>
      <c r="ANO8" s="494">
        <f>AMM8+AMQ8+AMU8+AMY8+ANC8+ANG8+ANK8</f>
        <v>82725.28879999998</v>
      </c>
      <c r="ANP8" s="489">
        <f>AMN8+AMR8+AMV8+AMZ8+AND8+ANH8+ANL8</f>
        <v>84379.794576</v>
      </c>
      <c r="ANQ8" s="671">
        <f>AMO8+AMS8+AMW8+ANA8+ANE8+ANI8+ANM8</f>
        <v>0</v>
      </c>
      <c r="ANR8" s="663">
        <f>ANQ8/ANO8</f>
        <v>0</v>
      </c>
      <c r="ANS8" s="508">
        <f>'Proy 2022 vs 2019'!GU7*ANV$4</f>
        <v>10683.199200000001</v>
      </c>
      <c r="ANT8" s="508">
        <f>'Proy 2022 vs 2019'!GV7*ANV$4</f>
        <v>8760.223344</v>
      </c>
      <c r="ANU8" s="579"/>
      <c r="ANV8" s="580">
        <f>ANU8/ANS8</f>
        <v>0</v>
      </c>
      <c r="ANW8" s="508">
        <f>'Proy 2022 vs 2019'!GU7*ANZ$4</f>
        <v>10683.199200000001</v>
      </c>
      <c r="ANX8" s="508">
        <f>'Proy 2022 vs 2019'!GV7*ANZ$4</f>
        <v>8760.223344</v>
      </c>
      <c r="ANY8" s="579"/>
      <c r="ANZ8" s="580">
        <f>ANY8/ANW8</f>
        <v>0</v>
      </c>
      <c r="AOA8" s="508">
        <f>'Proy 2022 vs 2019'!GU7*AOD$4</f>
        <v>10683.199200000001</v>
      </c>
      <c r="AOB8" s="508">
        <f>'Proy 2022 vs 2019'!GV7*AOD$4</f>
        <v>8760.223344</v>
      </c>
      <c r="AOC8" s="579"/>
      <c r="AOD8" s="580">
        <f>AOC8/AOA8</f>
        <v>0</v>
      </c>
      <c r="AOE8" s="508">
        <f>'Proy 2022 vs 2019'!GU7*AOH$4</f>
        <v>10683.199200000001</v>
      </c>
      <c r="AOF8" s="508">
        <f>'Proy 2022 vs 2019'!GV7*AOH$4</f>
        <v>8760.223344</v>
      </c>
      <c r="AOG8" s="579"/>
      <c r="AOH8" s="580">
        <f>AOG8/AOE8</f>
        <v>0</v>
      </c>
      <c r="AOI8" s="508">
        <f>'Proy 2022 vs 2019'!GU7*AOL$4</f>
        <v>12463.732400000001</v>
      </c>
      <c r="AOJ8" s="508">
        <f>'Proy 2022 vs 2019'!GV7*AOL$4</f>
        <v>10220.260568000002</v>
      </c>
      <c r="AOK8" s="579"/>
      <c r="AOL8" s="580">
        <f>AOK8/AOI8</f>
        <v>0</v>
      </c>
      <c r="AOM8" s="508">
        <f>'Proy 2022 vs 2019'!GU7*AOP$4</f>
        <v>14244.265600000001</v>
      </c>
      <c r="AON8" s="508">
        <f>'Proy 2022 vs 2019'!GV7*AOP$4</f>
        <v>11680.297791999999</v>
      </c>
      <c r="AOO8" s="579"/>
      <c r="AOP8" s="580">
        <f>AOO8/AOM8</f>
        <v>0</v>
      </c>
      <c r="AOQ8" s="508">
        <f>'Proy 2022 vs 2019'!GU7*AOT$4</f>
        <v>19585.8652</v>
      </c>
      <c r="AOR8" s="508">
        <f>'Proy 2022 vs 2019'!GV7*AOT$4</f>
        <v>16060.409464</v>
      </c>
      <c r="AOS8" s="579"/>
      <c r="AOT8" s="580">
        <f>AOS8/AOQ8</f>
        <v>0</v>
      </c>
      <c r="AOU8" s="494">
        <f>ANS8+ANW8+AOA8+AOE8+AOI8+AOM8+AOQ8</f>
        <v>89026.66</v>
      </c>
      <c r="AOV8" s="489">
        <f>ANT8+ANX8+AOB8+AOF8+AOJ8+AON8+AOR8</f>
        <v>73001.861199999999</v>
      </c>
      <c r="AOW8" s="662">
        <f>ANU8+ANY8+AOC8+AOG8+AOK8+AOO8+AOS8</f>
        <v>0</v>
      </c>
      <c r="AOX8" s="663">
        <f>AOW8/AOU8</f>
        <v>0</v>
      </c>
      <c r="AOY8" s="508">
        <f>'Proy 2022 vs 2019'!HE7*APB$4</f>
        <v>9999.119999999999</v>
      </c>
      <c r="AOZ8" s="508">
        <f>'Proy 2022 vs 2019'!HF7*APB$4</f>
        <v>8199.2783999999992</v>
      </c>
      <c r="APA8" s="613"/>
      <c r="APB8" s="580">
        <f>APA8/AOY8</f>
        <v>0</v>
      </c>
      <c r="APC8" s="508">
        <f>'Proy 2022 vs 2019'!HE7*APF$4</f>
        <v>9999.119999999999</v>
      </c>
      <c r="APD8" s="508">
        <f>'Proy 2022 vs 2019'!HF7*APF$4</f>
        <v>8199.2783999999992</v>
      </c>
      <c r="APE8" s="613"/>
      <c r="APF8" s="580">
        <f>APE8/APC8</f>
        <v>0</v>
      </c>
      <c r="APG8" s="508">
        <f>'Proy 2022 vs 2019'!HE7*APJ$4</f>
        <v>9999.119999999999</v>
      </c>
      <c r="APH8" s="508">
        <f>'Proy 2022 vs 2019'!HF7*APJ$4</f>
        <v>8199.2783999999992</v>
      </c>
      <c r="API8" s="613"/>
      <c r="APJ8" s="580">
        <f>API8/APG8</f>
        <v>0</v>
      </c>
      <c r="APK8" s="508">
        <f>'Proy 2022 vs 2019'!HE7*APN$4</f>
        <v>9999.119999999999</v>
      </c>
      <c r="APL8" s="508">
        <f>'Proy 2022 vs 2019'!HF7*APN$4</f>
        <v>8199.2783999999992</v>
      </c>
      <c r="APM8" s="613"/>
      <c r="APN8" s="580">
        <f>APM8/APK8</f>
        <v>0</v>
      </c>
      <c r="APO8" s="508">
        <f>'Proy 2022 vs 2019'!HE7*APR$4</f>
        <v>11665.640000000001</v>
      </c>
      <c r="APP8" s="508">
        <f>'Proy 2022 vs 2019'!HF7*APR$4</f>
        <v>9565.8248000000003</v>
      </c>
      <c r="APQ8" s="613"/>
      <c r="APR8" s="580">
        <f>APQ8/APO8</f>
        <v>0</v>
      </c>
      <c r="APS8" s="508">
        <f>'Proy 2022 vs 2019'!HE7*APV$4</f>
        <v>13332.16</v>
      </c>
      <c r="APT8" s="508">
        <f>'Proy 2022 vs 2019'!HF7*APV$4</f>
        <v>10932.3712</v>
      </c>
      <c r="APU8" s="613"/>
      <c r="APV8" s="580">
        <f>APU8/APS8</f>
        <v>0</v>
      </c>
      <c r="APW8" s="508">
        <f>'Proy 2022 vs 2019'!HE7*APZ$4</f>
        <v>18331.72</v>
      </c>
      <c r="APX8" s="508">
        <f>'Proy 2022 vs 2019'!HF7*APZ$4</f>
        <v>15032.010399999999</v>
      </c>
      <c r="APY8" s="613"/>
      <c r="APZ8" s="580">
        <f>APY8/APW8</f>
        <v>0</v>
      </c>
      <c r="AQA8" s="494">
        <f>AOY8+APC8+APG8+APK8+APO8+APS8+APW8</f>
        <v>83326</v>
      </c>
      <c r="AQB8" s="489">
        <f>AOZ8+APD8+APH8+APL8+APP8+APT8+APX8</f>
        <v>68327.320000000007</v>
      </c>
      <c r="AQC8" s="607">
        <f>APA8+APE8+API8+APM8+APQ8+APU8+APY8</f>
        <v>0</v>
      </c>
      <c r="AQD8" s="590">
        <f>AQC8/AQA8</f>
        <v>0</v>
      </c>
      <c r="AQE8" s="508">
        <f>'Proy 2022 vs 2019'!HJ7*AQH$4</f>
        <v>10258.2996</v>
      </c>
      <c r="AQF8" s="508">
        <f>'Proy 2022 vs 2019'!HK7*AQH$4</f>
        <v>8411.8056720000004</v>
      </c>
      <c r="AQG8" s="579"/>
      <c r="AQH8" s="580">
        <f>AQG8/AQE8</f>
        <v>0</v>
      </c>
      <c r="AQI8" s="508">
        <f>'Proy 2022 vs 2019'!HJ7*AQL$4</f>
        <v>10258.2996</v>
      </c>
      <c r="AQJ8" s="508">
        <f>'Proy 2022 vs 2019'!HK7*AQL$4</f>
        <v>8411.8056720000004</v>
      </c>
      <c r="AQK8" s="579"/>
      <c r="AQL8" s="580">
        <f>AQK8/AQI8</f>
        <v>0</v>
      </c>
      <c r="AQM8" s="508">
        <f>'Proy 2022 vs 2019'!HJ7*AQP$4</f>
        <v>10258.2996</v>
      </c>
      <c r="AQN8" s="508">
        <f>'Proy 2022 vs 2019'!HK7*AQP$4</f>
        <v>8411.8056720000004</v>
      </c>
      <c r="AQO8" s="579"/>
      <c r="AQP8" s="580">
        <f>AQO8/AQM8</f>
        <v>0</v>
      </c>
      <c r="AQQ8" s="508">
        <f>'Proy 2022 vs 2019'!HJ7*AQT$4</f>
        <v>10258.2996</v>
      </c>
      <c r="AQR8" s="508">
        <f>'Proy 2022 vs 2019'!HK7*AQT$4</f>
        <v>8411.8056720000004</v>
      </c>
      <c r="AQS8" s="579"/>
      <c r="AQT8" s="580">
        <f>AQS8/AQQ8</f>
        <v>0</v>
      </c>
      <c r="AQU8" s="508">
        <f>'Proy 2022 vs 2019'!HJ7*AQX$4</f>
        <v>11968.016200000002</v>
      </c>
      <c r="AQV8" s="508">
        <f>'Proy 2022 vs 2019'!HK7*AQX$4</f>
        <v>9813.7732840000008</v>
      </c>
      <c r="AQW8" s="579"/>
      <c r="AQX8" s="580">
        <f>AQW8/AQU8</f>
        <v>0</v>
      </c>
      <c r="AQY8" s="508">
        <f>'Proy 2022 vs 2019'!HJ7*ARB$4</f>
        <v>13677.7328</v>
      </c>
      <c r="AQZ8" s="508">
        <f>'Proy 2022 vs 2019'!HK7*ARB$4</f>
        <v>11215.740896000001</v>
      </c>
      <c r="ARA8" s="579"/>
      <c r="ARB8" s="580">
        <f>ARA8/AQY8</f>
        <v>0</v>
      </c>
      <c r="ARC8" s="508">
        <f>'Proy 2022 vs 2019'!HJ7*ARF$4</f>
        <v>18806.882600000001</v>
      </c>
      <c r="ARD8" s="508">
        <f>'Proy 2022 vs 2019'!HK7*ARF$4</f>
        <v>15421.643732</v>
      </c>
      <c r="ARE8" s="579"/>
      <c r="ARF8" s="580">
        <f>ARE8/ARC8</f>
        <v>0</v>
      </c>
      <c r="ARG8" s="494">
        <f>AQE8+AQI8+AQM8+AQQ8+AQU8+AQY8+ARC8</f>
        <v>85485.83</v>
      </c>
      <c r="ARH8" s="489">
        <f>AQF8+AQJ8+AQN8+AQR8+AQV8+AQZ8+ARD8</f>
        <v>70098.380600000004</v>
      </c>
      <c r="ARI8" s="608">
        <f>AQG8+AQK8+AQO8+AQS8+AQW8+ARA8+ARE8</f>
        <v>0</v>
      </c>
      <c r="ARJ8" s="590">
        <f>ARI8/ARG8</f>
        <v>0</v>
      </c>
      <c r="ARK8" s="508">
        <f>'Proy 2022 vs 2019'!HO7*ARN$4</f>
        <v>10122.9336</v>
      </c>
      <c r="ARL8" s="508">
        <f>'Proy 2022 vs 2019'!HP7*ARN$4</f>
        <v>8300.8055519999998</v>
      </c>
      <c r="ARM8" s="579"/>
      <c r="ARN8" s="580">
        <f>ARM8/ARK8</f>
        <v>0</v>
      </c>
      <c r="ARO8" s="508">
        <f>'Proy 2022 vs 2019'!HO7*ARR$4</f>
        <v>10122.9336</v>
      </c>
      <c r="ARP8" s="508">
        <f>'Proy 2022 vs 2019'!HP7*ARR$4</f>
        <v>8300.8055519999998</v>
      </c>
      <c r="ARQ8" s="579"/>
      <c r="ARR8" s="580">
        <f>ARQ8/ARO8</f>
        <v>0</v>
      </c>
      <c r="ARS8" s="508">
        <f>'Proy 2022 vs 2019'!HO7*ARV$4</f>
        <v>10122.9336</v>
      </c>
      <c r="ART8" s="508">
        <f>'Proy 2022 vs 2019'!HP7*ARV$4</f>
        <v>8300.8055519999998</v>
      </c>
      <c r="ARU8" s="579"/>
      <c r="ARV8" s="580">
        <f>ARU8/ARS8</f>
        <v>0</v>
      </c>
      <c r="ARW8" s="508">
        <f>'Proy 2022 vs 2019'!HO7*ARZ$4</f>
        <v>10122.9336</v>
      </c>
      <c r="ARX8" s="508">
        <f>'Proy 2022 vs 2019'!HP7*ARZ$4</f>
        <v>8300.8055519999998</v>
      </c>
      <c r="ARY8" s="579"/>
      <c r="ARZ8" s="580">
        <f>ARY8/ARW8</f>
        <v>0</v>
      </c>
      <c r="ASA8" s="508">
        <f>'Proy 2022 vs 2019'!HO7*ASD$4</f>
        <v>11810.0892</v>
      </c>
      <c r="ASB8" s="508">
        <f>'Proy 2022 vs 2019'!HP7*ASD$4</f>
        <v>9684.2731440000007</v>
      </c>
      <c r="ASC8" s="579"/>
      <c r="ASD8" s="580">
        <f>ASC8/ASA8</f>
        <v>0</v>
      </c>
      <c r="ASE8" s="508">
        <f>'Proy 2022 vs 2019'!HO7*ASH$4</f>
        <v>13497.2448</v>
      </c>
      <c r="ASF8" s="508">
        <f>'Proy 2022 vs 2019'!HP7*ASH$4</f>
        <v>11067.740736</v>
      </c>
      <c r="ASG8" s="579"/>
      <c r="ASH8" s="580">
        <f>ASG8/ASE8</f>
        <v>0</v>
      </c>
      <c r="ASI8" s="508">
        <f>'Proy 2022 vs 2019'!HO7*ASL$4</f>
        <v>18558.711599999999</v>
      </c>
      <c r="ASJ8" s="508">
        <f>'Proy 2022 vs 2019'!HP7*ASL$4</f>
        <v>15218.143512000001</v>
      </c>
      <c r="ASK8" s="579"/>
      <c r="ASL8" s="580">
        <f>ASK8/ASI8</f>
        <v>0</v>
      </c>
      <c r="ASM8" s="494">
        <f>ARK8+ARO8+ARS8+ARW8+ASA8+ASE8+ASI8</f>
        <v>84357.78</v>
      </c>
      <c r="ASN8" s="489">
        <f>ARL8+ARP8+ART8+ARX8+ASB8+ASF8+ASJ8</f>
        <v>69173.3796</v>
      </c>
      <c r="ASO8" s="608">
        <f>ARM8+ARQ8+ARU8+ARY8+ASC8+ASG8+ASK8</f>
        <v>0</v>
      </c>
      <c r="ASP8" s="590">
        <f>ASO8/ASM8</f>
        <v>0</v>
      </c>
      <c r="ASQ8" s="508">
        <f>'Proy 2022 vs 2019'!HT7*AST$4</f>
        <v>9545.2559999999994</v>
      </c>
      <c r="ASR8" s="508">
        <f>'Proy 2022 vs 2019'!HU7*AST$4</f>
        <v>7827.109919999999</v>
      </c>
      <c r="ASS8" s="579"/>
      <c r="AST8" s="580">
        <f>ASS8/ASQ8</f>
        <v>0</v>
      </c>
      <c r="ASU8" s="508">
        <f>'Proy 2022 vs 2019'!HT7*ASX$4</f>
        <v>9545.2559999999994</v>
      </c>
      <c r="ASV8" s="508">
        <f>'Proy 2022 vs 2019'!HU7*ASX$4</f>
        <v>7827.109919999999</v>
      </c>
      <c r="ASW8" s="579"/>
      <c r="ASX8" s="580">
        <f>ASW8/ASU8</f>
        <v>0</v>
      </c>
      <c r="ASY8" s="508">
        <f>'Proy 2022 vs 2019'!HT7*ATB$4</f>
        <v>9545.2559999999994</v>
      </c>
      <c r="ASZ8" s="508">
        <f>'Proy 2022 vs 2019'!HU7*ATB$4</f>
        <v>7827.109919999999</v>
      </c>
      <c r="ATA8" s="579"/>
      <c r="ATB8" s="580">
        <f>ATA8/ASY8</f>
        <v>0</v>
      </c>
      <c r="ATC8" s="508">
        <f>'Proy 2022 vs 2019'!HT7*ATF$4</f>
        <v>9545.2559999999994</v>
      </c>
      <c r="ATD8" s="508">
        <f>'Proy 2022 vs 2019'!HU7*ATF$4</f>
        <v>7827.109919999999</v>
      </c>
      <c r="ATE8" s="579"/>
      <c r="ATF8" s="580">
        <f>ATE8/ATC8</f>
        <v>0</v>
      </c>
      <c r="ATG8" s="508">
        <f>'Proy 2022 vs 2019'!HT7*ATJ$4</f>
        <v>11136.132000000001</v>
      </c>
      <c r="ATH8" s="508">
        <f>'Proy 2022 vs 2019'!HU7*ATJ$4</f>
        <v>9131.62824</v>
      </c>
      <c r="ATI8" s="579"/>
      <c r="ATJ8" s="580">
        <f>ATI8/ATG8</f>
        <v>0</v>
      </c>
      <c r="ATK8" s="508">
        <f>'Proy 2022 vs 2019'!HT7*ATN$4</f>
        <v>12727.008000000002</v>
      </c>
      <c r="ATL8" s="508">
        <f>'Proy 2022 vs 2019'!HU7*ATN$4</f>
        <v>10436.146559999999</v>
      </c>
      <c r="ATM8" s="579"/>
      <c r="ATN8" s="580">
        <f>ATM8/ATK8</f>
        <v>0</v>
      </c>
      <c r="ATO8" s="508">
        <f>'Proy 2022 vs 2019'!HT7*ATR$4</f>
        <v>17499.636000000002</v>
      </c>
      <c r="ATP8" s="508">
        <f>'Proy 2022 vs 2019'!HU7*ATR$4</f>
        <v>14349.701519999999</v>
      </c>
      <c r="ATQ8" s="579"/>
      <c r="ATR8" s="580">
        <f>ATQ8/ATO8</f>
        <v>0</v>
      </c>
      <c r="ATS8" s="494">
        <f>ASQ8+ASU8+ASY8+ATC8+ATG8+ATK8+ATO8</f>
        <v>79543.8</v>
      </c>
      <c r="ATT8" s="489">
        <f>ASR8+ASV8+ASZ8+ATD8+ATH8+ATL8+ATP8</f>
        <v>65225.915999999997</v>
      </c>
      <c r="ATU8" s="589">
        <f>ASS8+ASW8+ATA8+ATE8+ATI8+ATM8+ATQ8</f>
        <v>0</v>
      </c>
      <c r="ATV8" s="590">
        <f>ATU8/ATS8</f>
        <v>0</v>
      </c>
      <c r="ATW8" s="508">
        <f>'Proy 2022 vs 2019'!HY7*ATZ$4</f>
        <v>10810.2588</v>
      </c>
      <c r="ATX8" s="508">
        <f>'Proy 2022 vs 2019'!HZ7*ATZ$4</f>
        <v>8864.4122160000006</v>
      </c>
      <c r="ATY8" s="579"/>
      <c r="ATZ8" s="580">
        <f>ATY8/ATW8</f>
        <v>0</v>
      </c>
      <c r="AUA8" s="508">
        <f>'Proy 2022 vs 2019'!HY7*AUD$4</f>
        <v>10810.2588</v>
      </c>
      <c r="AUB8" s="508">
        <f>'Proy 2022 vs 2019'!HZ7*AUD$4</f>
        <v>8864.4122160000006</v>
      </c>
      <c r="AUC8" s="579"/>
      <c r="AUD8" s="580">
        <f>AUC8/AUA8</f>
        <v>0</v>
      </c>
      <c r="AUE8" s="508">
        <f>'Proy 2022 vs 2019'!HY7*AUH$4</f>
        <v>10810.2588</v>
      </c>
      <c r="AUF8" s="508">
        <f>'Proy 2022 vs 2019'!HZ7*AUH$4</f>
        <v>8864.4122160000006</v>
      </c>
      <c r="AUG8" s="579"/>
      <c r="AUH8" s="580">
        <f>AUG8/AUE8</f>
        <v>0</v>
      </c>
      <c r="AUI8" s="508">
        <f>'Proy 2022 vs 2019'!HY7*AUL$4</f>
        <v>10810.2588</v>
      </c>
      <c r="AUJ8" s="508">
        <f>'Proy 2022 vs 2019'!HZ7*AUL$4</f>
        <v>8864.4122160000006</v>
      </c>
      <c r="AUK8" s="579"/>
      <c r="AUL8" s="580">
        <f>AUK8/AUI8</f>
        <v>0</v>
      </c>
      <c r="AUM8" s="508">
        <f>'Proy 2022 vs 2019'!HY7*AUP$4</f>
        <v>12611.968600000002</v>
      </c>
      <c r="AUN8" s="508">
        <f>'Proy 2022 vs 2019'!HZ7*AUP$4</f>
        <v>10341.814252000002</v>
      </c>
      <c r="AUO8" s="579"/>
      <c r="AUP8" s="580">
        <f>AUO8/AUM8</f>
        <v>0</v>
      </c>
      <c r="AUQ8" s="508">
        <f>'Proy 2022 vs 2019'!HY7*AUT$4</f>
        <v>14413.678400000001</v>
      </c>
      <c r="AUR8" s="508">
        <f>'Proy 2022 vs 2019'!HZ7*AUT$4</f>
        <v>11819.216288000001</v>
      </c>
      <c r="AUS8" s="579"/>
      <c r="AUT8" s="580">
        <f>AUS8/AUQ8</f>
        <v>0</v>
      </c>
      <c r="AUU8" s="508">
        <f>'Proy 2022 vs 2019'!HY7*AUX$4</f>
        <v>19818.807800000002</v>
      </c>
      <c r="AUV8" s="508">
        <f>'Proy 2022 vs 2019'!HZ7*AUX$4</f>
        <v>16251.422396000002</v>
      </c>
      <c r="AUW8" s="579"/>
      <c r="AUX8" s="580">
        <f>AUW8/AUU8</f>
        <v>0</v>
      </c>
      <c r="AUY8" s="494">
        <f>ATW8+AUA8+AUE8+AUI8+AUM8+AUQ8+AUU8</f>
        <v>90085.489999999991</v>
      </c>
      <c r="AUZ8" s="489">
        <f>ATX8+AUB8+AUF8+AUJ8+AUN8+AUR8+AUV8</f>
        <v>73870.101800000004</v>
      </c>
      <c r="AVA8" s="589">
        <f>ATY8+AUC8+AUG8+AUK8+AUO8+AUS8+AUW8</f>
        <v>0</v>
      </c>
      <c r="AVB8" s="590">
        <f>AVA8/AUY8</f>
        <v>0</v>
      </c>
      <c r="AVC8" s="508">
        <f>'Proy 2022 vs 2019'!IH7*AVF$4</f>
        <v>9204.880799999999</v>
      </c>
      <c r="AVD8" s="508">
        <f>'Proy 2022 vs 2019'!II7*AVF$4</f>
        <v>7916.1974879999989</v>
      </c>
      <c r="AVE8" s="613"/>
      <c r="AVF8" s="580">
        <f>AVE8/AVC8</f>
        <v>0</v>
      </c>
      <c r="AVG8" s="508">
        <f>'Proy 2022 vs 2019'!IH7*AVJ$4</f>
        <v>9204.880799999999</v>
      </c>
      <c r="AVH8" s="508">
        <f>'Proy 2022 vs 2019'!II7*AVJ$4</f>
        <v>7916.1974879999989</v>
      </c>
      <c r="AVI8" s="579"/>
      <c r="AVJ8" s="580">
        <f>AVI8/AVG8</f>
        <v>0</v>
      </c>
      <c r="AVK8" s="508">
        <f>'Proy 2022 vs 2019'!IH7*AVN$4</f>
        <v>9204.880799999999</v>
      </c>
      <c r="AVL8" s="508">
        <f>'Proy 2022 vs 2019'!II7*AVN$4</f>
        <v>7916.1974879999989</v>
      </c>
      <c r="AVM8" s="579"/>
      <c r="AVN8" s="580">
        <f>AVM8/AVK8</f>
        <v>0</v>
      </c>
      <c r="AVO8" s="508">
        <f>'Proy 2022 vs 2019'!IH7*AVR$4</f>
        <v>9204.880799999999</v>
      </c>
      <c r="AVP8" s="508">
        <f>'Proy 2022 vs 2019'!II7*AVR$4</f>
        <v>7916.1974879999989</v>
      </c>
      <c r="AVQ8" s="579"/>
      <c r="AVR8" s="580">
        <f>AVQ8/AVO8</f>
        <v>0</v>
      </c>
      <c r="AVS8" s="508">
        <f>'Proy 2022 vs 2019'!IH7*AVV$4</f>
        <v>10739.027600000001</v>
      </c>
      <c r="AVT8" s="508">
        <f>'Proy 2022 vs 2019'!II7*AVV$4</f>
        <v>9235.5637360000001</v>
      </c>
      <c r="AVU8" s="579"/>
      <c r="AVV8" s="580">
        <f>AVU8/AVS8</f>
        <v>0</v>
      </c>
      <c r="AVW8" s="508">
        <f>'Proy 2022 vs 2019'!IH7*AVZ$4</f>
        <v>12273.1744</v>
      </c>
      <c r="AVX8" s="508">
        <f>'Proy 2022 vs 2019'!II7*AVZ$4</f>
        <v>10554.929984</v>
      </c>
      <c r="AVY8" s="579"/>
      <c r="AVZ8" s="580">
        <f>AVY8/AVW8</f>
        <v>0</v>
      </c>
      <c r="AWA8" s="508">
        <f>'Proy 2022 vs 2019'!IH7*AWD$4</f>
        <v>16875.614799999999</v>
      </c>
      <c r="AWB8" s="508">
        <f>'Proy 2022 vs 2019'!II7*AWD$4</f>
        <v>14513.028727999999</v>
      </c>
      <c r="AWC8" s="579"/>
      <c r="AWD8" s="580">
        <f>AWC8/AWA8</f>
        <v>0</v>
      </c>
      <c r="AWE8" s="494">
        <f>AVC8+AVG8+AVK8+AVO8+AVS8+AVW8+AWA8</f>
        <v>76707.34</v>
      </c>
      <c r="AWF8" s="489">
        <f>AVD8+AVH8+AVL8+AVP8+AVT8+AVX8+AWB8</f>
        <v>65968.312399999995</v>
      </c>
      <c r="AWG8" s="670">
        <f>AVE8+AVI8+AVM8+AVQ8+AVU8+AVY8+AWC8</f>
        <v>0</v>
      </c>
      <c r="AWH8" s="663">
        <f>AWG8/AWE8</f>
        <v>0</v>
      </c>
      <c r="AWI8" s="508">
        <f>'Proy 2022 vs 2019'!IM7*AWL$4</f>
        <v>9997.8720000000012</v>
      </c>
      <c r="AWJ8" s="508">
        <f>'Proy 2022 vs 2019'!IN7*AWL$4</f>
        <v>8598.1699200000003</v>
      </c>
      <c r="AWK8" s="579"/>
      <c r="AWL8" s="580">
        <f>AWK8/AWI8</f>
        <v>0</v>
      </c>
      <c r="AWM8" s="508">
        <f>'Proy 2022 vs 2019'!IM7*AWP$4</f>
        <v>9997.8720000000012</v>
      </c>
      <c r="AWN8" s="508">
        <f>'Proy 2022 vs 2019'!IN7*AWP$4</f>
        <v>8598.1699200000003</v>
      </c>
      <c r="AWO8" s="579"/>
      <c r="AWP8" s="580">
        <f>AWO8/AWM8</f>
        <v>0</v>
      </c>
      <c r="AWQ8" s="508">
        <f>'Proy 2022 vs 2019'!IM7*AWT$4</f>
        <v>9997.8720000000012</v>
      </c>
      <c r="AWR8" s="508">
        <f>'Proy 2022 vs 2019'!IN7*AWT$4</f>
        <v>8598.1699200000003</v>
      </c>
      <c r="AWS8" s="579"/>
      <c r="AWT8" s="580">
        <f>AWS8/AWQ8</f>
        <v>0</v>
      </c>
      <c r="AWU8" s="508">
        <f>'Proy 2022 vs 2019'!IM7*AWX$4</f>
        <v>9997.8720000000012</v>
      </c>
      <c r="AWV8" s="508">
        <f>'Proy 2022 vs 2019'!IN7*AWX$4</f>
        <v>8598.1699200000003</v>
      </c>
      <c r="AWW8" s="579"/>
      <c r="AWX8" s="580">
        <f>AWW8/AWU8</f>
        <v>0</v>
      </c>
      <c r="AWY8" s="508">
        <f>'Proy 2022 vs 2019'!IM7*AXB$4</f>
        <v>11664.184000000001</v>
      </c>
      <c r="AWZ8" s="508">
        <f>'Proy 2022 vs 2019'!IN7*AXB$4</f>
        <v>10031.19824</v>
      </c>
      <c r="AXA8" s="579"/>
      <c r="AXB8" s="580">
        <f>AXA8/AWY8</f>
        <v>0</v>
      </c>
      <c r="AXC8" s="508">
        <f>'Proy 2022 vs 2019'!IM7*AXF$4</f>
        <v>13330.496000000001</v>
      </c>
      <c r="AXD8" s="508">
        <f>'Proy 2022 vs 2019'!IN7*AXF$4</f>
        <v>11464.226559999999</v>
      </c>
      <c r="AXE8" s="579"/>
      <c r="AXF8" s="580">
        <f>AXE8/AXC8</f>
        <v>0</v>
      </c>
      <c r="AXG8" s="508">
        <f>'Proy 2022 vs 2019'!IM7*AXJ$4</f>
        <v>18329.432000000001</v>
      </c>
      <c r="AXH8" s="508">
        <f>'Proy 2022 vs 2019'!IN7*AXJ$4</f>
        <v>15763.311519999999</v>
      </c>
      <c r="AXI8" s="579"/>
      <c r="AXJ8" s="580">
        <f>AXI8/AXG8</f>
        <v>0</v>
      </c>
      <c r="AXK8" s="494">
        <f>AWI8+AWM8+AWQ8+AWU8+AWY8+AXC8+AXG8</f>
        <v>83315.600000000006</v>
      </c>
      <c r="AXL8" s="489">
        <f>AWJ8+AWN8+AWR8+AWV8+AWZ8+AXD8+AXH8</f>
        <v>71651.415999999997</v>
      </c>
      <c r="AXM8" s="671">
        <f>AWK8+AWO8+AWS8+AWW8+AXA8+AXE8+AXI8</f>
        <v>0</v>
      </c>
      <c r="AXN8" s="663">
        <f>AXM8/AXK8</f>
        <v>0</v>
      </c>
      <c r="AXO8" s="508">
        <f>'Proy 2022 vs 2019'!IR7*AXR$4</f>
        <v>10567.3884</v>
      </c>
      <c r="AXP8" s="508">
        <f>'Proy 2022 vs 2019'!IS7*AXR$4</f>
        <v>9087.9540240000006</v>
      </c>
      <c r="AXQ8" s="579"/>
      <c r="AXR8" s="580">
        <f>AXQ8/AXO8</f>
        <v>0</v>
      </c>
      <c r="AXS8" s="508">
        <f>'Proy 2022 vs 2019'!IR7*AXV$4</f>
        <v>10567.3884</v>
      </c>
      <c r="AXT8" s="508">
        <f>'Proy 2022 vs 2019'!IS7*AXV$4</f>
        <v>9087.9540240000006</v>
      </c>
      <c r="AXU8" s="579"/>
      <c r="AXV8" s="580">
        <f>AXU8/AXS8</f>
        <v>0</v>
      </c>
      <c r="AXW8" s="508">
        <f>'Proy 2022 vs 2019'!IR7*AXZ$4</f>
        <v>10567.3884</v>
      </c>
      <c r="AXX8" s="508">
        <f>'Proy 2022 vs 2019'!IS7*AXZ$4</f>
        <v>9087.9540240000006</v>
      </c>
      <c r="AXY8" s="579"/>
      <c r="AXZ8" s="580">
        <f>AXY8/AXW8</f>
        <v>0</v>
      </c>
      <c r="AYA8" s="508">
        <f>'Proy 2022 vs 2019'!IR7*AYD$4</f>
        <v>10567.3884</v>
      </c>
      <c r="AYB8" s="508">
        <f>'Proy 2022 vs 2019'!IS7*AYD$4</f>
        <v>9087.9540240000006</v>
      </c>
      <c r="AYC8" s="579"/>
      <c r="AYD8" s="580">
        <f>AYC8/AYA8</f>
        <v>0</v>
      </c>
      <c r="AYE8" s="508">
        <f>'Proy 2022 vs 2019'!IR7*AYH$4</f>
        <v>12328.619800000002</v>
      </c>
      <c r="AYF8" s="508">
        <f>'Proy 2022 vs 2019'!IS7*AYH$4</f>
        <v>10602.613028000002</v>
      </c>
      <c r="AYG8" s="579"/>
      <c r="AYH8" s="580">
        <f>AYG8/AYE8</f>
        <v>0</v>
      </c>
      <c r="AYI8" s="508">
        <f>'Proy 2022 vs 2019'!IR7*AYL$4</f>
        <v>14089.851200000001</v>
      </c>
      <c r="AYJ8" s="508">
        <f>'Proy 2022 vs 2019'!IS7*AYL$4</f>
        <v>12117.272032000001</v>
      </c>
      <c r="AYK8" s="579"/>
      <c r="AYL8" s="580">
        <f>AYK8/AYI8</f>
        <v>0</v>
      </c>
      <c r="AYM8" s="508">
        <f>'Proy 2022 vs 2019'!IR7*AYP$4</f>
        <v>19373.545400000003</v>
      </c>
      <c r="AYN8" s="508">
        <f>'Proy 2022 vs 2019'!IS7*AYP$4</f>
        <v>16661.249044</v>
      </c>
      <c r="AYO8" s="579"/>
      <c r="AYP8" s="580">
        <f>AYO8/AYM8</f>
        <v>0</v>
      </c>
      <c r="AYQ8" s="494">
        <f>AXO8+AXS8+AXW8+AYA8+AYE8+AYI8+AYM8</f>
        <v>88061.57</v>
      </c>
      <c r="AYR8" s="489">
        <f>AXP8+AXT8+AXX8+AYB8+AYF8+AYJ8+AYN8</f>
        <v>75732.950200000007</v>
      </c>
      <c r="AYS8" s="671">
        <f>AXQ8+AXU8+AXY8+AYC8+AYG8+AYK8+AYO8</f>
        <v>0</v>
      </c>
      <c r="AYT8" s="663">
        <f>AYS8/AYQ8</f>
        <v>0</v>
      </c>
      <c r="AYU8" s="508">
        <f>'Proy 2022 vs 2019'!IW7*AYX$4</f>
        <v>13944.052799999999</v>
      </c>
      <c r="AYV8" s="508">
        <f>'Proy 2022 vs 2019'!IX7*AYX$4</f>
        <v>11991.885408</v>
      </c>
      <c r="AYW8" s="579"/>
      <c r="AYX8" s="580">
        <f>AYW8/AYU8</f>
        <v>0</v>
      </c>
      <c r="AYY8" s="508">
        <f>'Proy 2022 vs 2019'!IW7*AZB$4</f>
        <v>13944.052799999999</v>
      </c>
      <c r="AYZ8" s="508">
        <f>'Proy 2022 vs 2019'!IX7*AZB$4</f>
        <v>11991.885408</v>
      </c>
      <c r="AZA8" s="579"/>
      <c r="AZB8" s="580">
        <f>AZA8/AYY8</f>
        <v>0</v>
      </c>
      <c r="AZC8" s="508">
        <f>'Proy 2022 vs 2019'!IW7*AZF$4</f>
        <v>13944.052799999999</v>
      </c>
      <c r="AZD8" s="508">
        <f>'Proy 2022 vs 2019'!IX7*AZF$4</f>
        <v>11991.885408</v>
      </c>
      <c r="AZE8" s="579"/>
      <c r="AZF8" s="580">
        <f>AZE8/AZC8</f>
        <v>0</v>
      </c>
      <c r="AZG8" s="508">
        <f>'Proy 2022 vs 2019'!IW7*AZJ$4</f>
        <v>13944.052799999999</v>
      </c>
      <c r="AZH8" s="508">
        <f>'Proy 2022 vs 2019'!IX7*AZJ$4</f>
        <v>11991.885408</v>
      </c>
      <c r="AZI8" s="579"/>
      <c r="AZJ8" s="580">
        <f>AZI8/AZG8</f>
        <v>0</v>
      </c>
      <c r="AZK8" s="508">
        <f>'Proy 2022 vs 2019'!IW7*AZN$4</f>
        <v>16268.061600000003</v>
      </c>
      <c r="AZL8" s="508">
        <f>'Proy 2022 vs 2019'!IX7*AZN$4</f>
        <v>13990.532976000002</v>
      </c>
      <c r="AZM8" s="579"/>
      <c r="AZN8" s="580">
        <f>AZM8/AZK8</f>
        <v>0</v>
      </c>
      <c r="AZO8" s="508">
        <f>'Proy 2022 vs 2019'!IW7*AZR$4</f>
        <v>18592.070400000001</v>
      </c>
      <c r="AZP8" s="508">
        <f>'Proy 2022 vs 2019'!IX7*AZR$4</f>
        <v>15989.180544000001</v>
      </c>
      <c r="AZQ8" s="579"/>
      <c r="AZR8" s="580">
        <f>AZQ8/AZO8</f>
        <v>0</v>
      </c>
      <c r="AZS8" s="508">
        <f>'Proy 2022 vs 2019'!IW7*AZV$4</f>
        <v>25564.096799999999</v>
      </c>
      <c r="AZT8" s="508">
        <f>'Proy 2022 vs 2019'!IX7*AZV$4</f>
        <v>21985.123248</v>
      </c>
      <c r="AZU8" s="579"/>
      <c r="AZV8" s="580">
        <f>AZU8/AZS8</f>
        <v>0</v>
      </c>
      <c r="AZW8" s="494">
        <f>AYU8+AYY8+AZC8+AZG8+AZK8+AZO8+AZS8</f>
        <v>116200.44</v>
      </c>
      <c r="AZX8" s="489">
        <f>AYV8+AYZ8+AZD8+AZH8+AZL8+AZP8+AZT8</f>
        <v>99932.378400000001</v>
      </c>
      <c r="AZY8" s="662">
        <f>AYW8+AZA8+AZE8+AZI8+AZM8+AZQ8+AZU8</f>
        <v>0</v>
      </c>
      <c r="AZZ8" s="663">
        <f>AZY8/AZW8</f>
        <v>0</v>
      </c>
      <c r="BAA8" s="508">
        <f>'Proy 2022 vs 2019'!JG7*BAD$4</f>
        <v>11437.376399999999</v>
      </c>
      <c r="BAB8" s="508">
        <f>'Proy 2022 vs 2019'!JH7*BAD$4</f>
        <v>8006.1634799999993</v>
      </c>
      <c r="BAC8" s="613"/>
      <c r="BAD8" s="580">
        <f>BAC8/BAA8</f>
        <v>0</v>
      </c>
      <c r="BAE8" s="508">
        <f>'Proy 2022 vs 2019'!JG7*BAH$4</f>
        <v>11437.376399999999</v>
      </c>
      <c r="BAF8" s="508">
        <f>'Proy 2022 vs 2019'!JH7*BAH$4</f>
        <v>8006.1634799999993</v>
      </c>
      <c r="BAG8" s="579"/>
      <c r="BAH8" s="580">
        <f>BAG8/BAE8</f>
        <v>0</v>
      </c>
      <c r="BAI8" s="508">
        <f>'Proy 2022 vs 2019'!JG7*BAL$4</f>
        <v>11437.376399999999</v>
      </c>
      <c r="BAJ8" s="508">
        <f>'Proy 2022 vs 2019'!JH7*BAL$4</f>
        <v>8006.1634799999993</v>
      </c>
      <c r="BAK8" s="579"/>
      <c r="BAL8" s="580">
        <f>BAK8/BAI8</f>
        <v>0</v>
      </c>
      <c r="BAM8" s="508">
        <f>'Proy 2022 vs 2019'!JG7*BAP$4</f>
        <v>11437.376399999999</v>
      </c>
      <c r="BAN8" s="508">
        <f>'Proy 2022 vs 2019'!JH7*BAP$4</f>
        <v>8006.1634799999993</v>
      </c>
      <c r="BAO8" s="579"/>
      <c r="BAP8" s="580">
        <f>BAO8/BAM8</f>
        <v>0</v>
      </c>
      <c r="BAQ8" s="508">
        <f>'Proy 2022 vs 2019'!JG7*BAT$4</f>
        <v>13343.605800000001</v>
      </c>
      <c r="BAR8" s="508">
        <f>'Proy 2022 vs 2019'!JH7*BAT$4</f>
        <v>9340.5240599999997</v>
      </c>
      <c r="BAS8" s="579"/>
      <c r="BAT8" s="580">
        <f>BAS8/BAQ8</f>
        <v>0</v>
      </c>
      <c r="BAU8" s="508">
        <f>'Proy 2022 vs 2019'!JG7*BAX$4</f>
        <v>15249.835200000001</v>
      </c>
      <c r="BAV8" s="508">
        <f>'Proy 2022 vs 2019'!JH7*BAX$4</f>
        <v>10674.88464</v>
      </c>
      <c r="BAW8" s="579"/>
      <c r="BAX8" s="580">
        <f>BAW8/BAU8</f>
        <v>0</v>
      </c>
      <c r="BAY8" s="508">
        <f>'Proy 2022 vs 2019'!JG7*BBB$4</f>
        <v>20968.523400000002</v>
      </c>
      <c r="BAZ8" s="508">
        <f>'Proy 2022 vs 2019'!JH7*BBB$4</f>
        <v>14677.96638</v>
      </c>
      <c r="BBA8" s="579"/>
      <c r="BBB8" s="580">
        <f>BBA8/BAY8</f>
        <v>0</v>
      </c>
      <c r="BBC8" s="494">
        <f>BAA8+BAE8+BAI8+BAM8+BAQ8+BAU8+BAY8</f>
        <v>95311.47</v>
      </c>
      <c r="BBD8" s="489">
        <f>BAB8+BAF8+BAJ8+BAN8+BAR8+BAV8+BAZ8</f>
        <v>66718.028999999995</v>
      </c>
      <c r="BBE8" s="637">
        <f>BAC8+BAG8+BAK8+BAO8+BAS8+BAW8+BBA8</f>
        <v>0</v>
      </c>
      <c r="BBF8" s="639">
        <f>BBE8/BBC8</f>
        <v>0</v>
      </c>
      <c r="BBG8" s="508">
        <f>'Proy 2022 vs 2019'!JL7*BBJ$4</f>
        <v>12718.0368</v>
      </c>
      <c r="BBH8" s="508">
        <f>'Proy 2022 vs 2019'!JM7*BBJ$4</f>
        <v>8902.625759999999</v>
      </c>
      <c r="BBI8" s="579"/>
      <c r="BBJ8" s="580">
        <f>BBI8/BBG8</f>
        <v>0</v>
      </c>
      <c r="BBK8" s="508">
        <f>'Proy 2022 vs 2019'!JL7*BBN$4</f>
        <v>12718.0368</v>
      </c>
      <c r="BBL8" s="508">
        <f>'Proy 2022 vs 2019'!JM7*BBN$4</f>
        <v>8902.625759999999</v>
      </c>
      <c r="BBM8" s="579"/>
      <c r="BBN8" s="580">
        <f>BBM8/BBK8</f>
        <v>0</v>
      </c>
      <c r="BBO8" s="508">
        <f>'Proy 2022 vs 2019'!JL7*BBR$4</f>
        <v>12718.0368</v>
      </c>
      <c r="BBP8" s="508">
        <f>'Proy 2022 vs 2019'!JM7*BBR$4</f>
        <v>8902.625759999999</v>
      </c>
      <c r="BBQ8" s="579"/>
      <c r="BBR8" s="580">
        <f>BBQ8/BBO8</f>
        <v>0</v>
      </c>
      <c r="BBS8" s="508">
        <f>'Proy 2022 vs 2019'!JL7*BBV$4</f>
        <v>12718.0368</v>
      </c>
      <c r="BBT8" s="508">
        <f>'Proy 2022 vs 2019'!JM7*BBV$4</f>
        <v>8902.625759999999</v>
      </c>
      <c r="BBU8" s="579"/>
      <c r="BBV8" s="580">
        <f>BBU8/BBS8</f>
        <v>0</v>
      </c>
      <c r="BBW8" s="508">
        <f>'Proy 2022 vs 2019'!JL7*BBZ$4</f>
        <v>14837.709600000002</v>
      </c>
      <c r="BBX8" s="508">
        <f>'Proy 2022 vs 2019'!JM7*BBZ$4</f>
        <v>10386.396720000001</v>
      </c>
      <c r="BBY8" s="579"/>
      <c r="BBZ8" s="580">
        <f>BBY8/BBW8</f>
        <v>0</v>
      </c>
      <c r="BCA8" s="508">
        <f>'Proy 2022 vs 2019'!JL7*BCD$4</f>
        <v>16957.382399999999</v>
      </c>
      <c r="BCB8" s="508">
        <f>'Proy 2022 vs 2019'!JM7*BCD$4</f>
        <v>11870.167679999999</v>
      </c>
      <c r="BCC8" s="579"/>
      <c r="BCD8" s="580">
        <f>BCC8/BCA8</f>
        <v>0</v>
      </c>
      <c r="BCE8" s="508">
        <f>'Proy 2022 vs 2019'!JL7*BCH$4</f>
        <v>23316.400799999999</v>
      </c>
      <c r="BCF8" s="508">
        <f>'Proy 2022 vs 2019'!JM7*BCH$4</f>
        <v>16321.480559999998</v>
      </c>
      <c r="BCG8" s="579"/>
      <c r="BCH8" s="580">
        <f>BCG8/BCE8</f>
        <v>0</v>
      </c>
      <c r="BCI8" s="494">
        <f>BBG8+BBK8+BBO8+BBS8+BBW8+BCA8+BCE8</f>
        <v>105983.64000000001</v>
      </c>
      <c r="BCJ8" s="489">
        <f>BBH8+BBL8+BBP8+BBT8+BBX8+BCB8+BCF8</f>
        <v>74188.547999999995</v>
      </c>
      <c r="BCK8" s="643">
        <f>BBI8+BBM8+BBQ8+BBU8+BBY8+BCC8+BCG8</f>
        <v>0</v>
      </c>
      <c r="BCL8" s="639">
        <f>BCK8/BCI8</f>
        <v>0</v>
      </c>
      <c r="BCM8" s="508">
        <f>'Proy 2022 vs 2019'!JQ7*BCP$4</f>
        <v>15285.323999999999</v>
      </c>
      <c r="BCN8" s="508">
        <f>'Proy 2022 vs 2019'!JR7*BCP$4</f>
        <v>10699.7268</v>
      </c>
      <c r="BCO8" s="579"/>
      <c r="BCP8" s="580">
        <f>BCO8/BCM8</f>
        <v>0</v>
      </c>
      <c r="BCQ8" s="508">
        <f>'Proy 2022 vs 2019'!JQ7*BCT$4</f>
        <v>15285.323999999999</v>
      </c>
      <c r="BCR8" s="508">
        <f>'Proy 2022 vs 2019'!JR7*BCT$4</f>
        <v>10699.7268</v>
      </c>
      <c r="BCS8" s="579"/>
      <c r="BCT8" s="580">
        <f>BCS8/BCQ8</f>
        <v>0</v>
      </c>
      <c r="BCU8" s="508">
        <f>'Proy 2022 vs 2019'!JQ7*BCX$4</f>
        <v>15285.323999999999</v>
      </c>
      <c r="BCV8" s="508">
        <f>'Proy 2022 vs 2019'!JR7*BCX$4</f>
        <v>10699.7268</v>
      </c>
      <c r="BCW8" s="579"/>
      <c r="BCX8" s="580">
        <f>BCW8/BCU8</f>
        <v>0</v>
      </c>
      <c r="BCY8" s="508">
        <f>'Proy 2022 vs 2019'!JQ7*BDB$4</f>
        <v>15285.323999999999</v>
      </c>
      <c r="BCZ8" s="508">
        <f>'Proy 2022 vs 2019'!JR7*BDB$4</f>
        <v>10699.7268</v>
      </c>
      <c r="BDA8" s="579"/>
      <c r="BDB8" s="580">
        <f>BDA8/BCY8</f>
        <v>0</v>
      </c>
      <c r="BDC8" s="508">
        <f>'Proy 2022 vs 2019'!JQ7*BDF$4</f>
        <v>17832.878000000001</v>
      </c>
      <c r="BDD8" s="508">
        <f>'Proy 2022 vs 2019'!JR7*BDF$4</f>
        <v>12483.0146</v>
      </c>
      <c r="BDE8" s="579"/>
      <c r="BDF8" s="580">
        <f>BDE8/BDC8</f>
        <v>0</v>
      </c>
      <c r="BDG8" s="508">
        <f>'Proy 2022 vs 2019'!JQ7*BDJ$4</f>
        <v>20380.432000000001</v>
      </c>
      <c r="BDH8" s="508">
        <f>'Proy 2022 vs 2019'!JR7*BDJ$4</f>
        <v>14266.3024</v>
      </c>
      <c r="BDI8" s="579"/>
      <c r="BDJ8" s="580">
        <f>BDI8/BDG8</f>
        <v>0</v>
      </c>
      <c r="BDK8" s="508">
        <f>'Proy 2022 vs 2019'!JQ7*BDN$4</f>
        <v>28023.094000000001</v>
      </c>
      <c r="BDL8" s="508">
        <f>'Proy 2022 vs 2019'!JR7*BDN$4</f>
        <v>19616.165799999999</v>
      </c>
      <c r="BDM8" s="579"/>
      <c r="BDN8" s="580">
        <f>BDM8/BDK8</f>
        <v>0</v>
      </c>
      <c r="BDO8" s="494">
        <f>BCM8+BCQ8+BCU8+BCY8+BDC8+BDG8+BDK8</f>
        <v>127377.7</v>
      </c>
      <c r="BDP8" s="489">
        <f>BCN8+BCR8+BCV8+BCZ8+BDD8+BDH8+BDL8</f>
        <v>89164.39</v>
      </c>
      <c r="BDQ8" s="643">
        <f>BCO8+BCS8+BCW8+BDA8+BDE8+BDI8+BDM8</f>
        <v>0</v>
      </c>
      <c r="BDR8" s="639">
        <f>BDQ8/BDO8</f>
        <v>0</v>
      </c>
      <c r="BDS8" s="508">
        <f>'Proy 2022 vs 2019'!JV7*BDV$4</f>
        <v>15240.061199999998</v>
      </c>
      <c r="BDT8" s="508">
        <f>'Proy 2022 vs 2019'!JW7*BDV$4</f>
        <v>10668.042839999998</v>
      </c>
      <c r="BDU8" s="579"/>
      <c r="BDV8" s="580">
        <f>BDU8/BDS8</f>
        <v>0</v>
      </c>
      <c r="BDW8" s="508">
        <f>'Proy 2022 vs 2019'!JV7*BDZ$4</f>
        <v>15240.061199999998</v>
      </c>
      <c r="BDX8" s="508">
        <f>'Proy 2022 vs 2019'!JW7*BDZ$4</f>
        <v>10668.042839999998</v>
      </c>
      <c r="BDY8" s="579"/>
      <c r="BDZ8" s="580">
        <f>BDY8/BDW8</f>
        <v>0</v>
      </c>
      <c r="BEA8" s="508">
        <f>'Proy 2022 vs 2019'!JV7*BED$4</f>
        <v>15240.061199999998</v>
      </c>
      <c r="BEB8" s="508">
        <f>'Proy 2022 vs 2019'!JW7*BED$4</f>
        <v>10668.042839999998</v>
      </c>
      <c r="BEC8" s="579"/>
      <c r="BED8" s="580">
        <f>BEC8/BEA8</f>
        <v>0</v>
      </c>
      <c r="BEE8" s="508">
        <v>14487.990400000001</v>
      </c>
      <c r="BEF8" s="508">
        <f>'Proy 2022 vs 2019'!JW7*BEH$4</f>
        <v>10668.042839999998</v>
      </c>
      <c r="BEG8" s="579"/>
      <c r="BEH8" s="580">
        <f>BEG8/BEE8</f>
        <v>0</v>
      </c>
      <c r="BEI8" s="508">
        <f>'Proy 2022 vs 2019'!JV7*BEL$4</f>
        <v>17780.071400000001</v>
      </c>
      <c r="BEJ8" s="508">
        <f>'Proy 2022 vs 2019'!JW7*BEL$4</f>
        <v>12446.04998</v>
      </c>
      <c r="BEK8" s="579"/>
      <c r="BEL8" s="580">
        <f>BEK8/BEI8</f>
        <v>0</v>
      </c>
      <c r="BEM8" s="508">
        <f>'Proy 2022 vs 2019'!JV7*BEP$4</f>
        <v>20320.081600000001</v>
      </c>
      <c r="BEN8" s="508">
        <f>'Proy 2022 vs 2019'!JW7*BEP$4</f>
        <v>14224.057119999998</v>
      </c>
      <c r="BEO8" s="579"/>
      <c r="BEP8" s="580">
        <f>BEO8/BEM8</f>
        <v>0</v>
      </c>
      <c r="BEQ8" s="508">
        <f>'Proy 2022 vs 2019'!JV7*BET$4</f>
        <v>27940.1122</v>
      </c>
      <c r="BER8" s="508">
        <f>'Proy 2022 vs 2019'!JW7*BET$4</f>
        <v>19558.078539999999</v>
      </c>
      <c r="BES8" s="579"/>
      <c r="BET8" s="580">
        <f>BES8/BEQ8</f>
        <v>0</v>
      </c>
      <c r="BEU8" s="494">
        <f>BDS8+BDW8+BEA8+BEE8+BEI8+BEM8+BEQ8</f>
        <v>126248.43920000001</v>
      </c>
      <c r="BEV8" s="489">
        <f>BDT8+BDX8+BEB8+BEF8+BEJ8+BEN8+BER8</f>
        <v>88900.356999999989</v>
      </c>
      <c r="BEW8" s="648">
        <f>BDU8+BDY8+BEC8+BEG8+BEK8+BEO8+BES8</f>
        <v>0</v>
      </c>
      <c r="BEX8" s="639">
        <f>BEW8/BEU8</f>
        <v>0</v>
      </c>
      <c r="BEY8" s="508">
        <f>'Proy 2022 vs 2019'!KF7*BFB$4</f>
        <v>20975.803199999998</v>
      </c>
      <c r="BEZ8" s="508">
        <f>'Proy 2022 vs 2019'!KG7*BFB$4</f>
        <v>14683.062239999997</v>
      </c>
      <c r="BFA8" s="613"/>
      <c r="BFB8" s="580">
        <f>BFA8/BEY8</f>
        <v>0</v>
      </c>
      <c r="BFC8" s="508">
        <f>'Proy 2022 vs 2019'!KF7*BFF$4</f>
        <v>20975.803199999998</v>
      </c>
      <c r="BFD8" s="508">
        <f>'Proy 2022 vs 2019'!KG7*BFF$4</f>
        <v>14683.062239999997</v>
      </c>
      <c r="BFE8" s="613"/>
      <c r="BFF8" s="580">
        <f>BFE8/BFC8</f>
        <v>0</v>
      </c>
      <c r="BFG8" s="508">
        <f>'Proy 2022 vs 2019'!KF7*BFJ$4</f>
        <v>20975.803199999998</v>
      </c>
      <c r="BFH8" s="508">
        <f>'Proy 2022 vs 2019'!KG7*BFJ$4</f>
        <v>14683.062239999997</v>
      </c>
      <c r="BFI8" s="613"/>
      <c r="BFJ8" s="580">
        <f>BFI8/BFG8</f>
        <v>0</v>
      </c>
      <c r="BFK8" s="508">
        <f>'Proy 2022 vs 2019'!KF7*BFN$4</f>
        <v>20975.803199999998</v>
      </c>
      <c r="BFL8" s="508">
        <f>'Proy 2022 vs 2019'!KG7*BFN$4</f>
        <v>14683.062239999997</v>
      </c>
      <c r="BFM8" s="613"/>
      <c r="BFN8" s="580">
        <f>BFM8/BFK8</f>
        <v>0</v>
      </c>
      <c r="BFO8" s="508">
        <f>'Proy 2022 vs 2019'!KF7*BFR$4</f>
        <v>24471.770400000001</v>
      </c>
      <c r="BFP8" s="508">
        <f>'Proy 2022 vs 2019'!KG7*BFR$4</f>
        <v>17130.239279999998</v>
      </c>
      <c r="BFQ8" s="613"/>
      <c r="BFR8" s="580">
        <f>BFQ8/BFO8</f>
        <v>0</v>
      </c>
      <c r="BFS8" s="508">
        <f>'Proy 2022 vs 2019'!KF7*BFV$4</f>
        <v>27967.737599999997</v>
      </c>
      <c r="BFT8" s="508">
        <f>'Proy 2022 vs 2019'!KG7*BFV$4</f>
        <v>19577.416319999997</v>
      </c>
      <c r="BFU8" s="613"/>
      <c r="BFV8" s="580">
        <f>BFU8/BFS8</f>
        <v>0</v>
      </c>
      <c r="BFW8" s="508">
        <f>'Proy 2022 vs 2019'!KF7*BFZ$4</f>
        <v>38455.639199999998</v>
      </c>
      <c r="BFX8" s="508">
        <f>'Proy 2022 vs 2019'!KG7*BFZ$4</f>
        <v>26918.947439999996</v>
      </c>
      <c r="BFY8" s="613"/>
      <c r="BFZ8" s="580">
        <f>BFY8/BFW8</f>
        <v>0</v>
      </c>
      <c r="BGA8" s="494">
        <f>BEY8+BFC8+BFG8+BFK8+BFO8+BFS8+BFW8</f>
        <v>174798.36</v>
      </c>
      <c r="BGB8" s="489">
        <f>BEZ8+BFD8+BFH8+BFL8+BFP8+BFT8+BFX8</f>
        <v>122358.85199999998</v>
      </c>
      <c r="BGC8" s="607">
        <f>BFA8+BFE8+BFI8+BFM8+BFQ8+BFU8+BFY8</f>
        <v>0</v>
      </c>
      <c r="BGD8" s="590">
        <f>BGC8/BGA8</f>
        <v>0</v>
      </c>
      <c r="BGE8" s="508">
        <f>'Proy 2022 vs 2019'!KK7*BGH$4</f>
        <v>22610.660400000001</v>
      </c>
      <c r="BGF8" s="508">
        <f>'Proy 2022 vs 2019'!KL7*BGH$4</f>
        <v>15827.46228</v>
      </c>
      <c r="BGG8" s="579"/>
      <c r="BGH8" s="580">
        <f>BGG8/BGE8</f>
        <v>0</v>
      </c>
      <c r="BGI8" s="508">
        <f>'Proy 2022 vs 2019'!KK7*BGL$4</f>
        <v>22610.660400000001</v>
      </c>
      <c r="BGJ8" s="508">
        <f>'Proy 2022 vs 2019'!KL7*BGL$4</f>
        <v>15827.46228</v>
      </c>
      <c r="BGK8" s="579"/>
      <c r="BGL8" s="580">
        <f>BGK8/BGI8</f>
        <v>0</v>
      </c>
      <c r="BGM8" s="508">
        <f>'Proy 2022 vs 2019'!KK7*BGP$4</f>
        <v>22610.660400000001</v>
      </c>
      <c r="BGN8" s="508">
        <f>'Proy 2022 vs 2019'!KL7*BGP$4</f>
        <v>15827.46228</v>
      </c>
      <c r="BGO8" s="579"/>
      <c r="BGP8" s="580">
        <f>BGO8/BGM8</f>
        <v>0</v>
      </c>
      <c r="BGQ8" s="508">
        <f>'Proy 2022 vs 2019'!KK7*BGT$4</f>
        <v>22610.660400000001</v>
      </c>
      <c r="BGR8" s="508">
        <f>'Proy 2022 vs 2019'!KL7*BGT$4</f>
        <v>15827.46228</v>
      </c>
      <c r="BGS8" s="579"/>
      <c r="BGT8" s="580">
        <f>BGS8/BGQ8</f>
        <v>0</v>
      </c>
      <c r="BGU8" s="508">
        <f>'Proy 2022 vs 2019'!KK7*BGX$4</f>
        <v>26379.103800000004</v>
      </c>
      <c r="BGV8" s="508">
        <f>'Proy 2022 vs 2019'!KL7*BGX$4</f>
        <v>18465.372660000001</v>
      </c>
      <c r="BGW8" s="579"/>
      <c r="BGX8" s="580">
        <f>BGW8/BGU8</f>
        <v>0</v>
      </c>
      <c r="BGY8" s="508">
        <f>'Proy 2022 vs 2019'!KK7*BHB$4</f>
        <v>30147.547200000001</v>
      </c>
      <c r="BGZ8" s="508">
        <f>'Proy 2022 vs 2019'!KL7*BHB$4</f>
        <v>21103.283040000002</v>
      </c>
      <c r="BHA8" s="579"/>
      <c r="BHB8" s="580">
        <f>BHA8/BGY8</f>
        <v>0</v>
      </c>
      <c r="BHC8" s="508">
        <f>'Proy 2022 vs 2019'!KK7*BHF$4</f>
        <v>41452.877400000005</v>
      </c>
      <c r="BHD8" s="508">
        <f>'Proy 2022 vs 2019'!KL7*BHF$4</f>
        <v>29017.014180000002</v>
      </c>
      <c r="BHE8" s="579"/>
      <c r="BHF8" s="580">
        <f>BHE8/BHC8</f>
        <v>0</v>
      </c>
      <c r="BHG8" s="494">
        <f>BGE8+BGI8+BGM8+BGQ8+BGU8+BGY8+BHC8</f>
        <v>188422.17</v>
      </c>
      <c r="BHH8" s="489">
        <f>BGF8+BGJ8+BGN8+BGR8+BGV8+BGZ8+BHD8</f>
        <v>131895.519</v>
      </c>
      <c r="BHI8" s="608">
        <f>BGG8+BGK8+BGO8+BGS8+BGW8+BHA8+BHE8</f>
        <v>0</v>
      </c>
      <c r="BHJ8" s="590">
        <f>BHI8/BHG8</f>
        <v>0</v>
      </c>
      <c r="BHK8" s="508">
        <f>'Proy 2022 vs 2019'!KP7*BHN$4</f>
        <v>31234.941599999998</v>
      </c>
      <c r="BHL8" s="508">
        <f>'Proy 2022 vs 2019'!KQ7*BHN$4</f>
        <v>21864.459119999996</v>
      </c>
      <c r="BHM8" s="579"/>
      <c r="BHN8" s="580">
        <f>BHM8/BHK8</f>
        <v>0</v>
      </c>
      <c r="BHO8" s="508">
        <f>'Proy 2022 vs 2019'!KP7*BHR$4</f>
        <v>31234.941599999998</v>
      </c>
      <c r="BHP8" s="508">
        <f>'Proy 2022 vs 2019'!KQ7*BHR$4</f>
        <v>21864.459119999996</v>
      </c>
      <c r="BHQ8" s="579"/>
      <c r="BHR8" s="580">
        <f>BHQ8/BHO8</f>
        <v>0</v>
      </c>
      <c r="BHS8" s="508">
        <f>'Proy 2022 vs 2019'!KP7*BHV$4</f>
        <v>31234.941599999998</v>
      </c>
      <c r="BHT8" s="508">
        <f>'Proy 2022 vs 2019'!KQ7*BHV$4</f>
        <v>21864.459119999996</v>
      </c>
      <c r="BHU8" s="579"/>
      <c r="BHV8" s="580">
        <f>BHU8/BHS8</f>
        <v>0</v>
      </c>
      <c r="BHW8" s="508">
        <f>'Proy 2022 vs 2019'!KP7*BHZ$4</f>
        <v>31234.941599999998</v>
      </c>
      <c r="BHX8" s="508">
        <f>'Proy 2022 vs 2019'!KQ7*BHZ$4</f>
        <v>21864.459119999996</v>
      </c>
      <c r="BHY8" s="579"/>
      <c r="BHZ8" s="580">
        <f>BHY8/BHW8</f>
        <v>0</v>
      </c>
      <c r="BIA8" s="508">
        <f>'Proy 2022 vs 2019'!KP7*BID$4</f>
        <v>36440.765200000002</v>
      </c>
      <c r="BIB8" s="508">
        <f>'Proy 2022 vs 2019'!KQ7*BID$4</f>
        <v>25508.535639999998</v>
      </c>
      <c r="BIC8" s="579"/>
      <c r="BID8" s="580">
        <f>BIC8/BIA8</f>
        <v>0</v>
      </c>
      <c r="BIE8" s="508">
        <f>'Proy 2022 vs 2019'!KP7*BIH$4</f>
        <v>41646.588799999998</v>
      </c>
      <c r="BIF8" s="508">
        <f>'Proy 2022 vs 2019'!KQ7*BIH$4</f>
        <v>29152.612159999997</v>
      </c>
      <c r="BIG8" s="579"/>
      <c r="BIH8" s="580">
        <f>BIG8/BIE8</f>
        <v>0</v>
      </c>
      <c r="BII8" s="508">
        <f>'Proy 2022 vs 2019'!KP7*BIL$4</f>
        <v>57264.059600000001</v>
      </c>
      <c r="BIJ8" s="508">
        <f>'Proy 2022 vs 2019'!KQ7*BIL$4</f>
        <v>40084.841719999997</v>
      </c>
      <c r="BIK8" s="579"/>
      <c r="BIL8" s="580">
        <f>BIK8/BII8</f>
        <v>0</v>
      </c>
      <c r="BIM8" s="494">
        <f>BHK8+BHO8+BHS8+BHW8+BIA8+BIE8+BII8</f>
        <v>260291.18</v>
      </c>
      <c r="BIN8" s="489">
        <f>BHL8+BHP8+BHT8+BHX8+BIB8+BIF8+BIJ8</f>
        <v>182203.82599999997</v>
      </c>
      <c r="BIO8" s="608">
        <f>BHM8+BHQ8+BHU8+BHY8+BIC8+BIG8+BIK8</f>
        <v>0</v>
      </c>
      <c r="BIP8" s="590">
        <f>BIO8/BIM8</f>
        <v>0</v>
      </c>
      <c r="BIQ8" s="508">
        <f>'Proy 2022 vs 2019'!KU7*BIT$4</f>
        <v>32179.0128</v>
      </c>
      <c r="BIR8" s="508">
        <f>'Proy 2022 vs 2019'!KV7*BIT$4</f>
        <v>22525.308959999998</v>
      </c>
      <c r="BIS8" s="579"/>
      <c r="BIT8" s="580">
        <f>BIS8/BIQ8</f>
        <v>0</v>
      </c>
      <c r="BIU8" s="508">
        <f>'Proy 2022 vs 2019'!KU7*BIX$4</f>
        <v>32179.0128</v>
      </c>
      <c r="BIV8" s="508">
        <f>'Proy 2022 vs 2019'!KV7*BIX$4</f>
        <v>22525.308959999998</v>
      </c>
      <c r="BIW8" s="579"/>
      <c r="BIX8" s="580">
        <f>BIW8/BIU8</f>
        <v>0</v>
      </c>
      <c r="BIY8" s="508">
        <f>'Proy 2022 vs 2019'!KU7*BJB$4</f>
        <v>32179.0128</v>
      </c>
      <c r="BIZ8" s="508">
        <f>'Proy 2022 vs 2019'!KV7*BJB$4</f>
        <v>22525.308959999998</v>
      </c>
      <c r="BJA8" s="579"/>
      <c r="BJB8" s="580">
        <f>BJA8/BIY8</f>
        <v>0</v>
      </c>
      <c r="BJC8" s="508">
        <f>'Proy 2022 vs 2019'!KU7*BJF$4</f>
        <v>32179.0128</v>
      </c>
      <c r="BJD8" s="508">
        <f>'Proy 2022 vs 2019'!KV7*BJF$4</f>
        <v>22525.308959999998</v>
      </c>
      <c r="BJE8" s="579"/>
      <c r="BJF8" s="580">
        <f>BJE8/BJC8</f>
        <v>0</v>
      </c>
      <c r="BJG8" s="508">
        <f>'Proy 2022 vs 2019'!KU7*BJJ$4</f>
        <v>37542.181600000004</v>
      </c>
      <c r="BJH8" s="508">
        <f>'Proy 2022 vs 2019'!KV7*BJJ$4</f>
        <v>26279.527120000002</v>
      </c>
      <c r="BJI8" s="579"/>
      <c r="BJJ8" s="580">
        <f>BJI8/BJG8</f>
        <v>0</v>
      </c>
      <c r="BJK8" s="508">
        <f>'Proy 2022 vs 2019'!KU7*BJN$4</f>
        <v>42905.350400000003</v>
      </c>
      <c r="BJL8" s="508">
        <f>'Proy 2022 vs 2019'!KV7*BJN$4</f>
        <v>30033.745279999999</v>
      </c>
      <c r="BJM8" s="579"/>
      <c r="BJN8" s="580">
        <f>BJM8/BJK8</f>
        <v>0</v>
      </c>
      <c r="BJO8" s="508">
        <f>'Proy 2022 vs 2019'!KU7*BJR$4</f>
        <v>58994.856800000001</v>
      </c>
      <c r="BJP8" s="508">
        <f>'Proy 2022 vs 2019'!KV7*BJR$4</f>
        <v>41296.39976</v>
      </c>
      <c r="BJQ8" s="579"/>
      <c r="BJR8" s="580">
        <f>BJQ8/BJO8</f>
        <v>0</v>
      </c>
      <c r="BJS8" s="494">
        <f>BIQ8+BIU8+BIY8+BJC8+BJG8+BJK8+BJO8</f>
        <v>268158.44</v>
      </c>
      <c r="BJT8" s="489">
        <f>BIR8+BIV8+BIZ8+BJD8+BJH8+BJL8+BJP8</f>
        <v>187710.908</v>
      </c>
      <c r="BJU8" s="589">
        <f>BIS8+BIW8+BJA8+BJE8+BJI8+BJM8+BJQ8</f>
        <v>0</v>
      </c>
      <c r="BJV8" s="590">
        <f>BJU8/BJS8</f>
        <v>0</v>
      </c>
      <c r="BJW8" s="508">
        <f>'Proy 2022 vs 2019'!KZ7*BJZ$4</f>
        <v>11023.483199999999</v>
      </c>
      <c r="BJX8" s="508">
        <f>'Proy 2022 vs 2019'!LA7*BJZ$4</f>
        <v>7716.4382399999995</v>
      </c>
      <c r="BJY8" s="579"/>
      <c r="BJZ8" s="580">
        <f>BJY8/BJW8</f>
        <v>0</v>
      </c>
      <c r="BKA8" s="508">
        <f>'Proy 2022 vs 2019'!KZ7*BKD$4</f>
        <v>11023.483199999999</v>
      </c>
      <c r="BKB8" s="508">
        <f>'Proy 2022 vs 2019'!LA7*BKD$4</f>
        <v>7716.4382399999995</v>
      </c>
      <c r="BKC8" s="579"/>
      <c r="BKD8" s="580">
        <f>BKC8/BKA8</f>
        <v>0</v>
      </c>
      <c r="BKE8" s="508">
        <f>'Proy 2022 vs 2019'!KZ7*BKH$4</f>
        <v>11023.483199999999</v>
      </c>
      <c r="BKF8" s="508">
        <f>'Proy 2022 vs 2019'!LA7*BKH$4</f>
        <v>7716.4382399999995</v>
      </c>
      <c r="BKG8" s="579"/>
      <c r="BKH8" s="580">
        <f>BKG8/BKE8</f>
        <v>0</v>
      </c>
      <c r="BKI8" s="508">
        <f>'Proy 2022 vs 2019'!KZ7*BKL$4</f>
        <v>11023.483199999999</v>
      </c>
      <c r="BKJ8" s="508">
        <f>'Proy 2022 vs 2019'!LA7*BKL$4</f>
        <v>7716.4382399999995</v>
      </c>
      <c r="BKK8" s="579"/>
      <c r="BKL8" s="580">
        <f>BKK8/BKI8</f>
        <v>0</v>
      </c>
      <c r="BKM8" s="508">
        <f>'Proy 2022 vs 2019'!KZ7*BKP$4</f>
        <v>12860.730400000002</v>
      </c>
      <c r="BKN8" s="508">
        <f>'Proy 2022 vs 2019'!LA7*BKP$4</f>
        <v>9002.5112800000006</v>
      </c>
      <c r="BKO8" s="579"/>
      <c r="BKP8" s="580">
        <f>BKO8/BKM8</f>
        <v>0</v>
      </c>
      <c r="BKQ8" s="508">
        <f>'Proy 2022 vs 2019'!KZ7*BKT$4</f>
        <v>14697.9776</v>
      </c>
      <c r="BKR8" s="508">
        <f>'Proy 2022 vs 2019'!LA7*BKT$4</f>
        <v>10288.58432</v>
      </c>
      <c r="BKS8" s="579"/>
      <c r="BKT8" s="580">
        <f>BKS8/BKQ8</f>
        <v>0</v>
      </c>
      <c r="BKU8" s="508">
        <f>'Proy 2022 vs 2019'!KZ7*BKX$4</f>
        <v>20209.7192</v>
      </c>
      <c r="BKV8" s="508">
        <f>'Proy 2022 vs 2019'!LA7*BKX$4</f>
        <v>14146.80344</v>
      </c>
      <c r="BKW8" s="579"/>
      <c r="BKX8" s="580">
        <f>BKW8/BKU8</f>
        <v>0</v>
      </c>
      <c r="BKY8" s="494">
        <f>BJW8+BKA8+BKE8+BKI8+BKM8+BKQ8+BKU8</f>
        <v>91862.359999999986</v>
      </c>
      <c r="BKZ8" s="489">
        <f>BJX8+BKB8+BKF8+BKJ8+BKN8+BKR8+BKV8</f>
        <v>64303.652000000002</v>
      </c>
      <c r="BLA8" s="589">
        <f>BJY8+BKC8+BKG8+BKK8+BKO8+BKS8+BKW8</f>
        <v>0</v>
      </c>
      <c r="BLB8" s="590">
        <f>BLA8/BKY8</f>
        <v>0</v>
      </c>
    </row>
    <row r="9" spans="2:1666" ht="19.5" customHeight="1">
      <c r="B9" s="713" t="s">
        <v>527</v>
      </c>
      <c r="C9" s="508">
        <f>'Proy 2022 vs 2019'!$C$6*$F$4</f>
        <v>9529.1268</v>
      </c>
      <c r="D9" s="508">
        <f>'Proy 2022 vs 2019'!D8*$F$4</f>
        <v>4926.8447999999999</v>
      </c>
      <c r="E9" s="613"/>
      <c r="F9" s="580">
        <f>E9/C9</f>
        <v>0</v>
      </c>
      <c r="G9" s="738">
        <f>'Proy 2022 vs 2019'!C8*$J$4</f>
        <v>5796.2879999999996</v>
      </c>
      <c r="H9" s="508">
        <f>'Proy 2022 vs 2019'!D8*$J$4</f>
        <v>4926.8447999999999</v>
      </c>
      <c r="I9" s="613"/>
      <c r="J9" s="580">
        <f>I9/G9</f>
        <v>0</v>
      </c>
      <c r="K9" s="508">
        <f>'Proy 2022 vs 2019'!C8*$N$4</f>
        <v>5796.2879999999996</v>
      </c>
      <c r="L9" s="508">
        <f>'Proy 2022 vs 2019'!D8*N$4</f>
        <v>4926.8447999999999</v>
      </c>
      <c r="M9" s="613"/>
      <c r="N9" s="580">
        <f>M9/K9</f>
        <v>0</v>
      </c>
      <c r="O9" s="508">
        <f>'Proy 2022 vs 2019'!C8*R$4</f>
        <v>5796.2879999999996</v>
      </c>
      <c r="P9" s="508">
        <f>'Proy 2022 vs 2019'!D8*$R$4</f>
        <v>4926.8447999999999</v>
      </c>
      <c r="Q9" s="613"/>
      <c r="R9" s="580">
        <f>Q9/O9</f>
        <v>0</v>
      </c>
      <c r="S9" s="508">
        <f>'Proy 2022 vs 2019'!C8*V$4</f>
        <v>6762.3360000000011</v>
      </c>
      <c r="T9" s="508">
        <f>'Proy 2022 vs 2019'!D8*V$4</f>
        <v>5747.9856000000009</v>
      </c>
      <c r="U9" s="613"/>
      <c r="V9" s="580">
        <f>U9/S9</f>
        <v>0</v>
      </c>
      <c r="W9" s="508">
        <f>'Proy 2022 vs 2019'!C8*Z$4</f>
        <v>7728.384</v>
      </c>
      <c r="X9" s="508">
        <f>'Proy 2022 vs 2019'!D8*Z$4</f>
        <v>6569.1264000000001</v>
      </c>
      <c r="Y9" s="613"/>
      <c r="Z9" s="580">
        <f>Y9/W9</f>
        <v>0</v>
      </c>
      <c r="AA9" s="508">
        <f>'Proy 2022 vs 2019'!C8*AD$4</f>
        <v>10626.528</v>
      </c>
      <c r="AB9" s="508">
        <f>'Proy 2022 vs 2019'!D8*AD$4</f>
        <v>9032.5488000000005</v>
      </c>
      <c r="AC9" s="613"/>
      <c r="AD9" s="580">
        <f>AC9/AA9</f>
        <v>0</v>
      </c>
      <c r="AE9" s="494">
        <f>C9+G9+K9+O9+S9+W9+AA9</f>
        <v>52035.238799999999</v>
      </c>
      <c r="AF9" s="489">
        <f>D9+H9+L9+P9+T9+X9+AB9</f>
        <v>41057.040000000001</v>
      </c>
      <c r="AG9" s="607">
        <f>E9+I9+M9+Q9+U9+Y9+AC9</f>
        <v>0</v>
      </c>
      <c r="AH9" s="590">
        <f>AG9/AE9</f>
        <v>0</v>
      </c>
      <c r="AI9" s="508">
        <f>'Proy 2022 vs 2019'!H8*AL$4</f>
        <v>5449.7028</v>
      </c>
      <c r="AJ9" s="526">
        <f>'Proy 2022 vs 2019'!I8*AL$4</f>
        <v>4632.2473799999998</v>
      </c>
      <c r="AK9" s="579"/>
      <c r="AL9" s="580">
        <f>AK9/AI9</f>
        <v>0</v>
      </c>
      <c r="AM9" s="508">
        <f>'Proy 2022 vs 2019'!H8*AP$4</f>
        <v>5449.7028</v>
      </c>
      <c r="AN9" s="508">
        <f>'Proy 2022 vs 2019'!I8*AP$4</f>
        <v>4632.2473799999998</v>
      </c>
      <c r="AO9" s="579"/>
      <c r="AP9" s="580">
        <f>AO9/AM9</f>
        <v>0</v>
      </c>
      <c r="AQ9" s="508">
        <f>'Proy 2022 vs 2019'!H8*AT$4</f>
        <v>5449.7028</v>
      </c>
      <c r="AR9" s="508">
        <f>'Proy 2022 vs 2019'!I8*AT$4</f>
        <v>4632.2473799999998</v>
      </c>
      <c r="AS9" s="579"/>
      <c r="AT9" s="580">
        <f>AS9/AQ9</f>
        <v>0</v>
      </c>
      <c r="AU9" s="508">
        <f>'Proy 2022 vs 2019'!H8*AX$4</f>
        <v>5449.7028</v>
      </c>
      <c r="AV9" s="508">
        <f>'Proy 2022 vs 2019'!I8*AX$4</f>
        <v>4632.2473799999998</v>
      </c>
      <c r="AW9" s="579"/>
      <c r="AX9" s="580">
        <f>AW9/AU9</f>
        <v>0</v>
      </c>
      <c r="AY9" s="508">
        <f>'Proy 2022 vs 2019'!H8*BB$4</f>
        <v>6357.9866000000011</v>
      </c>
      <c r="AZ9" s="508">
        <f>'Proy 2022 vs 2019'!I8*BB$4</f>
        <v>5404.2886100000014</v>
      </c>
      <c r="BA9" s="579"/>
      <c r="BB9" s="580">
        <f>BA9/AY9</f>
        <v>0</v>
      </c>
      <c r="BC9" s="508">
        <f>'Proy 2022 vs 2019'!H8*BF$4</f>
        <v>7266.2704000000003</v>
      </c>
      <c r="BD9" s="508">
        <f>'Proy 2022 vs 2019'!I8*BF$4</f>
        <v>6176.3298400000003</v>
      </c>
      <c r="BE9" s="579"/>
      <c r="BF9" s="580">
        <f>BE9/BC9</f>
        <v>0</v>
      </c>
      <c r="BG9" s="508">
        <f>'Proy 2022 vs 2019'!H8*BJ$4</f>
        <v>9991.1218000000008</v>
      </c>
      <c r="BH9" s="508">
        <f>'Proy 2022 vs 2019'!I8*BJ$4</f>
        <v>8492.4535300000007</v>
      </c>
      <c r="BI9" s="579"/>
      <c r="BJ9" s="580">
        <f>BI9/BG9</f>
        <v>0</v>
      </c>
      <c r="BK9" s="494">
        <f>AI9+AM9+AQ9+AU9+AY9+BC9+BG9</f>
        <v>45414.19</v>
      </c>
      <c r="BL9" s="489">
        <f>AJ9+AN9+AR9+AV9+AZ9+BD9+BH9</f>
        <v>38602.061499999996</v>
      </c>
      <c r="BM9" s="608">
        <f>AK9+AO9+AS9+AW9+BA9+BE9+BI9</f>
        <v>0</v>
      </c>
      <c r="BN9" s="590">
        <f>BM9/BK9</f>
        <v>0</v>
      </c>
      <c r="BO9" s="508">
        <f>'Proy 2022 vs 2019'!M8*BR$4</f>
        <v>6503.2536</v>
      </c>
      <c r="BP9" s="508">
        <f>'Proy 2022 vs 2019'!N8*BR$4</f>
        <v>5527.7655599999989</v>
      </c>
      <c r="BQ9" s="579"/>
      <c r="BR9" s="580">
        <f>BQ9/BO9</f>
        <v>0</v>
      </c>
      <c r="BS9" s="508">
        <f>'Proy 2022 vs 2019'!M8*BV$4</f>
        <v>6503.2536</v>
      </c>
      <c r="BT9" s="508">
        <f>'Proy 2022 vs 2019'!N8*BV$4</f>
        <v>5527.7655599999989</v>
      </c>
      <c r="BU9" s="579"/>
      <c r="BV9" s="580">
        <f>BU9/BS9</f>
        <v>0</v>
      </c>
      <c r="BW9" s="508">
        <f>'Proy 2022 vs 2019'!M8*BZ$4</f>
        <v>6503.2536</v>
      </c>
      <c r="BX9" s="508">
        <f>'Proy 2022 vs 2019'!N8*BZ$4</f>
        <v>5527.7655599999989</v>
      </c>
      <c r="BY9" s="579"/>
      <c r="BZ9" s="580">
        <f>BY9/BW9</f>
        <v>0</v>
      </c>
      <c r="CA9" s="508">
        <f>'Proy 2022 vs 2019'!M8*CD$4</f>
        <v>6503.2536</v>
      </c>
      <c r="CB9" s="508">
        <f>'Proy 2022 vs 2019'!N8*CD$4</f>
        <v>5527.7655599999989</v>
      </c>
      <c r="CC9" s="579"/>
      <c r="CD9" s="580">
        <f>CC9/CA9</f>
        <v>0</v>
      </c>
      <c r="CE9" s="508">
        <f>'Proy 2022 vs 2019'!M8*CH$4</f>
        <v>7587.1292000000003</v>
      </c>
      <c r="CF9" s="508">
        <f>'Proy 2022 vs 2019'!N8*CH$4</f>
        <v>6449.0598200000004</v>
      </c>
      <c r="CG9" s="579"/>
      <c r="CH9" s="580">
        <f>CG9/CE9</f>
        <v>0</v>
      </c>
      <c r="CI9" s="508">
        <f>'Proy 2022 vs 2019'!M8*CL$4</f>
        <v>8671.0048000000006</v>
      </c>
      <c r="CJ9" s="508">
        <f>'Proy 2022 vs 2019'!N8*CL$4</f>
        <v>7370.3540799999992</v>
      </c>
      <c r="CK9" s="579"/>
      <c r="CL9" s="580">
        <f>CK9/CI9</f>
        <v>0</v>
      </c>
      <c r="CM9" s="508">
        <f>'Proy 2022 vs 2019'!M8*CP$4</f>
        <v>11922.631600000001</v>
      </c>
      <c r="CN9" s="508">
        <f>'Proy 2022 vs 2019'!N8*CP$4</f>
        <v>10134.236859999999</v>
      </c>
      <c r="CO9" s="579"/>
      <c r="CP9" s="580">
        <f>CO9/CM9</f>
        <v>0</v>
      </c>
      <c r="CQ9" s="494">
        <f>BO9+BS9+BW9+CA9+CE9+CI9+CM9</f>
        <v>54193.780000000006</v>
      </c>
      <c r="CR9" s="489">
        <f>BP9+BT9+BX9+CB9+CF9+CJ9+CN9</f>
        <v>46064.712999999989</v>
      </c>
      <c r="CS9" s="608">
        <f>BQ9+BU9+BY9+CC9+CG9+CK9+CO9</f>
        <v>0</v>
      </c>
      <c r="CT9" s="590">
        <f>CS9/CQ9</f>
        <v>0</v>
      </c>
      <c r="CU9" s="508">
        <f>'Proy 2022 vs 2019'!R8*CX$4</f>
        <v>6422.6903999999995</v>
      </c>
      <c r="CV9" s="508">
        <f>'Proy 2022 vs 2019'!S8*CX$4</f>
        <v>6422.6903999999995</v>
      </c>
      <c r="CW9" s="579"/>
      <c r="CX9" s="580">
        <f>CW9/CU9</f>
        <v>0</v>
      </c>
      <c r="CY9" s="508">
        <f>'Proy 2022 vs 2019'!R8*DB$4</f>
        <v>6422.6903999999995</v>
      </c>
      <c r="CZ9" s="508">
        <f>'Proy 2022 vs 2019'!S8*DB$4</f>
        <v>6422.6903999999995</v>
      </c>
      <c r="DA9" s="579"/>
      <c r="DB9" s="580">
        <f>DA9/CY9</f>
        <v>0</v>
      </c>
      <c r="DC9" s="508">
        <f>'Proy 2022 vs 2019'!R8*DF$4</f>
        <v>6422.6903999999995</v>
      </c>
      <c r="DD9" s="508">
        <f>'Proy 2022 vs 2019'!S8*DF$4</f>
        <v>6422.6903999999995</v>
      </c>
      <c r="DE9" s="579"/>
      <c r="DF9" s="580">
        <f>DE9/DC9</f>
        <v>0</v>
      </c>
      <c r="DG9" s="508">
        <f>'Proy 2022 vs 2019'!R8*DJ$4</f>
        <v>6422.6903999999995</v>
      </c>
      <c r="DH9" s="508">
        <f>'Proy 2022 vs 2019'!S8*DJ$4</f>
        <v>6422.6903999999995</v>
      </c>
      <c r="DI9" s="579"/>
      <c r="DJ9" s="580">
        <f>DI9/DG9</f>
        <v>0</v>
      </c>
      <c r="DK9" s="508">
        <f>'Proy 2022 vs 2019'!R8*DN$4</f>
        <v>7493.1388000000006</v>
      </c>
      <c r="DL9" s="508">
        <f>'Proy 2022 vs 2019'!S8*DN$4</f>
        <v>7493.1388000000006</v>
      </c>
      <c r="DM9" s="579"/>
      <c r="DN9" s="580">
        <f>DM9/DK9</f>
        <v>0</v>
      </c>
      <c r="DO9" s="508">
        <f>'Proy 2022 vs 2019'!R8*DR$4</f>
        <v>8563.5871999999999</v>
      </c>
      <c r="DP9" s="508">
        <f>'Proy 2022 vs 2019'!S8*DR$4</f>
        <v>8563.5871999999999</v>
      </c>
      <c r="DQ9" s="579"/>
      <c r="DR9" s="580">
        <f>DQ9/DO9</f>
        <v>0</v>
      </c>
      <c r="DS9" s="508">
        <f>'Proy 2022 vs 2019'!R8*DV$4</f>
        <v>11774.9324</v>
      </c>
      <c r="DT9" s="508">
        <f>'Proy 2022 vs 2019'!S8*DV$4</f>
        <v>11774.9324</v>
      </c>
      <c r="DU9" s="579"/>
      <c r="DV9" s="580">
        <f>DU9/DS9</f>
        <v>0</v>
      </c>
      <c r="DW9" s="494">
        <f>CU9+CY9+DC9+DG9+DK9+DO9+DS9</f>
        <v>53522.42</v>
      </c>
      <c r="DX9" s="489">
        <f>CV9+CZ9+DD9+DH9+DL9+DP9+DT9</f>
        <v>53522.42</v>
      </c>
      <c r="DY9" s="589">
        <f>CW9+DA9+DE9+DI9+DM9+DQ9+DU9</f>
        <v>0</v>
      </c>
      <c r="DZ9" s="590">
        <f>DY9/DW9</f>
        <v>0</v>
      </c>
      <c r="EA9" s="508">
        <f>'Proy 2022 vs 2019'!AB8*ED$4</f>
        <v>7509.8099999999995</v>
      </c>
      <c r="EB9" s="508">
        <f>'Proy 2022 vs 2019'!AC8*ED$4</f>
        <v>7509.8099999999995</v>
      </c>
      <c r="EC9" s="613"/>
      <c r="ED9" s="580">
        <f>EC9/EA9</f>
        <v>0</v>
      </c>
      <c r="EE9" s="508">
        <f>'Proy 2022 vs 2019'!AB8*EH$4</f>
        <v>7509.8099999999995</v>
      </c>
      <c r="EF9" s="508">
        <f>'Proy 2022 vs 2019'!AC8*EH$4</f>
        <v>7509.8099999999995</v>
      </c>
      <c r="EG9" s="579"/>
      <c r="EH9" s="580">
        <f>EG9/EE9</f>
        <v>0</v>
      </c>
      <c r="EI9" s="508">
        <f>'Proy 2022 vs 2019'!AB8*EL$4</f>
        <v>7509.8099999999995</v>
      </c>
      <c r="EJ9" s="508">
        <f>'Proy 2022 vs 2019'!AC8*EL$4</f>
        <v>7509.8099999999995</v>
      </c>
      <c r="EK9" s="579"/>
      <c r="EL9" s="580">
        <f>EK9/EI9</f>
        <v>0</v>
      </c>
      <c r="EM9" s="508">
        <f>'Proy 2022 vs 2019'!AB8*EP$4</f>
        <v>7509.8099999999995</v>
      </c>
      <c r="EN9" s="508">
        <f>'Proy 2022 vs 2019'!AC8*EP$4</f>
        <v>7509.8099999999995</v>
      </c>
      <c r="EO9" s="579"/>
      <c r="EP9" s="580">
        <f>EO9/EM9</f>
        <v>0</v>
      </c>
      <c r="EQ9" s="508">
        <f>'Proy 2022 vs 2019'!AB8*ET$4</f>
        <v>8761.4450000000015</v>
      </c>
      <c r="ER9" s="508">
        <f>'Proy 2022 vs 2019'!AC8*ET$4</f>
        <v>8761.4450000000015</v>
      </c>
      <c r="ES9" s="579"/>
      <c r="ET9" s="580">
        <f>ES9/EQ9</f>
        <v>0</v>
      </c>
      <c r="EU9" s="508">
        <f>'Proy 2022 vs 2019'!AB8*EX$4</f>
        <v>10013.08</v>
      </c>
      <c r="EV9" s="508">
        <f>'Proy 2022 vs 2019'!AC8*EX$4</f>
        <v>10013.08</v>
      </c>
      <c r="EW9" s="579"/>
      <c r="EX9" s="580">
        <f>EW9/EU9</f>
        <v>0</v>
      </c>
      <c r="EY9" s="508">
        <f>'Proy 2022 vs 2019'!AB8*FB$4</f>
        <v>13767.985000000001</v>
      </c>
      <c r="EZ9" s="508">
        <f>'Proy 2022 vs 2019'!AC8*FB$4</f>
        <v>13767.985000000001</v>
      </c>
      <c r="FA9" s="579"/>
      <c r="FB9" s="580">
        <f>FA9/EY9</f>
        <v>0</v>
      </c>
      <c r="FC9" s="494">
        <f>EA9+EE9+EI9+EM9+EQ9+EU9+EY9</f>
        <v>62581.75</v>
      </c>
      <c r="FD9" s="489">
        <f>EB9+EF9+EJ9+EN9+ER9+EV9+EZ9</f>
        <v>62581.75</v>
      </c>
      <c r="FE9" s="670">
        <f>EC9+EG9+EK9+EO9+ES9+EW9+FA9</f>
        <v>0</v>
      </c>
      <c r="FF9" s="663">
        <f>FE9/FC9</f>
        <v>0</v>
      </c>
      <c r="FG9" s="508">
        <f>'Proy 2022 vs 2019'!AG8*FJ$4</f>
        <v>8918.1984000000011</v>
      </c>
      <c r="FH9" s="508">
        <f>'Proy 2022 vs 2019'!AH8*FJ$4</f>
        <v>9364.1083199999994</v>
      </c>
      <c r="FI9" s="579"/>
      <c r="FJ9" s="580">
        <f>FI9/FG9</f>
        <v>0</v>
      </c>
      <c r="FK9" s="508">
        <f>'Proy 2022 vs 2019'!AG8*FN$4</f>
        <v>8918.1984000000011</v>
      </c>
      <c r="FL9" s="508">
        <f>'Proy 2022 vs 2019'!AH8*FN$4</f>
        <v>9364.1083199999994</v>
      </c>
      <c r="FM9" s="579"/>
      <c r="FN9" s="580">
        <f>FM9/FK9</f>
        <v>0</v>
      </c>
      <c r="FO9" s="508">
        <f>'Proy 2022 vs 2019'!AG8*FR$4</f>
        <v>8918.1984000000011</v>
      </c>
      <c r="FP9" s="508">
        <f>'Proy 2022 vs 2019'!AH8*FR$4</f>
        <v>9364.1083199999994</v>
      </c>
      <c r="FQ9" s="579"/>
      <c r="FR9" s="580">
        <f>FQ9/FO9</f>
        <v>0</v>
      </c>
      <c r="FS9" s="508">
        <f>'Proy 2022 vs 2019'!AG8*FV$4</f>
        <v>8918.1984000000011</v>
      </c>
      <c r="FT9" s="508">
        <f>'Proy 2022 vs 2019'!AH8*FV$4</f>
        <v>9364.1083199999994</v>
      </c>
      <c r="FU9" s="579"/>
      <c r="FV9" s="580">
        <f>FU9/FS9</f>
        <v>0</v>
      </c>
      <c r="FW9" s="508">
        <f>'Proy 2022 vs 2019'!AG8*FZ$4</f>
        <v>10404.564800000002</v>
      </c>
      <c r="FX9" s="508">
        <f>'Proy 2022 vs 2019'!AH8*FZ$4</f>
        <v>10924.793040000002</v>
      </c>
      <c r="FY9" s="579"/>
      <c r="FZ9" s="580">
        <f>FY9/FW9</f>
        <v>0</v>
      </c>
      <c r="GA9" s="508">
        <f>'Proy 2022 vs 2019'!AG8*GD$4</f>
        <v>11890.931200000001</v>
      </c>
      <c r="GB9" s="508">
        <f>'Proy 2022 vs 2019'!AH8*GD$4</f>
        <v>12485.477760000002</v>
      </c>
      <c r="GC9" s="579"/>
      <c r="GD9" s="580">
        <f>GC9/GA9</f>
        <v>0</v>
      </c>
      <c r="GE9" s="508">
        <f>'Proy 2022 vs 2019'!AG8*GH$4</f>
        <v>16350.030400000001</v>
      </c>
      <c r="GF9" s="508">
        <f>'Proy 2022 vs 2019'!AH8*GH$4</f>
        <v>17167.531920000001</v>
      </c>
      <c r="GG9" s="579"/>
      <c r="GH9" s="580">
        <f>GG9/GE9</f>
        <v>0</v>
      </c>
      <c r="GI9" s="494">
        <f>FG9+FK9+FO9+FS9+FW9+GA9+GE9</f>
        <v>74318.320000000007</v>
      </c>
      <c r="GJ9" s="489">
        <f>FH9+FL9+FP9+FT9+FX9+GB9+GF9</f>
        <v>78034.236000000004</v>
      </c>
      <c r="GK9" s="671">
        <f>FI9+FM9+FQ9+FU9+FY9+GC9+GG9</f>
        <v>0</v>
      </c>
      <c r="GL9" s="663">
        <f>GK9/GI9</f>
        <v>0</v>
      </c>
      <c r="GM9" s="508">
        <f>'Proy 2022 vs 2019'!AL8*GP$4</f>
        <v>6611.1635999999999</v>
      </c>
      <c r="GN9" s="508">
        <f>'Proy 2022 vs 2019'!AM8*GP$4</f>
        <v>6941.7217799999999</v>
      </c>
      <c r="GO9" s="579"/>
      <c r="GP9" s="580">
        <f>GO9/GM9</f>
        <v>0</v>
      </c>
      <c r="GQ9" s="508">
        <f>'Proy 2022 vs 2019'!AL8*GT$4</f>
        <v>6611.1635999999999</v>
      </c>
      <c r="GR9" s="508">
        <f>'Proy 2022 vs 2019'!AM8*GT$4</f>
        <v>6941.7217799999999</v>
      </c>
      <c r="GS9" s="579"/>
      <c r="GT9" s="580">
        <f>GS9/GQ9</f>
        <v>0</v>
      </c>
      <c r="GU9" s="508">
        <f>'Proy 2022 vs 2019'!AL8*GX$4</f>
        <v>6611.1635999999999</v>
      </c>
      <c r="GV9" s="508">
        <f>'Proy 2022 vs 2019'!AM8*GX$4</f>
        <v>6941.7217799999999</v>
      </c>
      <c r="GW9" s="579"/>
      <c r="GX9" s="580">
        <f>GW9/GU9</f>
        <v>0</v>
      </c>
      <c r="GY9" s="508">
        <f>'Proy 2022 vs 2019'!AL8*HB$4</f>
        <v>6611.1635999999999</v>
      </c>
      <c r="GZ9" s="508">
        <f>'Proy 2022 vs 2019'!AM8*HB$4</f>
        <v>6941.7217799999999</v>
      </c>
      <c r="HA9" s="579"/>
      <c r="HB9" s="580">
        <f>HA9/GY9</f>
        <v>0</v>
      </c>
      <c r="HC9" s="508">
        <f>'Proy 2022 vs 2019'!AL8*HF$4</f>
        <v>7713.0242000000007</v>
      </c>
      <c r="HD9" s="508">
        <f>'Proy 2022 vs 2019'!AM8*HF$4</f>
        <v>8098.6754100000007</v>
      </c>
      <c r="HE9" s="579"/>
      <c r="HF9" s="580">
        <f>HE9/HC9</f>
        <v>0</v>
      </c>
      <c r="HG9" s="508">
        <f>'Proy 2022 vs 2019'!AL8*HJ$4</f>
        <v>8814.8847999999998</v>
      </c>
      <c r="HH9" s="508">
        <f>'Proy 2022 vs 2019'!AM8*HJ$4</f>
        <v>9255.6290399999998</v>
      </c>
      <c r="HI9" s="579"/>
      <c r="HJ9" s="580">
        <f>HI9/HG9</f>
        <v>0</v>
      </c>
      <c r="HK9" s="508">
        <f>'Proy 2022 vs 2019'!AL8*HN$4</f>
        <v>12120.4666</v>
      </c>
      <c r="HL9" s="508">
        <f>'Proy 2022 vs 2019'!AM8*HN$4</f>
        <v>12726.48993</v>
      </c>
      <c r="HM9" s="579"/>
      <c r="HN9" s="580">
        <f>HM9/HK9</f>
        <v>0</v>
      </c>
      <c r="HO9" s="494">
        <f>GM9+GQ9+GU9+GY9+HC9+HG9+HK9</f>
        <v>55093.03</v>
      </c>
      <c r="HP9" s="489">
        <f>GN9+GR9+GV9+GZ9+HD9+HH9+HL9</f>
        <v>57847.681500000006</v>
      </c>
      <c r="HQ9" s="671">
        <f>GO9+GS9+GW9+HA9+HE9+HI9+HM9</f>
        <v>0</v>
      </c>
      <c r="HR9" s="663">
        <f>HQ9/HO9</f>
        <v>0</v>
      </c>
      <c r="HS9" s="508">
        <f>'Proy 2022 vs 2019'!AL8*HV$4</f>
        <v>6611.1635999999999</v>
      </c>
      <c r="HT9" s="508">
        <f>'Proy 2022 vs 2019'!AM8*HV$4</f>
        <v>6941.7217799999999</v>
      </c>
      <c r="HU9" s="579"/>
      <c r="HV9" s="580">
        <f>HU9/HS9</f>
        <v>0</v>
      </c>
      <c r="HW9" s="508">
        <f>'Proy 2022 vs 2019'!AL8*HZ$4</f>
        <v>6611.1635999999999</v>
      </c>
      <c r="HX9" s="508">
        <f>'Proy 2022 vs 2019'!AM8*HZ$4</f>
        <v>6941.7217799999999</v>
      </c>
      <c r="HY9" s="579"/>
      <c r="HZ9" s="580">
        <f>HY9/HW9</f>
        <v>0</v>
      </c>
      <c r="IA9" s="508">
        <f>'Proy 2022 vs 2019'!AL8*ID$4</f>
        <v>6611.1635999999999</v>
      </c>
      <c r="IB9" s="508">
        <f>'Proy 2022 vs 2019'!AM8*ID$4</f>
        <v>6941.7217799999999</v>
      </c>
      <c r="IC9" s="579"/>
      <c r="ID9" s="580">
        <f>IC9/IA9</f>
        <v>0</v>
      </c>
      <c r="IE9" s="508">
        <f>'Proy 2022 vs 2019'!AL8*IH$4</f>
        <v>6611.1635999999999</v>
      </c>
      <c r="IF9" s="508">
        <f>'Proy 2022 vs 2019'!AM8*IH$4</f>
        <v>6941.7217799999999</v>
      </c>
      <c r="IG9" s="579"/>
      <c r="IH9" s="580">
        <f>IG9/IE9</f>
        <v>0</v>
      </c>
      <c r="II9" s="508">
        <f>'Proy 2022 vs 2019'!AL8*IL$4</f>
        <v>7713.0242000000007</v>
      </c>
      <c r="IJ9" s="508">
        <f>'Proy 2022 vs 2019'!AM8*IL$4</f>
        <v>8098.6754100000007</v>
      </c>
      <c r="IK9" s="579"/>
      <c r="IL9" s="580">
        <f>IK9/II9</f>
        <v>0</v>
      </c>
      <c r="IM9" s="508">
        <f>'Proy 2022 vs 2019'!AL8*IP$4</f>
        <v>8814.8847999999998</v>
      </c>
      <c r="IN9" s="508">
        <f>'Proy 2022 vs 2019'!AM8*IP$4</f>
        <v>9255.6290399999998</v>
      </c>
      <c r="IO9" s="579"/>
      <c r="IP9" s="580">
        <f>IO9/IM9</f>
        <v>0</v>
      </c>
      <c r="IQ9" s="508">
        <f>'Proy 2022 vs 2019'!AL8*IT$4</f>
        <v>12120.4666</v>
      </c>
      <c r="IR9" s="508">
        <f>'Proy 2022 vs 2019'!AM8*IT$4</f>
        <v>12726.48993</v>
      </c>
      <c r="IS9" s="579"/>
      <c r="IT9" s="580">
        <f>IS9/IQ9</f>
        <v>0</v>
      </c>
      <c r="IU9" s="494">
        <f>HS9+HW9+IA9+IE9+II9+IM9+IQ9</f>
        <v>55093.03</v>
      </c>
      <c r="IV9" s="489">
        <f>HT9+HX9+IB9+IF9+IJ9+IN9+IR9</f>
        <v>57847.681500000006</v>
      </c>
      <c r="IW9" s="662">
        <f>HU9+HY9+IC9+IG9+IK9+IO9+IS9</f>
        <v>0</v>
      </c>
      <c r="IX9" s="663">
        <f>IW9/IU9</f>
        <v>0</v>
      </c>
      <c r="IY9" s="508">
        <f>'Proy 2022 vs 2019'!BA8*JB$4</f>
        <v>7579.5707999999995</v>
      </c>
      <c r="IZ9" s="508">
        <f>'Proy 2022 vs 2019'!BB8*JB$4</f>
        <v>7958.5493399999996</v>
      </c>
      <c r="JA9" s="613"/>
      <c r="JB9" s="580">
        <f>JA9/IY9</f>
        <v>0</v>
      </c>
      <c r="JC9" s="508">
        <f>'Proy 2022 vs 2019'!BA8*JF$4</f>
        <v>7579.5707999999995</v>
      </c>
      <c r="JD9" s="508">
        <f>'Proy 2022 vs 2019'!BB8*JF$4</f>
        <v>7958.5493399999996</v>
      </c>
      <c r="JE9" s="613"/>
      <c r="JF9" s="580">
        <f>JE9/JC9</f>
        <v>0</v>
      </c>
      <c r="JG9" s="508">
        <f>'Proy 2022 vs 2019'!BA8*JJ$4</f>
        <v>7579.5707999999995</v>
      </c>
      <c r="JH9" s="508">
        <f>'Proy 2022 vs 2019'!BB8*JJ$4</f>
        <v>7958.5493399999996</v>
      </c>
      <c r="JI9" s="613"/>
      <c r="JJ9" s="580">
        <f>JI9/JG9</f>
        <v>0</v>
      </c>
      <c r="JK9" s="508">
        <f>'Proy 2022 vs 2019'!BA8*JN$4</f>
        <v>7579.5707999999995</v>
      </c>
      <c r="JL9" s="508">
        <f>'Proy 2022 vs 2019'!BB8*JN$4</f>
        <v>7958.5493399999996</v>
      </c>
      <c r="JM9" s="613"/>
      <c r="JN9" s="580">
        <f>JM9/JK9</f>
        <v>0</v>
      </c>
      <c r="JO9" s="508">
        <f>'Proy 2022 vs 2019'!BA8*JR$4</f>
        <v>8842.8325999999997</v>
      </c>
      <c r="JP9" s="508">
        <f>'Proy 2022 vs 2019'!BB8*JR$4</f>
        <v>9284.9742300000016</v>
      </c>
      <c r="JQ9" s="613"/>
      <c r="JR9" s="580">
        <f>JQ9/JO9</f>
        <v>0</v>
      </c>
      <c r="JS9" s="508">
        <f>'Proy 2022 vs 2019'!BA8*JV$4</f>
        <v>10106.0944</v>
      </c>
      <c r="JT9" s="508">
        <f>'Proy 2022 vs 2019'!BB8*JV$4</f>
        <v>10611.39912</v>
      </c>
      <c r="JU9" s="613"/>
      <c r="JV9" s="580">
        <f>JU9/JS9</f>
        <v>0</v>
      </c>
      <c r="JW9" s="508">
        <f>'Proy 2022 vs 2019'!BA8*JZ$4</f>
        <v>13895.879799999999</v>
      </c>
      <c r="JX9" s="508">
        <f>'Proy 2022 vs 2019'!BB8*JZ$4</f>
        <v>14590.673790000001</v>
      </c>
      <c r="JY9" s="613"/>
      <c r="JZ9" s="580">
        <f>JY9/JW9</f>
        <v>0</v>
      </c>
      <c r="KA9" s="494">
        <f>IY9+JC9+JG9+JK9+JO9+JS9+JW9</f>
        <v>63163.09</v>
      </c>
      <c r="KB9" s="489">
        <f>IZ9+JD9+JH9+JL9+JP9+JT9+JX9</f>
        <v>66321.244500000001</v>
      </c>
      <c r="KC9" s="607">
        <f>JA9+JE9+JI9+JM9+JQ9+JU9+JY9</f>
        <v>0</v>
      </c>
      <c r="KD9" s="590">
        <f>KC9/KA9</f>
        <v>0</v>
      </c>
      <c r="KE9" s="508">
        <f>'Proy 2022 vs 2019'!BF8*KH$4</f>
        <v>8040.9192000000003</v>
      </c>
      <c r="KF9" s="508">
        <f>'Proy 2022 vs 2019'!BG8*KH$4</f>
        <v>8442.9651599999997</v>
      </c>
      <c r="KG9" s="579"/>
      <c r="KH9" s="580">
        <f>KG9/KE9</f>
        <v>0</v>
      </c>
      <c r="KI9" s="508">
        <f>'Proy 2022 vs 2019'!BF8*KL$4</f>
        <v>8040.9192000000003</v>
      </c>
      <c r="KJ9" s="508">
        <f>'Proy 2022 vs 2019'!BG8*KL$4</f>
        <v>8442.9651599999997</v>
      </c>
      <c r="KK9" s="579"/>
      <c r="KL9" s="580">
        <f>KK9/KI9</f>
        <v>0</v>
      </c>
      <c r="KM9" s="508">
        <f>'Proy 2022 vs 2019'!BF8*KP$4</f>
        <v>8040.9192000000003</v>
      </c>
      <c r="KN9" s="508">
        <f>'Proy 2022 vs 2019'!BG8*KP$4</f>
        <v>8442.9651599999997</v>
      </c>
      <c r="KO9" s="579"/>
      <c r="KP9" s="580">
        <f>KO9/KM9</f>
        <v>0</v>
      </c>
      <c r="KQ9" s="508">
        <f>'Proy 2022 vs 2019'!BF8*KT$4</f>
        <v>8040.9192000000003</v>
      </c>
      <c r="KR9" s="508">
        <f>'Proy 2022 vs 2019'!BG8*KT$4</f>
        <v>8442.9651599999997</v>
      </c>
      <c r="KS9" s="579"/>
      <c r="KT9" s="580">
        <f>KS9/KQ9</f>
        <v>0</v>
      </c>
      <c r="KU9" s="508">
        <f>'Proy 2022 vs 2019'!BF8*KX$4</f>
        <v>9381.0724000000009</v>
      </c>
      <c r="KV9" s="508">
        <f>'Proy 2022 vs 2019'!BG8*KX$4</f>
        <v>9850.1260200000015</v>
      </c>
      <c r="KW9" s="579"/>
      <c r="KX9" s="580">
        <f>KW9/KU9</f>
        <v>0</v>
      </c>
      <c r="KY9" s="508">
        <f>'Proy 2022 vs 2019'!BF8*LB$4</f>
        <v>10721.225600000002</v>
      </c>
      <c r="KZ9" s="508">
        <f>'Proy 2022 vs 2019'!BG8*LB$4</f>
        <v>11257.286880000001</v>
      </c>
      <c r="LA9" s="579"/>
      <c r="LB9" s="580">
        <f>LA9/KY9</f>
        <v>0</v>
      </c>
      <c r="LC9" s="508">
        <f>'Proy 2022 vs 2019'!BF8*LF$4</f>
        <v>14741.685200000002</v>
      </c>
      <c r="LD9" s="508">
        <f>'Proy 2022 vs 2019'!BG8*LF$4</f>
        <v>15478.769460000001</v>
      </c>
      <c r="LE9" s="579"/>
      <c r="LF9" s="580">
        <f>LE9/LC9</f>
        <v>0</v>
      </c>
      <c r="LG9" s="494">
        <f>KE9+KI9+KM9+KQ9+KU9+KY9+LC9</f>
        <v>67007.660000000018</v>
      </c>
      <c r="LH9" s="489">
        <f>KF9+KJ9+KN9+KR9+KV9+KZ9+LD9</f>
        <v>70358.043000000005</v>
      </c>
      <c r="LI9" s="608">
        <f>KG9+KK9+KO9+KS9+KW9+LA9+LE9</f>
        <v>0</v>
      </c>
      <c r="LJ9" s="590">
        <f>LI9/LG9</f>
        <v>0</v>
      </c>
      <c r="LK9" s="508">
        <f>'Proy 2022 vs 2019'!BK8*LN$4</f>
        <v>9159.3252000000011</v>
      </c>
      <c r="LL9" s="508">
        <f>'Proy 2022 vs 2019'!BL8*LN$4</f>
        <v>9617.2914600000004</v>
      </c>
      <c r="LM9" s="579"/>
      <c r="LN9" s="580">
        <f>LM9/LK9</f>
        <v>0</v>
      </c>
      <c r="LO9" s="508">
        <f>'Proy 2022 vs 2019'!BK8*LR$4</f>
        <v>9159.3252000000011</v>
      </c>
      <c r="LP9" s="508">
        <f>'Proy 2022 vs 2019'!BL8*LR$4</f>
        <v>9617.2914600000004</v>
      </c>
      <c r="LQ9" s="579"/>
      <c r="LR9" s="580">
        <f>LQ9/LO9</f>
        <v>0</v>
      </c>
      <c r="LS9" s="508">
        <f>'Proy 2022 vs 2019'!BK8*LV$4</f>
        <v>9159.3252000000011</v>
      </c>
      <c r="LT9" s="508">
        <f>'Proy 2022 vs 2019'!BL8*LV$4</f>
        <v>9617.2914600000004</v>
      </c>
      <c r="LU9" s="579"/>
      <c r="LV9" s="580">
        <f>LU9/LS9</f>
        <v>0</v>
      </c>
      <c r="LW9" s="508">
        <f>'Proy 2022 vs 2019'!BK8*LZ$4</f>
        <v>9159.3252000000011</v>
      </c>
      <c r="LX9" s="508">
        <f>'Proy 2022 vs 2019'!BL8*LZ$4</f>
        <v>9617.2914600000004</v>
      </c>
      <c r="LY9" s="579"/>
      <c r="LZ9" s="580">
        <f>LY9/LW9</f>
        <v>0</v>
      </c>
      <c r="MA9" s="508">
        <f>'Proy 2022 vs 2019'!BK8*MD$4</f>
        <v>10685.879400000002</v>
      </c>
      <c r="MB9" s="508">
        <f>'Proy 2022 vs 2019'!BL8*MD$4</f>
        <v>11220.173370000002</v>
      </c>
      <c r="MC9" s="579"/>
      <c r="MD9" s="580">
        <f>MC9/MA9</f>
        <v>0</v>
      </c>
      <c r="ME9" s="508">
        <f>'Proy 2022 vs 2019'!BK8*MH$4</f>
        <v>12212.433600000002</v>
      </c>
      <c r="MF9" s="508">
        <f>'Proy 2022 vs 2019'!BL8*MH$4</f>
        <v>12823.055280000002</v>
      </c>
      <c r="MG9" s="579"/>
      <c r="MH9" s="580">
        <f>MG9/ME9</f>
        <v>0</v>
      </c>
      <c r="MI9" s="508">
        <f>'Proy 2022 vs 2019'!BK8*ML$4</f>
        <v>16792.0962</v>
      </c>
      <c r="MJ9" s="508">
        <f>'Proy 2022 vs 2019'!BL8*ML$4</f>
        <v>17631.701010000001</v>
      </c>
      <c r="MK9" s="579"/>
      <c r="ML9" s="580">
        <f>MK9/MI9</f>
        <v>0</v>
      </c>
      <c r="MM9" s="494">
        <f>LK9+LO9+LS9+LW9+MA9+ME9+MI9</f>
        <v>76327.710000000006</v>
      </c>
      <c r="MN9" s="489">
        <f>LL9+LP9+LT9+LX9+MB9+MF9+MJ9</f>
        <v>80144.09550000001</v>
      </c>
      <c r="MO9" s="608">
        <f>LM9+LQ9+LU9+LY9+MC9+MG9+MK9</f>
        <v>0</v>
      </c>
      <c r="MP9" s="590">
        <f>MO9/MM9</f>
        <v>0</v>
      </c>
      <c r="MQ9" s="508">
        <f>'Proy 2022 vs 2019'!BP8*MT$4</f>
        <v>8672.7695999999996</v>
      </c>
      <c r="MR9" s="508">
        <f>'Proy 2022 vs 2019'!BQ8*MT$4</f>
        <v>9106.4080800000011</v>
      </c>
      <c r="MS9" s="579"/>
      <c r="MT9" s="580">
        <f>MS9/MQ9</f>
        <v>0</v>
      </c>
      <c r="MU9" s="508">
        <f>'Proy 2022 vs 2019'!BP8*MX$4</f>
        <v>8672.7695999999996</v>
      </c>
      <c r="MV9" s="508">
        <f>'Proy 2022 vs 2019'!BQ8*MX$4</f>
        <v>9106.4080800000011</v>
      </c>
      <c r="MW9" s="579"/>
      <c r="MX9" s="580">
        <f>MW9/MU9</f>
        <v>0</v>
      </c>
      <c r="MY9" s="508">
        <f>'Proy 2022 vs 2019'!BP8*NB$4</f>
        <v>8672.7695999999996</v>
      </c>
      <c r="MZ9" s="508">
        <f>'Proy 2022 vs 2019'!BQ8*NB$4</f>
        <v>9106.4080800000011</v>
      </c>
      <c r="NA9" s="579"/>
      <c r="NB9" s="580">
        <f>NA9/MY9</f>
        <v>0</v>
      </c>
      <c r="NC9" s="508">
        <f>'Proy 2022 vs 2019'!BP8*NF$4</f>
        <v>8672.7695999999996</v>
      </c>
      <c r="ND9" s="508">
        <f>'Proy 2022 vs 2019'!BQ8*NF$4</f>
        <v>9106.4080800000011</v>
      </c>
      <c r="NE9" s="579"/>
      <c r="NF9" s="580">
        <f>NE9/NC9</f>
        <v>0</v>
      </c>
      <c r="NG9" s="508">
        <f>'Proy 2022 vs 2019'!BP8*NJ$4</f>
        <v>10118.231200000002</v>
      </c>
      <c r="NH9" s="508">
        <f>'Proy 2022 vs 2019'!BQ8*NJ$4</f>
        <v>10624.142760000002</v>
      </c>
      <c r="NI9" s="579"/>
      <c r="NJ9" s="580">
        <f>NI9/NG9</f>
        <v>0</v>
      </c>
      <c r="NK9" s="508">
        <f>'Proy 2022 vs 2019'!BP8*NN$4</f>
        <v>11563.692800000001</v>
      </c>
      <c r="NL9" s="508">
        <f>'Proy 2022 vs 2019'!BQ8*NN$4</f>
        <v>12141.877440000002</v>
      </c>
      <c r="NM9" s="579"/>
      <c r="NN9" s="580">
        <f>NM9/NK9</f>
        <v>0</v>
      </c>
      <c r="NO9" s="508">
        <f>'Proy 2022 vs 2019'!BP8*NR$4</f>
        <v>15900.077600000001</v>
      </c>
      <c r="NP9" s="508">
        <f>'Proy 2022 vs 2019'!BQ8*NR$4</f>
        <v>16695.081480000004</v>
      </c>
      <c r="NQ9" s="579"/>
      <c r="NR9" s="580">
        <f>NQ9/NO9</f>
        <v>0</v>
      </c>
      <c r="NS9" s="494">
        <f>MQ9+MU9+MY9+NC9+NG9+NK9+NO9</f>
        <v>72273.08</v>
      </c>
      <c r="NT9" s="489">
        <f>MR9+MV9+MZ9+ND9+NH9+NL9+NP9</f>
        <v>75886.734000000011</v>
      </c>
      <c r="NU9" s="589">
        <f>MS9+MW9+NA9+NE9+NI9+NM9+NQ9</f>
        <v>0</v>
      </c>
      <c r="NV9" s="590">
        <f>NU9/NS9</f>
        <v>0</v>
      </c>
      <c r="NW9" s="508">
        <f>'Proy 2022 vs 2019'!BU8*NZ$4</f>
        <v>8617.8047999999981</v>
      </c>
      <c r="NX9" s="508">
        <f>'Proy 2022 vs 2019'!BV8*NZ$4</f>
        <v>9048.6950400000005</v>
      </c>
      <c r="NY9" s="579"/>
      <c r="NZ9" s="580">
        <f>NY9/NW9</f>
        <v>0</v>
      </c>
      <c r="OA9" s="508">
        <f>'Proy 2022 vs 2019'!BU8*OD$4</f>
        <v>8617.8047999999981</v>
      </c>
      <c r="OB9" s="508">
        <f>'Proy 2022 vs 2019'!BV8*OD$4</f>
        <v>9048.6950400000005</v>
      </c>
      <c r="OC9" s="579"/>
      <c r="OD9" s="580">
        <f>OC9/OA9</f>
        <v>0</v>
      </c>
      <c r="OE9" s="508">
        <f>'Proy 2022 vs 2019'!BU8*OH$4</f>
        <v>8617.8047999999981</v>
      </c>
      <c r="OF9" s="508">
        <f>'Proy 2022 vs 2019'!BV8*OH$4</f>
        <v>9048.6950400000005</v>
      </c>
      <c r="OG9" s="579"/>
      <c r="OH9" s="580">
        <f>OG9/OE9</f>
        <v>0</v>
      </c>
      <c r="OI9" s="508">
        <f>'Proy 2022 vs 2019'!BU8*OL$4</f>
        <v>8617.8047999999981</v>
      </c>
      <c r="OJ9" s="508">
        <f>'Proy 2022 vs 2019'!BV8*OL$4</f>
        <v>9048.6950400000005</v>
      </c>
      <c r="OK9" s="579"/>
      <c r="OL9" s="580">
        <f>OK9/OI9</f>
        <v>0</v>
      </c>
      <c r="OM9" s="508">
        <f>'Proy 2022 vs 2019'!BU8*OP$4</f>
        <v>10054.105600000001</v>
      </c>
      <c r="ON9" s="508">
        <f>'Proy 2022 vs 2019'!BV8*OP$4</f>
        <v>10556.810880000001</v>
      </c>
      <c r="OO9" s="579"/>
      <c r="OP9" s="580">
        <f>OO9/OM9</f>
        <v>0</v>
      </c>
      <c r="OQ9" s="508">
        <f>'Proy 2022 vs 2019'!BU8*OT$4</f>
        <v>11490.4064</v>
      </c>
      <c r="OR9" s="508">
        <f>'Proy 2022 vs 2019'!BV8*OT$4</f>
        <v>12064.926720000001</v>
      </c>
      <c r="OS9" s="579"/>
      <c r="OT9" s="580">
        <f>OS9/OQ9</f>
        <v>0</v>
      </c>
      <c r="OU9" s="508">
        <f>'Proy 2022 vs 2019'!BU8*OX$4</f>
        <v>15799.308799999999</v>
      </c>
      <c r="OV9" s="508">
        <f>'Proy 2022 vs 2019'!BV8*OX$4</f>
        <v>16589.274239999999</v>
      </c>
      <c r="OW9" s="579"/>
      <c r="OX9" s="580">
        <f>OW9/OU9</f>
        <v>0</v>
      </c>
      <c r="OY9" s="494">
        <f>NW9+OA9+OE9+OI9+OM9+OQ9+OU9</f>
        <v>71815.039999999994</v>
      </c>
      <c r="OZ9" s="489">
        <f>NX9+OB9+OF9+OJ9+ON9+OR9+OV9</f>
        <v>75405.792000000001</v>
      </c>
      <c r="PA9" s="589">
        <f>NY9+OC9+OG9+OK9+OO9+OS9+OW9</f>
        <v>0</v>
      </c>
      <c r="PB9" s="590">
        <f>PA9/OY9</f>
        <v>0</v>
      </c>
      <c r="PC9" s="508">
        <f>'Proy 2022 vs 2019'!CE8*PF$4</f>
        <v>8963.377199999999</v>
      </c>
      <c r="PD9" s="508">
        <f>'Proy 2022 vs 2019'!CF8*PF$4</f>
        <v>9411.5460599999988</v>
      </c>
      <c r="PE9" s="613"/>
      <c r="PF9" s="580">
        <f>PE9/PC9</f>
        <v>0</v>
      </c>
      <c r="PG9" s="508">
        <f>'Proy 2022 vs 2019'!CE8*PJ$4</f>
        <v>8963.377199999999</v>
      </c>
      <c r="PH9" s="508">
        <f>'Proy 2022 vs 2019'!CF8*PJ$4</f>
        <v>9411.5460599999988</v>
      </c>
      <c r="PI9" s="579"/>
      <c r="PJ9" s="580">
        <f>PI9/PG9</f>
        <v>0</v>
      </c>
      <c r="PK9" s="508">
        <f>'Proy 2022 vs 2019'!CE8*PN$4</f>
        <v>8963.377199999999</v>
      </c>
      <c r="PL9" s="508">
        <f>'Proy 2022 vs 2019'!CF8*PN$4</f>
        <v>9411.5460599999988</v>
      </c>
      <c r="PM9" s="579"/>
      <c r="PN9" s="580">
        <f>PM9/PK9</f>
        <v>0</v>
      </c>
      <c r="PO9" s="508">
        <f>'Proy 2022 vs 2019'!CE8*PR$4</f>
        <v>8963.377199999999</v>
      </c>
      <c r="PP9" s="508">
        <f>'Proy 2022 vs 2019'!CF8*PR$4</f>
        <v>9411.5460599999988</v>
      </c>
      <c r="PQ9" s="579"/>
      <c r="PR9" s="580">
        <f>PQ9/PO9</f>
        <v>0</v>
      </c>
      <c r="PS9" s="508">
        <f>'Proy 2022 vs 2019'!CE8*PV$4</f>
        <v>10457.2734</v>
      </c>
      <c r="PT9" s="508">
        <f>'Proy 2022 vs 2019'!CF8*PV$4</f>
        <v>10980.137070000001</v>
      </c>
      <c r="PU9" s="579"/>
      <c r="PV9" s="580">
        <f>PU9/PS9</f>
        <v>0</v>
      </c>
      <c r="PW9" s="508">
        <f>'Proy 2022 vs 2019'!CE8*PZ$4</f>
        <v>11951.169599999999</v>
      </c>
      <c r="PX9" s="508">
        <f>'Proy 2022 vs 2019'!CF8*PZ$4</f>
        <v>12548.728080000001</v>
      </c>
      <c r="PY9" s="579"/>
      <c r="PZ9" s="580">
        <f>PY9/PW9</f>
        <v>0</v>
      </c>
      <c r="QA9" s="508">
        <f>'Proy 2022 vs 2019'!CE8*QD$4</f>
        <v>16432.858199999999</v>
      </c>
      <c r="QB9" s="508">
        <f>'Proy 2022 vs 2019'!CF8*QD$4</f>
        <v>17254.501110000001</v>
      </c>
      <c r="QC9" s="579"/>
      <c r="QD9" s="580">
        <f>QC9/QA9</f>
        <v>0</v>
      </c>
      <c r="QE9" s="494">
        <f>PC9+PG9+PK9+PO9+PS9+PW9+QA9</f>
        <v>74694.81</v>
      </c>
      <c r="QF9" s="489">
        <f>PD9+PH9+PL9+PP9+PT9+PX9+QB9</f>
        <v>78429.550499999998</v>
      </c>
      <c r="QG9" s="670">
        <f>PE9+PI9+PM9+PQ9+PU9+PY9+QC9</f>
        <v>0</v>
      </c>
      <c r="QH9" s="663">
        <f>QG9/QE9</f>
        <v>0</v>
      </c>
      <c r="QI9" s="508">
        <f>'Proy 2022 vs 2019'!CJ8*QL$4</f>
        <v>8825.6243999999988</v>
      </c>
      <c r="QJ9" s="508">
        <f>'Proy 2022 vs 2019'!CK8*QL$4</f>
        <v>9266.9056199999995</v>
      </c>
      <c r="QK9" s="579"/>
      <c r="QL9" s="580">
        <f>QK9/QI9</f>
        <v>0</v>
      </c>
      <c r="QM9" s="508">
        <f>'Proy 2022 vs 2019'!CJ8*QP$4</f>
        <v>8825.6243999999988</v>
      </c>
      <c r="QN9" s="508">
        <f>'Proy 2022 vs 2019'!CK8*QP$4</f>
        <v>9266.9056199999995</v>
      </c>
      <c r="QO9" s="579"/>
      <c r="QP9" s="580">
        <f>QO9/QM9</f>
        <v>0</v>
      </c>
      <c r="QQ9" s="508">
        <f>'Proy 2022 vs 2019'!CJ8*QT$4</f>
        <v>8825.6243999999988</v>
      </c>
      <c r="QR9" s="508">
        <f>'Proy 2022 vs 2019'!CK8*QT$4</f>
        <v>9266.9056199999995</v>
      </c>
      <c r="QS9" s="579"/>
      <c r="QT9" s="580">
        <f>QS9/QQ9</f>
        <v>0</v>
      </c>
      <c r="QU9" s="508">
        <f>'Proy 2022 vs 2019'!CJ8*QX$4</f>
        <v>8825.6243999999988</v>
      </c>
      <c r="QV9" s="508">
        <f>'Proy 2022 vs 2019'!CK8*QX$4</f>
        <v>9266.9056199999995</v>
      </c>
      <c r="QW9" s="579"/>
      <c r="QX9" s="580">
        <f>QW9/QU9</f>
        <v>0</v>
      </c>
      <c r="QY9" s="508">
        <f>'Proy 2022 vs 2019'!CJ8*RB$4</f>
        <v>10296.561799999999</v>
      </c>
      <c r="QZ9" s="508">
        <f>'Proy 2022 vs 2019'!CK8*RB$4</f>
        <v>10811.38989</v>
      </c>
      <c r="RA9" s="579"/>
      <c r="RB9" s="580">
        <f>RA9/QY9</f>
        <v>0</v>
      </c>
      <c r="RC9" s="508">
        <f>'Proy 2022 vs 2019'!CJ8*RF$4</f>
        <v>11767.4992</v>
      </c>
      <c r="RD9" s="508">
        <f>'Proy 2022 vs 2019'!CK8*RF$4</f>
        <v>12355.874159999999</v>
      </c>
      <c r="RE9" s="579"/>
      <c r="RF9" s="580">
        <f>RE9/RC9</f>
        <v>0</v>
      </c>
      <c r="RG9" s="508">
        <f>'Proy 2022 vs 2019'!CJ8*RJ$4</f>
        <v>16180.311399999999</v>
      </c>
      <c r="RH9" s="508">
        <f>'Proy 2022 vs 2019'!CK8*RJ$4</f>
        <v>16989.326969999998</v>
      </c>
      <c r="RI9" s="579"/>
      <c r="RJ9" s="580">
        <f>RI9/RG9</f>
        <v>0</v>
      </c>
      <c r="RK9" s="494">
        <f>QI9+QM9+QQ9+QU9+QY9+RC9+RG9</f>
        <v>73546.87</v>
      </c>
      <c r="RL9" s="489">
        <f>QJ9+QN9+QR9+QV9+QZ9+RD9+RH9</f>
        <v>77224.213499999998</v>
      </c>
      <c r="RM9" s="671">
        <f>QK9+QO9+QS9+QW9+RA9+RE9+RI9</f>
        <v>0</v>
      </c>
      <c r="RN9" s="663">
        <f>RM9/RK9</f>
        <v>0</v>
      </c>
      <c r="RO9" s="508">
        <f>'Proy 2022 vs 2019'!CO8*RR$4</f>
        <v>9277.4292000000005</v>
      </c>
      <c r="RP9" s="508">
        <f>'Proy 2022 vs 2019'!CP8*RR$4</f>
        <v>9741.3006600000008</v>
      </c>
      <c r="RQ9" s="579"/>
      <c r="RR9" s="580">
        <f>RQ9/RO9</f>
        <v>0</v>
      </c>
      <c r="RS9" s="508">
        <f>'Proy 2022 vs 2019'!CO8*RV$4</f>
        <v>9277.4292000000005</v>
      </c>
      <c r="RT9" s="508">
        <f>'Proy 2022 vs 2019'!CP8*RV$4</f>
        <v>9741.3006600000008</v>
      </c>
      <c r="RU9" s="579"/>
      <c r="RV9" s="580">
        <f>RU9/RS9</f>
        <v>0</v>
      </c>
      <c r="RW9" s="508">
        <f>'Proy 2022 vs 2019'!CO8*RZ$4</f>
        <v>9277.4292000000005</v>
      </c>
      <c r="RX9" s="508">
        <f>'Proy 2022 vs 2019'!CP8*RZ$4</f>
        <v>9741.3006600000008</v>
      </c>
      <c r="RY9" s="579"/>
      <c r="RZ9" s="580">
        <f>RY9/RW9</f>
        <v>0</v>
      </c>
      <c r="SA9" s="508">
        <f>'Proy 2022 vs 2019'!CO8*SD$4</f>
        <v>9277.4292000000005</v>
      </c>
      <c r="SB9" s="508">
        <f>'Proy 2022 vs 2019'!CP8*SD$4</f>
        <v>9741.3006600000008</v>
      </c>
      <c r="SC9" s="579"/>
      <c r="SD9" s="580">
        <f>SC9/SA9</f>
        <v>0</v>
      </c>
      <c r="SE9" s="508">
        <f>'Proy 2022 vs 2019'!CO8*SH$4</f>
        <v>10823.667400000002</v>
      </c>
      <c r="SF9" s="508">
        <f>'Proy 2022 vs 2019'!CP8*SH$4</f>
        <v>11364.850770000003</v>
      </c>
      <c r="SG9" s="579"/>
      <c r="SH9" s="580">
        <f>SG9/SE9</f>
        <v>0</v>
      </c>
      <c r="SI9" s="508">
        <f>'Proy 2022 vs 2019'!CO8*SL$4</f>
        <v>12369.9056</v>
      </c>
      <c r="SJ9" s="508">
        <f>'Proy 2022 vs 2019'!CP8*SL$4</f>
        <v>12988.400880000003</v>
      </c>
      <c r="SK9" s="579"/>
      <c r="SL9" s="580">
        <f>SK9/SI9</f>
        <v>0</v>
      </c>
      <c r="SM9" s="508">
        <f>'Proy 2022 vs 2019'!CO8*SP$4</f>
        <v>17008.620200000001</v>
      </c>
      <c r="SN9" s="508">
        <f>'Proy 2022 vs 2019'!CP8*SP$4</f>
        <v>17859.051210000001</v>
      </c>
      <c r="SO9" s="579"/>
      <c r="SP9" s="580">
        <f>SO9/SM9</f>
        <v>0</v>
      </c>
      <c r="SQ9" s="494">
        <f>RO9+RS9+RW9+SA9+SE9+SI9+SM9</f>
        <v>77311.91</v>
      </c>
      <c r="SR9" s="489">
        <f>RP9+RT9+RX9+SB9+SF9+SJ9+SN9</f>
        <v>81177.505500000014</v>
      </c>
      <c r="SS9" s="671">
        <f>RQ9+RU9+RY9+SC9+SG9+SK9+SO9</f>
        <v>0</v>
      </c>
      <c r="ST9" s="663">
        <f>SS9/SQ9</f>
        <v>0</v>
      </c>
      <c r="SU9" s="508">
        <f>'Proy 2022 vs 2019'!CT8*SX$4</f>
        <v>13363.203599999999</v>
      </c>
      <c r="SV9" s="508">
        <f>'Proy 2022 vs 2019'!CU8*SX$4</f>
        <v>14031.36378</v>
      </c>
      <c r="SW9" s="579"/>
      <c r="SX9" s="580">
        <f>SW9/SU9</f>
        <v>0</v>
      </c>
      <c r="SY9" s="508">
        <f>'Proy 2022 vs 2019'!CT8*TB$4</f>
        <v>13363.203599999999</v>
      </c>
      <c r="SZ9" s="508">
        <f>'Proy 2022 vs 2019'!CU8*TB$4</f>
        <v>14031.36378</v>
      </c>
      <c r="TA9" s="579"/>
      <c r="TB9" s="580">
        <f>TA9/SY9</f>
        <v>0</v>
      </c>
      <c r="TC9" s="508">
        <f>'Proy 2022 vs 2019'!CT8*TF$4</f>
        <v>13363.203599999999</v>
      </c>
      <c r="TD9" s="508">
        <f>'Proy 2022 vs 2019'!CU8*TF$4</f>
        <v>14031.36378</v>
      </c>
      <c r="TE9" s="579"/>
      <c r="TF9" s="580">
        <f>TE9/TC9</f>
        <v>0</v>
      </c>
      <c r="TG9" s="508">
        <f>'Proy 2022 vs 2019'!CT8*TJ$4</f>
        <v>13363.203599999999</v>
      </c>
      <c r="TH9" s="508">
        <f>'Proy 2022 vs 2019'!CU8*TJ$4</f>
        <v>14031.36378</v>
      </c>
      <c r="TI9" s="579"/>
      <c r="TJ9" s="580">
        <f>TI9/TG9</f>
        <v>0</v>
      </c>
      <c r="TK9" s="508">
        <f>'Proy 2022 vs 2019'!CT8*TN$4</f>
        <v>15590.404200000001</v>
      </c>
      <c r="TL9" s="508">
        <f>'Proy 2022 vs 2019'!CU8*TN$4</f>
        <v>16369.924410000001</v>
      </c>
      <c r="TM9" s="579"/>
      <c r="TN9" s="580">
        <f>TM9/TK9</f>
        <v>0</v>
      </c>
      <c r="TO9" s="508">
        <f>'Proy 2022 vs 2019'!CT8*TR$4</f>
        <v>17817.604800000001</v>
      </c>
      <c r="TP9" s="508">
        <f>'Proy 2022 vs 2019'!CU8*TR$4</f>
        <v>18708.48504</v>
      </c>
      <c r="TQ9" s="579"/>
      <c r="TR9" s="580">
        <f>TQ9/TO9</f>
        <v>0</v>
      </c>
      <c r="TS9" s="508">
        <f>'Proy 2022 vs 2019'!CT8*TV$4</f>
        <v>24499.206600000001</v>
      </c>
      <c r="TT9" s="508">
        <f>'Proy 2022 vs 2019'!CU8*TV$4</f>
        <v>25724.166929999999</v>
      </c>
      <c r="TU9" s="579"/>
      <c r="TV9" s="580">
        <f>TU9/TS9</f>
        <v>0</v>
      </c>
      <c r="TW9" s="494">
        <f>SU9+SY9+TC9+TG9+TK9+TO9+TS9</f>
        <v>111360.03</v>
      </c>
      <c r="TX9" s="489">
        <f>SV9+SZ9+TD9+TH9+TL9+TP9+TT9</f>
        <v>116928.03150000001</v>
      </c>
      <c r="TY9" s="662">
        <f>SW9+TA9+TE9+TI9+TM9+TQ9+TU9</f>
        <v>0</v>
      </c>
      <c r="TZ9" s="663">
        <f>TY9/TW9</f>
        <v>0</v>
      </c>
      <c r="UA9" s="508">
        <f>'Proy 2022 vs 2019'!DD8*UD$4</f>
        <v>12077.914799999999</v>
      </c>
      <c r="UB9" s="508">
        <f>'Proy 2022 vs 2019'!DE8*UD$4</f>
        <v>9903.890136</v>
      </c>
      <c r="UC9" s="613"/>
      <c r="UD9" s="580">
        <f>UC9/UA9</f>
        <v>0</v>
      </c>
      <c r="UE9" s="508">
        <f>'Proy 2022 vs 2019'!DD8*UH$4</f>
        <v>12077.914799999999</v>
      </c>
      <c r="UF9" s="508">
        <f>'Proy 2022 vs 2019'!DE8*UH$4</f>
        <v>9903.890136</v>
      </c>
      <c r="UG9" s="579"/>
      <c r="UH9" s="580">
        <f>UG9/UE9</f>
        <v>0</v>
      </c>
      <c r="UI9" s="508">
        <f>'Proy 2022 vs 2019'!DD8*UL$4</f>
        <v>12077.914799999999</v>
      </c>
      <c r="UJ9" s="508">
        <f>'Proy 2022 vs 2019'!DE8*UL$4</f>
        <v>9903.890136</v>
      </c>
      <c r="UK9" s="579"/>
      <c r="UL9" s="580">
        <f>UK9/UI9</f>
        <v>0</v>
      </c>
      <c r="UM9" s="508">
        <f>'Proy 2022 vs 2019'!DD8*UP$4</f>
        <v>12077.914799999999</v>
      </c>
      <c r="UN9" s="508">
        <f>'Proy 2022 vs 2019'!DE8*UP$4</f>
        <v>9903.890136</v>
      </c>
      <c r="UO9" s="579"/>
      <c r="UP9" s="580">
        <f>UO9/UM9</f>
        <v>0</v>
      </c>
      <c r="UQ9" s="508">
        <f>'Proy 2022 vs 2019'!DD8*UT$4</f>
        <v>14090.900600000001</v>
      </c>
      <c r="UR9" s="508">
        <f>'Proy 2022 vs 2019'!DE8*UT$4</f>
        <v>11554.538492</v>
      </c>
      <c r="US9" s="579"/>
      <c r="UT9" s="580">
        <f>US9/UQ9</f>
        <v>0</v>
      </c>
      <c r="UU9" s="508">
        <f>'Proy 2022 vs 2019'!DD8*UX$4</f>
        <v>16103.886399999999</v>
      </c>
      <c r="UV9" s="508">
        <f>'Proy 2022 vs 2019'!DE8*UX$4</f>
        <v>13205.186847999999</v>
      </c>
      <c r="UW9" s="579"/>
      <c r="UX9" s="580">
        <f>UW9/UU9</f>
        <v>0</v>
      </c>
      <c r="UY9" s="508">
        <f>'Proy 2022 vs 2019'!DD8*VB$4</f>
        <v>22142.843799999999</v>
      </c>
      <c r="UZ9" s="508">
        <f>'Proy 2022 vs 2019'!DE8*VB$4</f>
        <v>18157.131915999998</v>
      </c>
      <c r="VA9" s="579"/>
      <c r="VB9" s="580">
        <f>VA9/UY9</f>
        <v>0</v>
      </c>
      <c r="VC9" s="494">
        <f>UA9+UE9+UI9+UM9+UQ9+UU9+UY9</f>
        <v>100649.29</v>
      </c>
      <c r="VD9" s="489">
        <f>UB9+UF9+UJ9+UN9+UR9+UV9+UZ9</f>
        <v>82532.417799999996</v>
      </c>
      <c r="VE9" s="637">
        <f>UC9+UG9+UK9+UO9+US9+UW9+VA9</f>
        <v>0</v>
      </c>
      <c r="VF9" s="639">
        <f>VE9/VC9</f>
        <v>0</v>
      </c>
      <c r="VG9" s="508">
        <f>'Proy 2022 vs 2019'!DI8*VJ$4</f>
        <v>9517.8684000000012</v>
      </c>
      <c r="VH9" s="508">
        <f>'Proy 2022 vs 2019'!DJ8*VJ$4</f>
        <v>13058.515444800001</v>
      </c>
      <c r="VI9" s="579"/>
      <c r="VJ9" s="580">
        <f>VI9/VG9</f>
        <v>0</v>
      </c>
      <c r="VK9" s="508">
        <f>'Proy 2022 vs 2019'!DI8*VN$4</f>
        <v>9517.8684000000012</v>
      </c>
      <c r="VL9" s="508">
        <f>'Proy 2022 vs 2019'!DJ8*VN$4</f>
        <v>13058.515444800001</v>
      </c>
      <c r="VM9" s="579"/>
      <c r="VN9" s="580">
        <f>VM9/VK9</f>
        <v>0</v>
      </c>
      <c r="VO9" s="508">
        <f>'Proy 2022 vs 2019'!DI8*VR$4</f>
        <v>9517.8684000000012</v>
      </c>
      <c r="VP9" s="508">
        <f>'Proy 2022 vs 2019'!DJ8*VR$4</f>
        <v>13058.515444800001</v>
      </c>
      <c r="VQ9" s="579"/>
      <c r="VR9" s="580">
        <f>VQ9/VO9</f>
        <v>0</v>
      </c>
      <c r="VS9" s="508">
        <f>'Proy 2022 vs 2019'!DI8*VV$4</f>
        <v>9517.8684000000012</v>
      </c>
      <c r="VT9" s="508">
        <f>'Proy 2022 vs 2019'!DJ8*VV$4</f>
        <v>13058.515444800001</v>
      </c>
      <c r="VU9" s="579"/>
      <c r="VV9" s="580">
        <f>VU9/VS9</f>
        <v>0</v>
      </c>
      <c r="VW9" s="508">
        <f>'Proy 2022 vs 2019'!DI8*VZ$4</f>
        <v>11104.179800000002</v>
      </c>
      <c r="VX9" s="508">
        <f>'Proy 2022 vs 2019'!DJ8*VZ$4</f>
        <v>15234.934685600003</v>
      </c>
      <c r="VY9" s="579"/>
      <c r="VZ9" s="580">
        <f>VY9/VW9</f>
        <v>0</v>
      </c>
      <c r="WA9" s="508">
        <f>'Proy 2022 vs 2019'!DI8*WD$4</f>
        <v>12690.491200000002</v>
      </c>
      <c r="WB9" s="508">
        <f>'Proy 2022 vs 2019'!DJ8*WD$4</f>
        <v>17411.353926400003</v>
      </c>
      <c r="WC9" s="579"/>
      <c r="WD9" s="580">
        <f>WC9/WA9</f>
        <v>0</v>
      </c>
      <c r="WE9" s="508">
        <f>'Proy 2022 vs 2019'!DI8*WH$4</f>
        <v>17449.4254</v>
      </c>
      <c r="WF9" s="508">
        <f>'Proy 2022 vs 2019'!DJ8*WH$4</f>
        <v>23940.611648800004</v>
      </c>
      <c r="WG9" s="579"/>
      <c r="WH9" s="580">
        <f>WG9/WE9</f>
        <v>0</v>
      </c>
      <c r="WI9" s="494">
        <f>VG9+VK9+VO9+VS9+VW9+WA9+WE9</f>
        <v>79315.570000000007</v>
      </c>
      <c r="WJ9" s="489">
        <f>VH9+VL9+VP9+VT9+VX9+WB9+WF9</f>
        <v>108820.96204000001</v>
      </c>
      <c r="WK9" s="643">
        <f>VI9+VM9+VQ9+VU9+VY9+WC9+WG9</f>
        <v>0</v>
      </c>
      <c r="WL9" s="639">
        <f>WK9/WI9</f>
        <v>0</v>
      </c>
      <c r="WM9" s="508">
        <f>'Proy 2022 vs 2019'!DN8*WP$4</f>
        <v>8912.0435999999991</v>
      </c>
      <c r="WN9" s="508">
        <f>'Proy 2022 vs 2019'!DO8*WP$4</f>
        <v>9357.6457800000007</v>
      </c>
      <c r="WO9" s="579"/>
      <c r="WP9" s="580">
        <f>WO9/WM9</f>
        <v>0</v>
      </c>
      <c r="WQ9" s="508">
        <f>'Proy 2022 vs 2019'!DN8*WT$4</f>
        <v>8912.0435999999991</v>
      </c>
      <c r="WR9" s="508">
        <f>'Proy 2022 vs 2019'!DO8*WT$4</f>
        <v>9357.6457800000007</v>
      </c>
      <c r="WS9" s="579"/>
      <c r="WT9" s="580">
        <f>WS9/WQ9</f>
        <v>0</v>
      </c>
      <c r="WU9" s="508">
        <f>'Proy 2022 vs 2019'!DN8*WX$4</f>
        <v>8912.0435999999991</v>
      </c>
      <c r="WV9" s="508">
        <f>'Proy 2022 vs 2019'!DO8*WX$4</f>
        <v>9357.6457800000007</v>
      </c>
      <c r="WW9" s="579"/>
      <c r="WX9" s="580">
        <f>WW9/WU9</f>
        <v>0</v>
      </c>
      <c r="WY9" s="508">
        <f>'Proy 2022 vs 2019'!DN8*XB$4</f>
        <v>8912.0435999999991</v>
      </c>
      <c r="WZ9" s="508">
        <f>'Proy 2022 vs 2019'!DO8*XB$4</f>
        <v>9357.6457800000007</v>
      </c>
      <c r="XA9" s="579"/>
      <c r="XB9" s="580">
        <f>XA9/WY9</f>
        <v>0</v>
      </c>
      <c r="XC9" s="508">
        <f>'Proy 2022 vs 2019'!DN8*XF$4</f>
        <v>10397.3842</v>
      </c>
      <c r="XD9" s="508">
        <f>'Proy 2022 vs 2019'!DO8*XF$4</f>
        <v>10917.253410000001</v>
      </c>
      <c r="XE9" s="579"/>
      <c r="XF9" s="580">
        <f>XE9/XC9</f>
        <v>0</v>
      </c>
      <c r="XG9" s="508">
        <f>'Proy 2022 vs 2019'!DN8*XJ$4</f>
        <v>11882.7248</v>
      </c>
      <c r="XH9" s="508">
        <f>'Proy 2022 vs 2019'!DO8*XJ$4</f>
        <v>12476.861040000002</v>
      </c>
      <c r="XI9" s="579"/>
      <c r="XJ9" s="580">
        <f>XI9/XG9</f>
        <v>0</v>
      </c>
      <c r="XK9" s="508">
        <f>'Proy 2022 vs 2019'!DN8*XN$4</f>
        <v>16338.7466</v>
      </c>
      <c r="XL9" s="508">
        <f>'Proy 2022 vs 2019'!DO8*XN$4</f>
        <v>17155.683929999999</v>
      </c>
      <c r="XM9" s="579"/>
      <c r="XN9" s="580">
        <f>XM9/XK9</f>
        <v>0</v>
      </c>
      <c r="XO9" s="494">
        <f>WM9+WQ9+WU9+WY9+XC9+XG9+XK9</f>
        <v>74267.03</v>
      </c>
      <c r="XP9" s="489">
        <f>WN9+WR9+WV9+WZ9+XD9+XH9+XL9</f>
        <v>77980.381500000003</v>
      </c>
      <c r="XQ9" s="643">
        <f>WO9+WS9+WW9+XA9+XE9+XI9+XM9</f>
        <v>0</v>
      </c>
      <c r="XR9" s="639">
        <f>XQ9/XO9</f>
        <v>0</v>
      </c>
      <c r="XS9" s="508">
        <f>'Proy 2022 vs 2019'!DS8*XV$4</f>
        <v>9059.3387999999995</v>
      </c>
      <c r="XT9" s="508">
        <f>'Proy 2022 vs 2019'!DT8*XV$4</f>
        <v>9512.3057399999998</v>
      </c>
      <c r="XU9" s="579"/>
      <c r="XV9" s="580">
        <f>XU9/XS9</f>
        <v>0</v>
      </c>
      <c r="XW9" s="508">
        <f>'Proy 2022 vs 2019'!DS8*XZ$4</f>
        <v>9059.3387999999995</v>
      </c>
      <c r="XX9" s="508">
        <f>'Proy 2022 vs 2019'!DT8*XZ$4</f>
        <v>9512.3057399999998</v>
      </c>
      <c r="XY9" s="579"/>
      <c r="XZ9" s="580">
        <f>XY9/XW9</f>
        <v>0</v>
      </c>
      <c r="YA9" s="508">
        <f>'Proy 2022 vs 2019'!DS8*YD$4</f>
        <v>9059.3387999999995</v>
      </c>
      <c r="YB9" s="508">
        <f>'Proy 2022 vs 2019'!DT8*YD$4</f>
        <v>9512.3057399999998</v>
      </c>
      <c r="YC9" s="579"/>
      <c r="YD9" s="580">
        <f>YC9/YA9</f>
        <v>0</v>
      </c>
      <c r="YE9" s="508">
        <f>'Proy 2022 vs 2019'!DS8*YH$4</f>
        <v>9059.3387999999995</v>
      </c>
      <c r="YF9" s="508">
        <f>'Proy 2022 vs 2019'!DT8*YH$4</f>
        <v>9512.3057399999998</v>
      </c>
      <c r="YG9" s="579"/>
      <c r="YH9" s="580">
        <f>YG9/YE9</f>
        <v>0</v>
      </c>
      <c r="YI9" s="508">
        <f>'Proy 2022 vs 2019'!DS8*YL$4</f>
        <v>10569.228600000002</v>
      </c>
      <c r="YJ9" s="508">
        <f>'Proy 2022 vs 2019'!DT8*YL$4</f>
        <v>11097.690030000002</v>
      </c>
      <c r="YK9" s="579"/>
      <c r="YL9" s="580">
        <f>YK9/YI9</f>
        <v>0</v>
      </c>
      <c r="YM9" s="508">
        <f>'Proy 2022 vs 2019'!DS8*YP$4</f>
        <v>12079.118400000001</v>
      </c>
      <c r="YN9" s="508">
        <f>'Proy 2022 vs 2019'!DT8*YP$4</f>
        <v>12683.07432</v>
      </c>
      <c r="YO9" s="579"/>
      <c r="YP9" s="580">
        <f>YO9/YM9</f>
        <v>0</v>
      </c>
      <c r="YQ9" s="508">
        <f>'Proy 2022 vs 2019'!DS8*YT$4</f>
        <v>16608.787800000002</v>
      </c>
      <c r="YR9" s="508">
        <f>'Proy 2022 vs 2019'!DT8*YT$4</f>
        <v>17439.227190000001</v>
      </c>
      <c r="YS9" s="579"/>
      <c r="YT9" s="580">
        <f>YS9/YQ9</f>
        <v>0</v>
      </c>
      <c r="YU9" s="494">
        <f>XS9+XW9+YA9+YE9+YI9+YM9+YQ9</f>
        <v>75494.490000000005</v>
      </c>
      <c r="YV9" s="489">
        <f>XT9+XX9+YB9+YF9+YJ9+YN9+YR9</f>
        <v>79269.214500000002</v>
      </c>
      <c r="YW9" s="648">
        <f>XU9+XY9+YC9+YG9+YK9+YO9+YS9</f>
        <v>0</v>
      </c>
      <c r="YX9" s="639">
        <f>YW9/YU9</f>
        <v>0</v>
      </c>
      <c r="YY9" s="710">
        <f>'Proy 2022 vs 2019'!EC8*ZB$4</f>
        <v>9107.4599999999991</v>
      </c>
      <c r="YZ9" s="710">
        <f>'Proy 2022 vs 2019'!ED8*ZB$4</f>
        <v>9562.8330000000005</v>
      </c>
      <c r="ZA9" s="613"/>
      <c r="ZB9" s="580">
        <f>ZA9/YY9</f>
        <v>0</v>
      </c>
      <c r="ZC9" s="508">
        <f>'Proy 2022 vs 2019'!EC8*ZF$4</f>
        <v>9107.4599999999991</v>
      </c>
      <c r="ZD9" s="508">
        <f>'Proy 2022 vs 2019'!ED8*ZF$4</f>
        <v>9562.8330000000005</v>
      </c>
      <c r="ZE9" s="613"/>
      <c r="ZF9" s="580">
        <f>ZE9/ZC9</f>
        <v>0</v>
      </c>
      <c r="ZG9" s="508">
        <f>'Proy 2022 vs 2019'!EC8*ZJ$4</f>
        <v>9107.4599999999991</v>
      </c>
      <c r="ZH9" s="508">
        <f>'Proy 2022 vs 2019'!ED8*ZJ$4</f>
        <v>9562.8330000000005</v>
      </c>
      <c r="ZI9" s="613"/>
      <c r="ZJ9" s="580">
        <f>ZI9/ZG9</f>
        <v>0</v>
      </c>
      <c r="ZK9" s="508">
        <f>'Proy 2022 vs 2019'!EC8*ZN$4</f>
        <v>9107.4599999999991</v>
      </c>
      <c r="ZL9" s="508">
        <f>'Proy 2022 vs 2019'!ED8*ZN$4</f>
        <v>9562.8330000000005</v>
      </c>
      <c r="ZM9" s="613"/>
      <c r="ZN9" s="580">
        <f>ZM9/ZK9</f>
        <v>0</v>
      </c>
      <c r="ZO9" s="508">
        <f>'Proy 2022 vs 2019'!EC8*ZR$4</f>
        <v>10625.37</v>
      </c>
      <c r="ZP9" s="508">
        <f>'Proy 2022 vs 2019'!ED8*ZR$4</f>
        <v>11156.638500000003</v>
      </c>
      <c r="ZQ9" s="613"/>
      <c r="ZR9" s="580">
        <f>ZQ9/ZO9</f>
        <v>0</v>
      </c>
      <c r="ZS9" s="508">
        <f>'Proy 2022 vs 2019'!EC8*ZV$4</f>
        <v>12143.28</v>
      </c>
      <c r="ZT9" s="508">
        <f>'Proy 2022 vs 2019'!ED8*ZV$4</f>
        <v>12750.444000000001</v>
      </c>
      <c r="ZU9" s="613"/>
      <c r="ZV9" s="580">
        <f>ZU9/ZS9</f>
        <v>0</v>
      </c>
      <c r="ZW9" s="508">
        <f>'Proy 2022 vs 2019'!EC8*ZZ$4</f>
        <v>16697.009999999998</v>
      </c>
      <c r="ZX9" s="508">
        <f>'Proy 2022 vs 2019'!ED8*ZZ$4</f>
        <v>17531.860500000003</v>
      </c>
      <c r="ZY9" s="613"/>
      <c r="ZZ9" s="580">
        <f>ZY9/ZW9</f>
        <v>0</v>
      </c>
      <c r="AAA9" s="494">
        <f>YY9+ZC9+ZG9+ZK9+ZO9+ZS9+ZW9</f>
        <v>75895.5</v>
      </c>
      <c r="AAB9" s="489">
        <f>YZ9+ZD9+ZH9+ZL9+ZP9+ZT9+ZX9</f>
        <v>79690.275000000009</v>
      </c>
      <c r="AAC9" s="607">
        <f>ZA9+ZE9+ZI9+ZM9+ZQ9+ZU9+ZY9</f>
        <v>0</v>
      </c>
      <c r="AAD9" s="590">
        <f>AAC9/AAA9</f>
        <v>0</v>
      </c>
      <c r="AAE9" s="508">
        <f>'Proy 2022 vs 2019'!EH8*AAH$4</f>
        <v>9787.4867999999988</v>
      </c>
      <c r="AAF9" s="508">
        <f>'Proy 2022 vs 2019'!EI8*AAH$4</f>
        <v>10276.861139999999</v>
      </c>
      <c r="AAG9" s="579"/>
      <c r="AAH9" s="580">
        <f>AAG9/AAE9</f>
        <v>0</v>
      </c>
      <c r="AAI9" s="508">
        <f>'Proy 2022 vs 2019'!EH8*AAL$4</f>
        <v>9787.4867999999988</v>
      </c>
      <c r="AAJ9" s="508">
        <f>'Proy 2022 vs 2019'!EI8*AAL$4</f>
        <v>10276.861139999999</v>
      </c>
      <c r="AAK9" s="579"/>
      <c r="AAL9" s="580">
        <f>AAK9/AAI9</f>
        <v>0</v>
      </c>
      <c r="AAM9" s="508">
        <f>'Proy 2022 vs 2019'!EH8*AAP$4</f>
        <v>9787.4867999999988</v>
      </c>
      <c r="AAN9" s="508">
        <f>'Proy 2022 vs 2019'!EI8*AAP$4</f>
        <v>10276.861139999999</v>
      </c>
      <c r="AAO9" s="579"/>
      <c r="AAP9" s="580">
        <f>AAO9/AAM9</f>
        <v>0</v>
      </c>
      <c r="AAQ9" s="508">
        <f>'Proy 2022 vs 2019'!EH8*AAT$4</f>
        <v>9787.4867999999988</v>
      </c>
      <c r="AAR9" s="508">
        <f>'Proy 2022 vs 2019'!EI8*AAT$4</f>
        <v>10276.861139999999</v>
      </c>
      <c r="AAS9" s="579"/>
      <c r="AAT9" s="580">
        <f>AAS9/AAQ9</f>
        <v>0</v>
      </c>
      <c r="AAU9" s="508">
        <f>'Proy 2022 vs 2019'!EH8*AAX$4</f>
        <v>11418.734600000002</v>
      </c>
      <c r="AAV9" s="508">
        <f>'Proy 2022 vs 2019'!EI8*AAX$4</f>
        <v>11989.671330000001</v>
      </c>
      <c r="AAW9" s="579"/>
      <c r="AAX9" s="580">
        <f>AAW9/AAU9</f>
        <v>0</v>
      </c>
      <c r="AAY9" s="508">
        <f>'Proy 2022 vs 2019'!EH8*ABB$4</f>
        <v>13049.982400000001</v>
      </c>
      <c r="AAZ9" s="508">
        <f>'Proy 2022 vs 2019'!EI8*ABB$4</f>
        <v>13702.481520000001</v>
      </c>
      <c r="ABA9" s="579"/>
      <c r="ABB9" s="580">
        <f>ABA9/AAY9</f>
        <v>0</v>
      </c>
      <c r="ABC9" s="508">
        <f>'Proy 2022 vs 2019'!EH8*ABF$4</f>
        <v>17943.7258</v>
      </c>
      <c r="ABD9" s="508">
        <f>'Proy 2022 vs 2019'!EI8*ABF$4</f>
        <v>18840.912090000002</v>
      </c>
      <c r="ABE9" s="579"/>
      <c r="ABF9" s="580">
        <f>ABE9/ABC9</f>
        <v>0</v>
      </c>
      <c r="ABG9" s="494">
        <f>AAE9+AAI9+AAM9+AAQ9+AAU9+AAY9+ABC9</f>
        <v>81562.39</v>
      </c>
      <c r="ABH9" s="489">
        <f>AAF9+AAJ9+AAN9+AAR9+AAV9+AAZ9+ABD9</f>
        <v>85640.5095</v>
      </c>
      <c r="ABI9" s="608">
        <f>AAG9+AAK9+AAO9+AAS9+AAW9+ABA9+ABE9</f>
        <v>0</v>
      </c>
      <c r="ABJ9" s="590">
        <f>ABI9/ABG9</f>
        <v>0</v>
      </c>
      <c r="ABK9" s="508">
        <f>'Proy 2022 vs 2019'!EM8*ABN$4</f>
        <v>10743.6036</v>
      </c>
      <c r="ABL9" s="508">
        <f>'Proy 2022 vs 2019'!EN8*ABN$4</f>
        <v>10098.987384</v>
      </c>
      <c r="ABM9" s="579"/>
      <c r="ABN9" s="580">
        <f>ABM9/ABK9</f>
        <v>0</v>
      </c>
      <c r="ABO9" s="508">
        <f>'Proy 2022 vs 2019'!EM8*ABR$4</f>
        <v>10743.6036</v>
      </c>
      <c r="ABP9" s="508">
        <f>'Proy 2022 vs 2019'!EN8*ABR$4</f>
        <v>10098.987384</v>
      </c>
      <c r="ABQ9" s="579"/>
      <c r="ABR9" s="580">
        <f>ABQ9/ABO9</f>
        <v>0</v>
      </c>
      <c r="ABS9" s="508">
        <f>'Proy 2022 vs 2019'!EM8*ABV$4</f>
        <v>10743.6036</v>
      </c>
      <c r="ABT9" s="508">
        <f>'Proy 2022 vs 2019'!EN8*ABV$4</f>
        <v>10098.987384</v>
      </c>
      <c r="ABU9" s="579"/>
      <c r="ABV9" s="580">
        <f>ABU9/ABS9</f>
        <v>0</v>
      </c>
      <c r="ABW9" s="508">
        <f>'Proy 2022 vs 2019'!EM8*ABZ$4</f>
        <v>10743.6036</v>
      </c>
      <c r="ABX9" s="508">
        <f>'Proy 2022 vs 2019'!EN8*ABZ$4</f>
        <v>10098.987384</v>
      </c>
      <c r="ABY9" s="579"/>
      <c r="ABZ9" s="580">
        <f>ABY9/ABW9</f>
        <v>0</v>
      </c>
      <c r="ACA9" s="508">
        <f>'Proy 2022 vs 2019'!EM8*ACD$4</f>
        <v>12534.2042</v>
      </c>
      <c r="ACB9" s="508">
        <f>'Proy 2022 vs 2019'!EN8*ACD$4</f>
        <v>11782.151948000001</v>
      </c>
      <c r="ACC9" s="579"/>
      <c r="ACD9" s="580">
        <f>ACC9/ACA9</f>
        <v>0</v>
      </c>
      <c r="ACE9" s="508">
        <f>'Proy 2022 vs 2019'!EM8*ACH$4</f>
        <v>14324.8048</v>
      </c>
      <c r="ACF9" s="508">
        <f>'Proy 2022 vs 2019'!EN8*ACH$4</f>
        <v>13465.316511999999</v>
      </c>
      <c r="ACG9" s="579"/>
      <c r="ACH9" s="580">
        <f>ACG9/ACE9</f>
        <v>0</v>
      </c>
      <c r="ACI9" s="508">
        <f>'Proy 2022 vs 2019'!EM8*ACL$4</f>
        <v>19696.606599999999</v>
      </c>
      <c r="ACJ9" s="508">
        <f>'Proy 2022 vs 2019'!EN8*ACL$4</f>
        <v>18514.810204000001</v>
      </c>
      <c r="ACK9" s="579"/>
      <c r="ACL9" s="580">
        <f>ACK9/ACI9</f>
        <v>0</v>
      </c>
      <c r="ACM9" s="494">
        <f>ABK9+ABO9+ABS9+ABW9+ACA9+ACE9+ACI9</f>
        <v>89530.03</v>
      </c>
      <c r="ACN9" s="489">
        <f>ABL9+ABP9+ABT9+ABX9+ACB9+ACF9+ACJ9</f>
        <v>84158.228200000012</v>
      </c>
      <c r="ACO9" s="608">
        <f>ABM9+ABQ9+ABU9+ABY9+ACC9+ACG9+ACK9</f>
        <v>0</v>
      </c>
      <c r="ACP9" s="590">
        <f>ACO9/ACM9</f>
        <v>0</v>
      </c>
      <c r="ACQ9" s="508">
        <f>'Proy 2022 vs 2019'!ER8*ACT$4</f>
        <v>11427.546</v>
      </c>
      <c r="ACR9" s="508">
        <f>'Proy 2022 vs 2019'!ES8*ACT$4</f>
        <v>10741.893239999999</v>
      </c>
      <c r="ACS9" s="579"/>
      <c r="ACT9" s="580">
        <f>ACS9/ACQ9</f>
        <v>0</v>
      </c>
      <c r="ACU9" s="508">
        <f>'Proy 2022 vs 2019'!ER8*ACX$4</f>
        <v>11427.546</v>
      </c>
      <c r="ACV9" s="508">
        <f>'Proy 2022 vs 2019'!ES8*ACX$4</f>
        <v>10741.893239999999</v>
      </c>
      <c r="ACW9" s="579"/>
      <c r="ACX9" s="580">
        <f>ACW9/ACU9</f>
        <v>0</v>
      </c>
      <c r="ACY9" s="508">
        <f>'Proy 2022 vs 2019'!ER8*ADB$4</f>
        <v>11427.546</v>
      </c>
      <c r="ACZ9" s="508">
        <f>'Proy 2022 vs 2019'!ES8*ADB$4</f>
        <v>10741.893239999999</v>
      </c>
      <c r="ADA9" s="579"/>
      <c r="ADB9" s="580">
        <f>ADA9/ACY9</f>
        <v>0</v>
      </c>
      <c r="ADC9" s="508">
        <f>'Proy 2022 vs 2019'!ER8*ADF$4</f>
        <v>11427.546</v>
      </c>
      <c r="ADD9" s="508">
        <f>'Proy 2022 vs 2019'!ES8*ADF$4</f>
        <v>10741.893239999999</v>
      </c>
      <c r="ADE9" s="579"/>
      <c r="ADF9" s="580">
        <f>ADE9/ADC9</f>
        <v>0</v>
      </c>
      <c r="ADG9" s="508">
        <f>'Proy 2022 vs 2019'!ER8*ADJ$4</f>
        <v>13332.137000000002</v>
      </c>
      <c r="ADH9" s="508">
        <f>'Proy 2022 vs 2019'!ES8*ADJ$4</f>
        <v>12532.208780000001</v>
      </c>
      <c r="ADI9" s="579"/>
      <c r="ADJ9" s="580">
        <f>ADI9/ADG9</f>
        <v>0</v>
      </c>
      <c r="ADK9" s="508">
        <f>'Proy 2022 vs 2019'!ER8*ADN$4</f>
        <v>15236.728000000001</v>
      </c>
      <c r="ADL9" s="508">
        <f>'Proy 2022 vs 2019'!ES8*ADN$4</f>
        <v>14322.52432</v>
      </c>
      <c r="ADM9" s="579"/>
      <c r="ADN9" s="580">
        <f>ADM9/ADK9</f>
        <v>0</v>
      </c>
      <c r="ADO9" s="508">
        <f>'Proy 2022 vs 2019'!ER8*ADR$4</f>
        <v>20950.501</v>
      </c>
      <c r="ADP9" s="508">
        <f>'Proy 2022 vs 2019'!ES8*ADR$4</f>
        <v>19693.470939999999</v>
      </c>
      <c r="ADQ9" s="579"/>
      <c r="ADR9" s="580">
        <f>ADQ9/ADO9</f>
        <v>0</v>
      </c>
      <c r="ADS9" s="494">
        <f>ACQ9+ACU9+ACY9+ADC9+ADG9+ADK9+ADO9</f>
        <v>95229.55</v>
      </c>
      <c r="ADT9" s="489">
        <f>ACR9+ACV9+ACZ9+ADD9+ADH9+ADL9+ADP9</f>
        <v>89515.777000000002</v>
      </c>
      <c r="ADU9" s="589">
        <f>ACS9+ACW9+ADA9+ADE9+ADI9+ADM9+ADQ9</f>
        <v>0</v>
      </c>
      <c r="ADV9" s="590">
        <f>ADU9/ADS9</f>
        <v>0</v>
      </c>
      <c r="ADW9" s="508">
        <f>'Proy 2022 vs 2019'!EW8*ADZ$4</f>
        <v>10734.5484</v>
      </c>
      <c r="ADX9" s="508">
        <f>'Proy 2022 vs 2019'!EX8*ADZ$4</f>
        <v>10090.475496000001</v>
      </c>
      <c r="ADY9" s="579"/>
      <c r="ADZ9" s="580">
        <f>ADY9/ADW9</f>
        <v>0</v>
      </c>
      <c r="AEA9" s="508">
        <f>'Proy 2022 vs 2019'!EW8*AED$4</f>
        <v>10734.5484</v>
      </c>
      <c r="AEB9" s="508">
        <f>'Proy 2022 vs 2019'!EX8*AED$4</f>
        <v>10090.475496000001</v>
      </c>
      <c r="AEC9" s="579"/>
      <c r="AED9" s="580">
        <f>AEC9/AEA9</f>
        <v>0</v>
      </c>
      <c r="AEE9" s="508">
        <f>'Proy 2022 vs 2019'!EW8*AEH$4</f>
        <v>10734.5484</v>
      </c>
      <c r="AEF9" s="508">
        <f>'Proy 2022 vs 2019'!EX8*AEH$4</f>
        <v>10090.475496000001</v>
      </c>
      <c r="AEG9" s="579"/>
      <c r="AEH9" s="580">
        <f>AEG9/AEE9</f>
        <v>0</v>
      </c>
      <c r="AEI9" s="508">
        <f>'Proy 2022 vs 2019'!EW8*AEL$4</f>
        <v>10734.5484</v>
      </c>
      <c r="AEJ9" s="508">
        <f>'Proy 2022 vs 2019'!EX8*AEL$4</f>
        <v>10090.475496000001</v>
      </c>
      <c r="AEK9" s="579"/>
      <c r="AEL9" s="580">
        <f>AEK9/AEI9</f>
        <v>0</v>
      </c>
      <c r="AEM9" s="508">
        <f>'Proy 2022 vs 2019'!EW8*AEP$4</f>
        <v>12523.639800000003</v>
      </c>
      <c r="AEN9" s="508">
        <f>'Proy 2022 vs 2019'!EX8*AEP$4</f>
        <v>11772.221412000003</v>
      </c>
      <c r="AEO9" s="579"/>
      <c r="AEP9" s="580">
        <f>AEO9/AEM9</f>
        <v>0</v>
      </c>
      <c r="AEQ9" s="508">
        <f>'Proy 2022 vs 2019'!EW8*AET$4</f>
        <v>14312.731200000002</v>
      </c>
      <c r="AER9" s="508">
        <f>'Proy 2022 vs 2019'!EX8*AET$4</f>
        <v>13453.967328000001</v>
      </c>
      <c r="AES9" s="579"/>
      <c r="AET9" s="580">
        <f>AES9/AEQ9</f>
        <v>0</v>
      </c>
      <c r="AEU9" s="508">
        <f>'Proy 2022 vs 2019'!EW8*AEX$4</f>
        <v>19680.005400000002</v>
      </c>
      <c r="AEV9" s="508">
        <f>'Proy 2022 vs 2019'!EX8*AEX$4</f>
        <v>18499.205076000002</v>
      </c>
      <c r="AEW9" s="579"/>
      <c r="AEX9" s="580">
        <f>AEW9/AEU9</f>
        <v>0</v>
      </c>
      <c r="AEY9" s="494">
        <f>ADW9+AEA9+AEE9+AEI9+AEM9+AEQ9+AEU9</f>
        <v>89454.57</v>
      </c>
      <c r="AEZ9" s="489">
        <f>ADX9+AEB9+AEF9+AEJ9+AEN9+AER9+AEV9</f>
        <v>84087.295800000007</v>
      </c>
      <c r="AFA9" s="589">
        <f>ADY9+AEC9+AEG9+AEK9+AEO9+AES9+AEW9</f>
        <v>0</v>
      </c>
      <c r="AFB9" s="590">
        <f>AFA9/AEY9</f>
        <v>0</v>
      </c>
      <c r="AFC9" s="508">
        <f>'Proy 2022 vs 2019'!FG8*AFF$4</f>
        <v>8939.1743999999999</v>
      </c>
      <c r="AFD9" s="508">
        <f>'Proy 2022 vs 2019'!FH8*AFF$4</f>
        <v>7419.5147519999991</v>
      </c>
      <c r="AFE9" s="613"/>
      <c r="AFF9" s="580">
        <f>AFE9/AFC9</f>
        <v>0</v>
      </c>
      <c r="AFG9" s="508">
        <f>'Proy 2022 vs 2019'!FG8*AFJ$4</f>
        <v>8939.1743999999999</v>
      </c>
      <c r="AFH9" s="508">
        <f>'Proy 2022 vs 2019'!FH8*AFJ$4</f>
        <v>7419.5147519999991</v>
      </c>
      <c r="AFI9" s="579"/>
      <c r="AFJ9" s="580">
        <f>AFI9/AFG9</f>
        <v>0</v>
      </c>
      <c r="AFK9" s="508">
        <f>'Proy 2022 vs 2019'!FG8*AFN$4</f>
        <v>8939.1743999999999</v>
      </c>
      <c r="AFL9" s="508">
        <f>'Proy 2022 vs 2019'!FH8*AFN$4</f>
        <v>7419.5147519999991</v>
      </c>
      <c r="AFM9" s="579"/>
      <c r="AFN9" s="580">
        <f>AFM9/AFK9</f>
        <v>0</v>
      </c>
      <c r="AFO9" s="508">
        <f>'Proy 2022 vs 2019'!FG8*AFR$4</f>
        <v>8939.1743999999999</v>
      </c>
      <c r="AFP9" s="508">
        <f>'Proy 2022 vs 2019'!FH8*AFR$4</f>
        <v>7419.5147519999991</v>
      </c>
      <c r="AFQ9" s="579"/>
      <c r="AFR9" s="580">
        <f>AFQ9/AFO9</f>
        <v>0</v>
      </c>
      <c r="AFS9" s="508">
        <f>'Proy 2022 vs 2019'!FG8*AFV$4</f>
        <v>10429.0368</v>
      </c>
      <c r="AFT9" s="508">
        <f>'Proy 2022 vs 2019'!FH8*AFV$4</f>
        <v>8656.1005440000008</v>
      </c>
      <c r="AFU9" s="579"/>
      <c r="AFV9" s="580">
        <f>AFU9/AFS9</f>
        <v>0</v>
      </c>
      <c r="AFW9" s="508">
        <f>'Proy 2022 vs 2019'!FG8*AFZ$4</f>
        <v>11918.8992</v>
      </c>
      <c r="AFX9" s="508">
        <f>'Proy 2022 vs 2019'!FH8*AFZ$4</f>
        <v>9892.6863359999988</v>
      </c>
      <c r="AFY9" s="579"/>
      <c r="AFZ9" s="580">
        <f>AFY9/AFW9</f>
        <v>0</v>
      </c>
      <c r="AGA9" s="508">
        <f>'Proy 2022 vs 2019'!FG8*AGD$4</f>
        <v>16388.486399999998</v>
      </c>
      <c r="AGB9" s="508">
        <f>'Proy 2022 vs 2019'!FH8*AGD$4</f>
        <v>13602.443711999998</v>
      </c>
      <c r="AGC9" s="579"/>
      <c r="AGD9" s="580">
        <f>AGC9/AGA9</f>
        <v>0</v>
      </c>
      <c r="AGE9" s="494">
        <f>AFC9+AFG9+AFK9+AFO9+AFS9+AFW9+AGA9</f>
        <v>74493.119999999995</v>
      </c>
      <c r="AGF9" s="489">
        <f>AFD9+AFH9+AFL9+AFP9+AFT9+AFX9+AGB9</f>
        <v>61829.289599999996</v>
      </c>
      <c r="AGG9" s="637">
        <f>AFE9+AFI9+AFM9+AFQ9+AFU9+AFY9+AGC9</f>
        <v>0</v>
      </c>
      <c r="AGH9" s="639">
        <f>AGG9/AGE9</f>
        <v>0</v>
      </c>
      <c r="AGI9" s="508">
        <f>'Proy 2022 vs 2019'!FL8*AGL$4</f>
        <v>9068.9351999999999</v>
      </c>
      <c r="AGJ9" s="508">
        <f>'Proy 2022 vs 2019'!FM8*AGL$4</f>
        <v>7527.2162159999998</v>
      </c>
      <c r="AGK9" s="579"/>
      <c r="AGL9" s="580">
        <f>AGK9/AGI9</f>
        <v>0</v>
      </c>
      <c r="AGM9" s="508">
        <f>'Proy 2022 vs 2019'!FL8*AGP$4</f>
        <v>9068.9351999999999</v>
      </c>
      <c r="AGN9" s="508">
        <f>'Proy 2022 vs 2019'!FM8*AGP$4</f>
        <v>7527.2162159999998</v>
      </c>
      <c r="AGO9" s="579"/>
      <c r="AGP9" s="580">
        <f>AGO9/AGM9</f>
        <v>0</v>
      </c>
      <c r="AGQ9" s="508">
        <f>'Proy 2022 vs 2019'!FL8*AGT$4</f>
        <v>9068.9351999999999</v>
      </c>
      <c r="AGR9" s="508">
        <f>'Proy 2022 vs 2019'!FM8*AGT$4</f>
        <v>7527.2162159999998</v>
      </c>
      <c r="AGS9" s="579"/>
      <c r="AGT9" s="580">
        <f>AGS9/AGQ9</f>
        <v>0</v>
      </c>
      <c r="AGU9" s="508">
        <f>'Proy 2022 vs 2019'!FL8*AGX$4</f>
        <v>9068.9351999999999</v>
      </c>
      <c r="AGV9" s="508">
        <f>'Proy 2022 vs 2019'!FM8*AGX$4</f>
        <v>7527.2162159999998</v>
      </c>
      <c r="AGW9" s="579"/>
      <c r="AGX9" s="580">
        <f>AGW9/AGU9</f>
        <v>0</v>
      </c>
      <c r="AGY9" s="508">
        <f>'Proy 2022 vs 2019'!FL8*AHB$4</f>
        <v>10580.424400000002</v>
      </c>
      <c r="AGZ9" s="508">
        <f>'Proy 2022 vs 2019'!FM8*AHB$4</f>
        <v>8781.7522520000002</v>
      </c>
      <c r="AHA9" s="579"/>
      <c r="AHB9" s="580">
        <f>AHA9/AGY9</f>
        <v>0</v>
      </c>
      <c r="AHC9" s="508">
        <f>'Proy 2022 vs 2019'!FL8*AHF$4</f>
        <v>12091.913600000002</v>
      </c>
      <c r="AHD9" s="508">
        <f>'Proy 2022 vs 2019'!FM8*AHF$4</f>
        <v>10036.288288</v>
      </c>
      <c r="AHE9" s="579"/>
      <c r="AHF9" s="580">
        <f>AHE9/AHC9</f>
        <v>0</v>
      </c>
      <c r="AHG9" s="508">
        <f>'Proy 2022 vs 2019'!FL8*AHJ$4</f>
        <v>16626.3812</v>
      </c>
      <c r="AHH9" s="508">
        <f>'Proy 2022 vs 2019'!FM8*AHJ$4</f>
        <v>13799.896396</v>
      </c>
      <c r="AHI9" s="579"/>
      <c r="AHJ9" s="580">
        <f>AHI9/AHG9</f>
        <v>0</v>
      </c>
      <c r="AHK9" s="494">
        <f>AGI9+AGM9+AGQ9+AGU9+AGY9+AHC9+AHG9</f>
        <v>75574.460000000006</v>
      </c>
      <c r="AHL9" s="489">
        <f>AGJ9+AGN9+AGR9+AGV9+AGZ9+AHD9+AHH9</f>
        <v>62726.801800000001</v>
      </c>
      <c r="AHM9" s="643">
        <f>AGK9+AGO9+AGS9+AGW9+AHA9+AHE9+AHI9</f>
        <v>0</v>
      </c>
      <c r="AHN9" s="639">
        <f>AHM9/AHK9</f>
        <v>0</v>
      </c>
      <c r="AHO9" s="508">
        <f>'Proy 2022 vs 2019'!FQ8*AHR$4</f>
        <v>10423.6608</v>
      </c>
      <c r="AHP9" s="508">
        <f>'Proy 2022 vs 2019'!FR8*AHR$4</f>
        <v>8651.6384639999978</v>
      </c>
      <c r="AHQ9" s="579"/>
      <c r="AHR9" s="580">
        <f>AHQ9/AHO9</f>
        <v>0</v>
      </c>
      <c r="AHS9" s="508">
        <f>'Proy 2022 vs 2019'!FQ8*AHV$4</f>
        <v>10423.6608</v>
      </c>
      <c r="AHT9" s="508">
        <f>'Proy 2022 vs 2019'!FR8*AHV$4</f>
        <v>8651.6384639999978</v>
      </c>
      <c r="AHU9" s="579"/>
      <c r="AHV9" s="580">
        <f>AHU9/AHS9</f>
        <v>0</v>
      </c>
      <c r="AHW9" s="508">
        <f>'Proy 2022 vs 2019'!FQ8*AHZ$4</f>
        <v>10423.6608</v>
      </c>
      <c r="AHX9" s="508">
        <f>'Proy 2022 vs 2019'!FR8*AHZ$4</f>
        <v>8651.6384639999978</v>
      </c>
      <c r="AHY9" s="579"/>
      <c r="AHZ9" s="580">
        <f>AHY9/AHW9</f>
        <v>0</v>
      </c>
      <c r="AIA9" s="508">
        <f>'Proy 2022 vs 2019'!FQ8*AID$4</f>
        <v>10423.6608</v>
      </c>
      <c r="AIB9" s="508">
        <f>'Proy 2022 vs 2019'!FR8*AID$4</f>
        <v>8651.6384639999978</v>
      </c>
      <c r="AIC9" s="579"/>
      <c r="AID9" s="580">
        <f>AIC9/AIA9</f>
        <v>0</v>
      </c>
      <c r="AIE9" s="508">
        <f>'Proy 2022 vs 2019'!FQ8*AIH$4</f>
        <v>12160.937600000001</v>
      </c>
      <c r="AIF9" s="508">
        <f>'Proy 2022 vs 2019'!FR8*AIH$4</f>
        <v>10093.578207999999</v>
      </c>
      <c r="AIG9" s="579"/>
      <c r="AIH9" s="580">
        <f>AIG9/AIE9</f>
        <v>0</v>
      </c>
      <c r="AII9" s="508">
        <f>'Proy 2022 vs 2019'!FQ8*AIL$4</f>
        <v>13898.214399999999</v>
      </c>
      <c r="AIJ9" s="508">
        <f>'Proy 2022 vs 2019'!FR8*AIL$4</f>
        <v>11535.517951999998</v>
      </c>
      <c r="AIK9" s="579"/>
      <c r="AIL9" s="580">
        <f>AIK9/AII9</f>
        <v>0</v>
      </c>
      <c r="AIM9" s="508">
        <f>'Proy 2022 vs 2019'!FQ8*AIP$4</f>
        <v>19110.0448</v>
      </c>
      <c r="AIN9" s="508">
        <f>'Proy 2022 vs 2019'!FR8*AIP$4</f>
        <v>15861.337183999998</v>
      </c>
      <c r="AIO9" s="579"/>
      <c r="AIP9" s="580">
        <f>AIO9/AIM9</f>
        <v>0</v>
      </c>
      <c r="AIQ9" s="494">
        <f>AHO9+AHS9+AHW9+AIA9+AIE9+AII9+AIM9</f>
        <v>86863.84</v>
      </c>
      <c r="AIR9" s="489">
        <f>AHP9+AHT9+AHX9+AIB9+AIF9+AIJ9+AIN9</f>
        <v>72096.987199999989</v>
      </c>
      <c r="AIS9" s="643">
        <f>AHQ9+AHU9+AHY9+AIC9+AIG9+AIK9+AIO9</f>
        <v>0</v>
      </c>
      <c r="AIT9" s="639">
        <f>AIS9/AIQ9</f>
        <v>0</v>
      </c>
      <c r="AIU9" s="508">
        <f>'Proy 2022 vs 2019'!FV8*AIX$4</f>
        <v>9015.2711999999992</v>
      </c>
      <c r="AIV9" s="508">
        <f>'Proy 2022 vs 2019'!FW8*AIX$4</f>
        <v>7482.675095999999</v>
      </c>
      <c r="AIW9" s="579"/>
      <c r="AIX9" s="580">
        <f>AIW9/AIU9</f>
        <v>0</v>
      </c>
      <c r="AIY9" s="508">
        <f>'Proy 2022 vs 2019'!FV8*AJB$4</f>
        <v>9015.2711999999992</v>
      </c>
      <c r="AIZ9" s="508">
        <f>'Proy 2022 vs 2019'!FW8*AJB$4</f>
        <v>7482.675095999999</v>
      </c>
      <c r="AJA9" s="579"/>
      <c r="AJB9" s="580">
        <f>AJA9/AIY9</f>
        <v>0</v>
      </c>
      <c r="AJC9" s="508">
        <f>'Proy 2022 vs 2019'!FV8*AJF$4</f>
        <v>9015.2711999999992</v>
      </c>
      <c r="AJD9" s="508">
        <f>'Proy 2022 vs 2019'!FW8*AJF$4</f>
        <v>7482.675095999999</v>
      </c>
      <c r="AJE9" s="579"/>
      <c r="AJF9" s="580">
        <f>AJE9/AJC9</f>
        <v>0</v>
      </c>
      <c r="AJG9" s="508">
        <f>'Proy 2022 vs 2019'!FV8*AJJ$4</f>
        <v>9015.2711999999992</v>
      </c>
      <c r="AJH9" s="508">
        <f>'Proy 2022 vs 2019'!FW8*AJJ$4</f>
        <v>7482.675095999999</v>
      </c>
      <c r="AJI9" s="579"/>
      <c r="AJJ9" s="580">
        <f>AJI9/AJG9</f>
        <v>0</v>
      </c>
      <c r="AJK9" s="508">
        <f>'Proy 2022 vs 2019'!FV8*AJN$4</f>
        <v>10517.8164</v>
      </c>
      <c r="AJL9" s="508">
        <f>'Proy 2022 vs 2019'!FW8*AJN$4</f>
        <v>8729.7876120000001</v>
      </c>
      <c r="AJM9" s="579"/>
      <c r="AJN9" s="580">
        <f>AJM9/AJK9</f>
        <v>0</v>
      </c>
      <c r="AJO9" s="508">
        <f>'Proy 2022 vs 2019'!FV8*AJR$4</f>
        <v>12020.3616</v>
      </c>
      <c r="AJP9" s="508">
        <f>'Proy 2022 vs 2019'!FW8*AJR$4</f>
        <v>9976.9001279999993</v>
      </c>
      <c r="AJQ9" s="579"/>
      <c r="AJR9" s="580">
        <f>AJQ9/AJO9</f>
        <v>0</v>
      </c>
      <c r="AJS9" s="508">
        <f>'Proy 2022 vs 2019'!FV8*AJV$4</f>
        <v>16527.997199999998</v>
      </c>
      <c r="AJT9" s="508">
        <f>'Proy 2022 vs 2019'!FW8*AJV$4</f>
        <v>13718.237675999999</v>
      </c>
      <c r="AJU9" s="579"/>
      <c r="AJV9" s="580">
        <f>AJU9/AJS9</f>
        <v>0</v>
      </c>
      <c r="AJW9" s="494">
        <f>AIU9+AIY9+AJC9+AJG9+AJK9+AJO9+AJS9</f>
        <v>75127.259999999995</v>
      </c>
      <c r="AJX9" s="489">
        <f>AIV9+AIZ9+AJD9+AJH9+AJL9+AJP9+AJT9</f>
        <v>62355.625799999994</v>
      </c>
      <c r="AJY9" s="648">
        <f>AIW9+AJA9+AJE9+AJI9+AJM9+AJQ9+AJU9</f>
        <v>0</v>
      </c>
      <c r="AJZ9" s="639">
        <f>AJY9/AJW9</f>
        <v>0</v>
      </c>
      <c r="AKA9" s="508"/>
      <c r="AKB9" s="508"/>
      <c r="AKC9" s="613"/>
      <c r="AKD9" s="580" t="e">
        <f>AKC9/AKA9</f>
        <v>#DIV/0!</v>
      </c>
      <c r="AKE9" s="508">
        <v>8817.4331999999995</v>
      </c>
      <c r="AKF9" s="508">
        <v>8993.7818639999987</v>
      </c>
      <c r="AKG9" s="579"/>
      <c r="AKH9" s="580">
        <f>AKG9/AKE9</f>
        <v>0</v>
      </c>
      <c r="AKI9" s="508">
        <v>8817.4331999999995</v>
      </c>
      <c r="AKJ9" s="508">
        <v>8993.7818639999987</v>
      </c>
      <c r="AKK9" s="579"/>
      <c r="AKL9" s="580">
        <f>AKK9/AKI9</f>
        <v>0</v>
      </c>
      <c r="AKM9" s="508">
        <v>8817.4331999999995</v>
      </c>
      <c r="AKN9" s="508">
        <v>8993.7818639999987</v>
      </c>
      <c r="AKO9" s="579"/>
      <c r="AKP9" s="580">
        <f>AKO9/AKM9</f>
        <v>0</v>
      </c>
      <c r="AKQ9" s="508">
        <v>10287.005400000002</v>
      </c>
      <c r="AKR9" s="508">
        <v>10492.745508</v>
      </c>
      <c r="AKS9" s="579"/>
      <c r="AKT9" s="580">
        <f>AKS9/AKQ9</f>
        <v>0</v>
      </c>
      <c r="AKU9" s="508">
        <v>11756.577600000001</v>
      </c>
      <c r="AKV9" s="508">
        <v>11991.709151999999</v>
      </c>
      <c r="AKW9" s="579"/>
      <c r="AKX9" s="580">
        <f>AKW9/AKU9</f>
        <v>0</v>
      </c>
      <c r="AKY9" s="508">
        <v>16165.2942</v>
      </c>
      <c r="AKZ9" s="508">
        <v>16488.600083999998</v>
      </c>
      <c r="ALA9" s="579"/>
      <c r="ALB9" s="580">
        <f>ALA9/AKY9</f>
        <v>0</v>
      </c>
      <c r="ALC9" s="494">
        <f>AKA9+AKE9+AKI9+AKM9+AKQ9+AKU9+AKY9</f>
        <v>64661.176800000001</v>
      </c>
      <c r="ALD9" s="489">
        <f>AKB9+AKF9+AKJ9+AKN9+AKR9+AKV9+AKZ9</f>
        <v>65954.400335999992</v>
      </c>
      <c r="ALE9" s="670">
        <f>AKC9+AKG9+AKK9+AKO9+AKS9+AKW9+ALA9</f>
        <v>0</v>
      </c>
      <c r="ALF9" s="663">
        <f>ALE9/ALC9</f>
        <v>0</v>
      </c>
      <c r="ALG9" s="508"/>
      <c r="ALH9" s="508"/>
      <c r="ALI9" s="579"/>
      <c r="ALJ9" s="580" t="e">
        <f>ALI9/ALG9</f>
        <v>#DIV/0!</v>
      </c>
      <c r="ALK9" s="508">
        <v>7669.1279999999997</v>
      </c>
      <c r="ALL9" s="508">
        <v>7822.5105599999997</v>
      </c>
      <c r="ALM9" s="579"/>
      <c r="ALN9" s="580">
        <f>ALM9/ALK9</f>
        <v>0</v>
      </c>
      <c r="ALO9" s="508">
        <v>7669.1279999999997</v>
      </c>
      <c r="ALP9" s="508">
        <v>7822.5105599999997</v>
      </c>
      <c r="ALQ9" s="579"/>
      <c r="ALR9" s="580">
        <f>ALQ9/ALO9</f>
        <v>0</v>
      </c>
      <c r="ALS9" s="508">
        <v>7669.1279999999997</v>
      </c>
      <c r="ALT9" s="508">
        <v>7822.5105599999997</v>
      </c>
      <c r="ALU9" s="579"/>
      <c r="ALV9" s="580">
        <f>ALU9/ALS9</f>
        <v>0</v>
      </c>
      <c r="ALW9" s="508">
        <v>8947.3160000000007</v>
      </c>
      <c r="ALX9" s="508">
        <v>9126.2623200000016</v>
      </c>
      <c r="ALY9" s="579"/>
      <c r="ALZ9" s="580">
        <f>ALY9/ALW9</f>
        <v>0</v>
      </c>
      <c r="AMA9" s="508">
        <v>10225.504000000001</v>
      </c>
      <c r="AMB9" s="508">
        <v>10430.014080000001</v>
      </c>
      <c r="AMC9" s="579"/>
      <c r="AMD9" s="580">
        <f>AMC9/AMA9</f>
        <v>0</v>
      </c>
      <c r="AME9" s="508">
        <v>14060.068000000001</v>
      </c>
      <c r="AMF9" s="508">
        <v>14341.26936</v>
      </c>
      <c r="AMG9" s="579"/>
      <c r="AMH9" s="580">
        <f>AMG9/AME9</f>
        <v>0</v>
      </c>
      <c r="AMI9" s="494">
        <f>ALG9+ALK9+ALO9+ALS9+ALW9+AMA9+AME9</f>
        <v>56240.271999999997</v>
      </c>
      <c r="AMJ9" s="489">
        <f>ALH9+ALL9+ALP9+ALT9+ALX9+AMB9+AMF9</f>
        <v>57365.077440000001</v>
      </c>
      <c r="AMK9" s="671">
        <f>ALI9+ALM9+ALQ9+ALU9+ALY9+AMC9+AMG9</f>
        <v>0</v>
      </c>
      <c r="AML9" s="663">
        <f>AMK9/AMI9</f>
        <v>0</v>
      </c>
      <c r="AMM9" s="508"/>
      <c r="AMN9" s="508"/>
      <c r="AMO9" s="579"/>
      <c r="AMP9" s="580" t="e">
        <f>AMO9/AMM9</f>
        <v>#DIV/0!</v>
      </c>
      <c r="AMQ9" s="508">
        <v>6534.0443999999998</v>
      </c>
      <c r="AMR9" s="508">
        <v>6664.7252880000005</v>
      </c>
      <c r="AMS9" s="579"/>
      <c r="AMT9" s="580">
        <f>AMS9/AMQ9</f>
        <v>0</v>
      </c>
      <c r="AMU9" s="508">
        <v>6534.0443999999998</v>
      </c>
      <c r="AMV9" s="508">
        <v>6664.7252880000005</v>
      </c>
      <c r="AMW9" s="579"/>
      <c r="AMX9" s="580">
        <f>AMW9/AMU9</f>
        <v>0</v>
      </c>
      <c r="AMY9" s="508">
        <v>6534.0443999999998</v>
      </c>
      <c r="AMZ9" s="508">
        <v>6664.7252880000005</v>
      </c>
      <c r="ANA9" s="579"/>
      <c r="ANB9" s="580">
        <f>ANA9/AMY9</f>
        <v>0</v>
      </c>
      <c r="ANC9" s="508">
        <v>7623.0518000000011</v>
      </c>
      <c r="AND9" s="508">
        <v>7775.5128360000017</v>
      </c>
      <c r="ANE9" s="579"/>
      <c r="ANF9" s="580">
        <f>ANE9/ANC9</f>
        <v>0</v>
      </c>
      <c r="ANG9" s="508">
        <v>8712.0591999999997</v>
      </c>
      <c r="ANH9" s="508">
        <v>8886.3003840000001</v>
      </c>
      <c r="ANI9" s="579"/>
      <c r="ANJ9" s="580">
        <f>ANI9/ANG9</f>
        <v>0</v>
      </c>
      <c r="ANK9" s="508">
        <v>11979.081400000001</v>
      </c>
      <c r="ANL9" s="508">
        <v>12218.663028000001</v>
      </c>
      <c r="ANM9" s="579"/>
      <c r="ANN9" s="580">
        <f>ANM9/ANK9</f>
        <v>0</v>
      </c>
      <c r="ANO9" s="494">
        <f>AMM9+AMQ9+AMU9+AMY9+ANC9+ANG9+ANK9</f>
        <v>47916.325600000004</v>
      </c>
      <c r="ANP9" s="489">
        <f>AMN9+AMR9+AMV9+AMZ9+AND9+ANH9+ANL9</f>
        <v>48874.652112000003</v>
      </c>
      <c r="ANQ9" s="671">
        <f>AMO9+AMS9+AMW9+ANA9+ANE9+ANI9+ANM9</f>
        <v>0</v>
      </c>
      <c r="ANR9" s="663">
        <f>ANQ9/ANO9</f>
        <v>0</v>
      </c>
      <c r="ANS9" s="508">
        <f>'Proy 2022 vs 2019'!GU8*ANV$4</f>
        <v>7451.6027999999997</v>
      </c>
      <c r="ANT9" s="508">
        <f>'Proy 2022 vs 2019'!GV8*ANV$4</f>
        <v>7824.1829400000006</v>
      </c>
      <c r="ANU9" s="579"/>
      <c r="ANV9" s="580">
        <f>ANU9/ANS9</f>
        <v>0</v>
      </c>
      <c r="ANW9" s="508">
        <f>'Proy 2022 vs 2019'!GU8*ANZ$4</f>
        <v>7451.6027999999997</v>
      </c>
      <c r="ANX9" s="508">
        <f>'Proy 2022 vs 2019'!GV8*ANZ$4</f>
        <v>7824.1829400000006</v>
      </c>
      <c r="ANY9" s="579"/>
      <c r="ANZ9" s="580">
        <f>ANY9/ANW9</f>
        <v>0</v>
      </c>
      <c r="AOA9" s="508">
        <f>'Proy 2022 vs 2019'!GU8*AOD$4</f>
        <v>7451.6027999999997</v>
      </c>
      <c r="AOB9" s="508">
        <f>'Proy 2022 vs 2019'!GV8*AOD$4</f>
        <v>7824.1829400000006</v>
      </c>
      <c r="AOC9" s="579"/>
      <c r="AOD9" s="580">
        <f>AOC9/AOA9</f>
        <v>0</v>
      </c>
      <c r="AOE9" s="508">
        <f>'Proy 2022 vs 2019'!GU8*AOH$4</f>
        <v>7451.6027999999997</v>
      </c>
      <c r="AOF9" s="508">
        <f>'Proy 2022 vs 2019'!GV8*AOH$4</f>
        <v>7824.1829400000006</v>
      </c>
      <c r="AOG9" s="579"/>
      <c r="AOH9" s="580">
        <f>AOG9/AOE9</f>
        <v>0</v>
      </c>
      <c r="AOI9" s="508">
        <f>'Proy 2022 vs 2019'!GU8*AOL$4</f>
        <v>8693.5366000000013</v>
      </c>
      <c r="AOJ9" s="508">
        <f>'Proy 2022 vs 2019'!GV8*AOL$4</f>
        <v>9128.2134300000016</v>
      </c>
      <c r="AOK9" s="579"/>
      <c r="AOL9" s="580">
        <f>AOK9/AOI9</f>
        <v>0</v>
      </c>
      <c r="AOM9" s="508">
        <f>'Proy 2022 vs 2019'!GU8*AOP$4</f>
        <v>9935.4704000000002</v>
      </c>
      <c r="AON9" s="508">
        <f>'Proy 2022 vs 2019'!GV8*AOP$4</f>
        <v>10432.243920000001</v>
      </c>
      <c r="AOO9" s="579"/>
      <c r="AOP9" s="580">
        <f>AOO9/AOM9</f>
        <v>0</v>
      </c>
      <c r="AOQ9" s="508">
        <f>'Proy 2022 vs 2019'!GU8*AOT$4</f>
        <v>13661.2718</v>
      </c>
      <c r="AOR9" s="508">
        <f>'Proy 2022 vs 2019'!GV8*AOT$4</f>
        <v>14344.335390000002</v>
      </c>
      <c r="AOS9" s="579"/>
      <c r="AOT9" s="580">
        <f>AOS9/AOQ9</f>
        <v>0</v>
      </c>
      <c r="AOU9" s="494">
        <f>ANS9+ANW9+AOA9+AOE9+AOI9+AOM9+AOQ9</f>
        <v>62096.69</v>
      </c>
      <c r="AOV9" s="489">
        <f>ANT9+ANX9+AOB9+AOF9+AOJ9+AON9+AOR9</f>
        <v>65201.524500000007</v>
      </c>
      <c r="AOW9" s="662">
        <f>ANU9+ANY9+AOC9+AOG9+AOK9+AOO9+AOS9</f>
        <v>0</v>
      </c>
      <c r="AOX9" s="663">
        <f>AOW9/AOU9</f>
        <v>0</v>
      </c>
      <c r="AOY9" s="508">
        <f>'Proy 2022 vs 2019'!HE8*APB$4</f>
        <v>6899.16</v>
      </c>
      <c r="AOZ9" s="508">
        <f>'Proy 2022 vs 2019'!HF8*APB$4</f>
        <v>7244.1179999999995</v>
      </c>
      <c r="APA9" s="613"/>
      <c r="APB9" s="580">
        <f>APA9/AOY9</f>
        <v>0</v>
      </c>
      <c r="APC9" s="508">
        <f>'Proy 2022 vs 2019'!HE8*APF$4</f>
        <v>6899.16</v>
      </c>
      <c r="APD9" s="508">
        <f>'Proy 2022 vs 2019'!HF8*APF$4</f>
        <v>7244.1179999999995</v>
      </c>
      <c r="APE9" s="613"/>
      <c r="APF9" s="580">
        <f>APE9/APC9</f>
        <v>0</v>
      </c>
      <c r="APG9" s="508">
        <f>'Proy 2022 vs 2019'!HE8*APJ$4</f>
        <v>6899.16</v>
      </c>
      <c r="APH9" s="508">
        <f>'Proy 2022 vs 2019'!HF8*APJ$4</f>
        <v>7244.1179999999995</v>
      </c>
      <c r="API9" s="613"/>
      <c r="APJ9" s="580">
        <f>API9/APG9</f>
        <v>0</v>
      </c>
      <c r="APK9" s="508">
        <f>'Proy 2022 vs 2019'!HE8*APN$4</f>
        <v>6899.16</v>
      </c>
      <c r="APL9" s="508">
        <f>'Proy 2022 vs 2019'!HF8*APN$4</f>
        <v>7244.1179999999995</v>
      </c>
      <c r="APM9" s="613"/>
      <c r="APN9" s="580">
        <f>APM9/APK9</f>
        <v>0</v>
      </c>
      <c r="APO9" s="508">
        <f>'Proy 2022 vs 2019'!HE8*APR$4</f>
        <v>8049.02</v>
      </c>
      <c r="APP9" s="508">
        <f>'Proy 2022 vs 2019'!HF8*APR$4</f>
        <v>8451.4710000000014</v>
      </c>
      <c r="APQ9" s="613"/>
      <c r="APR9" s="580">
        <f>APQ9/APO9</f>
        <v>0</v>
      </c>
      <c r="APS9" s="508">
        <f>'Proy 2022 vs 2019'!HE8*APV$4</f>
        <v>9198.880000000001</v>
      </c>
      <c r="APT9" s="508">
        <f>'Proy 2022 vs 2019'!HF8*APV$4</f>
        <v>9658.8240000000005</v>
      </c>
      <c r="APU9" s="613"/>
      <c r="APV9" s="580">
        <f>APU9/APS9</f>
        <v>0</v>
      </c>
      <c r="APW9" s="508">
        <f>'Proy 2022 vs 2019'!HE8*APZ$4</f>
        <v>12648.460000000001</v>
      </c>
      <c r="APX9" s="508">
        <f>'Proy 2022 vs 2019'!HF8*APZ$4</f>
        <v>13280.883</v>
      </c>
      <c r="APY9" s="613"/>
      <c r="APZ9" s="580">
        <f>APY9/APW9</f>
        <v>0</v>
      </c>
      <c r="AQA9" s="494">
        <f>AOY9+APC9+APG9+APK9+APO9+APS9+APW9</f>
        <v>57493.000000000007</v>
      </c>
      <c r="AQB9" s="489">
        <f>AOZ9+APD9+APH9+APL9+APP9+APT9+APX9</f>
        <v>60367.65</v>
      </c>
      <c r="AQC9" s="607">
        <f>APA9+APE9+API9+APM9+APQ9+APU9+APY9</f>
        <v>0</v>
      </c>
      <c r="AQD9" s="590">
        <f>AQC9/AQA9</f>
        <v>0</v>
      </c>
      <c r="AQE9" s="508">
        <f>'Proy 2022 vs 2019'!HJ8*AQH$4</f>
        <v>7635.8735999999999</v>
      </c>
      <c r="AQF9" s="508">
        <f>'Proy 2022 vs 2019'!HK8*AQH$4</f>
        <v>8017.6672799999997</v>
      </c>
      <c r="AQG9" s="579"/>
      <c r="AQH9" s="580">
        <f>AQG9/AQE9</f>
        <v>0</v>
      </c>
      <c r="AQI9" s="508">
        <f>'Proy 2022 vs 2019'!HJ8*AQL$4</f>
        <v>7635.8735999999999</v>
      </c>
      <c r="AQJ9" s="508">
        <f>'Proy 2022 vs 2019'!HK8*AQL$4</f>
        <v>8017.6672799999997</v>
      </c>
      <c r="AQK9" s="579"/>
      <c r="AQL9" s="580">
        <f>AQK9/AQI9</f>
        <v>0</v>
      </c>
      <c r="AQM9" s="508">
        <f>'Proy 2022 vs 2019'!HJ8*AQP$4</f>
        <v>7635.8735999999999</v>
      </c>
      <c r="AQN9" s="508">
        <f>'Proy 2022 vs 2019'!HK8*AQP$4</f>
        <v>8017.6672799999997</v>
      </c>
      <c r="AQO9" s="579"/>
      <c r="AQP9" s="580">
        <f>AQO9/AQM9</f>
        <v>0</v>
      </c>
      <c r="AQQ9" s="508">
        <f>'Proy 2022 vs 2019'!HJ8*AQT$4</f>
        <v>7635.8735999999999</v>
      </c>
      <c r="AQR9" s="508">
        <f>'Proy 2022 vs 2019'!HK8*AQT$4</f>
        <v>8017.6672799999997</v>
      </c>
      <c r="AQS9" s="579"/>
      <c r="AQT9" s="580">
        <f>AQS9/AQQ9</f>
        <v>0</v>
      </c>
      <c r="AQU9" s="508">
        <f>'Proy 2022 vs 2019'!HJ8*AQX$4</f>
        <v>8908.5192000000006</v>
      </c>
      <c r="AQV9" s="508">
        <f>'Proy 2022 vs 2019'!HK8*AQX$4</f>
        <v>9353.9451600000011</v>
      </c>
      <c r="AQW9" s="579"/>
      <c r="AQX9" s="580">
        <f>AQW9/AQU9</f>
        <v>0</v>
      </c>
      <c r="AQY9" s="508">
        <f>'Proy 2022 vs 2019'!HJ8*ARB$4</f>
        <v>10181.1648</v>
      </c>
      <c r="AQZ9" s="508">
        <f>'Proy 2022 vs 2019'!HK8*ARB$4</f>
        <v>10690.223040000001</v>
      </c>
      <c r="ARA9" s="579"/>
      <c r="ARB9" s="580">
        <f>ARA9/AQY9</f>
        <v>0</v>
      </c>
      <c r="ARC9" s="508">
        <f>'Proy 2022 vs 2019'!HJ8*ARF$4</f>
        <v>13999.1016</v>
      </c>
      <c r="ARD9" s="508">
        <f>'Proy 2022 vs 2019'!HK8*ARF$4</f>
        <v>14699.05668</v>
      </c>
      <c r="ARE9" s="579"/>
      <c r="ARF9" s="580">
        <f>ARE9/ARC9</f>
        <v>0</v>
      </c>
      <c r="ARG9" s="494">
        <f>AQE9+AQI9+AQM9+AQQ9+AQU9+AQY9+ARC9</f>
        <v>63632.28</v>
      </c>
      <c r="ARH9" s="489">
        <f>AQF9+AQJ9+AQN9+AQR9+AQV9+AQZ9+ARD9</f>
        <v>66813.894</v>
      </c>
      <c r="ARI9" s="608">
        <f>AQG9+AQK9+AQO9+AQS9+AQW9+ARA9+ARE9</f>
        <v>0</v>
      </c>
      <c r="ARJ9" s="590">
        <f>ARI9/ARG9</f>
        <v>0</v>
      </c>
      <c r="ARK9" s="508">
        <f>'Proy 2022 vs 2019'!HO8*ARN$4</f>
        <v>6843.1812</v>
      </c>
      <c r="ARL9" s="508">
        <f>'Proy 2022 vs 2019'!HP8*ARN$4</f>
        <v>7185.3402599999999</v>
      </c>
      <c r="ARM9" s="579"/>
      <c r="ARN9" s="580">
        <f>ARM9/ARK9</f>
        <v>0</v>
      </c>
      <c r="ARO9" s="508">
        <f>'Proy 2022 vs 2019'!HO8*ARR$4</f>
        <v>6843.1812</v>
      </c>
      <c r="ARP9" s="508">
        <f>'Proy 2022 vs 2019'!HP8*ARR$4</f>
        <v>7185.3402599999999</v>
      </c>
      <c r="ARQ9" s="579"/>
      <c r="ARR9" s="580">
        <f>ARQ9/ARO9</f>
        <v>0</v>
      </c>
      <c r="ARS9" s="508">
        <f>'Proy 2022 vs 2019'!HO8*ARV$4</f>
        <v>6843.1812</v>
      </c>
      <c r="ART9" s="508">
        <f>'Proy 2022 vs 2019'!HP8*ARV$4</f>
        <v>7185.3402599999999</v>
      </c>
      <c r="ARU9" s="579"/>
      <c r="ARV9" s="580">
        <f>ARU9/ARS9</f>
        <v>0</v>
      </c>
      <c r="ARW9" s="508">
        <f>'Proy 2022 vs 2019'!HO8*ARZ$4</f>
        <v>6843.1812</v>
      </c>
      <c r="ARX9" s="508">
        <f>'Proy 2022 vs 2019'!HP8*ARZ$4</f>
        <v>7185.3402599999999</v>
      </c>
      <c r="ARY9" s="579"/>
      <c r="ARZ9" s="580">
        <f>ARY9/ARW9</f>
        <v>0</v>
      </c>
      <c r="ASA9" s="508">
        <f>'Proy 2022 vs 2019'!HO8*ASD$4</f>
        <v>7983.711400000001</v>
      </c>
      <c r="ASB9" s="508">
        <f>'Proy 2022 vs 2019'!HP8*ASD$4</f>
        <v>8382.8969700000016</v>
      </c>
      <c r="ASC9" s="579"/>
      <c r="ASD9" s="580">
        <f>ASC9/ASA9</f>
        <v>0</v>
      </c>
      <c r="ASE9" s="508">
        <f>'Proy 2022 vs 2019'!HO8*ASH$4</f>
        <v>9124.2416000000012</v>
      </c>
      <c r="ASF9" s="508">
        <f>'Proy 2022 vs 2019'!HP8*ASH$4</f>
        <v>9580.4536800000005</v>
      </c>
      <c r="ASG9" s="579"/>
      <c r="ASH9" s="580">
        <f>ASG9/ASE9</f>
        <v>0</v>
      </c>
      <c r="ASI9" s="508">
        <f>'Proy 2022 vs 2019'!HO8*ASL$4</f>
        <v>12545.832200000001</v>
      </c>
      <c r="ASJ9" s="508">
        <f>'Proy 2022 vs 2019'!HP8*ASL$4</f>
        <v>13173.123810000001</v>
      </c>
      <c r="ASK9" s="579"/>
      <c r="ASL9" s="580">
        <f>ASK9/ASI9</f>
        <v>0</v>
      </c>
      <c r="ASM9" s="494">
        <f>ARK9+ARO9+ARS9+ARW9+ASA9+ASE9+ASI9</f>
        <v>57026.510000000009</v>
      </c>
      <c r="ASN9" s="489">
        <f>ARL9+ARP9+ART9+ARX9+ASB9+ASF9+ASJ9</f>
        <v>59877.835500000001</v>
      </c>
      <c r="ASO9" s="608">
        <f>ARM9+ARQ9+ARU9+ARY9+ASC9+ASG9+ASK9</f>
        <v>0</v>
      </c>
      <c r="ASP9" s="590">
        <f>ASO9/ASM9</f>
        <v>0</v>
      </c>
      <c r="ASQ9" s="508">
        <f>'Proy 2022 vs 2019'!HT8*AST$4</f>
        <v>7067.4780000000001</v>
      </c>
      <c r="ASR9" s="508">
        <f>'Proy 2022 vs 2019'!HU8*AST$4</f>
        <v>7420.8518999999997</v>
      </c>
      <c r="ASS9" s="579"/>
      <c r="AST9" s="580">
        <f>ASS9/ASQ9</f>
        <v>0</v>
      </c>
      <c r="ASU9" s="508">
        <f>'Proy 2022 vs 2019'!HT8*ASX$4</f>
        <v>7067.4780000000001</v>
      </c>
      <c r="ASV9" s="508">
        <f>'Proy 2022 vs 2019'!HU8*ASX$4</f>
        <v>7420.8518999999997</v>
      </c>
      <c r="ASW9" s="579"/>
      <c r="ASX9" s="580">
        <f>ASW9/ASU9</f>
        <v>0</v>
      </c>
      <c r="ASY9" s="508">
        <f>'Proy 2022 vs 2019'!HT8*ATB$4</f>
        <v>7067.4780000000001</v>
      </c>
      <c r="ASZ9" s="508">
        <f>'Proy 2022 vs 2019'!HU8*ATB$4</f>
        <v>7420.8518999999997</v>
      </c>
      <c r="ATA9" s="579"/>
      <c r="ATB9" s="580">
        <f>ATA9/ASY9</f>
        <v>0</v>
      </c>
      <c r="ATC9" s="508">
        <f>'Proy 2022 vs 2019'!HT8*ATF$4</f>
        <v>7067.4780000000001</v>
      </c>
      <c r="ATD9" s="508">
        <f>'Proy 2022 vs 2019'!HU8*ATF$4</f>
        <v>7420.8518999999997</v>
      </c>
      <c r="ATE9" s="579"/>
      <c r="ATF9" s="580">
        <f>ATE9/ATC9</f>
        <v>0</v>
      </c>
      <c r="ATG9" s="508">
        <f>'Proy 2022 vs 2019'!HT8*ATJ$4</f>
        <v>8245.3910000000014</v>
      </c>
      <c r="ATH9" s="508">
        <f>'Proy 2022 vs 2019'!HU8*ATJ$4</f>
        <v>8657.6605500000005</v>
      </c>
      <c r="ATI9" s="579"/>
      <c r="ATJ9" s="580">
        <f>ATI9/ATG9</f>
        <v>0</v>
      </c>
      <c r="ATK9" s="508">
        <f>'Proy 2022 vs 2019'!HT8*ATN$4</f>
        <v>9423.3040000000001</v>
      </c>
      <c r="ATL9" s="508">
        <f>'Proy 2022 vs 2019'!HU8*ATN$4</f>
        <v>9894.4692000000014</v>
      </c>
      <c r="ATM9" s="579"/>
      <c r="ATN9" s="580">
        <f>ATM9/ATK9</f>
        <v>0</v>
      </c>
      <c r="ATO9" s="508">
        <f>'Proy 2022 vs 2019'!HT8*ATR$4</f>
        <v>12957.043</v>
      </c>
      <c r="ATP9" s="508">
        <f>'Proy 2022 vs 2019'!HU8*ATR$4</f>
        <v>13604.89515</v>
      </c>
      <c r="ATQ9" s="579"/>
      <c r="ATR9" s="580">
        <f>ATQ9/ATO9</f>
        <v>0</v>
      </c>
      <c r="ATS9" s="494">
        <f>ASQ9+ASU9+ASY9+ATC9+ATG9+ATK9+ATO9</f>
        <v>58895.65</v>
      </c>
      <c r="ATT9" s="489">
        <f>ASR9+ASV9+ASZ9+ATD9+ATH9+ATL9+ATP9</f>
        <v>61840.432499999995</v>
      </c>
      <c r="ATU9" s="589">
        <f>ASS9+ASW9+ATA9+ATE9+ATI9+ATM9+ATQ9</f>
        <v>0</v>
      </c>
      <c r="ATV9" s="590">
        <f>ATU9/ATS9</f>
        <v>0</v>
      </c>
      <c r="ATW9" s="508">
        <f>'Proy 2022 vs 2019'!HY8*ATZ$4</f>
        <v>7203.525599999999</v>
      </c>
      <c r="ATX9" s="508">
        <f>'Proy 2022 vs 2019'!HZ8*ATZ$4</f>
        <v>7563.7018799999996</v>
      </c>
      <c r="ATY9" s="579"/>
      <c r="ATZ9" s="580">
        <f>ATY9/ATW9</f>
        <v>0</v>
      </c>
      <c r="AUA9" s="508">
        <f>'Proy 2022 vs 2019'!HY8*AUD$4</f>
        <v>7203.525599999999</v>
      </c>
      <c r="AUB9" s="508">
        <f>'Proy 2022 vs 2019'!HZ8*AUD$4</f>
        <v>7563.7018799999996</v>
      </c>
      <c r="AUC9" s="579"/>
      <c r="AUD9" s="580">
        <f>AUC9/AUA9</f>
        <v>0</v>
      </c>
      <c r="AUE9" s="508">
        <f>'Proy 2022 vs 2019'!HY8*AUH$4</f>
        <v>7203.525599999999</v>
      </c>
      <c r="AUF9" s="508">
        <f>'Proy 2022 vs 2019'!HZ8*AUH$4</f>
        <v>7563.7018799999996</v>
      </c>
      <c r="AUG9" s="579"/>
      <c r="AUH9" s="580">
        <f>AUG9/AUE9</f>
        <v>0</v>
      </c>
      <c r="AUI9" s="508">
        <f>'Proy 2022 vs 2019'!HY8*AUL$4</f>
        <v>7203.525599999999</v>
      </c>
      <c r="AUJ9" s="508">
        <f>'Proy 2022 vs 2019'!HZ8*AUL$4</f>
        <v>7563.7018799999996</v>
      </c>
      <c r="AUK9" s="579"/>
      <c r="AUL9" s="580">
        <f>AUK9/AUI9</f>
        <v>0</v>
      </c>
      <c r="AUM9" s="508">
        <f>'Proy 2022 vs 2019'!HY8*AUP$4</f>
        <v>8404.1131999999998</v>
      </c>
      <c r="AUN9" s="508">
        <f>'Proy 2022 vs 2019'!HZ8*AUP$4</f>
        <v>8824.3188600000012</v>
      </c>
      <c r="AUO9" s="579"/>
      <c r="AUP9" s="580">
        <f>AUO9/AUM9</f>
        <v>0</v>
      </c>
      <c r="AUQ9" s="508">
        <f>'Proy 2022 vs 2019'!HY8*AUT$4</f>
        <v>9604.7008000000005</v>
      </c>
      <c r="AUR9" s="508">
        <f>'Proy 2022 vs 2019'!HZ8*AUT$4</f>
        <v>10084.93584</v>
      </c>
      <c r="AUS9" s="579"/>
      <c r="AUT9" s="580">
        <f>AUS9/AUQ9</f>
        <v>0</v>
      </c>
      <c r="AUU9" s="508">
        <f>'Proy 2022 vs 2019'!HY8*AUX$4</f>
        <v>13206.463599999999</v>
      </c>
      <c r="AUV9" s="508">
        <f>'Proy 2022 vs 2019'!HZ8*AUX$4</f>
        <v>13866.78678</v>
      </c>
      <c r="AUW9" s="579"/>
      <c r="AUX9" s="580">
        <f>AUW9/AUU9</f>
        <v>0</v>
      </c>
      <c r="AUY9" s="494">
        <f>ATW9+AUA9+AUE9+AUI9+AUM9+AUQ9+AUU9</f>
        <v>60029.37999999999</v>
      </c>
      <c r="AUZ9" s="489">
        <f>ATX9+AUB9+AUF9+AUJ9+AUN9+AUR9+AUV9</f>
        <v>63030.849000000002</v>
      </c>
      <c r="AVA9" s="589">
        <f>ATY9+AUC9+AUG9+AUK9+AUO9+AUS9+AUW9</f>
        <v>0</v>
      </c>
      <c r="AVB9" s="590">
        <f>AVA9/AUY9</f>
        <v>0</v>
      </c>
      <c r="AVC9" s="508">
        <f>'Proy 2022 vs 2019'!IH8*AVF$4</f>
        <v>7036.5839999999998</v>
      </c>
      <c r="AVD9" s="508">
        <f>'Proy 2022 vs 2019'!II8*AVF$4</f>
        <v>7599.5107200000002</v>
      </c>
      <c r="AVE9" s="613"/>
      <c r="AVF9" s="580">
        <f>AVE9/AVC9</f>
        <v>0</v>
      </c>
      <c r="AVG9" s="508">
        <f>'Proy 2022 vs 2019'!IH8*AVJ$4</f>
        <v>7036.5839999999998</v>
      </c>
      <c r="AVH9" s="508">
        <f>'Proy 2022 vs 2019'!II8*AVJ$4</f>
        <v>7599.5107200000002</v>
      </c>
      <c r="AVI9" s="579"/>
      <c r="AVJ9" s="580">
        <f>AVI9/AVG9</f>
        <v>0</v>
      </c>
      <c r="AVK9" s="508">
        <f>'Proy 2022 vs 2019'!IH8*AVN$4</f>
        <v>7036.5839999999998</v>
      </c>
      <c r="AVL9" s="508">
        <f>'Proy 2022 vs 2019'!II8*AVN$4</f>
        <v>7599.5107200000002</v>
      </c>
      <c r="AVM9" s="579"/>
      <c r="AVN9" s="580">
        <f>AVM9/AVK9</f>
        <v>0</v>
      </c>
      <c r="AVO9" s="508">
        <f>'Proy 2022 vs 2019'!IH8*AVR$4</f>
        <v>7036.5839999999998</v>
      </c>
      <c r="AVP9" s="508">
        <f>'Proy 2022 vs 2019'!II8*AVR$4</f>
        <v>7599.5107200000002</v>
      </c>
      <c r="AVQ9" s="579"/>
      <c r="AVR9" s="580">
        <f>AVQ9/AVO9</f>
        <v>0</v>
      </c>
      <c r="AVS9" s="508">
        <f>'Proy 2022 vs 2019'!IH8*AVV$4</f>
        <v>8209.348</v>
      </c>
      <c r="AVT9" s="508">
        <f>'Proy 2022 vs 2019'!II8*AVV$4</f>
        <v>8866.0958400000018</v>
      </c>
      <c r="AVU9" s="579"/>
      <c r="AVV9" s="580">
        <f>AVU9/AVS9</f>
        <v>0</v>
      </c>
      <c r="AVW9" s="508">
        <f>'Proy 2022 vs 2019'!IH8*AVZ$4</f>
        <v>9382.1119999999992</v>
      </c>
      <c r="AVX9" s="508">
        <f>'Proy 2022 vs 2019'!II8*AVZ$4</f>
        <v>10132.68096</v>
      </c>
      <c r="AVY9" s="579"/>
      <c r="AVZ9" s="580">
        <f>AVY9/AVW9</f>
        <v>0</v>
      </c>
      <c r="AWA9" s="508">
        <f>'Proy 2022 vs 2019'!IH8*AWD$4</f>
        <v>12900.403999999999</v>
      </c>
      <c r="AWB9" s="508">
        <f>'Proy 2022 vs 2019'!II8*AWD$4</f>
        <v>13932.436320000001</v>
      </c>
      <c r="AWC9" s="579"/>
      <c r="AWD9" s="580">
        <f>AWC9/AWA9</f>
        <v>0</v>
      </c>
      <c r="AWE9" s="494">
        <f>AVC9+AVG9+AVK9+AVO9+AVS9+AVW9+AWA9</f>
        <v>58638.2</v>
      </c>
      <c r="AWF9" s="489">
        <f>AVD9+AVH9+AVL9+AVP9+AVT9+AVX9+AWB9</f>
        <v>63329.256000000001</v>
      </c>
      <c r="AWG9" s="670">
        <f>AVE9+AVI9+AVM9+AVQ9+AVU9+AVY9+AWC9</f>
        <v>0</v>
      </c>
      <c r="AWH9" s="663">
        <f>AWG9/AWE9</f>
        <v>0</v>
      </c>
      <c r="AWI9" s="508">
        <f>'Proy 2022 vs 2019'!IM8*AWL$4</f>
        <v>8047.3224</v>
      </c>
      <c r="AWJ9" s="508">
        <f>'Proy 2022 vs 2019'!IN8*AWL$4</f>
        <v>8691.1081920000015</v>
      </c>
      <c r="AWK9" s="579"/>
      <c r="AWL9" s="580">
        <f>AWK9/AWI9</f>
        <v>0</v>
      </c>
      <c r="AWM9" s="508">
        <f>'Proy 2022 vs 2019'!IM8*AWP$4</f>
        <v>8047.3224</v>
      </c>
      <c r="AWN9" s="508">
        <f>'Proy 2022 vs 2019'!IN8*AWP$4</f>
        <v>8691.1081920000015</v>
      </c>
      <c r="AWO9" s="579"/>
      <c r="AWP9" s="580">
        <f>AWO9/AWM9</f>
        <v>0</v>
      </c>
      <c r="AWQ9" s="508">
        <f>'Proy 2022 vs 2019'!IM8*AWT$4</f>
        <v>8047.3224</v>
      </c>
      <c r="AWR9" s="508">
        <f>'Proy 2022 vs 2019'!IN8*AWT$4</f>
        <v>8691.1081920000015</v>
      </c>
      <c r="AWS9" s="579"/>
      <c r="AWT9" s="580">
        <f>AWS9/AWQ9</f>
        <v>0</v>
      </c>
      <c r="AWU9" s="508">
        <f>'Proy 2022 vs 2019'!IM8*AWX$4</f>
        <v>8047.3224</v>
      </c>
      <c r="AWV9" s="508">
        <f>'Proy 2022 vs 2019'!IN8*AWX$4</f>
        <v>8691.1081920000015</v>
      </c>
      <c r="AWW9" s="579"/>
      <c r="AWX9" s="580">
        <f>AWW9/AWU9</f>
        <v>0</v>
      </c>
      <c r="AWY9" s="508">
        <f>'Proy 2022 vs 2019'!IM8*AXB$4</f>
        <v>9388.5428000000011</v>
      </c>
      <c r="AWZ9" s="508">
        <f>'Proy 2022 vs 2019'!IN8*AXB$4</f>
        <v>10139.626224000003</v>
      </c>
      <c r="AXA9" s="579"/>
      <c r="AXB9" s="580">
        <f>AXA9/AWY9</f>
        <v>0</v>
      </c>
      <c r="AXC9" s="508">
        <f>'Proy 2022 vs 2019'!IM8*AXF$4</f>
        <v>10729.763200000001</v>
      </c>
      <c r="AXD9" s="508">
        <f>'Proy 2022 vs 2019'!IN8*AXF$4</f>
        <v>11588.144256000001</v>
      </c>
      <c r="AXE9" s="579"/>
      <c r="AXF9" s="580">
        <f>AXE9/AXC9</f>
        <v>0</v>
      </c>
      <c r="AXG9" s="508">
        <f>'Proy 2022 vs 2019'!IM8*AXJ$4</f>
        <v>14753.424400000002</v>
      </c>
      <c r="AXH9" s="508">
        <f>'Proy 2022 vs 2019'!IN8*AXJ$4</f>
        <v>15933.698352000003</v>
      </c>
      <c r="AXI9" s="579"/>
      <c r="AXJ9" s="580">
        <f>AXI9/AXG9</f>
        <v>0</v>
      </c>
      <c r="AXK9" s="494">
        <f>AWI9+AWM9+AWQ9+AWU9+AWY9+AXC9+AXG9</f>
        <v>67061.02</v>
      </c>
      <c r="AXL9" s="489">
        <f>AWJ9+AWN9+AWR9+AWV9+AWZ9+AXD9+AXH9</f>
        <v>72425.901600000012</v>
      </c>
      <c r="AXM9" s="671">
        <f>AWK9+AWO9+AWS9+AWW9+AXA9+AXE9+AXI9</f>
        <v>0</v>
      </c>
      <c r="AXN9" s="663">
        <f>AXM9/AXK9</f>
        <v>0</v>
      </c>
      <c r="AXO9" s="508">
        <f>'Proy 2022 vs 2019'!IR8*AXR$4</f>
        <v>8958.3503999999994</v>
      </c>
      <c r="AXP9" s="508">
        <f>'Proy 2022 vs 2019'!IS8*AXR$4</f>
        <v>9675.0184320000008</v>
      </c>
      <c r="AXQ9" s="579"/>
      <c r="AXR9" s="580">
        <f>AXQ9/AXO9</f>
        <v>0</v>
      </c>
      <c r="AXS9" s="508">
        <f>'Proy 2022 vs 2019'!IR8*AXV$4</f>
        <v>8958.3503999999994</v>
      </c>
      <c r="AXT9" s="508">
        <f>'Proy 2022 vs 2019'!IS8*AXV$4</f>
        <v>9675.0184320000008</v>
      </c>
      <c r="AXU9" s="579"/>
      <c r="AXV9" s="580">
        <f>AXU9/AXS9</f>
        <v>0</v>
      </c>
      <c r="AXW9" s="508">
        <f>'Proy 2022 vs 2019'!IR8*AXZ$4</f>
        <v>8958.3503999999994</v>
      </c>
      <c r="AXX9" s="508">
        <f>'Proy 2022 vs 2019'!IS8*AXZ$4</f>
        <v>9675.0184320000008</v>
      </c>
      <c r="AXY9" s="579"/>
      <c r="AXZ9" s="580">
        <f>AXY9/AXW9</f>
        <v>0</v>
      </c>
      <c r="AYA9" s="508">
        <f>'Proy 2022 vs 2019'!IR8*AYD$4</f>
        <v>8958.3503999999994</v>
      </c>
      <c r="AYB9" s="508">
        <f>'Proy 2022 vs 2019'!IS8*AYD$4</f>
        <v>9675.0184320000008</v>
      </c>
      <c r="AYC9" s="579"/>
      <c r="AYD9" s="580">
        <f>AYC9/AYA9</f>
        <v>0</v>
      </c>
      <c r="AYE9" s="508">
        <f>'Proy 2022 vs 2019'!IR8*AYH$4</f>
        <v>10451.408800000001</v>
      </c>
      <c r="AYF9" s="508">
        <f>'Proy 2022 vs 2019'!IS8*AYH$4</f>
        <v>11287.521504000002</v>
      </c>
      <c r="AYG9" s="579"/>
      <c r="AYH9" s="580">
        <f>AYG9/AYE9</f>
        <v>0</v>
      </c>
      <c r="AYI9" s="508">
        <f>'Proy 2022 vs 2019'!IR8*AYL$4</f>
        <v>11944.467199999999</v>
      </c>
      <c r="AYJ9" s="508">
        <f>'Proy 2022 vs 2019'!IS8*AYL$4</f>
        <v>12900.024576000002</v>
      </c>
      <c r="AYK9" s="579"/>
      <c r="AYL9" s="580">
        <f>AYK9/AYI9</f>
        <v>0</v>
      </c>
      <c r="AYM9" s="508">
        <f>'Proy 2022 vs 2019'!IR8*AYP$4</f>
        <v>16423.642400000001</v>
      </c>
      <c r="AYN9" s="508">
        <f>'Proy 2022 vs 2019'!IS8*AYP$4</f>
        <v>17737.533792000002</v>
      </c>
      <c r="AYO9" s="579"/>
      <c r="AYP9" s="580">
        <f>AYO9/AYM9</f>
        <v>0</v>
      </c>
      <c r="AYQ9" s="494">
        <f>AXO9+AXS9+AXW9+AYA9+AYE9+AYI9+AYM9</f>
        <v>74652.92</v>
      </c>
      <c r="AYR9" s="489">
        <f>AXP9+AXT9+AXX9+AYB9+AYF9+AYJ9+AYN9</f>
        <v>80625.15360000002</v>
      </c>
      <c r="AYS9" s="671">
        <f>AXQ9+AXU9+AXY9+AYC9+AYG9+AYK9+AYO9</f>
        <v>0</v>
      </c>
      <c r="AYT9" s="663">
        <f>AYS9/AYQ9</f>
        <v>0</v>
      </c>
      <c r="AYU9" s="508">
        <f>'Proy 2022 vs 2019'!IW8*AYX$4</f>
        <v>11015.07</v>
      </c>
      <c r="AYV9" s="508">
        <f>'Proy 2022 vs 2019'!IX8*AYX$4</f>
        <v>11896.275600000001</v>
      </c>
      <c r="AYW9" s="579"/>
      <c r="AYX9" s="580">
        <f>AYW9/AYU9</f>
        <v>0</v>
      </c>
      <c r="AYY9" s="508">
        <f>'Proy 2022 vs 2019'!IW8*AZB$4</f>
        <v>11015.07</v>
      </c>
      <c r="AYZ9" s="508">
        <f>'Proy 2022 vs 2019'!IX8*AZB$4</f>
        <v>11896.275600000001</v>
      </c>
      <c r="AZA9" s="579"/>
      <c r="AZB9" s="580">
        <f>AZA9/AYY9</f>
        <v>0</v>
      </c>
      <c r="AZC9" s="508">
        <f>'Proy 2022 vs 2019'!IW8*AZF$4</f>
        <v>11015.07</v>
      </c>
      <c r="AZD9" s="508">
        <f>'Proy 2022 vs 2019'!IX8*AZF$4</f>
        <v>11896.275600000001</v>
      </c>
      <c r="AZE9" s="579"/>
      <c r="AZF9" s="580">
        <f>AZE9/AZC9</f>
        <v>0</v>
      </c>
      <c r="AZG9" s="508">
        <f>'Proy 2022 vs 2019'!IW8*AZJ$4</f>
        <v>11015.07</v>
      </c>
      <c r="AZH9" s="508">
        <f>'Proy 2022 vs 2019'!IX8*AZJ$4</f>
        <v>11896.275600000001</v>
      </c>
      <c r="AZI9" s="579"/>
      <c r="AZJ9" s="580">
        <f>AZI9/AZG9</f>
        <v>0</v>
      </c>
      <c r="AZK9" s="508">
        <f>'Proy 2022 vs 2019'!IW8*AZN$4</f>
        <v>12850.915000000001</v>
      </c>
      <c r="AZL9" s="508">
        <f>'Proy 2022 vs 2019'!IX8*AZN$4</f>
        <v>13878.988200000002</v>
      </c>
      <c r="AZM9" s="579"/>
      <c r="AZN9" s="580">
        <f>AZM9/AZK9</f>
        <v>0</v>
      </c>
      <c r="AZO9" s="508">
        <f>'Proy 2022 vs 2019'!IW8*AZR$4</f>
        <v>14686.76</v>
      </c>
      <c r="AZP9" s="508">
        <f>'Proy 2022 vs 2019'!IX8*AZR$4</f>
        <v>15861.700800000001</v>
      </c>
      <c r="AZQ9" s="579"/>
      <c r="AZR9" s="580">
        <f>AZQ9/AZO9</f>
        <v>0</v>
      </c>
      <c r="AZS9" s="508">
        <f>'Proy 2022 vs 2019'!IW8*AZV$4</f>
        <v>20194.295000000002</v>
      </c>
      <c r="AZT9" s="508">
        <f>'Proy 2022 vs 2019'!IX8*AZV$4</f>
        <v>21809.838600000003</v>
      </c>
      <c r="AZU9" s="579"/>
      <c r="AZV9" s="580">
        <f>AZU9/AZS9</f>
        <v>0</v>
      </c>
      <c r="AZW9" s="494">
        <f>AYU9+AYY9+AZC9+AZG9+AZK9+AZO9+AZS9</f>
        <v>91792.25</v>
      </c>
      <c r="AZX9" s="489">
        <f>AYV9+AYZ9+AZD9+AZH9+AZL9+AZP9+AZT9</f>
        <v>99135.63</v>
      </c>
      <c r="AZY9" s="662">
        <f>AYW9+AZA9+AZE9+AZI9+AZM9+AZQ9+AZU9</f>
        <v>0</v>
      </c>
      <c r="AZZ9" s="663">
        <f>AZY9/AZW9</f>
        <v>0</v>
      </c>
      <c r="BAA9" s="508">
        <f>'Proy 2022 vs 2019'!JG8*BAD$4</f>
        <v>8081.3531999999996</v>
      </c>
      <c r="BAB9" s="508">
        <f>'Proy 2022 vs 2019'!JH8*BAD$4</f>
        <v>7192.404348</v>
      </c>
      <c r="BAC9" s="613"/>
      <c r="BAD9" s="580">
        <f>BAC9/BAA9</f>
        <v>0</v>
      </c>
      <c r="BAE9" s="508">
        <f>'Proy 2022 vs 2019'!JG8*BAH$4</f>
        <v>8081.3531999999996</v>
      </c>
      <c r="BAF9" s="508">
        <f>'Proy 2022 vs 2019'!JH8*BAH$4</f>
        <v>7192.404348</v>
      </c>
      <c r="BAG9" s="579"/>
      <c r="BAH9" s="580">
        <f>BAG9/BAE9</f>
        <v>0</v>
      </c>
      <c r="BAI9" s="508">
        <f>'Proy 2022 vs 2019'!JG8*BAL$4</f>
        <v>8081.3531999999996</v>
      </c>
      <c r="BAJ9" s="508">
        <f>'Proy 2022 vs 2019'!JH8*BAL$4</f>
        <v>7192.404348</v>
      </c>
      <c r="BAK9" s="579"/>
      <c r="BAL9" s="580">
        <f>BAK9/BAI9</f>
        <v>0</v>
      </c>
      <c r="BAM9" s="508">
        <f>'Proy 2022 vs 2019'!JG8*BAP$4</f>
        <v>8081.3531999999996</v>
      </c>
      <c r="BAN9" s="508">
        <f>'Proy 2022 vs 2019'!JH8*BAP$4</f>
        <v>7192.404348</v>
      </c>
      <c r="BAO9" s="579"/>
      <c r="BAP9" s="580">
        <f>BAO9/BAM9</f>
        <v>0</v>
      </c>
      <c r="BAQ9" s="508">
        <f>'Proy 2022 vs 2019'!JG8*BAT$4</f>
        <v>9428.2454000000016</v>
      </c>
      <c r="BAR9" s="508">
        <f>'Proy 2022 vs 2019'!JH8*BAT$4</f>
        <v>8391.1384060000019</v>
      </c>
      <c r="BAS9" s="579"/>
      <c r="BAT9" s="580">
        <f>BAS9/BAQ9</f>
        <v>0</v>
      </c>
      <c r="BAU9" s="508">
        <f>'Proy 2022 vs 2019'!JG8*BAX$4</f>
        <v>10775.1376</v>
      </c>
      <c r="BAV9" s="508">
        <f>'Proy 2022 vs 2019'!JH8*BAX$4</f>
        <v>9589.872464</v>
      </c>
      <c r="BAW9" s="579"/>
      <c r="BAX9" s="580">
        <f>BAW9/BAU9</f>
        <v>0</v>
      </c>
      <c r="BAY9" s="508">
        <f>'Proy 2022 vs 2019'!JG8*BBB$4</f>
        <v>14815.814200000001</v>
      </c>
      <c r="BAZ9" s="508">
        <f>'Proy 2022 vs 2019'!JH8*BBB$4</f>
        <v>13186.074638</v>
      </c>
      <c r="BBA9" s="579"/>
      <c r="BBB9" s="580">
        <f>BBA9/BAY9</f>
        <v>0</v>
      </c>
      <c r="BBC9" s="494">
        <f>BAA9+BAE9+BAI9+BAM9+BAQ9+BAU9+BAY9</f>
        <v>67344.61</v>
      </c>
      <c r="BBD9" s="489">
        <f>BAB9+BAF9+BAJ9+BAN9+BAR9+BAV9+BAZ9</f>
        <v>59936.702899999997</v>
      </c>
      <c r="BBE9" s="637">
        <f>BAC9+BAG9+BAK9+BAO9+BAS9+BAW9+BBA9</f>
        <v>0</v>
      </c>
      <c r="BBF9" s="639">
        <f>BBE9/BBC9</f>
        <v>0</v>
      </c>
      <c r="BBG9" s="508">
        <f>'Proy 2022 vs 2019'!JL8*BBJ$4</f>
        <v>8546.4875999999986</v>
      </c>
      <c r="BBH9" s="508">
        <f>'Proy 2022 vs 2019'!JM8*BBJ$4</f>
        <v>7606.3739639999994</v>
      </c>
      <c r="BBI9" s="579"/>
      <c r="BBJ9" s="580">
        <f>BBI9/BBG9</f>
        <v>0</v>
      </c>
      <c r="BBK9" s="508">
        <f>'Proy 2022 vs 2019'!JL8*BBN$4</f>
        <v>8546.4875999999986</v>
      </c>
      <c r="BBL9" s="508">
        <f>'Proy 2022 vs 2019'!JM8*BBN$4</f>
        <v>7606.3739639999994</v>
      </c>
      <c r="BBM9" s="579"/>
      <c r="BBN9" s="580">
        <f>BBM9/BBK9</f>
        <v>0</v>
      </c>
      <c r="BBO9" s="508">
        <f>'Proy 2022 vs 2019'!JL8*BBR$4</f>
        <v>8546.4875999999986</v>
      </c>
      <c r="BBP9" s="508">
        <f>'Proy 2022 vs 2019'!JM8*BBR$4</f>
        <v>7606.3739639999994</v>
      </c>
      <c r="BBQ9" s="579"/>
      <c r="BBR9" s="580">
        <f>BBQ9/BBO9</f>
        <v>0</v>
      </c>
      <c r="BBS9" s="508">
        <f>'Proy 2022 vs 2019'!JL8*BBV$4</f>
        <v>8546.4875999999986</v>
      </c>
      <c r="BBT9" s="508">
        <f>'Proy 2022 vs 2019'!JM8*BBV$4</f>
        <v>7606.3739639999994</v>
      </c>
      <c r="BBU9" s="579"/>
      <c r="BBV9" s="580">
        <f>BBU9/BBS9</f>
        <v>0</v>
      </c>
      <c r="BBW9" s="508">
        <f>'Proy 2022 vs 2019'!JL8*BBZ$4</f>
        <v>9970.9022000000004</v>
      </c>
      <c r="BBX9" s="508">
        <f>'Proy 2022 vs 2019'!JM8*BBZ$4</f>
        <v>8874.1029580000013</v>
      </c>
      <c r="BBY9" s="579"/>
      <c r="BBZ9" s="580">
        <f>BBY9/BBW9</f>
        <v>0</v>
      </c>
      <c r="BCA9" s="508">
        <f>'Proy 2022 vs 2019'!JL8*BCD$4</f>
        <v>11395.316799999999</v>
      </c>
      <c r="BCB9" s="508">
        <f>'Proy 2022 vs 2019'!JM8*BCD$4</f>
        <v>10141.831952</v>
      </c>
      <c r="BCC9" s="579"/>
      <c r="BCD9" s="580">
        <f>BCC9/BCA9</f>
        <v>0</v>
      </c>
      <c r="BCE9" s="508">
        <f>'Proy 2022 vs 2019'!JL8*BCH$4</f>
        <v>15668.560599999999</v>
      </c>
      <c r="BCF9" s="508">
        <f>'Proy 2022 vs 2019'!JM8*BCH$4</f>
        <v>13945.018934</v>
      </c>
      <c r="BCG9" s="579"/>
      <c r="BCH9" s="580">
        <f>BCG9/BCE9</f>
        <v>0</v>
      </c>
      <c r="BCI9" s="494">
        <f>BBG9+BBK9+BBO9+BBS9+BBW9+BCA9+BCE9</f>
        <v>71220.73</v>
      </c>
      <c r="BCJ9" s="489">
        <f>BBH9+BBL9+BBP9+BBT9+BBX9+BCB9+BCF9</f>
        <v>63386.449699999997</v>
      </c>
      <c r="BCK9" s="643">
        <f>BBI9+BBM9+BBQ9+BBU9+BBY9+BCC9+BCG9</f>
        <v>0</v>
      </c>
      <c r="BCL9" s="639">
        <f>BCK9/BCI9</f>
        <v>0</v>
      </c>
      <c r="BCM9" s="508">
        <f>'Proy 2022 vs 2019'!JQ8*BCP$4</f>
        <v>13162.5744</v>
      </c>
      <c r="BCN9" s="508">
        <f>'Proy 2022 vs 2019'!JR8*BCP$4</f>
        <v>11714.691215999999</v>
      </c>
      <c r="BCO9" s="579"/>
      <c r="BCP9" s="580">
        <f>BCO9/BCM9</f>
        <v>0</v>
      </c>
      <c r="BCQ9" s="508">
        <f>'Proy 2022 vs 2019'!JQ8*BCT$4</f>
        <v>13162.5744</v>
      </c>
      <c r="BCR9" s="508">
        <f>'Proy 2022 vs 2019'!JR8*BCT$4</f>
        <v>11714.691215999999</v>
      </c>
      <c r="BCS9" s="579"/>
      <c r="BCT9" s="580">
        <f>BCS9/BCQ9</f>
        <v>0</v>
      </c>
      <c r="BCU9" s="508">
        <f>'Proy 2022 vs 2019'!JQ8*BCX$4</f>
        <v>13162.5744</v>
      </c>
      <c r="BCV9" s="508">
        <f>'Proy 2022 vs 2019'!JR8*BCX$4</f>
        <v>11714.691215999999</v>
      </c>
      <c r="BCW9" s="579"/>
      <c r="BCX9" s="580">
        <f>BCW9/BCU9</f>
        <v>0</v>
      </c>
      <c r="BCY9" s="508">
        <f>'Proy 2022 vs 2019'!JQ8*BDB$4</f>
        <v>13162.5744</v>
      </c>
      <c r="BCZ9" s="508">
        <f>'Proy 2022 vs 2019'!JR8*BDB$4</f>
        <v>11714.691215999999</v>
      </c>
      <c r="BDA9" s="579"/>
      <c r="BDB9" s="580">
        <f>BDA9/BCY9</f>
        <v>0</v>
      </c>
      <c r="BDC9" s="508">
        <f>'Proy 2022 vs 2019'!JQ8*BDF$4</f>
        <v>15356.336800000001</v>
      </c>
      <c r="BDD9" s="508">
        <f>'Proy 2022 vs 2019'!JR8*BDF$4</f>
        <v>13667.139752000001</v>
      </c>
      <c r="BDE9" s="579"/>
      <c r="BDF9" s="580">
        <f>BDE9/BDC9</f>
        <v>0</v>
      </c>
      <c r="BDG9" s="508">
        <f>'Proy 2022 vs 2019'!JQ8*BDJ$4</f>
        <v>17550.099200000001</v>
      </c>
      <c r="BDH9" s="508">
        <f>'Proy 2022 vs 2019'!JR8*BDJ$4</f>
        <v>15619.588288000001</v>
      </c>
      <c r="BDI9" s="579"/>
      <c r="BDJ9" s="580">
        <f>BDI9/BDG9</f>
        <v>0</v>
      </c>
      <c r="BDK9" s="508">
        <f>'Proy 2022 vs 2019'!JQ8*BDN$4</f>
        <v>24131.386399999999</v>
      </c>
      <c r="BDL9" s="508">
        <f>'Proy 2022 vs 2019'!JR8*BDN$4</f>
        <v>21476.933895999999</v>
      </c>
      <c r="BDM9" s="579"/>
      <c r="BDN9" s="580">
        <f>BDM9/BDK9</f>
        <v>0</v>
      </c>
      <c r="BDO9" s="494">
        <f>BCM9+BCQ9+BCU9+BCY9+BDC9+BDG9+BDK9</f>
        <v>109688.12</v>
      </c>
      <c r="BDP9" s="489">
        <f>BCN9+BCR9+BCV9+BCZ9+BDD9+BDH9+BDL9</f>
        <v>97622.426800000001</v>
      </c>
      <c r="BDQ9" s="643">
        <f>BCO9+BCS9+BCW9+BDA9+BDE9+BDI9+BDM9</f>
        <v>0</v>
      </c>
      <c r="BDR9" s="639">
        <f>BDQ9/BDO9</f>
        <v>0</v>
      </c>
      <c r="BDS9" s="508">
        <f>'Proy 2022 vs 2019'!JV8*BDV$4</f>
        <v>12342.6888</v>
      </c>
      <c r="BDT9" s="508">
        <f>'Proy 2022 vs 2019'!JW8*BDV$4</f>
        <v>10984.993032</v>
      </c>
      <c r="BDU9" s="579"/>
      <c r="BDV9" s="580">
        <f>BDU9/BDS9</f>
        <v>0</v>
      </c>
      <c r="BDW9" s="508">
        <f>'Proy 2022 vs 2019'!JV8*BDZ$4</f>
        <v>12342.6888</v>
      </c>
      <c r="BDX9" s="508">
        <f>'Proy 2022 vs 2019'!JW8*BDZ$4</f>
        <v>10984.993032</v>
      </c>
      <c r="BDY9" s="579"/>
      <c r="BDZ9" s="580">
        <f>BDY9/BDW9</f>
        <v>0</v>
      </c>
      <c r="BEA9" s="508">
        <f>'Proy 2022 vs 2019'!JV8*BED$4</f>
        <v>12342.6888</v>
      </c>
      <c r="BEB9" s="508">
        <f>'Proy 2022 vs 2019'!JW8*BED$4</f>
        <v>10984.993032</v>
      </c>
      <c r="BEC9" s="579"/>
      <c r="BED9" s="580">
        <f>BEC9/BEA9</f>
        <v>0</v>
      </c>
      <c r="BEE9" s="508">
        <v>14488.990400000001</v>
      </c>
      <c r="BEF9" s="508">
        <f>'Proy 2022 vs 2019'!JW8*BEH$4</f>
        <v>10984.993032</v>
      </c>
      <c r="BEG9" s="579"/>
      <c r="BEH9" s="580">
        <f>BEG9/BEE9</f>
        <v>0</v>
      </c>
      <c r="BEI9" s="508">
        <f>'Proy 2022 vs 2019'!JV8*BEL$4</f>
        <v>14399.803600000003</v>
      </c>
      <c r="BEJ9" s="508">
        <f>'Proy 2022 vs 2019'!JW8*BEL$4</f>
        <v>12815.825204000002</v>
      </c>
      <c r="BEK9" s="579"/>
      <c r="BEL9" s="580">
        <f>BEK9/BEI9</f>
        <v>0</v>
      </c>
      <c r="BEM9" s="508">
        <f>'Proy 2022 vs 2019'!JV8*BEP$4</f>
        <v>16456.918400000002</v>
      </c>
      <c r="BEN9" s="508">
        <f>'Proy 2022 vs 2019'!JW8*BEP$4</f>
        <v>14646.657376000001</v>
      </c>
      <c r="BEO9" s="579"/>
      <c r="BEP9" s="580">
        <f>BEO9/BEM9</f>
        <v>0</v>
      </c>
      <c r="BEQ9" s="508">
        <f>'Proy 2022 vs 2019'!JV8*BET$4</f>
        <v>22628.2628</v>
      </c>
      <c r="BER9" s="508">
        <f>'Proy 2022 vs 2019'!JW8*BET$4</f>
        <v>20139.153892000002</v>
      </c>
      <c r="BES9" s="579"/>
      <c r="BET9" s="580">
        <f>BES9/BEQ9</f>
        <v>0</v>
      </c>
      <c r="BEU9" s="494">
        <f>BDS9+BDW9+BEA9+BEE9+BEI9+BEM9+BEQ9</f>
        <v>105002.0416</v>
      </c>
      <c r="BEV9" s="489">
        <f>BDT9+BDX9+BEB9+BEF9+BEJ9+BEN9+BER9</f>
        <v>91541.608600000007</v>
      </c>
      <c r="BEW9" s="648">
        <f>BDU9+BDY9+BEC9+BEG9+BEK9+BEO9+BES9</f>
        <v>0</v>
      </c>
      <c r="BEX9" s="639">
        <f>BEW9/BEU9</f>
        <v>0</v>
      </c>
      <c r="BEY9" s="508">
        <f>'Proy 2022 vs 2019'!KF8*BFB$4</f>
        <v>15412.461599999999</v>
      </c>
      <c r="BEZ9" s="508">
        <f>'Proy 2022 vs 2019'!KG8*BFB$4</f>
        <v>13717.090823999999</v>
      </c>
      <c r="BFA9" s="613"/>
      <c r="BFB9" s="580">
        <f>BFA9/BEY9</f>
        <v>0</v>
      </c>
      <c r="BFC9" s="508">
        <f>'Proy 2022 vs 2019'!KF8*BFF$4</f>
        <v>15412.461599999999</v>
      </c>
      <c r="BFD9" s="508">
        <f>'Proy 2022 vs 2019'!KG8*BFF$4</f>
        <v>13717.090823999999</v>
      </c>
      <c r="BFE9" s="613"/>
      <c r="BFF9" s="580">
        <f>BFE9/BFC9</f>
        <v>0</v>
      </c>
      <c r="BFG9" s="508">
        <f>'Proy 2022 vs 2019'!KF8*BFJ$4</f>
        <v>15412.461599999999</v>
      </c>
      <c r="BFH9" s="508">
        <f>'Proy 2022 vs 2019'!KG8*BFJ$4</f>
        <v>13717.090823999999</v>
      </c>
      <c r="BFI9" s="613"/>
      <c r="BFJ9" s="580">
        <f>BFI9/BFG9</f>
        <v>0</v>
      </c>
      <c r="BFK9" s="508">
        <f>'Proy 2022 vs 2019'!KF8*BFN$4</f>
        <v>15412.461599999999</v>
      </c>
      <c r="BFL9" s="508">
        <f>'Proy 2022 vs 2019'!KG8*BFN$4</f>
        <v>13717.090823999999</v>
      </c>
      <c r="BFM9" s="613"/>
      <c r="BFN9" s="580">
        <f>BFM9/BFK9</f>
        <v>0</v>
      </c>
      <c r="BFO9" s="508">
        <f>'Proy 2022 vs 2019'!KF8*BFR$4</f>
        <v>17981.2052</v>
      </c>
      <c r="BFP9" s="508">
        <f>'Proy 2022 vs 2019'!KG8*BFR$4</f>
        <v>16003.272628000001</v>
      </c>
      <c r="BFQ9" s="613"/>
      <c r="BFR9" s="580">
        <f>BFQ9/BFO9</f>
        <v>0</v>
      </c>
      <c r="BFS9" s="508">
        <f>'Proy 2022 vs 2019'!KF8*BFV$4</f>
        <v>20549.948799999998</v>
      </c>
      <c r="BFT9" s="508">
        <f>'Proy 2022 vs 2019'!KG8*BFV$4</f>
        <v>18289.454431999999</v>
      </c>
      <c r="BFU9" s="613"/>
      <c r="BFV9" s="580">
        <f>BFU9/BFS9</f>
        <v>0</v>
      </c>
      <c r="BFW9" s="508">
        <f>'Proy 2022 vs 2019'!KF8*BFZ$4</f>
        <v>28256.179599999999</v>
      </c>
      <c r="BFX9" s="508">
        <f>'Proy 2022 vs 2019'!KG8*BFZ$4</f>
        <v>25147.999843999998</v>
      </c>
      <c r="BFY9" s="613"/>
      <c r="BFZ9" s="580">
        <f>BFY9/BFW9</f>
        <v>0</v>
      </c>
      <c r="BGA9" s="494">
        <f>BEY9+BFC9+BFG9+BFK9+BFO9+BFS9+BFW9</f>
        <v>128437.18</v>
      </c>
      <c r="BGB9" s="489">
        <f>BEZ9+BFD9+BFH9+BFL9+BFP9+BFT9+BFX9</f>
        <v>114309.09020000001</v>
      </c>
      <c r="BGC9" s="607">
        <f>BFA9+BFE9+BFI9+BFM9+BFQ9+BFU9+BFY9</f>
        <v>0</v>
      </c>
      <c r="BGD9" s="590">
        <f>BGC9/BGA9</f>
        <v>0</v>
      </c>
      <c r="BGE9" s="508">
        <f>'Proy 2022 vs 2019'!KK8*BGH$4</f>
        <v>17515.5612</v>
      </c>
      <c r="BGF9" s="508">
        <f>'Proy 2022 vs 2019'!KL8*BGH$4</f>
        <v>15588.849468</v>
      </c>
      <c r="BGG9" s="579"/>
      <c r="BGH9" s="580">
        <f>BGG9/BGE9</f>
        <v>0</v>
      </c>
      <c r="BGI9" s="508">
        <f>'Proy 2022 vs 2019'!KK8*BGL$4</f>
        <v>17515.5612</v>
      </c>
      <c r="BGJ9" s="508">
        <f>'Proy 2022 vs 2019'!KL8*BGL$4</f>
        <v>15588.849468</v>
      </c>
      <c r="BGK9" s="579"/>
      <c r="BGL9" s="580">
        <f>BGK9/BGI9</f>
        <v>0</v>
      </c>
      <c r="BGM9" s="508">
        <f>'Proy 2022 vs 2019'!KK8*BGP$4</f>
        <v>17515.5612</v>
      </c>
      <c r="BGN9" s="508">
        <f>'Proy 2022 vs 2019'!KL8*BGP$4</f>
        <v>15588.849468</v>
      </c>
      <c r="BGO9" s="579"/>
      <c r="BGP9" s="580">
        <f>BGO9/BGM9</f>
        <v>0</v>
      </c>
      <c r="BGQ9" s="508">
        <f>'Proy 2022 vs 2019'!KK8*BGT$4</f>
        <v>17515.5612</v>
      </c>
      <c r="BGR9" s="508">
        <f>'Proy 2022 vs 2019'!KL8*BGT$4</f>
        <v>15588.849468</v>
      </c>
      <c r="BGS9" s="579"/>
      <c r="BGT9" s="580">
        <f>BGS9/BGQ9</f>
        <v>0</v>
      </c>
      <c r="BGU9" s="508">
        <f>'Proy 2022 vs 2019'!KK8*BGX$4</f>
        <v>20434.821400000004</v>
      </c>
      <c r="BGV9" s="508">
        <f>'Proy 2022 vs 2019'!KL8*BGX$4</f>
        <v>18186.991046000003</v>
      </c>
      <c r="BGW9" s="579"/>
      <c r="BGX9" s="580">
        <f>BGW9/BGU9</f>
        <v>0</v>
      </c>
      <c r="BGY9" s="508">
        <f>'Proy 2022 vs 2019'!KK8*BHB$4</f>
        <v>23354.081600000001</v>
      </c>
      <c r="BGZ9" s="508">
        <f>'Proy 2022 vs 2019'!KL8*BHB$4</f>
        <v>20785.132624000002</v>
      </c>
      <c r="BHA9" s="579"/>
      <c r="BHB9" s="580">
        <f>BHA9/BGY9</f>
        <v>0</v>
      </c>
      <c r="BHC9" s="508">
        <f>'Proy 2022 vs 2019'!KK8*BHF$4</f>
        <v>32111.862200000003</v>
      </c>
      <c r="BHD9" s="508">
        <f>'Proy 2022 vs 2019'!KL8*BHF$4</f>
        <v>28579.557358000002</v>
      </c>
      <c r="BHE9" s="579"/>
      <c r="BHF9" s="580">
        <f>BHE9/BHC9</f>
        <v>0</v>
      </c>
      <c r="BHG9" s="494">
        <f>BGE9+BGI9+BGM9+BGQ9+BGU9+BGY9+BHC9</f>
        <v>145963.01</v>
      </c>
      <c r="BHH9" s="489">
        <f>BGF9+BGJ9+BGN9+BGR9+BGV9+BGZ9+BHD9</f>
        <v>129907.07890000002</v>
      </c>
      <c r="BHI9" s="608">
        <f>BGG9+BGK9+BGO9+BGS9+BGW9+BHA9+BHE9</f>
        <v>0</v>
      </c>
      <c r="BHJ9" s="590">
        <f>BHI9/BHG9</f>
        <v>0</v>
      </c>
      <c r="BHK9" s="508">
        <f>'Proy 2022 vs 2019'!KP8*BHN$4</f>
        <v>21323.2356</v>
      </c>
      <c r="BHL9" s="508">
        <f>'Proy 2022 vs 2019'!KQ8*BHN$4</f>
        <v>18977.679684000002</v>
      </c>
      <c r="BHM9" s="579"/>
      <c r="BHN9" s="580">
        <f>BHM9/BHK9</f>
        <v>0</v>
      </c>
      <c r="BHO9" s="508">
        <f>'Proy 2022 vs 2019'!KP8*BHR$4</f>
        <v>21323.2356</v>
      </c>
      <c r="BHP9" s="508">
        <f>'Proy 2022 vs 2019'!KQ8*BHR$4</f>
        <v>18977.679684000002</v>
      </c>
      <c r="BHQ9" s="579"/>
      <c r="BHR9" s="580">
        <f>BHQ9/BHO9</f>
        <v>0</v>
      </c>
      <c r="BHS9" s="508">
        <f>'Proy 2022 vs 2019'!KP8*BHV$4</f>
        <v>21323.2356</v>
      </c>
      <c r="BHT9" s="508">
        <f>'Proy 2022 vs 2019'!KQ8*BHV$4</f>
        <v>18977.679684000002</v>
      </c>
      <c r="BHU9" s="579"/>
      <c r="BHV9" s="580">
        <f>BHU9/BHS9</f>
        <v>0</v>
      </c>
      <c r="BHW9" s="508">
        <f>'Proy 2022 vs 2019'!KP8*BHZ$4</f>
        <v>21323.2356</v>
      </c>
      <c r="BHX9" s="508">
        <f>'Proy 2022 vs 2019'!KQ8*BHZ$4</f>
        <v>18977.679684000002</v>
      </c>
      <c r="BHY9" s="579"/>
      <c r="BHZ9" s="580">
        <f>BHY9/BHW9</f>
        <v>0</v>
      </c>
      <c r="BIA9" s="508">
        <f>'Proy 2022 vs 2019'!KP8*BID$4</f>
        <v>24877.108200000002</v>
      </c>
      <c r="BIB9" s="508">
        <f>'Proy 2022 vs 2019'!KQ8*BID$4</f>
        <v>22140.626298000006</v>
      </c>
      <c r="BIC9" s="579"/>
      <c r="BID9" s="580">
        <f>BIC9/BIA9</f>
        <v>0</v>
      </c>
      <c r="BIE9" s="508">
        <f>'Proy 2022 vs 2019'!KP8*BIH$4</f>
        <v>28430.980800000001</v>
      </c>
      <c r="BIF9" s="508">
        <f>'Proy 2022 vs 2019'!KQ8*BIH$4</f>
        <v>25303.572912000003</v>
      </c>
      <c r="BIG9" s="579"/>
      <c r="BIH9" s="580">
        <f>BIG9/BIE9</f>
        <v>0</v>
      </c>
      <c r="BII9" s="508">
        <f>'Proy 2022 vs 2019'!KP8*BIL$4</f>
        <v>39092.598600000005</v>
      </c>
      <c r="BIJ9" s="508">
        <f>'Proy 2022 vs 2019'!KQ8*BIL$4</f>
        <v>34792.412754000004</v>
      </c>
      <c r="BIK9" s="579"/>
      <c r="BIL9" s="580">
        <f>BIK9/BII9</f>
        <v>0</v>
      </c>
      <c r="BIM9" s="494">
        <f>BHK9+BHO9+BHS9+BHW9+BIA9+BIE9+BII9</f>
        <v>177693.63</v>
      </c>
      <c r="BIN9" s="489">
        <f>BHL9+BHP9+BHT9+BHX9+BIB9+BIF9+BIJ9</f>
        <v>158147.33070000002</v>
      </c>
      <c r="BIO9" s="608">
        <f>BHM9+BHQ9+BHU9+BHY9+BIC9+BIG9+BIK9</f>
        <v>0</v>
      </c>
      <c r="BIP9" s="590">
        <f>BIO9/BIM9</f>
        <v>0</v>
      </c>
      <c r="BIQ9" s="508">
        <f>'Proy 2022 vs 2019'!KU8*BIT$4</f>
        <v>23281.2408</v>
      </c>
      <c r="BIR9" s="508">
        <f>'Proy 2022 vs 2019'!KV8*BIT$4</f>
        <v>20720.304311999997</v>
      </c>
      <c r="BIS9" s="579"/>
      <c r="BIT9" s="580">
        <f>BIS9/BIQ9</f>
        <v>0</v>
      </c>
      <c r="BIU9" s="508">
        <f>'Proy 2022 vs 2019'!KU8*BIX$4</f>
        <v>23281.2408</v>
      </c>
      <c r="BIV9" s="508">
        <f>'Proy 2022 vs 2019'!KV8*BIX$4</f>
        <v>20720.304311999997</v>
      </c>
      <c r="BIW9" s="579"/>
      <c r="BIX9" s="580">
        <f>BIW9/BIU9</f>
        <v>0</v>
      </c>
      <c r="BIY9" s="508">
        <f>'Proy 2022 vs 2019'!KU8*BJB$4</f>
        <v>23281.2408</v>
      </c>
      <c r="BIZ9" s="508">
        <f>'Proy 2022 vs 2019'!KV8*BJB$4</f>
        <v>20720.304311999997</v>
      </c>
      <c r="BJA9" s="579"/>
      <c r="BJB9" s="580">
        <f>BJA9/BIY9</f>
        <v>0</v>
      </c>
      <c r="BJC9" s="508">
        <f>'Proy 2022 vs 2019'!KU8*BJF$4</f>
        <v>23281.2408</v>
      </c>
      <c r="BJD9" s="508">
        <f>'Proy 2022 vs 2019'!KV8*BJF$4</f>
        <v>20720.304311999997</v>
      </c>
      <c r="BJE9" s="579"/>
      <c r="BJF9" s="580">
        <f>BJE9/BJC9</f>
        <v>0</v>
      </c>
      <c r="BJG9" s="508">
        <f>'Proy 2022 vs 2019'!KU8*BJJ$4</f>
        <v>27161.447600000003</v>
      </c>
      <c r="BJH9" s="508">
        <f>'Proy 2022 vs 2019'!KV8*BJJ$4</f>
        <v>24173.688364000001</v>
      </c>
      <c r="BJI9" s="579"/>
      <c r="BJJ9" s="580">
        <f>BJI9/BJG9</f>
        <v>0</v>
      </c>
      <c r="BJK9" s="508">
        <f>'Proy 2022 vs 2019'!KU8*BJN$4</f>
        <v>31041.654399999999</v>
      </c>
      <c r="BJL9" s="508">
        <f>'Proy 2022 vs 2019'!KV8*BJN$4</f>
        <v>27627.072415999999</v>
      </c>
      <c r="BJM9" s="579"/>
      <c r="BJN9" s="580">
        <f>BJM9/BJK9</f>
        <v>0</v>
      </c>
      <c r="BJO9" s="508">
        <f>'Proy 2022 vs 2019'!KU8*BJR$4</f>
        <v>42682.274799999999</v>
      </c>
      <c r="BJP9" s="508">
        <f>'Proy 2022 vs 2019'!KV8*BJR$4</f>
        <v>37987.224571999999</v>
      </c>
      <c r="BJQ9" s="579"/>
      <c r="BJR9" s="580">
        <f>BJQ9/BJO9</f>
        <v>0</v>
      </c>
      <c r="BJS9" s="494">
        <f>BIQ9+BIU9+BIY9+BJC9+BJG9+BJK9+BJO9</f>
        <v>194010.34000000003</v>
      </c>
      <c r="BJT9" s="489">
        <f>BIR9+BIV9+BIZ9+BJD9+BJH9+BJL9+BJP9</f>
        <v>172669.20259999999</v>
      </c>
      <c r="BJU9" s="589">
        <f>BIS9+BIW9+BJA9+BJE9+BJI9+BJM9+BJQ9</f>
        <v>0</v>
      </c>
      <c r="BJV9" s="590">
        <f>BJU9/BJS9</f>
        <v>0</v>
      </c>
      <c r="BJW9" s="508">
        <f>'Proy 2022 vs 2019'!KZ8*BJZ$4</f>
        <v>7053.9384</v>
      </c>
      <c r="BJX9" s="508">
        <f>'Proy 2022 vs 2019'!LA8*BJZ$4</f>
        <v>6278.0051759999997</v>
      </c>
      <c r="BJY9" s="579"/>
      <c r="BJZ9" s="580">
        <f>BJY9/BJW9</f>
        <v>0</v>
      </c>
      <c r="BKA9" s="508">
        <f>'Proy 2022 vs 2019'!KZ8*BKD$4</f>
        <v>7053.9384</v>
      </c>
      <c r="BKB9" s="508">
        <f>'Proy 2022 vs 2019'!LA8*BKD$4</f>
        <v>6278.0051759999997</v>
      </c>
      <c r="BKC9" s="579"/>
      <c r="BKD9" s="580">
        <f>BKC9/BKA9</f>
        <v>0</v>
      </c>
      <c r="BKE9" s="508">
        <f>'Proy 2022 vs 2019'!KZ8*BKH$4</f>
        <v>7053.9384</v>
      </c>
      <c r="BKF9" s="508">
        <f>'Proy 2022 vs 2019'!LA8*BKH$4</f>
        <v>6278.0051759999997</v>
      </c>
      <c r="BKG9" s="579"/>
      <c r="BKH9" s="580">
        <f>BKG9/BKE9</f>
        <v>0</v>
      </c>
      <c r="BKI9" s="508">
        <f>'Proy 2022 vs 2019'!KZ8*BKL$4</f>
        <v>7053.9384</v>
      </c>
      <c r="BKJ9" s="508">
        <f>'Proy 2022 vs 2019'!LA8*BKL$4</f>
        <v>6278.0051759999997</v>
      </c>
      <c r="BKK9" s="579"/>
      <c r="BKL9" s="580">
        <f>BKK9/BKI9</f>
        <v>0</v>
      </c>
      <c r="BKM9" s="508">
        <f>'Proy 2022 vs 2019'!KZ8*BKP$4</f>
        <v>8229.5948000000008</v>
      </c>
      <c r="BKN9" s="508">
        <f>'Proy 2022 vs 2019'!LA8*BKP$4</f>
        <v>7324.3393720000004</v>
      </c>
      <c r="BKO9" s="579"/>
      <c r="BKP9" s="580">
        <f>BKO9/BKM9</f>
        <v>0</v>
      </c>
      <c r="BKQ9" s="508">
        <f>'Proy 2022 vs 2019'!KZ8*BKT$4</f>
        <v>9405.2512000000006</v>
      </c>
      <c r="BKR9" s="508">
        <f>'Proy 2022 vs 2019'!LA8*BKT$4</f>
        <v>8370.6735680000002</v>
      </c>
      <c r="BKS9" s="579"/>
      <c r="BKT9" s="580">
        <f>BKS9/BKQ9</f>
        <v>0</v>
      </c>
      <c r="BKU9" s="508">
        <f>'Proy 2022 vs 2019'!KZ8*BKX$4</f>
        <v>12932.2204</v>
      </c>
      <c r="BKV9" s="508">
        <f>'Proy 2022 vs 2019'!LA8*BKX$4</f>
        <v>11509.676156</v>
      </c>
      <c r="BKW9" s="579"/>
      <c r="BKX9" s="580">
        <f>BKW9/BKU9</f>
        <v>0</v>
      </c>
      <c r="BKY9" s="494">
        <f>BJW9+BKA9+BKE9+BKI9+BKM9+BKQ9+BKU9</f>
        <v>58782.82</v>
      </c>
      <c r="BKZ9" s="489">
        <f>BJX9+BKB9+BKF9+BKJ9+BKN9+BKR9+BKV9</f>
        <v>52316.709799999997</v>
      </c>
      <c r="BLA9" s="589">
        <f>BJY9+BKC9+BKG9+BKK9+BKO9+BKS9+BKW9</f>
        <v>0</v>
      </c>
      <c r="BLB9" s="590">
        <f>BLA9/BKY9</f>
        <v>0</v>
      </c>
    </row>
    <row r="10" spans="2:1666" ht="19.5" customHeight="1">
      <c r="B10" s="713" t="s">
        <v>528</v>
      </c>
      <c r="C10" s="508">
        <f>'Proy 2022 vs 2019'!$C$6*$F$4</f>
        <v>9529.1268</v>
      </c>
      <c r="D10" s="508">
        <f>'Proy 2022 vs 2019'!D9*$F$4</f>
        <v>4946.6155199999994</v>
      </c>
      <c r="E10" s="613"/>
      <c r="F10" s="580">
        <f>E10/C10</f>
        <v>0</v>
      </c>
      <c r="G10" s="738">
        <f>'Proy 2022 vs 2019'!C9*$J$4</f>
        <v>7066.5935999999992</v>
      </c>
      <c r="H10" s="508">
        <f>'Proy 2022 vs 2019'!D9*$J$4</f>
        <v>4946.6155199999994</v>
      </c>
      <c r="I10" s="613"/>
      <c r="J10" s="580">
        <f>I10/G10</f>
        <v>0</v>
      </c>
      <c r="K10" s="508">
        <f>'Proy 2022 vs 2019'!C9*$N$4</f>
        <v>7066.5935999999992</v>
      </c>
      <c r="L10" s="508">
        <f>'Proy 2022 vs 2019'!D9*N$4</f>
        <v>4946.6155199999994</v>
      </c>
      <c r="M10" s="613"/>
      <c r="N10" s="580">
        <f>M10/K10</f>
        <v>0</v>
      </c>
      <c r="O10" s="508">
        <f>'Proy 2022 vs 2019'!C9*R$4</f>
        <v>7066.5935999999992</v>
      </c>
      <c r="P10" s="508">
        <f>'Proy 2022 vs 2019'!D9*$R$4</f>
        <v>4946.6155199999994</v>
      </c>
      <c r="Q10" s="613"/>
      <c r="R10" s="580">
        <f>Q10/O10</f>
        <v>0</v>
      </c>
      <c r="S10" s="508">
        <f>'Proy 2022 vs 2019'!C9*V$4</f>
        <v>8244.3592000000008</v>
      </c>
      <c r="T10" s="508">
        <f>'Proy 2022 vs 2019'!D9*V$4</f>
        <v>5771.0514400000002</v>
      </c>
      <c r="U10" s="613"/>
      <c r="V10" s="580">
        <f>U10/S10</f>
        <v>0</v>
      </c>
      <c r="W10" s="508">
        <f>'Proy 2022 vs 2019'!C9*Z$4</f>
        <v>9422.1247999999996</v>
      </c>
      <c r="X10" s="508">
        <f>'Proy 2022 vs 2019'!D9*Z$4</f>
        <v>6595.4873599999992</v>
      </c>
      <c r="Y10" s="613"/>
      <c r="Z10" s="580">
        <f>Y10/W10</f>
        <v>0</v>
      </c>
      <c r="AA10" s="508">
        <f>'Proy 2022 vs 2019'!C9*AD$4</f>
        <v>12955.4216</v>
      </c>
      <c r="AB10" s="508">
        <f>'Proy 2022 vs 2019'!D9*AD$4</f>
        <v>9068.7951199999989</v>
      </c>
      <c r="AC10" s="613"/>
      <c r="AD10" s="580">
        <f>AC10/AA10</f>
        <v>0</v>
      </c>
      <c r="AE10" s="494">
        <f>C10+G10+K10+O10+S10+W10+AA10</f>
        <v>61350.813199999997</v>
      </c>
      <c r="AF10" s="489">
        <f>D10+H10+L10+P10+T10+X10+AB10</f>
        <v>41221.795999999995</v>
      </c>
      <c r="AG10" s="607">
        <f>E10+I10+M10+Q10+U10+Y10+AC10</f>
        <v>0</v>
      </c>
      <c r="AH10" s="590">
        <f>AG10/AE10</f>
        <v>0</v>
      </c>
      <c r="AI10" s="508">
        <f>'Proy 2022 vs 2019'!H9*AL$4</f>
        <v>7153.1664000000001</v>
      </c>
      <c r="AJ10" s="526">
        <f>'Proy 2022 vs 2019'!I9*AL$4</f>
        <v>5007.2164799999991</v>
      </c>
      <c r="AK10" s="579"/>
      <c r="AL10" s="580">
        <f>AK10/AI10</f>
        <v>0</v>
      </c>
      <c r="AM10" s="508">
        <f>'Proy 2022 vs 2019'!H9*AP$4</f>
        <v>7153.1664000000001</v>
      </c>
      <c r="AN10" s="508">
        <f>'Proy 2022 vs 2019'!I9*AP$4</f>
        <v>5007.2164799999991</v>
      </c>
      <c r="AO10" s="579"/>
      <c r="AP10" s="580">
        <f>AO10/AM10</f>
        <v>0</v>
      </c>
      <c r="AQ10" s="508">
        <f>'Proy 2022 vs 2019'!H9*AT$4</f>
        <v>7153.1664000000001</v>
      </c>
      <c r="AR10" s="508">
        <f>'Proy 2022 vs 2019'!I9*AT$4</f>
        <v>5007.2164799999991</v>
      </c>
      <c r="AS10" s="579"/>
      <c r="AT10" s="580">
        <f>AS10/AQ10</f>
        <v>0</v>
      </c>
      <c r="AU10" s="508">
        <f>'Proy 2022 vs 2019'!H9*AX$4</f>
        <v>7153.1664000000001</v>
      </c>
      <c r="AV10" s="508">
        <f>'Proy 2022 vs 2019'!I9*AX$4</f>
        <v>5007.2164799999991</v>
      </c>
      <c r="AW10" s="579"/>
      <c r="AX10" s="580">
        <f>AW10/AU10</f>
        <v>0</v>
      </c>
      <c r="AY10" s="508">
        <f>'Proy 2022 vs 2019'!H9*BB$4</f>
        <v>8345.3608000000004</v>
      </c>
      <c r="AZ10" s="508">
        <f>'Proy 2022 vs 2019'!I9*BB$4</f>
        <v>5841.7525599999999</v>
      </c>
      <c r="BA10" s="579"/>
      <c r="BB10" s="580">
        <f>BA10/AY10</f>
        <v>0</v>
      </c>
      <c r="BC10" s="508">
        <f>'Proy 2022 vs 2019'!H9*BF$4</f>
        <v>9537.5552000000007</v>
      </c>
      <c r="BD10" s="508">
        <f>'Proy 2022 vs 2019'!I9*BF$4</f>
        <v>6676.2886399999998</v>
      </c>
      <c r="BE10" s="579"/>
      <c r="BF10" s="580">
        <f>BE10/BC10</f>
        <v>0</v>
      </c>
      <c r="BG10" s="508">
        <f>'Proy 2022 vs 2019'!H9*BJ$4</f>
        <v>13114.1384</v>
      </c>
      <c r="BH10" s="508">
        <f>'Proy 2022 vs 2019'!I9*BJ$4</f>
        <v>9179.8968799999984</v>
      </c>
      <c r="BI10" s="579"/>
      <c r="BJ10" s="580">
        <f>BI10/BG10</f>
        <v>0</v>
      </c>
      <c r="BK10" s="494">
        <f>AI10+AM10+AQ10+AU10+AY10+BC10+BG10</f>
        <v>59609.72</v>
      </c>
      <c r="BL10" s="489">
        <f>AJ10+AN10+AR10+AV10+AZ10+BD10+BH10</f>
        <v>41726.803999999996</v>
      </c>
      <c r="BM10" s="608">
        <f>AK10+AO10+AS10+AW10+BA10+BE10+BI10</f>
        <v>0</v>
      </c>
      <c r="BN10" s="590">
        <f>BM10/BK10</f>
        <v>0</v>
      </c>
      <c r="BO10" s="508">
        <f>'Proy 2022 vs 2019'!M9*BR$4</f>
        <v>5963.9519999999993</v>
      </c>
      <c r="BP10" s="508">
        <f>'Proy 2022 vs 2019'!N9*BR$4</f>
        <v>4174.7663999999995</v>
      </c>
      <c r="BQ10" s="579"/>
      <c r="BR10" s="580">
        <f>BQ10/BO10</f>
        <v>0</v>
      </c>
      <c r="BS10" s="508">
        <f>'Proy 2022 vs 2019'!M9*BV$4</f>
        <v>5963.9519999999993</v>
      </c>
      <c r="BT10" s="508">
        <f>'Proy 2022 vs 2019'!N9*BV$4</f>
        <v>4174.7663999999995</v>
      </c>
      <c r="BU10" s="579"/>
      <c r="BV10" s="580">
        <f>BU10/BS10</f>
        <v>0</v>
      </c>
      <c r="BW10" s="508">
        <f>'Proy 2022 vs 2019'!M9*BZ$4</f>
        <v>5963.9519999999993</v>
      </c>
      <c r="BX10" s="508">
        <f>'Proy 2022 vs 2019'!N9*BZ$4</f>
        <v>4174.7663999999995</v>
      </c>
      <c r="BY10" s="579"/>
      <c r="BZ10" s="580">
        <f>BY10/BW10</f>
        <v>0</v>
      </c>
      <c r="CA10" s="508">
        <f>'Proy 2022 vs 2019'!M9*CD$4</f>
        <v>5963.9519999999993</v>
      </c>
      <c r="CB10" s="508">
        <f>'Proy 2022 vs 2019'!N9*CD$4</f>
        <v>4174.7663999999995</v>
      </c>
      <c r="CC10" s="579"/>
      <c r="CD10" s="580">
        <f>CC10/CA10</f>
        <v>0</v>
      </c>
      <c r="CE10" s="508">
        <f>'Proy 2022 vs 2019'!M9*CH$4</f>
        <v>6957.9440000000004</v>
      </c>
      <c r="CF10" s="508">
        <f>'Proy 2022 vs 2019'!N9*CH$4</f>
        <v>4870.5607999999993</v>
      </c>
      <c r="CG10" s="579"/>
      <c r="CH10" s="580">
        <f>CG10/CE10</f>
        <v>0</v>
      </c>
      <c r="CI10" s="508">
        <f>'Proy 2022 vs 2019'!M9*CL$4</f>
        <v>7951.9359999999997</v>
      </c>
      <c r="CJ10" s="508">
        <f>'Proy 2022 vs 2019'!N9*CL$4</f>
        <v>5566.3551999999991</v>
      </c>
      <c r="CK10" s="579"/>
      <c r="CL10" s="580">
        <f>CK10/CI10</f>
        <v>0</v>
      </c>
      <c r="CM10" s="508">
        <f>'Proy 2022 vs 2019'!M9*CP$4</f>
        <v>10933.912</v>
      </c>
      <c r="CN10" s="508">
        <f>'Proy 2022 vs 2019'!N9*CP$4</f>
        <v>7653.7383999999984</v>
      </c>
      <c r="CO10" s="579"/>
      <c r="CP10" s="580">
        <f>CO10/CM10</f>
        <v>0</v>
      </c>
      <c r="CQ10" s="494">
        <f>BO10+BS10+BW10+CA10+CE10+CI10+CM10</f>
        <v>49699.599999999991</v>
      </c>
      <c r="CR10" s="489">
        <f>BP10+BT10+BX10+CB10+CF10+CJ10+CN10</f>
        <v>34789.719999999994</v>
      </c>
      <c r="CS10" s="608">
        <f>BQ10+BU10+BY10+CC10+CG10+CK10+CO10</f>
        <v>0</v>
      </c>
      <c r="CT10" s="590">
        <f>CS10/CQ10</f>
        <v>0</v>
      </c>
      <c r="CU10" s="508">
        <f>'Proy 2022 vs 2019'!R9*CX$4</f>
        <v>6068.25</v>
      </c>
      <c r="CV10" s="508">
        <f>'Proy 2022 vs 2019'!S9*CX$4</f>
        <v>3034.125</v>
      </c>
      <c r="CW10" s="579"/>
      <c r="CX10" s="580">
        <f>CW10/CU10</f>
        <v>0</v>
      </c>
      <c r="CY10" s="508">
        <f>'Proy 2022 vs 2019'!R9*DB$4</f>
        <v>6068.25</v>
      </c>
      <c r="CZ10" s="508">
        <f>'Proy 2022 vs 2019'!S9*DB$4</f>
        <v>3034.125</v>
      </c>
      <c r="DA10" s="579"/>
      <c r="DB10" s="580">
        <f>DA10/CY10</f>
        <v>0</v>
      </c>
      <c r="DC10" s="508">
        <f>'Proy 2022 vs 2019'!R9*DF$4</f>
        <v>6068.25</v>
      </c>
      <c r="DD10" s="508">
        <f>'Proy 2022 vs 2019'!S9*DF$4</f>
        <v>3034.125</v>
      </c>
      <c r="DE10" s="579"/>
      <c r="DF10" s="580">
        <f>DE10/DC10</f>
        <v>0</v>
      </c>
      <c r="DG10" s="508">
        <f>'Proy 2022 vs 2019'!R9*DJ$4</f>
        <v>6068.25</v>
      </c>
      <c r="DH10" s="508">
        <f>'Proy 2022 vs 2019'!S9*DJ$4</f>
        <v>3034.125</v>
      </c>
      <c r="DI10" s="579"/>
      <c r="DJ10" s="580">
        <f>DI10/DG10</f>
        <v>0</v>
      </c>
      <c r="DK10" s="508">
        <f>'Proy 2022 vs 2019'!R9*DN$4</f>
        <v>7079.6250000000009</v>
      </c>
      <c r="DL10" s="508">
        <f>'Proy 2022 vs 2019'!S9*DN$4</f>
        <v>3539.8125000000005</v>
      </c>
      <c r="DM10" s="579"/>
      <c r="DN10" s="580">
        <f>DM10/DK10</f>
        <v>0</v>
      </c>
      <c r="DO10" s="508">
        <f>'Proy 2022 vs 2019'!R9*DR$4</f>
        <v>8091</v>
      </c>
      <c r="DP10" s="508">
        <f>'Proy 2022 vs 2019'!S9*DR$4</f>
        <v>4045.5</v>
      </c>
      <c r="DQ10" s="579"/>
      <c r="DR10" s="580">
        <f>DQ10/DO10</f>
        <v>0</v>
      </c>
      <c r="DS10" s="508">
        <f>'Proy 2022 vs 2019'!R9*DV$4</f>
        <v>11125.125</v>
      </c>
      <c r="DT10" s="508">
        <f>'Proy 2022 vs 2019'!S9*DV$4</f>
        <v>5562.5625</v>
      </c>
      <c r="DU10" s="579"/>
      <c r="DV10" s="580">
        <f>DU10/DS10</f>
        <v>0</v>
      </c>
      <c r="DW10" s="494">
        <f>CU10+CY10+DC10+DG10+DK10+DO10+DS10</f>
        <v>50568.75</v>
      </c>
      <c r="DX10" s="489">
        <f>CV10+CZ10+DD10+DH10+DL10+DP10+DT10</f>
        <v>25284.375</v>
      </c>
      <c r="DY10" s="589">
        <f>CW10+DA10+DE10+DI10+DM10+DQ10+DU10</f>
        <v>0</v>
      </c>
      <c r="DZ10" s="590">
        <f>DY10/DW10</f>
        <v>0</v>
      </c>
      <c r="EA10" s="508">
        <f>'Proy 2022 vs 2019'!AB9*ED$4</f>
        <v>5673.5939999999991</v>
      </c>
      <c r="EB10" s="508">
        <f>'Proy 2022 vs 2019'!AC9*ED$4</f>
        <v>2836.7969999999996</v>
      </c>
      <c r="EC10" s="613"/>
      <c r="ED10" s="580">
        <f>EC10/EA10</f>
        <v>0</v>
      </c>
      <c r="EE10" s="508">
        <f>'Proy 2022 vs 2019'!AB9*EH$4</f>
        <v>5673.5939999999991</v>
      </c>
      <c r="EF10" s="508">
        <f>'Proy 2022 vs 2019'!AC9*EH$4</f>
        <v>2836.7969999999996</v>
      </c>
      <c r="EG10" s="579"/>
      <c r="EH10" s="580">
        <f>EG10/EE10</f>
        <v>0</v>
      </c>
      <c r="EI10" s="508">
        <f>'Proy 2022 vs 2019'!AB9*EL$4</f>
        <v>5673.5939999999991</v>
      </c>
      <c r="EJ10" s="508">
        <f>'Proy 2022 vs 2019'!AC9*EL$4</f>
        <v>2836.7969999999996</v>
      </c>
      <c r="EK10" s="579"/>
      <c r="EL10" s="580">
        <f>EK10/EI10</f>
        <v>0</v>
      </c>
      <c r="EM10" s="508">
        <f>'Proy 2022 vs 2019'!AB9*EP$4</f>
        <v>5673.5939999999991</v>
      </c>
      <c r="EN10" s="508">
        <f>'Proy 2022 vs 2019'!AC9*EP$4</f>
        <v>2836.7969999999996</v>
      </c>
      <c r="EO10" s="579"/>
      <c r="EP10" s="580">
        <f>EO10/EM10</f>
        <v>0</v>
      </c>
      <c r="EQ10" s="508">
        <f>'Proy 2022 vs 2019'!AB9*ET$4</f>
        <v>6619.1930000000002</v>
      </c>
      <c r="ER10" s="508">
        <f>'Proy 2022 vs 2019'!AC9*ET$4</f>
        <v>3309.5965000000001</v>
      </c>
      <c r="ES10" s="579"/>
      <c r="ET10" s="580">
        <f>ES10/EQ10</f>
        <v>0</v>
      </c>
      <c r="EU10" s="508">
        <f>'Proy 2022 vs 2019'!AB9*EX$4</f>
        <v>7564.7919999999995</v>
      </c>
      <c r="EV10" s="508">
        <f>'Proy 2022 vs 2019'!AC9*EX$4</f>
        <v>3782.3959999999997</v>
      </c>
      <c r="EW10" s="579"/>
      <c r="EX10" s="580">
        <f>EW10/EU10</f>
        <v>0</v>
      </c>
      <c r="EY10" s="508">
        <f>'Proy 2022 vs 2019'!AB9*FB$4</f>
        <v>10401.589</v>
      </c>
      <c r="EZ10" s="508">
        <f>'Proy 2022 vs 2019'!AC9*FB$4</f>
        <v>5200.7945</v>
      </c>
      <c r="FA10" s="579"/>
      <c r="FB10" s="580">
        <f>FA10/EY10</f>
        <v>0</v>
      </c>
      <c r="FC10" s="494">
        <f>EA10+EE10+EI10+EM10+EQ10+EU10+EY10</f>
        <v>47279.95</v>
      </c>
      <c r="FD10" s="489">
        <f>EB10+EF10+EJ10+EN10+ER10+EV10+EZ10</f>
        <v>23639.974999999999</v>
      </c>
      <c r="FE10" s="670">
        <f>EC10+EG10+EK10+EO10+ES10+EW10+FA10</f>
        <v>0</v>
      </c>
      <c r="FF10" s="663">
        <f>FE10/FC10</f>
        <v>0</v>
      </c>
      <c r="FG10" s="508">
        <f>'Proy 2022 vs 2019'!AG9*FJ$4</f>
        <v>8593.1388000000006</v>
      </c>
      <c r="FH10" s="508">
        <f>'Proy 2022 vs 2019'!AH9*FJ$4</f>
        <v>4554.3635640000002</v>
      </c>
      <c r="FI10" s="579"/>
      <c r="FJ10" s="580">
        <f>FI10/FG10</f>
        <v>0</v>
      </c>
      <c r="FK10" s="508">
        <f>'Proy 2022 vs 2019'!AG9*FN$4</f>
        <v>8593.1388000000006</v>
      </c>
      <c r="FL10" s="508">
        <f>'Proy 2022 vs 2019'!AH9*FN$4</f>
        <v>4554.3635640000002</v>
      </c>
      <c r="FM10" s="579"/>
      <c r="FN10" s="580">
        <f>FM10/FK10</f>
        <v>0</v>
      </c>
      <c r="FO10" s="508">
        <f>'Proy 2022 vs 2019'!AG9*FR$4</f>
        <v>8593.1388000000006</v>
      </c>
      <c r="FP10" s="508">
        <f>'Proy 2022 vs 2019'!AH9*FR$4</f>
        <v>4554.3635640000002</v>
      </c>
      <c r="FQ10" s="579"/>
      <c r="FR10" s="580">
        <f>FQ10/FO10</f>
        <v>0</v>
      </c>
      <c r="FS10" s="508">
        <f>'Proy 2022 vs 2019'!AG9*FV$4</f>
        <v>8593.1388000000006</v>
      </c>
      <c r="FT10" s="508">
        <f>'Proy 2022 vs 2019'!AH9*FV$4</f>
        <v>4554.3635640000002</v>
      </c>
      <c r="FU10" s="579"/>
      <c r="FV10" s="580">
        <f>FU10/FS10</f>
        <v>0</v>
      </c>
      <c r="FW10" s="508">
        <f>'Proy 2022 vs 2019'!AG9*FZ$4</f>
        <v>10025.328600000003</v>
      </c>
      <c r="FX10" s="508">
        <f>'Proy 2022 vs 2019'!AH9*FZ$4</f>
        <v>5313.4241580000016</v>
      </c>
      <c r="FY10" s="579"/>
      <c r="FZ10" s="580">
        <f>FY10/FW10</f>
        <v>0</v>
      </c>
      <c r="GA10" s="508">
        <f>'Proy 2022 vs 2019'!AG9*GD$4</f>
        <v>11457.518400000001</v>
      </c>
      <c r="GB10" s="508">
        <f>'Proy 2022 vs 2019'!AH9*GD$4</f>
        <v>6072.4847520000012</v>
      </c>
      <c r="GC10" s="579"/>
      <c r="GD10" s="580">
        <f>GC10/GA10</f>
        <v>0</v>
      </c>
      <c r="GE10" s="508">
        <f>'Proy 2022 vs 2019'!AG9*GH$4</f>
        <v>15754.087800000001</v>
      </c>
      <c r="GF10" s="508">
        <f>'Proy 2022 vs 2019'!AH9*GH$4</f>
        <v>8349.6665340000018</v>
      </c>
      <c r="GG10" s="579"/>
      <c r="GH10" s="580">
        <f>GG10/GE10</f>
        <v>0</v>
      </c>
      <c r="GI10" s="494">
        <f>FG10+FK10+FO10+FS10+FW10+GA10+GE10</f>
        <v>71609.490000000005</v>
      </c>
      <c r="GJ10" s="489">
        <f>FH10+FL10+FP10+FT10+FX10+GB10+GF10</f>
        <v>37953.029700000006</v>
      </c>
      <c r="GK10" s="671">
        <f>FI10+FM10+FQ10+FU10+FY10+GC10+GG10</f>
        <v>0</v>
      </c>
      <c r="GL10" s="663">
        <f>GK10/GI10</f>
        <v>0</v>
      </c>
      <c r="GM10" s="508">
        <f>'Proy 2022 vs 2019'!AL9*GP$4</f>
        <v>5101.4027999999998</v>
      </c>
      <c r="GN10" s="508">
        <f>'Proy 2022 vs 2019'!AM9*GP$4</f>
        <v>2805.7715400000002</v>
      </c>
      <c r="GO10" s="579"/>
      <c r="GP10" s="580">
        <f>GO10/GM10</f>
        <v>0</v>
      </c>
      <c r="GQ10" s="508">
        <f>'Proy 2022 vs 2019'!AL9*GT$4</f>
        <v>5101.4027999999998</v>
      </c>
      <c r="GR10" s="508">
        <f>'Proy 2022 vs 2019'!AM9*GT$4</f>
        <v>2805.7715400000002</v>
      </c>
      <c r="GS10" s="579"/>
      <c r="GT10" s="580">
        <f>GS10/GQ10</f>
        <v>0</v>
      </c>
      <c r="GU10" s="508">
        <f>'Proy 2022 vs 2019'!AL9*GX$4</f>
        <v>5101.4027999999998</v>
      </c>
      <c r="GV10" s="508">
        <f>'Proy 2022 vs 2019'!AM9*GX$4</f>
        <v>2805.7715400000002</v>
      </c>
      <c r="GW10" s="579"/>
      <c r="GX10" s="580">
        <f>GW10/GU10</f>
        <v>0</v>
      </c>
      <c r="GY10" s="508">
        <f>'Proy 2022 vs 2019'!AL9*HB$4</f>
        <v>5101.4027999999998</v>
      </c>
      <c r="GZ10" s="508">
        <f>'Proy 2022 vs 2019'!AM9*HB$4</f>
        <v>2805.7715400000002</v>
      </c>
      <c r="HA10" s="579"/>
      <c r="HB10" s="580">
        <f>HA10/GY10</f>
        <v>0</v>
      </c>
      <c r="HC10" s="508">
        <f>'Proy 2022 vs 2019'!AL9*HF$4</f>
        <v>5951.6366000000007</v>
      </c>
      <c r="HD10" s="508">
        <f>'Proy 2022 vs 2019'!AM9*HF$4</f>
        <v>3273.4001300000004</v>
      </c>
      <c r="HE10" s="579"/>
      <c r="HF10" s="580">
        <f>HE10/HC10</f>
        <v>0</v>
      </c>
      <c r="HG10" s="508">
        <f>'Proy 2022 vs 2019'!AL9*HJ$4</f>
        <v>6801.8704000000007</v>
      </c>
      <c r="HH10" s="508">
        <f>'Proy 2022 vs 2019'!AM9*HJ$4</f>
        <v>3741.0287200000002</v>
      </c>
      <c r="HI10" s="579"/>
      <c r="HJ10" s="580">
        <f>HI10/HG10</f>
        <v>0</v>
      </c>
      <c r="HK10" s="508">
        <f>'Proy 2022 vs 2019'!AL9*HN$4</f>
        <v>9352.5717999999997</v>
      </c>
      <c r="HL10" s="508">
        <f>'Proy 2022 vs 2019'!AM9*HN$4</f>
        <v>5143.9144900000001</v>
      </c>
      <c r="HM10" s="579"/>
      <c r="HN10" s="580">
        <f>HM10/HK10</f>
        <v>0</v>
      </c>
      <c r="HO10" s="494">
        <f>GM10+GQ10+GU10+GY10+HC10+HG10+HK10</f>
        <v>42511.69</v>
      </c>
      <c r="HP10" s="489">
        <f>GN10+GR10+GV10+GZ10+HD10+HH10+HL10</f>
        <v>23381.429500000002</v>
      </c>
      <c r="HQ10" s="671">
        <f>GO10+GS10+GW10+HA10+HE10+HI10+HM10</f>
        <v>0</v>
      </c>
      <c r="HR10" s="663">
        <f>HQ10/HO10</f>
        <v>0</v>
      </c>
      <c r="HS10" s="508">
        <f>'Proy 2022 vs 2019'!AL9*HV$4</f>
        <v>5101.4027999999998</v>
      </c>
      <c r="HT10" s="508">
        <f>'Proy 2022 vs 2019'!AM9*HV$4</f>
        <v>2805.7715400000002</v>
      </c>
      <c r="HU10" s="579"/>
      <c r="HV10" s="580">
        <f>HU10/HS10</f>
        <v>0</v>
      </c>
      <c r="HW10" s="508">
        <f>'Proy 2022 vs 2019'!AL9*HZ$4</f>
        <v>5101.4027999999998</v>
      </c>
      <c r="HX10" s="508">
        <f>'Proy 2022 vs 2019'!AM9*HZ$4</f>
        <v>2805.7715400000002</v>
      </c>
      <c r="HY10" s="579"/>
      <c r="HZ10" s="580">
        <f>HY10/HW10</f>
        <v>0</v>
      </c>
      <c r="IA10" s="508">
        <f>'Proy 2022 vs 2019'!AL9*ID$4</f>
        <v>5101.4027999999998</v>
      </c>
      <c r="IB10" s="508">
        <f>'Proy 2022 vs 2019'!AM9*ID$4</f>
        <v>2805.7715400000002</v>
      </c>
      <c r="IC10" s="579"/>
      <c r="ID10" s="580">
        <f>IC10/IA10</f>
        <v>0</v>
      </c>
      <c r="IE10" s="508">
        <f>'Proy 2022 vs 2019'!AL9*IH$4</f>
        <v>5101.4027999999998</v>
      </c>
      <c r="IF10" s="508">
        <f>'Proy 2022 vs 2019'!AM9*IH$4</f>
        <v>2805.7715400000002</v>
      </c>
      <c r="IG10" s="579"/>
      <c r="IH10" s="580">
        <f>IG10/IE10</f>
        <v>0</v>
      </c>
      <c r="II10" s="508">
        <f>'Proy 2022 vs 2019'!AL9*IL$4</f>
        <v>5951.6366000000007</v>
      </c>
      <c r="IJ10" s="508">
        <f>'Proy 2022 vs 2019'!AM9*IL$4</f>
        <v>3273.4001300000004</v>
      </c>
      <c r="IK10" s="579"/>
      <c r="IL10" s="580">
        <f>IK10/II10</f>
        <v>0</v>
      </c>
      <c r="IM10" s="508">
        <f>'Proy 2022 vs 2019'!AL9*IP$4</f>
        <v>6801.8704000000007</v>
      </c>
      <c r="IN10" s="508">
        <f>'Proy 2022 vs 2019'!AM9*IP$4</f>
        <v>3741.0287200000002</v>
      </c>
      <c r="IO10" s="579"/>
      <c r="IP10" s="580">
        <f>IO10/IM10</f>
        <v>0</v>
      </c>
      <c r="IQ10" s="508">
        <f>'Proy 2022 vs 2019'!AL9*IT$4</f>
        <v>9352.5717999999997</v>
      </c>
      <c r="IR10" s="508">
        <f>'Proy 2022 vs 2019'!AM9*IT$4</f>
        <v>5143.9144900000001</v>
      </c>
      <c r="IS10" s="579"/>
      <c r="IT10" s="580">
        <f>IS10/IQ10</f>
        <v>0</v>
      </c>
      <c r="IU10" s="494">
        <f>HS10+HW10+IA10+IE10+II10+IM10+IQ10</f>
        <v>42511.69</v>
      </c>
      <c r="IV10" s="489">
        <f>HT10+HX10+IB10+IF10+IJ10+IN10+IR10</f>
        <v>23381.429500000002</v>
      </c>
      <c r="IW10" s="662">
        <f>HU10+HY10+IC10+IG10+IK10+IO10+IS10</f>
        <v>0</v>
      </c>
      <c r="IX10" s="663">
        <f>IW10/IU10</f>
        <v>0</v>
      </c>
      <c r="IY10" s="508">
        <f>'Proy 2022 vs 2019'!BA9*JB$4</f>
        <v>6416.8296</v>
      </c>
      <c r="IZ10" s="508">
        <f>'Proy 2022 vs 2019'!BB9*JB$4</f>
        <v>4684.2856080000001</v>
      </c>
      <c r="JA10" s="613"/>
      <c r="JB10" s="580">
        <f>JA10/IY10</f>
        <v>0</v>
      </c>
      <c r="JC10" s="508">
        <f>'Proy 2022 vs 2019'!BA9*JF$4</f>
        <v>6416.8296</v>
      </c>
      <c r="JD10" s="508">
        <f>'Proy 2022 vs 2019'!BB9*JF$4</f>
        <v>4684.2856080000001</v>
      </c>
      <c r="JE10" s="613"/>
      <c r="JF10" s="580">
        <f>JE10/JC10</f>
        <v>0</v>
      </c>
      <c r="JG10" s="508">
        <f>'Proy 2022 vs 2019'!BA9*JJ$4</f>
        <v>6416.8296</v>
      </c>
      <c r="JH10" s="508">
        <f>'Proy 2022 vs 2019'!BB9*JJ$4</f>
        <v>4684.2856080000001</v>
      </c>
      <c r="JI10" s="613"/>
      <c r="JJ10" s="580">
        <f>JI10/JG10</f>
        <v>0</v>
      </c>
      <c r="JK10" s="508">
        <f>'Proy 2022 vs 2019'!BA9*JN$4</f>
        <v>6416.8296</v>
      </c>
      <c r="JL10" s="508">
        <f>'Proy 2022 vs 2019'!BB9*JN$4</f>
        <v>4684.2856080000001</v>
      </c>
      <c r="JM10" s="613"/>
      <c r="JN10" s="580">
        <f>JM10/JK10</f>
        <v>0</v>
      </c>
      <c r="JO10" s="508">
        <f>'Proy 2022 vs 2019'!BA9*JR$4</f>
        <v>7486.3012000000008</v>
      </c>
      <c r="JP10" s="508">
        <f>'Proy 2022 vs 2019'!BB9*JR$4</f>
        <v>5464.9998760000008</v>
      </c>
      <c r="JQ10" s="613"/>
      <c r="JR10" s="580">
        <f>JQ10/JO10</f>
        <v>0</v>
      </c>
      <c r="JS10" s="508">
        <f>'Proy 2022 vs 2019'!BA9*JV$4</f>
        <v>8555.7728000000006</v>
      </c>
      <c r="JT10" s="508">
        <f>'Proy 2022 vs 2019'!BB9*JV$4</f>
        <v>6245.7141440000005</v>
      </c>
      <c r="JU10" s="613"/>
      <c r="JV10" s="580">
        <f>JU10/JS10</f>
        <v>0</v>
      </c>
      <c r="JW10" s="508">
        <f>'Proy 2022 vs 2019'!BA9*JZ$4</f>
        <v>11764.187600000001</v>
      </c>
      <c r="JX10" s="508">
        <f>'Proy 2022 vs 2019'!BB9*JZ$4</f>
        <v>8587.8569480000006</v>
      </c>
      <c r="JY10" s="613"/>
      <c r="JZ10" s="580">
        <f>JY10/JW10</f>
        <v>0</v>
      </c>
      <c r="KA10" s="494">
        <f>IY10+JC10+JG10+JK10+JO10+JS10+JW10</f>
        <v>53473.58</v>
      </c>
      <c r="KB10" s="489">
        <f>IZ10+JD10+JH10+JL10+JP10+JT10+JX10</f>
        <v>39035.713400000008</v>
      </c>
      <c r="KC10" s="607">
        <f>JA10+JE10+JI10+JM10+JQ10+JU10+JY10</f>
        <v>0</v>
      </c>
      <c r="KD10" s="590">
        <f>KC10/KA10</f>
        <v>0</v>
      </c>
      <c r="KE10" s="508">
        <f>'Proy 2022 vs 2019'!BF9*KH$4</f>
        <v>7516.9751999999999</v>
      </c>
      <c r="KF10" s="508">
        <f>'Proy 2022 vs 2019'!BG9*KH$4</f>
        <v>5487.3918960000001</v>
      </c>
      <c r="KG10" s="579"/>
      <c r="KH10" s="580">
        <f>KG10/KE10</f>
        <v>0</v>
      </c>
      <c r="KI10" s="508">
        <f>'Proy 2022 vs 2019'!BF9*KL$4</f>
        <v>7516.9751999999999</v>
      </c>
      <c r="KJ10" s="508">
        <f>'Proy 2022 vs 2019'!BG9*KL$4</f>
        <v>5487.3918960000001</v>
      </c>
      <c r="KK10" s="579"/>
      <c r="KL10" s="580">
        <f>KK10/KI10</f>
        <v>0</v>
      </c>
      <c r="KM10" s="508">
        <f>'Proy 2022 vs 2019'!BF9*KP$4</f>
        <v>7516.9751999999999</v>
      </c>
      <c r="KN10" s="508">
        <f>'Proy 2022 vs 2019'!BG9*KP$4</f>
        <v>5487.3918960000001</v>
      </c>
      <c r="KO10" s="579"/>
      <c r="KP10" s="580">
        <f>KO10/KM10</f>
        <v>0</v>
      </c>
      <c r="KQ10" s="508">
        <f>'Proy 2022 vs 2019'!BF9*KT$4</f>
        <v>7516.9751999999999</v>
      </c>
      <c r="KR10" s="508">
        <f>'Proy 2022 vs 2019'!BG9*KT$4</f>
        <v>5487.3918960000001</v>
      </c>
      <c r="KS10" s="579"/>
      <c r="KT10" s="580">
        <f>KS10/KQ10</f>
        <v>0</v>
      </c>
      <c r="KU10" s="508">
        <f>'Proy 2022 vs 2019'!BF9*KX$4</f>
        <v>8769.8044000000009</v>
      </c>
      <c r="KV10" s="508">
        <f>'Proy 2022 vs 2019'!BG9*KX$4</f>
        <v>6401.9572120000012</v>
      </c>
      <c r="KW10" s="579"/>
      <c r="KX10" s="580">
        <f>KW10/KU10</f>
        <v>0</v>
      </c>
      <c r="KY10" s="508">
        <f>'Proy 2022 vs 2019'!BF9*LB$4</f>
        <v>10022.633599999999</v>
      </c>
      <c r="KZ10" s="508">
        <f>'Proy 2022 vs 2019'!BG9*LB$4</f>
        <v>7316.5225280000004</v>
      </c>
      <c r="LA10" s="579"/>
      <c r="LB10" s="580">
        <f>LA10/KY10</f>
        <v>0</v>
      </c>
      <c r="LC10" s="508">
        <f>'Proy 2022 vs 2019'!BF9*LF$4</f>
        <v>13781.1212</v>
      </c>
      <c r="LD10" s="508">
        <f>'Proy 2022 vs 2019'!BG9*LF$4</f>
        <v>10060.218476</v>
      </c>
      <c r="LE10" s="579"/>
      <c r="LF10" s="580">
        <f>LE10/LC10</f>
        <v>0</v>
      </c>
      <c r="LG10" s="494">
        <f>KE10+KI10+KM10+KQ10+KU10+KY10+LC10</f>
        <v>62641.46</v>
      </c>
      <c r="LH10" s="489">
        <f>KF10+KJ10+KN10+KR10+KV10+KZ10+LD10</f>
        <v>45728.265800000001</v>
      </c>
      <c r="LI10" s="608">
        <f>KG10+KK10+KO10+KS10+KW10+LA10+LE10</f>
        <v>0</v>
      </c>
      <c r="LJ10" s="590">
        <f>LI10/LG10</f>
        <v>0</v>
      </c>
      <c r="LK10" s="508">
        <f>'Proy 2022 vs 2019'!BK9*LN$4</f>
        <v>7179.2903999999999</v>
      </c>
      <c r="LL10" s="508">
        <f>'Proy 2022 vs 2019'!BL9*LN$4</f>
        <v>5240.8819919999996</v>
      </c>
      <c r="LM10" s="579"/>
      <c r="LN10" s="580">
        <f>LM10/LK10</f>
        <v>0</v>
      </c>
      <c r="LO10" s="508">
        <f>'Proy 2022 vs 2019'!BK9*LR$4</f>
        <v>7179.2903999999999</v>
      </c>
      <c r="LP10" s="508">
        <f>'Proy 2022 vs 2019'!BL9*LR$4</f>
        <v>5240.8819919999996</v>
      </c>
      <c r="LQ10" s="579"/>
      <c r="LR10" s="580">
        <f>LQ10/LO10</f>
        <v>0</v>
      </c>
      <c r="LS10" s="508">
        <f>'Proy 2022 vs 2019'!BK9*LV$4</f>
        <v>7179.2903999999999</v>
      </c>
      <c r="LT10" s="508">
        <f>'Proy 2022 vs 2019'!BL9*LV$4</f>
        <v>5240.8819919999996</v>
      </c>
      <c r="LU10" s="579"/>
      <c r="LV10" s="580">
        <f>LU10/LS10</f>
        <v>0</v>
      </c>
      <c r="LW10" s="508">
        <f>'Proy 2022 vs 2019'!BK9*LZ$4</f>
        <v>7179.2903999999999</v>
      </c>
      <c r="LX10" s="508">
        <f>'Proy 2022 vs 2019'!BL9*LZ$4</f>
        <v>5240.8819919999996</v>
      </c>
      <c r="LY10" s="579"/>
      <c r="LZ10" s="580">
        <f>LY10/LW10</f>
        <v>0</v>
      </c>
      <c r="MA10" s="508">
        <f>'Proy 2022 vs 2019'!BK9*MD$4</f>
        <v>8375.8388000000014</v>
      </c>
      <c r="MB10" s="508">
        <f>'Proy 2022 vs 2019'!BL9*MD$4</f>
        <v>6114.3623239999997</v>
      </c>
      <c r="MC10" s="579"/>
      <c r="MD10" s="580">
        <f>MC10/MA10</f>
        <v>0</v>
      </c>
      <c r="ME10" s="508">
        <f>'Proy 2022 vs 2019'!BK9*MH$4</f>
        <v>9572.3871999999992</v>
      </c>
      <c r="MF10" s="508">
        <f>'Proy 2022 vs 2019'!BL9*MH$4</f>
        <v>6987.8426559999998</v>
      </c>
      <c r="MG10" s="579"/>
      <c r="MH10" s="580">
        <f>MG10/ME10</f>
        <v>0</v>
      </c>
      <c r="MI10" s="508">
        <f>'Proy 2022 vs 2019'!BK9*ML$4</f>
        <v>13162.0324</v>
      </c>
      <c r="MJ10" s="508">
        <f>'Proy 2022 vs 2019'!BL9*ML$4</f>
        <v>9608.2836519999983</v>
      </c>
      <c r="MK10" s="579"/>
      <c r="ML10" s="580">
        <f>MK10/MI10</f>
        <v>0</v>
      </c>
      <c r="MM10" s="494">
        <f>LK10+LO10+LS10+LW10+MA10+ME10+MI10</f>
        <v>59827.42</v>
      </c>
      <c r="MN10" s="489">
        <f>LL10+LP10+LT10+LX10+MB10+MF10+MJ10</f>
        <v>43674.016599999995</v>
      </c>
      <c r="MO10" s="608">
        <f>LM10+LQ10+LU10+LY10+MC10+MG10+MK10</f>
        <v>0</v>
      </c>
      <c r="MP10" s="590">
        <f>MO10/MM10</f>
        <v>0</v>
      </c>
      <c r="MQ10" s="508">
        <f>'Proy 2022 vs 2019'!BP9*MT$4</f>
        <v>6996.2784000000001</v>
      </c>
      <c r="MR10" s="508">
        <f>'Proy 2022 vs 2019'!BQ9*MT$4</f>
        <v>5107.2832319999998</v>
      </c>
      <c r="MS10" s="579"/>
      <c r="MT10" s="580">
        <f>MS10/MQ10</f>
        <v>0</v>
      </c>
      <c r="MU10" s="508">
        <f>'Proy 2022 vs 2019'!BP9*MX$4</f>
        <v>6996.2784000000001</v>
      </c>
      <c r="MV10" s="508">
        <f>'Proy 2022 vs 2019'!BQ9*MX$4</f>
        <v>5107.2832319999998</v>
      </c>
      <c r="MW10" s="579"/>
      <c r="MX10" s="580">
        <f>MW10/MU10</f>
        <v>0</v>
      </c>
      <c r="MY10" s="508">
        <f>'Proy 2022 vs 2019'!BP9*NB$4</f>
        <v>6996.2784000000001</v>
      </c>
      <c r="MZ10" s="508">
        <f>'Proy 2022 vs 2019'!BQ9*NB$4</f>
        <v>5107.2832319999998</v>
      </c>
      <c r="NA10" s="579"/>
      <c r="NB10" s="580">
        <f>NA10/MY10</f>
        <v>0</v>
      </c>
      <c r="NC10" s="508">
        <f>'Proy 2022 vs 2019'!BP9*NF$4</f>
        <v>6996.2784000000001</v>
      </c>
      <c r="ND10" s="508">
        <f>'Proy 2022 vs 2019'!BQ9*NF$4</f>
        <v>5107.2832319999998</v>
      </c>
      <c r="NE10" s="579"/>
      <c r="NF10" s="580">
        <f>NE10/NC10</f>
        <v>0</v>
      </c>
      <c r="NG10" s="508">
        <f>'Proy 2022 vs 2019'!BP9*NJ$4</f>
        <v>8162.3248000000003</v>
      </c>
      <c r="NH10" s="508">
        <f>'Proy 2022 vs 2019'!BQ9*NJ$4</f>
        <v>5958.497104</v>
      </c>
      <c r="NI10" s="579"/>
      <c r="NJ10" s="580">
        <f>NI10/NG10</f>
        <v>0</v>
      </c>
      <c r="NK10" s="508">
        <f>'Proy 2022 vs 2019'!BP9*NN$4</f>
        <v>9328.3711999999996</v>
      </c>
      <c r="NL10" s="508">
        <f>'Proy 2022 vs 2019'!BQ9*NN$4</f>
        <v>6809.7109760000003</v>
      </c>
      <c r="NM10" s="579"/>
      <c r="NN10" s="580">
        <f>NM10/NK10</f>
        <v>0</v>
      </c>
      <c r="NO10" s="508">
        <f>'Proy 2022 vs 2019'!BP9*NR$4</f>
        <v>12826.510399999999</v>
      </c>
      <c r="NP10" s="508">
        <f>'Proy 2022 vs 2019'!BQ9*NR$4</f>
        <v>9363.3525919999993</v>
      </c>
      <c r="NQ10" s="579"/>
      <c r="NR10" s="580">
        <f>NQ10/NO10</f>
        <v>0</v>
      </c>
      <c r="NS10" s="494">
        <f>MQ10+MU10+MY10+NC10+NG10+NK10+NO10</f>
        <v>58302.32</v>
      </c>
      <c r="NT10" s="489">
        <f>MR10+MV10+MZ10+ND10+NH10+NL10+NP10</f>
        <v>42560.693599999999</v>
      </c>
      <c r="NU10" s="589">
        <f>MS10+MW10+NA10+NE10+NI10+NM10+NQ10</f>
        <v>0</v>
      </c>
      <c r="NV10" s="590">
        <f>NU10/NS10</f>
        <v>0</v>
      </c>
      <c r="NW10" s="508">
        <f>'Proy 2022 vs 2019'!BU9*NZ$4</f>
        <v>8548.7867999999999</v>
      </c>
      <c r="NX10" s="508">
        <f>'Proy 2022 vs 2019'!BV9*NZ$4</f>
        <v>6240.6143639999991</v>
      </c>
      <c r="NY10" s="579"/>
      <c r="NZ10" s="580">
        <f>NY10/NW10</f>
        <v>0</v>
      </c>
      <c r="OA10" s="508">
        <f>'Proy 2022 vs 2019'!BU9*OD$4</f>
        <v>8548.7867999999999</v>
      </c>
      <c r="OB10" s="508">
        <f>'Proy 2022 vs 2019'!BV9*OD$4</f>
        <v>6240.6143639999991</v>
      </c>
      <c r="OC10" s="579"/>
      <c r="OD10" s="580">
        <f>OC10/OA10</f>
        <v>0</v>
      </c>
      <c r="OE10" s="508">
        <f>'Proy 2022 vs 2019'!BU9*OH$4</f>
        <v>8548.7867999999999</v>
      </c>
      <c r="OF10" s="508">
        <f>'Proy 2022 vs 2019'!BV9*OH$4</f>
        <v>6240.6143639999991</v>
      </c>
      <c r="OG10" s="579"/>
      <c r="OH10" s="580">
        <f>OG10/OE10</f>
        <v>0</v>
      </c>
      <c r="OI10" s="508">
        <f>'Proy 2022 vs 2019'!BU9*OL$4</f>
        <v>8548.7867999999999</v>
      </c>
      <c r="OJ10" s="508">
        <f>'Proy 2022 vs 2019'!BV9*OL$4</f>
        <v>6240.6143639999991</v>
      </c>
      <c r="OK10" s="579"/>
      <c r="OL10" s="580">
        <f>OK10/OI10</f>
        <v>0</v>
      </c>
      <c r="OM10" s="508">
        <f>'Proy 2022 vs 2019'!BU9*OP$4</f>
        <v>9973.5846000000001</v>
      </c>
      <c r="ON10" s="508">
        <f>'Proy 2022 vs 2019'!BV9*OP$4</f>
        <v>7280.7167580000005</v>
      </c>
      <c r="OO10" s="579"/>
      <c r="OP10" s="580">
        <f>OO10/OM10</f>
        <v>0</v>
      </c>
      <c r="OQ10" s="508">
        <f>'Proy 2022 vs 2019'!BU9*OT$4</f>
        <v>11398.3824</v>
      </c>
      <c r="OR10" s="508">
        <f>'Proy 2022 vs 2019'!BV9*OT$4</f>
        <v>8320.819152</v>
      </c>
      <c r="OS10" s="579"/>
      <c r="OT10" s="580">
        <f>OS10/OQ10</f>
        <v>0</v>
      </c>
      <c r="OU10" s="508">
        <f>'Proy 2022 vs 2019'!BU9*OX$4</f>
        <v>15672.775799999999</v>
      </c>
      <c r="OV10" s="508">
        <f>'Proy 2022 vs 2019'!BV9*OX$4</f>
        <v>11441.126333999999</v>
      </c>
      <c r="OW10" s="579"/>
      <c r="OX10" s="580">
        <f>OW10/OU10</f>
        <v>0</v>
      </c>
      <c r="OY10" s="494">
        <f>NW10+OA10+OE10+OI10+OM10+OQ10+OU10</f>
        <v>71239.89</v>
      </c>
      <c r="OZ10" s="489">
        <f>NX10+OB10+OF10+OJ10+ON10+OR10+OV10</f>
        <v>52005.119699999996</v>
      </c>
      <c r="PA10" s="589">
        <f>NY10+OC10+OG10+OK10+OO10+OS10+OW10</f>
        <v>0</v>
      </c>
      <c r="PB10" s="590">
        <f>PA10/OY10</f>
        <v>0</v>
      </c>
      <c r="PC10" s="508">
        <f>'Proy 2022 vs 2019'!CE9*PF$4</f>
        <v>8444.8188000000009</v>
      </c>
      <c r="PD10" s="508">
        <f>'Proy 2022 vs 2019'!CF9*PF$4</f>
        <v>6164.7177240000001</v>
      </c>
      <c r="PE10" s="613"/>
      <c r="PF10" s="580">
        <f>PE10/PC10</f>
        <v>0</v>
      </c>
      <c r="PG10" s="508">
        <f>'Proy 2022 vs 2019'!CE9*PJ$4</f>
        <v>8444.8188000000009</v>
      </c>
      <c r="PH10" s="508">
        <f>'Proy 2022 vs 2019'!CF9*PJ$4</f>
        <v>6164.7177240000001</v>
      </c>
      <c r="PI10" s="579"/>
      <c r="PJ10" s="580">
        <f>PI10/PG10</f>
        <v>0</v>
      </c>
      <c r="PK10" s="508">
        <f>'Proy 2022 vs 2019'!CE9*PN$4</f>
        <v>8444.8188000000009</v>
      </c>
      <c r="PL10" s="508">
        <f>'Proy 2022 vs 2019'!CF9*PN$4</f>
        <v>6164.7177240000001</v>
      </c>
      <c r="PM10" s="579"/>
      <c r="PN10" s="580">
        <f>PM10/PK10</f>
        <v>0</v>
      </c>
      <c r="PO10" s="508">
        <f>'Proy 2022 vs 2019'!CE9*PR$4</f>
        <v>8444.8188000000009</v>
      </c>
      <c r="PP10" s="508">
        <f>'Proy 2022 vs 2019'!CF9*PR$4</f>
        <v>6164.7177240000001</v>
      </c>
      <c r="PQ10" s="579"/>
      <c r="PR10" s="580">
        <f>PQ10/PO10</f>
        <v>0</v>
      </c>
      <c r="PS10" s="508">
        <f>'Proy 2022 vs 2019'!CE9*PV$4</f>
        <v>9852.2886000000017</v>
      </c>
      <c r="PT10" s="508">
        <f>'Proy 2022 vs 2019'!CF9*PV$4</f>
        <v>7192.1706780000013</v>
      </c>
      <c r="PU10" s="579"/>
      <c r="PV10" s="580">
        <f>PU10/PS10</f>
        <v>0</v>
      </c>
      <c r="PW10" s="508">
        <f>'Proy 2022 vs 2019'!CE9*PZ$4</f>
        <v>11259.758400000001</v>
      </c>
      <c r="PX10" s="508">
        <f>'Proy 2022 vs 2019'!CF9*PZ$4</f>
        <v>8219.6236320000007</v>
      </c>
      <c r="PY10" s="579"/>
      <c r="PZ10" s="580">
        <f>PY10/PW10</f>
        <v>0</v>
      </c>
      <c r="QA10" s="508">
        <f>'Proy 2022 vs 2019'!CE9*QD$4</f>
        <v>15482.167800000001</v>
      </c>
      <c r="QB10" s="508">
        <f>'Proy 2022 vs 2019'!CF9*QD$4</f>
        <v>11301.982494</v>
      </c>
      <c r="QC10" s="579"/>
      <c r="QD10" s="580">
        <f>QC10/QA10</f>
        <v>0</v>
      </c>
      <c r="QE10" s="494">
        <f>PC10+PG10+PK10+PO10+PS10+PW10+QA10</f>
        <v>70373.490000000005</v>
      </c>
      <c r="QF10" s="489">
        <f>PD10+PH10+PL10+PP10+PT10+PX10+QB10</f>
        <v>51372.647700000001</v>
      </c>
      <c r="QG10" s="670">
        <f>PE10+PI10+PM10+PQ10+PU10+PY10+QC10</f>
        <v>0</v>
      </c>
      <c r="QH10" s="663">
        <f>QG10/QE10</f>
        <v>0</v>
      </c>
      <c r="QI10" s="508">
        <f>'Proy 2022 vs 2019'!CJ9*QL$4</f>
        <v>9160.116</v>
      </c>
      <c r="QJ10" s="508">
        <f>'Proy 2022 vs 2019'!CK9*QL$4</f>
        <v>6686.8846800000001</v>
      </c>
      <c r="QK10" s="579"/>
      <c r="QL10" s="580">
        <f>QK10/QI10</f>
        <v>0</v>
      </c>
      <c r="QM10" s="508">
        <f>'Proy 2022 vs 2019'!CJ9*QP$4</f>
        <v>9160.116</v>
      </c>
      <c r="QN10" s="508">
        <f>'Proy 2022 vs 2019'!CK9*QP$4</f>
        <v>6686.8846800000001</v>
      </c>
      <c r="QO10" s="579"/>
      <c r="QP10" s="580">
        <f>QO10/QM10</f>
        <v>0</v>
      </c>
      <c r="QQ10" s="508">
        <f>'Proy 2022 vs 2019'!CJ9*QT$4</f>
        <v>9160.116</v>
      </c>
      <c r="QR10" s="508">
        <f>'Proy 2022 vs 2019'!CK9*QT$4</f>
        <v>6686.8846800000001</v>
      </c>
      <c r="QS10" s="579"/>
      <c r="QT10" s="580">
        <f>QS10/QQ10</f>
        <v>0</v>
      </c>
      <c r="QU10" s="508">
        <f>'Proy 2022 vs 2019'!CJ9*QX$4</f>
        <v>9160.116</v>
      </c>
      <c r="QV10" s="508">
        <f>'Proy 2022 vs 2019'!CK9*QX$4</f>
        <v>6686.8846800000001</v>
      </c>
      <c r="QW10" s="579"/>
      <c r="QX10" s="580">
        <f>QW10/QU10</f>
        <v>0</v>
      </c>
      <c r="QY10" s="508">
        <f>'Proy 2022 vs 2019'!CJ9*RB$4</f>
        <v>10686.802000000001</v>
      </c>
      <c r="QZ10" s="508">
        <f>'Proy 2022 vs 2019'!CK9*RB$4</f>
        <v>7801.3654600000009</v>
      </c>
      <c r="RA10" s="579"/>
      <c r="RB10" s="580">
        <f>RA10/QY10</f>
        <v>0</v>
      </c>
      <c r="RC10" s="508">
        <f>'Proy 2022 vs 2019'!CJ9*RF$4</f>
        <v>12213.488000000001</v>
      </c>
      <c r="RD10" s="508">
        <f>'Proy 2022 vs 2019'!CK9*RF$4</f>
        <v>8915.8462400000008</v>
      </c>
      <c r="RE10" s="579"/>
      <c r="RF10" s="580">
        <f>RE10/RC10</f>
        <v>0</v>
      </c>
      <c r="RG10" s="508">
        <f>'Proy 2022 vs 2019'!CJ9*RJ$4</f>
        <v>16793.546000000002</v>
      </c>
      <c r="RH10" s="508">
        <f>'Proy 2022 vs 2019'!CK9*RJ$4</f>
        <v>12259.28858</v>
      </c>
      <c r="RI10" s="579"/>
      <c r="RJ10" s="580">
        <f>RI10/RG10</f>
        <v>0</v>
      </c>
      <c r="RK10" s="494">
        <f>QI10+QM10+QQ10+QU10+QY10+RC10+RG10</f>
        <v>76334.3</v>
      </c>
      <c r="RL10" s="489">
        <f>QJ10+QN10+QR10+QV10+QZ10+RD10+RH10</f>
        <v>55724.038999999997</v>
      </c>
      <c r="RM10" s="671">
        <f>QK10+QO10+QS10+QW10+RA10+RE10+RI10</f>
        <v>0</v>
      </c>
      <c r="RN10" s="663">
        <f>RM10/RK10</f>
        <v>0</v>
      </c>
      <c r="RO10" s="508">
        <f>'Proy 2022 vs 2019'!CO9*RR$4</f>
        <v>9700.7556000000004</v>
      </c>
      <c r="RP10" s="508">
        <f>'Proy 2022 vs 2019'!CP9*RR$4</f>
        <v>7081.5515880000003</v>
      </c>
      <c r="RQ10" s="579"/>
      <c r="RR10" s="580">
        <f>RQ10/RO10</f>
        <v>0</v>
      </c>
      <c r="RS10" s="508">
        <f>'Proy 2022 vs 2019'!CO9*RV$4</f>
        <v>9700.7556000000004</v>
      </c>
      <c r="RT10" s="508">
        <f>'Proy 2022 vs 2019'!CP9*RV$4</f>
        <v>7081.5515880000003</v>
      </c>
      <c r="RU10" s="579"/>
      <c r="RV10" s="580">
        <f>RU10/RS10</f>
        <v>0</v>
      </c>
      <c r="RW10" s="508">
        <f>'Proy 2022 vs 2019'!CO9*RZ$4</f>
        <v>9700.7556000000004</v>
      </c>
      <c r="RX10" s="508">
        <f>'Proy 2022 vs 2019'!CP9*RZ$4</f>
        <v>7081.5515880000003</v>
      </c>
      <c r="RY10" s="579"/>
      <c r="RZ10" s="580">
        <f>RY10/RW10</f>
        <v>0</v>
      </c>
      <c r="SA10" s="508">
        <f>'Proy 2022 vs 2019'!CO9*SD$4</f>
        <v>9700.7556000000004</v>
      </c>
      <c r="SB10" s="508">
        <f>'Proy 2022 vs 2019'!CP9*SD$4</f>
        <v>7081.5515880000003</v>
      </c>
      <c r="SC10" s="579"/>
      <c r="SD10" s="580">
        <f>SC10/SA10</f>
        <v>0</v>
      </c>
      <c r="SE10" s="508">
        <f>'Proy 2022 vs 2019'!CO9*SH$4</f>
        <v>11317.548200000001</v>
      </c>
      <c r="SF10" s="508">
        <f>'Proy 2022 vs 2019'!CP9*SH$4</f>
        <v>8261.8101860000006</v>
      </c>
      <c r="SG10" s="579"/>
      <c r="SH10" s="580">
        <f>SG10/SE10</f>
        <v>0</v>
      </c>
      <c r="SI10" s="508">
        <f>'Proy 2022 vs 2019'!CO9*SL$4</f>
        <v>12934.340800000002</v>
      </c>
      <c r="SJ10" s="508">
        <f>'Proy 2022 vs 2019'!CP9*SL$4</f>
        <v>9442.068784000001</v>
      </c>
      <c r="SK10" s="579"/>
      <c r="SL10" s="580">
        <f>SK10/SI10</f>
        <v>0</v>
      </c>
      <c r="SM10" s="508">
        <f>'Proy 2022 vs 2019'!CO9*SP$4</f>
        <v>17784.7186</v>
      </c>
      <c r="SN10" s="508">
        <f>'Proy 2022 vs 2019'!CP9*SP$4</f>
        <v>12982.844578</v>
      </c>
      <c r="SO10" s="579"/>
      <c r="SP10" s="580">
        <f>SO10/SM10</f>
        <v>0</v>
      </c>
      <c r="SQ10" s="494">
        <f>RO10+RS10+RW10+SA10+SE10+SI10+SM10</f>
        <v>80839.63</v>
      </c>
      <c r="SR10" s="489">
        <f>RP10+RT10+RX10+SB10+SF10+SJ10+SN10</f>
        <v>59012.929900000003</v>
      </c>
      <c r="SS10" s="671">
        <f>RQ10+RU10+RY10+SC10+SG10+SK10+SO10</f>
        <v>0</v>
      </c>
      <c r="ST10" s="663">
        <f>SS10/SQ10</f>
        <v>0</v>
      </c>
      <c r="SU10" s="508">
        <f>'Proy 2022 vs 2019'!CT9*SX$4</f>
        <v>8205.8196000000007</v>
      </c>
      <c r="SV10" s="508">
        <f>'Proy 2022 vs 2019'!CU9*SX$4</f>
        <v>5990.2483080000002</v>
      </c>
      <c r="SW10" s="579"/>
      <c r="SX10" s="580">
        <f>SW10/SU10</f>
        <v>0</v>
      </c>
      <c r="SY10" s="508">
        <f>'Proy 2022 vs 2019'!CT9*TB$4</f>
        <v>8205.8196000000007</v>
      </c>
      <c r="SZ10" s="508">
        <f>'Proy 2022 vs 2019'!CU9*TB$4</f>
        <v>5990.2483080000002</v>
      </c>
      <c r="TA10" s="579"/>
      <c r="TB10" s="580">
        <f>TA10/SY10</f>
        <v>0</v>
      </c>
      <c r="TC10" s="508">
        <f>'Proy 2022 vs 2019'!CT9*TF$4</f>
        <v>8205.8196000000007</v>
      </c>
      <c r="TD10" s="508">
        <f>'Proy 2022 vs 2019'!CU9*TF$4</f>
        <v>5990.2483080000002</v>
      </c>
      <c r="TE10" s="579"/>
      <c r="TF10" s="580">
        <f>TE10/TC10</f>
        <v>0</v>
      </c>
      <c r="TG10" s="508">
        <f>'Proy 2022 vs 2019'!CT9*TJ$4</f>
        <v>8205.8196000000007</v>
      </c>
      <c r="TH10" s="508">
        <f>'Proy 2022 vs 2019'!CU9*TJ$4</f>
        <v>5990.2483080000002</v>
      </c>
      <c r="TI10" s="579"/>
      <c r="TJ10" s="580">
        <f>TI10/TG10</f>
        <v>0</v>
      </c>
      <c r="TK10" s="508">
        <f>'Proy 2022 vs 2019'!CT9*TN$4</f>
        <v>9573.4562000000005</v>
      </c>
      <c r="TL10" s="508">
        <f>'Proy 2022 vs 2019'!CU9*TN$4</f>
        <v>6988.6230260000002</v>
      </c>
      <c r="TM10" s="579"/>
      <c r="TN10" s="580">
        <f>TM10/TK10</f>
        <v>0</v>
      </c>
      <c r="TO10" s="508">
        <f>'Proy 2022 vs 2019'!CT9*TR$4</f>
        <v>10941.0928</v>
      </c>
      <c r="TP10" s="508">
        <f>'Proy 2022 vs 2019'!CU9*TR$4</f>
        <v>7986.9977440000002</v>
      </c>
      <c r="TQ10" s="579"/>
      <c r="TR10" s="580">
        <f>TQ10/TO10</f>
        <v>0</v>
      </c>
      <c r="TS10" s="508">
        <f>'Proy 2022 vs 2019'!CT9*TV$4</f>
        <v>15044.0026</v>
      </c>
      <c r="TT10" s="508">
        <f>'Proy 2022 vs 2019'!CU9*TV$4</f>
        <v>10982.121897999999</v>
      </c>
      <c r="TU10" s="579"/>
      <c r="TV10" s="580">
        <f>TU10/TS10</f>
        <v>0</v>
      </c>
      <c r="TW10" s="494">
        <f>SU10+SY10+TC10+TG10+TK10+TO10+TS10</f>
        <v>68381.83</v>
      </c>
      <c r="TX10" s="489">
        <f>SV10+SZ10+TD10+TH10+TL10+TP10+TT10</f>
        <v>49918.7359</v>
      </c>
      <c r="TY10" s="662">
        <f>SW10+TA10+TE10+TI10+TM10+TQ10+TU10</f>
        <v>0</v>
      </c>
      <c r="TZ10" s="663">
        <f>TY10/TW10</f>
        <v>0</v>
      </c>
      <c r="UA10" s="508">
        <f>'Proy 2022 vs 2019'!DD9*UD$4</f>
        <v>12054.386399999999</v>
      </c>
      <c r="UB10" s="508">
        <f>'Proy 2022 vs 2019'!DE9*UD$4</f>
        <v>6027.1931999999997</v>
      </c>
      <c r="UC10" s="613"/>
      <c r="UD10" s="580">
        <f>UC10/UA10</f>
        <v>0</v>
      </c>
      <c r="UE10" s="508">
        <f>'Proy 2022 vs 2019'!DD9*UH$4</f>
        <v>12054.386399999999</v>
      </c>
      <c r="UF10" s="508">
        <f>'Proy 2022 vs 2019'!DE9*UH$4</f>
        <v>6027.1931999999997</v>
      </c>
      <c r="UG10" s="579"/>
      <c r="UH10" s="580">
        <f>UG10/UE10</f>
        <v>0</v>
      </c>
      <c r="UI10" s="508">
        <f>'Proy 2022 vs 2019'!DD9*UL$4</f>
        <v>12054.386399999999</v>
      </c>
      <c r="UJ10" s="508">
        <f>'Proy 2022 vs 2019'!DE9*UL$4</f>
        <v>6027.1931999999997</v>
      </c>
      <c r="UK10" s="579"/>
      <c r="UL10" s="580">
        <f>UK10/UI10</f>
        <v>0</v>
      </c>
      <c r="UM10" s="508">
        <f>'Proy 2022 vs 2019'!DD9*UP$4</f>
        <v>12054.386399999999</v>
      </c>
      <c r="UN10" s="508">
        <f>'Proy 2022 vs 2019'!DE9*UP$4</f>
        <v>6027.1931999999997</v>
      </c>
      <c r="UO10" s="579"/>
      <c r="UP10" s="580">
        <f>UO10/UM10</f>
        <v>0</v>
      </c>
      <c r="UQ10" s="508">
        <f>'Proy 2022 vs 2019'!DD9*UT$4</f>
        <v>14063.450800000002</v>
      </c>
      <c r="UR10" s="508">
        <f>'Proy 2022 vs 2019'!DE9*UT$4</f>
        <v>7031.7254000000012</v>
      </c>
      <c r="US10" s="579"/>
      <c r="UT10" s="580">
        <f>US10/UQ10</f>
        <v>0</v>
      </c>
      <c r="UU10" s="508">
        <f>'Proy 2022 vs 2019'!DD9*UX$4</f>
        <v>16072.5152</v>
      </c>
      <c r="UV10" s="508">
        <f>'Proy 2022 vs 2019'!DE9*UX$4</f>
        <v>8036.2575999999999</v>
      </c>
      <c r="UW10" s="579"/>
      <c r="UX10" s="580">
        <f>UW10/UU10</f>
        <v>0</v>
      </c>
      <c r="UY10" s="508">
        <f>'Proy 2022 vs 2019'!DD9*VB$4</f>
        <v>22099.7084</v>
      </c>
      <c r="UZ10" s="508">
        <f>'Proy 2022 vs 2019'!DE9*VB$4</f>
        <v>11049.8542</v>
      </c>
      <c r="VA10" s="579"/>
      <c r="VB10" s="580">
        <f>VA10/UY10</f>
        <v>0</v>
      </c>
      <c r="VC10" s="494">
        <f>UA10+UE10+UI10+UM10+UQ10+UU10+UY10</f>
        <v>100453.22</v>
      </c>
      <c r="VD10" s="489">
        <f>UB10+UF10+UJ10+UN10+UR10+UV10+UZ10</f>
        <v>50226.61</v>
      </c>
      <c r="VE10" s="637">
        <f>UC10+UG10+UK10+UO10+US10+UW10+VA10</f>
        <v>0</v>
      </c>
      <c r="VF10" s="639">
        <f>VE10/VC10</f>
        <v>0</v>
      </c>
      <c r="VG10" s="508">
        <f>'Proy 2022 vs 2019'!DI9*VJ$4</f>
        <v>8521.6620000000003</v>
      </c>
      <c r="VH10" s="508">
        <f>'Proy 2022 vs 2019'!DJ9*VJ$4</f>
        <v>8964.7884240000021</v>
      </c>
      <c r="VI10" s="579"/>
      <c r="VJ10" s="580">
        <f>VI10/VG10</f>
        <v>0</v>
      </c>
      <c r="VK10" s="508">
        <f>'Proy 2022 vs 2019'!DI9*VN$4</f>
        <v>8521.6620000000003</v>
      </c>
      <c r="VL10" s="508">
        <f>'Proy 2022 vs 2019'!DJ9*VN$4</f>
        <v>8964.7884240000021</v>
      </c>
      <c r="VM10" s="579"/>
      <c r="VN10" s="580">
        <f>VM10/VK10</f>
        <v>0</v>
      </c>
      <c r="VO10" s="508">
        <f>'Proy 2022 vs 2019'!DI9*VR$4</f>
        <v>8521.6620000000003</v>
      </c>
      <c r="VP10" s="508">
        <f>'Proy 2022 vs 2019'!DJ9*VR$4</f>
        <v>8964.7884240000021</v>
      </c>
      <c r="VQ10" s="579"/>
      <c r="VR10" s="580">
        <f>VQ10/VO10</f>
        <v>0</v>
      </c>
      <c r="VS10" s="508">
        <f>'Proy 2022 vs 2019'!DI9*VV$4</f>
        <v>8521.6620000000003</v>
      </c>
      <c r="VT10" s="508">
        <f>'Proy 2022 vs 2019'!DJ9*VV$4</f>
        <v>8964.7884240000021</v>
      </c>
      <c r="VU10" s="579"/>
      <c r="VV10" s="580">
        <f>VU10/VS10</f>
        <v>0</v>
      </c>
      <c r="VW10" s="508">
        <f>'Proy 2022 vs 2019'!DI9*VZ$4</f>
        <v>9941.9390000000021</v>
      </c>
      <c r="VX10" s="508">
        <f>'Proy 2022 vs 2019'!DJ9*VZ$4</f>
        <v>10458.919828000004</v>
      </c>
      <c r="VY10" s="579"/>
      <c r="VZ10" s="580">
        <f>VY10/VW10</f>
        <v>0</v>
      </c>
      <c r="WA10" s="508">
        <f>'Proy 2022 vs 2019'!DI9*WD$4</f>
        <v>11362.216</v>
      </c>
      <c r="WB10" s="508">
        <f>'Proy 2022 vs 2019'!DJ9*WD$4</f>
        <v>11953.051232000003</v>
      </c>
      <c r="WC10" s="579"/>
      <c r="WD10" s="580">
        <f>WC10/WA10</f>
        <v>0</v>
      </c>
      <c r="WE10" s="508">
        <f>'Proy 2022 vs 2019'!DI9*WH$4</f>
        <v>15623.047</v>
      </c>
      <c r="WF10" s="508">
        <f>'Proy 2022 vs 2019'!DJ9*WH$4</f>
        <v>16435.445444000004</v>
      </c>
      <c r="WG10" s="579"/>
      <c r="WH10" s="580">
        <f>WG10/WE10</f>
        <v>0</v>
      </c>
      <c r="WI10" s="494">
        <f>VG10+VK10+VO10+VS10+VW10+WA10+WE10</f>
        <v>71013.850000000006</v>
      </c>
      <c r="WJ10" s="489">
        <f>VH10+VL10+VP10+VT10+VX10+WB10+WF10</f>
        <v>74706.570200000016</v>
      </c>
      <c r="WK10" s="643">
        <f>VI10+VM10+VQ10+VU10+VY10+WC10+WG10</f>
        <v>0</v>
      </c>
      <c r="WL10" s="639">
        <f>WK10/WI10</f>
        <v>0</v>
      </c>
      <c r="WM10" s="508">
        <f>'Proy 2022 vs 2019'!DN9*WP$4</f>
        <v>7948.4027999999998</v>
      </c>
      <c r="WN10" s="508">
        <f>'Proy 2022 vs 2019'!DO9*WP$4</f>
        <v>5802.3340440000002</v>
      </c>
      <c r="WO10" s="579"/>
      <c r="WP10" s="580">
        <f>WO10/WM10</f>
        <v>0</v>
      </c>
      <c r="WQ10" s="508">
        <f>'Proy 2022 vs 2019'!DN9*WT$4</f>
        <v>7948.4027999999998</v>
      </c>
      <c r="WR10" s="508">
        <f>'Proy 2022 vs 2019'!DO9*WT$4</f>
        <v>5802.3340440000002</v>
      </c>
      <c r="WS10" s="579"/>
      <c r="WT10" s="580">
        <f>WS10/WQ10</f>
        <v>0</v>
      </c>
      <c r="WU10" s="508">
        <f>'Proy 2022 vs 2019'!DN9*WX$4</f>
        <v>7948.4027999999998</v>
      </c>
      <c r="WV10" s="508">
        <f>'Proy 2022 vs 2019'!DO9*WX$4</f>
        <v>5802.3340440000002</v>
      </c>
      <c r="WW10" s="579"/>
      <c r="WX10" s="580">
        <f>WW10/WU10</f>
        <v>0</v>
      </c>
      <c r="WY10" s="508">
        <f>'Proy 2022 vs 2019'!DN9*XB$4</f>
        <v>7948.4027999999998</v>
      </c>
      <c r="WZ10" s="508">
        <f>'Proy 2022 vs 2019'!DO9*XB$4</f>
        <v>5802.3340440000002</v>
      </c>
      <c r="XA10" s="579"/>
      <c r="XB10" s="580">
        <f>XA10/WY10</f>
        <v>0</v>
      </c>
      <c r="XC10" s="508">
        <f>'Proy 2022 vs 2019'!DN9*XF$4</f>
        <v>9273.1366000000016</v>
      </c>
      <c r="XD10" s="508">
        <f>'Proy 2022 vs 2019'!DO9*XF$4</f>
        <v>6769.3897180000004</v>
      </c>
      <c r="XE10" s="579"/>
      <c r="XF10" s="580">
        <f>XE10/XC10</f>
        <v>0</v>
      </c>
      <c r="XG10" s="508">
        <f>'Proy 2022 vs 2019'!DN9*XJ$4</f>
        <v>10597.8704</v>
      </c>
      <c r="XH10" s="508">
        <f>'Proy 2022 vs 2019'!DO9*XJ$4</f>
        <v>7736.4453920000005</v>
      </c>
      <c r="XI10" s="579"/>
      <c r="XJ10" s="580">
        <f>XI10/XG10</f>
        <v>0</v>
      </c>
      <c r="XK10" s="508">
        <f>'Proy 2022 vs 2019'!DN9*XN$4</f>
        <v>14572.0718</v>
      </c>
      <c r="XL10" s="508">
        <f>'Proy 2022 vs 2019'!DO9*XN$4</f>
        <v>10637.612413999999</v>
      </c>
      <c r="XM10" s="579"/>
      <c r="XN10" s="580">
        <f>XM10/XK10</f>
        <v>0</v>
      </c>
      <c r="XO10" s="494">
        <f>WM10+WQ10+WU10+WY10+XC10+XG10+XK10</f>
        <v>66236.69</v>
      </c>
      <c r="XP10" s="489">
        <f>WN10+WR10+WV10+WZ10+XD10+XH10+XL10</f>
        <v>48352.7837</v>
      </c>
      <c r="XQ10" s="643">
        <f>WO10+WS10+WW10+XA10+XE10+XI10+XM10</f>
        <v>0</v>
      </c>
      <c r="XR10" s="639">
        <f>XQ10/XO10</f>
        <v>0</v>
      </c>
      <c r="XS10" s="508">
        <f>'Proy 2022 vs 2019'!DS9*XV$4</f>
        <v>7488.7571999999991</v>
      </c>
      <c r="XT10" s="508">
        <f>'Proy 2022 vs 2019'!DT9*XV$4</f>
        <v>5466.7927559999998</v>
      </c>
      <c r="XU10" s="579"/>
      <c r="XV10" s="580">
        <f>XU10/XS10</f>
        <v>0</v>
      </c>
      <c r="XW10" s="508">
        <f>'Proy 2022 vs 2019'!DS9*XZ$4</f>
        <v>7488.7571999999991</v>
      </c>
      <c r="XX10" s="508">
        <f>'Proy 2022 vs 2019'!DT9*XZ$4</f>
        <v>5466.7927559999998</v>
      </c>
      <c r="XY10" s="579"/>
      <c r="XZ10" s="580">
        <f>XY10/XW10</f>
        <v>0</v>
      </c>
      <c r="YA10" s="508">
        <f>'Proy 2022 vs 2019'!DS9*YD$4</f>
        <v>7488.7571999999991</v>
      </c>
      <c r="YB10" s="508">
        <f>'Proy 2022 vs 2019'!DT9*YD$4</f>
        <v>5466.7927559999998</v>
      </c>
      <c r="YC10" s="579"/>
      <c r="YD10" s="580">
        <f>YC10/YA10</f>
        <v>0</v>
      </c>
      <c r="YE10" s="508">
        <f>'Proy 2022 vs 2019'!DS9*YH$4</f>
        <v>7488.7571999999991</v>
      </c>
      <c r="YF10" s="508">
        <f>'Proy 2022 vs 2019'!DT9*YH$4</f>
        <v>5466.7927559999998</v>
      </c>
      <c r="YG10" s="579"/>
      <c r="YH10" s="580">
        <f>YG10/YE10</f>
        <v>0</v>
      </c>
      <c r="YI10" s="508">
        <f>'Proy 2022 vs 2019'!DS9*YL$4</f>
        <v>8736.8834000000006</v>
      </c>
      <c r="YJ10" s="508">
        <f>'Proy 2022 vs 2019'!DT9*YL$4</f>
        <v>6377.9248820000003</v>
      </c>
      <c r="YK10" s="579"/>
      <c r="YL10" s="580">
        <f>YK10/YI10</f>
        <v>0</v>
      </c>
      <c r="YM10" s="508">
        <f>'Proy 2022 vs 2019'!DS9*YP$4</f>
        <v>9985.0095999999994</v>
      </c>
      <c r="YN10" s="508">
        <f>'Proy 2022 vs 2019'!DT9*YP$4</f>
        <v>7289.0570079999998</v>
      </c>
      <c r="YO10" s="579"/>
      <c r="YP10" s="580">
        <f>YO10/YM10</f>
        <v>0</v>
      </c>
      <c r="YQ10" s="508">
        <f>'Proy 2022 vs 2019'!DS9*YT$4</f>
        <v>13729.388199999999</v>
      </c>
      <c r="YR10" s="508">
        <f>'Proy 2022 vs 2019'!DT9*YT$4</f>
        <v>10022.453385999999</v>
      </c>
      <c r="YS10" s="579"/>
      <c r="YT10" s="580">
        <f>YS10/YQ10</f>
        <v>0</v>
      </c>
      <c r="YU10" s="494">
        <f>XS10+XW10+YA10+YE10+YI10+YM10+YQ10</f>
        <v>62406.31</v>
      </c>
      <c r="YV10" s="489">
        <f>XT10+XX10+YB10+YF10+YJ10+YN10+YR10</f>
        <v>45556.606299999999</v>
      </c>
      <c r="YW10" s="648">
        <f>XU10+XY10+YC10+YG10+YK10+YO10+YS10</f>
        <v>0</v>
      </c>
      <c r="YX10" s="639">
        <f>YW10/YU10</f>
        <v>0</v>
      </c>
      <c r="YY10" s="710">
        <f>'Proy 2022 vs 2019'!EC9*ZB$4</f>
        <v>6699.8843999999999</v>
      </c>
      <c r="YZ10" s="710">
        <f>'Proy 2022 vs 2019'!ED9*ZB$4</f>
        <v>4220.9271719999997</v>
      </c>
      <c r="ZA10" s="613"/>
      <c r="ZB10" s="580">
        <f>ZA10/YY10</f>
        <v>0</v>
      </c>
      <c r="ZC10" s="508">
        <f>'Proy 2022 vs 2019'!EC9*ZF$4</f>
        <v>6699.8843999999999</v>
      </c>
      <c r="ZD10" s="508">
        <f>'Proy 2022 vs 2019'!ED9*ZF$4</f>
        <v>4220.9271719999997</v>
      </c>
      <c r="ZE10" s="613"/>
      <c r="ZF10" s="580">
        <f>ZE10/ZC10</f>
        <v>0</v>
      </c>
      <c r="ZG10" s="508">
        <f>'Proy 2022 vs 2019'!EC9*ZJ$4</f>
        <v>6699.8843999999999</v>
      </c>
      <c r="ZH10" s="508">
        <f>'Proy 2022 vs 2019'!ED9*ZJ$4</f>
        <v>4220.9271719999997</v>
      </c>
      <c r="ZI10" s="613"/>
      <c r="ZJ10" s="580">
        <f>ZI10/ZG10</f>
        <v>0</v>
      </c>
      <c r="ZK10" s="508">
        <f>'Proy 2022 vs 2019'!EC9*ZN$4</f>
        <v>6699.8843999999999</v>
      </c>
      <c r="ZL10" s="508">
        <f>'Proy 2022 vs 2019'!ED9*ZN$4</f>
        <v>4220.9271719999997</v>
      </c>
      <c r="ZM10" s="613"/>
      <c r="ZN10" s="580">
        <f>ZM10/ZK10</f>
        <v>0</v>
      </c>
      <c r="ZO10" s="508">
        <f>'Proy 2022 vs 2019'!EC9*ZR$4</f>
        <v>7816.5318000000007</v>
      </c>
      <c r="ZP10" s="508">
        <f>'Proy 2022 vs 2019'!ED9*ZR$4</f>
        <v>4924.4150340000006</v>
      </c>
      <c r="ZQ10" s="613"/>
      <c r="ZR10" s="580">
        <f>ZQ10/ZO10</f>
        <v>0</v>
      </c>
      <c r="ZS10" s="508">
        <f>'Proy 2022 vs 2019'!EC9*ZV$4</f>
        <v>8933.1792000000005</v>
      </c>
      <c r="ZT10" s="508">
        <f>'Proy 2022 vs 2019'!ED9*ZV$4</f>
        <v>5627.9028960000005</v>
      </c>
      <c r="ZU10" s="613"/>
      <c r="ZV10" s="580">
        <f>ZU10/ZS10</f>
        <v>0</v>
      </c>
      <c r="ZW10" s="508">
        <f>'Proy 2022 vs 2019'!EC9*ZZ$4</f>
        <v>12283.1214</v>
      </c>
      <c r="ZX10" s="508">
        <f>'Proy 2022 vs 2019'!ED9*ZZ$4</f>
        <v>7738.3664820000004</v>
      </c>
      <c r="ZY10" s="613"/>
      <c r="ZZ10" s="580">
        <f>ZY10/ZW10</f>
        <v>0</v>
      </c>
      <c r="AAA10" s="494">
        <f>YY10+ZC10+ZG10+ZK10+ZO10+ZS10+ZW10</f>
        <v>55832.369999999995</v>
      </c>
      <c r="AAB10" s="489">
        <f>YZ10+ZD10+ZH10+ZL10+ZP10+ZT10+ZX10</f>
        <v>35174.393100000001</v>
      </c>
      <c r="AAC10" s="607">
        <f>ZA10+ZE10+ZI10+ZM10+ZQ10+ZU10+ZY10</f>
        <v>0</v>
      </c>
      <c r="AAD10" s="590">
        <f>AAC10/AAA10</f>
        <v>0</v>
      </c>
      <c r="AAE10" s="508">
        <f>'Proy 2022 vs 2019'!EH9*AAH$4</f>
        <v>9019.3511999999992</v>
      </c>
      <c r="AAF10" s="508">
        <f>'Proy 2022 vs 2019'!EI9*AAH$4</f>
        <v>5682.1912559999992</v>
      </c>
      <c r="AAG10" s="579"/>
      <c r="AAH10" s="580">
        <f>AAG10/AAE10</f>
        <v>0</v>
      </c>
      <c r="AAI10" s="508">
        <f>'Proy 2022 vs 2019'!EH9*AAL$4</f>
        <v>9019.3511999999992</v>
      </c>
      <c r="AAJ10" s="508">
        <f>'Proy 2022 vs 2019'!EI9*AAL$4</f>
        <v>5682.1912559999992</v>
      </c>
      <c r="AAK10" s="579"/>
      <c r="AAL10" s="580">
        <f>AAK10/AAI10</f>
        <v>0</v>
      </c>
      <c r="AAM10" s="508">
        <f>'Proy 2022 vs 2019'!EH9*AAP$4</f>
        <v>9019.3511999999992</v>
      </c>
      <c r="AAN10" s="508">
        <f>'Proy 2022 vs 2019'!EI9*AAP$4</f>
        <v>5682.1912559999992</v>
      </c>
      <c r="AAO10" s="579"/>
      <c r="AAP10" s="580">
        <f>AAO10/AAM10</f>
        <v>0</v>
      </c>
      <c r="AAQ10" s="508">
        <f>'Proy 2022 vs 2019'!EH9*AAT$4</f>
        <v>9019.3511999999992</v>
      </c>
      <c r="AAR10" s="508">
        <f>'Proy 2022 vs 2019'!EI9*AAT$4</f>
        <v>5682.1912559999992</v>
      </c>
      <c r="AAS10" s="579"/>
      <c r="AAT10" s="580">
        <f>AAS10/AAQ10</f>
        <v>0</v>
      </c>
      <c r="AAU10" s="508">
        <f>'Proy 2022 vs 2019'!EH9*AAX$4</f>
        <v>10522.5764</v>
      </c>
      <c r="AAV10" s="508">
        <f>'Proy 2022 vs 2019'!EI9*AAX$4</f>
        <v>6629.2231320000001</v>
      </c>
      <c r="AAW10" s="579"/>
      <c r="AAX10" s="580">
        <f>AAW10/AAU10</f>
        <v>0</v>
      </c>
      <c r="AAY10" s="508">
        <f>'Proy 2022 vs 2019'!EH9*ABB$4</f>
        <v>12025.801599999999</v>
      </c>
      <c r="AAZ10" s="508">
        <f>'Proy 2022 vs 2019'!EI9*ABB$4</f>
        <v>7576.2550079999992</v>
      </c>
      <c r="ABA10" s="579"/>
      <c r="ABB10" s="580">
        <f>ABA10/AAY10</f>
        <v>0</v>
      </c>
      <c r="ABC10" s="508">
        <f>'Proy 2022 vs 2019'!EH9*ABF$4</f>
        <v>16535.477199999998</v>
      </c>
      <c r="ABD10" s="508">
        <f>'Proy 2022 vs 2019'!EI9*ABF$4</f>
        <v>10417.350635999999</v>
      </c>
      <c r="ABE10" s="579"/>
      <c r="ABF10" s="580">
        <f>ABE10/ABC10</f>
        <v>0</v>
      </c>
      <c r="ABG10" s="494">
        <f>AAE10+AAI10+AAM10+AAQ10+AAU10+AAY10+ABC10</f>
        <v>75161.259999999995</v>
      </c>
      <c r="ABH10" s="489">
        <f>AAF10+AAJ10+AAN10+AAR10+AAV10+AAZ10+ABD10</f>
        <v>47351.593799999988</v>
      </c>
      <c r="ABI10" s="608">
        <f>AAG10+AAK10+AAO10+AAS10+AAW10+ABA10+ABE10</f>
        <v>0</v>
      </c>
      <c r="ABJ10" s="590">
        <f>ABI10/ABG10</f>
        <v>0</v>
      </c>
      <c r="ABK10" s="508">
        <f>'Proy 2022 vs 2019'!EM9*ABN$4</f>
        <v>9909.1895999999997</v>
      </c>
      <c r="ABL10" s="508">
        <f>'Proy 2022 vs 2019'!EN9*ABN$4</f>
        <v>7828.2597839999999</v>
      </c>
      <c r="ABM10" s="579"/>
      <c r="ABN10" s="580">
        <f>ABM10/ABK10</f>
        <v>0</v>
      </c>
      <c r="ABO10" s="508">
        <f>'Proy 2022 vs 2019'!EM9*ABR$4</f>
        <v>9909.1895999999997</v>
      </c>
      <c r="ABP10" s="508">
        <f>'Proy 2022 vs 2019'!EN9*ABR$4</f>
        <v>7828.2597839999999</v>
      </c>
      <c r="ABQ10" s="579"/>
      <c r="ABR10" s="580">
        <f>ABQ10/ABO10</f>
        <v>0</v>
      </c>
      <c r="ABS10" s="508">
        <f>'Proy 2022 vs 2019'!EM9*ABV$4</f>
        <v>9909.1895999999997</v>
      </c>
      <c r="ABT10" s="508">
        <f>'Proy 2022 vs 2019'!EN9*ABV$4</f>
        <v>7828.2597839999999</v>
      </c>
      <c r="ABU10" s="579"/>
      <c r="ABV10" s="580">
        <f>ABU10/ABS10</f>
        <v>0</v>
      </c>
      <c r="ABW10" s="508">
        <f>'Proy 2022 vs 2019'!EM9*ABZ$4</f>
        <v>9909.1895999999997</v>
      </c>
      <c r="ABX10" s="508">
        <f>'Proy 2022 vs 2019'!EN9*ABZ$4</f>
        <v>7828.2597839999999</v>
      </c>
      <c r="ABY10" s="579"/>
      <c r="ABZ10" s="580">
        <f>ABY10/ABW10</f>
        <v>0</v>
      </c>
      <c r="ACA10" s="508">
        <f>'Proy 2022 vs 2019'!EM9*ACD$4</f>
        <v>11560.721200000002</v>
      </c>
      <c r="ACB10" s="508">
        <f>'Proy 2022 vs 2019'!EN9*ACD$4</f>
        <v>9132.9697480000013</v>
      </c>
      <c r="ACC10" s="579"/>
      <c r="ACD10" s="580">
        <f>ACC10/ACA10</f>
        <v>0</v>
      </c>
      <c r="ACE10" s="508">
        <f>'Proy 2022 vs 2019'!EM9*ACH$4</f>
        <v>13212.2528</v>
      </c>
      <c r="ACF10" s="508">
        <f>'Proy 2022 vs 2019'!EN9*ACH$4</f>
        <v>10437.679712000001</v>
      </c>
      <c r="ACG10" s="579"/>
      <c r="ACH10" s="580">
        <f>ACG10/ACE10</f>
        <v>0</v>
      </c>
      <c r="ACI10" s="508">
        <f>'Proy 2022 vs 2019'!EM9*ACL$4</f>
        <v>18166.847600000001</v>
      </c>
      <c r="ACJ10" s="508">
        <f>'Proy 2022 vs 2019'!EN9*ACL$4</f>
        <v>14351.809604</v>
      </c>
      <c r="ACK10" s="579"/>
      <c r="ACL10" s="580">
        <f>ACK10/ACI10</f>
        <v>0</v>
      </c>
      <c r="ACM10" s="494">
        <f>ABK10+ABO10+ABS10+ABW10+ACA10+ACE10+ACI10</f>
        <v>82576.58</v>
      </c>
      <c r="ACN10" s="489">
        <f>ABL10+ABP10+ABT10+ABX10+ACB10+ACF10+ACJ10</f>
        <v>65235.498200000009</v>
      </c>
      <c r="ACO10" s="608">
        <f>ABM10+ABQ10+ABU10+ABY10+ACC10+ACG10+ACK10</f>
        <v>0</v>
      </c>
      <c r="ACP10" s="590">
        <f>ACO10/ACM10</f>
        <v>0</v>
      </c>
      <c r="ACQ10" s="508">
        <f>'Proy 2022 vs 2019'!ER9*ACT$4</f>
        <v>9450.9947999999986</v>
      </c>
      <c r="ACR10" s="508">
        <f>'Proy 2022 vs 2019'!ES9*ACT$4</f>
        <v>7466.285891999999</v>
      </c>
      <c r="ACS10" s="579"/>
      <c r="ACT10" s="580">
        <f>ACS10/ACQ10</f>
        <v>0</v>
      </c>
      <c r="ACU10" s="508">
        <f>'Proy 2022 vs 2019'!ER9*ACX$4</f>
        <v>9450.9947999999986</v>
      </c>
      <c r="ACV10" s="508">
        <f>'Proy 2022 vs 2019'!ES9*ACX$4</f>
        <v>7466.285891999999</v>
      </c>
      <c r="ACW10" s="579"/>
      <c r="ACX10" s="580">
        <f>ACW10/ACU10</f>
        <v>0</v>
      </c>
      <c r="ACY10" s="508">
        <f>'Proy 2022 vs 2019'!ER9*ADB$4</f>
        <v>9450.9947999999986</v>
      </c>
      <c r="ACZ10" s="508">
        <f>'Proy 2022 vs 2019'!ES9*ADB$4</f>
        <v>7466.285891999999</v>
      </c>
      <c r="ADA10" s="579"/>
      <c r="ADB10" s="580">
        <f>ADA10/ACY10</f>
        <v>0</v>
      </c>
      <c r="ADC10" s="508">
        <f>'Proy 2022 vs 2019'!ER9*ADF$4</f>
        <v>9450.9947999999986</v>
      </c>
      <c r="ADD10" s="508">
        <f>'Proy 2022 vs 2019'!ES9*ADF$4</f>
        <v>7466.285891999999</v>
      </c>
      <c r="ADE10" s="579"/>
      <c r="ADF10" s="580">
        <f>ADE10/ADC10</f>
        <v>0</v>
      </c>
      <c r="ADG10" s="508">
        <f>'Proy 2022 vs 2019'!ER9*ADJ$4</f>
        <v>11026.160599999999</v>
      </c>
      <c r="ADH10" s="508">
        <f>'Proy 2022 vs 2019'!ES9*ADJ$4</f>
        <v>8710.6668740000005</v>
      </c>
      <c r="ADI10" s="579"/>
      <c r="ADJ10" s="580">
        <f>ADI10/ADG10</f>
        <v>0</v>
      </c>
      <c r="ADK10" s="508">
        <f>'Proy 2022 vs 2019'!ER9*ADN$4</f>
        <v>12601.3264</v>
      </c>
      <c r="ADL10" s="508">
        <f>'Proy 2022 vs 2019'!ES9*ADN$4</f>
        <v>9955.0478559999992</v>
      </c>
      <c r="ADM10" s="579"/>
      <c r="ADN10" s="580">
        <f>ADM10/ADK10</f>
        <v>0</v>
      </c>
      <c r="ADO10" s="508">
        <f>'Proy 2022 vs 2019'!ER9*ADR$4</f>
        <v>17326.823799999998</v>
      </c>
      <c r="ADP10" s="508">
        <f>'Proy 2022 vs 2019'!ES9*ADR$4</f>
        <v>13688.190801999999</v>
      </c>
      <c r="ADQ10" s="579"/>
      <c r="ADR10" s="580">
        <f>ADQ10/ADO10</f>
        <v>0</v>
      </c>
      <c r="ADS10" s="494">
        <f>ACQ10+ACU10+ACY10+ADC10+ADG10+ADK10+ADO10</f>
        <v>78758.289999999979</v>
      </c>
      <c r="ADT10" s="489">
        <f>ACR10+ACV10+ACZ10+ADD10+ADH10+ADL10+ADP10</f>
        <v>62219.049099999989</v>
      </c>
      <c r="ADU10" s="589">
        <f>ACS10+ACW10+ADA10+ADE10+ADI10+ADM10+ADQ10</f>
        <v>0</v>
      </c>
      <c r="ADV10" s="590">
        <f>ADU10/ADS10</f>
        <v>0</v>
      </c>
      <c r="ADW10" s="508">
        <f>'Proy 2022 vs 2019'!EW9*ADZ$4</f>
        <v>8818.3007999999991</v>
      </c>
      <c r="ADX10" s="508">
        <f>'Proy 2022 vs 2019'!EX9*ADZ$4</f>
        <v>6966.4576319999996</v>
      </c>
      <c r="ADY10" s="579"/>
      <c r="ADZ10" s="580">
        <f>ADY10/ADW10</f>
        <v>0</v>
      </c>
      <c r="AEA10" s="508">
        <f>'Proy 2022 vs 2019'!EW9*AED$4</f>
        <v>8818.3007999999991</v>
      </c>
      <c r="AEB10" s="508">
        <f>'Proy 2022 vs 2019'!EX9*AED$4</f>
        <v>6966.4576319999996</v>
      </c>
      <c r="AEC10" s="579"/>
      <c r="AED10" s="580">
        <f>AEC10/AEA10</f>
        <v>0</v>
      </c>
      <c r="AEE10" s="508">
        <f>'Proy 2022 vs 2019'!EW9*AEH$4</f>
        <v>8818.3007999999991</v>
      </c>
      <c r="AEF10" s="508">
        <f>'Proy 2022 vs 2019'!EX9*AEH$4</f>
        <v>6966.4576319999996</v>
      </c>
      <c r="AEG10" s="579"/>
      <c r="AEH10" s="580">
        <f>AEG10/AEE10</f>
        <v>0</v>
      </c>
      <c r="AEI10" s="508">
        <f>'Proy 2022 vs 2019'!EW9*AEL$4</f>
        <v>8818.3007999999991</v>
      </c>
      <c r="AEJ10" s="508">
        <f>'Proy 2022 vs 2019'!EX9*AEL$4</f>
        <v>6966.4576319999996</v>
      </c>
      <c r="AEK10" s="579"/>
      <c r="AEL10" s="580">
        <f>AEK10/AEI10</f>
        <v>0</v>
      </c>
      <c r="AEM10" s="508">
        <f>'Proy 2022 vs 2019'!EW9*AEP$4</f>
        <v>10288.017600000001</v>
      </c>
      <c r="AEN10" s="508">
        <f>'Proy 2022 vs 2019'!EX9*AEP$4</f>
        <v>8127.5339040000008</v>
      </c>
      <c r="AEO10" s="579"/>
      <c r="AEP10" s="580">
        <f>AEO10/AEM10</f>
        <v>0</v>
      </c>
      <c r="AEQ10" s="508">
        <f>'Proy 2022 vs 2019'!EW9*AET$4</f>
        <v>11757.734399999999</v>
      </c>
      <c r="AER10" s="508">
        <f>'Proy 2022 vs 2019'!EX9*AET$4</f>
        <v>9288.6101760000001</v>
      </c>
      <c r="AES10" s="579"/>
      <c r="AET10" s="580">
        <f>AES10/AEQ10</f>
        <v>0</v>
      </c>
      <c r="AEU10" s="508">
        <f>'Proy 2022 vs 2019'!EW9*AEX$4</f>
        <v>16166.8848</v>
      </c>
      <c r="AEV10" s="508">
        <f>'Proy 2022 vs 2019'!EX9*AEX$4</f>
        <v>12771.838992000001</v>
      </c>
      <c r="AEW10" s="579"/>
      <c r="AEX10" s="580">
        <f>AEW10/AEU10</f>
        <v>0</v>
      </c>
      <c r="AEY10" s="494">
        <f>ADW10+AEA10+AEE10+AEI10+AEM10+AEQ10+AEU10</f>
        <v>73485.84</v>
      </c>
      <c r="AEZ10" s="489">
        <f>ADX10+AEB10+AEF10+AEJ10+AEN10+AER10+AEV10</f>
        <v>58053.813600000009</v>
      </c>
      <c r="AFA10" s="589">
        <f>ADY10+AEC10+AEG10+AEK10+AEO10+AES10+AEW10</f>
        <v>0</v>
      </c>
      <c r="AFB10" s="590">
        <f>AFA10/AEY10</f>
        <v>0</v>
      </c>
      <c r="AFC10" s="508">
        <f>'Proy 2022 vs 2019'!FG9*AFF$4</f>
        <v>8107.3739999999998</v>
      </c>
      <c r="AFD10" s="508">
        <f>'Proy 2022 vs 2019'!FH9*AFF$4</f>
        <v>5269.7930999999999</v>
      </c>
      <c r="AFE10" s="613"/>
      <c r="AFF10" s="580">
        <f>AFE10/AFC10</f>
        <v>0</v>
      </c>
      <c r="AFG10" s="508">
        <f>'Proy 2022 vs 2019'!FG9*AFJ$4</f>
        <v>8107.3739999999998</v>
      </c>
      <c r="AFH10" s="508">
        <f>'Proy 2022 vs 2019'!FH9*AFJ$4</f>
        <v>5269.7930999999999</v>
      </c>
      <c r="AFI10" s="579"/>
      <c r="AFJ10" s="580">
        <f>AFI10/AFG10</f>
        <v>0</v>
      </c>
      <c r="AFK10" s="508">
        <f>'Proy 2022 vs 2019'!FG9*AFN$4</f>
        <v>8107.3739999999998</v>
      </c>
      <c r="AFL10" s="508">
        <f>'Proy 2022 vs 2019'!FH9*AFN$4</f>
        <v>5269.7930999999999</v>
      </c>
      <c r="AFM10" s="579"/>
      <c r="AFN10" s="580">
        <f>AFM10/AFK10</f>
        <v>0</v>
      </c>
      <c r="AFO10" s="508">
        <f>'Proy 2022 vs 2019'!FG9*AFR$4</f>
        <v>8107.3739999999998</v>
      </c>
      <c r="AFP10" s="508">
        <f>'Proy 2022 vs 2019'!FH9*AFR$4</f>
        <v>5269.7930999999999</v>
      </c>
      <c r="AFQ10" s="579"/>
      <c r="AFR10" s="580">
        <f>AFQ10/AFO10</f>
        <v>0</v>
      </c>
      <c r="AFS10" s="508">
        <f>'Proy 2022 vs 2019'!FG9*AFV$4</f>
        <v>9458.603000000001</v>
      </c>
      <c r="AFT10" s="508">
        <f>'Proy 2022 vs 2019'!FH9*AFV$4</f>
        <v>6148.09195</v>
      </c>
      <c r="AFU10" s="579"/>
      <c r="AFV10" s="580">
        <f>AFU10/AFS10</f>
        <v>0</v>
      </c>
      <c r="AFW10" s="508">
        <f>'Proy 2022 vs 2019'!FG9*AFZ$4</f>
        <v>10809.832</v>
      </c>
      <c r="AFX10" s="508">
        <f>'Proy 2022 vs 2019'!FH9*AFZ$4</f>
        <v>7026.3908000000001</v>
      </c>
      <c r="AFY10" s="579"/>
      <c r="AFZ10" s="580">
        <f>AFY10/AFW10</f>
        <v>0</v>
      </c>
      <c r="AGA10" s="508">
        <f>'Proy 2022 vs 2019'!FG9*AGD$4</f>
        <v>14863.519</v>
      </c>
      <c r="AGB10" s="508">
        <f>'Proy 2022 vs 2019'!FH9*AGD$4</f>
        <v>9661.2873499999987</v>
      </c>
      <c r="AGC10" s="579"/>
      <c r="AGD10" s="580">
        <f>AGC10/AGA10</f>
        <v>0</v>
      </c>
      <c r="AGE10" s="494">
        <f>AFC10+AFG10+AFK10+AFO10+AFS10+AFW10+AGA10</f>
        <v>67561.450000000012</v>
      </c>
      <c r="AGF10" s="489">
        <f>AFD10+AFH10+AFL10+AFP10+AFT10+AFX10+AGB10</f>
        <v>43914.942499999997</v>
      </c>
      <c r="AGG10" s="637">
        <f>AFE10+AFI10+AFM10+AFQ10+AFU10+AFY10+AGC10</f>
        <v>0</v>
      </c>
      <c r="AGH10" s="639">
        <f>AGG10/AGE10</f>
        <v>0</v>
      </c>
      <c r="AGI10" s="508">
        <f>'Proy 2022 vs 2019'!FL9*AGL$4</f>
        <v>10198.0188</v>
      </c>
      <c r="AGJ10" s="508">
        <f>'Proy 2022 vs 2019'!FM9*AGL$4</f>
        <v>6628.7122200000003</v>
      </c>
      <c r="AGK10" s="579"/>
      <c r="AGL10" s="580">
        <f>AGK10/AGI10</f>
        <v>0</v>
      </c>
      <c r="AGM10" s="508">
        <f>'Proy 2022 vs 2019'!FL9*AGP$4</f>
        <v>10198.0188</v>
      </c>
      <c r="AGN10" s="508">
        <f>'Proy 2022 vs 2019'!FM9*AGP$4</f>
        <v>6628.7122200000003</v>
      </c>
      <c r="AGO10" s="579"/>
      <c r="AGP10" s="580">
        <f>AGO10/AGM10</f>
        <v>0</v>
      </c>
      <c r="AGQ10" s="508">
        <f>'Proy 2022 vs 2019'!FL9*AGT$4</f>
        <v>10198.0188</v>
      </c>
      <c r="AGR10" s="508">
        <f>'Proy 2022 vs 2019'!FM9*AGT$4</f>
        <v>6628.7122200000003</v>
      </c>
      <c r="AGS10" s="579"/>
      <c r="AGT10" s="580">
        <f>AGS10/AGQ10</f>
        <v>0</v>
      </c>
      <c r="AGU10" s="508">
        <f>'Proy 2022 vs 2019'!FL9*AGX$4</f>
        <v>10198.0188</v>
      </c>
      <c r="AGV10" s="508">
        <f>'Proy 2022 vs 2019'!FM9*AGX$4</f>
        <v>6628.7122200000003</v>
      </c>
      <c r="AGW10" s="579"/>
      <c r="AGX10" s="580">
        <f>AGW10/AGU10</f>
        <v>0</v>
      </c>
      <c r="AGY10" s="508">
        <f>'Proy 2022 vs 2019'!FL9*AHB$4</f>
        <v>11897.688600000001</v>
      </c>
      <c r="AGZ10" s="508">
        <f>'Proy 2022 vs 2019'!FM9*AHB$4</f>
        <v>7733.4975900000018</v>
      </c>
      <c r="AHA10" s="579"/>
      <c r="AHB10" s="580">
        <f>AHA10/AGY10</f>
        <v>0</v>
      </c>
      <c r="AHC10" s="508">
        <f>'Proy 2022 vs 2019'!FL9*AHF$4</f>
        <v>13597.358400000001</v>
      </c>
      <c r="AHD10" s="508">
        <f>'Proy 2022 vs 2019'!FM9*AHF$4</f>
        <v>8838.2829600000005</v>
      </c>
      <c r="AHE10" s="579"/>
      <c r="AHF10" s="580">
        <f>AHE10/AHC10</f>
        <v>0</v>
      </c>
      <c r="AHG10" s="508">
        <f>'Proy 2022 vs 2019'!FL9*AHJ$4</f>
        <v>18696.3678</v>
      </c>
      <c r="AHH10" s="508">
        <f>'Proy 2022 vs 2019'!FM9*AHJ$4</f>
        <v>12152.639070000001</v>
      </c>
      <c r="AHI10" s="579"/>
      <c r="AHJ10" s="580">
        <f>AHI10/AHG10</f>
        <v>0</v>
      </c>
      <c r="AHK10" s="494">
        <f>AGI10+AGM10+AGQ10+AGU10+AGY10+AHC10+AHG10</f>
        <v>84983.489999999991</v>
      </c>
      <c r="AHL10" s="489">
        <f>AGJ10+AGN10+AGR10+AGV10+AGZ10+AHD10+AHH10</f>
        <v>55239.268500000006</v>
      </c>
      <c r="AHM10" s="643">
        <f>AGK10+AGO10+AGS10+AGW10+AHA10+AHE10+AHI10</f>
        <v>0</v>
      </c>
      <c r="AHN10" s="639">
        <f>AHM10/AHK10</f>
        <v>0</v>
      </c>
      <c r="AHO10" s="508">
        <f>'Proy 2022 vs 2019'!FQ9*AHR$4</f>
        <v>8794.1496000000006</v>
      </c>
      <c r="AHP10" s="508">
        <f>'Proy 2022 vs 2019'!FR9*AHR$4</f>
        <v>5716.1972400000004</v>
      </c>
      <c r="AHQ10" s="579"/>
      <c r="AHR10" s="580">
        <f>AHQ10/AHO10</f>
        <v>0</v>
      </c>
      <c r="AHS10" s="508">
        <f>'Proy 2022 vs 2019'!FQ9*AHV$4</f>
        <v>8794.1496000000006</v>
      </c>
      <c r="AHT10" s="508">
        <f>'Proy 2022 vs 2019'!FR9*AHV$4</f>
        <v>5716.1972400000004</v>
      </c>
      <c r="AHU10" s="579"/>
      <c r="AHV10" s="580">
        <f>AHU10/AHS10</f>
        <v>0</v>
      </c>
      <c r="AHW10" s="508">
        <f>'Proy 2022 vs 2019'!FQ9*AHZ$4</f>
        <v>8794.1496000000006</v>
      </c>
      <c r="AHX10" s="508">
        <f>'Proy 2022 vs 2019'!FR9*AHZ$4</f>
        <v>5716.1972400000004</v>
      </c>
      <c r="AHY10" s="579"/>
      <c r="AHZ10" s="580">
        <f>AHY10/AHW10</f>
        <v>0</v>
      </c>
      <c r="AIA10" s="508">
        <f>'Proy 2022 vs 2019'!FQ9*AID$4</f>
        <v>8794.1496000000006</v>
      </c>
      <c r="AIB10" s="508">
        <f>'Proy 2022 vs 2019'!FR9*AID$4</f>
        <v>5716.1972400000004</v>
      </c>
      <c r="AIC10" s="579"/>
      <c r="AID10" s="580">
        <f>AIC10/AIA10</f>
        <v>0</v>
      </c>
      <c r="AIE10" s="508">
        <f>'Proy 2022 vs 2019'!FQ9*AIH$4</f>
        <v>10259.841200000001</v>
      </c>
      <c r="AIF10" s="508">
        <f>'Proy 2022 vs 2019'!FR9*AIH$4</f>
        <v>6668.8967800000019</v>
      </c>
      <c r="AIG10" s="579"/>
      <c r="AIH10" s="580">
        <f>AIG10/AIE10</f>
        <v>0</v>
      </c>
      <c r="AII10" s="508">
        <f>'Proy 2022 vs 2019'!FQ9*AIL$4</f>
        <v>11725.532800000001</v>
      </c>
      <c r="AIJ10" s="508">
        <f>'Proy 2022 vs 2019'!FR9*AIL$4</f>
        <v>7621.5963200000015</v>
      </c>
      <c r="AIK10" s="579"/>
      <c r="AIL10" s="580">
        <f>AIK10/AII10</f>
        <v>0</v>
      </c>
      <c r="AIM10" s="508">
        <f>'Proy 2022 vs 2019'!FQ9*AIP$4</f>
        <v>16122.607600000001</v>
      </c>
      <c r="AIN10" s="508">
        <f>'Proy 2022 vs 2019'!FR9*AIP$4</f>
        <v>10479.694940000001</v>
      </c>
      <c r="AIO10" s="579"/>
      <c r="AIP10" s="580">
        <f>AIO10/AIM10</f>
        <v>0</v>
      </c>
      <c r="AIQ10" s="494">
        <f>AHO10+AHS10+AHW10+AIA10+AIE10+AII10+AIM10</f>
        <v>73284.58</v>
      </c>
      <c r="AIR10" s="489">
        <f>AHP10+AHT10+AHX10+AIB10+AIF10+AIJ10+AIN10</f>
        <v>47634.977000000006</v>
      </c>
      <c r="AIS10" s="643">
        <f>AHQ10+AHU10+AHY10+AIC10+AIG10+AIK10+AIO10</f>
        <v>0</v>
      </c>
      <c r="AIT10" s="639">
        <f>AIS10/AIQ10</f>
        <v>0</v>
      </c>
      <c r="AIU10" s="508">
        <f>'Proy 2022 vs 2019'!FV9*AIX$4</f>
        <v>9800.782799999999</v>
      </c>
      <c r="AIV10" s="508">
        <f>'Proy 2022 vs 2019'!FW9*AIX$4</f>
        <v>6370.5088200000009</v>
      </c>
      <c r="AIW10" s="579"/>
      <c r="AIX10" s="580">
        <f>AIW10/AIU10</f>
        <v>0</v>
      </c>
      <c r="AIY10" s="508">
        <f>'Proy 2022 vs 2019'!FV9*AJB$4</f>
        <v>9800.782799999999</v>
      </c>
      <c r="AIZ10" s="508">
        <f>'Proy 2022 vs 2019'!FW9*AJB$4</f>
        <v>6370.5088200000009</v>
      </c>
      <c r="AJA10" s="579"/>
      <c r="AJB10" s="580">
        <f>AJA10/AIY10</f>
        <v>0</v>
      </c>
      <c r="AJC10" s="508">
        <f>'Proy 2022 vs 2019'!FV9*AJF$4</f>
        <v>9800.782799999999</v>
      </c>
      <c r="AJD10" s="508">
        <f>'Proy 2022 vs 2019'!FW9*AJF$4</f>
        <v>6370.5088200000009</v>
      </c>
      <c r="AJE10" s="579"/>
      <c r="AJF10" s="580">
        <f>AJE10/AJC10</f>
        <v>0</v>
      </c>
      <c r="AJG10" s="508">
        <f>'Proy 2022 vs 2019'!FV9*AJJ$4</f>
        <v>9800.782799999999</v>
      </c>
      <c r="AJH10" s="508">
        <f>'Proy 2022 vs 2019'!FW9*AJJ$4</f>
        <v>6370.5088200000009</v>
      </c>
      <c r="AJI10" s="579"/>
      <c r="AJJ10" s="580">
        <f>AJI10/AJG10</f>
        <v>0</v>
      </c>
      <c r="AJK10" s="508">
        <f>'Proy 2022 vs 2019'!FV9*AJN$4</f>
        <v>11434.246600000002</v>
      </c>
      <c r="AJL10" s="508">
        <f>'Proy 2022 vs 2019'!FW9*AJN$4</f>
        <v>7432.2602900000011</v>
      </c>
      <c r="AJM10" s="579"/>
      <c r="AJN10" s="580">
        <f>AJM10/AJK10</f>
        <v>0</v>
      </c>
      <c r="AJO10" s="508">
        <f>'Proy 2022 vs 2019'!FV9*AJR$4</f>
        <v>13067.7104</v>
      </c>
      <c r="AJP10" s="508">
        <f>'Proy 2022 vs 2019'!FW9*AJR$4</f>
        <v>8494.0117600000012</v>
      </c>
      <c r="AJQ10" s="579"/>
      <c r="AJR10" s="580">
        <f>AJQ10/AJO10</f>
        <v>0</v>
      </c>
      <c r="AJS10" s="508">
        <f>'Proy 2022 vs 2019'!FV9*AJV$4</f>
        <v>17968.1018</v>
      </c>
      <c r="AJT10" s="508">
        <f>'Proy 2022 vs 2019'!FW9*AJV$4</f>
        <v>11679.266170000001</v>
      </c>
      <c r="AJU10" s="579"/>
      <c r="AJV10" s="580">
        <f>AJU10/AJS10</f>
        <v>0</v>
      </c>
      <c r="AJW10" s="494">
        <f>AIU10+AIY10+AJC10+AJG10+AJK10+AJO10+AJS10</f>
        <v>81673.19</v>
      </c>
      <c r="AJX10" s="489">
        <f>AIV10+AIZ10+AJD10+AJH10+AJL10+AJP10+AJT10</f>
        <v>53087.573500000006</v>
      </c>
      <c r="AJY10" s="648">
        <f>AIW10+AJA10+AJE10+AJI10+AJM10+AJQ10+AJU10</f>
        <v>0</v>
      </c>
      <c r="AJZ10" s="639">
        <f>AJY10/AJW10</f>
        <v>0</v>
      </c>
      <c r="AKA10" s="508"/>
      <c r="AKB10" s="508"/>
      <c r="AKC10" s="613"/>
      <c r="AKD10" s="580" t="e">
        <f>AKC10/AKA10</f>
        <v>#DIV/0!</v>
      </c>
      <c r="AKE10" s="508">
        <v>9034.5731999999989</v>
      </c>
      <c r="AKF10" s="508">
        <v>9215.2646640000003</v>
      </c>
      <c r="AKG10" s="579"/>
      <c r="AKH10" s="580">
        <f>AKG10/AKE10</f>
        <v>0</v>
      </c>
      <c r="AKI10" s="508">
        <v>9034.5731999999989</v>
      </c>
      <c r="AKJ10" s="508">
        <v>9215.2646640000003</v>
      </c>
      <c r="AKK10" s="579"/>
      <c r="AKL10" s="580">
        <f>AKK10/AKI10</f>
        <v>0</v>
      </c>
      <c r="AKM10" s="508">
        <v>9034.5731999999989</v>
      </c>
      <c r="AKN10" s="508">
        <v>9215.2646640000003</v>
      </c>
      <c r="AKO10" s="579"/>
      <c r="AKP10" s="580">
        <f>AKO10/AKM10</f>
        <v>0</v>
      </c>
      <c r="AKQ10" s="508">
        <v>10540.335400000002</v>
      </c>
      <c r="AKR10" s="508">
        <v>10751.142108</v>
      </c>
      <c r="AKS10" s="579"/>
      <c r="AKT10" s="580">
        <f>AKS10/AKQ10</f>
        <v>0</v>
      </c>
      <c r="AKU10" s="508">
        <v>12046.097600000001</v>
      </c>
      <c r="AKV10" s="508">
        <v>12287.019552</v>
      </c>
      <c r="AKW10" s="579"/>
      <c r="AKX10" s="580">
        <f>AKW10/AKU10</f>
        <v>0</v>
      </c>
      <c r="AKY10" s="508">
        <v>16563.3842</v>
      </c>
      <c r="AKZ10" s="508">
        <v>16894.651883999999</v>
      </c>
      <c r="ALA10" s="579"/>
      <c r="ALB10" s="580">
        <f>ALA10/AKY10</f>
        <v>0</v>
      </c>
      <c r="ALC10" s="494">
        <f>AKA10+AKE10+AKI10+AKM10+AKQ10+AKU10+AKY10</f>
        <v>66253.536800000002</v>
      </c>
      <c r="ALD10" s="489">
        <f>AKB10+AKF10+AKJ10+AKN10+AKR10+AKV10+AKZ10</f>
        <v>67578.607535999996</v>
      </c>
      <c r="ALE10" s="670">
        <f>AKC10+AKG10+AKK10+AKO10+AKS10+AKW10+ALA10</f>
        <v>0</v>
      </c>
      <c r="ALF10" s="663">
        <f>ALE10/ALC10</f>
        <v>0</v>
      </c>
      <c r="ALG10" s="508"/>
      <c r="ALH10" s="508"/>
      <c r="ALI10" s="579"/>
      <c r="ALJ10" s="580" t="e">
        <f>ALI10/ALG10</f>
        <v>#DIV/0!</v>
      </c>
      <c r="ALK10" s="508">
        <v>7156.3907999999992</v>
      </c>
      <c r="ALL10" s="508">
        <v>7299.5186159999994</v>
      </c>
      <c r="ALM10" s="579"/>
      <c r="ALN10" s="580">
        <f>ALM10/ALK10</f>
        <v>0</v>
      </c>
      <c r="ALO10" s="508">
        <v>7156.3907999999992</v>
      </c>
      <c r="ALP10" s="508">
        <v>7299.5186159999994</v>
      </c>
      <c r="ALQ10" s="579"/>
      <c r="ALR10" s="580">
        <f>ALQ10/ALO10</f>
        <v>0</v>
      </c>
      <c r="ALS10" s="508">
        <v>7156.3907999999992</v>
      </c>
      <c r="ALT10" s="508">
        <v>7299.5186159999994</v>
      </c>
      <c r="ALU10" s="579"/>
      <c r="ALV10" s="580">
        <f>ALU10/ALS10</f>
        <v>0</v>
      </c>
      <c r="ALW10" s="508">
        <v>8349.1226000000006</v>
      </c>
      <c r="ALX10" s="508">
        <v>8516.1050520000008</v>
      </c>
      <c r="ALY10" s="579"/>
      <c r="ALZ10" s="580">
        <f>ALY10/ALW10</f>
        <v>0</v>
      </c>
      <c r="AMA10" s="508">
        <v>9541.8544000000002</v>
      </c>
      <c r="AMB10" s="508">
        <v>9732.6914880000004</v>
      </c>
      <c r="AMC10" s="579"/>
      <c r="AMD10" s="580">
        <f>AMC10/AMA10</f>
        <v>0</v>
      </c>
      <c r="AME10" s="508">
        <v>13120.049799999999</v>
      </c>
      <c r="AMF10" s="508">
        <v>13382.450795999999</v>
      </c>
      <c r="AMG10" s="579"/>
      <c r="AMH10" s="580">
        <f>AMG10/AME10</f>
        <v>0</v>
      </c>
      <c r="AMI10" s="494">
        <f>ALG10+ALK10+ALO10+ALS10+ALW10+AMA10+AME10</f>
        <v>52480.199199999995</v>
      </c>
      <c r="AMJ10" s="489">
        <f>ALH10+ALL10+ALP10+ALT10+ALX10+AMB10+AMF10</f>
        <v>53529.803183999997</v>
      </c>
      <c r="AMK10" s="671">
        <f>ALI10+ALM10+ALQ10+ALU10+ALY10+AMC10+AMG10</f>
        <v>0</v>
      </c>
      <c r="AML10" s="663">
        <f>AMK10/AMI10</f>
        <v>0</v>
      </c>
      <c r="AMM10" s="508"/>
      <c r="AMN10" s="508"/>
      <c r="AMO10" s="579"/>
      <c r="AMP10" s="580" t="e">
        <f>AMO10/AMM10</f>
        <v>#DIV/0!</v>
      </c>
      <c r="AMQ10" s="508">
        <v>7498.8719999999994</v>
      </c>
      <c r="AMR10" s="508">
        <v>7648.849439999999</v>
      </c>
      <c r="AMS10" s="579"/>
      <c r="AMT10" s="580">
        <f>AMS10/AMQ10</f>
        <v>0</v>
      </c>
      <c r="AMU10" s="508">
        <v>7498.8719999999994</v>
      </c>
      <c r="AMV10" s="508">
        <v>7648.849439999999</v>
      </c>
      <c r="AMW10" s="579"/>
      <c r="AMX10" s="580">
        <f>AMW10/AMU10</f>
        <v>0</v>
      </c>
      <c r="AMY10" s="508">
        <v>7498.8719999999994</v>
      </c>
      <c r="AMZ10" s="508">
        <v>7648.849439999999</v>
      </c>
      <c r="ANA10" s="579"/>
      <c r="ANB10" s="580">
        <f>ANA10/AMY10</f>
        <v>0</v>
      </c>
      <c r="ANC10" s="508">
        <v>8748.6840000000011</v>
      </c>
      <c r="AND10" s="508">
        <v>8923.6576800000003</v>
      </c>
      <c r="ANE10" s="579"/>
      <c r="ANF10" s="580">
        <f>ANE10/ANC10</f>
        <v>0</v>
      </c>
      <c r="ANG10" s="508">
        <v>9998.4959999999992</v>
      </c>
      <c r="ANH10" s="508">
        <v>10198.465920000001</v>
      </c>
      <c r="ANI10" s="579"/>
      <c r="ANJ10" s="580">
        <f>ANI10/ANG10</f>
        <v>0</v>
      </c>
      <c r="ANK10" s="508">
        <v>13747.931999999999</v>
      </c>
      <c r="ANL10" s="508">
        <v>14022.89064</v>
      </c>
      <c r="ANM10" s="579"/>
      <c r="ANN10" s="580">
        <f>ANM10/ANK10</f>
        <v>0</v>
      </c>
      <c r="ANO10" s="494">
        <f>AMM10+AMQ10+AMU10+AMY10+ANC10+ANG10+ANK10</f>
        <v>54991.728000000003</v>
      </c>
      <c r="ANP10" s="489">
        <f>AMN10+AMR10+AMV10+AMZ10+AND10+ANH10+ANL10</f>
        <v>56091.562559999998</v>
      </c>
      <c r="ANQ10" s="671">
        <f>AMO10+AMS10+AMW10+ANA10+ANE10+ANI10+ANM10</f>
        <v>0</v>
      </c>
      <c r="ANR10" s="663">
        <f>ANQ10/ANO10</f>
        <v>0</v>
      </c>
      <c r="ANS10" s="508">
        <f>'Proy 2022 vs 2019'!GU9*ANV$4</f>
        <v>6765.8796000000002</v>
      </c>
      <c r="ANT10" s="508">
        <f>'Proy 2022 vs 2019'!GV9*ANV$4</f>
        <v>5074.4096999999992</v>
      </c>
      <c r="ANU10" s="579"/>
      <c r="ANV10" s="580">
        <f>ANU10/ANS10</f>
        <v>0</v>
      </c>
      <c r="ANW10" s="508">
        <f>'Proy 2022 vs 2019'!GU9*ANZ$4</f>
        <v>6765.8796000000002</v>
      </c>
      <c r="ANX10" s="508">
        <f>'Proy 2022 vs 2019'!GV9*ANZ$4</f>
        <v>5074.4096999999992</v>
      </c>
      <c r="ANY10" s="579"/>
      <c r="ANZ10" s="580">
        <f>ANY10/ANW10</f>
        <v>0</v>
      </c>
      <c r="AOA10" s="508">
        <f>'Proy 2022 vs 2019'!GU9*AOD$4</f>
        <v>6765.8796000000002</v>
      </c>
      <c r="AOB10" s="508">
        <f>'Proy 2022 vs 2019'!GV9*AOD$4</f>
        <v>5074.4096999999992</v>
      </c>
      <c r="AOC10" s="579"/>
      <c r="AOD10" s="580">
        <f>AOC10/AOA10</f>
        <v>0</v>
      </c>
      <c r="AOE10" s="508">
        <f>'Proy 2022 vs 2019'!GU9*AOH$4</f>
        <v>6765.8796000000002</v>
      </c>
      <c r="AOF10" s="508">
        <f>'Proy 2022 vs 2019'!GV9*AOH$4</f>
        <v>5074.4096999999992</v>
      </c>
      <c r="AOG10" s="579"/>
      <c r="AOH10" s="580">
        <f>AOG10/AOE10</f>
        <v>0</v>
      </c>
      <c r="AOI10" s="508">
        <f>'Proy 2022 vs 2019'!GU9*AOL$4</f>
        <v>7893.5262000000012</v>
      </c>
      <c r="AOJ10" s="508">
        <f>'Proy 2022 vs 2019'!GV9*AOL$4</f>
        <v>5920.1446500000002</v>
      </c>
      <c r="AOK10" s="579"/>
      <c r="AOL10" s="580">
        <f>AOK10/AOI10</f>
        <v>0</v>
      </c>
      <c r="AOM10" s="508">
        <f>'Proy 2022 vs 2019'!GU9*AOP$4</f>
        <v>9021.1728000000003</v>
      </c>
      <c r="AON10" s="508">
        <f>'Proy 2022 vs 2019'!GV9*AOP$4</f>
        <v>6765.8796000000002</v>
      </c>
      <c r="AOO10" s="579"/>
      <c r="AOP10" s="580">
        <f>AOO10/AOM10</f>
        <v>0</v>
      </c>
      <c r="AOQ10" s="508">
        <f>'Proy 2022 vs 2019'!GU9*AOT$4</f>
        <v>12404.1126</v>
      </c>
      <c r="AOR10" s="508">
        <f>'Proy 2022 vs 2019'!GV9*AOT$4</f>
        <v>9303.0844500000003</v>
      </c>
      <c r="AOS10" s="579"/>
      <c r="AOT10" s="580">
        <f>AOS10/AOQ10</f>
        <v>0</v>
      </c>
      <c r="AOU10" s="494">
        <f>ANS10+ANW10+AOA10+AOE10+AOI10+AOM10+AOQ10</f>
        <v>56382.33</v>
      </c>
      <c r="AOV10" s="489">
        <f>ANT10+ANX10+AOB10+AOF10+AOJ10+AON10+AOR10</f>
        <v>42286.747499999998</v>
      </c>
      <c r="AOW10" s="662">
        <f>ANU10+ANY10+AOC10+AOG10+AOK10+AOO10+AOS10</f>
        <v>0</v>
      </c>
      <c r="AOX10" s="663">
        <f>AOW10/AOU10</f>
        <v>0</v>
      </c>
      <c r="AOY10" s="508">
        <f>'Proy 2022 vs 2019'!HE9*APB$4</f>
        <v>6026.04</v>
      </c>
      <c r="AOZ10" s="508">
        <f>'Proy 2022 vs 2019'!HF9*APB$4</f>
        <v>4519.53</v>
      </c>
      <c r="APA10" s="613"/>
      <c r="APB10" s="580">
        <f>APA10/AOY10</f>
        <v>0</v>
      </c>
      <c r="APC10" s="508">
        <f>'Proy 2022 vs 2019'!HE9*APF$4</f>
        <v>6026.04</v>
      </c>
      <c r="APD10" s="508">
        <f>'Proy 2022 vs 2019'!HF9*APF$4</f>
        <v>4519.53</v>
      </c>
      <c r="APE10" s="613"/>
      <c r="APF10" s="580">
        <f>APE10/APC10</f>
        <v>0</v>
      </c>
      <c r="APG10" s="508">
        <f>'Proy 2022 vs 2019'!HE9*APJ$4</f>
        <v>6026.04</v>
      </c>
      <c r="APH10" s="508">
        <f>'Proy 2022 vs 2019'!HF9*APJ$4</f>
        <v>4519.53</v>
      </c>
      <c r="API10" s="613"/>
      <c r="APJ10" s="580">
        <f>API10/APG10</f>
        <v>0</v>
      </c>
      <c r="APK10" s="508">
        <f>'Proy 2022 vs 2019'!HE9*APN$4</f>
        <v>6026.04</v>
      </c>
      <c r="APL10" s="508">
        <f>'Proy 2022 vs 2019'!HF9*APN$4</f>
        <v>4519.53</v>
      </c>
      <c r="APM10" s="613"/>
      <c r="APN10" s="580">
        <f>APM10/APK10</f>
        <v>0</v>
      </c>
      <c r="APO10" s="508">
        <f>'Proy 2022 vs 2019'!HE9*APR$4</f>
        <v>7030.380000000001</v>
      </c>
      <c r="APP10" s="508">
        <f>'Proy 2022 vs 2019'!HF9*APR$4</f>
        <v>5272.7850000000008</v>
      </c>
      <c r="APQ10" s="613"/>
      <c r="APR10" s="580">
        <f>APQ10/APO10</f>
        <v>0</v>
      </c>
      <c r="APS10" s="508">
        <f>'Proy 2022 vs 2019'!HE9*APV$4</f>
        <v>8034.72</v>
      </c>
      <c r="APT10" s="508">
        <f>'Proy 2022 vs 2019'!HF9*APV$4</f>
        <v>6026.04</v>
      </c>
      <c r="APU10" s="613"/>
      <c r="APV10" s="580">
        <f>APU10/APS10</f>
        <v>0</v>
      </c>
      <c r="APW10" s="508">
        <f>'Proy 2022 vs 2019'!HE9*APZ$4</f>
        <v>11047.74</v>
      </c>
      <c r="APX10" s="508">
        <f>'Proy 2022 vs 2019'!HF9*APZ$4</f>
        <v>8285.8050000000003</v>
      </c>
      <c r="APY10" s="613"/>
      <c r="APZ10" s="580">
        <f>APY10/APW10</f>
        <v>0</v>
      </c>
      <c r="AQA10" s="494">
        <f>AOY10+APC10+APG10+APK10+APO10+APS10+APW10</f>
        <v>50217</v>
      </c>
      <c r="AQB10" s="489">
        <f>AOZ10+APD10+APH10+APL10+APP10+APT10+APX10</f>
        <v>37662.75</v>
      </c>
      <c r="AQC10" s="607">
        <f>APA10+APE10+API10+APM10+APQ10+APU10+APY10</f>
        <v>0</v>
      </c>
      <c r="AQD10" s="590">
        <f>AQC10/AQA10</f>
        <v>0</v>
      </c>
      <c r="AQE10" s="508">
        <f>'Proy 2022 vs 2019'!HJ9*AQH$4</f>
        <v>6674.7083999999995</v>
      </c>
      <c r="AQF10" s="508">
        <f>'Proy 2022 vs 2019'!HK9*AQH$4</f>
        <v>5006.0312999999996</v>
      </c>
      <c r="AQG10" s="579"/>
      <c r="AQH10" s="580">
        <f>AQG10/AQE10</f>
        <v>0</v>
      </c>
      <c r="AQI10" s="508">
        <f>'Proy 2022 vs 2019'!HJ9*AQL$4</f>
        <v>6674.7083999999995</v>
      </c>
      <c r="AQJ10" s="508">
        <f>'Proy 2022 vs 2019'!HK9*AQL$4</f>
        <v>5006.0312999999996</v>
      </c>
      <c r="AQK10" s="579"/>
      <c r="AQL10" s="580">
        <f>AQK10/AQI10</f>
        <v>0</v>
      </c>
      <c r="AQM10" s="508">
        <f>'Proy 2022 vs 2019'!HJ9*AQP$4</f>
        <v>6674.7083999999995</v>
      </c>
      <c r="AQN10" s="508">
        <f>'Proy 2022 vs 2019'!HK9*AQP$4</f>
        <v>5006.0312999999996</v>
      </c>
      <c r="AQO10" s="579"/>
      <c r="AQP10" s="580">
        <f>AQO10/AQM10</f>
        <v>0</v>
      </c>
      <c r="AQQ10" s="508">
        <f>'Proy 2022 vs 2019'!HJ9*AQT$4</f>
        <v>6674.7083999999995</v>
      </c>
      <c r="AQR10" s="508">
        <f>'Proy 2022 vs 2019'!HK9*AQT$4</f>
        <v>5006.0312999999996</v>
      </c>
      <c r="AQS10" s="579"/>
      <c r="AQT10" s="580">
        <f>AQS10/AQQ10</f>
        <v>0</v>
      </c>
      <c r="AQU10" s="508">
        <f>'Proy 2022 vs 2019'!HJ9*AQX$4</f>
        <v>7787.1598000000004</v>
      </c>
      <c r="AQV10" s="508">
        <f>'Proy 2022 vs 2019'!HK9*AQX$4</f>
        <v>5840.36985</v>
      </c>
      <c r="AQW10" s="579"/>
      <c r="AQX10" s="580">
        <f>AQW10/AQU10</f>
        <v>0</v>
      </c>
      <c r="AQY10" s="508">
        <f>'Proy 2022 vs 2019'!HJ9*ARB$4</f>
        <v>8899.6111999999994</v>
      </c>
      <c r="AQZ10" s="508">
        <f>'Proy 2022 vs 2019'!HK9*ARB$4</f>
        <v>6674.7083999999995</v>
      </c>
      <c r="ARA10" s="579"/>
      <c r="ARB10" s="580">
        <f>ARA10/AQY10</f>
        <v>0</v>
      </c>
      <c r="ARC10" s="508">
        <f>'Proy 2022 vs 2019'!HJ9*ARF$4</f>
        <v>12236.965399999999</v>
      </c>
      <c r="ARD10" s="508">
        <f>'Proy 2022 vs 2019'!HK9*ARF$4</f>
        <v>9177.7240499999989</v>
      </c>
      <c r="ARE10" s="579"/>
      <c r="ARF10" s="580">
        <f>ARE10/ARC10</f>
        <v>0</v>
      </c>
      <c r="ARG10" s="494">
        <f>AQE10+AQI10+AQM10+AQQ10+AQU10+AQY10+ARC10</f>
        <v>55622.57</v>
      </c>
      <c r="ARH10" s="489">
        <f>AQF10+AQJ10+AQN10+AQR10+AQV10+AQZ10+ARD10</f>
        <v>41716.927499999998</v>
      </c>
      <c r="ARI10" s="608">
        <f>AQG10+AQK10+AQO10+AQS10+AQW10+ARA10+ARE10</f>
        <v>0</v>
      </c>
      <c r="ARJ10" s="590">
        <f>ARI10/ARG10</f>
        <v>0</v>
      </c>
      <c r="ARK10" s="508">
        <f>'Proy 2022 vs 2019'!HO9*ARN$4</f>
        <v>6884.1251999999995</v>
      </c>
      <c r="ARL10" s="508">
        <f>'Proy 2022 vs 2019'!HP9*ARN$4</f>
        <v>5163.0938999999998</v>
      </c>
      <c r="ARM10" s="579"/>
      <c r="ARN10" s="580">
        <f>ARM10/ARK10</f>
        <v>0</v>
      </c>
      <c r="ARO10" s="508">
        <f>'Proy 2022 vs 2019'!HO9*ARR$4</f>
        <v>6884.1251999999995</v>
      </c>
      <c r="ARP10" s="508">
        <f>'Proy 2022 vs 2019'!HP9*ARR$4</f>
        <v>5163.0938999999998</v>
      </c>
      <c r="ARQ10" s="579"/>
      <c r="ARR10" s="580">
        <f>ARQ10/ARO10</f>
        <v>0</v>
      </c>
      <c r="ARS10" s="508">
        <f>'Proy 2022 vs 2019'!HO9*ARV$4</f>
        <v>6884.1251999999995</v>
      </c>
      <c r="ART10" s="508">
        <f>'Proy 2022 vs 2019'!HP9*ARV$4</f>
        <v>5163.0938999999998</v>
      </c>
      <c r="ARU10" s="579"/>
      <c r="ARV10" s="580">
        <f>ARU10/ARS10</f>
        <v>0</v>
      </c>
      <c r="ARW10" s="508">
        <f>'Proy 2022 vs 2019'!HO9*ARZ$4</f>
        <v>6884.1251999999995</v>
      </c>
      <c r="ARX10" s="508">
        <f>'Proy 2022 vs 2019'!HP9*ARZ$4</f>
        <v>5163.0938999999998</v>
      </c>
      <c r="ARY10" s="579"/>
      <c r="ARZ10" s="580">
        <f>ARY10/ARW10</f>
        <v>0</v>
      </c>
      <c r="ASA10" s="508">
        <f>'Proy 2022 vs 2019'!HO9*ASD$4</f>
        <v>8031.4794000000011</v>
      </c>
      <c r="ASB10" s="508">
        <f>'Proy 2022 vs 2019'!HP9*ASD$4</f>
        <v>6023.609550000001</v>
      </c>
      <c r="ASC10" s="579"/>
      <c r="ASD10" s="580">
        <f>ASC10/ASA10</f>
        <v>0</v>
      </c>
      <c r="ASE10" s="508">
        <f>'Proy 2022 vs 2019'!HO9*ASH$4</f>
        <v>9178.8335999999999</v>
      </c>
      <c r="ASF10" s="508">
        <f>'Proy 2022 vs 2019'!HP9*ASH$4</f>
        <v>6884.1252000000004</v>
      </c>
      <c r="ASG10" s="579"/>
      <c r="ASH10" s="580">
        <f>ASG10/ASE10</f>
        <v>0</v>
      </c>
      <c r="ASI10" s="508">
        <f>'Proy 2022 vs 2019'!HO9*ASL$4</f>
        <v>12620.896199999999</v>
      </c>
      <c r="ASJ10" s="508">
        <f>'Proy 2022 vs 2019'!HP9*ASL$4</f>
        <v>9465.6721500000003</v>
      </c>
      <c r="ASK10" s="579"/>
      <c r="ASL10" s="580">
        <f>ASK10/ASI10</f>
        <v>0</v>
      </c>
      <c r="ASM10" s="494">
        <f>ARK10+ARO10+ARS10+ARW10+ASA10+ASE10+ASI10</f>
        <v>57367.709999999992</v>
      </c>
      <c r="ASN10" s="489">
        <f>ARL10+ARP10+ART10+ARX10+ASB10+ASF10+ASJ10</f>
        <v>43025.782500000001</v>
      </c>
      <c r="ASO10" s="608">
        <f>ARM10+ARQ10+ARU10+ARY10+ASC10+ASG10+ASK10</f>
        <v>0</v>
      </c>
      <c r="ASP10" s="590">
        <f>ASO10/ASM10</f>
        <v>0</v>
      </c>
      <c r="ASQ10" s="508">
        <f>'Proy 2022 vs 2019'!HT9*AST$4</f>
        <v>5942.9531999999999</v>
      </c>
      <c r="ASR10" s="508">
        <f>'Proy 2022 vs 2019'!HU9*AST$4</f>
        <v>4457.2148999999999</v>
      </c>
      <c r="ASS10" s="579"/>
      <c r="AST10" s="580">
        <f>ASS10/ASQ10</f>
        <v>0</v>
      </c>
      <c r="ASU10" s="508">
        <f>'Proy 2022 vs 2019'!HT9*ASX$4</f>
        <v>5942.9531999999999</v>
      </c>
      <c r="ASV10" s="508">
        <f>'Proy 2022 vs 2019'!HU9*ASX$4</f>
        <v>4457.2148999999999</v>
      </c>
      <c r="ASW10" s="579"/>
      <c r="ASX10" s="580">
        <f>ASW10/ASU10</f>
        <v>0</v>
      </c>
      <c r="ASY10" s="508">
        <f>'Proy 2022 vs 2019'!HT9*ATB$4</f>
        <v>5942.9531999999999</v>
      </c>
      <c r="ASZ10" s="508">
        <f>'Proy 2022 vs 2019'!HU9*ATB$4</f>
        <v>4457.2148999999999</v>
      </c>
      <c r="ATA10" s="579"/>
      <c r="ATB10" s="580">
        <f>ATA10/ASY10</f>
        <v>0</v>
      </c>
      <c r="ATC10" s="508">
        <f>'Proy 2022 vs 2019'!HT9*ATF$4</f>
        <v>5942.9531999999999</v>
      </c>
      <c r="ATD10" s="508">
        <f>'Proy 2022 vs 2019'!HU9*ATF$4</f>
        <v>4457.2148999999999</v>
      </c>
      <c r="ATE10" s="579"/>
      <c r="ATF10" s="580">
        <f>ATE10/ATC10</f>
        <v>0</v>
      </c>
      <c r="ATG10" s="508">
        <f>'Proy 2022 vs 2019'!HT9*ATJ$4</f>
        <v>6933.4454000000005</v>
      </c>
      <c r="ATH10" s="508">
        <f>'Proy 2022 vs 2019'!HU9*ATJ$4</f>
        <v>5200.0840500000013</v>
      </c>
      <c r="ATI10" s="579"/>
      <c r="ATJ10" s="580">
        <f>ATI10/ATG10</f>
        <v>0</v>
      </c>
      <c r="ATK10" s="508">
        <f>'Proy 2022 vs 2019'!HT9*ATN$4</f>
        <v>7923.9376000000002</v>
      </c>
      <c r="ATL10" s="508">
        <f>'Proy 2022 vs 2019'!HU9*ATN$4</f>
        <v>5942.9532000000008</v>
      </c>
      <c r="ATM10" s="579"/>
      <c r="ATN10" s="580">
        <f>ATM10/ATK10</f>
        <v>0</v>
      </c>
      <c r="ATO10" s="508">
        <f>'Proy 2022 vs 2019'!HT9*ATR$4</f>
        <v>10895.414200000001</v>
      </c>
      <c r="ATP10" s="508">
        <f>'Proy 2022 vs 2019'!HU9*ATR$4</f>
        <v>8171.5606500000013</v>
      </c>
      <c r="ATQ10" s="579"/>
      <c r="ATR10" s="580">
        <f>ATQ10/ATO10</f>
        <v>0</v>
      </c>
      <c r="ATS10" s="494">
        <f>ASQ10+ASU10+ASY10+ATC10+ATG10+ATK10+ATO10</f>
        <v>49524.61</v>
      </c>
      <c r="ATT10" s="489">
        <f>ASR10+ASV10+ASZ10+ATD10+ATH10+ATL10+ATP10</f>
        <v>37143.457500000004</v>
      </c>
      <c r="ATU10" s="589">
        <f>ASS10+ASW10+ATA10+ATE10+ATI10+ATM10+ATQ10</f>
        <v>0</v>
      </c>
      <c r="ATV10" s="590">
        <f>ATU10/ATS10</f>
        <v>0</v>
      </c>
      <c r="ATW10" s="508">
        <f>'Proy 2022 vs 2019'!HY9*ATZ$4</f>
        <v>6198.7103999999999</v>
      </c>
      <c r="ATX10" s="508">
        <f>'Proy 2022 vs 2019'!HZ9*ATZ$4</f>
        <v>4649.0328</v>
      </c>
      <c r="ATY10" s="579"/>
      <c r="ATZ10" s="580">
        <f>ATY10/ATW10</f>
        <v>0</v>
      </c>
      <c r="AUA10" s="508">
        <f>'Proy 2022 vs 2019'!HY9*AUD$4</f>
        <v>6198.7103999999999</v>
      </c>
      <c r="AUB10" s="508">
        <f>'Proy 2022 vs 2019'!HZ9*AUD$4</f>
        <v>4649.0328</v>
      </c>
      <c r="AUC10" s="579"/>
      <c r="AUD10" s="580">
        <f>AUC10/AUA10</f>
        <v>0</v>
      </c>
      <c r="AUE10" s="508">
        <f>'Proy 2022 vs 2019'!HY9*AUH$4</f>
        <v>6198.7103999999999</v>
      </c>
      <c r="AUF10" s="508">
        <f>'Proy 2022 vs 2019'!HZ9*AUH$4</f>
        <v>4649.0328</v>
      </c>
      <c r="AUG10" s="579"/>
      <c r="AUH10" s="580">
        <f>AUG10/AUE10</f>
        <v>0</v>
      </c>
      <c r="AUI10" s="508">
        <f>'Proy 2022 vs 2019'!HY9*AUL$4</f>
        <v>6198.7103999999999</v>
      </c>
      <c r="AUJ10" s="508">
        <f>'Proy 2022 vs 2019'!HZ9*AUL$4</f>
        <v>4649.0328</v>
      </c>
      <c r="AUK10" s="579"/>
      <c r="AUL10" s="580">
        <f>AUK10/AUI10</f>
        <v>0</v>
      </c>
      <c r="AUM10" s="508">
        <f>'Proy 2022 vs 2019'!HY9*AUP$4</f>
        <v>7231.8288000000002</v>
      </c>
      <c r="AUN10" s="508">
        <f>'Proy 2022 vs 2019'!HZ9*AUP$4</f>
        <v>5423.8716000000004</v>
      </c>
      <c r="AUO10" s="579"/>
      <c r="AUP10" s="580">
        <f>AUO10/AUM10</f>
        <v>0</v>
      </c>
      <c r="AUQ10" s="508">
        <f>'Proy 2022 vs 2019'!HY9*AUT$4</f>
        <v>8264.9472000000005</v>
      </c>
      <c r="AUR10" s="508">
        <f>'Proy 2022 vs 2019'!HZ9*AUT$4</f>
        <v>6198.7104000000008</v>
      </c>
      <c r="AUS10" s="579"/>
      <c r="AUT10" s="580">
        <f>AUS10/AUQ10</f>
        <v>0</v>
      </c>
      <c r="AUU10" s="508">
        <f>'Proy 2022 vs 2019'!HY9*AUX$4</f>
        <v>11364.3024</v>
      </c>
      <c r="AUV10" s="508">
        <f>'Proy 2022 vs 2019'!HZ9*AUX$4</f>
        <v>8523.2268000000004</v>
      </c>
      <c r="AUW10" s="579"/>
      <c r="AUX10" s="580">
        <f>AUW10/AUU10</f>
        <v>0</v>
      </c>
      <c r="AUY10" s="494">
        <f>ATW10+AUA10+AUE10+AUI10+AUM10+AUQ10+AUU10</f>
        <v>51655.92</v>
      </c>
      <c r="AUZ10" s="489">
        <f>ATX10+AUB10+AUF10+AUJ10+AUN10+AUR10+AUV10</f>
        <v>38741.94</v>
      </c>
      <c r="AVA10" s="589">
        <f>ATY10+AUC10+AUG10+AUK10+AUO10+AUS10+AUW10</f>
        <v>0</v>
      </c>
      <c r="AVB10" s="590">
        <f>AVA10/AUY10</f>
        <v>0</v>
      </c>
      <c r="AVC10" s="508">
        <f>'Proy 2022 vs 2019'!IH9*AVF$4</f>
        <v>6610.1628000000001</v>
      </c>
      <c r="AVD10" s="508">
        <f>'Proy 2022 vs 2019'!II9*AVF$4</f>
        <v>5023.7237280000008</v>
      </c>
      <c r="AVE10" s="613"/>
      <c r="AVF10" s="580">
        <f>AVE10/AVC10</f>
        <v>0</v>
      </c>
      <c r="AVG10" s="508">
        <f>'Proy 2022 vs 2019'!IH9*AVJ$4</f>
        <v>6610.1628000000001</v>
      </c>
      <c r="AVH10" s="508">
        <f>'Proy 2022 vs 2019'!II9*AVJ$4</f>
        <v>5023.7237280000008</v>
      </c>
      <c r="AVI10" s="579"/>
      <c r="AVJ10" s="580">
        <f>AVI10/AVG10</f>
        <v>0</v>
      </c>
      <c r="AVK10" s="508">
        <f>'Proy 2022 vs 2019'!IH9*AVN$4</f>
        <v>6610.1628000000001</v>
      </c>
      <c r="AVL10" s="508">
        <f>'Proy 2022 vs 2019'!II9*AVN$4</f>
        <v>5023.7237280000008</v>
      </c>
      <c r="AVM10" s="579"/>
      <c r="AVN10" s="580">
        <f>AVM10/AVK10</f>
        <v>0</v>
      </c>
      <c r="AVO10" s="508">
        <f>'Proy 2022 vs 2019'!IH9*AVR$4</f>
        <v>6610.1628000000001</v>
      </c>
      <c r="AVP10" s="508">
        <f>'Proy 2022 vs 2019'!II9*AVR$4</f>
        <v>5023.7237280000008</v>
      </c>
      <c r="AVQ10" s="579"/>
      <c r="AVR10" s="580">
        <f>AVQ10/AVO10</f>
        <v>0</v>
      </c>
      <c r="AVS10" s="508">
        <f>'Proy 2022 vs 2019'!IH9*AVV$4</f>
        <v>7711.856600000001</v>
      </c>
      <c r="AVT10" s="508">
        <f>'Proy 2022 vs 2019'!II9*AVV$4</f>
        <v>5861.0110160000013</v>
      </c>
      <c r="AVU10" s="579"/>
      <c r="AVV10" s="580">
        <f>AVU10/AVS10</f>
        <v>0</v>
      </c>
      <c r="AVW10" s="508">
        <f>'Proy 2022 vs 2019'!IH9*AVZ$4</f>
        <v>8813.5504000000001</v>
      </c>
      <c r="AVX10" s="508">
        <f>'Proy 2022 vs 2019'!II9*AVZ$4</f>
        <v>6698.2983040000008</v>
      </c>
      <c r="AVY10" s="579"/>
      <c r="AVZ10" s="580">
        <f>AVY10/AVW10</f>
        <v>0</v>
      </c>
      <c r="AWA10" s="508">
        <f>'Proy 2022 vs 2019'!IH9*AWD$4</f>
        <v>12118.631800000001</v>
      </c>
      <c r="AWB10" s="508">
        <f>'Proy 2022 vs 2019'!II9*AWD$4</f>
        <v>9210.1601680000022</v>
      </c>
      <c r="AWC10" s="579"/>
      <c r="AWD10" s="580">
        <f>AWC10/AWA10</f>
        <v>0</v>
      </c>
      <c r="AWE10" s="494">
        <f>AVC10+AVG10+AVK10+AVO10+AVS10+AVW10+AWA10</f>
        <v>55084.69</v>
      </c>
      <c r="AWF10" s="489">
        <f>AVD10+AVH10+AVL10+AVP10+AVT10+AVX10+AWB10</f>
        <v>41864.364400000006</v>
      </c>
      <c r="AWG10" s="670">
        <f>AVE10+AVI10+AVM10+AVQ10+AVU10+AVY10+AWC10</f>
        <v>0</v>
      </c>
      <c r="AWH10" s="663">
        <f>AWG10/AWE10</f>
        <v>0</v>
      </c>
      <c r="AWI10" s="508">
        <f>'Proy 2022 vs 2019'!IM9*AWL$4</f>
        <v>6437.8860000000004</v>
      </c>
      <c r="AWJ10" s="508">
        <f>'Proy 2022 vs 2019'!IN9*AWL$4</f>
        <v>4892.7933600000006</v>
      </c>
      <c r="AWK10" s="579"/>
      <c r="AWL10" s="580">
        <f>AWK10/AWI10</f>
        <v>0</v>
      </c>
      <c r="AWM10" s="508">
        <f>'Proy 2022 vs 2019'!IM9*AWP$4</f>
        <v>6437.8860000000004</v>
      </c>
      <c r="AWN10" s="508">
        <f>'Proy 2022 vs 2019'!IN9*AWP$4</f>
        <v>4892.7933600000006</v>
      </c>
      <c r="AWO10" s="579"/>
      <c r="AWP10" s="580">
        <f>AWO10/AWM10</f>
        <v>0</v>
      </c>
      <c r="AWQ10" s="508">
        <f>'Proy 2022 vs 2019'!IM9*AWT$4</f>
        <v>6437.8860000000004</v>
      </c>
      <c r="AWR10" s="508">
        <f>'Proy 2022 vs 2019'!IN9*AWT$4</f>
        <v>4892.7933600000006</v>
      </c>
      <c r="AWS10" s="579"/>
      <c r="AWT10" s="580">
        <f>AWS10/AWQ10</f>
        <v>0</v>
      </c>
      <c r="AWU10" s="508">
        <f>'Proy 2022 vs 2019'!IM9*AWX$4</f>
        <v>6437.8860000000004</v>
      </c>
      <c r="AWV10" s="508">
        <f>'Proy 2022 vs 2019'!IN9*AWX$4</f>
        <v>4892.7933600000006</v>
      </c>
      <c r="AWW10" s="579"/>
      <c r="AWX10" s="580">
        <f>AWW10/AWU10</f>
        <v>0</v>
      </c>
      <c r="AWY10" s="508">
        <f>'Proy 2022 vs 2019'!IM9*AXB$4</f>
        <v>7510.8670000000011</v>
      </c>
      <c r="AWZ10" s="508">
        <f>'Proy 2022 vs 2019'!IN9*AXB$4</f>
        <v>5708.2589200000011</v>
      </c>
      <c r="AXA10" s="579"/>
      <c r="AXB10" s="580">
        <f>AXA10/AWY10</f>
        <v>0</v>
      </c>
      <c r="AXC10" s="508">
        <f>'Proy 2022 vs 2019'!IM9*AXF$4</f>
        <v>8583.848</v>
      </c>
      <c r="AXD10" s="508">
        <f>'Proy 2022 vs 2019'!IN9*AXF$4</f>
        <v>6523.7244800000008</v>
      </c>
      <c r="AXE10" s="579"/>
      <c r="AXF10" s="580">
        <f>AXE10/AXC10</f>
        <v>0</v>
      </c>
      <c r="AXG10" s="508">
        <f>'Proy 2022 vs 2019'!IM9*AXJ$4</f>
        <v>11802.791000000001</v>
      </c>
      <c r="AXH10" s="508">
        <f>'Proy 2022 vs 2019'!IN9*AXJ$4</f>
        <v>8970.1211600000006</v>
      </c>
      <c r="AXI10" s="579"/>
      <c r="AXJ10" s="580">
        <f>AXI10/AXG10</f>
        <v>0</v>
      </c>
      <c r="AXK10" s="494">
        <f>AWI10+AWM10+AWQ10+AWU10+AWY10+AXC10+AXG10</f>
        <v>53649.05</v>
      </c>
      <c r="AXL10" s="489">
        <f>AWJ10+AWN10+AWR10+AWV10+AWZ10+AXD10+AXH10</f>
        <v>40773.278000000006</v>
      </c>
      <c r="AXM10" s="671">
        <f>AWK10+AWO10+AWS10+AWW10+AXA10+AXE10+AXI10</f>
        <v>0</v>
      </c>
      <c r="AXN10" s="663">
        <f>AXM10/AXK10</f>
        <v>0</v>
      </c>
      <c r="AXO10" s="508">
        <f>'Proy 2022 vs 2019'!IR9*AXR$4</f>
        <v>8103.3263999999999</v>
      </c>
      <c r="AXP10" s="508">
        <f>'Proy 2022 vs 2019'!IS9*AXR$4</f>
        <v>6158.5280640000001</v>
      </c>
      <c r="AXQ10" s="579"/>
      <c r="AXR10" s="580">
        <f>AXQ10/AXO10</f>
        <v>0</v>
      </c>
      <c r="AXS10" s="508">
        <f>'Proy 2022 vs 2019'!IR9*AXV$4</f>
        <v>8103.3263999999999</v>
      </c>
      <c r="AXT10" s="508">
        <f>'Proy 2022 vs 2019'!IS9*AXV$4</f>
        <v>6158.5280640000001</v>
      </c>
      <c r="AXU10" s="579"/>
      <c r="AXV10" s="580">
        <f>AXU10/AXS10</f>
        <v>0</v>
      </c>
      <c r="AXW10" s="508">
        <f>'Proy 2022 vs 2019'!IR9*AXZ$4</f>
        <v>8103.3263999999999</v>
      </c>
      <c r="AXX10" s="508">
        <f>'Proy 2022 vs 2019'!IS9*AXZ$4</f>
        <v>6158.5280640000001</v>
      </c>
      <c r="AXY10" s="579"/>
      <c r="AXZ10" s="580">
        <f>AXY10/AXW10</f>
        <v>0</v>
      </c>
      <c r="AYA10" s="508">
        <f>'Proy 2022 vs 2019'!IR9*AYD$4</f>
        <v>8103.3263999999999</v>
      </c>
      <c r="AYB10" s="508">
        <f>'Proy 2022 vs 2019'!IS9*AYD$4</f>
        <v>6158.5280640000001</v>
      </c>
      <c r="AYC10" s="579"/>
      <c r="AYD10" s="580">
        <f>AYC10/AYA10</f>
        <v>0</v>
      </c>
      <c r="AYE10" s="508">
        <f>'Proy 2022 vs 2019'!IR9*AYH$4</f>
        <v>9453.8808000000008</v>
      </c>
      <c r="AYF10" s="508">
        <f>'Proy 2022 vs 2019'!IS9*AYH$4</f>
        <v>7184.9494080000013</v>
      </c>
      <c r="AYG10" s="579"/>
      <c r="AYH10" s="580">
        <f>AYG10/AYE10</f>
        <v>0</v>
      </c>
      <c r="AYI10" s="508">
        <f>'Proy 2022 vs 2019'!IR9*AYL$4</f>
        <v>10804.4352</v>
      </c>
      <c r="AYJ10" s="508">
        <f>'Proy 2022 vs 2019'!IS9*AYL$4</f>
        <v>8211.3707520000007</v>
      </c>
      <c r="AYK10" s="579"/>
      <c r="AYL10" s="580">
        <f>AYK10/AYI10</f>
        <v>0</v>
      </c>
      <c r="AYM10" s="508">
        <f>'Proy 2022 vs 2019'!IR9*AYP$4</f>
        <v>14856.098400000001</v>
      </c>
      <c r="AYN10" s="508">
        <f>'Proy 2022 vs 2019'!IS9*AYP$4</f>
        <v>11290.634784000002</v>
      </c>
      <c r="AYO10" s="579"/>
      <c r="AYP10" s="580">
        <f>AYO10/AYM10</f>
        <v>0</v>
      </c>
      <c r="AYQ10" s="494">
        <f>AXO10+AXS10+AXW10+AYA10+AYE10+AYI10+AYM10</f>
        <v>67527.72</v>
      </c>
      <c r="AYR10" s="489">
        <f>AXP10+AXT10+AXX10+AYB10+AYF10+AYJ10+AYN10</f>
        <v>51321.067200000005</v>
      </c>
      <c r="AYS10" s="671">
        <f>AXQ10+AXU10+AXY10+AYC10+AYG10+AYK10+AYO10</f>
        <v>0</v>
      </c>
      <c r="AYT10" s="663">
        <f>AYS10/AYQ10</f>
        <v>0</v>
      </c>
      <c r="AYU10" s="508">
        <f>'Proy 2022 vs 2019'!IW9*AYX$4</f>
        <v>9364.7243999999992</v>
      </c>
      <c r="AYV10" s="508">
        <f>'Proy 2022 vs 2019'!IX9*AYX$4</f>
        <v>7117.1905439999991</v>
      </c>
      <c r="AYW10" s="579"/>
      <c r="AYX10" s="580">
        <f>AYW10/AYU10</f>
        <v>0</v>
      </c>
      <c r="AYY10" s="508">
        <f>'Proy 2022 vs 2019'!IW9*AZB$4</f>
        <v>9364.7243999999992</v>
      </c>
      <c r="AYZ10" s="508">
        <f>'Proy 2022 vs 2019'!IX9*AZB$4</f>
        <v>7117.1905439999991</v>
      </c>
      <c r="AZA10" s="579"/>
      <c r="AZB10" s="580">
        <f>AZA10/AYY10</f>
        <v>0</v>
      </c>
      <c r="AZC10" s="508">
        <f>'Proy 2022 vs 2019'!IW9*AZF$4</f>
        <v>9364.7243999999992</v>
      </c>
      <c r="AZD10" s="508">
        <f>'Proy 2022 vs 2019'!IX9*AZF$4</f>
        <v>7117.1905439999991</v>
      </c>
      <c r="AZE10" s="579"/>
      <c r="AZF10" s="580">
        <f>AZE10/AZC10</f>
        <v>0</v>
      </c>
      <c r="AZG10" s="508">
        <f>'Proy 2022 vs 2019'!IW9*AZJ$4</f>
        <v>9364.7243999999992</v>
      </c>
      <c r="AZH10" s="508">
        <f>'Proy 2022 vs 2019'!IX9*AZJ$4</f>
        <v>7117.1905439999991</v>
      </c>
      <c r="AZI10" s="579"/>
      <c r="AZJ10" s="580">
        <f>AZI10/AZG10</f>
        <v>0</v>
      </c>
      <c r="AZK10" s="508">
        <f>'Proy 2022 vs 2019'!IW9*AZN$4</f>
        <v>10925.5118</v>
      </c>
      <c r="AZL10" s="508">
        <f>'Proy 2022 vs 2019'!IX9*AZN$4</f>
        <v>8303.3889680000011</v>
      </c>
      <c r="AZM10" s="579"/>
      <c r="AZN10" s="580">
        <f>AZM10/AZK10</f>
        <v>0</v>
      </c>
      <c r="AZO10" s="508">
        <f>'Proy 2022 vs 2019'!IW9*AZR$4</f>
        <v>12486.299199999999</v>
      </c>
      <c r="AZP10" s="508">
        <f>'Proy 2022 vs 2019'!IX9*AZR$4</f>
        <v>9489.5873919999995</v>
      </c>
      <c r="AZQ10" s="579"/>
      <c r="AZR10" s="580">
        <f>AZQ10/AZO10</f>
        <v>0</v>
      </c>
      <c r="AZS10" s="508">
        <f>'Proy 2022 vs 2019'!IW9*AZV$4</f>
        <v>17168.661400000001</v>
      </c>
      <c r="AZT10" s="508">
        <f>'Proy 2022 vs 2019'!IX9*AZV$4</f>
        <v>13048.182664</v>
      </c>
      <c r="AZU10" s="579"/>
      <c r="AZV10" s="580">
        <f>AZU10/AZS10</f>
        <v>0</v>
      </c>
      <c r="AZW10" s="494">
        <f>AYU10+AYY10+AZC10+AZG10+AZK10+AZO10+AZS10</f>
        <v>78039.37</v>
      </c>
      <c r="AZX10" s="489">
        <f>AYV10+AYZ10+AZD10+AZH10+AZL10+AZP10+AZT10</f>
        <v>59309.921199999997</v>
      </c>
      <c r="AZY10" s="662">
        <f>AYW10+AZA10+AZE10+AZI10+AZM10+AZQ10+AZU10</f>
        <v>0</v>
      </c>
      <c r="AZZ10" s="663">
        <f>AZY10/AZW10</f>
        <v>0</v>
      </c>
      <c r="BAA10" s="508">
        <f>'Proy 2022 vs 2019'!JG9*BAD$4</f>
        <v>7380.1980000000003</v>
      </c>
      <c r="BAB10" s="508">
        <f>'Proy 2022 vs 2019'!JH9*BAD$4</f>
        <v>6051.7623599999988</v>
      </c>
      <c r="BAC10" s="613"/>
      <c r="BAD10" s="580">
        <f>BAC10/BAA10</f>
        <v>0</v>
      </c>
      <c r="BAE10" s="508">
        <f>'Proy 2022 vs 2019'!JG9*BAH$4</f>
        <v>7380.1980000000003</v>
      </c>
      <c r="BAF10" s="508">
        <f>'Proy 2022 vs 2019'!JH9*BAH$4</f>
        <v>6051.7623599999988</v>
      </c>
      <c r="BAG10" s="579"/>
      <c r="BAH10" s="580">
        <f>BAG10/BAE10</f>
        <v>0</v>
      </c>
      <c r="BAI10" s="508">
        <f>'Proy 2022 vs 2019'!JG9*BAL$4</f>
        <v>7380.1980000000003</v>
      </c>
      <c r="BAJ10" s="508">
        <f>'Proy 2022 vs 2019'!JH9*BAL$4</f>
        <v>6051.7623599999988</v>
      </c>
      <c r="BAK10" s="579"/>
      <c r="BAL10" s="580">
        <f>BAK10/BAI10</f>
        <v>0</v>
      </c>
      <c r="BAM10" s="508">
        <f>'Proy 2022 vs 2019'!JG9*BAP$4</f>
        <v>7380.1980000000003</v>
      </c>
      <c r="BAN10" s="508">
        <f>'Proy 2022 vs 2019'!JH9*BAP$4</f>
        <v>6051.7623599999988</v>
      </c>
      <c r="BAO10" s="579"/>
      <c r="BAP10" s="580">
        <f>BAO10/BAM10</f>
        <v>0</v>
      </c>
      <c r="BAQ10" s="508">
        <f>'Proy 2022 vs 2019'!JG9*BAT$4</f>
        <v>8610.2310000000016</v>
      </c>
      <c r="BAR10" s="508">
        <f>'Proy 2022 vs 2019'!JH9*BAT$4</f>
        <v>7060.3894200000004</v>
      </c>
      <c r="BAS10" s="579"/>
      <c r="BAT10" s="580">
        <f>BAS10/BAQ10</f>
        <v>0</v>
      </c>
      <c r="BAU10" s="508">
        <f>'Proy 2022 vs 2019'!JG9*BAX$4</f>
        <v>9840.264000000001</v>
      </c>
      <c r="BAV10" s="508">
        <f>'Proy 2022 vs 2019'!JH9*BAX$4</f>
        <v>8069.0164799999993</v>
      </c>
      <c r="BAW10" s="579"/>
      <c r="BAX10" s="580">
        <f>BAW10/BAU10</f>
        <v>0</v>
      </c>
      <c r="BAY10" s="508">
        <f>'Proy 2022 vs 2019'!JG9*BBB$4</f>
        <v>13530.363000000001</v>
      </c>
      <c r="BAZ10" s="508">
        <f>'Proy 2022 vs 2019'!JH9*BBB$4</f>
        <v>11094.897659999999</v>
      </c>
      <c r="BBA10" s="579"/>
      <c r="BBB10" s="580">
        <f>BBA10/BAY10</f>
        <v>0</v>
      </c>
      <c r="BBC10" s="494">
        <f>BAA10+BAE10+BAI10+BAM10+BAQ10+BAU10+BAY10</f>
        <v>61501.650000000009</v>
      </c>
      <c r="BBD10" s="489">
        <f>BAB10+BAF10+BAJ10+BAN10+BAR10+BAV10+BAZ10</f>
        <v>50431.352999999988</v>
      </c>
      <c r="BBE10" s="637">
        <f>BAC10+BAG10+BAK10+BAO10+BAS10+BAW10+BBA10</f>
        <v>0</v>
      </c>
      <c r="BBF10" s="639">
        <f>BBE10/BBC10</f>
        <v>0</v>
      </c>
      <c r="BBG10" s="508">
        <f>'Proy 2022 vs 2019'!JL9*BBJ$4</f>
        <v>8463.4236000000001</v>
      </c>
      <c r="BBH10" s="508">
        <f>'Proy 2022 vs 2019'!JM9*BBJ$4</f>
        <v>6940.0073519999987</v>
      </c>
      <c r="BBI10" s="579"/>
      <c r="BBJ10" s="580">
        <f>BBI10/BBG10</f>
        <v>0</v>
      </c>
      <c r="BBK10" s="508">
        <f>'Proy 2022 vs 2019'!JL9*BBN$4</f>
        <v>8463.4236000000001</v>
      </c>
      <c r="BBL10" s="508">
        <f>'Proy 2022 vs 2019'!JM9*BBN$4</f>
        <v>6940.0073519999987</v>
      </c>
      <c r="BBM10" s="579"/>
      <c r="BBN10" s="580">
        <f>BBM10/BBK10</f>
        <v>0</v>
      </c>
      <c r="BBO10" s="508">
        <f>'Proy 2022 vs 2019'!JL9*BBR$4</f>
        <v>8463.4236000000001</v>
      </c>
      <c r="BBP10" s="508">
        <f>'Proy 2022 vs 2019'!JM9*BBR$4</f>
        <v>6940.0073519999987</v>
      </c>
      <c r="BBQ10" s="579"/>
      <c r="BBR10" s="580">
        <f>BBQ10/BBO10</f>
        <v>0</v>
      </c>
      <c r="BBS10" s="508">
        <f>'Proy 2022 vs 2019'!JL9*BBV$4</f>
        <v>8463.4236000000001</v>
      </c>
      <c r="BBT10" s="508">
        <f>'Proy 2022 vs 2019'!JM9*BBV$4</f>
        <v>6940.0073519999987</v>
      </c>
      <c r="BBU10" s="579"/>
      <c r="BBV10" s="580">
        <f>BBU10/BBS10</f>
        <v>0</v>
      </c>
      <c r="BBW10" s="508">
        <f>'Proy 2022 vs 2019'!JL9*BBZ$4</f>
        <v>9873.994200000001</v>
      </c>
      <c r="BBX10" s="508">
        <f>'Proy 2022 vs 2019'!JM9*BBZ$4</f>
        <v>8096.675244</v>
      </c>
      <c r="BBY10" s="579"/>
      <c r="BBZ10" s="580">
        <f>BBY10/BBW10</f>
        <v>0</v>
      </c>
      <c r="BCA10" s="508">
        <f>'Proy 2022 vs 2019'!JL9*BCD$4</f>
        <v>11284.5648</v>
      </c>
      <c r="BCB10" s="508">
        <f>'Proy 2022 vs 2019'!JM9*BCD$4</f>
        <v>9253.3431359999995</v>
      </c>
      <c r="BCC10" s="579"/>
      <c r="BCD10" s="580">
        <f>BCC10/BCA10</f>
        <v>0</v>
      </c>
      <c r="BCE10" s="508">
        <f>'Proy 2022 vs 2019'!JL9*BCH$4</f>
        <v>15516.276599999999</v>
      </c>
      <c r="BCF10" s="508">
        <f>'Proy 2022 vs 2019'!JM9*BCH$4</f>
        <v>12723.346811999998</v>
      </c>
      <c r="BCG10" s="579"/>
      <c r="BCH10" s="580">
        <f>BCG10/BCE10</f>
        <v>0</v>
      </c>
      <c r="BCI10" s="494">
        <f>BBG10+BBK10+BBO10+BBS10+BBW10+BCA10+BCE10</f>
        <v>70528.53</v>
      </c>
      <c r="BCJ10" s="489">
        <f>BBH10+BBL10+BBP10+BBT10+BBX10+BCB10+BCF10</f>
        <v>57833.394599999992</v>
      </c>
      <c r="BCK10" s="643">
        <f>BBI10+BBM10+BBQ10+BBU10+BBY10+BCC10+BCG10</f>
        <v>0</v>
      </c>
      <c r="BCL10" s="639">
        <f>BCK10/BCI10</f>
        <v>0</v>
      </c>
      <c r="BCM10" s="508">
        <f>'Proy 2022 vs 2019'!JQ9*BCP$4</f>
        <v>9804.9239999999991</v>
      </c>
      <c r="BCN10" s="508">
        <f>'Proy 2022 vs 2019'!JR9*BCP$4</f>
        <v>8040.0376799999995</v>
      </c>
      <c r="BCO10" s="579"/>
      <c r="BCP10" s="580">
        <f>BCO10/BCM10</f>
        <v>0</v>
      </c>
      <c r="BCQ10" s="508">
        <f>'Proy 2022 vs 2019'!JQ9*BCT$4</f>
        <v>9804.9239999999991</v>
      </c>
      <c r="BCR10" s="508">
        <f>'Proy 2022 vs 2019'!JR9*BCT$4</f>
        <v>8040.0376799999995</v>
      </c>
      <c r="BCS10" s="579"/>
      <c r="BCT10" s="580">
        <f>BCS10/BCQ10</f>
        <v>0</v>
      </c>
      <c r="BCU10" s="508">
        <f>'Proy 2022 vs 2019'!JQ9*BCX$4</f>
        <v>9804.9239999999991</v>
      </c>
      <c r="BCV10" s="508">
        <f>'Proy 2022 vs 2019'!JR9*BCX$4</f>
        <v>8040.0376799999995</v>
      </c>
      <c r="BCW10" s="579"/>
      <c r="BCX10" s="580">
        <f>BCW10/BCU10</f>
        <v>0</v>
      </c>
      <c r="BCY10" s="508">
        <f>'Proy 2022 vs 2019'!JQ9*BDB$4</f>
        <v>9804.9239999999991</v>
      </c>
      <c r="BCZ10" s="508">
        <f>'Proy 2022 vs 2019'!JR9*BDB$4</f>
        <v>8040.0376799999995</v>
      </c>
      <c r="BDA10" s="579"/>
      <c r="BDB10" s="580">
        <f>BDA10/BCY10</f>
        <v>0</v>
      </c>
      <c r="BDC10" s="508">
        <f>'Proy 2022 vs 2019'!JQ9*BDF$4</f>
        <v>11439.078000000001</v>
      </c>
      <c r="BDD10" s="508">
        <f>'Proy 2022 vs 2019'!JR9*BDF$4</f>
        <v>9380.0439600000009</v>
      </c>
      <c r="BDE10" s="579"/>
      <c r="BDF10" s="580">
        <f>BDE10/BDC10</f>
        <v>0</v>
      </c>
      <c r="BDG10" s="508">
        <f>'Proy 2022 vs 2019'!JQ9*BDJ$4</f>
        <v>13073.232</v>
      </c>
      <c r="BDH10" s="508">
        <f>'Proy 2022 vs 2019'!JR9*BDJ$4</f>
        <v>10720.05024</v>
      </c>
      <c r="BDI10" s="579"/>
      <c r="BDJ10" s="580">
        <f>BDI10/BDG10</f>
        <v>0</v>
      </c>
      <c r="BDK10" s="508">
        <f>'Proy 2022 vs 2019'!JQ9*BDN$4</f>
        <v>17975.694</v>
      </c>
      <c r="BDL10" s="508">
        <f>'Proy 2022 vs 2019'!JR9*BDN$4</f>
        <v>14740.069079999999</v>
      </c>
      <c r="BDM10" s="579"/>
      <c r="BDN10" s="580">
        <f>BDM10/BDK10</f>
        <v>0</v>
      </c>
      <c r="BDO10" s="494">
        <f>BCM10+BCQ10+BCU10+BCY10+BDC10+BDG10+BDK10</f>
        <v>81707.7</v>
      </c>
      <c r="BDP10" s="489">
        <f>BCN10+BCR10+BCV10+BCZ10+BDD10+BDH10+BDL10</f>
        <v>67000.313999999998</v>
      </c>
      <c r="BDQ10" s="643">
        <f>BCO10+BCS10+BCW10+BDA10+BDE10+BDI10+BDM10</f>
        <v>0</v>
      </c>
      <c r="BDR10" s="639">
        <f>BDQ10/BDO10</f>
        <v>0</v>
      </c>
      <c r="BDS10" s="508">
        <f>'Proy 2022 vs 2019'!JV9*BDV$4</f>
        <v>8551.4387999999999</v>
      </c>
      <c r="BDT10" s="508">
        <f>'Proy 2022 vs 2019'!JW9*BDV$4</f>
        <v>7012.1798159999998</v>
      </c>
      <c r="BDU10" s="579"/>
      <c r="BDV10" s="580">
        <f>BDU10/BDS10</f>
        <v>0</v>
      </c>
      <c r="BDW10" s="508">
        <f>'Proy 2022 vs 2019'!JV9*BDZ$4</f>
        <v>8551.4387999999999</v>
      </c>
      <c r="BDX10" s="508">
        <f>'Proy 2022 vs 2019'!JW9*BDZ$4</f>
        <v>7012.1798159999998</v>
      </c>
      <c r="BDY10" s="579"/>
      <c r="BDZ10" s="580">
        <f>BDY10/BDW10</f>
        <v>0</v>
      </c>
      <c r="BEA10" s="508">
        <f>'Proy 2022 vs 2019'!JV9*BED$4</f>
        <v>8551.4387999999999</v>
      </c>
      <c r="BEB10" s="508">
        <f>'Proy 2022 vs 2019'!JW9*BED$4</f>
        <v>7012.1798159999998</v>
      </c>
      <c r="BEC10" s="579"/>
      <c r="BED10" s="580">
        <f>BEC10/BEA10</f>
        <v>0</v>
      </c>
      <c r="BEE10" s="508">
        <v>14489.990400000001</v>
      </c>
      <c r="BEF10" s="508">
        <f>'Proy 2022 vs 2019'!JW9*BEH$4</f>
        <v>7012.1798159999998</v>
      </c>
      <c r="BEG10" s="579"/>
      <c r="BEH10" s="580">
        <f>BEG10/BEE10</f>
        <v>0</v>
      </c>
      <c r="BEI10" s="508">
        <f>'Proy 2022 vs 2019'!JV9*BEL$4</f>
        <v>9976.6786000000011</v>
      </c>
      <c r="BEJ10" s="508">
        <f>'Proy 2022 vs 2019'!JW9*BEL$4</f>
        <v>8180.8764520000004</v>
      </c>
      <c r="BEK10" s="579"/>
      <c r="BEL10" s="580">
        <f>BEK10/BEI10</f>
        <v>0</v>
      </c>
      <c r="BEM10" s="508">
        <f>'Proy 2022 vs 2019'!JV9*BEP$4</f>
        <v>11401.9184</v>
      </c>
      <c r="BEN10" s="508">
        <f>'Proy 2022 vs 2019'!JW9*BEP$4</f>
        <v>9349.573088000001</v>
      </c>
      <c r="BEO10" s="579"/>
      <c r="BEP10" s="580">
        <f>BEO10/BEM10</f>
        <v>0</v>
      </c>
      <c r="BEQ10" s="508">
        <f>'Proy 2022 vs 2019'!JV9*BET$4</f>
        <v>15677.6378</v>
      </c>
      <c r="BER10" s="508">
        <f>'Proy 2022 vs 2019'!JW9*BET$4</f>
        <v>12855.662996000001</v>
      </c>
      <c r="BES10" s="579"/>
      <c r="BET10" s="580">
        <f>BES10/BEQ10</f>
        <v>0</v>
      </c>
      <c r="BEU10" s="494">
        <f>BDS10+BDW10+BEA10+BEE10+BEI10+BEM10+BEQ10</f>
        <v>77200.541599999997</v>
      </c>
      <c r="BEV10" s="489">
        <f>BDT10+BDX10+BEB10+BEF10+BEJ10+BEN10+BER10</f>
        <v>58434.8318</v>
      </c>
      <c r="BEW10" s="648">
        <f>BDU10+BDY10+BEC10+BEG10+BEK10+BEO10+BES10</f>
        <v>0</v>
      </c>
      <c r="BEX10" s="639">
        <f>BEW10/BEU10</f>
        <v>0</v>
      </c>
      <c r="BEY10" s="508">
        <f>'Proy 2022 vs 2019'!KF9*BFB$4</f>
        <v>10944.862799999999</v>
      </c>
      <c r="BEZ10" s="508">
        <f>'Proy 2022 vs 2019'!KG9*BFB$4</f>
        <v>8974.787495999999</v>
      </c>
      <c r="BFA10" s="613"/>
      <c r="BFB10" s="580">
        <f>BFA10/BEY10</f>
        <v>0</v>
      </c>
      <c r="BFC10" s="508">
        <f>'Proy 2022 vs 2019'!KF9*BFF$4</f>
        <v>10944.862799999999</v>
      </c>
      <c r="BFD10" s="508">
        <f>'Proy 2022 vs 2019'!KG9*BFF$4</f>
        <v>8974.787495999999</v>
      </c>
      <c r="BFE10" s="613"/>
      <c r="BFF10" s="580">
        <f>BFE10/BFC10</f>
        <v>0</v>
      </c>
      <c r="BFG10" s="508">
        <f>'Proy 2022 vs 2019'!KF9*BFJ$4</f>
        <v>10944.862799999999</v>
      </c>
      <c r="BFH10" s="508">
        <f>'Proy 2022 vs 2019'!KG9*BFJ$4</f>
        <v>8974.787495999999</v>
      </c>
      <c r="BFI10" s="613"/>
      <c r="BFJ10" s="580">
        <f>BFI10/BFG10</f>
        <v>0</v>
      </c>
      <c r="BFK10" s="508">
        <f>'Proy 2022 vs 2019'!KF9*BFN$4</f>
        <v>10944.862799999999</v>
      </c>
      <c r="BFL10" s="508">
        <f>'Proy 2022 vs 2019'!KG9*BFN$4</f>
        <v>8974.787495999999</v>
      </c>
      <c r="BFM10" s="613"/>
      <c r="BFN10" s="580">
        <f>BFM10/BFK10</f>
        <v>0</v>
      </c>
      <c r="BFO10" s="508">
        <f>'Proy 2022 vs 2019'!KF9*BFR$4</f>
        <v>12769.006600000002</v>
      </c>
      <c r="BFP10" s="508">
        <f>'Proy 2022 vs 2019'!KG9*BFR$4</f>
        <v>10470.585412</v>
      </c>
      <c r="BFQ10" s="613"/>
      <c r="BFR10" s="580">
        <f>BFQ10/BFO10</f>
        <v>0</v>
      </c>
      <c r="BFS10" s="508">
        <f>'Proy 2022 vs 2019'!KF9*BFV$4</f>
        <v>14593.1504</v>
      </c>
      <c r="BFT10" s="508">
        <f>'Proy 2022 vs 2019'!KG9*BFV$4</f>
        <v>11966.383328</v>
      </c>
      <c r="BFU10" s="613"/>
      <c r="BFV10" s="580">
        <f>BFU10/BFS10</f>
        <v>0</v>
      </c>
      <c r="BFW10" s="508">
        <f>'Proy 2022 vs 2019'!KF9*BFZ$4</f>
        <v>20065.5818</v>
      </c>
      <c r="BFX10" s="508">
        <f>'Proy 2022 vs 2019'!KG9*BFZ$4</f>
        <v>16453.777075999998</v>
      </c>
      <c r="BFY10" s="613"/>
      <c r="BFZ10" s="580">
        <f>BFY10/BFW10</f>
        <v>0</v>
      </c>
      <c r="BGA10" s="494">
        <f>BEY10+BFC10+BFG10+BFK10+BFO10+BFS10+BFW10</f>
        <v>91207.19</v>
      </c>
      <c r="BGB10" s="489">
        <f>BEZ10+BFD10+BFH10+BFL10+BFP10+BFT10+BFX10</f>
        <v>74789.895799999998</v>
      </c>
      <c r="BGC10" s="607">
        <f>BFA10+BFE10+BFI10+BFM10+BFQ10+BFU10+BFY10</f>
        <v>0</v>
      </c>
      <c r="BGD10" s="590">
        <f>BGC10/BGA10</f>
        <v>0</v>
      </c>
      <c r="BGE10" s="508">
        <f>'Proy 2022 vs 2019'!KK9*BGH$4</f>
        <v>15758.609999999999</v>
      </c>
      <c r="BGF10" s="508">
        <f>'Proy 2022 vs 2019'!KL9*BGH$4</f>
        <v>12922.060199999998</v>
      </c>
      <c r="BGG10" s="579"/>
      <c r="BGH10" s="580">
        <f>BGG10/BGE10</f>
        <v>0</v>
      </c>
      <c r="BGI10" s="508">
        <f>'Proy 2022 vs 2019'!KK9*BGL$4</f>
        <v>15758.609999999999</v>
      </c>
      <c r="BGJ10" s="508">
        <f>'Proy 2022 vs 2019'!KL9*BGL$4</f>
        <v>12922.060199999998</v>
      </c>
      <c r="BGK10" s="579"/>
      <c r="BGL10" s="580">
        <f>BGK10/BGI10</f>
        <v>0</v>
      </c>
      <c r="BGM10" s="508">
        <f>'Proy 2022 vs 2019'!KK9*BGP$4</f>
        <v>15758.609999999999</v>
      </c>
      <c r="BGN10" s="508">
        <f>'Proy 2022 vs 2019'!KL9*BGP$4</f>
        <v>12922.060199999998</v>
      </c>
      <c r="BGO10" s="579"/>
      <c r="BGP10" s="580">
        <f>BGO10/BGM10</f>
        <v>0</v>
      </c>
      <c r="BGQ10" s="508">
        <f>'Proy 2022 vs 2019'!KK9*BGT$4</f>
        <v>15758.609999999999</v>
      </c>
      <c r="BGR10" s="508">
        <f>'Proy 2022 vs 2019'!KL9*BGT$4</f>
        <v>12922.060199999998</v>
      </c>
      <c r="BGS10" s="579"/>
      <c r="BGT10" s="580">
        <f>BGS10/BGQ10</f>
        <v>0</v>
      </c>
      <c r="BGU10" s="508">
        <f>'Proy 2022 vs 2019'!KK9*BGX$4</f>
        <v>18385.045000000002</v>
      </c>
      <c r="BGV10" s="508">
        <f>'Proy 2022 vs 2019'!KL9*BGX$4</f>
        <v>15075.7369</v>
      </c>
      <c r="BGW10" s="579"/>
      <c r="BGX10" s="580">
        <f>BGW10/BGU10</f>
        <v>0</v>
      </c>
      <c r="BGY10" s="508">
        <f>'Proy 2022 vs 2019'!KK9*BHB$4</f>
        <v>21011.48</v>
      </c>
      <c r="BGZ10" s="508">
        <f>'Proy 2022 vs 2019'!KL9*BHB$4</f>
        <v>17229.4136</v>
      </c>
      <c r="BHA10" s="579"/>
      <c r="BHB10" s="580">
        <f>BHA10/BGY10</f>
        <v>0</v>
      </c>
      <c r="BHC10" s="508">
        <f>'Proy 2022 vs 2019'!KK9*BHF$4</f>
        <v>28890.785</v>
      </c>
      <c r="BHD10" s="508">
        <f>'Proy 2022 vs 2019'!KL9*BHF$4</f>
        <v>23690.4437</v>
      </c>
      <c r="BHE10" s="579"/>
      <c r="BHF10" s="580">
        <f>BHE10/BHC10</f>
        <v>0</v>
      </c>
      <c r="BHG10" s="494">
        <f>BGE10+BGI10+BGM10+BGQ10+BGU10+BGY10+BHC10</f>
        <v>131321.75</v>
      </c>
      <c r="BHH10" s="489">
        <f>BGF10+BGJ10+BGN10+BGR10+BGV10+BGZ10+BHD10</f>
        <v>107683.83499999999</v>
      </c>
      <c r="BHI10" s="608">
        <f>BGG10+BGK10+BGO10+BGS10+BGW10+BHA10+BHE10</f>
        <v>0</v>
      </c>
      <c r="BHJ10" s="590">
        <f>BHI10/BHG10</f>
        <v>0</v>
      </c>
      <c r="BHK10" s="508">
        <f>'Proy 2022 vs 2019'!KP9*BHN$4</f>
        <v>23573.304</v>
      </c>
      <c r="BHL10" s="508">
        <f>'Proy 2022 vs 2019'!KQ9*BHN$4</f>
        <v>19330.109280000001</v>
      </c>
      <c r="BHM10" s="579"/>
      <c r="BHN10" s="580">
        <f>BHM10/BHK10</f>
        <v>0</v>
      </c>
      <c r="BHO10" s="508">
        <f>'Proy 2022 vs 2019'!KP9*BHR$4</f>
        <v>23573.304</v>
      </c>
      <c r="BHP10" s="508">
        <f>'Proy 2022 vs 2019'!KQ9*BHR$4</f>
        <v>19330.109280000001</v>
      </c>
      <c r="BHQ10" s="579"/>
      <c r="BHR10" s="580">
        <f>BHQ10/BHO10</f>
        <v>0</v>
      </c>
      <c r="BHS10" s="508">
        <f>'Proy 2022 vs 2019'!KP9*BHV$4</f>
        <v>23573.304</v>
      </c>
      <c r="BHT10" s="508">
        <f>'Proy 2022 vs 2019'!KQ9*BHV$4</f>
        <v>19330.109280000001</v>
      </c>
      <c r="BHU10" s="579"/>
      <c r="BHV10" s="580">
        <f>BHU10/BHS10</f>
        <v>0</v>
      </c>
      <c r="BHW10" s="508">
        <f>'Proy 2022 vs 2019'!KP9*BHZ$4</f>
        <v>23573.304</v>
      </c>
      <c r="BHX10" s="508">
        <f>'Proy 2022 vs 2019'!KQ9*BHZ$4</f>
        <v>19330.109280000001</v>
      </c>
      <c r="BHY10" s="579"/>
      <c r="BHZ10" s="580">
        <f>BHY10/BHW10</f>
        <v>0</v>
      </c>
      <c r="BIA10" s="508">
        <f>'Proy 2022 vs 2019'!KP9*BID$4</f>
        <v>27502.188000000006</v>
      </c>
      <c r="BIB10" s="508">
        <f>'Proy 2022 vs 2019'!KQ9*BID$4</f>
        <v>22551.794160000001</v>
      </c>
      <c r="BIC10" s="579"/>
      <c r="BID10" s="580">
        <f>BIC10/BIA10</f>
        <v>0</v>
      </c>
      <c r="BIE10" s="508">
        <f>'Proy 2022 vs 2019'!KP9*BIH$4</f>
        <v>31431.072000000004</v>
      </c>
      <c r="BIF10" s="508">
        <f>'Proy 2022 vs 2019'!KQ9*BIH$4</f>
        <v>25773.479040000002</v>
      </c>
      <c r="BIG10" s="579"/>
      <c r="BIH10" s="580">
        <f>BIG10/BIE10</f>
        <v>0</v>
      </c>
      <c r="BII10" s="508">
        <f>'Proy 2022 vs 2019'!KP9*BIL$4</f>
        <v>43217.724000000002</v>
      </c>
      <c r="BIJ10" s="508">
        <f>'Proy 2022 vs 2019'!KQ9*BIL$4</f>
        <v>35438.53368</v>
      </c>
      <c r="BIK10" s="579"/>
      <c r="BIL10" s="580">
        <f>BIK10/BII10</f>
        <v>0</v>
      </c>
      <c r="BIM10" s="494">
        <f>BHK10+BHO10+BHS10+BHW10+BIA10+BIE10+BII10</f>
        <v>196444.2</v>
      </c>
      <c r="BIN10" s="489">
        <f>BHL10+BHP10+BHT10+BHX10+BIB10+BIF10+BIJ10</f>
        <v>161084.24400000001</v>
      </c>
      <c r="BIO10" s="608">
        <f>BHM10+BHQ10+BHU10+BHY10+BIC10+BIG10+BIK10</f>
        <v>0</v>
      </c>
      <c r="BIP10" s="590">
        <f>BIO10/BIM10</f>
        <v>0</v>
      </c>
      <c r="BIQ10" s="508">
        <f>'Proy 2022 vs 2019'!KU9*BIT$4</f>
        <v>23470.5036</v>
      </c>
      <c r="BIR10" s="508">
        <f>'Proy 2022 vs 2019'!KV9*BIT$4</f>
        <v>19245.812951999997</v>
      </c>
      <c r="BIS10" s="579"/>
      <c r="BIT10" s="580">
        <f>BIS10/BIQ10</f>
        <v>0</v>
      </c>
      <c r="BIU10" s="508">
        <f>'Proy 2022 vs 2019'!KU9*BIX$4</f>
        <v>23470.5036</v>
      </c>
      <c r="BIV10" s="508">
        <f>'Proy 2022 vs 2019'!KV9*BIX$4</f>
        <v>19245.812951999997</v>
      </c>
      <c r="BIW10" s="579"/>
      <c r="BIX10" s="580">
        <f>BIW10/BIU10</f>
        <v>0</v>
      </c>
      <c r="BIY10" s="508">
        <f>'Proy 2022 vs 2019'!KU9*BJB$4</f>
        <v>23470.5036</v>
      </c>
      <c r="BIZ10" s="508">
        <f>'Proy 2022 vs 2019'!KV9*BJB$4</f>
        <v>19245.812951999997</v>
      </c>
      <c r="BJA10" s="579"/>
      <c r="BJB10" s="580">
        <f>BJA10/BIY10</f>
        <v>0</v>
      </c>
      <c r="BJC10" s="508">
        <f>'Proy 2022 vs 2019'!KU9*BJF$4</f>
        <v>23470.5036</v>
      </c>
      <c r="BJD10" s="508">
        <f>'Proy 2022 vs 2019'!KV9*BJF$4</f>
        <v>19245.812951999997</v>
      </c>
      <c r="BJE10" s="579"/>
      <c r="BJF10" s="580">
        <f>BJE10/BJC10</f>
        <v>0</v>
      </c>
      <c r="BJG10" s="508">
        <f>'Proy 2022 vs 2019'!KU9*BJJ$4</f>
        <v>27382.254200000003</v>
      </c>
      <c r="BJH10" s="508">
        <f>'Proy 2022 vs 2019'!KV9*BJJ$4</f>
        <v>22453.448443999998</v>
      </c>
      <c r="BJI10" s="579"/>
      <c r="BJJ10" s="580">
        <f>BJI10/BJG10</f>
        <v>0</v>
      </c>
      <c r="BJK10" s="508">
        <f>'Proy 2022 vs 2019'!KU9*BJN$4</f>
        <v>31294.004799999999</v>
      </c>
      <c r="BJL10" s="508">
        <f>'Proy 2022 vs 2019'!KV9*BJN$4</f>
        <v>25661.083935999995</v>
      </c>
      <c r="BJM10" s="579"/>
      <c r="BJN10" s="580">
        <f>BJM10/BJK10</f>
        <v>0</v>
      </c>
      <c r="BJO10" s="508">
        <f>'Proy 2022 vs 2019'!KU9*BJR$4</f>
        <v>43029.256600000001</v>
      </c>
      <c r="BJP10" s="508">
        <f>'Proy 2022 vs 2019'!KV9*BJR$4</f>
        <v>35283.990411999992</v>
      </c>
      <c r="BJQ10" s="579"/>
      <c r="BJR10" s="580">
        <f>BJQ10/BJO10</f>
        <v>0</v>
      </c>
      <c r="BJS10" s="494">
        <f>BIQ10+BIU10+BIY10+BJC10+BJG10+BJK10+BJO10</f>
        <v>195587.53</v>
      </c>
      <c r="BJT10" s="489">
        <f>BIR10+BIV10+BIZ10+BJD10+BJH10+BJL10+BJP10</f>
        <v>160381.77459999998</v>
      </c>
      <c r="BJU10" s="589">
        <f>BIS10+BIW10+BJA10+BJE10+BJI10+BJM10+BJQ10</f>
        <v>0</v>
      </c>
      <c r="BJV10" s="590">
        <f>BJU10/BJS10</f>
        <v>0</v>
      </c>
      <c r="BJW10" s="508">
        <f>'Proy 2022 vs 2019'!KZ9*BJZ$4</f>
        <v>8626.9092000000001</v>
      </c>
      <c r="BJX10" s="508">
        <f>'Proy 2022 vs 2019'!LA9*BJZ$4</f>
        <v>7074.0655439999991</v>
      </c>
      <c r="BJY10" s="579"/>
      <c r="BJZ10" s="580">
        <f>BJY10/BJW10</f>
        <v>0</v>
      </c>
      <c r="BKA10" s="508">
        <f>'Proy 2022 vs 2019'!KZ9*BKD$4</f>
        <v>8626.9092000000001</v>
      </c>
      <c r="BKB10" s="508">
        <f>'Proy 2022 vs 2019'!LA9*BKD$4</f>
        <v>7074.0655439999991</v>
      </c>
      <c r="BKC10" s="579"/>
      <c r="BKD10" s="580">
        <f>BKC10/BKA10</f>
        <v>0</v>
      </c>
      <c r="BKE10" s="508">
        <f>'Proy 2022 vs 2019'!KZ9*BKH$4</f>
        <v>8626.9092000000001</v>
      </c>
      <c r="BKF10" s="508">
        <f>'Proy 2022 vs 2019'!LA9*BKH$4</f>
        <v>7074.0655439999991</v>
      </c>
      <c r="BKG10" s="579"/>
      <c r="BKH10" s="580">
        <f>BKG10/BKE10</f>
        <v>0</v>
      </c>
      <c r="BKI10" s="508">
        <f>'Proy 2022 vs 2019'!KZ9*BKL$4</f>
        <v>8626.9092000000001</v>
      </c>
      <c r="BKJ10" s="508">
        <f>'Proy 2022 vs 2019'!LA9*BKL$4</f>
        <v>7074.0655439999991</v>
      </c>
      <c r="BKK10" s="579"/>
      <c r="BKL10" s="580">
        <f>BKK10/BKI10</f>
        <v>0</v>
      </c>
      <c r="BKM10" s="508">
        <f>'Proy 2022 vs 2019'!KZ9*BKP$4</f>
        <v>10064.727400000002</v>
      </c>
      <c r="BKN10" s="508">
        <f>'Proy 2022 vs 2019'!LA9*BKP$4</f>
        <v>8253.0764680000011</v>
      </c>
      <c r="BKO10" s="579"/>
      <c r="BKP10" s="580">
        <f>BKO10/BKM10</f>
        <v>0</v>
      </c>
      <c r="BKQ10" s="508">
        <f>'Proy 2022 vs 2019'!KZ9*BKT$4</f>
        <v>11502.545600000001</v>
      </c>
      <c r="BKR10" s="508">
        <f>'Proy 2022 vs 2019'!LA9*BKT$4</f>
        <v>9432.0873919999995</v>
      </c>
      <c r="BKS10" s="579"/>
      <c r="BKT10" s="580">
        <f>BKS10/BKQ10</f>
        <v>0</v>
      </c>
      <c r="BKU10" s="508">
        <f>'Proy 2022 vs 2019'!KZ9*BKX$4</f>
        <v>15816.0002</v>
      </c>
      <c r="BKV10" s="508">
        <f>'Proy 2022 vs 2019'!LA9*BKX$4</f>
        <v>12969.120164</v>
      </c>
      <c r="BKW10" s="579"/>
      <c r="BKX10" s="580">
        <f>BKW10/BKU10</f>
        <v>0</v>
      </c>
      <c r="BKY10" s="494">
        <f>BJW10+BKA10+BKE10+BKI10+BKM10+BKQ10+BKU10</f>
        <v>71890.91</v>
      </c>
      <c r="BKZ10" s="489">
        <f>BJX10+BKB10+BKF10+BKJ10+BKN10+BKR10+BKV10</f>
        <v>58950.546199999997</v>
      </c>
      <c r="BLA10" s="589">
        <f>BJY10+BKC10+BKG10+BKK10+BKO10+BKS10+BKW10</f>
        <v>0</v>
      </c>
      <c r="BLB10" s="590">
        <f>BLA10/BKY10</f>
        <v>0</v>
      </c>
    </row>
    <row r="11" spans="2:1666" ht="15.75" customHeight="1">
      <c r="B11" s="713" t="s">
        <v>529</v>
      </c>
      <c r="C11" s="508">
        <f>'Proy 2022 vs 2019'!$C$6*$F$4</f>
        <v>9529.1268</v>
      </c>
      <c r="D11" s="508">
        <f>'Proy 2022 vs 2019'!D10*$F$4</f>
        <v>5125.5506399999995</v>
      </c>
      <c r="E11" s="613"/>
      <c r="F11" s="580">
        <f>E11/C11</f>
        <v>0</v>
      </c>
      <c r="G11" s="738">
        <f>'Proy 2022 vs 2019'!C10*$J$4</f>
        <v>7322.2151999999996</v>
      </c>
      <c r="H11" s="508">
        <f>'Proy 2022 vs 2019'!D10*$J$4</f>
        <v>5125.5506399999995</v>
      </c>
      <c r="I11" s="613"/>
      <c r="J11" s="580">
        <f>I11/G11</f>
        <v>0</v>
      </c>
      <c r="K11" s="508">
        <f>'Proy 2022 vs 2019'!C10*$N$4</f>
        <v>7322.2151999999996</v>
      </c>
      <c r="L11" s="508">
        <f>'Proy 2022 vs 2019'!D10*N$4</f>
        <v>5125.5506399999995</v>
      </c>
      <c r="M11" s="613"/>
      <c r="N11" s="580">
        <f>M11/K11</f>
        <v>0</v>
      </c>
      <c r="O11" s="508">
        <f>'Proy 2022 vs 2019'!C10*R$4</f>
        <v>7322.2151999999996</v>
      </c>
      <c r="P11" s="508">
        <f>'Proy 2022 vs 2019'!D10*$R$4</f>
        <v>5125.5506399999995</v>
      </c>
      <c r="Q11" s="613"/>
      <c r="R11" s="580">
        <f>Q11/O11</f>
        <v>0</v>
      </c>
      <c r="S11" s="508">
        <f>'Proy 2022 vs 2019'!C10*V$4</f>
        <v>8542.5844000000016</v>
      </c>
      <c r="T11" s="508">
        <f>'Proy 2022 vs 2019'!D10*V$4</f>
        <v>5979.80908</v>
      </c>
      <c r="U11" s="613"/>
      <c r="V11" s="580">
        <f>U11/S11</f>
        <v>0</v>
      </c>
      <c r="W11" s="508">
        <f>'Proy 2022 vs 2019'!C10*Z$4</f>
        <v>9762.9536000000007</v>
      </c>
      <c r="X11" s="508">
        <f>'Proy 2022 vs 2019'!D10*Z$4</f>
        <v>6834.0675199999996</v>
      </c>
      <c r="Y11" s="613"/>
      <c r="Z11" s="580">
        <f>Y11/W11</f>
        <v>0</v>
      </c>
      <c r="AA11" s="508">
        <f>'Proy 2022 vs 2019'!C10*AD$4</f>
        <v>13424.0612</v>
      </c>
      <c r="AB11" s="508">
        <f>'Proy 2022 vs 2019'!D10*AD$4</f>
        <v>9396.8428399999993</v>
      </c>
      <c r="AC11" s="613"/>
      <c r="AD11" s="580">
        <f>AC11/AA11</f>
        <v>0</v>
      </c>
      <c r="AE11" s="494">
        <f>C11+G11+K11+O11+S11+W11+AA11</f>
        <v>63225.371599999999</v>
      </c>
      <c r="AF11" s="489">
        <f>D11+H11+L11+P11+T11+X11+AB11</f>
        <v>42712.921999999991</v>
      </c>
      <c r="AG11" s="607">
        <f>E11+I11+M11+Q11+U11+Y11+AC11</f>
        <v>0</v>
      </c>
      <c r="AH11" s="590">
        <f>AG11/AE11</f>
        <v>0</v>
      </c>
      <c r="AI11" s="508">
        <f>'Proy 2022 vs 2019'!H10*AL$4</f>
        <v>8597.5835999999999</v>
      </c>
      <c r="AJ11" s="526">
        <f>'Proy 2022 vs 2019'!I10*AL$4</f>
        <v>6018.3085199999996</v>
      </c>
      <c r="AK11" s="579"/>
      <c r="AL11" s="580">
        <f>AK11/AI11</f>
        <v>0</v>
      </c>
      <c r="AM11" s="508">
        <f>'Proy 2022 vs 2019'!H10*AP$4</f>
        <v>8597.5835999999999</v>
      </c>
      <c r="AN11" s="508">
        <f>'Proy 2022 vs 2019'!I10*AP$4</f>
        <v>6018.3085199999996</v>
      </c>
      <c r="AO11" s="579"/>
      <c r="AP11" s="580">
        <f>AO11/AM11</f>
        <v>0</v>
      </c>
      <c r="AQ11" s="508">
        <f>'Proy 2022 vs 2019'!H10*AT$4</f>
        <v>8597.5835999999999</v>
      </c>
      <c r="AR11" s="508">
        <f>'Proy 2022 vs 2019'!I10*AT$4</f>
        <v>6018.3085199999996</v>
      </c>
      <c r="AS11" s="579"/>
      <c r="AT11" s="580">
        <f>AS11/AQ11</f>
        <v>0</v>
      </c>
      <c r="AU11" s="508">
        <f>'Proy 2022 vs 2019'!H10*AX$4</f>
        <v>8597.5835999999999</v>
      </c>
      <c r="AV11" s="508">
        <f>'Proy 2022 vs 2019'!I10*AX$4</f>
        <v>6018.3085199999996</v>
      </c>
      <c r="AW11" s="579"/>
      <c r="AX11" s="580">
        <f>AW11/AU11</f>
        <v>0</v>
      </c>
      <c r="AY11" s="508">
        <f>'Proy 2022 vs 2019'!H10*BB$4</f>
        <v>10030.514200000001</v>
      </c>
      <c r="AZ11" s="508">
        <f>'Proy 2022 vs 2019'!I10*BB$4</f>
        <v>7021.3599400000003</v>
      </c>
      <c r="BA11" s="579"/>
      <c r="BB11" s="580">
        <f>BA11/AY11</f>
        <v>0</v>
      </c>
      <c r="BC11" s="508">
        <f>'Proy 2022 vs 2019'!H10*BF$4</f>
        <v>11463.444799999999</v>
      </c>
      <c r="BD11" s="508">
        <f>'Proy 2022 vs 2019'!I10*BF$4</f>
        <v>8024.4113599999991</v>
      </c>
      <c r="BE11" s="579"/>
      <c r="BF11" s="580">
        <f>BE11/BC11</f>
        <v>0</v>
      </c>
      <c r="BG11" s="508">
        <f>'Proy 2022 vs 2019'!H10*BJ$4</f>
        <v>15762.2366</v>
      </c>
      <c r="BH11" s="508">
        <f>'Proy 2022 vs 2019'!I10*BJ$4</f>
        <v>11033.565619999999</v>
      </c>
      <c r="BI11" s="579"/>
      <c r="BJ11" s="580">
        <f>BI11/BG11</f>
        <v>0</v>
      </c>
      <c r="BK11" s="494">
        <f>AI11+AM11+AQ11+AU11+AY11+BC11+BG11</f>
        <v>71646.53</v>
      </c>
      <c r="BL11" s="489">
        <f>AJ11+AN11+AR11+AV11+AZ11+BD11+BH11</f>
        <v>50152.570999999996</v>
      </c>
      <c r="BM11" s="608">
        <f>AK11+AO11+AS11+AW11+BA11+BE11+BI11</f>
        <v>0</v>
      </c>
      <c r="BN11" s="590">
        <f>BM11/BK11</f>
        <v>0</v>
      </c>
      <c r="BO11" s="508">
        <f>'Proy 2022 vs 2019'!M10*BR$4</f>
        <v>8177.217599999999</v>
      </c>
      <c r="BP11" s="508">
        <f>'Proy 2022 vs 2019'!N10*BR$4</f>
        <v>5724.0523199999989</v>
      </c>
      <c r="BQ11" s="579"/>
      <c r="BR11" s="580">
        <f>BQ11/BO11</f>
        <v>0</v>
      </c>
      <c r="BS11" s="508">
        <f>'Proy 2022 vs 2019'!M10*BV$4</f>
        <v>8177.217599999999</v>
      </c>
      <c r="BT11" s="508">
        <f>'Proy 2022 vs 2019'!N10*BV$4</f>
        <v>5724.0523199999989</v>
      </c>
      <c r="BU11" s="579"/>
      <c r="BV11" s="580">
        <f>BU11/BS11</f>
        <v>0</v>
      </c>
      <c r="BW11" s="508">
        <f>'Proy 2022 vs 2019'!M10*BZ$4</f>
        <v>8177.217599999999</v>
      </c>
      <c r="BX11" s="508">
        <f>'Proy 2022 vs 2019'!N10*BZ$4</f>
        <v>5724.0523199999989</v>
      </c>
      <c r="BY11" s="579"/>
      <c r="BZ11" s="580">
        <f>BY11/BW11</f>
        <v>0</v>
      </c>
      <c r="CA11" s="508">
        <f>'Proy 2022 vs 2019'!M10*CD$4</f>
        <v>8177.217599999999</v>
      </c>
      <c r="CB11" s="508">
        <f>'Proy 2022 vs 2019'!N10*CD$4</f>
        <v>5724.0523199999989</v>
      </c>
      <c r="CC11" s="579"/>
      <c r="CD11" s="580">
        <f>CC11/CA11</f>
        <v>0</v>
      </c>
      <c r="CE11" s="508">
        <f>'Proy 2022 vs 2019'!M10*CH$4</f>
        <v>9540.0871999999999</v>
      </c>
      <c r="CF11" s="508">
        <f>'Proy 2022 vs 2019'!N10*CH$4</f>
        <v>6678.0610399999996</v>
      </c>
      <c r="CG11" s="579"/>
      <c r="CH11" s="580">
        <f>CG11/CE11</f>
        <v>0</v>
      </c>
      <c r="CI11" s="508">
        <f>'Proy 2022 vs 2019'!M10*CL$4</f>
        <v>10902.9568</v>
      </c>
      <c r="CJ11" s="508">
        <f>'Proy 2022 vs 2019'!N10*CL$4</f>
        <v>7632.0697599999994</v>
      </c>
      <c r="CK11" s="579"/>
      <c r="CL11" s="580">
        <f>CK11/CI11</f>
        <v>0</v>
      </c>
      <c r="CM11" s="508">
        <f>'Proy 2022 vs 2019'!M10*CP$4</f>
        <v>14991.5656</v>
      </c>
      <c r="CN11" s="508">
        <f>'Proy 2022 vs 2019'!N10*CP$4</f>
        <v>10494.095919999998</v>
      </c>
      <c r="CO11" s="579"/>
      <c r="CP11" s="580">
        <f>CO11/CM11</f>
        <v>0</v>
      </c>
      <c r="CQ11" s="494">
        <f>BO11+BS11+BW11+CA11+CE11+CI11+CM11</f>
        <v>68143.48</v>
      </c>
      <c r="CR11" s="489">
        <f>BP11+BT11+BX11+CB11+CF11+CJ11+CN11</f>
        <v>47700.435999999994</v>
      </c>
      <c r="CS11" s="608">
        <f>BQ11+BU11+BY11+CC11+CG11+CK11+CO11</f>
        <v>0</v>
      </c>
      <c r="CT11" s="590">
        <f>CS11/CQ11</f>
        <v>0</v>
      </c>
      <c r="CU11" s="508">
        <f>'Proy 2022 vs 2019'!R10*CX$4</f>
        <v>8819.0879999999997</v>
      </c>
      <c r="CV11" s="508">
        <f>'Proy 2022 vs 2019'!S10*CX$4</f>
        <v>5467.8345599999993</v>
      </c>
      <c r="CW11" s="579"/>
      <c r="CX11" s="580">
        <f>CW11/CU11</f>
        <v>0</v>
      </c>
      <c r="CY11" s="508">
        <f>'Proy 2022 vs 2019'!R10*DB$4</f>
        <v>8819.0879999999997</v>
      </c>
      <c r="CZ11" s="508">
        <f>'Proy 2022 vs 2019'!S10*DB$4</f>
        <v>5467.8345599999993</v>
      </c>
      <c r="DA11" s="579"/>
      <c r="DB11" s="580">
        <f>DA11/CY11</f>
        <v>0</v>
      </c>
      <c r="DC11" s="508">
        <f>'Proy 2022 vs 2019'!R10*DF$4</f>
        <v>8819.0879999999997</v>
      </c>
      <c r="DD11" s="508">
        <f>'Proy 2022 vs 2019'!S10*DF$4</f>
        <v>5467.8345599999993</v>
      </c>
      <c r="DE11" s="579"/>
      <c r="DF11" s="580">
        <f>DE11/DC11</f>
        <v>0</v>
      </c>
      <c r="DG11" s="508">
        <f>'Proy 2022 vs 2019'!R10*DJ$4</f>
        <v>8819.0879999999997</v>
      </c>
      <c r="DH11" s="508">
        <f>'Proy 2022 vs 2019'!S10*DJ$4</f>
        <v>5467.8345599999993</v>
      </c>
      <c r="DI11" s="579"/>
      <c r="DJ11" s="580">
        <f>DI11/DG11</f>
        <v>0</v>
      </c>
      <c r="DK11" s="508">
        <f>'Proy 2022 vs 2019'!R10*DN$4</f>
        <v>10288.936</v>
      </c>
      <c r="DL11" s="508">
        <f>'Proy 2022 vs 2019'!S10*DN$4</f>
        <v>6379.1403199999995</v>
      </c>
      <c r="DM11" s="579"/>
      <c r="DN11" s="580">
        <f>DM11/DK11</f>
        <v>0</v>
      </c>
      <c r="DO11" s="508">
        <f>'Proy 2022 vs 2019'!R10*DR$4</f>
        <v>11758.784</v>
      </c>
      <c r="DP11" s="508">
        <f>'Proy 2022 vs 2019'!S10*DR$4</f>
        <v>7290.4460799999988</v>
      </c>
      <c r="DQ11" s="579"/>
      <c r="DR11" s="580">
        <f>DQ11/DO11</f>
        <v>0</v>
      </c>
      <c r="DS11" s="508">
        <f>'Proy 2022 vs 2019'!R10*DV$4</f>
        <v>16168.328</v>
      </c>
      <c r="DT11" s="508">
        <f>'Proy 2022 vs 2019'!S10*DV$4</f>
        <v>10024.363359999999</v>
      </c>
      <c r="DU11" s="579"/>
      <c r="DV11" s="580">
        <f>DU11/DS11</f>
        <v>0</v>
      </c>
      <c r="DW11" s="494">
        <f>CU11+CY11+DC11+DG11+DK11+DO11+DS11</f>
        <v>73492.399999999994</v>
      </c>
      <c r="DX11" s="489">
        <f>CV11+CZ11+DD11+DH11+DL11+DP11+DT11</f>
        <v>45565.288</v>
      </c>
      <c r="DY11" s="589">
        <f>CW11+DA11+DE11+DI11+DM11+DQ11+DU11</f>
        <v>0</v>
      </c>
      <c r="DZ11" s="590">
        <f>DY11/DW11</f>
        <v>0</v>
      </c>
      <c r="EA11" s="508">
        <f>'Proy 2022 vs 2019'!AB10*ED$4</f>
        <v>9259.1484</v>
      </c>
      <c r="EB11" s="508">
        <f>'Proy 2022 vs 2019'!AC10*ED$4</f>
        <v>5740.6720079999996</v>
      </c>
      <c r="EC11" s="613"/>
      <c r="ED11" s="580">
        <f>EC11/EA11</f>
        <v>0</v>
      </c>
      <c r="EE11" s="508">
        <f>'Proy 2022 vs 2019'!AB10*EH$4</f>
        <v>9259.1484</v>
      </c>
      <c r="EF11" s="508">
        <f>'Proy 2022 vs 2019'!AC10*EH$4</f>
        <v>5740.6720079999996</v>
      </c>
      <c r="EG11" s="579"/>
      <c r="EH11" s="580">
        <f>EG11/EE11</f>
        <v>0</v>
      </c>
      <c r="EI11" s="508">
        <f>'Proy 2022 vs 2019'!AB10*EL$4</f>
        <v>9259.1484</v>
      </c>
      <c r="EJ11" s="508">
        <f>'Proy 2022 vs 2019'!AC10*EL$4</f>
        <v>5740.6720079999996</v>
      </c>
      <c r="EK11" s="579"/>
      <c r="EL11" s="580">
        <f>EK11/EI11</f>
        <v>0</v>
      </c>
      <c r="EM11" s="508">
        <f>'Proy 2022 vs 2019'!AB10*EP$4</f>
        <v>9259.1484</v>
      </c>
      <c r="EN11" s="508">
        <f>'Proy 2022 vs 2019'!AC10*EP$4</f>
        <v>5740.6720079999996</v>
      </c>
      <c r="EO11" s="579"/>
      <c r="EP11" s="580">
        <f>EO11/EM11</f>
        <v>0</v>
      </c>
      <c r="EQ11" s="508">
        <f>'Proy 2022 vs 2019'!AB10*ET$4</f>
        <v>10802.339800000002</v>
      </c>
      <c r="ER11" s="508">
        <f>'Proy 2022 vs 2019'!AC10*ET$4</f>
        <v>6697.4506760000013</v>
      </c>
      <c r="ES11" s="579"/>
      <c r="ET11" s="580">
        <f>ES11/EQ11</f>
        <v>0</v>
      </c>
      <c r="EU11" s="508">
        <f>'Proy 2022 vs 2019'!AB10*EX$4</f>
        <v>12345.531200000001</v>
      </c>
      <c r="EV11" s="508">
        <f>'Proy 2022 vs 2019'!AC10*EX$4</f>
        <v>7654.2293440000003</v>
      </c>
      <c r="EW11" s="579"/>
      <c r="EX11" s="580">
        <f>EW11/EU11</f>
        <v>0</v>
      </c>
      <c r="EY11" s="508">
        <f>'Proy 2022 vs 2019'!AB10*FB$4</f>
        <v>16975.1054</v>
      </c>
      <c r="EZ11" s="508">
        <f>'Proy 2022 vs 2019'!AC10*FB$4</f>
        <v>10524.565348</v>
      </c>
      <c r="FA11" s="579"/>
      <c r="FB11" s="580">
        <f>FA11/EY11</f>
        <v>0</v>
      </c>
      <c r="FC11" s="494">
        <f>EA11+EE11+EI11+EM11+EQ11+EU11+EY11</f>
        <v>77159.570000000007</v>
      </c>
      <c r="FD11" s="489">
        <f>EB11+EF11+EJ11+EN11+ER11+EV11+EZ11</f>
        <v>47838.933399999994</v>
      </c>
      <c r="FE11" s="670">
        <f>EC11+EG11+EK11+EO11+ES11+EW11+FA11</f>
        <v>0</v>
      </c>
      <c r="FF11" s="663">
        <f>FE11/FC11</f>
        <v>0</v>
      </c>
      <c r="FG11" s="508">
        <f>'Proy 2022 vs 2019'!AG10*FJ$4</f>
        <v>12412.7868</v>
      </c>
      <c r="FH11" s="508">
        <f>'Proy 2022 vs 2019'!AH10*FJ$4</f>
        <v>8068.3114200000009</v>
      </c>
      <c r="FI11" s="579"/>
      <c r="FJ11" s="580">
        <f>FI11/FG11</f>
        <v>0</v>
      </c>
      <c r="FK11" s="508">
        <f>'Proy 2022 vs 2019'!AG10*FN$4</f>
        <v>12412.7868</v>
      </c>
      <c r="FL11" s="508">
        <f>'Proy 2022 vs 2019'!AH10*FN$4</f>
        <v>8068.3114200000009</v>
      </c>
      <c r="FM11" s="579"/>
      <c r="FN11" s="580">
        <f>FM11/FK11</f>
        <v>0</v>
      </c>
      <c r="FO11" s="508">
        <f>'Proy 2022 vs 2019'!AG10*FR$4</f>
        <v>12412.7868</v>
      </c>
      <c r="FP11" s="508">
        <f>'Proy 2022 vs 2019'!AH10*FR$4</f>
        <v>8068.3114200000009</v>
      </c>
      <c r="FQ11" s="579"/>
      <c r="FR11" s="580">
        <f>FQ11/FO11</f>
        <v>0</v>
      </c>
      <c r="FS11" s="508">
        <f>'Proy 2022 vs 2019'!AG10*FV$4</f>
        <v>12412.7868</v>
      </c>
      <c r="FT11" s="508">
        <f>'Proy 2022 vs 2019'!AH10*FV$4</f>
        <v>8068.3114200000009</v>
      </c>
      <c r="FU11" s="579"/>
      <c r="FV11" s="580">
        <f>FU11/FS11</f>
        <v>0</v>
      </c>
      <c r="FW11" s="508">
        <f>'Proy 2022 vs 2019'!AG10*FZ$4</f>
        <v>14481.584600000002</v>
      </c>
      <c r="FX11" s="508">
        <f>'Proy 2022 vs 2019'!AH10*FZ$4</f>
        <v>9413.0299900000027</v>
      </c>
      <c r="FY11" s="579"/>
      <c r="FZ11" s="580">
        <f>FY11/FW11</f>
        <v>0</v>
      </c>
      <c r="GA11" s="508">
        <f>'Proy 2022 vs 2019'!AG10*GD$4</f>
        <v>16550.382399999999</v>
      </c>
      <c r="GB11" s="508">
        <f>'Proy 2022 vs 2019'!AH10*GD$4</f>
        <v>10757.748560000002</v>
      </c>
      <c r="GC11" s="579"/>
      <c r="GD11" s="580">
        <f>GC11/GA11</f>
        <v>0</v>
      </c>
      <c r="GE11" s="508">
        <f>'Proy 2022 vs 2019'!AG10*GH$4</f>
        <v>22756.775799999999</v>
      </c>
      <c r="GF11" s="508">
        <f>'Proy 2022 vs 2019'!AH10*GH$4</f>
        <v>14791.904270000003</v>
      </c>
      <c r="GG11" s="579"/>
      <c r="GH11" s="580">
        <f>GG11/GE11</f>
        <v>0</v>
      </c>
      <c r="GI11" s="494">
        <f>FG11+FK11+FO11+FS11+FW11+GA11+GE11</f>
        <v>103439.89</v>
      </c>
      <c r="GJ11" s="489">
        <f>FH11+FL11+FP11+FT11+FX11+GB11+GF11</f>
        <v>67235.928500000009</v>
      </c>
      <c r="GK11" s="671">
        <f>FI11+FM11+FQ11+FU11+FY11+GC11+GG11</f>
        <v>0</v>
      </c>
      <c r="GL11" s="663">
        <f>GK11/GI11</f>
        <v>0</v>
      </c>
      <c r="GM11" s="508">
        <f>'Proy 2022 vs 2019'!AL10*GP$4</f>
        <v>7530.2244000000001</v>
      </c>
      <c r="GN11" s="508">
        <f>'Proy 2022 vs 2019'!AM10*GP$4</f>
        <v>4894.6458600000005</v>
      </c>
      <c r="GO11" s="579"/>
      <c r="GP11" s="580">
        <f>GO11/GM11</f>
        <v>0</v>
      </c>
      <c r="GQ11" s="508">
        <f>'Proy 2022 vs 2019'!AL10*GT$4</f>
        <v>7530.2244000000001</v>
      </c>
      <c r="GR11" s="508">
        <f>'Proy 2022 vs 2019'!AM10*GT$4</f>
        <v>4894.6458600000005</v>
      </c>
      <c r="GS11" s="579"/>
      <c r="GT11" s="580">
        <f>GS11/GQ11</f>
        <v>0</v>
      </c>
      <c r="GU11" s="508">
        <f>'Proy 2022 vs 2019'!AL10*GX$4</f>
        <v>7530.2244000000001</v>
      </c>
      <c r="GV11" s="508">
        <f>'Proy 2022 vs 2019'!AM10*GX$4</f>
        <v>4894.6458600000005</v>
      </c>
      <c r="GW11" s="579"/>
      <c r="GX11" s="580">
        <f>GW11/GU11</f>
        <v>0</v>
      </c>
      <c r="GY11" s="508">
        <f>'Proy 2022 vs 2019'!AL10*HB$4</f>
        <v>7530.2244000000001</v>
      </c>
      <c r="GZ11" s="508">
        <f>'Proy 2022 vs 2019'!AM10*HB$4</f>
        <v>4894.6458600000005</v>
      </c>
      <c r="HA11" s="579"/>
      <c r="HB11" s="580">
        <f>HA11/GY11</f>
        <v>0</v>
      </c>
      <c r="HC11" s="508">
        <f>'Proy 2022 vs 2019'!AL10*HF$4</f>
        <v>8785.261800000002</v>
      </c>
      <c r="HD11" s="508">
        <f>'Proy 2022 vs 2019'!AM10*HF$4</f>
        <v>5710.4201700000012</v>
      </c>
      <c r="HE11" s="579"/>
      <c r="HF11" s="580">
        <f>HE11/HC11</f>
        <v>0</v>
      </c>
      <c r="HG11" s="508">
        <f>'Proy 2022 vs 2019'!AL10*HJ$4</f>
        <v>10040.299200000001</v>
      </c>
      <c r="HH11" s="508">
        <f>'Proy 2022 vs 2019'!AM10*HJ$4</f>
        <v>6526.194480000001</v>
      </c>
      <c r="HI11" s="579"/>
      <c r="HJ11" s="580">
        <f>HI11/HG11</f>
        <v>0</v>
      </c>
      <c r="HK11" s="508">
        <f>'Proy 2022 vs 2019'!AL10*HN$4</f>
        <v>13805.411400000001</v>
      </c>
      <c r="HL11" s="508">
        <f>'Proy 2022 vs 2019'!AM10*HN$4</f>
        <v>8973.5174100000022</v>
      </c>
      <c r="HM11" s="579"/>
      <c r="HN11" s="580">
        <f>HM11/HK11</f>
        <v>0</v>
      </c>
      <c r="HO11" s="494">
        <f>GM11+GQ11+GU11+GY11+HC11+HG11+HK11</f>
        <v>62751.87000000001</v>
      </c>
      <c r="HP11" s="489">
        <f>GN11+GR11+GV11+GZ11+HD11+HH11+HL11</f>
        <v>40788.715500000006</v>
      </c>
      <c r="HQ11" s="671">
        <f>GO11+GS11+GW11+HA11+HE11+HI11+HM11</f>
        <v>0</v>
      </c>
      <c r="HR11" s="663">
        <f>HQ11/HO11</f>
        <v>0</v>
      </c>
      <c r="HS11" s="508">
        <f>'Proy 2022 vs 2019'!AL10*HV$4</f>
        <v>7530.2244000000001</v>
      </c>
      <c r="HT11" s="508">
        <f>'Proy 2022 vs 2019'!AM10*HV$4</f>
        <v>4894.6458600000005</v>
      </c>
      <c r="HU11" s="579"/>
      <c r="HV11" s="580">
        <f>HU11/HS11</f>
        <v>0</v>
      </c>
      <c r="HW11" s="508">
        <f>'Proy 2022 vs 2019'!AL10*HZ$4</f>
        <v>7530.2244000000001</v>
      </c>
      <c r="HX11" s="508">
        <f>'Proy 2022 vs 2019'!AM10*HZ$4</f>
        <v>4894.6458600000005</v>
      </c>
      <c r="HY11" s="579"/>
      <c r="HZ11" s="580">
        <f>HY11/HW11</f>
        <v>0</v>
      </c>
      <c r="IA11" s="508">
        <f>'Proy 2022 vs 2019'!AL10*ID$4</f>
        <v>7530.2244000000001</v>
      </c>
      <c r="IB11" s="508">
        <f>'Proy 2022 vs 2019'!AM10*ID$4</f>
        <v>4894.6458600000005</v>
      </c>
      <c r="IC11" s="579"/>
      <c r="ID11" s="580">
        <f>IC11/IA11</f>
        <v>0</v>
      </c>
      <c r="IE11" s="508">
        <f>'Proy 2022 vs 2019'!AL10*IH$4</f>
        <v>7530.2244000000001</v>
      </c>
      <c r="IF11" s="508">
        <f>'Proy 2022 vs 2019'!AM10*IH$4</f>
        <v>4894.6458600000005</v>
      </c>
      <c r="IG11" s="579"/>
      <c r="IH11" s="580">
        <f>IG11/IE11</f>
        <v>0</v>
      </c>
      <c r="II11" s="508">
        <f>'Proy 2022 vs 2019'!AL10*IL$4</f>
        <v>8785.261800000002</v>
      </c>
      <c r="IJ11" s="508">
        <f>'Proy 2022 vs 2019'!AM10*IL$4</f>
        <v>5710.4201700000012</v>
      </c>
      <c r="IK11" s="579"/>
      <c r="IL11" s="580">
        <f>IK11/II11</f>
        <v>0</v>
      </c>
      <c r="IM11" s="508">
        <f>'Proy 2022 vs 2019'!AL10*IP$4</f>
        <v>10040.299200000001</v>
      </c>
      <c r="IN11" s="508">
        <f>'Proy 2022 vs 2019'!AM10*IP$4</f>
        <v>6526.194480000001</v>
      </c>
      <c r="IO11" s="579"/>
      <c r="IP11" s="580">
        <f>IO11/IM11</f>
        <v>0</v>
      </c>
      <c r="IQ11" s="508">
        <f>'Proy 2022 vs 2019'!AL10*IT$4</f>
        <v>13805.411400000001</v>
      </c>
      <c r="IR11" s="508">
        <f>'Proy 2022 vs 2019'!AM10*IT$4</f>
        <v>8973.5174100000022</v>
      </c>
      <c r="IS11" s="579"/>
      <c r="IT11" s="580">
        <f>IS11/IQ11</f>
        <v>0</v>
      </c>
      <c r="IU11" s="494">
        <f>HS11+HW11+IA11+IE11+II11+IM11+IQ11</f>
        <v>62751.87000000001</v>
      </c>
      <c r="IV11" s="489">
        <f>HT11+HX11+IB11+IF11+IJ11+IN11+IR11</f>
        <v>40788.715500000006</v>
      </c>
      <c r="IW11" s="662">
        <f>HU11+HY11+IC11+IG11+IK11+IO11+IS11</f>
        <v>0</v>
      </c>
      <c r="IX11" s="663">
        <f>IW11/IU11</f>
        <v>0</v>
      </c>
      <c r="IY11" s="508">
        <f>'Proy 2022 vs 2019'!BA10*JB$4</f>
        <v>8709.7031999999999</v>
      </c>
      <c r="IZ11" s="508">
        <f>'Proy 2022 vs 2019'!BB10*JB$4</f>
        <v>5138.7248879999997</v>
      </c>
      <c r="JA11" s="613"/>
      <c r="JB11" s="580">
        <f>JA11/IY11</f>
        <v>0</v>
      </c>
      <c r="JC11" s="508">
        <f>'Proy 2022 vs 2019'!BA10*JF$4</f>
        <v>8709.7031999999999</v>
      </c>
      <c r="JD11" s="508">
        <f>'Proy 2022 vs 2019'!BB10*JF$4</f>
        <v>5138.7248879999997</v>
      </c>
      <c r="JE11" s="613"/>
      <c r="JF11" s="580">
        <f>JE11/JC11</f>
        <v>0</v>
      </c>
      <c r="JG11" s="508">
        <f>'Proy 2022 vs 2019'!BA10*JJ$4</f>
        <v>8709.7031999999999</v>
      </c>
      <c r="JH11" s="508">
        <f>'Proy 2022 vs 2019'!BB10*JJ$4</f>
        <v>5138.7248879999997</v>
      </c>
      <c r="JI11" s="613"/>
      <c r="JJ11" s="580">
        <f>JI11/JG11</f>
        <v>0</v>
      </c>
      <c r="JK11" s="508">
        <f>'Proy 2022 vs 2019'!BA10*JN$4</f>
        <v>8709.7031999999999</v>
      </c>
      <c r="JL11" s="508">
        <f>'Proy 2022 vs 2019'!BB10*JN$4</f>
        <v>5138.7248879999997</v>
      </c>
      <c r="JM11" s="613"/>
      <c r="JN11" s="580">
        <f>JM11/JK11</f>
        <v>0</v>
      </c>
      <c r="JO11" s="508">
        <f>'Proy 2022 vs 2019'!BA10*JR$4</f>
        <v>10161.320400000001</v>
      </c>
      <c r="JP11" s="508">
        <f>'Proy 2022 vs 2019'!BB10*JR$4</f>
        <v>5995.1790360000005</v>
      </c>
      <c r="JQ11" s="613"/>
      <c r="JR11" s="580">
        <f>JQ11/JO11</f>
        <v>0</v>
      </c>
      <c r="JS11" s="508">
        <f>'Proy 2022 vs 2019'!BA10*JV$4</f>
        <v>11612.937600000001</v>
      </c>
      <c r="JT11" s="508">
        <f>'Proy 2022 vs 2019'!BB10*JV$4</f>
        <v>6851.6331840000003</v>
      </c>
      <c r="JU11" s="613"/>
      <c r="JV11" s="580">
        <f>JU11/JS11</f>
        <v>0</v>
      </c>
      <c r="JW11" s="508">
        <f>'Proy 2022 vs 2019'!BA10*JZ$4</f>
        <v>15967.789200000001</v>
      </c>
      <c r="JX11" s="508">
        <f>'Proy 2022 vs 2019'!BB10*JZ$4</f>
        <v>9420.9956280000006</v>
      </c>
      <c r="JY11" s="613"/>
      <c r="JZ11" s="580">
        <f>JY11/JW11</f>
        <v>0</v>
      </c>
      <c r="KA11" s="494">
        <f>IY11+JC11+JG11+JK11+JO11+JS11+JW11</f>
        <v>72580.86</v>
      </c>
      <c r="KB11" s="489">
        <f>IZ11+JD11+JH11+JL11+JP11+JT11+JX11</f>
        <v>42822.707399999999</v>
      </c>
      <c r="KC11" s="607">
        <f>JA11+JE11+JI11+JM11+JQ11+JU11+JY11</f>
        <v>0</v>
      </c>
      <c r="KD11" s="590">
        <f>KC11/KA11</f>
        <v>0</v>
      </c>
      <c r="KE11" s="508">
        <f>'Proy 2022 vs 2019'!BF10*KH$4</f>
        <v>9714.9599999999991</v>
      </c>
      <c r="KF11" s="508">
        <f>'Proy 2022 vs 2019'!BG10*KH$4</f>
        <v>5731.826399999999</v>
      </c>
      <c r="KG11" s="579"/>
      <c r="KH11" s="580">
        <f>KG11/KE11</f>
        <v>0</v>
      </c>
      <c r="KI11" s="508">
        <f>'Proy 2022 vs 2019'!BF10*KL$4</f>
        <v>9714.9599999999991</v>
      </c>
      <c r="KJ11" s="508">
        <f>'Proy 2022 vs 2019'!BG10*KL$4</f>
        <v>5731.826399999999</v>
      </c>
      <c r="KK11" s="579"/>
      <c r="KL11" s="580">
        <f>KK11/KI11</f>
        <v>0</v>
      </c>
      <c r="KM11" s="508">
        <f>'Proy 2022 vs 2019'!BF10*KP$4</f>
        <v>9714.9599999999991</v>
      </c>
      <c r="KN11" s="508">
        <f>'Proy 2022 vs 2019'!BG10*KP$4</f>
        <v>5731.826399999999</v>
      </c>
      <c r="KO11" s="579"/>
      <c r="KP11" s="580">
        <f>KO11/KM11</f>
        <v>0</v>
      </c>
      <c r="KQ11" s="508">
        <f>'Proy 2022 vs 2019'!BF10*KT$4</f>
        <v>9714.9599999999991</v>
      </c>
      <c r="KR11" s="508">
        <f>'Proy 2022 vs 2019'!BG10*KT$4</f>
        <v>5731.826399999999</v>
      </c>
      <c r="KS11" s="579"/>
      <c r="KT11" s="580">
        <f>KS11/KQ11</f>
        <v>0</v>
      </c>
      <c r="KU11" s="508">
        <f>'Proy 2022 vs 2019'!BF10*KX$4</f>
        <v>11334.12</v>
      </c>
      <c r="KV11" s="508">
        <f>'Proy 2022 vs 2019'!BG10*KX$4</f>
        <v>6687.1307999999999</v>
      </c>
      <c r="KW11" s="579"/>
      <c r="KX11" s="580">
        <f>KW11/KU11</f>
        <v>0</v>
      </c>
      <c r="KY11" s="508">
        <f>'Proy 2022 vs 2019'!BF10*LB$4</f>
        <v>12953.28</v>
      </c>
      <c r="KZ11" s="508">
        <f>'Proy 2022 vs 2019'!BG10*LB$4</f>
        <v>7642.435199999999</v>
      </c>
      <c r="LA11" s="579"/>
      <c r="LB11" s="580">
        <f>LA11/KY11</f>
        <v>0</v>
      </c>
      <c r="LC11" s="508">
        <f>'Proy 2022 vs 2019'!BF10*LF$4</f>
        <v>17810.759999999998</v>
      </c>
      <c r="LD11" s="508">
        <f>'Proy 2022 vs 2019'!BG10*LF$4</f>
        <v>10508.348399999999</v>
      </c>
      <c r="LE11" s="579"/>
      <c r="LF11" s="580">
        <f>LE11/LC11</f>
        <v>0</v>
      </c>
      <c r="LG11" s="494">
        <f>KE11+KI11+KM11+KQ11+KU11+KY11+LC11</f>
        <v>80958</v>
      </c>
      <c r="LH11" s="489">
        <f>KF11+KJ11+KN11+KR11+KV11+KZ11+LD11</f>
        <v>47765.219999999987</v>
      </c>
      <c r="LI11" s="608">
        <f>KG11+KK11+KO11+KS11+KW11+LA11+LE11</f>
        <v>0</v>
      </c>
      <c r="LJ11" s="590">
        <f>LI11/LG11</f>
        <v>0</v>
      </c>
      <c r="LK11" s="508">
        <f>'Proy 2022 vs 2019'!BK10*LN$4</f>
        <v>9725.7779999999984</v>
      </c>
      <c r="LL11" s="508">
        <f>'Proy 2022 vs 2019'!BL10*LN$4</f>
        <v>5738.2090199999984</v>
      </c>
      <c r="LM11" s="579"/>
      <c r="LN11" s="580">
        <f>LM11/LK11</f>
        <v>0</v>
      </c>
      <c r="LO11" s="508">
        <f>'Proy 2022 vs 2019'!BK10*LR$4</f>
        <v>9725.7779999999984</v>
      </c>
      <c r="LP11" s="508">
        <f>'Proy 2022 vs 2019'!BL10*LR$4</f>
        <v>5738.2090199999984</v>
      </c>
      <c r="LQ11" s="579"/>
      <c r="LR11" s="580">
        <f>LQ11/LO11</f>
        <v>0</v>
      </c>
      <c r="LS11" s="508">
        <f>'Proy 2022 vs 2019'!BK10*LV$4</f>
        <v>9725.7779999999984</v>
      </c>
      <c r="LT11" s="508">
        <f>'Proy 2022 vs 2019'!BL10*LV$4</f>
        <v>5738.2090199999984</v>
      </c>
      <c r="LU11" s="579"/>
      <c r="LV11" s="580">
        <f>LU11/LS11</f>
        <v>0</v>
      </c>
      <c r="LW11" s="508">
        <f>'Proy 2022 vs 2019'!BK10*LZ$4</f>
        <v>9725.7779999999984</v>
      </c>
      <c r="LX11" s="508">
        <f>'Proy 2022 vs 2019'!BL10*LZ$4</f>
        <v>5738.2090199999984</v>
      </c>
      <c r="LY11" s="579"/>
      <c r="LZ11" s="580">
        <f>LY11/LW11</f>
        <v>0</v>
      </c>
      <c r="MA11" s="508">
        <f>'Proy 2022 vs 2019'!BK10*MD$4</f>
        <v>11346.741</v>
      </c>
      <c r="MB11" s="508">
        <f>'Proy 2022 vs 2019'!BL10*MD$4</f>
        <v>6694.5771899999991</v>
      </c>
      <c r="MC11" s="579"/>
      <c r="MD11" s="580">
        <f>MC11/MA11</f>
        <v>0</v>
      </c>
      <c r="ME11" s="508">
        <f>'Proy 2022 vs 2019'!BK10*MH$4</f>
        <v>12967.704</v>
      </c>
      <c r="MF11" s="508">
        <f>'Proy 2022 vs 2019'!BL10*MH$4</f>
        <v>7650.9453599999988</v>
      </c>
      <c r="MG11" s="579"/>
      <c r="MH11" s="580">
        <f>MG11/ME11</f>
        <v>0</v>
      </c>
      <c r="MI11" s="508">
        <f>'Proy 2022 vs 2019'!BK10*ML$4</f>
        <v>17830.592999999997</v>
      </c>
      <c r="MJ11" s="508">
        <f>'Proy 2022 vs 2019'!BL10*ML$4</f>
        <v>10520.049869999997</v>
      </c>
      <c r="MK11" s="579"/>
      <c r="ML11" s="580">
        <f>MK11/MI11</f>
        <v>0</v>
      </c>
      <c r="MM11" s="494">
        <f>LK11+LO11+LS11+LW11+MA11+ME11+MI11</f>
        <v>81048.149999999994</v>
      </c>
      <c r="MN11" s="489">
        <f>LL11+LP11+LT11+LX11+MB11+MF11+MJ11</f>
        <v>47818.40849999999</v>
      </c>
      <c r="MO11" s="608">
        <f>LM11+LQ11+LU11+LY11+MC11+MG11+MK11</f>
        <v>0</v>
      </c>
      <c r="MP11" s="590">
        <f>MO11/MM11</f>
        <v>0</v>
      </c>
      <c r="MQ11" s="508">
        <f>'Proy 2022 vs 2019'!BP10*MT$4</f>
        <v>10255.443599999999</v>
      </c>
      <c r="MR11" s="508">
        <f>'Proy 2022 vs 2019'!BQ10*MT$4</f>
        <v>6050.7117239999998</v>
      </c>
      <c r="MS11" s="579"/>
      <c r="MT11" s="580">
        <f>MS11/MQ11</f>
        <v>0</v>
      </c>
      <c r="MU11" s="508">
        <f>'Proy 2022 vs 2019'!BP10*MX$4</f>
        <v>10255.443599999999</v>
      </c>
      <c r="MV11" s="508">
        <f>'Proy 2022 vs 2019'!BQ10*MX$4</f>
        <v>6050.7117239999998</v>
      </c>
      <c r="MW11" s="579"/>
      <c r="MX11" s="580">
        <f>MW11/MU11</f>
        <v>0</v>
      </c>
      <c r="MY11" s="508">
        <f>'Proy 2022 vs 2019'!BP10*NB$4</f>
        <v>10255.443599999999</v>
      </c>
      <c r="MZ11" s="508">
        <f>'Proy 2022 vs 2019'!BQ10*NB$4</f>
        <v>6050.7117239999998</v>
      </c>
      <c r="NA11" s="579"/>
      <c r="NB11" s="580">
        <f>NA11/MY11</f>
        <v>0</v>
      </c>
      <c r="NC11" s="508">
        <f>'Proy 2022 vs 2019'!BP10*NF$4</f>
        <v>10255.443599999999</v>
      </c>
      <c r="ND11" s="508">
        <f>'Proy 2022 vs 2019'!BQ10*NF$4</f>
        <v>6050.7117239999998</v>
      </c>
      <c r="NE11" s="579"/>
      <c r="NF11" s="580">
        <f>NE11/NC11</f>
        <v>0</v>
      </c>
      <c r="NG11" s="508">
        <f>'Proy 2022 vs 2019'!BP10*NJ$4</f>
        <v>11964.684200000002</v>
      </c>
      <c r="NH11" s="508">
        <f>'Proy 2022 vs 2019'!BQ10*NJ$4</f>
        <v>7059.1636780000008</v>
      </c>
      <c r="NI11" s="579"/>
      <c r="NJ11" s="580">
        <f>NI11/NG11</f>
        <v>0</v>
      </c>
      <c r="NK11" s="508">
        <f>'Proy 2022 vs 2019'!BP10*NN$4</f>
        <v>13673.924800000001</v>
      </c>
      <c r="NL11" s="508">
        <f>'Proy 2022 vs 2019'!BQ10*NN$4</f>
        <v>8067.615632</v>
      </c>
      <c r="NM11" s="579"/>
      <c r="NN11" s="580">
        <f>NM11/NK11</f>
        <v>0</v>
      </c>
      <c r="NO11" s="508">
        <f>'Proy 2022 vs 2019'!BP10*NR$4</f>
        <v>18801.6466</v>
      </c>
      <c r="NP11" s="508">
        <f>'Proy 2022 vs 2019'!BQ10*NR$4</f>
        <v>11092.971493999999</v>
      </c>
      <c r="NQ11" s="579"/>
      <c r="NR11" s="580">
        <f>NQ11/NO11</f>
        <v>0</v>
      </c>
      <c r="NS11" s="494">
        <f>MQ11+MU11+MY11+NC11+NG11+NK11+NO11</f>
        <v>85462.03</v>
      </c>
      <c r="NT11" s="489">
        <f>MR11+MV11+MZ11+ND11+NH11+NL11+NP11</f>
        <v>50422.597699999998</v>
      </c>
      <c r="NU11" s="589">
        <f>MS11+MW11+NA11+NE11+NI11+NM11+NQ11</f>
        <v>0</v>
      </c>
      <c r="NV11" s="590">
        <f>NU11/NS11</f>
        <v>0</v>
      </c>
      <c r="NW11" s="508">
        <f>'Proy 2022 vs 2019'!BU10*NZ$4</f>
        <v>10578.848400000001</v>
      </c>
      <c r="NX11" s="508">
        <f>'Proy 2022 vs 2019'!BV10*NZ$4</f>
        <v>6241.5205560000004</v>
      </c>
      <c r="NY11" s="579"/>
      <c r="NZ11" s="580">
        <f>NY11/NW11</f>
        <v>0</v>
      </c>
      <c r="OA11" s="508">
        <f>'Proy 2022 vs 2019'!BU10*OD$4</f>
        <v>10578.848400000001</v>
      </c>
      <c r="OB11" s="508">
        <f>'Proy 2022 vs 2019'!BV10*OD$4</f>
        <v>6241.5205560000004</v>
      </c>
      <c r="OC11" s="579"/>
      <c r="OD11" s="580">
        <f>OC11/OA11</f>
        <v>0</v>
      </c>
      <c r="OE11" s="508">
        <f>'Proy 2022 vs 2019'!BU10*OH$4</f>
        <v>10578.848400000001</v>
      </c>
      <c r="OF11" s="508">
        <f>'Proy 2022 vs 2019'!BV10*OH$4</f>
        <v>6241.5205560000004</v>
      </c>
      <c r="OG11" s="579"/>
      <c r="OH11" s="580">
        <f>OG11/OE11</f>
        <v>0</v>
      </c>
      <c r="OI11" s="508">
        <f>'Proy 2022 vs 2019'!BU10*OL$4</f>
        <v>10578.848400000001</v>
      </c>
      <c r="OJ11" s="508">
        <f>'Proy 2022 vs 2019'!BV10*OL$4</f>
        <v>6241.5205560000004</v>
      </c>
      <c r="OK11" s="579"/>
      <c r="OL11" s="580">
        <f>OK11/OI11</f>
        <v>0</v>
      </c>
      <c r="OM11" s="508">
        <f>'Proy 2022 vs 2019'!BU10*OP$4</f>
        <v>12341.989800000003</v>
      </c>
      <c r="ON11" s="508">
        <f>'Proy 2022 vs 2019'!BV10*OP$4</f>
        <v>7281.7739820000006</v>
      </c>
      <c r="OO11" s="579"/>
      <c r="OP11" s="580">
        <f>OO11/OM11</f>
        <v>0</v>
      </c>
      <c r="OQ11" s="508">
        <f>'Proy 2022 vs 2019'!BU10*OT$4</f>
        <v>14105.131200000002</v>
      </c>
      <c r="OR11" s="508">
        <f>'Proy 2022 vs 2019'!BV10*OT$4</f>
        <v>8322.0274079999999</v>
      </c>
      <c r="OS11" s="579"/>
      <c r="OT11" s="580">
        <f>OS11/OQ11</f>
        <v>0</v>
      </c>
      <c r="OU11" s="508">
        <f>'Proy 2022 vs 2019'!BU10*OX$4</f>
        <v>19394.555400000001</v>
      </c>
      <c r="OV11" s="508">
        <f>'Proy 2022 vs 2019'!BV10*OX$4</f>
        <v>11442.787686</v>
      </c>
      <c r="OW11" s="579"/>
      <c r="OX11" s="580">
        <f>OW11/OU11</f>
        <v>0</v>
      </c>
      <c r="OY11" s="494">
        <f>NW11+OA11+OE11+OI11+OM11+OQ11+OU11</f>
        <v>88157.07</v>
      </c>
      <c r="OZ11" s="489">
        <f>NX11+OB11+OF11+OJ11+ON11+OR11+OV11</f>
        <v>52012.671300000002</v>
      </c>
      <c r="PA11" s="589">
        <f>NY11+OC11+OG11+OK11+OO11+OS11+OW11</f>
        <v>0</v>
      </c>
      <c r="PB11" s="590">
        <f>PA11/OY11</f>
        <v>0</v>
      </c>
      <c r="PC11" s="508">
        <f>'Proy 2022 vs 2019'!CE10*PF$4</f>
        <v>10228.872000000001</v>
      </c>
      <c r="PD11" s="508">
        <f>'Proy 2022 vs 2019'!CF10*PF$4</f>
        <v>6341.9006400000007</v>
      </c>
      <c r="PE11" s="613"/>
      <c r="PF11" s="580">
        <f>PE11/PC11</f>
        <v>0</v>
      </c>
      <c r="PG11" s="508">
        <f>'Proy 2022 vs 2019'!CE10*PJ$4</f>
        <v>10228.872000000001</v>
      </c>
      <c r="PH11" s="508">
        <f>'Proy 2022 vs 2019'!CF10*PJ$4</f>
        <v>6341.9006400000007</v>
      </c>
      <c r="PI11" s="579"/>
      <c r="PJ11" s="580">
        <f>PI11/PG11</f>
        <v>0</v>
      </c>
      <c r="PK11" s="508">
        <f>'Proy 2022 vs 2019'!CE10*PN$4</f>
        <v>10228.872000000001</v>
      </c>
      <c r="PL11" s="508">
        <f>'Proy 2022 vs 2019'!CF10*PN$4</f>
        <v>6341.9006400000007</v>
      </c>
      <c r="PM11" s="579"/>
      <c r="PN11" s="580">
        <f>PM11/PK11</f>
        <v>0</v>
      </c>
      <c r="PO11" s="508">
        <f>'Proy 2022 vs 2019'!CE10*PR$4</f>
        <v>10228.872000000001</v>
      </c>
      <c r="PP11" s="508">
        <f>'Proy 2022 vs 2019'!CF10*PR$4</f>
        <v>6341.9006400000007</v>
      </c>
      <c r="PQ11" s="579"/>
      <c r="PR11" s="580">
        <f>PQ11/PO11</f>
        <v>0</v>
      </c>
      <c r="PS11" s="508">
        <f>'Proy 2022 vs 2019'!CE10*PV$4</f>
        <v>11933.684000000001</v>
      </c>
      <c r="PT11" s="508">
        <f>'Proy 2022 vs 2019'!CF10*PV$4</f>
        <v>7398.8840800000016</v>
      </c>
      <c r="PU11" s="579"/>
      <c r="PV11" s="580">
        <f>PU11/PS11</f>
        <v>0</v>
      </c>
      <c r="PW11" s="508">
        <f>'Proy 2022 vs 2019'!CE10*PZ$4</f>
        <v>13638.496000000001</v>
      </c>
      <c r="PX11" s="508">
        <f>'Proy 2022 vs 2019'!CF10*PZ$4</f>
        <v>8455.8675200000016</v>
      </c>
      <c r="PY11" s="579"/>
      <c r="PZ11" s="580">
        <f>PY11/PW11</f>
        <v>0</v>
      </c>
      <c r="QA11" s="508">
        <f>'Proy 2022 vs 2019'!CE10*QD$4</f>
        <v>18752.932000000001</v>
      </c>
      <c r="QB11" s="508">
        <f>'Proy 2022 vs 2019'!CF10*QD$4</f>
        <v>11626.817840000002</v>
      </c>
      <c r="QC11" s="579"/>
      <c r="QD11" s="580">
        <f>QC11/QA11</f>
        <v>0</v>
      </c>
      <c r="QE11" s="494">
        <f>PC11+PG11+PK11+PO11+PS11+PW11+QA11</f>
        <v>85240.6</v>
      </c>
      <c r="QF11" s="489">
        <f>PD11+PH11+PL11+PP11+PT11+PX11+QB11</f>
        <v>52849.172000000006</v>
      </c>
      <c r="QG11" s="670">
        <f>PE11+PI11+PM11+PQ11+PU11+PY11+QC11</f>
        <v>0</v>
      </c>
      <c r="QH11" s="663">
        <f>QG11/QE11</f>
        <v>0</v>
      </c>
      <c r="QI11" s="508">
        <f>'Proy 2022 vs 2019'!CJ10*QL$4</f>
        <v>10273.5072</v>
      </c>
      <c r="QJ11" s="508">
        <f>'Proy 2022 vs 2019'!CK10*QL$4</f>
        <v>6369.5744639999994</v>
      </c>
      <c r="QK11" s="579"/>
      <c r="QL11" s="580">
        <f>QK11/QI11</f>
        <v>0</v>
      </c>
      <c r="QM11" s="508">
        <f>'Proy 2022 vs 2019'!CJ10*QP$4</f>
        <v>10273.5072</v>
      </c>
      <c r="QN11" s="508">
        <f>'Proy 2022 vs 2019'!CK10*QP$4</f>
        <v>6369.5744639999994</v>
      </c>
      <c r="QO11" s="579"/>
      <c r="QP11" s="580">
        <f>QO11/QM11</f>
        <v>0</v>
      </c>
      <c r="QQ11" s="508">
        <f>'Proy 2022 vs 2019'!CJ10*QT$4</f>
        <v>10273.5072</v>
      </c>
      <c r="QR11" s="508">
        <f>'Proy 2022 vs 2019'!CK10*QT$4</f>
        <v>6369.5744639999994</v>
      </c>
      <c r="QS11" s="579"/>
      <c r="QT11" s="580">
        <f>QS11/QQ11</f>
        <v>0</v>
      </c>
      <c r="QU11" s="508">
        <f>'Proy 2022 vs 2019'!CJ10*QX$4</f>
        <v>10273.5072</v>
      </c>
      <c r="QV11" s="508">
        <f>'Proy 2022 vs 2019'!CK10*QX$4</f>
        <v>6369.5744639999994</v>
      </c>
      <c r="QW11" s="579"/>
      <c r="QX11" s="580">
        <f>QW11/QU11</f>
        <v>0</v>
      </c>
      <c r="QY11" s="508">
        <f>'Proy 2022 vs 2019'!CJ10*RB$4</f>
        <v>11985.758400000001</v>
      </c>
      <c r="QZ11" s="508">
        <f>'Proy 2022 vs 2019'!CK10*RB$4</f>
        <v>7431.1702080000005</v>
      </c>
      <c r="RA11" s="579"/>
      <c r="RB11" s="580">
        <f>RA11/QY11</f>
        <v>0</v>
      </c>
      <c r="RC11" s="508">
        <f>'Proy 2022 vs 2019'!CJ10*RF$4</f>
        <v>13698.009599999999</v>
      </c>
      <c r="RD11" s="508">
        <f>'Proy 2022 vs 2019'!CK10*RF$4</f>
        <v>8492.7659519999997</v>
      </c>
      <c r="RE11" s="579"/>
      <c r="RF11" s="580">
        <f>RE11/RC11</f>
        <v>0</v>
      </c>
      <c r="RG11" s="508">
        <f>'Proy 2022 vs 2019'!CJ10*RJ$4</f>
        <v>18834.763200000001</v>
      </c>
      <c r="RH11" s="508">
        <f>'Proy 2022 vs 2019'!CK10*RJ$4</f>
        <v>11677.553184</v>
      </c>
      <c r="RI11" s="579"/>
      <c r="RJ11" s="580">
        <f>RI11/RG11</f>
        <v>0</v>
      </c>
      <c r="RK11" s="494">
        <f>QI11+QM11+QQ11+QU11+QY11+RC11+RG11</f>
        <v>85612.56</v>
      </c>
      <c r="RL11" s="489">
        <f>QJ11+QN11+QR11+QV11+QZ11+RD11+RH11</f>
        <v>53079.787200000006</v>
      </c>
      <c r="RM11" s="671">
        <f>QK11+QO11+QS11+QW11+RA11+RE11+RI11</f>
        <v>0</v>
      </c>
      <c r="RN11" s="663">
        <f>RM11/RK11</f>
        <v>0</v>
      </c>
      <c r="RO11" s="508">
        <f>'Proy 2022 vs 2019'!CO10*RR$4</f>
        <v>10418.911199999999</v>
      </c>
      <c r="RP11" s="508">
        <f>'Proy 2022 vs 2019'!CP10*RR$4</f>
        <v>6459.7249439999996</v>
      </c>
      <c r="RQ11" s="579"/>
      <c r="RR11" s="580">
        <f>RQ11/RO11</f>
        <v>0</v>
      </c>
      <c r="RS11" s="508">
        <f>'Proy 2022 vs 2019'!CO10*RV$4</f>
        <v>10418.911199999999</v>
      </c>
      <c r="RT11" s="508">
        <f>'Proy 2022 vs 2019'!CP10*RV$4</f>
        <v>6459.7249439999996</v>
      </c>
      <c r="RU11" s="579"/>
      <c r="RV11" s="580">
        <f>RU11/RS11</f>
        <v>0</v>
      </c>
      <c r="RW11" s="508">
        <f>'Proy 2022 vs 2019'!CO10*RZ$4</f>
        <v>10418.911199999999</v>
      </c>
      <c r="RX11" s="508">
        <f>'Proy 2022 vs 2019'!CP10*RZ$4</f>
        <v>6459.7249439999996</v>
      </c>
      <c r="RY11" s="579"/>
      <c r="RZ11" s="580">
        <f>RY11/RW11</f>
        <v>0</v>
      </c>
      <c r="SA11" s="508">
        <f>'Proy 2022 vs 2019'!CO10*SD$4</f>
        <v>10418.911199999999</v>
      </c>
      <c r="SB11" s="508">
        <f>'Proy 2022 vs 2019'!CP10*SD$4</f>
        <v>6459.7249439999996</v>
      </c>
      <c r="SC11" s="579"/>
      <c r="SD11" s="580">
        <f>SC11/SA11</f>
        <v>0</v>
      </c>
      <c r="SE11" s="508">
        <f>'Proy 2022 vs 2019'!CO10*SH$4</f>
        <v>12155.3964</v>
      </c>
      <c r="SF11" s="508">
        <f>'Proy 2022 vs 2019'!CP10*SH$4</f>
        <v>7536.345768000001</v>
      </c>
      <c r="SG11" s="579"/>
      <c r="SH11" s="580">
        <f>SG11/SE11</f>
        <v>0</v>
      </c>
      <c r="SI11" s="508">
        <f>'Proy 2022 vs 2019'!CO10*SL$4</f>
        <v>13891.881599999999</v>
      </c>
      <c r="SJ11" s="508">
        <f>'Proy 2022 vs 2019'!CP10*SL$4</f>
        <v>8612.9665920000007</v>
      </c>
      <c r="SK11" s="579"/>
      <c r="SL11" s="580">
        <f>SK11/SI11</f>
        <v>0</v>
      </c>
      <c r="SM11" s="508">
        <f>'Proy 2022 vs 2019'!CO10*SP$4</f>
        <v>19101.337199999998</v>
      </c>
      <c r="SN11" s="508">
        <f>'Proy 2022 vs 2019'!CP10*SP$4</f>
        <v>11842.829064</v>
      </c>
      <c r="SO11" s="579"/>
      <c r="SP11" s="580">
        <f>SO11/SM11</f>
        <v>0</v>
      </c>
      <c r="SQ11" s="494">
        <f>RO11+RS11+RW11+SA11+SE11+SI11+SM11</f>
        <v>86824.25999999998</v>
      </c>
      <c r="SR11" s="489">
        <f>RP11+RT11+RX11+SB11+SF11+SJ11+SN11</f>
        <v>53831.0412</v>
      </c>
      <c r="SS11" s="671">
        <f>RQ11+RU11+RY11+SC11+SG11+SK11+SO11</f>
        <v>0</v>
      </c>
      <c r="ST11" s="663">
        <f>SS11/SQ11</f>
        <v>0</v>
      </c>
      <c r="SU11" s="508">
        <f>'Proy 2022 vs 2019'!CT10*SX$4</f>
        <v>14929.1556</v>
      </c>
      <c r="SV11" s="508">
        <f>'Proy 2022 vs 2019'!CU10*SX$4</f>
        <v>11644.741367999999</v>
      </c>
      <c r="SW11" s="579"/>
      <c r="SX11" s="580">
        <f>SW11/SU11</f>
        <v>0</v>
      </c>
      <c r="SY11" s="508">
        <f>'Proy 2022 vs 2019'!CT10*TB$4</f>
        <v>14929.1556</v>
      </c>
      <c r="SZ11" s="508">
        <f>'Proy 2022 vs 2019'!CU10*TB$4</f>
        <v>11644.741367999999</v>
      </c>
      <c r="TA11" s="579"/>
      <c r="TB11" s="580">
        <f>TA11/SY11</f>
        <v>0</v>
      </c>
      <c r="TC11" s="508">
        <f>'Proy 2022 vs 2019'!CT10*TF$4</f>
        <v>14929.1556</v>
      </c>
      <c r="TD11" s="508">
        <f>'Proy 2022 vs 2019'!CU10*TF$4</f>
        <v>11644.741367999999</v>
      </c>
      <c r="TE11" s="579"/>
      <c r="TF11" s="580">
        <f>TE11/TC11</f>
        <v>0</v>
      </c>
      <c r="TG11" s="508">
        <f>'Proy 2022 vs 2019'!CT10*TJ$4</f>
        <v>14929.1556</v>
      </c>
      <c r="TH11" s="508">
        <f>'Proy 2022 vs 2019'!CU10*TJ$4</f>
        <v>11644.741367999999</v>
      </c>
      <c r="TI11" s="579"/>
      <c r="TJ11" s="580">
        <f>TI11/TG11</f>
        <v>0</v>
      </c>
      <c r="TK11" s="508">
        <f>'Proy 2022 vs 2019'!CT10*TN$4</f>
        <v>17417.348200000004</v>
      </c>
      <c r="TL11" s="508">
        <f>'Proy 2022 vs 2019'!CU10*TN$4</f>
        <v>13585.531596000003</v>
      </c>
      <c r="TM11" s="579"/>
      <c r="TN11" s="580">
        <f>TM11/TK11</f>
        <v>0</v>
      </c>
      <c r="TO11" s="508">
        <f>'Proy 2022 vs 2019'!CT10*TR$4</f>
        <v>19905.540800000002</v>
      </c>
      <c r="TP11" s="508">
        <f>'Proy 2022 vs 2019'!CU10*TR$4</f>
        <v>15526.321824000001</v>
      </c>
      <c r="TQ11" s="579"/>
      <c r="TR11" s="580">
        <f>TQ11/TO11</f>
        <v>0</v>
      </c>
      <c r="TS11" s="508">
        <f>'Proy 2022 vs 2019'!CT10*TV$4</f>
        <v>27370.118600000002</v>
      </c>
      <c r="TT11" s="508">
        <f>'Proy 2022 vs 2019'!CU10*TV$4</f>
        <v>21348.692508</v>
      </c>
      <c r="TU11" s="579"/>
      <c r="TV11" s="580">
        <f>TU11/TS11</f>
        <v>0</v>
      </c>
      <c r="TW11" s="494">
        <f>SU11+SY11+TC11+TG11+TK11+TO11+TS11</f>
        <v>124409.63</v>
      </c>
      <c r="TX11" s="489">
        <f>SV11+SZ11+TD11+TH11+TL11+TP11+TT11</f>
        <v>97039.511399999988</v>
      </c>
      <c r="TY11" s="662">
        <f>SW11+TA11+TE11+TI11+TM11+TQ11+TU11</f>
        <v>0</v>
      </c>
      <c r="TZ11" s="663">
        <f>TY11/TW11</f>
        <v>0</v>
      </c>
      <c r="UA11" s="508">
        <f>'Proy 2022 vs 2019'!DD10*UD$4</f>
        <v>15837.349200000001</v>
      </c>
      <c r="UB11" s="508">
        <f>'Proy 2022 vs 2019'!DE10*UD$4</f>
        <v>6176.5661880000007</v>
      </c>
      <c r="UC11" s="613"/>
      <c r="UD11" s="580">
        <f>UC11/UA11</f>
        <v>0</v>
      </c>
      <c r="UE11" s="508">
        <f>'Proy 2022 vs 2019'!DD10*UH$4</f>
        <v>15837.349200000001</v>
      </c>
      <c r="UF11" s="508">
        <f>'Proy 2022 vs 2019'!DE10*UH$4</f>
        <v>6176.5661880000007</v>
      </c>
      <c r="UG11" s="579"/>
      <c r="UH11" s="580">
        <f>UG11/UE11</f>
        <v>0</v>
      </c>
      <c r="UI11" s="508">
        <f>'Proy 2022 vs 2019'!DD10*UL$4</f>
        <v>15837.349200000001</v>
      </c>
      <c r="UJ11" s="508">
        <f>'Proy 2022 vs 2019'!DE10*UL$4</f>
        <v>6176.5661880000007</v>
      </c>
      <c r="UK11" s="579"/>
      <c r="UL11" s="580">
        <f>UK11/UI11</f>
        <v>0</v>
      </c>
      <c r="UM11" s="508">
        <f>'Proy 2022 vs 2019'!DD10*UP$4</f>
        <v>15837.349200000001</v>
      </c>
      <c r="UN11" s="508">
        <f>'Proy 2022 vs 2019'!DE10*UP$4</f>
        <v>6176.5661880000007</v>
      </c>
      <c r="UO11" s="579"/>
      <c r="UP11" s="580">
        <f>UO11/UM11</f>
        <v>0</v>
      </c>
      <c r="UQ11" s="508">
        <f>'Proy 2022 vs 2019'!DD10*UT$4</f>
        <v>18476.907400000004</v>
      </c>
      <c r="UR11" s="508">
        <f>'Proy 2022 vs 2019'!DE10*UT$4</f>
        <v>7205.9938860000011</v>
      </c>
      <c r="US11" s="579"/>
      <c r="UT11" s="580">
        <f>US11/UQ11</f>
        <v>0</v>
      </c>
      <c r="UU11" s="508">
        <f>'Proy 2022 vs 2019'!DD10*UX$4</f>
        <v>21116.4656</v>
      </c>
      <c r="UV11" s="508">
        <f>'Proy 2022 vs 2019'!DE10*UX$4</f>
        <v>8235.4215840000015</v>
      </c>
      <c r="UW11" s="579"/>
      <c r="UX11" s="580">
        <f>UW11/UU11</f>
        <v>0</v>
      </c>
      <c r="UY11" s="508">
        <f>'Proy 2022 vs 2019'!DD10*VB$4</f>
        <v>29035.140200000002</v>
      </c>
      <c r="UZ11" s="508">
        <f>'Proy 2022 vs 2019'!DE10*VB$4</f>
        <v>11323.704678000002</v>
      </c>
      <c r="VA11" s="579"/>
      <c r="VB11" s="580">
        <f>VA11/UY11</f>
        <v>0</v>
      </c>
      <c r="VC11" s="494">
        <f>UA11+UE11+UI11+UM11+UQ11+UU11+UY11</f>
        <v>131977.91</v>
      </c>
      <c r="VD11" s="489">
        <f>UB11+UF11+UJ11+UN11+UR11+UV11+UZ11</f>
        <v>51471.384900000005</v>
      </c>
      <c r="VE11" s="637">
        <f>UC11+UG11+UK11+UO11+US11+UW11+VA11</f>
        <v>0</v>
      </c>
      <c r="VF11" s="639">
        <f>VE11/VC11</f>
        <v>0</v>
      </c>
      <c r="VG11" s="508">
        <f>'Proy 2022 vs 2019'!DI10*VJ$4</f>
        <v>12587.9208</v>
      </c>
      <c r="VH11" s="508">
        <f>'Proy 2022 vs 2019'!DJ10*VJ$4</f>
        <v>11857.821393599999</v>
      </c>
      <c r="VI11" s="579"/>
      <c r="VJ11" s="580">
        <f>VI11/VG11</f>
        <v>0</v>
      </c>
      <c r="VK11" s="508">
        <f>'Proy 2022 vs 2019'!DI10*VN$4</f>
        <v>12587.9208</v>
      </c>
      <c r="VL11" s="508">
        <f>'Proy 2022 vs 2019'!DJ10*VN$4</f>
        <v>11857.821393599999</v>
      </c>
      <c r="VM11" s="579"/>
      <c r="VN11" s="580">
        <f>VM11/VK11</f>
        <v>0</v>
      </c>
      <c r="VO11" s="508">
        <f>'Proy 2022 vs 2019'!DI10*VR$4</f>
        <v>12587.9208</v>
      </c>
      <c r="VP11" s="508">
        <f>'Proy 2022 vs 2019'!DJ10*VR$4</f>
        <v>11857.821393599999</v>
      </c>
      <c r="VQ11" s="579"/>
      <c r="VR11" s="580">
        <f>VQ11/VO11</f>
        <v>0</v>
      </c>
      <c r="VS11" s="508">
        <f>'Proy 2022 vs 2019'!DI10*VV$4</f>
        <v>12587.9208</v>
      </c>
      <c r="VT11" s="508">
        <f>'Proy 2022 vs 2019'!DJ10*VV$4</f>
        <v>11857.821393599999</v>
      </c>
      <c r="VU11" s="579"/>
      <c r="VV11" s="580">
        <f>VU11/VS11</f>
        <v>0</v>
      </c>
      <c r="VW11" s="508">
        <f>'Proy 2022 vs 2019'!DI10*VZ$4</f>
        <v>14685.9076</v>
      </c>
      <c r="VX11" s="508">
        <f>'Proy 2022 vs 2019'!DJ10*VZ$4</f>
        <v>13834.1249592</v>
      </c>
      <c r="VY11" s="579"/>
      <c r="VZ11" s="580">
        <f>VY11/VW11</f>
        <v>0</v>
      </c>
      <c r="WA11" s="508">
        <f>'Proy 2022 vs 2019'!DI10*WD$4</f>
        <v>16783.894400000001</v>
      </c>
      <c r="WB11" s="508">
        <f>'Proy 2022 vs 2019'!DJ10*WD$4</f>
        <v>15810.4285248</v>
      </c>
      <c r="WC11" s="579"/>
      <c r="WD11" s="580">
        <f>WC11/WA11</f>
        <v>0</v>
      </c>
      <c r="WE11" s="508">
        <f>'Proy 2022 vs 2019'!DI10*WH$4</f>
        <v>23077.854800000001</v>
      </c>
      <c r="WF11" s="508">
        <f>'Proy 2022 vs 2019'!DJ10*WH$4</f>
        <v>21739.339221599999</v>
      </c>
      <c r="WG11" s="579"/>
      <c r="WH11" s="580">
        <f>WG11/WE11</f>
        <v>0</v>
      </c>
      <c r="WI11" s="494">
        <f>VG11+VK11+VO11+VS11+VW11+WA11+WE11</f>
        <v>104899.34</v>
      </c>
      <c r="WJ11" s="489">
        <f>VH11+VL11+VP11+VT11+VX11+WB11+WF11</f>
        <v>98815.178279999993</v>
      </c>
      <c r="WK11" s="643">
        <f>VI11+VM11+VQ11+VU11+VY11+WC11+WG11</f>
        <v>0</v>
      </c>
      <c r="WL11" s="639">
        <f>WK11/WI11</f>
        <v>0</v>
      </c>
      <c r="WM11" s="508">
        <f>'Proy 2022 vs 2019'!DN10*WP$4</f>
        <v>11809.641599999999</v>
      </c>
      <c r="WN11" s="508">
        <f>'Proy 2022 vs 2019'!DO10*WP$4</f>
        <v>7321.9777919999988</v>
      </c>
      <c r="WO11" s="579"/>
      <c r="WP11" s="580">
        <f>WO11/WM11</f>
        <v>0</v>
      </c>
      <c r="WQ11" s="508">
        <f>'Proy 2022 vs 2019'!DN10*WT$4</f>
        <v>11809.641599999999</v>
      </c>
      <c r="WR11" s="508">
        <f>'Proy 2022 vs 2019'!DO10*WT$4</f>
        <v>7321.9777919999988</v>
      </c>
      <c r="WS11" s="579"/>
      <c r="WT11" s="580">
        <f>WS11/WQ11</f>
        <v>0</v>
      </c>
      <c r="WU11" s="508">
        <f>'Proy 2022 vs 2019'!DN10*WX$4</f>
        <v>11809.641599999999</v>
      </c>
      <c r="WV11" s="508">
        <f>'Proy 2022 vs 2019'!DO10*WX$4</f>
        <v>7321.9777919999988</v>
      </c>
      <c r="WW11" s="579"/>
      <c r="WX11" s="580">
        <f>WW11/WU11</f>
        <v>0</v>
      </c>
      <c r="WY11" s="508">
        <f>'Proy 2022 vs 2019'!DN10*XB$4</f>
        <v>11809.641599999999</v>
      </c>
      <c r="WZ11" s="508">
        <f>'Proy 2022 vs 2019'!DO10*XB$4</f>
        <v>7321.9777919999988</v>
      </c>
      <c r="XA11" s="579"/>
      <c r="XB11" s="580">
        <f>XA11/WY11</f>
        <v>0</v>
      </c>
      <c r="XC11" s="508">
        <f>'Proy 2022 vs 2019'!DN10*XF$4</f>
        <v>13777.915199999999</v>
      </c>
      <c r="XD11" s="508">
        <f>'Proy 2022 vs 2019'!DO10*XF$4</f>
        <v>8542.3074240000005</v>
      </c>
      <c r="XE11" s="579"/>
      <c r="XF11" s="580">
        <f>XE11/XC11</f>
        <v>0</v>
      </c>
      <c r="XG11" s="508">
        <f>'Proy 2022 vs 2019'!DN10*XJ$4</f>
        <v>15746.1888</v>
      </c>
      <c r="XH11" s="508">
        <f>'Proy 2022 vs 2019'!DO10*XJ$4</f>
        <v>9762.6370559999996</v>
      </c>
      <c r="XI11" s="579"/>
      <c r="XJ11" s="580">
        <f>XI11/XG11</f>
        <v>0</v>
      </c>
      <c r="XK11" s="508">
        <f>'Proy 2022 vs 2019'!DN10*XN$4</f>
        <v>21651.009599999998</v>
      </c>
      <c r="XL11" s="508">
        <f>'Proy 2022 vs 2019'!DO10*XN$4</f>
        <v>13423.625951999999</v>
      </c>
      <c r="XM11" s="579"/>
      <c r="XN11" s="580">
        <f>XM11/XK11</f>
        <v>0</v>
      </c>
      <c r="XO11" s="494">
        <f>WM11+WQ11+WU11+WY11+XC11+XG11+XK11</f>
        <v>98413.68</v>
      </c>
      <c r="XP11" s="489">
        <f>WN11+WR11+WV11+WZ11+XD11+XH11+XL11</f>
        <v>61016.481599999999</v>
      </c>
      <c r="XQ11" s="643">
        <f>WO11+WS11+WW11+XA11+XE11+XI11+XM11</f>
        <v>0</v>
      </c>
      <c r="XR11" s="639">
        <f>XQ11/XO11</f>
        <v>0</v>
      </c>
      <c r="XS11" s="508">
        <f>'Proy 2022 vs 2019'!DS10*XV$4</f>
        <v>10658.223599999999</v>
      </c>
      <c r="XT11" s="508">
        <f>'Proy 2022 vs 2019'!DT10*XV$4</f>
        <v>6608.0986319999993</v>
      </c>
      <c r="XU11" s="579"/>
      <c r="XV11" s="580">
        <f>XU11/XS11</f>
        <v>0</v>
      </c>
      <c r="XW11" s="508">
        <f>'Proy 2022 vs 2019'!DS10*XZ$4</f>
        <v>10658.223599999999</v>
      </c>
      <c r="XX11" s="508">
        <f>'Proy 2022 vs 2019'!DT10*XZ$4</f>
        <v>6608.0986319999993</v>
      </c>
      <c r="XY11" s="579"/>
      <c r="XZ11" s="580">
        <f>XY11/XW11</f>
        <v>0</v>
      </c>
      <c r="YA11" s="508">
        <f>'Proy 2022 vs 2019'!DS10*YD$4</f>
        <v>10658.223599999999</v>
      </c>
      <c r="YB11" s="508">
        <f>'Proy 2022 vs 2019'!DT10*YD$4</f>
        <v>6608.0986319999993</v>
      </c>
      <c r="YC11" s="579"/>
      <c r="YD11" s="580">
        <f>YC11/YA11</f>
        <v>0</v>
      </c>
      <c r="YE11" s="508">
        <f>'Proy 2022 vs 2019'!DS10*YH$4</f>
        <v>10658.223599999999</v>
      </c>
      <c r="YF11" s="508">
        <f>'Proy 2022 vs 2019'!DT10*YH$4</f>
        <v>6608.0986319999993</v>
      </c>
      <c r="YG11" s="579"/>
      <c r="YH11" s="580">
        <f>YG11/YE11</f>
        <v>0</v>
      </c>
      <c r="YI11" s="508">
        <f>'Proy 2022 vs 2019'!DS10*YL$4</f>
        <v>12434.594200000001</v>
      </c>
      <c r="YJ11" s="508">
        <f>'Proy 2022 vs 2019'!DT10*YL$4</f>
        <v>7709.4484040000007</v>
      </c>
      <c r="YK11" s="579"/>
      <c r="YL11" s="580">
        <f>YK11/YI11</f>
        <v>0</v>
      </c>
      <c r="YM11" s="508">
        <f>'Proy 2022 vs 2019'!DS10*YP$4</f>
        <v>14210.9648</v>
      </c>
      <c r="YN11" s="508">
        <f>'Proy 2022 vs 2019'!DT10*YP$4</f>
        <v>8810.7981760000002</v>
      </c>
      <c r="YO11" s="579"/>
      <c r="YP11" s="580">
        <f>YO11/YM11</f>
        <v>0</v>
      </c>
      <c r="YQ11" s="508">
        <f>'Proy 2022 vs 2019'!DS10*YT$4</f>
        <v>19540.0766</v>
      </c>
      <c r="YR11" s="508">
        <f>'Proy 2022 vs 2019'!DT10*YT$4</f>
        <v>12114.847491999999</v>
      </c>
      <c r="YS11" s="579"/>
      <c r="YT11" s="580">
        <f>YS11/YQ11</f>
        <v>0</v>
      </c>
      <c r="YU11" s="494">
        <f>XS11+XW11+YA11+YE11+YI11+YM11+YQ11</f>
        <v>88818.53</v>
      </c>
      <c r="YV11" s="489">
        <f>XT11+XX11+YB11+YF11+YJ11+YN11+YR11</f>
        <v>55067.488599999997</v>
      </c>
      <c r="YW11" s="648">
        <f>XU11+XY11+YC11+YG11+YK11+YO11+YS11</f>
        <v>0</v>
      </c>
      <c r="YX11" s="639">
        <f>YW11/YU11</f>
        <v>0</v>
      </c>
      <c r="YY11" s="710">
        <f>'Proy 2022 vs 2019'!EC10*ZB$4</f>
        <v>11138.554799999998</v>
      </c>
      <c r="YZ11" s="710">
        <f>'Proy 2022 vs 2019'!ED10*ZB$4</f>
        <v>7796.9883599999985</v>
      </c>
      <c r="ZA11" s="613"/>
      <c r="ZB11" s="580">
        <f>ZA11/YY11</f>
        <v>0</v>
      </c>
      <c r="ZC11" s="508">
        <f>'Proy 2022 vs 2019'!EC10*ZF$4</f>
        <v>11138.554799999998</v>
      </c>
      <c r="ZD11" s="508">
        <f>'Proy 2022 vs 2019'!ED10*ZF$4</f>
        <v>7796.9883599999985</v>
      </c>
      <c r="ZE11" s="613"/>
      <c r="ZF11" s="580">
        <f>ZE11/ZC11</f>
        <v>0</v>
      </c>
      <c r="ZG11" s="508">
        <f>'Proy 2022 vs 2019'!EC10*ZJ$4</f>
        <v>11138.554799999998</v>
      </c>
      <c r="ZH11" s="508">
        <f>'Proy 2022 vs 2019'!ED10*ZJ$4</f>
        <v>7796.9883599999985</v>
      </c>
      <c r="ZI11" s="613"/>
      <c r="ZJ11" s="580">
        <f>ZI11/ZG11</f>
        <v>0</v>
      </c>
      <c r="ZK11" s="508">
        <f>'Proy 2022 vs 2019'!EC10*ZN$4</f>
        <v>11138.554799999998</v>
      </c>
      <c r="ZL11" s="508">
        <f>'Proy 2022 vs 2019'!ED10*ZN$4</f>
        <v>7796.9883599999985</v>
      </c>
      <c r="ZM11" s="613"/>
      <c r="ZN11" s="580">
        <f>ZM11/ZK11</f>
        <v>0</v>
      </c>
      <c r="ZO11" s="508">
        <f>'Proy 2022 vs 2019'!EC10*ZR$4</f>
        <v>12994.980600000001</v>
      </c>
      <c r="ZP11" s="508">
        <f>'Proy 2022 vs 2019'!ED10*ZR$4</f>
        <v>9096.4864199999993</v>
      </c>
      <c r="ZQ11" s="613"/>
      <c r="ZR11" s="580">
        <f>ZQ11/ZO11</f>
        <v>0</v>
      </c>
      <c r="ZS11" s="508">
        <f>'Proy 2022 vs 2019'!EC10*ZV$4</f>
        <v>14851.4064</v>
      </c>
      <c r="ZT11" s="508">
        <f>'Proy 2022 vs 2019'!ED10*ZV$4</f>
        <v>10395.984479999999</v>
      </c>
      <c r="ZU11" s="613"/>
      <c r="ZV11" s="580">
        <f>ZU11/ZS11</f>
        <v>0</v>
      </c>
      <c r="ZW11" s="508">
        <f>'Proy 2022 vs 2019'!EC10*ZZ$4</f>
        <v>20420.683799999999</v>
      </c>
      <c r="ZX11" s="508">
        <f>'Proy 2022 vs 2019'!ED10*ZZ$4</f>
        <v>14294.478659999999</v>
      </c>
      <c r="ZY11" s="613"/>
      <c r="ZZ11" s="580">
        <f>ZY11/ZW11</f>
        <v>0</v>
      </c>
      <c r="AAA11" s="494">
        <f>YY11+ZC11+ZG11+ZK11+ZO11+ZS11+ZW11</f>
        <v>92821.29</v>
      </c>
      <c r="AAB11" s="489">
        <f>YZ11+ZD11+ZH11+ZL11+ZP11+ZT11+ZX11</f>
        <v>64974.902999999991</v>
      </c>
      <c r="AAC11" s="607">
        <f>ZA11+ZE11+ZI11+ZM11+ZQ11+ZU11+ZY11</f>
        <v>0</v>
      </c>
      <c r="AAD11" s="590">
        <f>AAC11/AAA11</f>
        <v>0</v>
      </c>
      <c r="AAE11" s="508">
        <f>'Proy 2022 vs 2019'!EH10*AAH$4</f>
        <v>10616.361599999998</v>
      </c>
      <c r="AAF11" s="508">
        <f>'Proy 2022 vs 2019'!EI10*AAH$4</f>
        <v>7431.4531199999983</v>
      </c>
      <c r="AAG11" s="579"/>
      <c r="AAH11" s="580">
        <f>AAG11/AAE11</f>
        <v>0</v>
      </c>
      <c r="AAI11" s="508">
        <f>'Proy 2022 vs 2019'!EH10*AAL$4</f>
        <v>10616.361599999998</v>
      </c>
      <c r="AAJ11" s="508">
        <f>'Proy 2022 vs 2019'!EI10*AAL$4</f>
        <v>7431.4531199999983</v>
      </c>
      <c r="AAK11" s="579"/>
      <c r="AAL11" s="580">
        <f>AAK11/AAI11</f>
        <v>0</v>
      </c>
      <c r="AAM11" s="508">
        <f>'Proy 2022 vs 2019'!EH10*AAP$4</f>
        <v>10616.361599999998</v>
      </c>
      <c r="AAN11" s="508">
        <f>'Proy 2022 vs 2019'!EI10*AAP$4</f>
        <v>7431.4531199999983</v>
      </c>
      <c r="AAO11" s="579"/>
      <c r="AAP11" s="580">
        <f>AAO11/AAM11</f>
        <v>0</v>
      </c>
      <c r="AAQ11" s="508">
        <f>'Proy 2022 vs 2019'!EH10*AAT$4</f>
        <v>10616.361599999998</v>
      </c>
      <c r="AAR11" s="508">
        <f>'Proy 2022 vs 2019'!EI10*AAT$4</f>
        <v>7431.4531199999983</v>
      </c>
      <c r="AAS11" s="579"/>
      <c r="AAT11" s="580">
        <f>AAS11/AAQ11</f>
        <v>0</v>
      </c>
      <c r="AAU11" s="508">
        <f>'Proy 2022 vs 2019'!EH10*AAX$4</f>
        <v>12385.7552</v>
      </c>
      <c r="AAV11" s="508">
        <f>'Proy 2022 vs 2019'!EI10*AAX$4</f>
        <v>8670.0286399999986</v>
      </c>
      <c r="AAW11" s="579"/>
      <c r="AAX11" s="580">
        <f>AAW11/AAU11</f>
        <v>0</v>
      </c>
      <c r="AAY11" s="508">
        <f>'Proy 2022 vs 2019'!EH10*ABB$4</f>
        <v>14155.148799999999</v>
      </c>
      <c r="AAZ11" s="508">
        <f>'Proy 2022 vs 2019'!EI10*ABB$4</f>
        <v>9908.604159999999</v>
      </c>
      <c r="ABA11" s="579"/>
      <c r="ABB11" s="580">
        <f>ABA11/AAY11</f>
        <v>0</v>
      </c>
      <c r="ABC11" s="508">
        <f>'Proy 2022 vs 2019'!EH10*ABF$4</f>
        <v>19463.329599999997</v>
      </c>
      <c r="ABD11" s="508">
        <f>'Proy 2022 vs 2019'!EI10*ABF$4</f>
        <v>13624.330719999998</v>
      </c>
      <c r="ABE11" s="579"/>
      <c r="ABF11" s="580">
        <f>ABE11/ABC11</f>
        <v>0</v>
      </c>
      <c r="ABG11" s="494">
        <f>AAE11+AAI11+AAM11+AAQ11+AAU11+AAY11+ABC11</f>
        <v>88469.68</v>
      </c>
      <c r="ABH11" s="489">
        <f>AAF11+AAJ11+AAN11+AAR11+AAV11+AAZ11+ABD11</f>
        <v>61928.775999999983</v>
      </c>
      <c r="ABI11" s="608">
        <f>AAG11+AAK11+AAO11+AAS11+AAW11+ABA11+ABE11</f>
        <v>0</v>
      </c>
      <c r="ABJ11" s="590">
        <f>ABI11/ABG11</f>
        <v>0</v>
      </c>
      <c r="ABK11" s="508">
        <f>'Proy 2022 vs 2019'!EM10*ABN$4</f>
        <v>11195.939999999999</v>
      </c>
      <c r="ABL11" s="508">
        <f>'Proy 2022 vs 2019'!EN10*ABN$4</f>
        <v>7837.1579999999994</v>
      </c>
      <c r="ABM11" s="579"/>
      <c r="ABN11" s="580">
        <f>ABM11/ABK11</f>
        <v>0</v>
      </c>
      <c r="ABO11" s="508">
        <f>'Proy 2022 vs 2019'!EM10*ABR$4</f>
        <v>11195.939999999999</v>
      </c>
      <c r="ABP11" s="508">
        <f>'Proy 2022 vs 2019'!EN10*ABR$4</f>
        <v>7837.1579999999994</v>
      </c>
      <c r="ABQ11" s="579"/>
      <c r="ABR11" s="580">
        <f>ABQ11/ABO11</f>
        <v>0</v>
      </c>
      <c r="ABS11" s="508">
        <f>'Proy 2022 vs 2019'!EM10*ABV$4</f>
        <v>11195.939999999999</v>
      </c>
      <c r="ABT11" s="508">
        <f>'Proy 2022 vs 2019'!EN10*ABV$4</f>
        <v>7837.1579999999994</v>
      </c>
      <c r="ABU11" s="579"/>
      <c r="ABV11" s="580">
        <f>ABU11/ABS11</f>
        <v>0</v>
      </c>
      <c r="ABW11" s="508">
        <f>'Proy 2022 vs 2019'!EM10*ABZ$4</f>
        <v>11195.939999999999</v>
      </c>
      <c r="ABX11" s="508">
        <f>'Proy 2022 vs 2019'!EN10*ABZ$4</f>
        <v>7837.1579999999994</v>
      </c>
      <c r="ABY11" s="579"/>
      <c r="ABZ11" s="580">
        <f>ABY11/ABW11</f>
        <v>0</v>
      </c>
      <c r="ACA11" s="508">
        <f>'Proy 2022 vs 2019'!EM10*ACD$4</f>
        <v>13061.930000000002</v>
      </c>
      <c r="ACB11" s="508">
        <f>'Proy 2022 vs 2019'!EN10*ACD$4</f>
        <v>9143.3510000000006</v>
      </c>
      <c r="ACC11" s="579"/>
      <c r="ACD11" s="580">
        <f>ACC11/ACA11</f>
        <v>0</v>
      </c>
      <c r="ACE11" s="508">
        <f>'Proy 2022 vs 2019'!EM10*ACH$4</f>
        <v>14927.92</v>
      </c>
      <c r="ACF11" s="508">
        <f>'Proy 2022 vs 2019'!EN10*ACH$4</f>
        <v>10449.544</v>
      </c>
      <c r="ACG11" s="579"/>
      <c r="ACH11" s="580">
        <f>ACG11/ACE11</f>
        <v>0</v>
      </c>
      <c r="ACI11" s="508">
        <f>'Proy 2022 vs 2019'!EM10*ACL$4</f>
        <v>20525.89</v>
      </c>
      <c r="ACJ11" s="508">
        <f>'Proy 2022 vs 2019'!EN10*ACL$4</f>
        <v>14368.123</v>
      </c>
      <c r="ACK11" s="579"/>
      <c r="ACL11" s="580">
        <f>ACK11/ACI11</f>
        <v>0</v>
      </c>
      <c r="ACM11" s="494">
        <f>ABK11+ABO11+ABS11+ABW11+ACA11+ACE11+ACI11</f>
        <v>93299.5</v>
      </c>
      <c r="ACN11" s="489">
        <f>ABL11+ABP11+ABT11+ABX11+ACB11+ACF11+ACJ11</f>
        <v>65309.65</v>
      </c>
      <c r="ACO11" s="608">
        <f>ABM11+ABQ11+ABU11+ABY11+ACC11+ACG11+ACK11</f>
        <v>0</v>
      </c>
      <c r="ACP11" s="590">
        <f>ACO11/ACM11</f>
        <v>0</v>
      </c>
      <c r="ACQ11" s="508">
        <f>'Proy 2022 vs 2019'!ER10*ACT$4</f>
        <v>12513.633599999999</v>
      </c>
      <c r="ACR11" s="508">
        <f>'Proy 2022 vs 2019'!ES10*ACT$4</f>
        <v>8759.5435199999993</v>
      </c>
      <c r="ACS11" s="579"/>
      <c r="ACT11" s="580">
        <f>ACS11/ACQ11</f>
        <v>0</v>
      </c>
      <c r="ACU11" s="508">
        <f>'Proy 2022 vs 2019'!ER10*ACX$4</f>
        <v>12513.633599999999</v>
      </c>
      <c r="ACV11" s="508">
        <f>'Proy 2022 vs 2019'!ES10*ACX$4</f>
        <v>8759.5435199999993</v>
      </c>
      <c r="ACW11" s="579"/>
      <c r="ACX11" s="580">
        <f>ACW11/ACU11</f>
        <v>0</v>
      </c>
      <c r="ACY11" s="508">
        <f>'Proy 2022 vs 2019'!ER10*ADB$4</f>
        <v>12513.633599999999</v>
      </c>
      <c r="ACZ11" s="508">
        <f>'Proy 2022 vs 2019'!ES10*ADB$4</f>
        <v>8759.5435199999993</v>
      </c>
      <c r="ADA11" s="579"/>
      <c r="ADB11" s="580">
        <f>ADA11/ACY11</f>
        <v>0</v>
      </c>
      <c r="ADC11" s="508">
        <f>'Proy 2022 vs 2019'!ER10*ADF$4</f>
        <v>12513.633599999999</v>
      </c>
      <c r="ADD11" s="508">
        <f>'Proy 2022 vs 2019'!ES10*ADF$4</f>
        <v>8759.5435199999993</v>
      </c>
      <c r="ADE11" s="579"/>
      <c r="ADF11" s="580">
        <f>ADE11/ADC11</f>
        <v>0</v>
      </c>
      <c r="ADG11" s="508">
        <f>'Proy 2022 vs 2019'!ER10*ADJ$4</f>
        <v>14599.239200000002</v>
      </c>
      <c r="ADH11" s="508">
        <f>'Proy 2022 vs 2019'!ES10*ADJ$4</f>
        <v>10219.46744</v>
      </c>
      <c r="ADI11" s="579"/>
      <c r="ADJ11" s="580">
        <f>ADI11/ADG11</f>
        <v>0</v>
      </c>
      <c r="ADK11" s="508">
        <f>'Proy 2022 vs 2019'!ER10*ADN$4</f>
        <v>16684.844799999999</v>
      </c>
      <c r="ADL11" s="508">
        <f>'Proy 2022 vs 2019'!ES10*ADN$4</f>
        <v>11679.39136</v>
      </c>
      <c r="ADM11" s="579"/>
      <c r="ADN11" s="580">
        <f>ADM11/ADK11</f>
        <v>0</v>
      </c>
      <c r="ADO11" s="508">
        <f>'Proy 2022 vs 2019'!ER10*ADR$4</f>
        <v>22941.661599999999</v>
      </c>
      <c r="ADP11" s="508">
        <f>'Proy 2022 vs 2019'!ES10*ADR$4</f>
        <v>16059.163119999999</v>
      </c>
      <c r="ADQ11" s="579"/>
      <c r="ADR11" s="580">
        <f>ADQ11/ADO11</f>
        <v>0</v>
      </c>
      <c r="ADS11" s="494">
        <f>ACQ11+ACU11+ACY11+ADC11+ADG11+ADK11+ADO11</f>
        <v>104280.28</v>
      </c>
      <c r="ADT11" s="489">
        <f>ACR11+ACV11+ACZ11+ADD11+ADH11+ADL11+ADP11</f>
        <v>72996.195999999996</v>
      </c>
      <c r="ADU11" s="589">
        <f>ACS11+ACW11+ADA11+ADE11+ADI11+ADM11+ADQ11</f>
        <v>0</v>
      </c>
      <c r="ADV11" s="590">
        <f>ADU11/ADS11</f>
        <v>0</v>
      </c>
      <c r="ADW11" s="508">
        <f>'Proy 2022 vs 2019'!EW10*ADZ$4</f>
        <v>11816.0124</v>
      </c>
      <c r="ADX11" s="508">
        <f>'Proy 2022 vs 2019'!EX10*ADZ$4</f>
        <v>8271.2086799999997</v>
      </c>
      <c r="ADY11" s="579"/>
      <c r="ADZ11" s="580">
        <f>ADY11/ADW11</f>
        <v>0</v>
      </c>
      <c r="AEA11" s="508">
        <f>'Proy 2022 vs 2019'!EW10*AED$4</f>
        <v>11816.0124</v>
      </c>
      <c r="AEB11" s="508">
        <f>'Proy 2022 vs 2019'!EX10*AED$4</f>
        <v>8271.2086799999997</v>
      </c>
      <c r="AEC11" s="579"/>
      <c r="AED11" s="580">
        <f>AEC11/AEA11</f>
        <v>0</v>
      </c>
      <c r="AEE11" s="508">
        <f>'Proy 2022 vs 2019'!EW10*AEH$4</f>
        <v>11816.0124</v>
      </c>
      <c r="AEF11" s="508">
        <f>'Proy 2022 vs 2019'!EX10*AEH$4</f>
        <v>8271.2086799999997</v>
      </c>
      <c r="AEG11" s="579"/>
      <c r="AEH11" s="580">
        <f>AEG11/AEE11</f>
        <v>0</v>
      </c>
      <c r="AEI11" s="508">
        <f>'Proy 2022 vs 2019'!EW10*AEL$4</f>
        <v>11816.0124</v>
      </c>
      <c r="AEJ11" s="508">
        <f>'Proy 2022 vs 2019'!EX10*AEL$4</f>
        <v>8271.2086799999997</v>
      </c>
      <c r="AEK11" s="579"/>
      <c r="AEL11" s="580">
        <f>AEK11/AEI11</f>
        <v>0</v>
      </c>
      <c r="AEM11" s="508">
        <f>'Proy 2022 vs 2019'!EW10*AEP$4</f>
        <v>13785.347800000001</v>
      </c>
      <c r="AEN11" s="508">
        <f>'Proy 2022 vs 2019'!EX10*AEP$4</f>
        <v>9649.7434600000015</v>
      </c>
      <c r="AEO11" s="579"/>
      <c r="AEP11" s="580">
        <f>AEO11/AEM11</f>
        <v>0</v>
      </c>
      <c r="AEQ11" s="508">
        <f>'Proy 2022 vs 2019'!EW10*AET$4</f>
        <v>15754.683200000001</v>
      </c>
      <c r="AER11" s="508">
        <f>'Proy 2022 vs 2019'!EX10*AET$4</f>
        <v>11028.27824</v>
      </c>
      <c r="AES11" s="579"/>
      <c r="AET11" s="580">
        <f>AES11/AEQ11</f>
        <v>0</v>
      </c>
      <c r="AEU11" s="508">
        <f>'Proy 2022 vs 2019'!EW10*AEX$4</f>
        <v>21662.689399999999</v>
      </c>
      <c r="AEV11" s="508">
        <f>'Proy 2022 vs 2019'!EX10*AEX$4</f>
        <v>15163.88258</v>
      </c>
      <c r="AEW11" s="579"/>
      <c r="AEX11" s="580">
        <f>AEW11/AEU11</f>
        <v>0</v>
      </c>
      <c r="AEY11" s="494">
        <f>ADW11+AEA11+AEE11+AEI11+AEM11+AEQ11+AEU11</f>
        <v>98466.77</v>
      </c>
      <c r="AEZ11" s="489">
        <f>ADX11+AEB11+AEF11+AEJ11+AEN11+AER11+AEV11</f>
        <v>68926.739000000001</v>
      </c>
      <c r="AFA11" s="589">
        <f>ADY11+AEC11+AEG11+AEK11+AEO11+AES11+AEW11</f>
        <v>0</v>
      </c>
      <c r="AFB11" s="590">
        <f>AFA11/AEY11</f>
        <v>0</v>
      </c>
      <c r="AFC11" s="508">
        <f>'Proy 2022 vs 2019'!FG10*AFF$4</f>
        <v>10327.9476</v>
      </c>
      <c r="AFD11" s="508">
        <f>'Proy 2022 vs 2019'!FH10*AFF$4</f>
        <v>7642.681223999999</v>
      </c>
      <c r="AFE11" s="613"/>
      <c r="AFF11" s="580">
        <f>AFE11/AFC11</f>
        <v>0</v>
      </c>
      <c r="AFG11" s="508">
        <f>'Proy 2022 vs 2019'!FG10*AFJ$4</f>
        <v>10327.9476</v>
      </c>
      <c r="AFH11" s="508">
        <f>'Proy 2022 vs 2019'!FH10*AFJ$4</f>
        <v>7642.681223999999</v>
      </c>
      <c r="AFI11" s="579"/>
      <c r="AFJ11" s="580">
        <f>AFI11/AFG11</f>
        <v>0</v>
      </c>
      <c r="AFK11" s="508">
        <f>'Proy 2022 vs 2019'!FG10*AFN$4</f>
        <v>10327.9476</v>
      </c>
      <c r="AFL11" s="508">
        <f>'Proy 2022 vs 2019'!FH10*AFN$4</f>
        <v>7642.681223999999</v>
      </c>
      <c r="AFM11" s="579"/>
      <c r="AFN11" s="580">
        <f>AFM11/AFK11</f>
        <v>0</v>
      </c>
      <c r="AFO11" s="508">
        <f>'Proy 2022 vs 2019'!FG10*AFR$4</f>
        <v>10327.9476</v>
      </c>
      <c r="AFP11" s="508">
        <f>'Proy 2022 vs 2019'!FH10*AFR$4</f>
        <v>7642.681223999999</v>
      </c>
      <c r="AFQ11" s="579"/>
      <c r="AFR11" s="580">
        <f>AFQ11/AFO11</f>
        <v>0</v>
      </c>
      <c r="AFS11" s="508">
        <f>'Proy 2022 vs 2019'!FG10*AFV$4</f>
        <v>12049.272200000001</v>
      </c>
      <c r="AFT11" s="508">
        <f>'Proy 2022 vs 2019'!FH10*AFV$4</f>
        <v>8916.4614280000005</v>
      </c>
      <c r="AFU11" s="579"/>
      <c r="AFV11" s="580">
        <f>AFU11/AFS11</f>
        <v>0</v>
      </c>
      <c r="AFW11" s="508">
        <f>'Proy 2022 vs 2019'!FG10*AFZ$4</f>
        <v>13770.596799999999</v>
      </c>
      <c r="AFX11" s="508">
        <f>'Proy 2022 vs 2019'!FH10*AFZ$4</f>
        <v>10190.241631999999</v>
      </c>
      <c r="AFY11" s="579"/>
      <c r="AFZ11" s="580">
        <f>AFY11/AFW11</f>
        <v>0</v>
      </c>
      <c r="AGA11" s="508">
        <f>'Proy 2022 vs 2019'!FG10*AGD$4</f>
        <v>18934.570599999999</v>
      </c>
      <c r="AGB11" s="508">
        <f>'Proy 2022 vs 2019'!FH10*AGD$4</f>
        <v>14011.582243999999</v>
      </c>
      <c r="AGC11" s="579"/>
      <c r="AGD11" s="580">
        <f>AGC11/AGA11</f>
        <v>0</v>
      </c>
      <c r="AGE11" s="494">
        <f>AFC11+AFG11+AFK11+AFO11+AFS11+AFW11+AGA11</f>
        <v>86066.23000000001</v>
      </c>
      <c r="AGF11" s="489">
        <f>AFD11+AFH11+AFL11+AFP11+AFT11+AFX11+AGB11</f>
        <v>63689.01019999999</v>
      </c>
      <c r="AGG11" s="637">
        <f>AFE11+AFI11+AFM11+AFQ11+AFU11+AFY11+AGC11</f>
        <v>0</v>
      </c>
      <c r="AGH11" s="639">
        <f>AGG11/AGE11</f>
        <v>0</v>
      </c>
      <c r="AGI11" s="508">
        <f>'Proy 2022 vs 2019'!FL10*AGL$4</f>
        <v>10702.3668</v>
      </c>
      <c r="AGJ11" s="508">
        <f>'Proy 2022 vs 2019'!FM10*AGL$4</f>
        <v>7919.751432</v>
      </c>
      <c r="AGK11" s="579"/>
      <c r="AGL11" s="580">
        <f>AGK11/AGI11</f>
        <v>0</v>
      </c>
      <c r="AGM11" s="508">
        <f>'Proy 2022 vs 2019'!FL10*AGP$4</f>
        <v>10702.3668</v>
      </c>
      <c r="AGN11" s="508">
        <f>'Proy 2022 vs 2019'!FM10*AGP$4</f>
        <v>7919.751432</v>
      </c>
      <c r="AGO11" s="579"/>
      <c r="AGP11" s="580">
        <f>AGO11/AGM11</f>
        <v>0</v>
      </c>
      <c r="AGQ11" s="508">
        <f>'Proy 2022 vs 2019'!FL10*AGT$4</f>
        <v>10702.3668</v>
      </c>
      <c r="AGR11" s="508">
        <f>'Proy 2022 vs 2019'!FM10*AGT$4</f>
        <v>7919.751432</v>
      </c>
      <c r="AGS11" s="579"/>
      <c r="AGT11" s="580">
        <f>AGS11/AGQ11</f>
        <v>0</v>
      </c>
      <c r="AGU11" s="508">
        <f>'Proy 2022 vs 2019'!FL10*AGX$4</f>
        <v>10702.3668</v>
      </c>
      <c r="AGV11" s="508">
        <f>'Proy 2022 vs 2019'!FM10*AGX$4</f>
        <v>7919.751432</v>
      </c>
      <c r="AGW11" s="579"/>
      <c r="AGX11" s="580">
        <f>AGW11/AGU11</f>
        <v>0</v>
      </c>
      <c r="AGY11" s="508">
        <f>'Proy 2022 vs 2019'!FL10*AHB$4</f>
        <v>12486.0946</v>
      </c>
      <c r="AGZ11" s="508">
        <f>'Proy 2022 vs 2019'!FM10*AHB$4</f>
        <v>9239.7100040000005</v>
      </c>
      <c r="AHA11" s="579"/>
      <c r="AHB11" s="580">
        <f>AHA11/AGY11</f>
        <v>0</v>
      </c>
      <c r="AHC11" s="508">
        <f>'Proy 2022 vs 2019'!FL10*AHF$4</f>
        <v>14269.822400000001</v>
      </c>
      <c r="AHD11" s="508">
        <f>'Proy 2022 vs 2019'!FM10*AHF$4</f>
        <v>10559.668576</v>
      </c>
      <c r="AHE11" s="579"/>
      <c r="AHF11" s="580">
        <f>AHE11/AHC11</f>
        <v>0</v>
      </c>
      <c r="AHG11" s="508">
        <f>'Proy 2022 vs 2019'!FL10*AHJ$4</f>
        <v>19621.005799999999</v>
      </c>
      <c r="AHH11" s="508">
        <f>'Proy 2022 vs 2019'!FM10*AHJ$4</f>
        <v>14519.544292</v>
      </c>
      <c r="AHI11" s="579"/>
      <c r="AHJ11" s="580">
        <f>AHI11/AHG11</f>
        <v>0</v>
      </c>
      <c r="AHK11" s="494">
        <f>AGI11+AGM11+AGQ11+AGU11+AGY11+AHC11+AHG11</f>
        <v>89186.39</v>
      </c>
      <c r="AHL11" s="489">
        <f>AGJ11+AGN11+AGR11+AGV11+AGZ11+AHD11+AHH11</f>
        <v>65997.928599999999</v>
      </c>
      <c r="AHM11" s="643">
        <f>AGK11+AGO11+AGS11+AGW11+AHA11+AHE11+AHI11</f>
        <v>0</v>
      </c>
      <c r="AHN11" s="639">
        <f>AHM11/AHK11</f>
        <v>0</v>
      </c>
      <c r="AHO11" s="508">
        <f>'Proy 2022 vs 2019'!FQ10*AHR$4</f>
        <v>9474.4331999999995</v>
      </c>
      <c r="AHP11" s="508">
        <f>'Proy 2022 vs 2019'!FR10*AHR$4</f>
        <v>7011.0805679999994</v>
      </c>
      <c r="AHQ11" s="579"/>
      <c r="AHR11" s="580">
        <f>AHQ11/AHO11</f>
        <v>0</v>
      </c>
      <c r="AHS11" s="508">
        <f>'Proy 2022 vs 2019'!FQ10*AHV$4</f>
        <v>9474.4331999999995</v>
      </c>
      <c r="AHT11" s="508">
        <f>'Proy 2022 vs 2019'!FR10*AHV$4</f>
        <v>7011.0805679999994</v>
      </c>
      <c r="AHU11" s="579"/>
      <c r="AHV11" s="580">
        <f>AHU11/AHS11</f>
        <v>0</v>
      </c>
      <c r="AHW11" s="508">
        <f>'Proy 2022 vs 2019'!FQ10*AHZ$4</f>
        <v>9474.4331999999995</v>
      </c>
      <c r="AHX11" s="508">
        <f>'Proy 2022 vs 2019'!FR10*AHZ$4</f>
        <v>7011.0805679999994</v>
      </c>
      <c r="AHY11" s="579"/>
      <c r="AHZ11" s="580">
        <f>AHY11/AHW11</f>
        <v>0</v>
      </c>
      <c r="AIA11" s="508">
        <f>'Proy 2022 vs 2019'!FQ10*AID$4</f>
        <v>9474.4331999999995</v>
      </c>
      <c r="AIB11" s="508">
        <f>'Proy 2022 vs 2019'!FR10*AID$4</f>
        <v>7011.0805679999994</v>
      </c>
      <c r="AIC11" s="579"/>
      <c r="AID11" s="580">
        <f>AIC11/AIA11</f>
        <v>0</v>
      </c>
      <c r="AIE11" s="508">
        <f>'Proy 2022 vs 2019'!FQ10*AIH$4</f>
        <v>11053.505400000002</v>
      </c>
      <c r="AIF11" s="508">
        <f>'Proy 2022 vs 2019'!FR10*AIH$4</f>
        <v>8179.5939960000005</v>
      </c>
      <c r="AIG11" s="579"/>
      <c r="AIH11" s="580">
        <f>AIG11/AIE11</f>
        <v>0</v>
      </c>
      <c r="AII11" s="508">
        <f>'Proy 2022 vs 2019'!FQ10*AIL$4</f>
        <v>12632.577600000001</v>
      </c>
      <c r="AIJ11" s="508">
        <f>'Proy 2022 vs 2019'!FR10*AIL$4</f>
        <v>9348.1074239999998</v>
      </c>
      <c r="AIK11" s="579"/>
      <c r="AIL11" s="580">
        <f>AIK11/AII11</f>
        <v>0</v>
      </c>
      <c r="AIM11" s="508">
        <f>'Proy 2022 vs 2019'!FQ10*AIP$4</f>
        <v>17369.7942</v>
      </c>
      <c r="AIN11" s="508">
        <f>'Proy 2022 vs 2019'!FR10*AIP$4</f>
        <v>12853.647708</v>
      </c>
      <c r="AIO11" s="579"/>
      <c r="AIP11" s="580">
        <f>AIO11/AIM11</f>
        <v>0</v>
      </c>
      <c r="AIQ11" s="494">
        <f>AHO11+AHS11+AHW11+AIA11+AIE11+AII11+AIM11</f>
        <v>78953.61</v>
      </c>
      <c r="AIR11" s="489">
        <f>AHP11+AHT11+AHX11+AIB11+AIF11+AIJ11+AIN11</f>
        <v>58425.671400000007</v>
      </c>
      <c r="AIS11" s="643">
        <f>AHQ11+AHU11+AHY11+AIC11+AIG11+AIK11+AIO11</f>
        <v>0</v>
      </c>
      <c r="AIT11" s="639">
        <f>AIS11/AIQ11</f>
        <v>0</v>
      </c>
      <c r="AIU11" s="508">
        <f>'Proy 2022 vs 2019'!FV10*AIX$4</f>
        <v>10415.2464</v>
      </c>
      <c r="AIV11" s="508">
        <f>'Proy 2022 vs 2019'!FW10*AIX$4</f>
        <v>7707.2823360000002</v>
      </c>
      <c r="AIW11" s="579"/>
      <c r="AIX11" s="580">
        <f>AIW11/AIU11</f>
        <v>0</v>
      </c>
      <c r="AIY11" s="508">
        <f>'Proy 2022 vs 2019'!FV10*AJB$4</f>
        <v>10415.2464</v>
      </c>
      <c r="AIZ11" s="508">
        <f>'Proy 2022 vs 2019'!FW10*AJB$4</f>
        <v>7707.2823360000002</v>
      </c>
      <c r="AJA11" s="579"/>
      <c r="AJB11" s="580">
        <f>AJA11/AIY11</f>
        <v>0</v>
      </c>
      <c r="AJC11" s="508">
        <f>'Proy 2022 vs 2019'!FV10*AJF$4</f>
        <v>10415.2464</v>
      </c>
      <c r="AJD11" s="508">
        <f>'Proy 2022 vs 2019'!FW10*AJF$4</f>
        <v>7707.2823360000002</v>
      </c>
      <c r="AJE11" s="579"/>
      <c r="AJF11" s="580">
        <f>AJE11/AJC11</f>
        <v>0</v>
      </c>
      <c r="AJG11" s="508">
        <f>'Proy 2022 vs 2019'!FV10*AJJ$4</f>
        <v>10415.2464</v>
      </c>
      <c r="AJH11" s="508">
        <f>'Proy 2022 vs 2019'!FW10*AJJ$4</f>
        <v>7707.2823360000002</v>
      </c>
      <c r="AJI11" s="579"/>
      <c r="AJJ11" s="580">
        <f>AJI11/AJG11</f>
        <v>0</v>
      </c>
      <c r="AJK11" s="508">
        <f>'Proy 2022 vs 2019'!FV10*AJN$4</f>
        <v>12151.120800000001</v>
      </c>
      <c r="AJL11" s="508">
        <f>'Proy 2022 vs 2019'!FW10*AJN$4</f>
        <v>8991.8293920000015</v>
      </c>
      <c r="AJM11" s="579"/>
      <c r="AJN11" s="580">
        <f>AJM11/AJK11</f>
        <v>0</v>
      </c>
      <c r="AJO11" s="508">
        <f>'Proy 2022 vs 2019'!FV10*AJR$4</f>
        <v>13886.995200000001</v>
      </c>
      <c r="AJP11" s="508">
        <f>'Proy 2022 vs 2019'!FW10*AJR$4</f>
        <v>10276.376448000001</v>
      </c>
      <c r="AJQ11" s="579"/>
      <c r="AJR11" s="580">
        <f>AJQ11/AJO11</f>
        <v>0</v>
      </c>
      <c r="AJS11" s="508">
        <f>'Proy 2022 vs 2019'!FV10*AJV$4</f>
        <v>19094.618399999999</v>
      </c>
      <c r="AJT11" s="508">
        <f>'Proy 2022 vs 2019'!FW10*AJV$4</f>
        <v>14130.017616000001</v>
      </c>
      <c r="AJU11" s="579"/>
      <c r="AJV11" s="580">
        <f>AJU11/AJS11</f>
        <v>0</v>
      </c>
      <c r="AJW11" s="494">
        <f>AIU11+AIY11+AJC11+AJG11+AJK11+AJO11+AJS11</f>
        <v>86793.72</v>
      </c>
      <c r="AJX11" s="489">
        <f>AIV11+AIZ11+AJD11+AJH11+AJL11+AJP11+AJT11</f>
        <v>64227.352800000008</v>
      </c>
      <c r="AJY11" s="648">
        <f>AIW11+AJA11+AJE11+AJI11+AJM11+AJQ11+AJU11</f>
        <v>0</v>
      </c>
      <c r="AJZ11" s="639">
        <f>AJY11/AJW11</f>
        <v>0</v>
      </c>
      <c r="AKA11" s="508"/>
      <c r="AKB11" s="508"/>
      <c r="AKC11" s="613"/>
      <c r="AKD11" s="580" t="e">
        <f>AKC11/AKA11</f>
        <v>#DIV/0!</v>
      </c>
      <c r="AKE11" s="508">
        <v>11177.1456</v>
      </c>
      <c r="AKF11" s="508">
        <v>11400.688512000001</v>
      </c>
      <c r="AKG11" s="579"/>
      <c r="AKH11" s="580">
        <f>AKG11/AKE11</f>
        <v>0</v>
      </c>
      <c r="AKI11" s="508">
        <v>11177.1456</v>
      </c>
      <c r="AKJ11" s="508">
        <v>11400.688512000001</v>
      </c>
      <c r="AKK11" s="579"/>
      <c r="AKL11" s="580">
        <f>AKK11/AKI11</f>
        <v>0</v>
      </c>
      <c r="AKM11" s="508">
        <v>11177.1456</v>
      </c>
      <c r="AKN11" s="508">
        <v>11400.688512000001</v>
      </c>
      <c r="AKO11" s="579"/>
      <c r="AKP11" s="580">
        <f>AKO11/AKM11</f>
        <v>0</v>
      </c>
      <c r="AKQ11" s="508">
        <v>13040.003200000001</v>
      </c>
      <c r="AKR11" s="508">
        <v>13300.803264000002</v>
      </c>
      <c r="AKS11" s="579"/>
      <c r="AKT11" s="580">
        <f>AKS11/AKQ11</f>
        <v>0</v>
      </c>
      <c r="AKU11" s="508">
        <v>14902.8608</v>
      </c>
      <c r="AKV11" s="508">
        <v>15200.918016000001</v>
      </c>
      <c r="AKW11" s="579"/>
      <c r="AKX11" s="580">
        <f>AKW11/AKU11</f>
        <v>0</v>
      </c>
      <c r="AKY11" s="508">
        <v>20491.4336</v>
      </c>
      <c r="AKZ11" s="508">
        <v>20901.262272000004</v>
      </c>
      <c r="ALA11" s="579"/>
      <c r="ALB11" s="580">
        <f>ALA11/AKY11</f>
        <v>0</v>
      </c>
      <c r="ALC11" s="494">
        <f>AKA11+AKE11+AKI11+AKM11+AKQ11+AKU11+AKY11</f>
        <v>81965.734400000001</v>
      </c>
      <c r="ALD11" s="489">
        <f>AKB11+AKF11+AKJ11+AKN11+AKR11+AKV11+AKZ11</f>
        <v>83605.049088000014</v>
      </c>
      <c r="ALE11" s="670">
        <f>AKC11+AKG11+AKK11+AKO11+AKS11+AKW11+ALA11</f>
        <v>0</v>
      </c>
      <c r="ALF11" s="663">
        <f>ALE11/ALC11</f>
        <v>0</v>
      </c>
      <c r="ALG11" s="508">
        <v>11802.619199999999</v>
      </c>
      <c r="ALH11" s="508">
        <v>12038.671584</v>
      </c>
      <c r="ALI11" s="579"/>
      <c r="ALJ11" s="580">
        <f>ALI11/ALG11</f>
        <v>0</v>
      </c>
      <c r="ALK11" s="508">
        <v>11802.619199999999</v>
      </c>
      <c r="ALL11" s="508">
        <v>12038.671584</v>
      </c>
      <c r="ALM11" s="579"/>
      <c r="ALN11" s="580">
        <f>ALM11/ALK11</f>
        <v>0</v>
      </c>
      <c r="ALO11" s="508">
        <v>11802.619199999999</v>
      </c>
      <c r="ALP11" s="508">
        <v>12038.671584</v>
      </c>
      <c r="ALQ11" s="579"/>
      <c r="ALR11" s="580">
        <f>ALQ11/ALO11</f>
        <v>0</v>
      </c>
      <c r="ALS11" s="508">
        <v>11802.619199999999</v>
      </c>
      <c r="ALT11" s="508">
        <v>12038.671584</v>
      </c>
      <c r="ALU11" s="579"/>
      <c r="ALV11" s="580">
        <f>ALU11/ALS11</f>
        <v>0</v>
      </c>
      <c r="ALW11" s="508">
        <v>13769.722400000002</v>
      </c>
      <c r="ALX11" s="508">
        <v>14045.116848000001</v>
      </c>
      <c r="ALY11" s="579"/>
      <c r="ALZ11" s="580">
        <f>ALY11/ALW11</f>
        <v>0</v>
      </c>
      <c r="AMA11" s="508">
        <v>15736.8256</v>
      </c>
      <c r="AMB11" s="508">
        <v>16051.562112000001</v>
      </c>
      <c r="AMC11" s="579"/>
      <c r="AMD11" s="580">
        <f>AMC11/AMA11</f>
        <v>0</v>
      </c>
      <c r="AME11" s="508">
        <v>21638.135200000001</v>
      </c>
      <c r="AMF11" s="508">
        <v>22070.897904000001</v>
      </c>
      <c r="AMG11" s="579"/>
      <c r="AMH11" s="580">
        <f>AMG11/AME11</f>
        <v>0</v>
      </c>
      <c r="AMI11" s="494">
        <f>ALG11+ALK11+ALO11+ALS11+ALW11+AMA11+AME11</f>
        <v>98355.16</v>
      </c>
      <c r="AMJ11" s="489">
        <f>ALH11+ALL11+ALP11+ALT11+ALX11+AMB11+AMF11</f>
        <v>100322.2632</v>
      </c>
      <c r="AMK11" s="671">
        <f>ALI11+ALM11+ALQ11+ALU11+ALY11+AMC11+AMG11</f>
        <v>0</v>
      </c>
      <c r="AML11" s="663">
        <f>AMK11/AMI11</f>
        <v>0</v>
      </c>
      <c r="AMM11" s="508">
        <v>9987.5532000000003</v>
      </c>
      <c r="AMN11" s="508">
        <v>10187.304264</v>
      </c>
      <c r="AMO11" s="579"/>
      <c r="AMP11" s="580">
        <f>AMO11/AMM11</f>
        <v>0</v>
      </c>
      <c r="AMQ11" s="508">
        <v>9987.5532000000003</v>
      </c>
      <c r="AMR11" s="508">
        <v>10187.304264</v>
      </c>
      <c r="AMS11" s="579"/>
      <c r="AMT11" s="580">
        <f>AMS11/AMQ11</f>
        <v>0</v>
      </c>
      <c r="AMU11" s="508">
        <v>9987.5532000000003</v>
      </c>
      <c r="AMV11" s="508">
        <v>10187.304264</v>
      </c>
      <c r="AMW11" s="579"/>
      <c r="AMX11" s="580">
        <f>AMW11/AMU11</f>
        <v>0</v>
      </c>
      <c r="AMY11" s="508">
        <v>9987.5532000000003</v>
      </c>
      <c r="AMZ11" s="508">
        <v>10187.304264</v>
      </c>
      <c r="ANA11" s="579"/>
      <c r="ANB11" s="580">
        <f>ANA11/AMY11</f>
        <v>0</v>
      </c>
      <c r="ANC11" s="508">
        <v>11652.145400000001</v>
      </c>
      <c r="AND11" s="508">
        <v>11885.188308000001</v>
      </c>
      <c r="ANE11" s="579"/>
      <c r="ANF11" s="580">
        <f>ANE11/ANC11</f>
        <v>0</v>
      </c>
      <c r="ANG11" s="508">
        <v>13316.7376</v>
      </c>
      <c r="ANH11" s="508">
        <v>13583.072352000001</v>
      </c>
      <c r="ANI11" s="579"/>
      <c r="ANJ11" s="580">
        <f>ANI11/ANG11</f>
        <v>0</v>
      </c>
      <c r="ANK11" s="508">
        <v>18310.514200000001</v>
      </c>
      <c r="ANL11" s="508">
        <v>18676.724483999998</v>
      </c>
      <c r="ANM11" s="579"/>
      <c r="ANN11" s="580">
        <f>ANM11/ANK11</f>
        <v>0</v>
      </c>
      <c r="ANO11" s="494">
        <f>AMM11+AMQ11+AMU11+AMY11+ANC11+ANG11+ANK11</f>
        <v>83229.61</v>
      </c>
      <c r="ANP11" s="489">
        <f>AMN11+AMR11+AMV11+AMZ11+AND11+ANH11+ANL11</f>
        <v>84894.2022</v>
      </c>
      <c r="ANQ11" s="671">
        <f>AMO11+AMS11+AMW11+ANA11+ANE11+ANI11+ANM11</f>
        <v>0</v>
      </c>
      <c r="ANR11" s="663">
        <f>ANQ11/ANO11</f>
        <v>0</v>
      </c>
      <c r="ANS11" s="508">
        <f>'Proy 2022 vs 2019'!GU10*ANV$4</f>
        <v>11356.3392</v>
      </c>
      <c r="ANT11" s="508">
        <f>'Proy 2022 vs 2019'!GV10*ANV$4</f>
        <v>7381.6204799999996</v>
      </c>
      <c r="ANU11" s="579"/>
      <c r="ANV11" s="580">
        <f>ANU11/ANS11</f>
        <v>0</v>
      </c>
      <c r="ANW11" s="508">
        <f>'Proy 2022 vs 2019'!GU10*ANZ$4</f>
        <v>11356.3392</v>
      </c>
      <c r="ANX11" s="508">
        <f>'Proy 2022 vs 2019'!GV10*ANZ$4</f>
        <v>7381.6204799999996</v>
      </c>
      <c r="ANY11" s="579"/>
      <c r="ANZ11" s="580">
        <f>ANY11/ANW11</f>
        <v>0</v>
      </c>
      <c r="AOA11" s="508">
        <f>'Proy 2022 vs 2019'!GU10*AOD$4</f>
        <v>11356.3392</v>
      </c>
      <c r="AOB11" s="508">
        <f>'Proy 2022 vs 2019'!GV10*AOD$4</f>
        <v>7381.6204799999996</v>
      </c>
      <c r="AOC11" s="579"/>
      <c r="AOD11" s="580">
        <f>AOC11/AOA11</f>
        <v>0</v>
      </c>
      <c r="AOE11" s="508">
        <f>'Proy 2022 vs 2019'!GU10*AOH$4</f>
        <v>11356.3392</v>
      </c>
      <c r="AOF11" s="508">
        <f>'Proy 2022 vs 2019'!GV10*AOH$4</f>
        <v>7381.6204799999996</v>
      </c>
      <c r="AOG11" s="579"/>
      <c r="AOH11" s="580">
        <f>AOG11/AOE11</f>
        <v>0</v>
      </c>
      <c r="AOI11" s="508">
        <f>'Proy 2022 vs 2019'!GU10*AOL$4</f>
        <v>13249.062400000003</v>
      </c>
      <c r="AOJ11" s="508">
        <f>'Proy 2022 vs 2019'!GV10*AOL$4</f>
        <v>8611.8905600000016</v>
      </c>
      <c r="AOK11" s="579"/>
      <c r="AOL11" s="580">
        <f>AOK11/AOI11</f>
        <v>0</v>
      </c>
      <c r="AOM11" s="508">
        <f>'Proy 2022 vs 2019'!GU10*AOP$4</f>
        <v>15141.785600000001</v>
      </c>
      <c r="AON11" s="508">
        <f>'Proy 2022 vs 2019'!GV10*AOP$4</f>
        <v>9842.1606400000001</v>
      </c>
      <c r="AOO11" s="579"/>
      <c r="AOP11" s="580">
        <f>AOO11/AOM11</f>
        <v>0</v>
      </c>
      <c r="AOQ11" s="508">
        <f>'Proy 2022 vs 2019'!GU10*AOT$4</f>
        <v>20819.9552</v>
      </c>
      <c r="AOR11" s="508">
        <f>'Proy 2022 vs 2019'!GV10*AOT$4</f>
        <v>13532.970880000001</v>
      </c>
      <c r="AOS11" s="579"/>
      <c r="AOT11" s="580">
        <f>AOS11/AOQ11</f>
        <v>0</v>
      </c>
      <c r="AOU11" s="494">
        <f>ANS11+ANW11+AOA11+AOE11+AOI11+AOM11+AOQ11</f>
        <v>94636.160000000003</v>
      </c>
      <c r="AOV11" s="489">
        <f>ANT11+ANX11+AOB11+AOF11+AOJ11+AON11+AOR11</f>
        <v>61513.504000000001</v>
      </c>
      <c r="AOW11" s="662">
        <f>ANU11+ANY11+AOC11+AOG11+AOK11+AOO11+AOS11</f>
        <v>0</v>
      </c>
      <c r="AOX11" s="663">
        <f>AOW11/AOU11</f>
        <v>0</v>
      </c>
      <c r="AOY11" s="508">
        <f>'Proy 2022 vs 2019'!HE10*APB$4</f>
        <v>9961.08</v>
      </c>
      <c r="AOZ11" s="508">
        <f>'Proy 2022 vs 2019'!HF10*APB$4</f>
        <v>6773.5344000000005</v>
      </c>
      <c r="APA11" s="613"/>
      <c r="APB11" s="580">
        <f>APA11/AOY11</f>
        <v>0</v>
      </c>
      <c r="APC11" s="508">
        <f>'Proy 2022 vs 2019'!HE10*APF$4</f>
        <v>9961.08</v>
      </c>
      <c r="APD11" s="508">
        <f>'Proy 2022 vs 2019'!HF10*APF$4</f>
        <v>6773.5344000000005</v>
      </c>
      <c r="APE11" s="613"/>
      <c r="APF11" s="580">
        <f>APE11/APC11</f>
        <v>0</v>
      </c>
      <c r="APG11" s="508">
        <f>'Proy 2022 vs 2019'!HE10*APJ$4</f>
        <v>9961.08</v>
      </c>
      <c r="APH11" s="508">
        <f>'Proy 2022 vs 2019'!HF10*APJ$4</f>
        <v>6773.5344000000005</v>
      </c>
      <c r="API11" s="613"/>
      <c r="APJ11" s="580">
        <f>API11/APG11</f>
        <v>0</v>
      </c>
      <c r="APK11" s="508">
        <f>'Proy 2022 vs 2019'!HE10*APN$4</f>
        <v>9961.08</v>
      </c>
      <c r="APL11" s="508">
        <f>'Proy 2022 vs 2019'!HF10*APN$4</f>
        <v>6773.5344000000005</v>
      </c>
      <c r="APM11" s="613"/>
      <c r="APN11" s="580">
        <f>APM11/APK11</f>
        <v>0</v>
      </c>
      <c r="APO11" s="508">
        <f>'Proy 2022 vs 2019'!HE10*APR$4</f>
        <v>11621.26</v>
      </c>
      <c r="APP11" s="508">
        <f>'Proy 2022 vs 2019'!HF10*APR$4</f>
        <v>7902.4568000000008</v>
      </c>
      <c r="APQ11" s="613"/>
      <c r="APR11" s="580">
        <f>APQ11/APO11</f>
        <v>0</v>
      </c>
      <c r="APS11" s="508">
        <f>'Proy 2022 vs 2019'!HE10*APV$4</f>
        <v>13281.44</v>
      </c>
      <c r="APT11" s="508">
        <f>'Proy 2022 vs 2019'!HF10*APV$4</f>
        <v>9031.3792000000012</v>
      </c>
      <c r="APU11" s="613"/>
      <c r="APV11" s="580">
        <f>APU11/APS11</f>
        <v>0</v>
      </c>
      <c r="APW11" s="508">
        <f>'Proy 2022 vs 2019'!HE10*APZ$4</f>
        <v>18261.98</v>
      </c>
      <c r="APX11" s="508">
        <f>'Proy 2022 vs 2019'!HF10*APZ$4</f>
        <v>12418.146400000001</v>
      </c>
      <c r="APY11" s="613"/>
      <c r="APZ11" s="580">
        <f>APY11/APW11</f>
        <v>0</v>
      </c>
      <c r="AQA11" s="494">
        <f>AOY11+APC11+APG11+APK11+APO11+APS11+APW11</f>
        <v>83009</v>
      </c>
      <c r="AQB11" s="489">
        <f>AOZ11+APD11+APH11+APL11+APP11+APT11+APX11</f>
        <v>56446.12000000001</v>
      </c>
      <c r="AQC11" s="607">
        <f>APA11+APE11+API11+APM11+APQ11+APU11+APY11</f>
        <v>0</v>
      </c>
      <c r="AQD11" s="590">
        <f>AQC11/AQA11</f>
        <v>0</v>
      </c>
      <c r="AQE11" s="508">
        <f>'Proy 2022 vs 2019'!HJ10*AQH$4</f>
        <v>9135.1967999999997</v>
      </c>
      <c r="AQF11" s="508">
        <f>'Proy 2022 vs 2019'!HK10*AQH$4</f>
        <v>6211.9338239999997</v>
      </c>
      <c r="AQG11" s="579"/>
      <c r="AQH11" s="580">
        <f>AQG11/AQE11</f>
        <v>0</v>
      </c>
      <c r="AQI11" s="508">
        <f>'Proy 2022 vs 2019'!HJ10*AQL$4</f>
        <v>9135.1967999999997</v>
      </c>
      <c r="AQJ11" s="508">
        <f>'Proy 2022 vs 2019'!HK10*AQL$4</f>
        <v>6211.9338239999997</v>
      </c>
      <c r="AQK11" s="579"/>
      <c r="AQL11" s="580">
        <f>AQK11/AQI11</f>
        <v>0</v>
      </c>
      <c r="AQM11" s="508">
        <f>'Proy 2022 vs 2019'!HJ10*AQP$4</f>
        <v>9135.1967999999997</v>
      </c>
      <c r="AQN11" s="508">
        <f>'Proy 2022 vs 2019'!HK10*AQP$4</f>
        <v>6211.9338239999997</v>
      </c>
      <c r="AQO11" s="579"/>
      <c r="AQP11" s="580">
        <f>AQO11/AQM11</f>
        <v>0</v>
      </c>
      <c r="AQQ11" s="508">
        <f>'Proy 2022 vs 2019'!HJ10*AQT$4</f>
        <v>9135.1967999999997</v>
      </c>
      <c r="AQR11" s="508">
        <f>'Proy 2022 vs 2019'!HK10*AQT$4</f>
        <v>6211.9338239999997</v>
      </c>
      <c r="AQS11" s="579"/>
      <c r="AQT11" s="580">
        <f>AQS11/AQQ11</f>
        <v>0</v>
      </c>
      <c r="AQU11" s="508">
        <f>'Proy 2022 vs 2019'!HJ10*AQX$4</f>
        <v>10657.729600000001</v>
      </c>
      <c r="AQV11" s="508">
        <f>'Proy 2022 vs 2019'!HK10*AQX$4</f>
        <v>7247.2561280000009</v>
      </c>
      <c r="AQW11" s="579"/>
      <c r="AQX11" s="580">
        <f>AQW11/AQU11</f>
        <v>0</v>
      </c>
      <c r="AQY11" s="508">
        <f>'Proy 2022 vs 2019'!HJ10*ARB$4</f>
        <v>12180.2624</v>
      </c>
      <c r="AQZ11" s="508">
        <f>'Proy 2022 vs 2019'!HK10*ARB$4</f>
        <v>8282.5784320000002</v>
      </c>
      <c r="ARA11" s="579"/>
      <c r="ARB11" s="580">
        <f>ARA11/AQY11</f>
        <v>0</v>
      </c>
      <c r="ARC11" s="508">
        <f>'Proy 2022 vs 2019'!HJ10*ARF$4</f>
        <v>16747.860799999999</v>
      </c>
      <c r="ARD11" s="508">
        <f>'Proy 2022 vs 2019'!HK10*ARF$4</f>
        <v>11388.545344</v>
      </c>
      <c r="ARE11" s="579"/>
      <c r="ARF11" s="580">
        <f>ARE11/ARC11</f>
        <v>0</v>
      </c>
      <c r="ARG11" s="494">
        <f>AQE11+AQI11+AQM11+AQQ11+AQU11+AQY11+ARC11</f>
        <v>76126.64</v>
      </c>
      <c r="ARH11" s="489">
        <f>AQF11+AQJ11+AQN11+AQR11+AQV11+AQZ11+ARD11</f>
        <v>51766.1152</v>
      </c>
      <c r="ARI11" s="608">
        <f>AQG11+AQK11+AQO11+AQS11+AQW11+ARA11+ARE11</f>
        <v>0</v>
      </c>
      <c r="ARJ11" s="590">
        <f>ARI11/ARG11</f>
        <v>0</v>
      </c>
      <c r="ARK11" s="508">
        <f>'Proy 2022 vs 2019'!HO10*ARN$4</f>
        <v>6897.2915999999996</v>
      </c>
      <c r="ARL11" s="508">
        <f>'Proy 2022 vs 2019'!HP10*ARN$4</f>
        <v>4690.1582880000005</v>
      </c>
      <c r="ARM11" s="579"/>
      <c r="ARN11" s="580">
        <f>ARM11/ARK11</f>
        <v>0</v>
      </c>
      <c r="ARO11" s="508">
        <f>'Proy 2022 vs 2019'!HO10*ARR$4</f>
        <v>6897.2915999999996</v>
      </c>
      <c r="ARP11" s="508">
        <f>'Proy 2022 vs 2019'!HP10*ARR$4</f>
        <v>4690.1582880000005</v>
      </c>
      <c r="ARQ11" s="579"/>
      <c r="ARR11" s="580">
        <f>ARQ11/ARO11</f>
        <v>0</v>
      </c>
      <c r="ARS11" s="508">
        <f>'Proy 2022 vs 2019'!HO10*ARV$4</f>
        <v>6897.2915999999996</v>
      </c>
      <c r="ART11" s="508">
        <f>'Proy 2022 vs 2019'!HP10*ARV$4</f>
        <v>4690.1582880000005</v>
      </c>
      <c r="ARU11" s="579"/>
      <c r="ARV11" s="580">
        <f>ARU11/ARS11</f>
        <v>0</v>
      </c>
      <c r="ARW11" s="508">
        <f>'Proy 2022 vs 2019'!HO10*ARZ$4</f>
        <v>6897.2915999999996</v>
      </c>
      <c r="ARX11" s="508">
        <f>'Proy 2022 vs 2019'!HP10*ARZ$4</f>
        <v>4690.1582880000005</v>
      </c>
      <c r="ARY11" s="579"/>
      <c r="ARZ11" s="580">
        <f>ARY11/ARW11</f>
        <v>0</v>
      </c>
      <c r="ASA11" s="508">
        <f>'Proy 2022 vs 2019'!HO10*ASD$4</f>
        <v>8046.8402000000006</v>
      </c>
      <c r="ASB11" s="508">
        <f>'Proy 2022 vs 2019'!HP10*ASD$4</f>
        <v>5471.8513360000015</v>
      </c>
      <c r="ASC11" s="579"/>
      <c r="ASD11" s="580">
        <f>ASC11/ASA11</f>
        <v>0</v>
      </c>
      <c r="ASE11" s="508">
        <f>'Proy 2022 vs 2019'!HO10*ASH$4</f>
        <v>9196.3888000000006</v>
      </c>
      <c r="ASF11" s="508">
        <f>'Proy 2022 vs 2019'!HP10*ASH$4</f>
        <v>6253.5443840000007</v>
      </c>
      <c r="ASG11" s="579"/>
      <c r="ASH11" s="580">
        <f>ASG11/ASE11</f>
        <v>0</v>
      </c>
      <c r="ASI11" s="508">
        <f>'Proy 2022 vs 2019'!HO10*ASL$4</f>
        <v>12645.034600000001</v>
      </c>
      <c r="ASJ11" s="508">
        <f>'Proy 2022 vs 2019'!HP10*ASL$4</f>
        <v>8598.6235280000019</v>
      </c>
      <c r="ASK11" s="579"/>
      <c r="ASL11" s="580">
        <f>ASK11/ASI11</f>
        <v>0</v>
      </c>
      <c r="ASM11" s="494">
        <f>ARK11+ARO11+ARS11+ARW11+ASA11+ASE11+ASI11</f>
        <v>57477.43</v>
      </c>
      <c r="ASN11" s="489">
        <f>ARL11+ARP11+ART11+ARX11+ASB11+ASF11+ASJ11</f>
        <v>39084.652400000006</v>
      </c>
      <c r="ASO11" s="608">
        <f>ARM11+ARQ11+ARU11+ARY11+ASC11+ASG11+ASK11</f>
        <v>0</v>
      </c>
      <c r="ASP11" s="590">
        <f>ASO11/ASM11</f>
        <v>0</v>
      </c>
      <c r="ASQ11" s="508">
        <f>'Proy 2022 vs 2019'!HT10*AST$4</f>
        <v>8358.6383999999998</v>
      </c>
      <c r="ASR11" s="508">
        <f>'Proy 2022 vs 2019'!HU10*AST$4</f>
        <v>5683.8741120000004</v>
      </c>
      <c r="ASS11" s="579"/>
      <c r="AST11" s="580">
        <f>ASS11/ASQ11</f>
        <v>0</v>
      </c>
      <c r="ASU11" s="508">
        <f>'Proy 2022 vs 2019'!HT10*ASX$4</f>
        <v>8358.6383999999998</v>
      </c>
      <c r="ASV11" s="508">
        <f>'Proy 2022 vs 2019'!HU10*ASX$4</f>
        <v>5683.8741120000004</v>
      </c>
      <c r="ASW11" s="579"/>
      <c r="ASX11" s="580">
        <f>ASW11/ASU11</f>
        <v>0</v>
      </c>
      <c r="ASY11" s="508">
        <f>'Proy 2022 vs 2019'!HT10*ATB$4</f>
        <v>8358.6383999999998</v>
      </c>
      <c r="ASZ11" s="508">
        <f>'Proy 2022 vs 2019'!HU10*ATB$4</f>
        <v>5683.8741120000004</v>
      </c>
      <c r="ATA11" s="579"/>
      <c r="ATB11" s="580">
        <f>ATA11/ASY11</f>
        <v>0</v>
      </c>
      <c r="ATC11" s="508">
        <f>'Proy 2022 vs 2019'!HT10*ATF$4</f>
        <v>8358.6383999999998</v>
      </c>
      <c r="ATD11" s="508">
        <f>'Proy 2022 vs 2019'!HU10*ATF$4</f>
        <v>5683.8741120000004</v>
      </c>
      <c r="ATE11" s="579"/>
      <c r="ATF11" s="580">
        <f>ATE11/ATC11</f>
        <v>0</v>
      </c>
      <c r="ATG11" s="508">
        <f>'Proy 2022 vs 2019'!HT10*ATJ$4</f>
        <v>9751.7448000000022</v>
      </c>
      <c r="ATH11" s="508">
        <f>'Proy 2022 vs 2019'!HU10*ATJ$4</f>
        <v>6631.1864640000013</v>
      </c>
      <c r="ATI11" s="579"/>
      <c r="ATJ11" s="580">
        <f>ATI11/ATG11</f>
        <v>0</v>
      </c>
      <c r="ATK11" s="508">
        <f>'Proy 2022 vs 2019'!HT10*ATN$4</f>
        <v>11144.851200000001</v>
      </c>
      <c r="ATL11" s="508">
        <f>'Proy 2022 vs 2019'!HU10*ATN$4</f>
        <v>7578.4988160000012</v>
      </c>
      <c r="ATM11" s="579"/>
      <c r="ATN11" s="580">
        <f>ATM11/ATK11</f>
        <v>0</v>
      </c>
      <c r="ATO11" s="508">
        <f>'Proy 2022 vs 2019'!HT10*ATR$4</f>
        <v>15324.170400000001</v>
      </c>
      <c r="ATP11" s="508">
        <f>'Proy 2022 vs 2019'!HU10*ATR$4</f>
        <v>10420.435872000002</v>
      </c>
      <c r="ATQ11" s="579"/>
      <c r="ATR11" s="580">
        <f>ATQ11/ATO11</f>
        <v>0</v>
      </c>
      <c r="ATS11" s="494">
        <f>ASQ11+ASU11+ASY11+ATC11+ATG11+ATK11+ATO11</f>
        <v>69655.320000000007</v>
      </c>
      <c r="ATT11" s="489">
        <f>ASR11+ASV11+ASZ11+ATD11+ATH11+ATL11+ATP11</f>
        <v>47365.617600000005</v>
      </c>
      <c r="ATU11" s="589">
        <f>ASS11+ASW11+ATA11+ATE11+ATI11+ATM11+ATQ11</f>
        <v>0</v>
      </c>
      <c r="ATV11" s="590">
        <f>ATU11/ATS11</f>
        <v>0</v>
      </c>
      <c r="ATW11" s="508">
        <f>'Proy 2022 vs 2019'!HY10*ATZ$4</f>
        <v>8261.8055999999997</v>
      </c>
      <c r="ATX11" s="508">
        <f>'Proy 2022 vs 2019'!HZ10*ATZ$4</f>
        <v>5618.0278080000007</v>
      </c>
      <c r="ATY11" s="579"/>
      <c r="ATZ11" s="580">
        <f>ATY11/ATW11</f>
        <v>0</v>
      </c>
      <c r="AUA11" s="508">
        <f>'Proy 2022 vs 2019'!HY10*AUD$4</f>
        <v>8261.8055999999997</v>
      </c>
      <c r="AUB11" s="508">
        <f>'Proy 2022 vs 2019'!HZ10*AUD$4</f>
        <v>5618.0278080000007</v>
      </c>
      <c r="AUC11" s="579"/>
      <c r="AUD11" s="580">
        <f>AUC11/AUA11</f>
        <v>0</v>
      </c>
      <c r="AUE11" s="508">
        <f>'Proy 2022 vs 2019'!HY10*AUH$4</f>
        <v>8261.8055999999997</v>
      </c>
      <c r="AUF11" s="508">
        <f>'Proy 2022 vs 2019'!HZ10*AUH$4</f>
        <v>5618.0278080000007</v>
      </c>
      <c r="AUG11" s="579"/>
      <c r="AUH11" s="580">
        <f>AUG11/AUE11</f>
        <v>0</v>
      </c>
      <c r="AUI11" s="508">
        <f>'Proy 2022 vs 2019'!HY10*AUL$4</f>
        <v>8261.8055999999997</v>
      </c>
      <c r="AUJ11" s="508">
        <f>'Proy 2022 vs 2019'!HZ10*AUL$4</f>
        <v>5618.0278080000007</v>
      </c>
      <c r="AUK11" s="579"/>
      <c r="AUL11" s="580">
        <f>AUK11/AUI11</f>
        <v>0</v>
      </c>
      <c r="AUM11" s="508">
        <f>'Proy 2022 vs 2019'!HY10*AUP$4</f>
        <v>9638.7732000000015</v>
      </c>
      <c r="AUN11" s="508">
        <f>'Proy 2022 vs 2019'!HZ10*AUP$4</f>
        <v>6554.3657760000015</v>
      </c>
      <c r="AUO11" s="579"/>
      <c r="AUP11" s="580">
        <f>AUO11/AUM11</f>
        <v>0</v>
      </c>
      <c r="AUQ11" s="508">
        <f>'Proy 2022 vs 2019'!HY10*AUT$4</f>
        <v>11015.740800000001</v>
      </c>
      <c r="AUR11" s="508">
        <f>'Proy 2022 vs 2019'!HZ10*AUT$4</f>
        <v>7490.7037440000013</v>
      </c>
      <c r="AUS11" s="579"/>
      <c r="AUT11" s="580">
        <f>AUS11/AUQ11</f>
        <v>0</v>
      </c>
      <c r="AUU11" s="508">
        <f>'Proy 2022 vs 2019'!HY10*AUX$4</f>
        <v>15146.643600000001</v>
      </c>
      <c r="AUV11" s="508">
        <f>'Proy 2022 vs 2019'!HZ10*AUX$4</f>
        <v>10299.717648000002</v>
      </c>
      <c r="AUW11" s="579"/>
      <c r="AUX11" s="580">
        <f>AUW11/AUU11</f>
        <v>0</v>
      </c>
      <c r="AUY11" s="494">
        <f>ATW11+AUA11+AUE11+AUI11+AUM11+AUQ11+AUU11</f>
        <v>68848.38</v>
      </c>
      <c r="AUZ11" s="489">
        <f>ATX11+AUB11+AUF11+AUJ11+AUN11+AUR11+AUV11</f>
        <v>46816.898400000005</v>
      </c>
      <c r="AVA11" s="589">
        <f>ATY11+AUC11+AUG11+AUK11+AUO11+AUS11+AUW11</f>
        <v>0</v>
      </c>
      <c r="AVB11" s="590">
        <f>AVA11/AUY11</f>
        <v>0</v>
      </c>
      <c r="AVC11" s="508">
        <f>'Proy 2022 vs 2019'!IH10*AVF$4</f>
        <v>7748.8512000000001</v>
      </c>
      <c r="AVD11" s="508">
        <f>'Proy 2022 vs 2019'!II10*AVF$4</f>
        <v>7206.4316160000008</v>
      </c>
      <c r="AVE11" s="613"/>
      <c r="AVF11" s="580">
        <f>AVE11/AVC11</f>
        <v>0</v>
      </c>
      <c r="AVG11" s="508">
        <f>'Proy 2022 vs 2019'!IH10*AVJ$4</f>
        <v>7748.8512000000001</v>
      </c>
      <c r="AVH11" s="508">
        <f>'Proy 2022 vs 2019'!II10*AVJ$4</f>
        <v>7206.4316160000008</v>
      </c>
      <c r="AVI11" s="579"/>
      <c r="AVJ11" s="580">
        <f>AVI11/AVG11</f>
        <v>0</v>
      </c>
      <c r="AVK11" s="508">
        <f>'Proy 2022 vs 2019'!IH10*AVN$4</f>
        <v>7748.8512000000001</v>
      </c>
      <c r="AVL11" s="508">
        <f>'Proy 2022 vs 2019'!II10*AVN$4</f>
        <v>7206.4316160000008</v>
      </c>
      <c r="AVM11" s="579"/>
      <c r="AVN11" s="580">
        <f>AVM11/AVK11</f>
        <v>0</v>
      </c>
      <c r="AVO11" s="508">
        <f>'Proy 2022 vs 2019'!IH10*AVR$4</f>
        <v>7748.8512000000001</v>
      </c>
      <c r="AVP11" s="508">
        <f>'Proy 2022 vs 2019'!II10*AVR$4</f>
        <v>7206.4316160000008</v>
      </c>
      <c r="AVQ11" s="579"/>
      <c r="AVR11" s="580">
        <f>AVQ11/AVO11</f>
        <v>0</v>
      </c>
      <c r="AVS11" s="508">
        <f>'Proy 2022 vs 2019'!IH10*AVV$4</f>
        <v>9040.3264000000017</v>
      </c>
      <c r="AVT11" s="508">
        <f>'Proy 2022 vs 2019'!II10*AVV$4</f>
        <v>8407.5035520000019</v>
      </c>
      <c r="AVU11" s="579"/>
      <c r="AVV11" s="580">
        <f>AVU11/AVS11</f>
        <v>0</v>
      </c>
      <c r="AVW11" s="508">
        <f>'Proy 2022 vs 2019'!IH10*AVZ$4</f>
        <v>10331.801600000001</v>
      </c>
      <c r="AVX11" s="508">
        <f>'Proy 2022 vs 2019'!II10*AVZ$4</f>
        <v>9608.5754880000004</v>
      </c>
      <c r="AVY11" s="579"/>
      <c r="AVZ11" s="580">
        <f>AVY11/AVW11</f>
        <v>0</v>
      </c>
      <c r="AWA11" s="508">
        <f>'Proy 2022 vs 2019'!IH10*AWD$4</f>
        <v>14206.227200000001</v>
      </c>
      <c r="AWB11" s="508">
        <f>'Proy 2022 vs 2019'!II10*AWD$4</f>
        <v>13211.791296000001</v>
      </c>
      <c r="AWC11" s="579"/>
      <c r="AWD11" s="580">
        <f>AWC11/AWA11</f>
        <v>0</v>
      </c>
      <c r="AWE11" s="494">
        <f>AVC11+AVG11+AVK11+AVO11+AVS11+AVW11+AWA11</f>
        <v>64573.760000000002</v>
      </c>
      <c r="AWF11" s="489">
        <f>AVD11+AVH11+AVL11+AVP11+AVT11+AVX11+AWB11</f>
        <v>60053.596800000007</v>
      </c>
      <c r="AWG11" s="670">
        <f>AVE11+AVI11+AVM11+AVQ11+AVU11+AVY11+AWC11</f>
        <v>0</v>
      </c>
      <c r="AWH11" s="663">
        <f>AWG11/AWE11</f>
        <v>0</v>
      </c>
      <c r="AWI11" s="508">
        <f>'Proy 2022 vs 2019'!IM10*AWL$4</f>
        <v>10448.488800000001</v>
      </c>
      <c r="AWJ11" s="508">
        <f>'Proy 2022 vs 2019'!IN10*AWL$4</f>
        <v>9717.0945840000004</v>
      </c>
      <c r="AWK11" s="579"/>
      <c r="AWL11" s="580">
        <f>AWK11/AWI11</f>
        <v>0</v>
      </c>
      <c r="AWM11" s="508">
        <f>'Proy 2022 vs 2019'!IM10*AWP$4</f>
        <v>10448.488800000001</v>
      </c>
      <c r="AWN11" s="508">
        <f>'Proy 2022 vs 2019'!IN10*AWP$4</f>
        <v>9717.0945840000004</v>
      </c>
      <c r="AWO11" s="579"/>
      <c r="AWP11" s="580">
        <f>AWO11/AWM11</f>
        <v>0</v>
      </c>
      <c r="AWQ11" s="508">
        <f>'Proy 2022 vs 2019'!IM10*AWT$4</f>
        <v>10448.488800000001</v>
      </c>
      <c r="AWR11" s="508">
        <f>'Proy 2022 vs 2019'!IN10*AWT$4</f>
        <v>9717.0945840000004</v>
      </c>
      <c r="AWS11" s="579"/>
      <c r="AWT11" s="580">
        <f>AWS11/AWQ11</f>
        <v>0</v>
      </c>
      <c r="AWU11" s="508">
        <f>'Proy 2022 vs 2019'!IM10*AWX$4</f>
        <v>10448.488800000001</v>
      </c>
      <c r="AWV11" s="508">
        <f>'Proy 2022 vs 2019'!IN10*AWX$4</f>
        <v>9717.0945840000004</v>
      </c>
      <c r="AWW11" s="579"/>
      <c r="AWX11" s="580">
        <f>AWW11/AWU11</f>
        <v>0</v>
      </c>
      <c r="AWY11" s="508">
        <f>'Proy 2022 vs 2019'!IM10*AXB$4</f>
        <v>12189.903600000001</v>
      </c>
      <c r="AWZ11" s="508">
        <f>'Proy 2022 vs 2019'!IN10*AXB$4</f>
        <v>11336.610348000002</v>
      </c>
      <c r="AXA11" s="579"/>
      <c r="AXB11" s="580">
        <f>AXA11/AWY11</f>
        <v>0</v>
      </c>
      <c r="AXC11" s="508">
        <f>'Proy 2022 vs 2019'!IM10*AXF$4</f>
        <v>13931.318400000002</v>
      </c>
      <c r="AXD11" s="508">
        <f>'Proy 2022 vs 2019'!IN10*AXF$4</f>
        <v>12956.126112000002</v>
      </c>
      <c r="AXE11" s="579"/>
      <c r="AXF11" s="580">
        <f>AXE11/AXC11</f>
        <v>0</v>
      </c>
      <c r="AXG11" s="508">
        <f>'Proy 2022 vs 2019'!IM10*AXJ$4</f>
        <v>19155.5628</v>
      </c>
      <c r="AXH11" s="508">
        <f>'Proy 2022 vs 2019'!IN10*AXJ$4</f>
        <v>17814.673404000001</v>
      </c>
      <c r="AXI11" s="579"/>
      <c r="AXJ11" s="580">
        <f>AXI11/AXG11</f>
        <v>0</v>
      </c>
      <c r="AXK11" s="494">
        <f>AWI11+AWM11+AWQ11+AWU11+AWY11+AXC11+AXG11</f>
        <v>87070.74</v>
      </c>
      <c r="AXL11" s="489">
        <f>AWJ11+AWN11+AWR11+AWV11+AWZ11+AXD11+AXH11</f>
        <v>80975.78820000001</v>
      </c>
      <c r="AXM11" s="671">
        <f>AWK11+AWO11+AWS11+AWW11+AXA11+AXE11+AXI11</f>
        <v>0</v>
      </c>
      <c r="AXN11" s="663">
        <f>AXM11/AXK11</f>
        <v>0</v>
      </c>
      <c r="AXO11" s="508">
        <f>'Proy 2022 vs 2019'!IR10*AXR$4</f>
        <v>9275.4371999999985</v>
      </c>
      <c r="AXP11" s="508">
        <f>'Proy 2022 vs 2019'!IS10*AXR$4</f>
        <v>8626.1565960000007</v>
      </c>
      <c r="AXQ11" s="579"/>
      <c r="AXR11" s="580">
        <f>AXQ11/AXO11</f>
        <v>0</v>
      </c>
      <c r="AXS11" s="508">
        <f>'Proy 2022 vs 2019'!IR10*AXV$4</f>
        <v>9275.4371999999985</v>
      </c>
      <c r="AXT11" s="508">
        <f>'Proy 2022 vs 2019'!IS10*AXV$4</f>
        <v>8626.1565960000007</v>
      </c>
      <c r="AXU11" s="579"/>
      <c r="AXV11" s="580">
        <f>AXU11/AXS11</f>
        <v>0</v>
      </c>
      <c r="AXW11" s="508">
        <f>'Proy 2022 vs 2019'!IR10*AXZ$4</f>
        <v>9275.4371999999985</v>
      </c>
      <c r="AXX11" s="508">
        <f>'Proy 2022 vs 2019'!IS10*AXZ$4</f>
        <v>8626.1565960000007</v>
      </c>
      <c r="AXY11" s="579"/>
      <c r="AXZ11" s="580">
        <f>AXY11/AXW11</f>
        <v>0</v>
      </c>
      <c r="AYA11" s="508">
        <f>'Proy 2022 vs 2019'!IR10*AYD$4</f>
        <v>9275.4371999999985</v>
      </c>
      <c r="AYB11" s="508">
        <f>'Proy 2022 vs 2019'!IS10*AYD$4</f>
        <v>8626.1565960000007</v>
      </c>
      <c r="AYC11" s="579"/>
      <c r="AYD11" s="580">
        <f>AYC11/AYA11</f>
        <v>0</v>
      </c>
      <c r="AYE11" s="508">
        <f>'Proy 2022 vs 2019'!IR10*AYH$4</f>
        <v>10821.343400000002</v>
      </c>
      <c r="AYF11" s="508">
        <f>'Proy 2022 vs 2019'!IS10*AYH$4</f>
        <v>10063.849362000003</v>
      </c>
      <c r="AYG11" s="579"/>
      <c r="AYH11" s="580">
        <f>AYG11/AYE11</f>
        <v>0</v>
      </c>
      <c r="AYI11" s="508">
        <f>'Proy 2022 vs 2019'!IR10*AYL$4</f>
        <v>12367.249599999999</v>
      </c>
      <c r="AYJ11" s="508">
        <f>'Proy 2022 vs 2019'!IS10*AYL$4</f>
        <v>11501.542128000001</v>
      </c>
      <c r="AYK11" s="579"/>
      <c r="AYL11" s="580">
        <f>AYK11/AYI11</f>
        <v>0</v>
      </c>
      <c r="AYM11" s="508">
        <f>'Proy 2022 vs 2019'!IR10*AYP$4</f>
        <v>17004.968199999999</v>
      </c>
      <c r="AYN11" s="508">
        <f>'Proy 2022 vs 2019'!IS10*AYP$4</f>
        <v>15814.620426000001</v>
      </c>
      <c r="AYO11" s="579"/>
      <c r="AYP11" s="580">
        <f>AYO11/AYM11</f>
        <v>0</v>
      </c>
      <c r="AYQ11" s="494">
        <f>AXO11+AXS11+AXW11+AYA11+AYE11+AYI11+AYM11</f>
        <v>77295.31</v>
      </c>
      <c r="AYR11" s="489">
        <f>AXP11+AXT11+AXX11+AYB11+AYF11+AYJ11+AYN11</f>
        <v>71884.638300000006</v>
      </c>
      <c r="AYS11" s="671">
        <f>AXQ11+AXU11+AXY11+AYC11+AYG11+AYK11+AYO11</f>
        <v>0</v>
      </c>
      <c r="AYT11" s="663">
        <f>AYS11/AYQ11</f>
        <v>0</v>
      </c>
      <c r="AYU11" s="508">
        <f>'Proy 2022 vs 2019'!IW10*AYX$4</f>
        <v>13244.07</v>
      </c>
      <c r="AYV11" s="508">
        <f>'Proy 2022 vs 2019'!IX10*AYX$4</f>
        <v>12316.985100000002</v>
      </c>
      <c r="AYW11" s="579"/>
      <c r="AYX11" s="580">
        <f>AYW11/AYU11</f>
        <v>0</v>
      </c>
      <c r="AYY11" s="508">
        <f>'Proy 2022 vs 2019'!IW10*AZB$4</f>
        <v>13244.07</v>
      </c>
      <c r="AYZ11" s="508">
        <f>'Proy 2022 vs 2019'!IX10*AZB$4</f>
        <v>12316.985100000002</v>
      </c>
      <c r="AZA11" s="579"/>
      <c r="AZB11" s="580">
        <f>AZA11/AYY11</f>
        <v>0</v>
      </c>
      <c r="AZC11" s="508">
        <f>'Proy 2022 vs 2019'!IW10*AZF$4</f>
        <v>13244.07</v>
      </c>
      <c r="AZD11" s="508">
        <f>'Proy 2022 vs 2019'!IX10*AZF$4</f>
        <v>12316.985100000002</v>
      </c>
      <c r="AZE11" s="579"/>
      <c r="AZF11" s="580">
        <f>AZE11/AZC11</f>
        <v>0</v>
      </c>
      <c r="AZG11" s="508">
        <f>'Proy 2022 vs 2019'!IW10*AZJ$4</f>
        <v>13244.07</v>
      </c>
      <c r="AZH11" s="508">
        <f>'Proy 2022 vs 2019'!IX10*AZJ$4</f>
        <v>12316.985100000002</v>
      </c>
      <c r="AZI11" s="579"/>
      <c r="AZJ11" s="580">
        <f>AZI11/AZG11</f>
        <v>0</v>
      </c>
      <c r="AZK11" s="508">
        <f>'Proy 2022 vs 2019'!IW10*AZN$4</f>
        <v>15451.415000000001</v>
      </c>
      <c r="AZL11" s="508">
        <f>'Proy 2022 vs 2019'!IX10*AZN$4</f>
        <v>14369.815950000002</v>
      </c>
      <c r="AZM11" s="579"/>
      <c r="AZN11" s="580">
        <f>AZM11/AZK11</f>
        <v>0</v>
      </c>
      <c r="AZO11" s="508">
        <f>'Proy 2022 vs 2019'!IW10*AZR$4</f>
        <v>17658.760000000002</v>
      </c>
      <c r="AZP11" s="508">
        <f>'Proy 2022 vs 2019'!IX10*AZR$4</f>
        <v>16422.646800000002</v>
      </c>
      <c r="AZQ11" s="579"/>
      <c r="AZR11" s="580">
        <f>AZQ11/AZO11</f>
        <v>0</v>
      </c>
      <c r="AZS11" s="508">
        <f>'Proy 2022 vs 2019'!IW10*AZV$4</f>
        <v>24280.795000000002</v>
      </c>
      <c r="AZT11" s="508">
        <f>'Proy 2022 vs 2019'!IX10*AZV$4</f>
        <v>22581.139350000001</v>
      </c>
      <c r="AZU11" s="579"/>
      <c r="AZV11" s="580">
        <f>AZU11/AZS11</f>
        <v>0</v>
      </c>
      <c r="AZW11" s="494">
        <f>AYU11+AYY11+AZC11+AZG11+AZK11+AZO11+AZS11</f>
        <v>110367.25000000001</v>
      </c>
      <c r="AZX11" s="489">
        <f>AYV11+AYZ11+AZD11+AZH11+AZL11+AZP11+AZT11</f>
        <v>102641.54250000001</v>
      </c>
      <c r="AZY11" s="662">
        <f>AYW11+AZA11+AZE11+AZI11+AZM11+AZQ11+AZU11</f>
        <v>0</v>
      </c>
      <c r="AZZ11" s="663">
        <f>AZY11/AZW11</f>
        <v>0</v>
      </c>
      <c r="BAA11" s="508">
        <f>'Proy 2022 vs 2019'!JG10*BAD$4</f>
        <v>10037.727599999998</v>
      </c>
      <c r="BAB11" s="508">
        <f>'Proy 2022 vs 2019'!JH10*BAD$4</f>
        <v>8030.1820799999987</v>
      </c>
      <c r="BAC11" s="613"/>
      <c r="BAD11" s="580">
        <f>BAC11/BAA11</f>
        <v>0</v>
      </c>
      <c r="BAE11" s="508">
        <f>'Proy 2022 vs 2019'!JG10*BAH$4</f>
        <v>10037.727599999998</v>
      </c>
      <c r="BAF11" s="508">
        <f>'Proy 2022 vs 2019'!JH10*BAH$4</f>
        <v>8030.1820799999987</v>
      </c>
      <c r="BAG11" s="579"/>
      <c r="BAH11" s="580">
        <f>BAG11/BAE11</f>
        <v>0</v>
      </c>
      <c r="BAI11" s="508">
        <f>'Proy 2022 vs 2019'!JG10*BAL$4</f>
        <v>10037.727599999998</v>
      </c>
      <c r="BAJ11" s="508">
        <f>'Proy 2022 vs 2019'!JH10*BAL$4</f>
        <v>8030.1820799999987</v>
      </c>
      <c r="BAK11" s="579"/>
      <c r="BAL11" s="580">
        <f>BAK11/BAI11</f>
        <v>0</v>
      </c>
      <c r="BAM11" s="508">
        <f>'Proy 2022 vs 2019'!JG10*BAP$4</f>
        <v>10037.727599999998</v>
      </c>
      <c r="BAN11" s="508">
        <f>'Proy 2022 vs 2019'!JH10*BAP$4</f>
        <v>8030.1820799999987</v>
      </c>
      <c r="BAO11" s="579"/>
      <c r="BAP11" s="580">
        <f>BAO11/BAM11</f>
        <v>0</v>
      </c>
      <c r="BAQ11" s="508">
        <f>'Proy 2022 vs 2019'!JG10*BAT$4</f>
        <v>11710.682200000001</v>
      </c>
      <c r="BAR11" s="508">
        <f>'Proy 2022 vs 2019'!JH10*BAT$4</f>
        <v>9368.5457600000009</v>
      </c>
      <c r="BAS11" s="579"/>
      <c r="BAT11" s="580">
        <f>BAS11/BAQ11</f>
        <v>0</v>
      </c>
      <c r="BAU11" s="508">
        <f>'Proy 2022 vs 2019'!JG10*BAX$4</f>
        <v>13383.6368</v>
      </c>
      <c r="BAV11" s="508">
        <f>'Proy 2022 vs 2019'!JH10*BAX$4</f>
        <v>10706.909439999999</v>
      </c>
      <c r="BAW11" s="579"/>
      <c r="BAX11" s="580">
        <f>BAW11/BAU11</f>
        <v>0</v>
      </c>
      <c r="BAY11" s="508">
        <f>'Proy 2022 vs 2019'!JG10*BBB$4</f>
        <v>18402.500599999999</v>
      </c>
      <c r="BAZ11" s="508">
        <f>'Proy 2022 vs 2019'!JH10*BBB$4</f>
        <v>14722.000479999999</v>
      </c>
      <c r="BBA11" s="579"/>
      <c r="BBB11" s="580">
        <f>BBA11/BAY11</f>
        <v>0</v>
      </c>
      <c r="BBC11" s="494">
        <f>BAA11+BAE11+BAI11+BAM11+BAQ11+BAU11+BAY11</f>
        <v>83647.73</v>
      </c>
      <c r="BBD11" s="489">
        <f>BAB11+BAF11+BAJ11+BAN11+BAR11+BAV11+BAZ11</f>
        <v>66918.183999999994</v>
      </c>
      <c r="BBE11" s="637">
        <f>BAC11+BAG11+BAK11+BAO11+BAS11+BAW11+BBA11</f>
        <v>0</v>
      </c>
      <c r="BBF11" s="639">
        <f>BBE11/BBC11</f>
        <v>0</v>
      </c>
      <c r="BBG11" s="508">
        <f>'Proy 2022 vs 2019'!JL10*BBJ$4</f>
        <v>10867.243199999999</v>
      </c>
      <c r="BBH11" s="508">
        <f>'Proy 2022 vs 2019'!JM10*BBJ$4</f>
        <v>8693.7945600000003</v>
      </c>
      <c r="BBI11" s="579"/>
      <c r="BBJ11" s="580">
        <f>BBI11/BBG11</f>
        <v>0</v>
      </c>
      <c r="BBK11" s="508">
        <f>'Proy 2022 vs 2019'!JL10*BBN$4</f>
        <v>10867.243199999999</v>
      </c>
      <c r="BBL11" s="508">
        <f>'Proy 2022 vs 2019'!JM10*BBN$4</f>
        <v>8693.7945600000003</v>
      </c>
      <c r="BBM11" s="579"/>
      <c r="BBN11" s="580">
        <f>BBM11/BBK11</f>
        <v>0</v>
      </c>
      <c r="BBO11" s="508">
        <f>'Proy 2022 vs 2019'!JL10*BBR$4</f>
        <v>10867.243199999999</v>
      </c>
      <c r="BBP11" s="508">
        <f>'Proy 2022 vs 2019'!JM10*BBR$4</f>
        <v>8693.7945600000003</v>
      </c>
      <c r="BBQ11" s="579"/>
      <c r="BBR11" s="580">
        <f>BBQ11/BBO11</f>
        <v>0</v>
      </c>
      <c r="BBS11" s="508">
        <f>'Proy 2022 vs 2019'!JL10*BBV$4</f>
        <v>10867.243199999999</v>
      </c>
      <c r="BBT11" s="508">
        <f>'Proy 2022 vs 2019'!JM10*BBV$4</f>
        <v>8693.7945600000003</v>
      </c>
      <c r="BBU11" s="579"/>
      <c r="BBV11" s="580">
        <f>BBU11/BBS11</f>
        <v>0</v>
      </c>
      <c r="BBW11" s="508">
        <f>'Proy 2022 vs 2019'!JL10*BBZ$4</f>
        <v>12678.450400000002</v>
      </c>
      <c r="BBX11" s="508">
        <f>'Proy 2022 vs 2019'!JM10*BBZ$4</f>
        <v>10142.760320000001</v>
      </c>
      <c r="BBY11" s="579"/>
      <c r="BBZ11" s="580">
        <f>BBY11/BBW11</f>
        <v>0</v>
      </c>
      <c r="BCA11" s="508">
        <f>'Proy 2022 vs 2019'!JL10*BCD$4</f>
        <v>14489.6576</v>
      </c>
      <c r="BCB11" s="508">
        <f>'Proy 2022 vs 2019'!JM10*BCD$4</f>
        <v>11591.72608</v>
      </c>
      <c r="BCC11" s="579"/>
      <c r="BCD11" s="580">
        <f>BCC11/BCA11</f>
        <v>0</v>
      </c>
      <c r="BCE11" s="508">
        <f>'Proy 2022 vs 2019'!JL10*BCH$4</f>
        <v>19923.279200000001</v>
      </c>
      <c r="BCF11" s="508">
        <f>'Proy 2022 vs 2019'!JM10*BCH$4</f>
        <v>15938.62336</v>
      </c>
      <c r="BCG11" s="579"/>
      <c r="BCH11" s="580">
        <f>BCG11/BCE11</f>
        <v>0</v>
      </c>
      <c r="BCI11" s="494">
        <f>BBG11+BBK11+BBO11+BBS11+BBW11+BCA11+BCE11</f>
        <v>90560.36</v>
      </c>
      <c r="BCJ11" s="489">
        <f>BBH11+BBL11+BBP11+BBT11+BBX11+BCB11+BCF11</f>
        <v>72448.288</v>
      </c>
      <c r="BCK11" s="643">
        <f>BBI11+BBM11+BBQ11+BBU11+BBY11+BCC11+BCG11</f>
        <v>0</v>
      </c>
      <c r="BCL11" s="639">
        <f>BCK11/BCI11</f>
        <v>0</v>
      </c>
      <c r="BCM11" s="508">
        <f>'Proy 2022 vs 2019'!JQ10*BCP$4</f>
        <v>14267.412</v>
      </c>
      <c r="BCN11" s="508">
        <f>'Proy 2022 vs 2019'!JR10*BCP$4</f>
        <v>11413.929600000001</v>
      </c>
      <c r="BCO11" s="579"/>
      <c r="BCP11" s="580">
        <f>BCO11/BCM11</f>
        <v>0</v>
      </c>
      <c r="BCQ11" s="508">
        <f>'Proy 2022 vs 2019'!JQ10*BCT$4</f>
        <v>14267.412</v>
      </c>
      <c r="BCR11" s="508">
        <f>'Proy 2022 vs 2019'!JR10*BCT$4</f>
        <v>11413.929600000001</v>
      </c>
      <c r="BCS11" s="579"/>
      <c r="BCT11" s="580">
        <f>BCS11/BCQ11</f>
        <v>0</v>
      </c>
      <c r="BCU11" s="508">
        <f>'Proy 2022 vs 2019'!JQ10*BCX$4</f>
        <v>14267.412</v>
      </c>
      <c r="BCV11" s="508">
        <f>'Proy 2022 vs 2019'!JR10*BCX$4</f>
        <v>11413.929600000001</v>
      </c>
      <c r="BCW11" s="579"/>
      <c r="BCX11" s="580">
        <f>BCW11/BCU11</f>
        <v>0</v>
      </c>
      <c r="BCY11" s="508">
        <f>'Proy 2022 vs 2019'!JQ10*BDB$4</f>
        <v>14267.412</v>
      </c>
      <c r="BCZ11" s="508">
        <f>'Proy 2022 vs 2019'!JR10*BDB$4</f>
        <v>11413.929600000001</v>
      </c>
      <c r="BDA11" s="579"/>
      <c r="BDB11" s="580">
        <f>BDA11/BCY11</f>
        <v>0</v>
      </c>
      <c r="BDC11" s="508">
        <f>'Proy 2022 vs 2019'!JQ10*BDF$4</f>
        <v>16645.314000000002</v>
      </c>
      <c r="BDD11" s="508">
        <f>'Proy 2022 vs 2019'!JR10*BDF$4</f>
        <v>13316.251200000004</v>
      </c>
      <c r="BDE11" s="579"/>
      <c r="BDF11" s="580">
        <f>BDE11/BDC11</f>
        <v>0</v>
      </c>
      <c r="BDG11" s="508">
        <f>'Proy 2022 vs 2019'!JQ10*BDJ$4</f>
        <v>19023.216</v>
      </c>
      <c r="BDH11" s="508">
        <f>'Proy 2022 vs 2019'!JR10*BDJ$4</f>
        <v>15218.572800000004</v>
      </c>
      <c r="BDI11" s="579"/>
      <c r="BDJ11" s="580">
        <f>BDI11/BDG11</f>
        <v>0</v>
      </c>
      <c r="BDK11" s="508">
        <f>'Proy 2022 vs 2019'!JQ10*BDN$4</f>
        <v>26156.922000000002</v>
      </c>
      <c r="BDL11" s="508">
        <f>'Proy 2022 vs 2019'!JR10*BDN$4</f>
        <v>20925.537600000003</v>
      </c>
      <c r="BDM11" s="579"/>
      <c r="BDN11" s="580">
        <f>BDM11/BDK11</f>
        <v>0</v>
      </c>
      <c r="BDO11" s="494">
        <f>BCM11+BCQ11+BCU11+BCY11+BDC11+BDG11+BDK11</f>
        <v>118895.1</v>
      </c>
      <c r="BDP11" s="489">
        <f>BCN11+BCR11+BCV11+BCZ11+BDD11+BDH11+BDL11</f>
        <v>95116.080000000016</v>
      </c>
      <c r="BDQ11" s="643">
        <f>BCO11+BCS11+BCW11+BDA11+BDE11+BDI11+BDM11</f>
        <v>0</v>
      </c>
      <c r="BDR11" s="639">
        <f>BDQ11/BDO11</f>
        <v>0</v>
      </c>
      <c r="BDS11" s="508">
        <f>'Proy 2022 vs 2019'!JV10*BDV$4</f>
        <v>14226.913199999999</v>
      </c>
      <c r="BDT11" s="508">
        <f>'Proy 2022 vs 2019'!JW10*BDV$4</f>
        <v>11381.530559999999</v>
      </c>
      <c r="BDU11" s="579"/>
      <c r="BDV11" s="580">
        <f>BDU11/BDS11</f>
        <v>0</v>
      </c>
      <c r="BDW11" s="508">
        <f>'Proy 2022 vs 2019'!JV10*BDZ$4</f>
        <v>14226.913199999999</v>
      </c>
      <c r="BDX11" s="508">
        <f>'Proy 2022 vs 2019'!JW10*BDZ$4</f>
        <v>11381.530559999999</v>
      </c>
      <c r="BDY11" s="579"/>
      <c r="BDZ11" s="580">
        <f>BDY11/BDW11</f>
        <v>0</v>
      </c>
      <c r="BEA11" s="508">
        <f>'Proy 2022 vs 2019'!JV10*BED$4</f>
        <v>14226.913199999999</v>
      </c>
      <c r="BEB11" s="508">
        <f>'Proy 2022 vs 2019'!JW10*BED$4</f>
        <v>11381.530559999999</v>
      </c>
      <c r="BEC11" s="579"/>
      <c r="BED11" s="580">
        <f>BEC11/BEA11</f>
        <v>0</v>
      </c>
      <c r="BEE11" s="508">
        <v>14490.990400000001</v>
      </c>
      <c r="BEF11" s="508">
        <f>'Proy 2022 vs 2019'!JW10*BEH$4</f>
        <v>11381.530559999999</v>
      </c>
      <c r="BEG11" s="579"/>
      <c r="BEH11" s="580">
        <f>BEG11/BEE11</f>
        <v>0</v>
      </c>
      <c r="BEI11" s="508">
        <f>'Proy 2022 vs 2019'!JV10*BEL$4</f>
        <v>16598.065400000003</v>
      </c>
      <c r="BEJ11" s="508">
        <f>'Proy 2022 vs 2019'!JW10*BEL$4</f>
        <v>13278.452320000002</v>
      </c>
      <c r="BEK11" s="579"/>
      <c r="BEL11" s="580">
        <f>BEK11/BEI11</f>
        <v>0</v>
      </c>
      <c r="BEM11" s="508">
        <f>'Proy 2022 vs 2019'!JV10*BEP$4</f>
        <v>18969.2176</v>
      </c>
      <c r="BEN11" s="508">
        <f>'Proy 2022 vs 2019'!JW10*BEP$4</f>
        <v>15175.374080000001</v>
      </c>
      <c r="BEO11" s="579"/>
      <c r="BEP11" s="580">
        <f>BEO11/BEM11</f>
        <v>0</v>
      </c>
      <c r="BEQ11" s="508">
        <f>'Proy 2022 vs 2019'!JV10*BET$4</f>
        <v>26082.674200000001</v>
      </c>
      <c r="BER11" s="508">
        <f>'Proy 2022 vs 2019'!JW10*BET$4</f>
        <v>20866.139360000001</v>
      </c>
      <c r="BES11" s="579"/>
      <c r="BET11" s="580">
        <f>BES11/BEQ11</f>
        <v>0</v>
      </c>
      <c r="BEU11" s="494">
        <f>BDS11+BDW11+BEA11+BEE11+BEI11+BEM11+BEQ11</f>
        <v>118821.68720000001</v>
      </c>
      <c r="BEV11" s="489">
        <f>BDT11+BDX11+BEB11+BEF11+BEJ11+BEN11+BER11</f>
        <v>94846.088000000003</v>
      </c>
      <c r="BEW11" s="648">
        <f>BDU11+BDY11+BEC11+BEG11+BEK11+BEO11+BES11</f>
        <v>0</v>
      </c>
      <c r="BEX11" s="639">
        <f>BEW11/BEU11</f>
        <v>0</v>
      </c>
      <c r="BEY11" s="508">
        <f>'Proy 2022 vs 2019'!KF10*BFB$4</f>
        <v>18022.3344</v>
      </c>
      <c r="BEZ11" s="508">
        <f>'Proy 2022 vs 2019'!KG10*BFB$4</f>
        <v>14417.86752</v>
      </c>
      <c r="BFA11" s="613"/>
      <c r="BFB11" s="580">
        <f>BFA11/BEY11</f>
        <v>0</v>
      </c>
      <c r="BFC11" s="508">
        <f>'Proy 2022 vs 2019'!KF10*BFF$4</f>
        <v>18022.3344</v>
      </c>
      <c r="BFD11" s="508">
        <f>'Proy 2022 vs 2019'!KG10*BFF$4</f>
        <v>14417.86752</v>
      </c>
      <c r="BFE11" s="613"/>
      <c r="BFF11" s="580">
        <f>BFE11/BFC11</f>
        <v>0</v>
      </c>
      <c r="BFG11" s="508">
        <f>'Proy 2022 vs 2019'!KF10*BFJ$4</f>
        <v>18022.3344</v>
      </c>
      <c r="BFH11" s="508">
        <f>'Proy 2022 vs 2019'!KG10*BFJ$4</f>
        <v>14417.86752</v>
      </c>
      <c r="BFI11" s="613"/>
      <c r="BFJ11" s="580">
        <f>BFI11/BFG11</f>
        <v>0</v>
      </c>
      <c r="BFK11" s="508">
        <f>'Proy 2022 vs 2019'!KF10*BFN$4</f>
        <v>18022.3344</v>
      </c>
      <c r="BFL11" s="508">
        <f>'Proy 2022 vs 2019'!KG10*BFN$4</f>
        <v>14417.86752</v>
      </c>
      <c r="BFM11" s="613"/>
      <c r="BFN11" s="580">
        <f>BFM11/BFK11</f>
        <v>0</v>
      </c>
      <c r="BFO11" s="508">
        <f>'Proy 2022 vs 2019'!KF10*BFR$4</f>
        <v>21026.056800000002</v>
      </c>
      <c r="BFP11" s="508">
        <f>'Proy 2022 vs 2019'!KG10*BFR$4</f>
        <v>16820.845440000001</v>
      </c>
      <c r="BFQ11" s="613"/>
      <c r="BFR11" s="580">
        <f>BFQ11/BFO11</f>
        <v>0</v>
      </c>
      <c r="BFS11" s="508">
        <f>'Proy 2022 vs 2019'!KF10*BFV$4</f>
        <v>24029.779200000001</v>
      </c>
      <c r="BFT11" s="508">
        <f>'Proy 2022 vs 2019'!KG10*BFV$4</f>
        <v>19223.823360000002</v>
      </c>
      <c r="BFU11" s="613"/>
      <c r="BFV11" s="580">
        <f>BFU11/BFS11</f>
        <v>0</v>
      </c>
      <c r="BFW11" s="508">
        <f>'Proy 2022 vs 2019'!KF10*BFZ$4</f>
        <v>33040.946400000001</v>
      </c>
      <c r="BFX11" s="508">
        <f>'Proy 2022 vs 2019'!KG10*BFZ$4</f>
        <v>26432.757120000002</v>
      </c>
      <c r="BFY11" s="613"/>
      <c r="BFZ11" s="580">
        <f>BFY11/BFW11</f>
        <v>0</v>
      </c>
      <c r="BGA11" s="494">
        <f>BEY11+BFC11+BFG11+BFK11+BFO11+BFS11+BFW11</f>
        <v>150186.12</v>
      </c>
      <c r="BGB11" s="489">
        <f>BEZ11+BFD11+BFH11+BFL11+BFP11+BFT11+BFX11</f>
        <v>120148.89600000001</v>
      </c>
      <c r="BGC11" s="607">
        <f>BFA11+BFE11+BFI11+BFM11+BFQ11+BFU11+BFY11</f>
        <v>0</v>
      </c>
      <c r="BGD11" s="590">
        <f>BGC11/BGA11</f>
        <v>0</v>
      </c>
      <c r="BGE11" s="508">
        <f>'Proy 2022 vs 2019'!KK10*BGH$4</f>
        <v>20912.785199999998</v>
      </c>
      <c r="BGF11" s="508">
        <f>'Proy 2022 vs 2019'!KL10*BGH$4</f>
        <v>16730.228159999999</v>
      </c>
      <c r="BGG11" s="579"/>
      <c r="BGH11" s="580">
        <f>BGG11/BGE11</f>
        <v>0</v>
      </c>
      <c r="BGI11" s="508">
        <f>'Proy 2022 vs 2019'!KK10*BGL$4</f>
        <v>20912.785199999998</v>
      </c>
      <c r="BGJ11" s="508">
        <f>'Proy 2022 vs 2019'!KL10*BGL$4</f>
        <v>16730.228159999999</v>
      </c>
      <c r="BGK11" s="579"/>
      <c r="BGL11" s="580">
        <f>BGK11/BGI11</f>
        <v>0</v>
      </c>
      <c r="BGM11" s="508">
        <f>'Proy 2022 vs 2019'!KK10*BGP$4</f>
        <v>20912.785199999998</v>
      </c>
      <c r="BGN11" s="508">
        <f>'Proy 2022 vs 2019'!KL10*BGP$4</f>
        <v>16730.228159999999</v>
      </c>
      <c r="BGO11" s="579"/>
      <c r="BGP11" s="580">
        <f>BGO11/BGM11</f>
        <v>0</v>
      </c>
      <c r="BGQ11" s="508">
        <f>'Proy 2022 vs 2019'!KK10*BGT$4</f>
        <v>20912.785199999998</v>
      </c>
      <c r="BGR11" s="508">
        <f>'Proy 2022 vs 2019'!KL10*BGT$4</f>
        <v>16730.228159999999</v>
      </c>
      <c r="BGS11" s="579"/>
      <c r="BGT11" s="580">
        <f>BGS11/BGQ11</f>
        <v>0</v>
      </c>
      <c r="BGU11" s="508">
        <f>'Proy 2022 vs 2019'!KK10*BGX$4</f>
        <v>24398.249400000001</v>
      </c>
      <c r="BGV11" s="508">
        <f>'Proy 2022 vs 2019'!KL10*BGX$4</f>
        <v>19518.599520000003</v>
      </c>
      <c r="BGW11" s="579"/>
      <c r="BGX11" s="580">
        <f>BGW11/BGU11</f>
        <v>0</v>
      </c>
      <c r="BGY11" s="508">
        <f>'Proy 2022 vs 2019'!KK10*BHB$4</f>
        <v>27883.713599999999</v>
      </c>
      <c r="BGZ11" s="508">
        <f>'Proy 2022 vs 2019'!KL10*BHB$4</f>
        <v>22306.970880000001</v>
      </c>
      <c r="BHA11" s="579"/>
      <c r="BHB11" s="580">
        <f>BHA11/BGY11</f>
        <v>0</v>
      </c>
      <c r="BHC11" s="508">
        <f>'Proy 2022 vs 2019'!KK10*BHF$4</f>
        <v>38340.106200000002</v>
      </c>
      <c r="BHD11" s="508">
        <f>'Proy 2022 vs 2019'!KL10*BHF$4</f>
        <v>30672.08496</v>
      </c>
      <c r="BHE11" s="579"/>
      <c r="BHF11" s="580">
        <f>BHE11/BHC11</f>
        <v>0</v>
      </c>
      <c r="BHG11" s="494">
        <f>BGE11+BGI11+BGM11+BGQ11+BGU11+BGY11+BHC11</f>
        <v>174273.21</v>
      </c>
      <c r="BHH11" s="489">
        <f>BGF11+BGJ11+BGN11+BGR11+BGV11+BGZ11+BHD11</f>
        <v>139418.568</v>
      </c>
      <c r="BHI11" s="608">
        <f>BGG11+BGK11+BGO11+BGS11+BGW11+BHA11+BHE11</f>
        <v>0</v>
      </c>
      <c r="BHJ11" s="590">
        <f>BHI11/BHG11</f>
        <v>0</v>
      </c>
      <c r="BHK11" s="508">
        <f>'Proy 2022 vs 2019'!KP10*BHN$4</f>
        <v>28778.461200000002</v>
      </c>
      <c r="BHL11" s="508">
        <f>'Proy 2022 vs 2019'!KQ10*BHN$4</f>
        <v>23022.768960000001</v>
      </c>
      <c r="BHM11" s="579"/>
      <c r="BHN11" s="580">
        <f>BHM11/BHK11</f>
        <v>0</v>
      </c>
      <c r="BHO11" s="508">
        <f>'Proy 2022 vs 2019'!KP10*BHR$4</f>
        <v>28778.461200000002</v>
      </c>
      <c r="BHP11" s="508">
        <f>'Proy 2022 vs 2019'!KQ10*BHR$4</f>
        <v>23022.768960000001</v>
      </c>
      <c r="BHQ11" s="579"/>
      <c r="BHR11" s="580">
        <f>BHQ11/BHO11</f>
        <v>0</v>
      </c>
      <c r="BHS11" s="508">
        <f>'Proy 2022 vs 2019'!KP10*BHV$4</f>
        <v>28778.461200000002</v>
      </c>
      <c r="BHT11" s="508">
        <f>'Proy 2022 vs 2019'!KQ10*BHV$4</f>
        <v>23022.768960000001</v>
      </c>
      <c r="BHU11" s="579"/>
      <c r="BHV11" s="580">
        <f>BHU11/BHS11</f>
        <v>0</v>
      </c>
      <c r="BHW11" s="508">
        <f>'Proy 2022 vs 2019'!KP10*BHZ$4</f>
        <v>28778.461200000002</v>
      </c>
      <c r="BHX11" s="508">
        <f>'Proy 2022 vs 2019'!KQ10*BHZ$4</f>
        <v>23022.768960000001</v>
      </c>
      <c r="BHY11" s="579"/>
      <c r="BHZ11" s="580">
        <f>BHY11/BHW11</f>
        <v>0</v>
      </c>
      <c r="BIA11" s="508">
        <f>'Proy 2022 vs 2019'!KP10*BID$4</f>
        <v>33574.871400000004</v>
      </c>
      <c r="BIB11" s="508">
        <f>'Proy 2022 vs 2019'!KQ10*BID$4</f>
        <v>26859.897120000005</v>
      </c>
      <c r="BIC11" s="579"/>
      <c r="BID11" s="580">
        <f>BIC11/BIA11</f>
        <v>0</v>
      </c>
      <c r="BIE11" s="508">
        <f>'Proy 2022 vs 2019'!KP10*BIH$4</f>
        <v>38371.281600000002</v>
      </c>
      <c r="BIF11" s="508">
        <f>'Proy 2022 vs 2019'!KQ10*BIH$4</f>
        <v>30697.025280000005</v>
      </c>
      <c r="BIG11" s="579"/>
      <c r="BIH11" s="580">
        <f>BIG11/BIE11</f>
        <v>0</v>
      </c>
      <c r="BII11" s="508">
        <f>'Proy 2022 vs 2019'!KP10*BIL$4</f>
        <v>52760.512200000005</v>
      </c>
      <c r="BIJ11" s="508">
        <f>'Proy 2022 vs 2019'!KQ10*BIL$4</f>
        <v>42208.409760000002</v>
      </c>
      <c r="BIK11" s="579"/>
      <c r="BIL11" s="580">
        <f>BIK11/BII11</f>
        <v>0</v>
      </c>
      <c r="BIM11" s="494">
        <f>BHK11+BHO11+BHS11+BHW11+BIA11+BIE11+BII11</f>
        <v>239820.51</v>
      </c>
      <c r="BIN11" s="489">
        <f>BHL11+BHP11+BHT11+BHX11+BIB11+BIF11+BIJ11</f>
        <v>191856.40800000002</v>
      </c>
      <c r="BIO11" s="608">
        <f>BHM11+BHQ11+BHU11+BHY11+BIC11+BIG11+BIK11</f>
        <v>0</v>
      </c>
      <c r="BIP11" s="590">
        <f>BIO11/BIM11</f>
        <v>0</v>
      </c>
      <c r="BIQ11" s="508">
        <f>'Proy 2022 vs 2019'!KU10*BIT$4</f>
        <v>27351.27</v>
      </c>
      <c r="BIR11" s="508">
        <f>'Proy 2022 vs 2019'!KV10*BIT$4</f>
        <v>21881.016</v>
      </c>
      <c r="BIS11" s="579"/>
      <c r="BIT11" s="580">
        <f>BIS11/BIQ11</f>
        <v>0</v>
      </c>
      <c r="BIU11" s="508">
        <f>'Proy 2022 vs 2019'!KU10*BIX$4</f>
        <v>27351.27</v>
      </c>
      <c r="BIV11" s="508">
        <f>'Proy 2022 vs 2019'!KV10*BIX$4</f>
        <v>21881.016</v>
      </c>
      <c r="BIW11" s="579"/>
      <c r="BIX11" s="580">
        <f>BIW11/BIU11</f>
        <v>0</v>
      </c>
      <c r="BIY11" s="508">
        <f>'Proy 2022 vs 2019'!KU10*BJB$4</f>
        <v>27351.27</v>
      </c>
      <c r="BIZ11" s="508">
        <f>'Proy 2022 vs 2019'!KV10*BJB$4</f>
        <v>21881.016</v>
      </c>
      <c r="BJA11" s="579"/>
      <c r="BJB11" s="580">
        <f>BJA11/BIY11</f>
        <v>0</v>
      </c>
      <c r="BJC11" s="508">
        <f>'Proy 2022 vs 2019'!KU10*BJF$4</f>
        <v>27351.27</v>
      </c>
      <c r="BJD11" s="508">
        <f>'Proy 2022 vs 2019'!KV10*BJF$4</f>
        <v>21881.016</v>
      </c>
      <c r="BJE11" s="579"/>
      <c r="BJF11" s="580">
        <f>BJE11/BJC11</f>
        <v>0</v>
      </c>
      <c r="BJG11" s="508">
        <f>'Proy 2022 vs 2019'!KU10*BJJ$4</f>
        <v>31909.815000000002</v>
      </c>
      <c r="BJH11" s="508">
        <f>'Proy 2022 vs 2019'!KV10*BJJ$4</f>
        <v>25527.852000000006</v>
      </c>
      <c r="BJI11" s="579"/>
      <c r="BJJ11" s="580">
        <f>BJI11/BJG11</f>
        <v>0</v>
      </c>
      <c r="BJK11" s="508">
        <f>'Proy 2022 vs 2019'!KU10*BJN$4</f>
        <v>36468.36</v>
      </c>
      <c r="BJL11" s="508">
        <f>'Proy 2022 vs 2019'!KV10*BJN$4</f>
        <v>29174.688000000002</v>
      </c>
      <c r="BJM11" s="579"/>
      <c r="BJN11" s="580">
        <f>BJM11/BJK11</f>
        <v>0</v>
      </c>
      <c r="BJO11" s="508">
        <f>'Proy 2022 vs 2019'!KU10*BJR$4</f>
        <v>50143.995000000003</v>
      </c>
      <c r="BJP11" s="508">
        <f>'Proy 2022 vs 2019'!KV10*BJR$4</f>
        <v>40115.196000000004</v>
      </c>
      <c r="BJQ11" s="579"/>
      <c r="BJR11" s="580">
        <f>BJQ11/BJO11</f>
        <v>0</v>
      </c>
      <c r="BJS11" s="494">
        <f>BIQ11+BIU11+BIY11+BJC11+BJG11+BJK11+BJO11</f>
        <v>227927.25</v>
      </c>
      <c r="BJT11" s="489">
        <f>BIR11+BIV11+BIZ11+BJD11+BJH11+BJL11+BJP11</f>
        <v>182341.8</v>
      </c>
      <c r="BJU11" s="589">
        <f>BIS11+BIW11+BJA11+BJE11+BJI11+BJM11+BJQ11</f>
        <v>0</v>
      </c>
      <c r="BJV11" s="590">
        <f>BJU11/BJS11</f>
        <v>0</v>
      </c>
      <c r="BJW11" s="508">
        <f>'Proy 2022 vs 2019'!KZ10*BJZ$4</f>
        <v>7923.9275999999991</v>
      </c>
      <c r="BJX11" s="508">
        <f>'Proy 2022 vs 2019'!LA10*BJZ$4</f>
        <v>6339.1420799999996</v>
      </c>
      <c r="BJY11" s="579"/>
      <c r="BJZ11" s="580">
        <f>BJY11/BJW11</f>
        <v>0</v>
      </c>
      <c r="BKA11" s="508">
        <f>'Proy 2022 vs 2019'!KZ10*BKD$4</f>
        <v>7923.9275999999991</v>
      </c>
      <c r="BKB11" s="508">
        <f>'Proy 2022 vs 2019'!LA10*BKD$4</f>
        <v>6339.1420799999996</v>
      </c>
      <c r="BKC11" s="579"/>
      <c r="BKD11" s="580">
        <f>BKC11/BKA11</f>
        <v>0</v>
      </c>
      <c r="BKE11" s="508">
        <f>'Proy 2022 vs 2019'!KZ10*BKH$4</f>
        <v>7923.9275999999991</v>
      </c>
      <c r="BKF11" s="508">
        <f>'Proy 2022 vs 2019'!LA10*BKH$4</f>
        <v>6339.1420799999996</v>
      </c>
      <c r="BKG11" s="579"/>
      <c r="BKH11" s="580">
        <f>BKG11/BKE11</f>
        <v>0</v>
      </c>
      <c r="BKI11" s="508">
        <f>'Proy 2022 vs 2019'!KZ10*BKL$4</f>
        <v>7923.9275999999991</v>
      </c>
      <c r="BKJ11" s="508">
        <f>'Proy 2022 vs 2019'!LA10*BKL$4</f>
        <v>6339.1420799999996</v>
      </c>
      <c r="BKK11" s="579"/>
      <c r="BKL11" s="580">
        <f>BKK11/BKI11</f>
        <v>0</v>
      </c>
      <c r="BKM11" s="508">
        <f>'Proy 2022 vs 2019'!KZ10*BKP$4</f>
        <v>9244.5822000000007</v>
      </c>
      <c r="BKN11" s="508">
        <f>'Proy 2022 vs 2019'!LA10*BKP$4</f>
        <v>7395.6657600000008</v>
      </c>
      <c r="BKO11" s="579"/>
      <c r="BKP11" s="580">
        <f>BKO11/BKM11</f>
        <v>0</v>
      </c>
      <c r="BKQ11" s="508">
        <f>'Proy 2022 vs 2019'!KZ10*BKT$4</f>
        <v>10565.236799999999</v>
      </c>
      <c r="BKR11" s="508">
        <f>'Proy 2022 vs 2019'!LA10*BKT$4</f>
        <v>8452.1894400000001</v>
      </c>
      <c r="BKS11" s="579"/>
      <c r="BKT11" s="580">
        <f>BKS11/BKQ11</f>
        <v>0</v>
      </c>
      <c r="BKU11" s="508">
        <f>'Proy 2022 vs 2019'!KZ10*BKX$4</f>
        <v>14527.200599999998</v>
      </c>
      <c r="BKV11" s="508">
        <f>'Proy 2022 vs 2019'!LA10*BKX$4</f>
        <v>11621.760480000001</v>
      </c>
      <c r="BKW11" s="579"/>
      <c r="BKX11" s="580">
        <f>BKW11/BKU11</f>
        <v>0</v>
      </c>
      <c r="BKY11" s="494">
        <f>BJW11+BKA11+BKE11+BKI11+BKM11+BKQ11+BKU11</f>
        <v>66032.73</v>
      </c>
      <c r="BKZ11" s="489">
        <f>BJX11+BKB11+BKF11+BKJ11+BKN11+BKR11+BKV11</f>
        <v>52826.183999999994</v>
      </c>
      <c r="BLA11" s="589">
        <f>BJY11+BKC11+BKG11+BKK11+BKO11+BKS11+BKW11</f>
        <v>0</v>
      </c>
      <c r="BLB11" s="590">
        <f>BLA11/BKY11</f>
        <v>0</v>
      </c>
    </row>
    <row r="12" spans="2:1666" ht="15.75" customHeight="1">
      <c r="B12" s="713" t="s">
        <v>530</v>
      </c>
      <c r="C12" s="508">
        <f>'Proy 2022 vs 2019'!$C$6*$F$4</f>
        <v>9529.1268</v>
      </c>
      <c r="D12" s="508">
        <f>'Proy 2022 vs 2019'!D11*$F$4</f>
        <v>6717.4766399999999</v>
      </c>
      <c r="E12" s="613"/>
      <c r="F12" s="580">
        <f>E12/C12</f>
        <v>0</v>
      </c>
      <c r="G12" s="738">
        <f>'Proy 2022 vs 2019'!C11*$J$4</f>
        <v>9596.3952000000008</v>
      </c>
      <c r="H12" s="508">
        <f>'Proy 2022 vs 2019'!D11*$J$4</f>
        <v>6717.4766399999999</v>
      </c>
      <c r="I12" s="613"/>
      <c r="J12" s="580">
        <f>I12/G12</f>
        <v>0</v>
      </c>
      <c r="K12" s="508">
        <f>'Proy 2022 vs 2019'!C11*$N$4</f>
        <v>9596.3952000000008</v>
      </c>
      <c r="L12" s="508">
        <f>'Proy 2022 vs 2019'!D11*N$4</f>
        <v>6717.4766399999999</v>
      </c>
      <c r="M12" s="613"/>
      <c r="N12" s="580">
        <f>M12/K12</f>
        <v>0</v>
      </c>
      <c r="O12" s="508">
        <f>'Proy 2022 vs 2019'!C11*R$4</f>
        <v>9596.3952000000008</v>
      </c>
      <c r="P12" s="508">
        <f>'Proy 2022 vs 2019'!D11*$R$4</f>
        <v>6717.4766399999999</v>
      </c>
      <c r="Q12" s="613"/>
      <c r="R12" s="580">
        <f>Q12/O12</f>
        <v>0</v>
      </c>
      <c r="S12" s="508">
        <f>'Proy 2022 vs 2019'!C11*V$4</f>
        <v>11195.794400000002</v>
      </c>
      <c r="T12" s="508">
        <f>'Proy 2022 vs 2019'!D11*V$4</f>
        <v>7837.0560800000012</v>
      </c>
      <c r="U12" s="613"/>
      <c r="V12" s="580">
        <f>U12/S12</f>
        <v>0</v>
      </c>
      <c r="W12" s="508">
        <f>'Proy 2022 vs 2019'!C11*Z$4</f>
        <v>12795.193600000001</v>
      </c>
      <c r="X12" s="508">
        <f>'Proy 2022 vs 2019'!D11*Z$4</f>
        <v>8956.6355199999998</v>
      </c>
      <c r="Y12" s="613"/>
      <c r="Z12" s="580">
        <f>Y12/W12</f>
        <v>0</v>
      </c>
      <c r="AA12" s="508">
        <f>'Proy 2022 vs 2019'!C11*AD$4</f>
        <v>17593.391200000002</v>
      </c>
      <c r="AB12" s="508">
        <f>'Proy 2022 vs 2019'!D11*AD$4</f>
        <v>12315.37384</v>
      </c>
      <c r="AC12" s="613"/>
      <c r="AD12" s="580">
        <f>AC12/AA12</f>
        <v>0</v>
      </c>
      <c r="AE12" s="494">
        <f>C12+G12+K12+O12+S12+W12+AA12</f>
        <v>79902.691600000006</v>
      </c>
      <c r="AF12" s="489">
        <f>D12+H12+L12+P12+T12+X12+AB12</f>
        <v>55978.971999999994</v>
      </c>
      <c r="AG12" s="607">
        <f>E12+I12+M12+Q12+U12+Y12+AC12</f>
        <v>0</v>
      </c>
      <c r="AH12" s="590">
        <f>AG12/AE12</f>
        <v>0</v>
      </c>
      <c r="AI12" s="508">
        <f>'Proy 2022 vs 2019'!H11*AL$4</f>
        <v>10669.761599999998</v>
      </c>
      <c r="AJ12" s="526">
        <f>'Proy 2022 vs 2019'!I11*AL$4</f>
        <v>7468.8331199999984</v>
      </c>
      <c r="AK12" s="579"/>
      <c r="AL12" s="580">
        <f>AK12/AI12</f>
        <v>0</v>
      </c>
      <c r="AM12" s="508">
        <f>'Proy 2022 vs 2019'!H11*AP$4</f>
        <v>10669.761599999998</v>
      </c>
      <c r="AN12" s="508">
        <f>'Proy 2022 vs 2019'!I11*AP$4</f>
        <v>7468.8331199999984</v>
      </c>
      <c r="AO12" s="579"/>
      <c r="AP12" s="580">
        <f>AO12/AM12</f>
        <v>0</v>
      </c>
      <c r="AQ12" s="508">
        <f>'Proy 2022 vs 2019'!H11*AT$4</f>
        <v>10669.761599999998</v>
      </c>
      <c r="AR12" s="508">
        <f>'Proy 2022 vs 2019'!I11*AT$4</f>
        <v>7468.8331199999984</v>
      </c>
      <c r="AS12" s="579"/>
      <c r="AT12" s="580">
        <f>AS12/AQ12</f>
        <v>0</v>
      </c>
      <c r="AU12" s="508">
        <f>'Proy 2022 vs 2019'!H11*AX$4</f>
        <v>10669.761599999998</v>
      </c>
      <c r="AV12" s="508">
        <f>'Proy 2022 vs 2019'!I11*AX$4</f>
        <v>7468.8331199999984</v>
      </c>
      <c r="AW12" s="579"/>
      <c r="AX12" s="580">
        <f>AW12/AU12</f>
        <v>0</v>
      </c>
      <c r="AY12" s="508">
        <f>'Proy 2022 vs 2019'!H11*BB$4</f>
        <v>12448.055200000001</v>
      </c>
      <c r="AZ12" s="508">
        <f>'Proy 2022 vs 2019'!I11*BB$4</f>
        <v>8713.6386399999992</v>
      </c>
      <c r="BA12" s="579"/>
      <c r="BB12" s="580">
        <f>BA12/AY12</f>
        <v>0</v>
      </c>
      <c r="BC12" s="508">
        <f>'Proy 2022 vs 2019'!H11*BF$4</f>
        <v>14226.3488</v>
      </c>
      <c r="BD12" s="508">
        <f>'Proy 2022 vs 2019'!I11*BF$4</f>
        <v>9958.4441599999991</v>
      </c>
      <c r="BE12" s="579"/>
      <c r="BF12" s="580">
        <f>BE12/BC12</f>
        <v>0</v>
      </c>
      <c r="BG12" s="508">
        <f>'Proy 2022 vs 2019'!H11*BJ$4</f>
        <v>19561.229599999999</v>
      </c>
      <c r="BH12" s="508">
        <f>'Proy 2022 vs 2019'!I11*BJ$4</f>
        <v>13692.860719999999</v>
      </c>
      <c r="BI12" s="579"/>
      <c r="BJ12" s="580">
        <f>BI12/BG12</f>
        <v>0</v>
      </c>
      <c r="BK12" s="494">
        <f>AI12+AM12+AQ12+AU12+AY12+BC12+BG12</f>
        <v>88914.68</v>
      </c>
      <c r="BL12" s="489">
        <f>AJ12+AN12+AR12+AV12+AZ12+BD12+BH12</f>
        <v>62240.275999999991</v>
      </c>
      <c r="BM12" s="608">
        <f>AK12+AO12+AS12+AW12+BA12+BE12+BI12</f>
        <v>0</v>
      </c>
      <c r="BN12" s="590">
        <f>BM12/BK12</f>
        <v>0</v>
      </c>
      <c r="BO12" s="508">
        <f>'Proy 2022 vs 2019'!M11*BR$4</f>
        <v>9849.8556000000008</v>
      </c>
      <c r="BP12" s="508">
        <f>'Proy 2022 vs 2019'!N11*BR$4</f>
        <v>6894.8989199999996</v>
      </c>
      <c r="BQ12" s="579"/>
      <c r="BR12" s="580">
        <f>BQ12/BO12</f>
        <v>0</v>
      </c>
      <c r="BS12" s="508">
        <f>'Proy 2022 vs 2019'!M11*BV$4</f>
        <v>9849.8556000000008</v>
      </c>
      <c r="BT12" s="508">
        <f>'Proy 2022 vs 2019'!N11*BV$4</f>
        <v>6894.8989199999996</v>
      </c>
      <c r="BU12" s="579"/>
      <c r="BV12" s="580">
        <f>BU12/BS12</f>
        <v>0</v>
      </c>
      <c r="BW12" s="508">
        <f>'Proy 2022 vs 2019'!M11*BZ$4</f>
        <v>9849.8556000000008</v>
      </c>
      <c r="BX12" s="508">
        <f>'Proy 2022 vs 2019'!N11*BZ$4</f>
        <v>6894.8989199999996</v>
      </c>
      <c r="BY12" s="579"/>
      <c r="BZ12" s="580">
        <f>BY12/BW12</f>
        <v>0</v>
      </c>
      <c r="CA12" s="508">
        <f>'Proy 2022 vs 2019'!M11*CD$4</f>
        <v>9849.8556000000008</v>
      </c>
      <c r="CB12" s="508">
        <f>'Proy 2022 vs 2019'!N11*CD$4</f>
        <v>6894.8989199999996</v>
      </c>
      <c r="CC12" s="579"/>
      <c r="CD12" s="580">
        <f>CC12/CA12</f>
        <v>0</v>
      </c>
      <c r="CE12" s="508">
        <f>'Proy 2022 vs 2019'!M11*CH$4</f>
        <v>11491.498200000002</v>
      </c>
      <c r="CF12" s="508">
        <f>'Proy 2022 vs 2019'!N11*CH$4</f>
        <v>8044.0487400000011</v>
      </c>
      <c r="CG12" s="579"/>
      <c r="CH12" s="580">
        <f>CG12/CE12</f>
        <v>0</v>
      </c>
      <c r="CI12" s="508">
        <f>'Proy 2022 vs 2019'!M11*CL$4</f>
        <v>13133.140800000001</v>
      </c>
      <c r="CJ12" s="508">
        <f>'Proy 2022 vs 2019'!N11*CL$4</f>
        <v>9193.1985600000007</v>
      </c>
      <c r="CK12" s="579"/>
      <c r="CL12" s="580">
        <f>CK12/CI12</f>
        <v>0</v>
      </c>
      <c r="CM12" s="508">
        <f>'Proy 2022 vs 2019'!M11*CP$4</f>
        <v>18058.068600000002</v>
      </c>
      <c r="CN12" s="508">
        <f>'Proy 2022 vs 2019'!N11*CP$4</f>
        <v>12640.648020000001</v>
      </c>
      <c r="CO12" s="579"/>
      <c r="CP12" s="580">
        <f>CO12/CM12</f>
        <v>0</v>
      </c>
      <c r="CQ12" s="494">
        <f>BO12+BS12+BW12+CA12+CE12+CI12+CM12</f>
        <v>82082.13</v>
      </c>
      <c r="CR12" s="489">
        <f>BP12+BT12+BX12+CB12+CF12+CJ12+CN12</f>
        <v>57457.491000000002</v>
      </c>
      <c r="CS12" s="608">
        <f>BQ12+BU12+BY12+CC12+CG12+CK12+CO12</f>
        <v>0</v>
      </c>
      <c r="CT12" s="590">
        <f>CS12/CQ12</f>
        <v>0</v>
      </c>
      <c r="CU12" s="508">
        <f>'Proy 2022 vs 2019'!R11*CX$4</f>
        <v>11341.6188</v>
      </c>
      <c r="CV12" s="508">
        <f>'Proy 2022 vs 2019'!S11*CX$4</f>
        <v>6351.306528000001</v>
      </c>
      <c r="CW12" s="579"/>
      <c r="CX12" s="580">
        <f>CW12/CU12</f>
        <v>0</v>
      </c>
      <c r="CY12" s="508">
        <f>'Proy 2022 vs 2019'!R11*DB$4</f>
        <v>11341.6188</v>
      </c>
      <c r="CZ12" s="508">
        <f>'Proy 2022 vs 2019'!S11*DB$4</f>
        <v>6351.306528000001</v>
      </c>
      <c r="DA12" s="579"/>
      <c r="DB12" s="580">
        <f>DA12/CY12</f>
        <v>0</v>
      </c>
      <c r="DC12" s="508">
        <f>'Proy 2022 vs 2019'!R11*DF$4</f>
        <v>11341.6188</v>
      </c>
      <c r="DD12" s="508">
        <f>'Proy 2022 vs 2019'!S11*DF$4</f>
        <v>6351.306528000001</v>
      </c>
      <c r="DE12" s="579"/>
      <c r="DF12" s="580">
        <f>DE12/DC12</f>
        <v>0</v>
      </c>
      <c r="DG12" s="508">
        <f>'Proy 2022 vs 2019'!R11*DJ$4</f>
        <v>11341.6188</v>
      </c>
      <c r="DH12" s="508">
        <f>'Proy 2022 vs 2019'!S11*DJ$4</f>
        <v>6351.306528000001</v>
      </c>
      <c r="DI12" s="579"/>
      <c r="DJ12" s="580">
        <f>DI12/DG12</f>
        <v>0</v>
      </c>
      <c r="DK12" s="508">
        <f>'Proy 2022 vs 2019'!R11*DN$4</f>
        <v>13231.888600000002</v>
      </c>
      <c r="DL12" s="508">
        <f>'Proy 2022 vs 2019'!S11*DN$4</f>
        <v>7409.8576160000021</v>
      </c>
      <c r="DM12" s="579"/>
      <c r="DN12" s="580">
        <f>DM12/DK12</f>
        <v>0</v>
      </c>
      <c r="DO12" s="508">
        <f>'Proy 2022 vs 2019'!R11*DR$4</f>
        <v>15122.1584</v>
      </c>
      <c r="DP12" s="508">
        <f>'Proy 2022 vs 2019'!S11*DR$4</f>
        <v>8468.4087040000013</v>
      </c>
      <c r="DQ12" s="579"/>
      <c r="DR12" s="580">
        <f>DQ12/DO12</f>
        <v>0</v>
      </c>
      <c r="DS12" s="508">
        <f>'Proy 2022 vs 2019'!R11*DV$4</f>
        <v>20792.967800000002</v>
      </c>
      <c r="DT12" s="508">
        <f>'Proy 2022 vs 2019'!S11*DV$4</f>
        <v>11644.061968000002</v>
      </c>
      <c r="DU12" s="579"/>
      <c r="DV12" s="580">
        <f>DU12/DS12</f>
        <v>0</v>
      </c>
      <c r="DW12" s="494">
        <f>CU12+CY12+DC12+DG12+DK12+DO12+DS12</f>
        <v>94513.49</v>
      </c>
      <c r="DX12" s="489">
        <f>CV12+CZ12+DD12+DH12+DL12+DP12+DT12</f>
        <v>52927.554400000008</v>
      </c>
      <c r="DY12" s="589">
        <f>CW12+DA12+DE12+DI12+DM12+DQ12+DU12</f>
        <v>0</v>
      </c>
      <c r="DZ12" s="590">
        <f>DY12/DW12</f>
        <v>0</v>
      </c>
      <c r="EA12" s="508">
        <f>'Proy 2022 vs 2019'!AB11*ED$4</f>
        <v>10300.816799999999</v>
      </c>
      <c r="EB12" s="508">
        <f>'Proy 2022 vs 2019'!AC11*ED$4</f>
        <v>5768.4574080000002</v>
      </c>
      <c r="EC12" s="613"/>
      <c r="ED12" s="580">
        <f>EC12/EA12</f>
        <v>0</v>
      </c>
      <c r="EE12" s="508">
        <f>'Proy 2022 vs 2019'!AB11*EH$4</f>
        <v>10300.816799999999</v>
      </c>
      <c r="EF12" s="508">
        <f>'Proy 2022 vs 2019'!AC11*EH$4</f>
        <v>5768.4574080000002</v>
      </c>
      <c r="EG12" s="579"/>
      <c r="EH12" s="580">
        <f>EG12/EE12</f>
        <v>0</v>
      </c>
      <c r="EI12" s="508">
        <f>'Proy 2022 vs 2019'!AB11*EL$4</f>
        <v>10300.816799999999</v>
      </c>
      <c r="EJ12" s="508">
        <f>'Proy 2022 vs 2019'!AC11*EL$4</f>
        <v>5768.4574080000002</v>
      </c>
      <c r="EK12" s="579"/>
      <c r="EL12" s="580">
        <f>EK12/EI12</f>
        <v>0</v>
      </c>
      <c r="EM12" s="508">
        <f>'Proy 2022 vs 2019'!AB11*EP$4</f>
        <v>10300.816799999999</v>
      </c>
      <c r="EN12" s="508">
        <f>'Proy 2022 vs 2019'!AC11*EP$4</f>
        <v>5768.4574080000002</v>
      </c>
      <c r="EO12" s="579"/>
      <c r="EP12" s="580">
        <f>EO12/EM12</f>
        <v>0</v>
      </c>
      <c r="EQ12" s="508">
        <f>'Proy 2022 vs 2019'!AB11*ET$4</f>
        <v>12017.619600000002</v>
      </c>
      <c r="ER12" s="508">
        <f>'Proy 2022 vs 2019'!AC11*ET$4</f>
        <v>6729.8669760000021</v>
      </c>
      <c r="ES12" s="579"/>
      <c r="ET12" s="580">
        <f>ES12/EQ12</f>
        <v>0</v>
      </c>
      <c r="EU12" s="508">
        <f>'Proy 2022 vs 2019'!AB11*EX$4</f>
        <v>13734.422399999999</v>
      </c>
      <c r="EV12" s="508">
        <f>'Proy 2022 vs 2019'!AC11*EX$4</f>
        <v>7691.2765440000012</v>
      </c>
      <c r="EW12" s="579"/>
      <c r="EX12" s="580">
        <f>EW12/EU12</f>
        <v>0</v>
      </c>
      <c r="EY12" s="508">
        <f>'Proy 2022 vs 2019'!AB11*FB$4</f>
        <v>18884.8308</v>
      </c>
      <c r="EZ12" s="508">
        <f>'Proy 2022 vs 2019'!AC11*FB$4</f>
        <v>10575.505248000001</v>
      </c>
      <c r="FA12" s="579"/>
      <c r="FB12" s="580">
        <f>FA12/EY12</f>
        <v>0</v>
      </c>
      <c r="FC12" s="494">
        <f>EA12+EE12+EI12+EM12+EQ12+EU12+EY12</f>
        <v>85840.139999999985</v>
      </c>
      <c r="FD12" s="489">
        <f>EB12+EF12+EJ12+EN12+ER12+EV12+EZ12</f>
        <v>48070.478400000007</v>
      </c>
      <c r="FE12" s="670">
        <f>EC12+EG12+EK12+EO12+ES12+EW12+FA12</f>
        <v>0</v>
      </c>
      <c r="FF12" s="663">
        <f>FE12/FC12</f>
        <v>0</v>
      </c>
      <c r="FG12" s="508">
        <f>'Proy 2022 vs 2019'!AG11*FJ$4</f>
        <v>14764.457999999999</v>
      </c>
      <c r="FH12" s="508">
        <f>'Proy 2022 vs 2019'!AH11*FJ$4</f>
        <v>8858.6747999999989</v>
      </c>
      <c r="FI12" s="579"/>
      <c r="FJ12" s="580">
        <f>FI12/FG12</f>
        <v>0</v>
      </c>
      <c r="FK12" s="508">
        <f>'Proy 2022 vs 2019'!AG11*FN$4</f>
        <v>14764.457999999999</v>
      </c>
      <c r="FL12" s="508">
        <f>'Proy 2022 vs 2019'!AH11*FN$4</f>
        <v>8858.6747999999989</v>
      </c>
      <c r="FM12" s="579"/>
      <c r="FN12" s="580">
        <f>FM12/FK12</f>
        <v>0</v>
      </c>
      <c r="FO12" s="508">
        <f>'Proy 2022 vs 2019'!AG11*FR$4</f>
        <v>14764.457999999999</v>
      </c>
      <c r="FP12" s="508">
        <f>'Proy 2022 vs 2019'!AH11*FR$4</f>
        <v>8858.6747999999989</v>
      </c>
      <c r="FQ12" s="579"/>
      <c r="FR12" s="580">
        <f>FQ12/FO12</f>
        <v>0</v>
      </c>
      <c r="FS12" s="508">
        <f>'Proy 2022 vs 2019'!AG11*FV$4</f>
        <v>14764.457999999999</v>
      </c>
      <c r="FT12" s="508">
        <f>'Proy 2022 vs 2019'!AH11*FV$4</f>
        <v>8858.6747999999989</v>
      </c>
      <c r="FU12" s="579"/>
      <c r="FV12" s="580">
        <f>FU12/FS12</f>
        <v>0</v>
      </c>
      <c r="FW12" s="508">
        <f>'Proy 2022 vs 2019'!AG11*FZ$4</f>
        <v>17225.201000000001</v>
      </c>
      <c r="FX12" s="508">
        <f>'Proy 2022 vs 2019'!AH11*FZ$4</f>
        <v>10335.1206</v>
      </c>
      <c r="FY12" s="579"/>
      <c r="FZ12" s="580">
        <f>FY12/FW12</f>
        <v>0</v>
      </c>
      <c r="GA12" s="508">
        <f>'Proy 2022 vs 2019'!AG11*GD$4</f>
        <v>19685.944</v>
      </c>
      <c r="GB12" s="508">
        <f>'Proy 2022 vs 2019'!AH11*GD$4</f>
        <v>11811.5664</v>
      </c>
      <c r="GC12" s="579"/>
      <c r="GD12" s="580">
        <f>GC12/GA12</f>
        <v>0</v>
      </c>
      <c r="GE12" s="508">
        <f>'Proy 2022 vs 2019'!AG11*GH$4</f>
        <v>27068.172999999999</v>
      </c>
      <c r="GF12" s="508">
        <f>'Proy 2022 vs 2019'!AH11*GH$4</f>
        <v>16240.903799999998</v>
      </c>
      <c r="GG12" s="579"/>
      <c r="GH12" s="580">
        <f>GG12/GE12</f>
        <v>0</v>
      </c>
      <c r="GI12" s="494">
        <f>FG12+FK12+FO12+FS12+FW12+GA12+GE12</f>
        <v>123037.15</v>
      </c>
      <c r="GJ12" s="489">
        <f>FH12+FL12+FP12+FT12+FX12+GB12+GF12</f>
        <v>73822.289999999994</v>
      </c>
      <c r="GK12" s="671">
        <f>FI12+FM12+FQ12+FU12+FY12+GC12+GG12</f>
        <v>0</v>
      </c>
      <c r="GL12" s="663">
        <f>GK12/GI12</f>
        <v>0</v>
      </c>
      <c r="GM12" s="508">
        <f>'Proy 2022 vs 2019'!AL11*GP$4</f>
        <v>9374.1071999999986</v>
      </c>
      <c r="GN12" s="508">
        <f>'Proy 2022 vs 2019'!AM11*GP$4</f>
        <v>5624.46432</v>
      </c>
      <c r="GO12" s="579"/>
      <c r="GP12" s="580">
        <f>GO12/GM12</f>
        <v>0</v>
      </c>
      <c r="GQ12" s="508">
        <f>'Proy 2022 vs 2019'!AL11*GT$4</f>
        <v>9374.1071999999986</v>
      </c>
      <c r="GR12" s="508">
        <f>'Proy 2022 vs 2019'!AM11*GT$4</f>
        <v>5624.46432</v>
      </c>
      <c r="GS12" s="579"/>
      <c r="GT12" s="580">
        <f>GS12/GQ12</f>
        <v>0</v>
      </c>
      <c r="GU12" s="508">
        <f>'Proy 2022 vs 2019'!AL11*GX$4</f>
        <v>9374.1071999999986</v>
      </c>
      <c r="GV12" s="508">
        <f>'Proy 2022 vs 2019'!AM11*GX$4</f>
        <v>5624.46432</v>
      </c>
      <c r="GW12" s="579"/>
      <c r="GX12" s="580">
        <f>GW12/GU12</f>
        <v>0</v>
      </c>
      <c r="GY12" s="508">
        <f>'Proy 2022 vs 2019'!AL11*HB$4</f>
        <v>9374.1071999999986</v>
      </c>
      <c r="GZ12" s="508">
        <f>'Proy 2022 vs 2019'!AM11*HB$4</f>
        <v>5624.46432</v>
      </c>
      <c r="HA12" s="579"/>
      <c r="HB12" s="580">
        <f>HA12/GY12</f>
        <v>0</v>
      </c>
      <c r="HC12" s="508">
        <f>'Proy 2022 vs 2019'!AL11*HF$4</f>
        <v>10936.458400000001</v>
      </c>
      <c r="HD12" s="508">
        <f>'Proy 2022 vs 2019'!AM11*HF$4</f>
        <v>6561.8750400000008</v>
      </c>
      <c r="HE12" s="579"/>
      <c r="HF12" s="580">
        <f>HE12/HC12</f>
        <v>0</v>
      </c>
      <c r="HG12" s="508">
        <f>'Proy 2022 vs 2019'!AL11*HJ$4</f>
        <v>12498.809600000001</v>
      </c>
      <c r="HH12" s="508">
        <f>'Proy 2022 vs 2019'!AM11*HJ$4</f>
        <v>7499.2857599999998</v>
      </c>
      <c r="HI12" s="579"/>
      <c r="HJ12" s="580">
        <f>HI12/HG12</f>
        <v>0</v>
      </c>
      <c r="HK12" s="508">
        <f>'Proy 2022 vs 2019'!AL11*HN$4</f>
        <v>17185.8632</v>
      </c>
      <c r="HL12" s="508">
        <f>'Proy 2022 vs 2019'!AM11*HN$4</f>
        <v>10311.51792</v>
      </c>
      <c r="HM12" s="579"/>
      <c r="HN12" s="580">
        <f>HM12/HK12</f>
        <v>0</v>
      </c>
      <c r="HO12" s="494">
        <f>GM12+GQ12+GU12+GY12+HC12+HG12+HK12</f>
        <v>78117.56</v>
      </c>
      <c r="HP12" s="489">
        <f>GN12+GR12+GV12+GZ12+HD12+HH12+HL12</f>
        <v>46870.536</v>
      </c>
      <c r="HQ12" s="671">
        <f>GO12+GS12+GW12+HA12+HE12+HI12+HM12</f>
        <v>0</v>
      </c>
      <c r="HR12" s="663">
        <f>HQ12/HO12</f>
        <v>0</v>
      </c>
      <c r="HS12" s="508">
        <f>'Proy 2022 vs 2019'!AL11*HV$4</f>
        <v>9374.1071999999986</v>
      </c>
      <c r="HT12" s="508">
        <f>'Proy 2022 vs 2019'!AM11*HV$4</f>
        <v>5624.46432</v>
      </c>
      <c r="HU12" s="579"/>
      <c r="HV12" s="580">
        <f>HU12/HS12</f>
        <v>0</v>
      </c>
      <c r="HW12" s="508">
        <f>'Proy 2022 vs 2019'!AL11*HZ$4</f>
        <v>9374.1071999999986</v>
      </c>
      <c r="HX12" s="508">
        <f>'Proy 2022 vs 2019'!AM11*HZ$4</f>
        <v>5624.46432</v>
      </c>
      <c r="HY12" s="579"/>
      <c r="HZ12" s="580">
        <f>HY12/HW12</f>
        <v>0</v>
      </c>
      <c r="IA12" s="508">
        <f>'Proy 2022 vs 2019'!AL11*ID$4</f>
        <v>9374.1071999999986</v>
      </c>
      <c r="IB12" s="508">
        <f>'Proy 2022 vs 2019'!AM11*ID$4</f>
        <v>5624.46432</v>
      </c>
      <c r="IC12" s="579"/>
      <c r="ID12" s="580">
        <f>IC12/IA12</f>
        <v>0</v>
      </c>
      <c r="IE12" s="508">
        <f>'Proy 2022 vs 2019'!AL11*IH$4</f>
        <v>9374.1071999999986</v>
      </c>
      <c r="IF12" s="508">
        <f>'Proy 2022 vs 2019'!AM11*IH$4</f>
        <v>5624.46432</v>
      </c>
      <c r="IG12" s="579"/>
      <c r="IH12" s="580">
        <f>IG12/IE12</f>
        <v>0</v>
      </c>
      <c r="II12" s="508">
        <f>'Proy 2022 vs 2019'!AL11*IL$4</f>
        <v>10936.458400000001</v>
      </c>
      <c r="IJ12" s="508">
        <f>'Proy 2022 vs 2019'!AM11*IL$4</f>
        <v>6561.8750400000008</v>
      </c>
      <c r="IK12" s="579"/>
      <c r="IL12" s="580">
        <f>IK12/II12</f>
        <v>0</v>
      </c>
      <c r="IM12" s="508">
        <f>'Proy 2022 vs 2019'!AL11*IP$4</f>
        <v>12498.809600000001</v>
      </c>
      <c r="IN12" s="508">
        <f>'Proy 2022 vs 2019'!AM11*IP$4</f>
        <v>7499.2857599999998</v>
      </c>
      <c r="IO12" s="579"/>
      <c r="IP12" s="580">
        <f>IO12/IM12</f>
        <v>0</v>
      </c>
      <c r="IQ12" s="508">
        <f>'Proy 2022 vs 2019'!AL11*IT$4</f>
        <v>17185.8632</v>
      </c>
      <c r="IR12" s="508">
        <f>'Proy 2022 vs 2019'!AM11*IT$4</f>
        <v>10311.51792</v>
      </c>
      <c r="IS12" s="579"/>
      <c r="IT12" s="580">
        <f>IS12/IQ12</f>
        <v>0</v>
      </c>
      <c r="IU12" s="494">
        <f>HS12+HW12+IA12+IE12+II12+IM12+IQ12</f>
        <v>78117.56</v>
      </c>
      <c r="IV12" s="489">
        <f>HT12+HX12+IB12+IF12+IJ12+IN12+IR12</f>
        <v>46870.536</v>
      </c>
      <c r="IW12" s="662">
        <f>HU12+HY12+IC12+IG12+IK12+IO12+IS12</f>
        <v>0</v>
      </c>
      <c r="IX12" s="663">
        <f>IW12/IU12</f>
        <v>0</v>
      </c>
      <c r="IY12" s="508">
        <f>'Proy 2022 vs 2019'!BA11*JB$4</f>
        <v>12396.729600000001</v>
      </c>
      <c r="IZ12" s="508">
        <f>'Proy 2022 vs 2019'!BB11*JB$4</f>
        <v>8305.8088320000006</v>
      </c>
      <c r="JA12" s="613"/>
      <c r="JB12" s="580">
        <f>JA12/IY12</f>
        <v>0</v>
      </c>
      <c r="JC12" s="508">
        <f>'Proy 2022 vs 2019'!BA11*JF$4</f>
        <v>12396.729600000001</v>
      </c>
      <c r="JD12" s="508">
        <f>'Proy 2022 vs 2019'!BB11*JF$4</f>
        <v>8305.8088320000006</v>
      </c>
      <c r="JE12" s="613"/>
      <c r="JF12" s="580">
        <f>JE12/JC12</f>
        <v>0</v>
      </c>
      <c r="JG12" s="508">
        <f>'Proy 2022 vs 2019'!BA11*JJ$4</f>
        <v>12396.729600000001</v>
      </c>
      <c r="JH12" s="508">
        <f>'Proy 2022 vs 2019'!BB11*JJ$4</f>
        <v>8305.8088320000006</v>
      </c>
      <c r="JI12" s="613"/>
      <c r="JJ12" s="580">
        <f>JI12/JG12</f>
        <v>0</v>
      </c>
      <c r="JK12" s="508">
        <f>'Proy 2022 vs 2019'!BA11*JN$4</f>
        <v>12396.729600000001</v>
      </c>
      <c r="JL12" s="508">
        <f>'Proy 2022 vs 2019'!BB11*JN$4</f>
        <v>8305.8088320000006</v>
      </c>
      <c r="JM12" s="613"/>
      <c r="JN12" s="580">
        <f>JM12/JK12</f>
        <v>0</v>
      </c>
      <c r="JO12" s="508">
        <f>'Proy 2022 vs 2019'!BA11*JR$4</f>
        <v>14462.851200000001</v>
      </c>
      <c r="JP12" s="508">
        <f>'Proy 2022 vs 2019'!BB11*JR$4</f>
        <v>9690.1103040000016</v>
      </c>
      <c r="JQ12" s="613"/>
      <c r="JR12" s="580">
        <f>JQ12/JO12</f>
        <v>0</v>
      </c>
      <c r="JS12" s="508">
        <f>'Proy 2022 vs 2019'!BA11*JV$4</f>
        <v>16528.9728</v>
      </c>
      <c r="JT12" s="508">
        <f>'Proy 2022 vs 2019'!BB11*JV$4</f>
        <v>11074.411776000001</v>
      </c>
      <c r="JU12" s="613"/>
      <c r="JV12" s="580">
        <f>JU12/JS12</f>
        <v>0</v>
      </c>
      <c r="JW12" s="508">
        <f>'Proy 2022 vs 2019'!BA11*JZ$4</f>
        <v>22727.337599999999</v>
      </c>
      <c r="JX12" s="508">
        <f>'Proy 2022 vs 2019'!BB11*JZ$4</f>
        <v>15227.316192</v>
      </c>
      <c r="JY12" s="613"/>
      <c r="JZ12" s="580">
        <f>JY12/JW12</f>
        <v>0</v>
      </c>
      <c r="KA12" s="494">
        <f>IY12+JC12+JG12+JK12+JO12+JS12+JW12</f>
        <v>103306.08</v>
      </c>
      <c r="KB12" s="489">
        <f>IZ12+JD12+JH12+JL12+JP12+JT12+JX12</f>
        <v>69215.073600000003</v>
      </c>
      <c r="KC12" s="607">
        <f>JA12+JE12+JI12+JM12+JQ12+JU12+JY12</f>
        <v>0</v>
      </c>
      <c r="KD12" s="590">
        <f>KC12/KA12</f>
        <v>0</v>
      </c>
      <c r="KE12" s="508">
        <f>'Proy 2022 vs 2019'!BF11*KH$4</f>
        <v>12308.856</v>
      </c>
      <c r="KF12" s="508">
        <f>'Proy 2022 vs 2019'!BG11*KH$4</f>
        <v>8246.9335200000005</v>
      </c>
      <c r="KG12" s="579"/>
      <c r="KH12" s="580">
        <f>KG12/KE12</f>
        <v>0</v>
      </c>
      <c r="KI12" s="508">
        <f>'Proy 2022 vs 2019'!BF11*KL$4</f>
        <v>12308.856</v>
      </c>
      <c r="KJ12" s="508">
        <f>'Proy 2022 vs 2019'!BG11*KL$4</f>
        <v>8246.9335200000005</v>
      </c>
      <c r="KK12" s="579"/>
      <c r="KL12" s="580">
        <f>KK12/KI12</f>
        <v>0</v>
      </c>
      <c r="KM12" s="508">
        <f>'Proy 2022 vs 2019'!BF11*KP$4</f>
        <v>12308.856</v>
      </c>
      <c r="KN12" s="508">
        <f>'Proy 2022 vs 2019'!BG11*KP$4</f>
        <v>8246.9335200000005</v>
      </c>
      <c r="KO12" s="579"/>
      <c r="KP12" s="580">
        <f>KO12/KM12</f>
        <v>0</v>
      </c>
      <c r="KQ12" s="508">
        <f>'Proy 2022 vs 2019'!BF11*KT$4</f>
        <v>12308.856</v>
      </c>
      <c r="KR12" s="508">
        <f>'Proy 2022 vs 2019'!BG11*KT$4</f>
        <v>8246.9335200000005</v>
      </c>
      <c r="KS12" s="579"/>
      <c r="KT12" s="580">
        <f>KS12/KQ12</f>
        <v>0</v>
      </c>
      <c r="KU12" s="508">
        <f>'Proy 2022 vs 2019'!BF11*KX$4</f>
        <v>14360.332000000002</v>
      </c>
      <c r="KV12" s="508">
        <f>'Proy 2022 vs 2019'!BG11*KX$4</f>
        <v>9621.4224400000021</v>
      </c>
      <c r="KW12" s="579"/>
      <c r="KX12" s="580">
        <f>KW12/KU12</f>
        <v>0</v>
      </c>
      <c r="KY12" s="508">
        <f>'Proy 2022 vs 2019'!BF11*LB$4</f>
        <v>16411.808000000001</v>
      </c>
      <c r="KZ12" s="508">
        <f>'Proy 2022 vs 2019'!BG11*LB$4</f>
        <v>10995.911360000002</v>
      </c>
      <c r="LA12" s="579"/>
      <c r="LB12" s="580">
        <f>LA12/KY12</f>
        <v>0</v>
      </c>
      <c r="LC12" s="508">
        <f>'Proy 2022 vs 2019'!BF11*LF$4</f>
        <v>22566.236000000001</v>
      </c>
      <c r="LD12" s="508">
        <f>'Proy 2022 vs 2019'!BG11*LF$4</f>
        <v>15119.378120000003</v>
      </c>
      <c r="LE12" s="579"/>
      <c r="LF12" s="580">
        <f>LE12/LC12</f>
        <v>0</v>
      </c>
      <c r="LG12" s="494">
        <f>KE12+KI12+KM12+KQ12+KU12+KY12+LC12</f>
        <v>102573.8</v>
      </c>
      <c r="LH12" s="489">
        <f>KF12+KJ12+KN12+KR12+KV12+KZ12+LD12</f>
        <v>68724.446000000011</v>
      </c>
      <c r="LI12" s="608">
        <f>KG12+KK12+KO12+KS12+KW12+LA12+LE12</f>
        <v>0</v>
      </c>
      <c r="LJ12" s="590">
        <f>LI12/LG12</f>
        <v>0</v>
      </c>
      <c r="LK12" s="508">
        <f>'Proy 2022 vs 2019'!BK11*LN$4</f>
        <v>15573.992399999999</v>
      </c>
      <c r="LL12" s="508">
        <f>'Proy 2022 vs 2019'!BL11*LN$4</f>
        <v>10434.574908000001</v>
      </c>
      <c r="LM12" s="579"/>
      <c r="LN12" s="580">
        <f>LM12/LK12</f>
        <v>0</v>
      </c>
      <c r="LO12" s="508">
        <f>'Proy 2022 vs 2019'!BK11*LR$4</f>
        <v>15573.992399999999</v>
      </c>
      <c r="LP12" s="508">
        <f>'Proy 2022 vs 2019'!BL11*LR$4</f>
        <v>10434.574908000001</v>
      </c>
      <c r="LQ12" s="579"/>
      <c r="LR12" s="580">
        <f>LQ12/LO12</f>
        <v>0</v>
      </c>
      <c r="LS12" s="508">
        <f>'Proy 2022 vs 2019'!BK11*LV$4</f>
        <v>15573.992399999999</v>
      </c>
      <c r="LT12" s="508">
        <f>'Proy 2022 vs 2019'!BL11*LV$4</f>
        <v>10434.574908000001</v>
      </c>
      <c r="LU12" s="579"/>
      <c r="LV12" s="580">
        <f>LU12/LS12</f>
        <v>0</v>
      </c>
      <c r="LW12" s="508">
        <f>'Proy 2022 vs 2019'!BK11*LZ$4</f>
        <v>15573.992399999999</v>
      </c>
      <c r="LX12" s="508">
        <f>'Proy 2022 vs 2019'!BL11*LZ$4</f>
        <v>10434.574908000001</v>
      </c>
      <c r="LY12" s="579"/>
      <c r="LZ12" s="580">
        <f>LY12/LW12</f>
        <v>0</v>
      </c>
      <c r="MA12" s="508">
        <f>'Proy 2022 vs 2019'!BK11*MD$4</f>
        <v>18169.657800000001</v>
      </c>
      <c r="MB12" s="508">
        <f>'Proy 2022 vs 2019'!BL11*MD$4</f>
        <v>12173.670726000002</v>
      </c>
      <c r="MC12" s="579"/>
      <c r="MD12" s="580">
        <f>MC12/MA12</f>
        <v>0</v>
      </c>
      <c r="ME12" s="508">
        <f>'Proy 2022 vs 2019'!BK11*MH$4</f>
        <v>20765.323200000003</v>
      </c>
      <c r="MF12" s="508">
        <f>'Proy 2022 vs 2019'!BL11*MH$4</f>
        <v>13912.766544000002</v>
      </c>
      <c r="MG12" s="579"/>
      <c r="MH12" s="580">
        <f>MG12/ME12</f>
        <v>0</v>
      </c>
      <c r="MI12" s="508">
        <f>'Proy 2022 vs 2019'!BK11*ML$4</f>
        <v>28552.3194</v>
      </c>
      <c r="MJ12" s="508">
        <f>'Proy 2022 vs 2019'!BL11*ML$4</f>
        <v>19130.053998000003</v>
      </c>
      <c r="MK12" s="579"/>
      <c r="ML12" s="580">
        <f>MK12/MI12</f>
        <v>0</v>
      </c>
      <c r="MM12" s="494">
        <f>LK12+LO12+LS12+LW12+MA12+ME12+MI12</f>
        <v>129783.26999999999</v>
      </c>
      <c r="MN12" s="489">
        <f>LL12+LP12+LT12+LX12+MB12+MF12+MJ12</f>
        <v>86954.790900000007</v>
      </c>
      <c r="MO12" s="608">
        <f>LM12+LQ12+LU12+LY12+MC12+MG12+MK12</f>
        <v>0</v>
      </c>
      <c r="MP12" s="590">
        <f>MO12/MM12</f>
        <v>0</v>
      </c>
      <c r="MQ12" s="508">
        <f>'Proy 2022 vs 2019'!BP11*MT$4</f>
        <v>13454.442000000001</v>
      </c>
      <c r="MR12" s="508">
        <f>'Proy 2022 vs 2019'!BQ11*MT$4</f>
        <v>9014.4761400000007</v>
      </c>
      <c r="MS12" s="579"/>
      <c r="MT12" s="580">
        <f>MS12/MQ12</f>
        <v>0</v>
      </c>
      <c r="MU12" s="508">
        <f>'Proy 2022 vs 2019'!BP11*MX$4</f>
        <v>13454.442000000001</v>
      </c>
      <c r="MV12" s="508">
        <f>'Proy 2022 vs 2019'!BQ11*MX$4</f>
        <v>9014.4761400000007</v>
      </c>
      <c r="MW12" s="579"/>
      <c r="MX12" s="580">
        <f>MW12/MU12</f>
        <v>0</v>
      </c>
      <c r="MY12" s="508">
        <f>'Proy 2022 vs 2019'!BP11*NB$4</f>
        <v>13454.442000000001</v>
      </c>
      <c r="MZ12" s="508">
        <f>'Proy 2022 vs 2019'!BQ11*NB$4</f>
        <v>9014.4761400000007</v>
      </c>
      <c r="NA12" s="579"/>
      <c r="NB12" s="580">
        <f>NA12/MY12</f>
        <v>0</v>
      </c>
      <c r="NC12" s="508">
        <f>'Proy 2022 vs 2019'!BP11*NF$4</f>
        <v>13454.442000000001</v>
      </c>
      <c r="ND12" s="508">
        <f>'Proy 2022 vs 2019'!BQ11*NF$4</f>
        <v>9014.4761400000007</v>
      </c>
      <c r="NE12" s="579"/>
      <c r="NF12" s="580">
        <f>NE12/NC12</f>
        <v>0</v>
      </c>
      <c r="NG12" s="508">
        <f>'Proy 2022 vs 2019'!BP11*NJ$4</f>
        <v>15696.849000000002</v>
      </c>
      <c r="NH12" s="508">
        <f>'Proy 2022 vs 2019'!BQ11*NJ$4</f>
        <v>10516.888830000004</v>
      </c>
      <c r="NI12" s="579"/>
      <c r="NJ12" s="580">
        <f>NI12/NG12</f>
        <v>0</v>
      </c>
      <c r="NK12" s="508">
        <f>'Proy 2022 vs 2019'!BP11*NN$4</f>
        <v>17939.256000000001</v>
      </c>
      <c r="NL12" s="508">
        <f>'Proy 2022 vs 2019'!BQ11*NN$4</f>
        <v>12019.301520000003</v>
      </c>
      <c r="NM12" s="579"/>
      <c r="NN12" s="580">
        <f>NM12/NK12</f>
        <v>0</v>
      </c>
      <c r="NO12" s="508">
        <f>'Proy 2022 vs 2019'!BP11*NR$4</f>
        <v>24666.477000000003</v>
      </c>
      <c r="NP12" s="508">
        <f>'Proy 2022 vs 2019'!BQ11*NR$4</f>
        <v>16526.539590000004</v>
      </c>
      <c r="NQ12" s="579"/>
      <c r="NR12" s="580">
        <f>NQ12/NO12</f>
        <v>0</v>
      </c>
      <c r="NS12" s="494">
        <f>MQ12+MU12+MY12+NC12+NG12+NK12+NO12</f>
        <v>112120.34999999999</v>
      </c>
      <c r="NT12" s="489">
        <f>MR12+MV12+MZ12+ND12+NH12+NL12+NP12</f>
        <v>75120.634500000015</v>
      </c>
      <c r="NU12" s="589">
        <f>MS12+MW12+NA12+NE12+NI12+NM12+NQ12</f>
        <v>0</v>
      </c>
      <c r="NV12" s="590">
        <f>NU12/NS12</f>
        <v>0</v>
      </c>
      <c r="NW12" s="508">
        <f>'Proy 2022 vs 2019'!BU11*NZ$4</f>
        <v>13818.5388</v>
      </c>
      <c r="NX12" s="508">
        <f>'Proy 2022 vs 2019'!BV11*NZ$4</f>
        <v>9258.4209959999989</v>
      </c>
      <c r="NY12" s="579"/>
      <c r="NZ12" s="580">
        <f>NY12/NW12</f>
        <v>0</v>
      </c>
      <c r="OA12" s="508">
        <f>'Proy 2022 vs 2019'!BU11*OD$4</f>
        <v>13818.5388</v>
      </c>
      <c r="OB12" s="508">
        <f>'Proy 2022 vs 2019'!BV11*OD$4</f>
        <v>9258.4209959999989</v>
      </c>
      <c r="OC12" s="579"/>
      <c r="OD12" s="580">
        <f>OC12/OA12</f>
        <v>0</v>
      </c>
      <c r="OE12" s="508">
        <f>'Proy 2022 vs 2019'!BU11*OH$4</f>
        <v>13818.5388</v>
      </c>
      <c r="OF12" s="508">
        <f>'Proy 2022 vs 2019'!BV11*OH$4</f>
        <v>9258.4209959999989</v>
      </c>
      <c r="OG12" s="579"/>
      <c r="OH12" s="580">
        <f>OG12/OE12</f>
        <v>0</v>
      </c>
      <c r="OI12" s="508">
        <f>'Proy 2022 vs 2019'!BU11*OL$4</f>
        <v>13818.5388</v>
      </c>
      <c r="OJ12" s="508">
        <f>'Proy 2022 vs 2019'!BV11*OL$4</f>
        <v>9258.4209959999989</v>
      </c>
      <c r="OK12" s="579"/>
      <c r="OL12" s="580">
        <f>OK12/OI12</f>
        <v>0</v>
      </c>
      <c r="OM12" s="508">
        <f>'Proy 2022 vs 2019'!BU11*OP$4</f>
        <v>16121.628600000002</v>
      </c>
      <c r="ON12" s="508">
        <f>'Proy 2022 vs 2019'!BV11*OP$4</f>
        <v>10801.491162000002</v>
      </c>
      <c r="OO12" s="579"/>
      <c r="OP12" s="580">
        <f>OO12/OM12</f>
        <v>0</v>
      </c>
      <c r="OQ12" s="508">
        <f>'Proy 2022 vs 2019'!BU11*OT$4</f>
        <v>18424.718400000002</v>
      </c>
      <c r="OR12" s="508">
        <f>'Proy 2022 vs 2019'!BV11*OT$4</f>
        <v>12344.561328</v>
      </c>
      <c r="OS12" s="579"/>
      <c r="OT12" s="580">
        <f>OS12/OQ12</f>
        <v>0</v>
      </c>
      <c r="OU12" s="508">
        <f>'Proy 2022 vs 2019'!BU11*OX$4</f>
        <v>25333.987800000003</v>
      </c>
      <c r="OV12" s="508">
        <f>'Proy 2022 vs 2019'!BV11*OX$4</f>
        <v>16973.771826</v>
      </c>
      <c r="OW12" s="579"/>
      <c r="OX12" s="580">
        <f>OW12/OU12</f>
        <v>0</v>
      </c>
      <c r="OY12" s="494">
        <f>NW12+OA12+OE12+OI12+OM12+OQ12+OU12</f>
        <v>115154.49</v>
      </c>
      <c r="OZ12" s="489">
        <f>NX12+OB12+OF12+OJ12+ON12+OR12+OV12</f>
        <v>77153.508299999987</v>
      </c>
      <c r="PA12" s="589">
        <f>NY12+OC12+OG12+OK12+OO12+OS12+OW12</f>
        <v>0</v>
      </c>
      <c r="PB12" s="590">
        <f>PA12/OY12</f>
        <v>0</v>
      </c>
      <c r="PC12" s="508">
        <f>'Proy 2022 vs 2019'!CE11*PF$4</f>
        <v>13967.862000000001</v>
      </c>
      <c r="PD12" s="508">
        <f>'Proy 2022 vs 2019'!CF11*PF$4</f>
        <v>10056.860640000001</v>
      </c>
      <c r="PE12" s="613"/>
      <c r="PF12" s="580">
        <f>PE12/PC12</f>
        <v>0</v>
      </c>
      <c r="PG12" s="508">
        <f>'Proy 2022 vs 2019'!CE11*PJ$4</f>
        <v>13967.862000000001</v>
      </c>
      <c r="PH12" s="508">
        <f>'Proy 2022 vs 2019'!CF11*PJ$4</f>
        <v>10056.860640000001</v>
      </c>
      <c r="PI12" s="579"/>
      <c r="PJ12" s="580">
        <f>PI12/PG12</f>
        <v>0</v>
      </c>
      <c r="PK12" s="508">
        <f>'Proy 2022 vs 2019'!CE11*PN$4</f>
        <v>13967.862000000001</v>
      </c>
      <c r="PL12" s="508">
        <f>'Proy 2022 vs 2019'!CF11*PN$4</f>
        <v>10056.860640000001</v>
      </c>
      <c r="PM12" s="579"/>
      <c r="PN12" s="580">
        <f>PM12/PK12</f>
        <v>0</v>
      </c>
      <c r="PO12" s="508">
        <f>'Proy 2022 vs 2019'!CE11*PR$4</f>
        <v>13967.862000000001</v>
      </c>
      <c r="PP12" s="508">
        <f>'Proy 2022 vs 2019'!CF11*PR$4</f>
        <v>10056.860640000001</v>
      </c>
      <c r="PQ12" s="579"/>
      <c r="PR12" s="580">
        <f>PQ12/PO12</f>
        <v>0</v>
      </c>
      <c r="PS12" s="508">
        <f>'Proy 2022 vs 2019'!CE11*PV$4</f>
        <v>16295.839000000002</v>
      </c>
      <c r="PT12" s="508">
        <f>'Proy 2022 vs 2019'!CF11*PV$4</f>
        <v>11733.004080000002</v>
      </c>
      <c r="PU12" s="579"/>
      <c r="PV12" s="580">
        <f>PU12/PS12</f>
        <v>0</v>
      </c>
      <c r="PW12" s="508">
        <f>'Proy 2022 vs 2019'!CE11*PZ$4</f>
        <v>18623.816000000003</v>
      </c>
      <c r="PX12" s="508">
        <f>'Proy 2022 vs 2019'!CF11*PZ$4</f>
        <v>13409.14752</v>
      </c>
      <c r="PY12" s="579"/>
      <c r="PZ12" s="580">
        <f>PY12/PW12</f>
        <v>0</v>
      </c>
      <c r="QA12" s="508">
        <f>'Proy 2022 vs 2019'!CE11*QD$4</f>
        <v>25607.747000000003</v>
      </c>
      <c r="QB12" s="508">
        <f>'Proy 2022 vs 2019'!CF11*QD$4</f>
        <v>18437.577840000002</v>
      </c>
      <c r="QC12" s="579"/>
      <c r="QD12" s="580">
        <f>QC12/QA12</f>
        <v>0</v>
      </c>
      <c r="QE12" s="494">
        <f>PC12+PG12+PK12+PO12+PS12+PW12+QA12</f>
        <v>116398.85000000002</v>
      </c>
      <c r="QF12" s="489">
        <f>PD12+PH12+PL12+PP12+PT12+PX12+QB12</f>
        <v>83807.172000000006</v>
      </c>
      <c r="QG12" s="670">
        <f>PE12+PI12+PM12+PQ12+PU12+PY12+QC12</f>
        <v>0</v>
      </c>
      <c r="QH12" s="663">
        <f>QG12/QE12</f>
        <v>0</v>
      </c>
      <c r="QI12" s="508">
        <f>'Proy 2022 vs 2019'!CJ11*QL$4</f>
        <v>16010.117999999999</v>
      </c>
      <c r="QJ12" s="508">
        <f>'Proy 2022 vs 2019'!CK11*QL$4</f>
        <v>11527.284959999999</v>
      </c>
      <c r="QK12" s="579"/>
      <c r="QL12" s="580">
        <f>QK12/QI12</f>
        <v>0</v>
      </c>
      <c r="QM12" s="508">
        <f>'Proy 2022 vs 2019'!CJ11*QP$4</f>
        <v>16010.117999999999</v>
      </c>
      <c r="QN12" s="508">
        <f>'Proy 2022 vs 2019'!CK11*QP$4</f>
        <v>11527.284959999999</v>
      </c>
      <c r="QO12" s="579"/>
      <c r="QP12" s="580">
        <f>QO12/QM12</f>
        <v>0</v>
      </c>
      <c r="QQ12" s="508">
        <f>'Proy 2022 vs 2019'!CJ11*QT$4</f>
        <v>16010.117999999999</v>
      </c>
      <c r="QR12" s="508">
        <f>'Proy 2022 vs 2019'!CK11*QT$4</f>
        <v>11527.284959999999</v>
      </c>
      <c r="QS12" s="579"/>
      <c r="QT12" s="580">
        <f>QS12/QQ12</f>
        <v>0</v>
      </c>
      <c r="QU12" s="508">
        <f>'Proy 2022 vs 2019'!CJ11*QX$4</f>
        <v>16010.117999999999</v>
      </c>
      <c r="QV12" s="508">
        <f>'Proy 2022 vs 2019'!CK11*QX$4</f>
        <v>11527.284959999999</v>
      </c>
      <c r="QW12" s="579"/>
      <c r="QX12" s="580">
        <f>QW12/QU12</f>
        <v>0</v>
      </c>
      <c r="QY12" s="508">
        <f>'Proy 2022 vs 2019'!CJ11*RB$4</f>
        <v>18678.471000000001</v>
      </c>
      <c r="QZ12" s="508">
        <f>'Proy 2022 vs 2019'!CK11*RB$4</f>
        <v>13448.49912</v>
      </c>
      <c r="RA12" s="579"/>
      <c r="RB12" s="580">
        <f>RA12/QY12</f>
        <v>0</v>
      </c>
      <c r="RC12" s="508">
        <f>'Proy 2022 vs 2019'!CJ11*RF$4</f>
        <v>21346.824000000001</v>
      </c>
      <c r="RD12" s="508">
        <f>'Proy 2022 vs 2019'!CK11*RF$4</f>
        <v>15369.71328</v>
      </c>
      <c r="RE12" s="579"/>
      <c r="RF12" s="580">
        <f>RE12/RC12</f>
        <v>0</v>
      </c>
      <c r="RG12" s="508">
        <f>'Proy 2022 vs 2019'!CJ11*RJ$4</f>
        <v>29351.882999999998</v>
      </c>
      <c r="RH12" s="508">
        <f>'Proy 2022 vs 2019'!CK11*RJ$4</f>
        <v>21133.355759999999</v>
      </c>
      <c r="RI12" s="579"/>
      <c r="RJ12" s="580">
        <f>RI12/RG12</f>
        <v>0</v>
      </c>
      <c r="RK12" s="494">
        <f>QI12+QM12+QQ12+QU12+QY12+RC12+RG12</f>
        <v>133417.65</v>
      </c>
      <c r="RL12" s="489">
        <f>QJ12+QN12+QR12+QV12+QZ12+RD12+RH12</f>
        <v>96060.707999999984</v>
      </c>
      <c r="RM12" s="671">
        <f>QK12+QO12+QS12+QW12+RA12+RE12+RI12</f>
        <v>0</v>
      </c>
      <c r="RN12" s="663">
        <f>RM12/RK12</f>
        <v>0</v>
      </c>
      <c r="RO12" s="508">
        <f>'Proy 2022 vs 2019'!CO11*RR$4</f>
        <v>15085.343999999999</v>
      </c>
      <c r="RP12" s="508">
        <f>'Proy 2022 vs 2019'!CP11*RR$4</f>
        <v>10861.447679999999</v>
      </c>
      <c r="RQ12" s="579"/>
      <c r="RR12" s="580">
        <f>RQ12/RO12</f>
        <v>0</v>
      </c>
      <c r="RS12" s="508">
        <f>'Proy 2022 vs 2019'!CO11*RV$4</f>
        <v>15085.343999999999</v>
      </c>
      <c r="RT12" s="508">
        <f>'Proy 2022 vs 2019'!CP11*RV$4</f>
        <v>10861.447679999999</v>
      </c>
      <c r="RU12" s="579"/>
      <c r="RV12" s="580">
        <f>RU12/RS12</f>
        <v>0</v>
      </c>
      <c r="RW12" s="508">
        <f>'Proy 2022 vs 2019'!CO11*RZ$4</f>
        <v>15085.343999999999</v>
      </c>
      <c r="RX12" s="508">
        <f>'Proy 2022 vs 2019'!CP11*RZ$4</f>
        <v>10861.447679999999</v>
      </c>
      <c r="RY12" s="579"/>
      <c r="RZ12" s="580">
        <f>RY12/RW12</f>
        <v>0</v>
      </c>
      <c r="SA12" s="508">
        <f>'Proy 2022 vs 2019'!CO11*SD$4</f>
        <v>15085.343999999999</v>
      </c>
      <c r="SB12" s="508">
        <f>'Proy 2022 vs 2019'!CP11*SD$4</f>
        <v>10861.447679999999</v>
      </c>
      <c r="SC12" s="579"/>
      <c r="SD12" s="580">
        <f>SC12/SA12</f>
        <v>0</v>
      </c>
      <c r="SE12" s="508">
        <f>'Proy 2022 vs 2019'!CO11*SH$4</f>
        <v>17599.568000000003</v>
      </c>
      <c r="SF12" s="508">
        <f>'Proy 2022 vs 2019'!CP11*SH$4</f>
        <v>12671.688960000001</v>
      </c>
      <c r="SG12" s="579"/>
      <c r="SH12" s="580">
        <f>SG12/SE12</f>
        <v>0</v>
      </c>
      <c r="SI12" s="508">
        <f>'Proy 2022 vs 2019'!CO11*SL$4</f>
        <v>20113.792000000001</v>
      </c>
      <c r="SJ12" s="508">
        <f>'Proy 2022 vs 2019'!CP11*SL$4</f>
        <v>14481.93024</v>
      </c>
      <c r="SK12" s="579"/>
      <c r="SL12" s="580">
        <f>SK12/SI12</f>
        <v>0</v>
      </c>
      <c r="SM12" s="508">
        <f>'Proy 2022 vs 2019'!CO11*SP$4</f>
        <v>27656.464</v>
      </c>
      <c r="SN12" s="508">
        <f>'Proy 2022 vs 2019'!CP11*SP$4</f>
        <v>19912.65408</v>
      </c>
      <c r="SO12" s="579"/>
      <c r="SP12" s="580">
        <f>SO12/SM12</f>
        <v>0</v>
      </c>
      <c r="SQ12" s="494">
        <f>RO12+RS12+RW12+SA12+SE12+SI12+SM12</f>
        <v>125711.20000000001</v>
      </c>
      <c r="SR12" s="489">
        <f>RP12+RT12+RX12+SB12+SF12+SJ12+SN12</f>
        <v>90512.063999999984</v>
      </c>
      <c r="SS12" s="671">
        <f>RQ12+RU12+RY12+SC12+SG12+SK12+SO12</f>
        <v>0</v>
      </c>
      <c r="ST12" s="663">
        <f>SS12/SQ12</f>
        <v>0</v>
      </c>
      <c r="SU12" s="508">
        <f>'Proy 2022 vs 2019'!CT11*SX$4</f>
        <v>19905.981599999999</v>
      </c>
      <c r="SV12" s="508">
        <f>'Proy 2022 vs 2019'!CU11*SX$4</f>
        <v>13536.067488000001</v>
      </c>
      <c r="SW12" s="579"/>
      <c r="SX12" s="580">
        <f>SW12/SU12</f>
        <v>0</v>
      </c>
      <c r="SY12" s="508">
        <f>'Proy 2022 vs 2019'!CT11*TB$4</f>
        <v>19905.981599999999</v>
      </c>
      <c r="SZ12" s="508">
        <f>'Proy 2022 vs 2019'!CU11*TB$4</f>
        <v>13536.067488000001</v>
      </c>
      <c r="TA12" s="579"/>
      <c r="TB12" s="580">
        <f>TA12/SY12</f>
        <v>0</v>
      </c>
      <c r="TC12" s="508">
        <f>'Proy 2022 vs 2019'!CT11*TF$4</f>
        <v>19905.981599999999</v>
      </c>
      <c r="TD12" s="508">
        <f>'Proy 2022 vs 2019'!CU11*TF$4</f>
        <v>13536.067488000001</v>
      </c>
      <c r="TE12" s="579"/>
      <c r="TF12" s="580">
        <f>TE12/TC12</f>
        <v>0</v>
      </c>
      <c r="TG12" s="508">
        <f>'Proy 2022 vs 2019'!CT11*TJ$4</f>
        <v>19905.981599999999</v>
      </c>
      <c r="TH12" s="508">
        <f>'Proy 2022 vs 2019'!CU11*TJ$4</f>
        <v>13536.067488000001</v>
      </c>
      <c r="TI12" s="579"/>
      <c r="TJ12" s="580">
        <f>TI12/TG12</f>
        <v>0</v>
      </c>
      <c r="TK12" s="508">
        <f>'Proy 2022 vs 2019'!CT11*TN$4</f>
        <v>23223.645200000003</v>
      </c>
      <c r="TL12" s="508">
        <f>'Proy 2022 vs 2019'!CU11*TN$4</f>
        <v>15792.078736000003</v>
      </c>
      <c r="TM12" s="579"/>
      <c r="TN12" s="580">
        <f>TM12/TK12</f>
        <v>0</v>
      </c>
      <c r="TO12" s="508">
        <f>'Proy 2022 vs 2019'!CT11*TR$4</f>
        <v>26541.308799999999</v>
      </c>
      <c r="TP12" s="508">
        <f>'Proy 2022 vs 2019'!CU11*TR$4</f>
        <v>18048.089984000002</v>
      </c>
      <c r="TQ12" s="579"/>
      <c r="TR12" s="580">
        <f>TQ12/TO12</f>
        <v>0</v>
      </c>
      <c r="TS12" s="508">
        <f>'Proy 2022 vs 2019'!CT11*TV$4</f>
        <v>36494.299599999998</v>
      </c>
      <c r="TT12" s="508">
        <f>'Proy 2022 vs 2019'!CU11*TV$4</f>
        <v>24816.123728000002</v>
      </c>
      <c r="TU12" s="579"/>
      <c r="TV12" s="580">
        <f>TU12/TS12</f>
        <v>0</v>
      </c>
      <c r="TW12" s="494">
        <f>SU12+SY12+TC12+TG12+TK12+TO12+TS12</f>
        <v>165883.18</v>
      </c>
      <c r="TX12" s="489">
        <f>SV12+SZ12+TD12+TH12+TL12+TP12+TT12</f>
        <v>112800.56240000001</v>
      </c>
      <c r="TY12" s="662">
        <f>SW12+TA12+TE12+TI12+TM12+TQ12+TU12</f>
        <v>0</v>
      </c>
      <c r="TZ12" s="663">
        <f>TY12/TW12</f>
        <v>0</v>
      </c>
      <c r="UA12" s="508">
        <f>'Proy 2022 vs 2019'!DD11*UD$4</f>
        <v>22734.5628</v>
      </c>
      <c r="UB12" s="508">
        <f>'Proy 2022 vs 2019'!DE11*UD$4</f>
        <v>10685.244515999999</v>
      </c>
      <c r="UC12" s="613"/>
      <c r="UD12" s="580">
        <f>UC12/UA12</f>
        <v>0</v>
      </c>
      <c r="UE12" s="508">
        <f>'Proy 2022 vs 2019'!DD11*UH$4</f>
        <v>22734.5628</v>
      </c>
      <c r="UF12" s="508">
        <f>'Proy 2022 vs 2019'!DE11*UH$4</f>
        <v>10685.244515999999</v>
      </c>
      <c r="UG12" s="579"/>
      <c r="UH12" s="580">
        <f>UG12/UE12</f>
        <v>0</v>
      </c>
      <c r="UI12" s="508">
        <f>'Proy 2022 vs 2019'!DD11*UL$4</f>
        <v>22734.5628</v>
      </c>
      <c r="UJ12" s="508">
        <f>'Proy 2022 vs 2019'!DE11*UL$4</f>
        <v>10685.244515999999</v>
      </c>
      <c r="UK12" s="579"/>
      <c r="UL12" s="580">
        <f>UK12/UI12</f>
        <v>0</v>
      </c>
      <c r="UM12" s="508">
        <f>'Proy 2022 vs 2019'!DD11*UP$4</f>
        <v>22734.5628</v>
      </c>
      <c r="UN12" s="508">
        <f>'Proy 2022 vs 2019'!DE11*UP$4</f>
        <v>10685.244515999999</v>
      </c>
      <c r="UO12" s="579"/>
      <c r="UP12" s="580">
        <f>UO12/UM12</f>
        <v>0</v>
      </c>
      <c r="UQ12" s="508">
        <f>'Proy 2022 vs 2019'!DD11*UT$4</f>
        <v>26523.656600000002</v>
      </c>
      <c r="UR12" s="508">
        <f>'Proy 2022 vs 2019'!DE11*UT$4</f>
        <v>12466.118602</v>
      </c>
      <c r="US12" s="579"/>
      <c r="UT12" s="580">
        <f>US12/UQ12</f>
        <v>0</v>
      </c>
      <c r="UU12" s="508">
        <f>'Proy 2022 vs 2019'!DD11*UX$4</f>
        <v>30312.750400000001</v>
      </c>
      <c r="UV12" s="508">
        <f>'Proy 2022 vs 2019'!DE11*UX$4</f>
        <v>14246.992688</v>
      </c>
      <c r="UW12" s="579"/>
      <c r="UX12" s="580">
        <f>UW12/UU12</f>
        <v>0</v>
      </c>
      <c r="UY12" s="508">
        <f>'Proy 2022 vs 2019'!DD11*VB$4</f>
        <v>41680.031800000004</v>
      </c>
      <c r="UZ12" s="508">
        <f>'Proy 2022 vs 2019'!DE11*VB$4</f>
        <v>19589.614945999998</v>
      </c>
      <c r="VA12" s="579"/>
      <c r="VB12" s="580">
        <f>VA12/UY12</f>
        <v>0</v>
      </c>
      <c r="VC12" s="494">
        <f>UA12+UE12+UI12+UM12+UQ12+UU12+UY12</f>
        <v>189454.69</v>
      </c>
      <c r="VD12" s="489">
        <f>UB12+UF12+UJ12+UN12+UR12+UV12+UZ12</f>
        <v>89043.704299999998</v>
      </c>
      <c r="VE12" s="637">
        <f>UC12+UG12+UK12+UO12+US12+UW12+VA12</f>
        <v>0</v>
      </c>
      <c r="VF12" s="639">
        <f>VE12/VC12</f>
        <v>0</v>
      </c>
      <c r="VG12" s="508">
        <f>'Proy 2022 vs 2019'!DI11*VJ$4</f>
        <v>15964.436399999999</v>
      </c>
      <c r="VH12" s="508">
        <f>'Proy 2022 vs 2019'!DJ11*VJ$4</f>
        <v>16315.654000799999</v>
      </c>
      <c r="VI12" s="579"/>
      <c r="VJ12" s="580">
        <f>VI12/VG12</f>
        <v>0</v>
      </c>
      <c r="VK12" s="508">
        <f>'Proy 2022 vs 2019'!DI11*VN$4</f>
        <v>15964.436399999999</v>
      </c>
      <c r="VL12" s="508">
        <f>'Proy 2022 vs 2019'!DJ11*VN$4</f>
        <v>16315.654000799999</v>
      </c>
      <c r="VM12" s="579"/>
      <c r="VN12" s="580">
        <f>VM12/VK12</f>
        <v>0</v>
      </c>
      <c r="VO12" s="508">
        <f>'Proy 2022 vs 2019'!DI11*VR$4</f>
        <v>15964.436399999999</v>
      </c>
      <c r="VP12" s="508">
        <f>'Proy 2022 vs 2019'!DJ11*VR$4</f>
        <v>16315.654000799999</v>
      </c>
      <c r="VQ12" s="579"/>
      <c r="VR12" s="580">
        <f>VQ12/VO12</f>
        <v>0</v>
      </c>
      <c r="VS12" s="508">
        <f>'Proy 2022 vs 2019'!DI11*VV$4</f>
        <v>15964.436399999999</v>
      </c>
      <c r="VT12" s="508">
        <f>'Proy 2022 vs 2019'!DJ11*VV$4</f>
        <v>16315.654000799999</v>
      </c>
      <c r="VU12" s="579"/>
      <c r="VV12" s="580">
        <f>VU12/VS12</f>
        <v>0</v>
      </c>
      <c r="VW12" s="508">
        <f>'Proy 2022 vs 2019'!DI11*VZ$4</f>
        <v>18625.175800000001</v>
      </c>
      <c r="VX12" s="508">
        <f>'Proy 2022 vs 2019'!DJ11*VZ$4</f>
        <v>19034.929667600001</v>
      </c>
      <c r="VY12" s="579"/>
      <c r="VZ12" s="580">
        <f>VY12/VW12</f>
        <v>0</v>
      </c>
      <c r="WA12" s="508">
        <f>'Proy 2022 vs 2019'!DI11*WD$4</f>
        <v>21285.915199999999</v>
      </c>
      <c r="WB12" s="508">
        <f>'Proy 2022 vs 2019'!DJ11*WD$4</f>
        <v>21754.205334399998</v>
      </c>
      <c r="WC12" s="579"/>
      <c r="WD12" s="580">
        <f>WC12/WA12</f>
        <v>0</v>
      </c>
      <c r="WE12" s="508">
        <f>'Proy 2022 vs 2019'!DI11*WH$4</f>
        <v>29268.133399999999</v>
      </c>
      <c r="WF12" s="508">
        <f>'Proy 2022 vs 2019'!DJ11*WH$4</f>
        <v>29912.032334799998</v>
      </c>
      <c r="WG12" s="579"/>
      <c r="WH12" s="580">
        <f>WG12/WE12</f>
        <v>0</v>
      </c>
      <c r="WI12" s="494">
        <f>VG12+VK12+VO12+VS12+VW12+WA12+WE12</f>
        <v>133036.97</v>
      </c>
      <c r="WJ12" s="489">
        <f>VH12+VL12+VP12+VT12+VX12+WB12+WF12</f>
        <v>135963.78333999999</v>
      </c>
      <c r="WK12" s="643">
        <f>VI12+VM12+VQ12+VU12+VY12+WC12+WG12</f>
        <v>0</v>
      </c>
      <c r="WL12" s="639">
        <f>WK12/WI12</f>
        <v>0</v>
      </c>
      <c r="WM12" s="508">
        <f>'Proy 2022 vs 2019'!DN11*WP$4</f>
        <v>13097.64</v>
      </c>
      <c r="WN12" s="508">
        <f>'Proy 2022 vs 2019'!DO11*WP$4</f>
        <v>9168.3479999999981</v>
      </c>
      <c r="WO12" s="579"/>
      <c r="WP12" s="580">
        <f>WO12/WM12</f>
        <v>0</v>
      </c>
      <c r="WQ12" s="508">
        <f>'Proy 2022 vs 2019'!DN11*WT$4</f>
        <v>13097.64</v>
      </c>
      <c r="WR12" s="508">
        <f>'Proy 2022 vs 2019'!DO11*WT$4</f>
        <v>9168.3479999999981</v>
      </c>
      <c r="WS12" s="579"/>
      <c r="WT12" s="580">
        <f>WS12/WQ12</f>
        <v>0</v>
      </c>
      <c r="WU12" s="508">
        <f>'Proy 2022 vs 2019'!DN11*WX$4</f>
        <v>13097.64</v>
      </c>
      <c r="WV12" s="508">
        <f>'Proy 2022 vs 2019'!DO11*WX$4</f>
        <v>9168.3479999999981</v>
      </c>
      <c r="WW12" s="579"/>
      <c r="WX12" s="580">
        <f>WW12/WU12</f>
        <v>0</v>
      </c>
      <c r="WY12" s="508">
        <f>'Proy 2022 vs 2019'!DN11*XB$4</f>
        <v>13097.64</v>
      </c>
      <c r="WZ12" s="508">
        <f>'Proy 2022 vs 2019'!DO11*XB$4</f>
        <v>9168.3479999999981</v>
      </c>
      <c r="XA12" s="579"/>
      <c r="XB12" s="580">
        <f>XA12/WY12</f>
        <v>0</v>
      </c>
      <c r="XC12" s="508">
        <f>'Proy 2022 vs 2019'!DN11*XF$4</f>
        <v>15280.580000000002</v>
      </c>
      <c r="XD12" s="508">
        <f>'Proy 2022 vs 2019'!DO11*XF$4</f>
        <v>10696.406000000001</v>
      </c>
      <c r="XE12" s="579"/>
      <c r="XF12" s="580">
        <f>XE12/XC12</f>
        <v>0</v>
      </c>
      <c r="XG12" s="508">
        <f>'Proy 2022 vs 2019'!DN11*XJ$4</f>
        <v>17463.52</v>
      </c>
      <c r="XH12" s="508">
        <f>'Proy 2022 vs 2019'!DO11*XJ$4</f>
        <v>12224.464</v>
      </c>
      <c r="XI12" s="579"/>
      <c r="XJ12" s="580">
        <f>XI12/XG12</f>
        <v>0</v>
      </c>
      <c r="XK12" s="508">
        <f>'Proy 2022 vs 2019'!DN11*XN$4</f>
        <v>24012.34</v>
      </c>
      <c r="XL12" s="508">
        <f>'Proy 2022 vs 2019'!DO11*XN$4</f>
        <v>16808.637999999999</v>
      </c>
      <c r="XM12" s="579"/>
      <c r="XN12" s="580">
        <f>XM12/XK12</f>
        <v>0</v>
      </c>
      <c r="XO12" s="494">
        <f>WM12+WQ12+WU12+WY12+XC12+XG12+XK12</f>
        <v>109147</v>
      </c>
      <c r="XP12" s="489">
        <f>WN12+WR12+WV12+WZ12+XD12+XH12+XL12</f>
        <v>76402.899999999994</v>
      </c>
      <c r="XQ12" s="643">
        <f>WO12+WS12+WW12+XA12+XE12+XI12+XM12</f>
        <v>0</v>
      </c>
      <c r="XR12" s="639">
        <f>XQ12/XO12</f>
        <v>0</v>
      </c>
      <c r="XS12" s="508">
        <f>'Proy 2022 vs 2019'!DS11*XV$4</f>
        <v>14360.511599999998</v>
      </c>
      <c r="XT12" s="508">
        <f>'Proy 2022 vs 2019'!DT11*XV$4</f>
        <v>10052.358119999997</v>
      </c>
      <c r="XU12" s="579"/>
      <c r="XV12" s="580">
        <f>XU12/XS12</f>
        <v>0</v>
      </c>
      <c r="XW12" s="508">
        <f>'Proy 2022 vs 2019'!DS11*XZ$4</f>
        <v>14360.511599999998</v>
      </c>
      <c r="XX12" s="508">
        <f>'Proy 2022 vs 2019'!DT11*XZ$4</f>
        <v>10052.358119999997</v>
      </c>
      <c r="XY12" s="579"/>
      <c r="XZ12" s="580">
        <f>XY12/XW12</f>
        <v>0</v>
      </c>
      <c r="YA12" s="508">
        <f>'Proy 2022 vs 2019'!DS11*YD$4</f>
        <v>14360.511599999998</v>
      </c>
      <c r="YB12" s="508">
        <f>'Proy 2022 vs 2019'!DT11*YD$4</f>
        <v>10052.358119999997</v>
      </c>
      <c r="YC12" s="579"/>
      <c r="YD12" s="580">
        <f>YC12/YA12</f>
        <v>0</v>
      </c>
      <c r="YE12" s="508">
        <f>'Proy 2022 vs 2019'!DS11*YH$4</f>
        <v>14360.511599999998</v>
      </c>
      <c r="YF12" s="508">
        <f>'Proy 2022 vs 2019'!DT11*YH$4</f>
        <v>10052.358119999997</v>
      </c>
      <c r="YG12" s="579"/>
      <c r="YH12" s="580">
        <f>YG12/YE12</f>
        <v>0</v>
      </c>
      <c r="YI12" s="508">
        <f>'Proy 2022 vs 2019'!DS11*YL$4</f>
        <v>16753.930199999999</v>
      </c>
      <c r="YJ12" s="508">
        <f>'Proy 2022 vs 2019'!DT11*YL$4</f>
        <v>11727.751139999998</v>
      </c>
      <c r="YK12" s="579"/>
      <c r="YL12" s="580">
        <f>YK12/YI12</f>
        <v>0</v>
      </c>
      <c r="YM12" s="508">
        <f>'Proy 2022 vs 2019'!DS11*YP$4</f>
        <v>19147.3488</v>
      </c>
      <c r="YN12" s="508">
        <f>'Proy 2022 vs 2019'!DT11*YP$4</f>
        <v>13403.144159999998</v>
      </c>
      <c r="YO12" s="579"/>
      <c r="YP12" s="580">
        <f>YO12/YM12</f>
        <v>0</v>
      </c>
      <c r="YQ12" s="508">
        <f>'Proy 2022 vs 2019'!DS11*YT$4</f>
        <v>26327.604599999999</v>
      </c>
      <c r="YR12" s="508">
        <f>'Proy 2022 vs 2019'!DT11*YT$4</f>
        <v>18429.323219999995</v>
      </c>
      <c r="YS12" s="579"/>
      <c r="YT12" s="580">
        <f>YS12/YQ12</f>
        <v>0</v>
      </c>
      <c r="YU12" s="494">
        <f>XS12+XW12+YA12+YE12+YI12+YM12+YQ12</f>
        <v>119670.93</v>
      </c>
      <c r="YV12" s="489">
        <f>XT12+XX12+YB12+YF12+YJ12+YN12+YR12</f>
        <v>83769.650999999983</v>
      </c>
      <c r="YW12" s="648">
        <f>XU12+XY12+YC12+YG12+YK12+YO12+YS12</f>
        <v>0</v>
      </c>
      <c r="YX12" s="639">
        <f>YW12/YU12</f>
        <v>0</v>
      </c>
      <c r="YY12" s="710">
        <f>'Proy 2022 vs 2019'!EC11*ZB$4</f>
        <v>15970.23</v>
      </c>
      <c r="YZ12" s="710">
        <f>'Proy 2022 vs 2019'!ED11*ZB$4</f>
        <v>12776.184000000001</v>
      </c>
      <c r="ZA12" s="613"/>
      <c r="ZB12" s="580">
        <f>ZA12/YY12</f>
        <v>0</v>
      </c>
      <c r="ZC12" s="508">
        <f>'Proy 2022 vs 2019'!EC11*ZF$4</f>
        <v>15970.23</v>
      </c>
      <c r="ZD12" s="508">
        <f>'Proy 2022 vs 2019'!ED11*ZF$4</f>
        <v>12776.184000000001</v>
      </c>
      <c r="ZE12" s="613"/>
      <c r="ZF12" s="580">
        <f>ZE12/ZC12</f>
        <v>0</v>
      </c>
      <c r="ZG12" s="508">
        <f>'Proy 2022 vs 2019'!EC11*ZJ$4</f>
        <v>15970.23</v>
      </c>
      <c r="ZH12" s="508">
        <f>'Proy 2022 vs 2019'!ED11*ZJ$4</f>
        <v>12776.184000000001</v>
      </c>
      <c r="ZI12" s="613"/>
      <c r="ZJ12" s="580">
        <f>ZI12/ZG12</f>
        <v>0</v>
      </c>
      <c r="ZK12" s="508">
        <f>'Proy 2022 vs 2019'!EC11*ZN$4</f>
        <v>15970.23</v>
      </c>
      <c r="ZL12" s="508">
        <f>'Proy 2022 vs 2019'!ED11*ZN$4</f>
        <v>12776.184000000001</v>
      </c>
      <c r="ZM12" s="613"/>
      <c r="ZN12" s="580">
        <f>ZM12/ZK12</f>
        <v>0</v>
      </c>
      <c r="ZO12" s="508">
        <f>'Proy 2022 vs 2019'!EC11*ZR$4</f>
        <v>18631.935000000001</v>
      </c>
      <c r="ZP12" s="508">
        <f>'Proy 2022 vs 2019'!ED11*ZR$4</f>
        <v>14905.548000000003</v>
      </c>
      <c r="ZQ12" s="613"/>
      <c r="ZR12" s="580">
        <f>ZQ12/ZO12</f>
        <v>0</v>
      </c>
      <c r="ZS12" s="508">
        <f>'Proy 2022 vs 2019'!EC11*ZV$4</f>
        <v>21293.64</v>
      </c>
      <c r="ZT12" s="508">
        <f>'Proy 2022 vs 2019'!ED11*ZV$4</f>
        <v>17034.912000000004</v>
      </c>
      <c r="ZU12" s="613"/>
      <c r="ZV12" s="580">
        <f>ZU12/ZS12</f>
        <v>0</v>
      </c>
      <c r="ZW12" s="508">
        <f>'Proy 2022 vs 2019'!EC11*ZZ$4</f>
        <v>29278.755000000001</v>
      </c>
      <c r="ZX12" s="508">
        <f>'Proy 2022 vs 2019'!ED11*ZZ$4</f>
        <v>23423.004000000004</v>
      </c>
      <c r="ZY12" s="613"/>
      <c r="ZZ12" s="580">
        <f>ZY12/ZW12</f>
        <v>0</v>
      </c>
      <c r="AAA12" s="494">
        <f>YY12+ZC12+ZG12+ZK12+ZO12+ZS12+ZW12</f>
        <v>133085.25</v>
      </c>
      <c r="AAB12" s="489">
        <f>YZ12+ZD12+ZH12+ZL12+ZP12+ZT12+ZX12</f>
        <v>106468.20000000003</v>
      </c>
      <c r="AAC12" s="607">
        <f>ZA12+ZE12+ZI12+ZM12+ZQ12+ZU12+ZY12</f>
        <v>0</v>
      </c>
      <c r="AAD12" s="590">
        <f>AAC12/AAA12</f>
        <v>0</v>
      </c>
      <c r="AAE12" s="508">
        <f>'Proy 2022 vs 2019'!EH11*AAH$4</f>
        <v>15696.284399999999</v>
      </c>
      <c r="AAF12" s="508">
        <f>'Proy 2022 vs 2019'!EI11*AAH$4</f>
        <v>12557.02752</v>
      </c>
      <c r="AAG12" s="579"/>
      <c r="AAH12" s="580">
        <f>AAG12/AAE12</f>
        <v>0</v>
      </c>
      <c r="AAI12" s="508">
        <f>'Proy 2022 vs 2019'!EH11*AAL$4</f>
        <v>15696.284399999999</v>
      </c>
      <c r="AAJ12" s="508">
        <f>'Proy 2022 vs 2019'!EI11*AAL$4</f>
        <v>12557.02752</v>
      </c>
      <c r="AAK12" s="579"/>
      <c r="AAL12" s="580">
        <f>AAK12/AAI12</f>
        <v>0</v>
      </c>
      <c r="AAM12" s="508">
        <f>'Proy 2022 vs 2019'!EH11*AAP$4</f>
        <v>15696.284399999999</v>
      </c>
      <c r="AAN12" s="508">
        <f>'Proy 2022 vs 2019'!EI11*AAP$4</f>
        <v>12557.02752</v>
      </c>
      <c r="AAO12" s="579"/>
      <c r="AAP12" s="580">
        <f>AAO12/AAM12</f>
        <v>0</v>
      </c>
      <c r="AAQ12" s="508">
        <f>'Proy 2022 vs 2019'!EH11*AAT$4</f>
        <v>15696.284399999999</v>
      </c>
      <c r="AAR12" s="508">
        <f>'Proy 2022 vs 2019'!EI11*AAT$4</f>
        <v>12557.02752</v>
      </c>
      <c r="AAS12" s="579"/>
      <c r="AAT12" s="580">
        <f>AAS12/AAQ12</f>
        <v>0</v>
      </c>
      <c r="AAU12" s="508">
        <f>'Proy 2022 vs 2019'!EH11*AAX$4</f>
        <v>18312.3318</v>
      </c>
      <c r="AAV12" s="508">
        <f>'Proy 2022 vs 2019'!EI11*AAX$4</f>
        <v>14649.865440000003</v>
      </c>
      <c r="AAW12" s="579"/>
      <c r="AAX12" s="580">
        <f>AAW12/AAU12</f>
        <v>0</v>
      </c>
      <c r="AAY12" s="508">
        <f>'Proy 2022 vs 2019'!EH11*ABB$4</f>
        <v>20928.379199999999</v>
      </c>
      <c r="AAZ12" s="508">
        <f>'Proy 2022 vs 2019'!EI11*ABB$4</f>
        <v>16742.703360000003</v>
      </c>
      <c r="ABA12" s="579"/>
      <c r="ABB12" s="580">
        <f>ABA12/AAY12</f>
        <v>0</v>
      </c>
      <c r="ABC12" s="508">
        <f>'Proy 2022 vs 2019'!EH11*ABF$4</f>
        <v>28776.521399999998</v>
      </c>
      <c r="ABD12" s="508">
        <f>'Proy 2022 vs 2019'!EI11*ABF$4</f>
        <v>23021.217120000001</v>
      </c>
      <c r="ABE12" s="579"/>
      <c r="ABF12" s="580">
        <f>ABE12/ABC12</f>
        <v>0</v>
      </c>
      <c r="ABG12" s="494">
        <f>AAE12+AAI12+AAM12+AAQ12+AAU12+AAY12+ABC12</f>
        <v>130802.37</v>
      </c>
      <c r="ABH12" s="489">
        <f>AAF12+AAJ12+AAN12+AAR12+AAV12+AAZ12+ABD12</f>
        <v>104641.89600000001</v>
      </c>
      <c r="ABI12" s="608">
        <f>AAG12+AAK12+AAO12+AAS12+AAW12+ABA12+ABE12</f>
        <v>0</v>
      </c>
      <c r="ABJ12" s="590">
        <f>ABI12/ABG12</f>
        <v>0</v>
      </c>
      <c r="ABK12" s="508">
        <f>'Proy 2022 vs 2019'!EM11*ABN$4</f>
        <v>17229.0864</v>
      </c>
      <c r="ABL12" s="508">
        <f>'Proy 2022 vs 2019'!EN11*ABN$4</f>
        <v>11026.615296</v>
      </c>
      <c r="ABM12" s="579"/>
      <c r="ABN12" s="580">
        <f>ABM12/ABK12</f>
        <v>0</v>
      </c>
      <c r="ABO12" s="508">
        <f>'Proy 2022 vs 2019'!EM11*ABR$4</f>
        <v>17229.0864</v>
      </c>
      <c r="ABP12" s="508">
        <f>'Proy 2022 vs 2019'!EN11*ABR$4</f>
        <v>11026.615296</v>
      </c>
      <c r="ABQ12" s="579"/>
      <c r="ABR12" s="580">
        <f>ABQ12/ABO12</f>
        <v>0</v>
      </c>
      <c r="ABS12" s="508">
        <f>'Proy 2022 vs 2019'!EM11*ABV$4</f>
        <v>17229.0864</v>
      </c>
      <c r="ABT12" s="508">
        <f>'Proy 2022 vs 2019'!EN11*ABV$4</f>
        <v>11026.615296</v>
      </c>
      <c r="ABU12" s="579"/>
      <c r="ABV12" s="580">
        <f>ABU12/ABS12</f>
        <v>0</v>
      </c>
      <c r="ABW12" s="508">
        <f>'Proy 2022 vs 2019'!EM11*ABZ$4</f>
        <v>17229.0864</v>
      </c>
      <c r="ABX12" s="508">
        <f>'Proy 2022 vs 2019'!EN11*ABZ$4</f>
        <v>11026.615296</v>
      </c>
      <c r="ABY12" s="579"/>
      <c r="ABZ12" s="580">
        <f>ABY12/ABW12</f>
        <v>0</v>
      </c>
      <c r="ACA12" s="508">
        <f>'Proy 2022 vs 2019'!EM11*ACD$4</f>
        <v>20100.600800000004</v>
      </c>
      <c r="ACB12" s="508">
        <f>'Proy 2022 vs 2019'!EN11*ACD$4</f>
        <v>12864.384512000001</v>
      </c>
      <c r="ACC12" s="579"/>
      <c r="ACD12" s="580">
        <f>ACC12/ACA12</f>
        <v>0</v>
      </c>
      <c r="ACE12" s="508">
        <f>'Proy 2022 vs 2019'!EM11*ACH$4</f>
        <v>22972.1152</v>
      </c>
      <c r="ACF12" s="508">
        <f>'Proy 2022 vs 2019'!EN11*ACH$4</f>
        <v>14702.153728000001</v>
      </c>
      <c r="ACG12" s="579"/>
      <c r="ACH12" s="580">
        <f>ACG12/ACE12</f>
        <v>0</v>
      </c>
      <c r="ACI12" s="508">
        <f>'Proy 2022 vs 2019'!EM11*ACL$4</f>
        <v>31586.6584</v>
      </c>
      <c r="ACJ12" s="508">
        <f>'Proy 2022 vs 2019'!EN11*ACL$4</f>
        <v>20215.461375999999</v>
      </c>
      <c r="ACK12" s="579"/>
      <c r="ACL12" s="580">
        <f>ACK12/ACI12</f>
        <v>0</v>
      </c>
      <c r="ACM12" s="494">
        <f>ABK12+ABO12+ABS12+ABW12+ACA12+ACE12+ACI12</f>
        <v>143575.72</v>
      </c>
      <c r="ACN12" s="489">
        <f>ABL12+ABP12+ABT12+ABX12+ACB12+ACF12+ACJ12</f>
        <v>91888.460800000001</v>
      </c>
      <c r="ACO12" s="608">
        <f>ABM12+ABQ12+ABU12+ABY12+ACC12+ACG12+ACK12</f>
        <v>0</v>
      </c>
      <c r="ACP12" s="590">
        <f>ACO12/ACM12</f>
        <v>0</v>
      </c>
      <c r="ACQ12" s="508">
        <f>'Proy 2022 vs 2019'!ER11*ACT$4</f>
        <v>16074.4812</v>
      </c>
      <c r="ACR12" s="508">
        <f>'Proy 2022 vs 2019'!ES11*ACT$4</f>
        <v>10287.667968000002</v>
      </c>
      <c r="ACS12" s="579"/>
      <c r="ACT12" s="580">
        <f>ACS12/ACQ12</f>
        <v>0</v>
      </c>
      <c r="ACU12" s="508">
        <f>'Proy 2022 vs 2019'!ER11*ACX$4</f>
        <v>16074.4812</v>
      </c>
      <c r="ACV12" s="508">
        <f>'Proy 2022 vs 2019'!ES11*ACX$4</f>
        <v>10287.667968000002</v>
      </c>
      <c r="ACW12" s="579"/>
      <c r="ACX12" s="580">
        <f>ACW12/ACU12</f>
        <v>0</v>
      </c>
      <c r="ACY12" s="508">
        <f>'Proy 2022 vs 2019'!ER11*ADB$4</f>
        <v>16074.4812</v>
      </c>
      <c r="ACZ12" s="508">
        <f>'Proy 2022 vs 2019'!ES11*ADB$4</f>
        <v>10287.667968000002</v>
      </c>
      <c r="ADA12" s="579"/>
      <c r="ADB12" s="580">
        <f>ADA12/ACY12</f>
        <v>0</v>
      </c>
      <c r="ADC12" s="508">
        <f>'Proy 2022 vs 2019'!ER11*ADF$4</f>
        <v>16074.4812</v>
      </c>
      <c r="ADD12" s="508">
        <f>'Proy 2022 vs 2019'!ES11*ADF$4</f>
        <v>10287.667968000002</v>
      </c>
      <c r="ADE12" s="579"/>
      <c r="ADF12" s="580">
        <f>ADE12/ADC12</f>
        <v>0</v>
      </c>
      <c r="ADG12" s="508">
        <f>'Proy 2022 vs 2019'!ER11*ADJ$4</f>
        <v>18753.561400000002</v>
      </c>
      <c r="ADH12" s="508">
        <f>'Proy 2022 vs 2019'!ES11*ADJ$4</f>
        <v>12002.279296000002</v>
      </c>
      <c r="ADI12" s="579"/>
      <c r="ADJ12" s="580">
        <f>ADI12/ADG12</f>
        <v>0</v>
      </c>
      <c r="ADK12" s="508">
        <f>'Proy 2022 vs 2019'!ER11*ADN$4</f>
        <v>21432.641600000003</v>
      </c>
      <c r="ADL12" s="508">
        <f>'Proy 2022 vs 2019'!ES11*ADN$4</f>
        <v>13716.890624000001</v>
      </c>
      <c r="ADM12" s="579"/>
      <c r="ADN12" s="580">
        <f>ADM12/ADK12</f>
        <v>0</v>
      </c>
      <c r="ADO12" s="508">
        <f>'Proy 2022 vs 2019'!ER11*ADR$4</f>
        <v>29469.882200000004</v>
      </c>
      <c r="ADP12" s="508">
        <f>'Proy 2022 vs 2019'!ES11*ADR$4</f>
        <v>18860.724608000004</v>
      </c>
      <c r="ADQ12" s="579"/>
      <c r="ADR12" s="580">
        <f>ADQ12/ADO12</f>
        <v>0</v>
      </c>
      <c r="ADS12" s="494">
        <f>ACQ12+ACU12+ACY12+ADC12+ADG12+ADK12+ADO12</f>
        <v>133954.01</v>
      </c>
      <c r="ADT12" s="489">
        <f>ACR12+ACV12+ACZ12+ADD12+ADH12+ADL12+ADP12</f>
        <v>85730.566400000011</v>
      </c>
      <c r="ADU12" s="589">
        <f>ACS12+ACW12+ADA12+ADE12+ADI12+ADM12+ADQ12</f>
        <v>0</v>
      </c>
      <c r="ADV12" s="590">
        <f>ADU12/ADS12</f>
        <v>0</v>
      </c>
      <c r="ADW12" s="508">
        <f>'Proy 2022 vs 2019'!EW11*ADZ$4</f>
        <v>15961.902</v>
      </c>
      <c r="ADX12" s="508">
        <f>'Proy 2022 vs 2019'!EX11*ADZ$4</f>
        <v>10215.61728</v>
      </c>
      <c r="ADY12" s="579"/>
      <c r="ADZ12" s="580">
        <f>ADY12/ADW12</f>
        <v>0</v>
      </c>
      <c r="AEA12" s="508">
        <f>'Proy 2022 vs 2019'!EW11*AED$4</f>
        <v>15961.902</v>
      </c>
      <c r="AEB12" s="508">
        <f>'Proy 2022 vs 2019'!EX11*AED$4</f>
        <v>10215.61728</v>
      </c>
      <c r="AEC12" s="579"/>
      <c r="AED12" s="580">
        <f>AEC12/AEA12</f>
        <v>0</v>
      </c>
      <c r="AEE12" s="508">
        <f>'Proy 2022 vs 2019'!EW11*AEH$4</f>
        <v>15961.902</v>
      </c>
      <c r="AEF12" s="508">
        <f>'Proy 2022 vs 2019'!EX11*AEH$4</f>
        <v>10215.61728</v>
      </c>
      <c r="AEG12" s="579"/>
      <c r="AEH12" s="580">
        <f>AEG12/AEE12</f>
        <v>0</v>
      </c>
      <c r="AEI12" s="508">
        <f>'Proy 2022 vs 2019'!EW11*AEL$4</f>
        <v>15961.902</v>
      </c>
      <c r="AEJ12" s="508">
        <f>'Proy 2022 vs 2019'!EX11*AEL$4</f>
        <v>10215.61728</v>
      </c>
      <c r="AEK12" s="579"/>
      <c r="AEL12" s="580">
        <f>AEK12/AEI12</f>
        <v>0</v>
      </c>
      <c r="AEM12" s="508">
        <f>'Proy 2022 vs 2019'!EW11*AEP$4</f>
        <v>18622.219000000001</v>
      </c>
      <c r="AEN12" s="508">
        <f>'Proy 2022 vs 2019'!EX11*AEP$4</f>
        <v>11918.220160000001</v>
      </c>
      <c r="AEO12" s="579"/>
      <c r="AEP12" s="580">
        <f>AEO12/AEM12</f>
        <v>0</v>
      </c>
      <c r="AEQ12" s="508">
        <f>'Proy 2022 vs 2019'!EW11*AET$4</f>
        <v>21282.536</v>
      </c>
      <c r="AER12" s="508">
        <f>'Proy 2022 vs 2019'!EX11*AET$4</f>
        <v>13620.823040000001</v>
      </c>
      <c r="AES12" s="579"/>
      <c r="AET12" s="580">
        <f>AES12/AEQ12</f>
        <v>0</v>
      </c>
      <c r="AEU12" s="508">
        <f>'Proy 2022 vs 2019'!EW11*AEX$4</f>
        <v>29263.487000000001</v>
      </c>
      <c r="AEV12" s="508">
        <f>'Proy 2022 vs 2019'!EX11*AEX$4</f>
        <v>18728.631679999999</v>
      </c>
      <c r="AEW12" s="579"/>
      <c r="AEX12" s="580">
        <f>AEW12/AEU12</f>
        <v>0</v>
      </c>
      <c r="AEY12" s="494">
        <f>ADW12+AEA12+AEE12+AEI12+AEM12+AEQ12+AEU12</f>
        <v>133015.85</v>
      </c>
      <c r="AEZ12" s="489">
        <f>ADX12+AEB12+AEF12+AEJ12+AEN12+AER12+AEV12</f>
        <v>85130.144</v>
      </c>
      <c r="AFA12" s="589">
        <f>ADY12+AEC12+AEG12+AEK12+AEO12+AES12+AEW12</f>
        <v>0</v>
      </c>
      <c r="AFB12" s="590">
        <f>AFA12/AEY12</f>
        <v>0</v>
      </c>
      <c r="AFC12" s="508">
        <f>'Proy 2022 vs 2019'!FG11*AFF$4</f>
        <v>15974.347199999998</v>
      </c>
      <c r="AFD12" s="508">
        <f>'Proy 2022 vs 2019'!FH11*AFF$4</f>
        <v>11501.529983999999</v>
      </c>
      <c r="AFE12" s="613"/>
      <c r="AFF12" s="580">
        <f>AFE12/AFC12</f>
        <v>0</v>
      </c>
      <c r="AFG12" s="508">
        <f>'Proy 2022 vs 2019'!FG11*AFJ$4</f>
        <v>15974.347199999998</v>
      </c>
      <c r="AFH12" s="508">
        <f>'Proy 2022 vs 2019'!FH11*AFJ$4</f>
        <v>11501.529983999999</v>
      </c>
      <c r="AFI12" s="579"/>
      <c r="AFJ12" s="580">
        <f>AFI12/AFG12</f>
        <v>0</v>
      </c>
      <c r="AFK12" s="508">
        <f>'Proy 2022 vs 2019'!FG11*AFN$4</f>
        <v>15974.347199999998</v>
      </c>
      <c r="AFL12" s="508">
        <f>'Proy 2022 vs 2019'!FH11*AFN$4</f>
        <v>11501.529983999999</v>
      </c>
      <c r="AFM12" s="579"/>
      <c r="AFN12" s="580">
        <f>AFM12/AFK12</f>
        <v>0</v>
      </c>
      <c r="AFO12" s="508">
        <f>'Proy 2022 vs 2019'!FG11*AFR$4</f>
        <v>15974.347199999998</v>
      </c>
      <c r="AFP12" s="508">
        <f>'Proy 2022 vs 2019'!FH11*AFR$4</f>
        <v>11501.529983999999</v>
      </c>
      <c r="AFQ12" s="579"/>
      <c r="AFR12" s="580">
        <f>AFQ12/AFO12</f>
        <v>0</v>
      </c>
      <c r="AFS12" s="508">
        <f>'Proy 2022 vs 2019'!FG11*AFV$4</f>
        <v>18636.738400000002</v>
      </c>
      <c r="AFT12" s="508">
        <f>'Proy 2022 vs 2019'!FH11*AFV$4</f>
        <v>13418.451648</v>
      </c>
      <c r="AFU12" s="579"/>
      <c r="AFV12" s="580">
        <f>AFU12/AFS12</f>
        <v>0</v>
      </c>
      <c r="AFW12" s="508">
        <f>'Proy 2022 vs 2019'!FG11*AFZ$4</f>
        <v>21299.1296</v>
      </c>
      <c r="AFX12" s="508">
        <f>'Proy 2022 vs 2019'!FH11*AFZ$4</f>
        <v>15335.373312</v>
      </c>
      <c r="AFY12" s="579"/>
      <c r="AFZ12" s="580">
        <f>AFY12/AFW12</f>
        <v>0</v>
      </c>
      <c r="AGA12" s="508">
        <f>'Proy 2022 vs 2019'!FG11*AGD$4</f>
        <v>29286.303199999998</v>
      </c>
      <c r="AGB12" s="508">
        <f>'Proy 2022 vs 2019'!FH11*AGD$4</f>
        <v>21086.138304</v>
      </c>
      <c r="AGC12" s="579"/>
      <c r="AGD12" s="580">
        <f>AGC12/AGA12</f>
        <v>0</v>
      </c>
      <c r="AGE12" s="494">
        <f>AFC12+AFG12+AFK12+AFO12+AFS12+AFW12+AGA12</f>
        <v>133119.56</v>
      </c>
      <c r="AGF12" s="489">
        <f>AFD12+AFH12+AFL12+AFP12+AFT12+AFX12+AGB12</f>
        <v>95846.083199999994</v>
      </c>
      <c r="AGG12" s="637">
        <f>AFE12+AFI12+AFM12+AFQ12+AFU12+AFY12+AGC12</f>
        <v>0</v>
      </c>
      <c r="AGH12" s="639">
        <f>AGG12/AGE12</f>
        <v>0</v>
      </c>
      <c r="AGI12" s="508">
        <f>'Proy 2022 vs 2019'!FL11*AGL$4</f>
        <v>15821.341200000001</v>
      </c>
      <c r="AGJ12" s="508">
        <f>'Proy 2022 vs 2019'!FM11*AGL$4</f>
        <v>11391.365663999999</v>
      </c>
      <c r="AGK12" s="579"/>
      <c r="AGL12" s="580">
        <f>AGK12/AGI12</f>
        <v>0</v>
      </c>
      <c r="AGM12" s="508">
        <f>'Proy 2022 vs 2019'!FL11*AGP$4</f>
        <v>15821.341200000001</v>
      </c>
      <c r="AGN12" s="508">
        <f>'Proy 2022 vs 2019'!FM11*AGP$4</f>
        <v>11391.365663999999</v>
      </c>
      <c r="AGO12" s="579"/>
      <c r="AGP12" s="580">
        <f>AGO12/AGM12</f>
        <v>0</v>
      </c>
      <c r="AGQ12" s="508">
        <f>'Proy 2022 vs 2019'!FL11*AGT$4</f>
        <v>15821.341200000001</v>
      </c>
      <c r="AGR12" s="508">
        <f>'Proy 2022 vs 2019'!FM11*AGT$4</f>
        <v>11391.365663999999</v>
      </c>
      <c r="AGS12" s="579"/>
      <c r="AGT12" s="580">
        <f>AGS12/AGQ12</f>
        <v>0</v>
      </c>
      <c r="AGU12" s="508">
        <f>'Proy 2022 vs 2019'!FL11*AGX$4</f>
        <v>15821.341200000001</v>
      </c>
      <c r="AGV12" s="508">
        <f>'Proy 2022 vs 2019'!FM11*AGX$4</f>
        <v>11391.365663999999</v>
      </c>
      <c r="AGW12" s="579"/>
      <c r="AGX12" s="580">
        <f>AGW12/AGU12</f>
        <v>0</v>
      </c>
      <c r="AGY12" s="508">
        <f>'Proy 2022 vs 2019'!FL11*AHB$4</f>
        <v>18458.231400000004</v>
      </c>
      <c r="AGZ12" s="508">
        <f>'Proy 2022 vs 2019'!FM11*AHB$4</f>
        <v>13289.926608000002</v>
      </c>
      <c r="AHA12" s="579"/>
      <c r="AHB12" s="580">
        <f>AHA12/AGY12</f>
        <v>0</v>
      </c>
      <c r="AHC12" s="508">
        <f>'Proy 2022 vs 2019'!FL11*AHF$4</f>
        <v>21095.121600000002</v>
      </c>
      <c r="AHD12" s="508">
        <f>'Proy 2022 vs 2019'!FM11*AHF$4</f>
        <v>15188.487552000001</v>
      </c>
      <c r="AHE12" s="579"/>
      <c r="AHF12" s="580">
        <f>AHE12/AHC12</f>
        <v>0</v>
      </c>
      <c r="AHG12" s="508">
        <f>'Proy 2022 vs 2019'!FL11*AHJ$4</f>
        <v>29005.792200000004</v>
      </c>
      <c r="AHH12" s="508">
        <f>'Proy 2022 vs 2019'!FM11*AHJ$4</f>
        <v>20884.170384000001</v>
      </c>
      <c r="AHI12" s="579"/>
      <c r="AHJ12" s="580">
        <f>AHI12/AHG12</f>
        <v>0</v>
      </c>
      <c r="AHK12" s="494">
        <f>AGI12+AGM12+AGQ12+AGU12+AGY12+AHC12+AHG12</f>
        <v>131844.51</v>
      </c>
      <c r="AHL12" s="489">
        <f>AGJ12+AGN12+AGR12+AGV12+AGZ12+AHD12+AHH12</f>
        <v>94928.047200000001</v>
      </c>
      <c r="AHM12" s="643">
        <f>AGK12+AGO12+AGS12+AGW12+AHA12+AHE12+AHI12</f>
        <v>0</v>
      </c>
      <c r="AHN12" s="639">
        <f>AHM12/AHK12</f>
        <v>0</v>
      </c>
      <c r="AHO12" s="508">
        <f>'Proy 2022 vs 2019'!FQ11*AHR$4</f>
        <v>15374.122799999999</v>
      </c>
      <c r="AHP12" s="508">
        <f>'Proy 2022 vs 2019'!FR11*AHR$4</f>
        <v>11069.368415999999</v>
      </c>
      <c r="AHQ12" s="579"/>
      <c r="AHR12" s="580">
        <f>AHQ12/AHO12</f>
        <v>0</v>
      </c>
      <c r="AHS12" s="508">
        <f>'Proy 2022 vs 2019'!FQ11*AHV$4</f>
        <v>15374.122799999999</v>
      </c>
      <c r="AHT12" s="508">
        <f>'Proy 2022 vs 2019'!FR11*AHV$4</f>
        <v>11069.368415999999</v>
      </c>
      <c r="AHU12" s="579"/>
      <c r="AHV12" s="580">
        <f>AHU12/AHS12</f>
        <v>0</v>
      </c>
      <c r="AHW12" s="508">
        <f>'Proy 2022 vs 2019'!FQ11*AHZ$4</f>
        <v>15374.122799999999</v>
      </c>
      <c r="AHX12" s="508">
        <f>'Proy 2022 vs 2019'!FR11*AHZ$4</f>
        <v>11069.368415999999</v>
      </c>
      <c r="AHY12" s="579"/>
      <c r="AHZ12" s="580">
        <f>AHY12/AHW12</f>
        <v>0</v>
      </c>
      <c r="AIA12" s="508">
        <f>'Proy 2022 vs 2019'!FQ11*AID$4</f>
        <v>15374.122799999999</v>
      </c>
      <c r="AIB12" s="508">
        <f>'Proy 2022 vs 2019'!FR11*AID$4</f>
        <v>11069.368415999999</v>
      </c>
      <c r="AIC12" s="579"/>
      <c r="AID12" s="580">
        <f>AIC12/AIA12</f>
        <v>0</v>
      </c>
      <c r="AIE12" s="508">
        <f>'Proy 2022 vs 2019'!FQ11*AIH$4</f>
        <v>17936.476600000002</v>
      </c>
      <c r="AIF12" s="508">
        <f>'Proy 2022 vs 2019'!FR11*AIH$4</f>
        <v>12914.263152000001</v>
      </c>
      <c r="AIG12" s="579"/>
      <c r="AIH12" s="580">
        <f>AIG12/AIE12</f>
        <v>0</v>
      </c>
      <c r="AII12" s="508">
        <f>'Proy 2022 vs 2019'!FQ11*AIL$4</f>
        <v>20498.830400000003</v>
      </c>
      <c r="AIJ12" s="508">
        <f>'Proy 2022 vs 2019'!FR11*AIL$4</f>
        <v>14759.157888</v>
      </c>
      <c r="AIK12" s="579"/>
      <c r="AIL12" s="580">
        <f>AIK12/AII12</f>
        <v>0</v>
      </c>
      <c r="AIM12" s="508">
        <f>'Proy 2022 vs 2019'!FQ11*AIP$4</f>
        <v>28185.891800000001</v>
      </c>
      <c r="AIN12" s="508">
        <f>'Proy 2022 vs 2019'!FR11*AIP$4</f>
        <v>20293.842096</v>
      </c>
      <c r="AIO12" s="579"/>
      <c r="AIP12" s="580">
        <f>AIO12/AIM12</f>
        <v>0</v>
      </c>
      <c r="AIQ12" s="494">
        <f>AHO12+AHS12+AHW12+AIA12+AIE12+AII12+AIM12</f>
        <v>128117.69</v>
      </c>
      <c r="AIR12" s="489">
        <f>AHP12+AHT12+AHX12+AIB12+AIF12+AIJ12+AIN12</f>
        <v>92244.736799999984</v>
      </c>
      <c r="AIS12" s="643">
        <f>AHQ12+AHU12+AHY12+AIC12+AIG12+AIK12+AIO12</f>
        <v>0</v>
      </c>
      <c r="AIT12" s="639">
        <f>AIS12/AIQ12</f>
        <v>0</v>
      </c>
      <c r="AIU12" s="508">
        <f>'Proy 2022 vs 2019'!FV11*AIX$4</f>
        <v>12516.217199999999</v>
      </c>
      <c r="AIV12" s="508">
        <f>'Proy 2022 vs 2019'!FW11*AIX$4</f>
        <v>9011.6763839999985</v>
      </c>
      <c r="AIW12" s="579"/>
      <c r="AIX12" s="580">
        <f>AIW12/AIU12</f>
        <v>0</v>
      </c>
      <c r="AIY12" s="508">
        <f>'Proy 2022 vs 2019'!FV11*AJB$4</f>
        <v>12516.217199999999</v>
      </c>
      <c r="AIZ12" s="508">
        <f>'Proy 2022 vs 2019'!FW11*AJB$4</f>
        <v>9011.6763839999985</v>
      </c>
      <c r="AJA12" s="579"/>
      <c r="AJB12" s="580">
        <f>AJA12/AIY12</f>
        <v>0</v>
      </c>
      <c r="AJC12" s="508">
        <f>'Proy 2022 vs 2019'!FV11*AJF$4</f>
        <v>12516.217199999999</v>
      </c>
      <c r="AJD12" s="508">
        <f>'Proy 2022 vs 2019'!FW11*AJF$4</f>
        <v>9011.6763839999985</v>
      </c>
      <c r="AJE12" s="579"/>
      <c r="AJF12" s="580">
        <f>AJE12/AJC12</f>
        <v>0</v>
      </c>
      <c r="AJG12" s="508">
        <f>'Proy 2022 vs 2019'!FV11*AJJ$4</f>
        <v>12516.217199999999</v>
      </c>
      <c r="AJH12" s="508">
        <f>'Proy 2022 vs 2019'!FW11*AJJ$4</f>
        <v>9011.6763839999985</v>
      </c>
      <c r="AJI12" s="579"/>
      <c r="AJJ12" s="580">
        <f>AJI12/AJG12</f>
        <v>0</v>
      </c>
      <c r="AJK12" s="508">
        <f>'Proy 2022 vs 2019'!FV11*AJN$4</f>
        <v>14602.253400000001</v>
      </c>
      <c r="AJL12" s="508">
        <f>'Proy 2022 vs 2019'!FW11*AJN$4</f>
        <v>10513.622448</v>
      </c>
      <c r="AJM12" s="579"/>
      <c r="AJN12" s="580">
        <f>AJM12/AJK12</f>
        <v>0</v>
      </c>
      <c r="AJO12" s="508">
        <f>'Proy 2022 vs 2019'!FV11*AJR$4</f>
        <v>16688.2896</v>
      </c>
      <c r="AJP12" s="508">
        <f>'Proy 2022 vs 2019'!FW11*AJR$4</f>
        <v>12015.568512</v>
      </c>
      <c r="AJQ12" s="579"/>
      <c r="AJR12" s="580">
        <f>AJQ12/AJO12</f>
        <v>0</v>
      </c>
      <c r="AJS12" s="508">
        <f>'Proy 2022 vs 2019'!FV11*AJV$4</f>
        <v>22946.3982</v>
      </c>
      <c r="AJT12" s="508">
        <f>'Proy 2022 vs 2019'!FW11*AJV$4</f>
        <v>16521.406703999997</v>
      </c>
      <c r="AJU12" s="579"/>
      <c r="AJV12" s="580">
        <f>AJU12/AJS12</f>
        <v>0</v>
      </c>
      <c r="AJW12" s="494">
        <f>AIU12+AIY12+AJC12+AJG12+AJK12+AJO12+AJS12</f>
        <v>104301.81</v>
      </c>
      <c r="AJX12" s="489">
        <f>AIV12+AIZ12+AJD12+AJH12+AJL12+AJP12+AJT12</f>
        <v>75097.303199999995</v>
      </c>
      <c r="AJY12" s="648">
        <f>AIW12+AJA12+AJE12+AJI12+AJM12+AJQ12+AJU12</f>
        <v>0</v>
      </c>
      <c r="AJZ12" s="639">
        <f>AJY12/AJW12</f>
        <v>0</v>
      </c>
      <c r="AKA12" s="508"/>
      <c r="AKB12" s="508"/>
      <c r="AKC12" s="613"/>
      <c r="AKD12" s="580" t="e">
        <f>AKC12/AKA12</f>
        <v>#DIV/0!</v>
      </c>
      <c r="AKE12" s="508">
        <v>13012.124399999999</v>
      </c>
      <c r="AKF12" s="508">
        <v>13272.366887999999</v>
      </c>
      <c r="AKG12" s="579"/>
      <c r="AKH12" s="580">
        <f>AKG12/AKE12</f>
        <v>0</v>
      </c>
      <c r="AKI12" s="508">
        <v>13012.124399999999</v>
      </c>
      <c r="AKJ12" s="508">
        <v>13272.366887999999</v>
      </c>
      <c r="AKK12" s="579"/>
      <c r="AKL12" s="580">
        <f>AKK12/AKI12</f>
        <v>0</v>
      </c>
      <c r="AKM12" s="508">
        <v>13012.124399999999</v>
      </c>
      <c r="AKN12" s="508">
        <v>13272.366887999999</v>
      </c>
      <c r="AKO12" s="579"/>
      <c r="AKP12" s="580">
        <f>AKO12/AKM12</f>
        <v>0</v>
      </c>
      <c r="AKQ12" s="508">
        <v>15180.811800000001</v>
      </c>
      <c r="AKR12" s="508">
        <v>15484.428035999999</v>
      </c>
      <c r="AKS12" s="579"/>
      <c r="AKT12" s="580">
        <f>AKS12/AKQ12</f>
        <v>0</v>
      </c>
      <c r="AKU12" s="508">
        <v>17349.499199999998</v>
      </c>
      <c r="AKV12" s="508">
        <v>17696.489183999998</v>
      </c>
      <c r="AKW12" s="579"/>
      <c r="AKX12" s="580">
        <f>AKW12/AKU12</f>
        <v>0</v>
      </c>
      <c r="AKY12" s="508">
        <v>23855.561399999999</v>
      </c>
      <c r="AKZ12" s="508">
        <v>24332.672627999997</v>
      </c>
      <c r="ALA12" s="579"/>
      <c r="ALB12" s="580">
        <f>ALA12/AKY12</f>
        <v>0</v>
      </c>
      <c r="ALC12" s="494">
        <f>AKA12+AKE12+AKI12+AKM12+AKQ12+AKU12+AKY12</f>
        <v>95422.245599999995</v>
      </c>
      <c r="ALD12" s="489">
        <f>AKB12+AKF12+AKJ12+AKN12+AKR12+AKV12+AKZ12</f>
        <v>97330.690512000001</v>
      </c>
      <c r="ALE12" s="670">
        <f>AKC12+AKG12+AKK12+AKO12+AKS12+AKW12+ALA12</f>
        <v>0</v>
      </c>
      <c r="ALF12" s="663">
        <f>ALE12/ALC12</f>
        <v>0</v>
      </c>
      <c r="ALG12" s="508">
        <v>14462.908799999999</v>
      </c>
      <c r="ALH12" s="508">
        <v>14752.166976</v>
      </c>
      <c r="ALI12" s="579"/>
      <c r="ALJ12" s="580">
        <f>ALI12/ALG12</f>
        <v>0</v>
      </c>
      <c r="ALK12" s="508">
        <v>14462.908799999999</v>
      </c>
      <c r="ALL12" s="508">
        <v>14752.166976</v>
      </c>
      <c r="ALM12" s="579"/>
      <c r="ALN12" s="580">
        <f>ALM12/ALK12</f>
        <v>0</v>
      </c>
      <c r="ALO12" s="508">
        <v>14462.908799999999</v>
      </c>
      <c r="ALP12" s="508">
        <v>14752.166976</v>
      </c>
      <c r="ALQ12" s="579"/>
      <c r="ALR12" s="580">
        <f>ALQ12/ALO12</f>
        <v>0</v>
      </c>
      <c r="ALS12" s="508">
        <v>14462.908799999999</v>
      </c>
      <c r="ALT12" s="508">
        <v>14752.166976</v>
      </c>
      <c r="ALU12" s="579"/>
      <c r="ALV12" s="580">
        <f>ALU12/ALS12</f>
        <v>0</v>
      </c>
      <c r="ALW12" s="508">
        <v>16873.393600000003</v>
      </c>
      <c r="ALX12" s="508">
        <v>17210.861472000004</v>
      </c>
      <c r="ALY12" s="579"/>
      <c r="ALZ12" s="580">
        <f>ALY12/ALW12</f>
        <v>0</v>
      </c>
      <c r="AMA12" s="508">
        <v>19283.878400000001</v>
      </c>
      <c r="AMB12" s="508">
        <v>19669.555968000001</v>
      </c>
      <c r="AMC12" s="579"/>
      <c r="AMD12" s="580">
        <f>AMC12/AMA12</f>
        <v>0</v>
      </c>
      <c r="AME12" s="508">
        <v>26515.3328</v>
      </c>
      <c r="AMF12" s="508">
        <v>27045.639456000001</v>
      </c>
      <c r="AMG12" s="579"/>
      <c r="AMH12" s="580">
        <f>AMG12/AME12</f>
        <v>0</v>
      </c>
      <c r="AMI12" s="494">
        <f>ALG12+ALK12+ALO12+ALS12+ALW12+AMA12+AME12</f>
        <v>120524.24</v>
      </c>
      <c r="AMJ12" s="489">
        <f>ALH12+ALL12+ALP12+ALT12+ALX12+AMB12+AMF12</f>
        <v>122934.72480000001</v>
      </c>
      <c r="AMK12" s="671">
        <f>ALI12+ALM12+ALQ12+ALU12+ALY12+AMC12+AMG12</f>
        <v>0</v>
      </c>
      <c r="AML12" s="663">
        <f>AMK12/AMI12</f>
        <v>0</v>
      </c>
      <c r="AMM12" s="508">
        <v>14066.4156</v>
      </c>
      <c r="AMN12" s="508">
        <v>14347.743912</v>
      </c>
      <c r="AMO12" s="579"/>
      <c r="AMP12" s="580">
        <f>AMO12/AMM12</f>
        <v>0</v>
      </c>
      <c r="AMQ12" s="508">
        <v>14066.4156</v>
      </c>
      <c r="AMR12" s="508">
        <v>14347.743912</v>
      </c>
      <c r="AMS12" s="579"/>
      <c r="AMT12" s="580">
        <f>AMS12/AMQ12</f>
        <v>0</v>
      </c>
      <c r="AMU12" s="508">
        <v>14066.4156</v>
      </c>
      <c r="AMV12" s="508">
        <v>14347.743912</v>
      </c>
      <c r="AMW12" s="579"/>
      <c r="AMX12" s="580">
        <f>AMW12/AMU12</f>
        <v>0</v>
      </c>
      <c r="AMY12" s="508">
        <v>14066.4156</v>
      </c>
      <c r="AMZ12" s="508">
        <v>14347.743912</v>
      </c>
      <c r="ANA12" s="579"/>
      <c r="ANB12" s="580">
        <f>ANA12/AMY12</f>
        <v>0</v>
      </c>
      <c r="ANC12" s="508">
        <v>16410.818200000002</v>
      </c>
      <c r="AND12" s="508">
        <v>16739.034564000001</v>
      </c>
      <c r="ANE12" s="579"/>
      <c r="ANF12" s="580">
        <f>ANE12/ANC12</f>
        <v>0</v>
      </c>
      <c r="ANG12" s="508">
        <v>18755.220800000003</v>
      </c>
      <c r="ANH12" s="508">
        <v>19130.325216000001</v>
      </c>
      <c r="ANI12" s="579"/>
      <c r="ANJ12" s="580">
        <f>ANI12/ANG12</f>
        <v>0</v>
      </c>
      <c r="ANK12" s="508">
        <v>25788.428600000003</v>
      </c>
      <c r="ANL12" s="508">
        <v>26304.197172</v>
      </c>
      <c r="ANM12" s="579"/>
      <c r="ANN12" s="580">
        <f>ANM12/ANK12</f>
        <v>0</v>
      </c>
      <c r="ANO12" s="494">
        <f>AMM12+AMQ12+AMU12+AMY12+ANC12+ANG12+ANK12</f>
        <v>117220.13000000002</v>
      </c>
      <c r="ANP12" s="489">
        <f>AMN12+AMR12+AMV12+AMZ12+AND12+ANH12+ANL12</f>
        <v>119564.53259999999</v>
      </c>
      <c r="ANQ12" s="671">
        <f>AMO12+AMS12+AMW12+ANA12+ANE12+ANI12+ANM12</f>
        <v>0</v>
      </c>
      <c r="ANR12" s="663">
        <f>ANQ12/ANO12</f>
        <v>0</v>
      </c>
      <c r="ANS12" s="508">
        <f>'Proy 2022 vs 2019'!GU11*ANV$4</f>
        <v>12179.230799999999</v>
      </c>
      <c r="ANT12" s="508">
        <f>'Proy 2022 vs 2019'!GV11*ANV$4</f>
        <v>9134.4231</v>
      </c>
      <c r="ANU12" s="579"/>
      <c r="ANV12" s="580">
        <f>ANU12/ANS12</f>
        <v>0</v>
      </c>
      <c r="ANW12" s="508">
        <f>'Proy 2022 vs 2019'!GU11*ANZ$4</f>
        <v>12179.230799999999</v>
      </c>
      <c r="ANX12" s="508">
        <f>'Proy 2022 vs 2019'!GV11*ANZ$4</f>
        <v>9134.4231</v>
      </c>
      <c r="ANY12" s="579"/>
      <c r="ANZ12" s="580">
        <f>ANY12/ANW12</f>
        <v>0</v>
      </c>
      <c r="AOA12" s="508">
        <f>'Proy 2022 vs 2019'!GU11*AOD$4</f>
        <v>12179.230799999999</v>
      </c>
      <c r="AOB12" s="508">
        <f>'Proy 2022 vs 2019'!GV11*AOD$4</f>
        <v>9134.4231</v>
      </c>
      <c r="AOC12" s="579"/>
      <c r="AOD12" s="580">
        <f>AOC12/AOA12</f>
        <v>0</v>
      </c>
      <c r="AOE12" s="508">
        <f>'Proy 2022 vs 2019'!GU11*AOH$4</f>
        <v>12179.230799999999</v>
      </c>
      <c r="AOF12" s="508">
        <f>'Proy 2022 vs 2019'!GV11*AOH$4</f>
        <v>9134.4231</v>
      </c>
      <c r="AOG12" s="579"/>
      <c r="AOH12" s="580">
        <f>AOG12/AOE12</f>
        <v>0</v>
      </c>
      <c r="AOI12" s="508">
        <f>'Proy 2022 vs 2019'!GU11*AOL$4</f>
        <v>14209.1026</v>
      </c>
      <c r="AOJ12" s="508">
        <f>'Proy 2022 vs 2019'!GV11*AOL$4</f>
        <v>10656.826950000002</v>
      </c>
      <c r="AOK12" s="579"/>
      <c r="AOL12" s="580">
        <f>AOK12/AOI12</f>
        <v>0</v>
      </c>
      <c r="AOM12" s="508">
        <f>'Proy 2022 vs 2019'!GU11*AOP$4</f>
        <v>16238.974399999999</v>
      </c>
      <c r="AON12" s="508">
        <f>'Proy 2022 vs 2019'!GV11*AOP$4</f>
        <v>12179.230800000001</v>
      </c>
      <c r="AOO12" s="579"/>
      <c r="AOP12" s="580">
        <f>AOO12/AOM12</f>
        <v>0</v>
      </c>
      <c r="AOQ12" s="508">
        <f>'Proy 2022 vs 2019'!GU11*AOT$4</f>
        <v>22328.589799999998</v>
      </c>
      <c r="AOR12" s="508">
        <f>'Proy 2022 vs 2019'!GV11*AOT$4</f>
        <v>16746.442350000001</v>
      </c>
      <c r="AOS12" s="579"/>
      <c r="AOT12" s="580">
        <f>AOS12/AOQ12</f>
        <v>0</v>
      </c>
      <c r="AOU12" s="494">
        <f>ANS12+ANW12+AOA12+AOE12+AOI12+AOM12+AOQ12</f>
        <v>101493.59</v>
      </c>
      <c r="AOV12" s="489">
        <f>ANT12+ANX12+AOB12+AOF12+AOJ12+AON12+AOR12</f>
        <v>76120.192500000005</v>
      </c>
      <c r="AOW12" s="662">
        <f>ANU12+ANY12+AOC12+AOG12+AOK12+AOO12+AOS12</f>
        <v>0</v>
      </c>
      <c r="AOX12" s="663">
        <f>AOW12/AOU12</f>
        <v>0</v>
      </c>
      <c r="AOY12" s="508">
        <f>'Proy 2022 vs 2019'!HE11*APB$4</f>
        <v>13971.72</v>
      </c>
      <c r="AOZ12" s="508">
        <f>'Proy 2022 vs 2019'!HF11*APB$4</f>
        <v>9919.9211999999989</v>
      </c>
      <c r="APA12" s="613"/>
      <c r="APB12" s="580">
        <f>APA12/AOY12</f>
        <v>0</v>
      </c>
      <c r="APC12" s="508">
        <f>'Proy 2022 vs 2019'!HE11*APF$4</f>
        <v>13971.72</v>
      </c>
      <c r="APD12" s="508">
        <f>'Proy 2022 vs 2019'!HF11*APF$4</f>
        <v>9919.9211999999989</v>
      </c>
      <c r="APE12" s="613"/>
      <c r="APF12" s="580">
        <f>APE12/APC12</f>
        <v>0</v>
      </c>
      <c r="APG12" s="508">
        <f>'Proy 2022 vs 2019'!HE11*APJ$4</f>
        <v>13971.72</v>
      </c>
      <c r="APH12" s="508">
        <f>'Proy 2022 vs 2019'!HF11*APJ$4</f>
        <v>9919.9211999999989</v>
      </c>
      <c r="API12" s="613"/>
      <c r="APJ12" s="580">
        <f>API12/APG12</f>
        <v>0</v>
      </c>
      <c r="APK12" s="508">
        <f>'Proy 2022 vs 2019'!HE11*APN$4</f>
        <v>13971.72</v>
      </c>
      <c r="APL12" s="508">
        <f>'Proy 2022 vs 2019'!HF11*APN$4</f>
        <v>9919.9211999999989</v>
      </c>
      <c r="APM12" s="613"/>
      <c r="APN12" s="580">
        <f>APM12/APK12</f>
        <v>0</v>
      </c>
      <c r="APO12" s="508">
        <f>'Proy 2022 vs 2019'!HE11*APR$4</f>
        <v>16300.340000000002</v>
      </c>
      <c r="APP12" s="508">
        <f>'Proy 2022 vs 2019'!HF11*APR$4</f>
        <v>11573.241400000001</v>
      </c>
      <c r="APQ12" s="613"/>
      <c r="APR12" s="580">
        <f>APQ12/APO12</f>
        <v>0</v>
      </c>
      <c r="APS12" s="508">
        <f>'Proy 2022 vs 2019'!HE11*APV$4</f>
        <v>18628.96</v>
      </c>
      <c r="APT12" s="508">
        <f>'Proy 2022 vs 2019'!HF11*APV$4</f>
        <v>13226.561599999999</v>
      </c>
      <c r="APU12" s="613"/>
      <c r="APV12" s="580">
        <f>APU12/APS12</f>
        <v>0</v>
      </c>
      <c r="APW12" s="508">
        <f>'Proy 2022 vs 2019'!HE11*APZ$4</f>
        <v>25614.82</v>
      </c>
      <c r="APX12" s="508">
        <f>'Proy 2022 vs 2019'!HF11*APZ$4</f>
        <v>18186.522199999999</v>
      </c>
      <c r="APY12" s="613"/>
      <c r="APZ12" s="580">
        <f>APY12/APW12</f>
        <v>0</v>
      </c>
      <c r="AQA12" s="494">
        <f>AOY12+APC12+APG12+APK12+APO12+APS12+APW12</f>
        <v>116431</v>
      </c>
      <c r="AQB12" s="489">
        <f>AOZ12+APD12+APH12+APL12+APP12+APT12+APX12</f>
        <v>82666.009999999995</v>
      </c>
      <c r="AQC12" s="607">
        <f>APA12+APE12+API12+APM12+APQ12+APU12+APY12</f>
        <v>0</v>
      </c>
      <c r="AQD12" s="590">
        <f>AQC12/AQA12</f>
        <v>0</v>
      </c>
      <c r="AQE12" s="508">
        <f>'Proy 2022 vs 2019'!HJ11*AQH$4</f>
        <v>14109.111599999998</v>
      </c>
      <c r="AQF12" s="508">
        <f>'Proy 2022 vs 2019'!HK11*AQH$4</f>
        <v>10017.469235999999</v>
      </c>
      <c r="AQG12" s="579"/>
      <c r="AQH12" s="580">
        <f>AQG12/AQE12</f>
        <v>0</v>
      </c>
      <c r="AQI12" s="508">
        <f>'Proy 2022 vs 2019'!HJ11*AQL$4</f>
        <v>14109.111599999998</v>
      </c>
      <c r="AQJ12" s="508">
        <f>'Proy 2022 vs 2019'!HK11*AQL$4</f>
        <v>10017.469235999999</v>
      </c>
      <c r="AQK12" s="579"/>
      <c r="AQL12" s="580">
        <f>AQK12/AQI12</f>
        <v>0</v>
      </c>
      <c r="AQM12" s="508">
        <f>'Proy 2022 vs 2019'!HJ11*AQP$4</f>
        <v>14109.111599999998</v>
      </c>
      <c r="AQN12" s="508">
        <f>'Proy 2022 vs 2019'!HK11*AQP$4</f>
        <v>10017.469235999999</v>
      </c>
      <c r="AQO12" s="579"/>
      <c r="AQP12" s="580">
        <f>AQO12/AQM12</f>
        <v>0</v>
      </c>
      <c r="AQQ12" s="508">
        <f>'Proy 2022 vs 2019'!HJ11*AQT$4</f>
        <v>14109.111599999998</v>
      </c>
      <c r="AQR12" s="508">
        <f>'Proy 2022 vs 2019'!HK11*AQT$4</f>
        <v>10017.469235999999</v>
      </c>
      <c r="AQS12" s="579"/>
      <c r="AQT12" s="580">
        <f>AQS12/AQQ12</f>
        <v>0</v>
      </c>
      <c r="AQU12" s="508">
        <f>'Proy 2022 vs 2019'!HJ11*AQX$4</f>
        <v>16460.6302</v>
      </c>
      <c r="AQV12" s="508">
        <f>'Proy 2022 vs 2019'!HK11*AQX$4</f>
        <v>11687.047441999999</v>
      </c>
      <c r="AQW12" s="579"/>
      <c r="AQX12" s="580">
        <f>AQW12/AQU12</f>
        <v>0</v>
      </c>
      <c r="AQY12" s="508">
        <f>'Proy 2022 vs 2019'!HJ11*ARB$4</f>
        <v>18812.148799999999</v>
      </c>
      <c r="AQZ12" s="508">
        <f>'Proy 2022 vs 2019'!HK11*ARB$4</f>
        <v>13356.625647999999</v>
      </c>
      <c r="ARA12" s="579"/>
      <c r="ARB12" s="580">
        <f>ARA12/AQY12</f>
        <v>0</v>
      </c>
      <c r="ARC12" s="508">
        <f>'Proy 2022 vs 2019'!HJ11*ARF$4</f>
        <v>25866.704599999997</v>
      </c>
      <c r="ARD12" s="508">
        <f>'Proy 2022 vs 2019'!HK11*ARF$4</f>
        <v>18365.360265999996</v>
      </c>
      <c r="ARE12" s="579"/>
      <c r="ARF12" s="580">
        <f>ARE12/ARC12</f>
        <v>0</v>
      </c>
      <c r="ARG12" s="494">
        <f>AQE12+AQI12+AQM12+AQQ12+AQU12+AQY12+ARC12</f>
        <v>117575.93</v>
      </c>
      <c r="ARH12" s="489">
        <f>AQF12+AQJ12+AQN12+AQR12+AQV12+AQZ12+ARD12</f>
        <v>83478.910299999989</v>
      </c>
      <c r="ARI12" s="608">
        <f>AQG12+AQK12+AQO12+AQS12+AQW12+ARA12+ARE12</f>
        <v>0</v>
      </c>
      <c r="ARJ12" s="590">
        <f>ARI12/ARG12</f>
        <v>0</v>
      </c>
      <c r="ARK12" s="508">
        <f>'Proy 2022 vs 2019'!HO11*ARN$4</f>
        <v>12965.9856</v>
      </c>
      <c r="ARL12" s="508">
        <f>'Proy 2022 vs 2019'!HP11*ARN$4</f>
        <v>9205.8497759999991</v>
      </c>
      <c r="ARM12" s="579"/>
      <c r="ARN12" s="580">
        <f>ARM12/ARK12</f>
        <v>0</v>
      </c>
      <c r="ARO12" s="508">
        <f>'Proy 2022 vs 2019'!HO11*ARR$4</f>
        <v>12965.9856</v>
      </c>
      <c r="ARP12" s="508">
        <f>'Proy 2022 vs 2019'!HP11*ARR$4</f>
        <v>9205.8497759999991</v>
      </c>
      <c r="ARQ12" s="579"/>
      <c r="ARR12" s="580">
        <f>ARQ12/ARO12</f>
        <v>0</v>
      </c>
      <c r="ARS12" s="508">
        <f>'Proy 2022 vs 2019'!HO11*ARV$4</f>
        <v>12965.9856</v>
      </c>
      <c r="ART12" s="508">
        <f>'Proy 2022 vs 2019'!HP11*ARV$4</f>
        <v>9205.8497759999991</v>
      </c>
      <c r="ARU12" s="579"/>
      <c r="ARV12" s="580">
        <f>ARU12/ARS12</f>
        <v>0</v>
      </c>
      <c r="ARW12" s="508">
        <f>'Proy 2022 vs 2019'!HO11*ARZ$4</f>
        <v>12965.9856</v>
      </c>
      <c r="ARX12" s="508">
        <f>'Proy 2022 vs 2019'!HP11*ARZ$4</f>
        <v>9205.8497759999991</v>
      </c>
      <c r="ARY12" s="579"/>
      <c r="ARZ12" s="580">
        <f>ARY12/ARW12</f>
        <v>0</v>
      </c>
      <c r="ASA12" s="508">
        <f>'Proy 2022 vs 2019'!HO11*ASD$4</f>
        <v>15126.983200000002</v>
      </c>
      <c r="ASB12" s="508">
        <f>'Proy 2022 vs 2019'!HP11*ASD$4</f>
        <v>10740.158072</v>
      </c>
      <c r="ASC12" s="579"/>
      <c r="ASD12" s="580">
        <f>ASC12/ASA12</f>
        <v>0</v>
      </c>
      <c r="ASE12" s="508">
        <f>'Proy 2022 vs 2019'!HO11*ASH$4</f>
        <v>17287.980800000001</v>
      </c>
      <c r="ASF12" s="508">
        <f>'Proy 2022 vs 2019'!HP11*ASH$4</f>
        <v>12274.466367999999</v>
      </c>
      <c r="ASG12" s="579"/>
      <c r="ASH12" s="580">
        <f>ASG12/ASE12</f>
        <v>0</v>
      </c>
      <c r="ASI12" s="508">
        <f>'Proy 2022 vs 2019'!HO11*ASL$4</f>
        <v>23770.973600000001</v>
      </c>
      <c r="ASJ12" s="508">
        <f>'Proy 2022 vs 2019'!HP11*ASL$4</f>
        <v>16877.391255999999</v>
      </c>
      <c r="ASK12" s="579"/>
      <c r="ASL12" s="580">
        <f>ASK12/ASI12</f>
        <v>0</v>
      </c>
      <c r="ASM12" s="494">
        <f>ARK12+ARO12+ARS12+ARW12+ASA12+ASE12+ASI12</f>
        <v>108049.88</v>
      </c>
      <c r="ASN12" s="489">
        <f>ARL12+ARP12+ART12+ARX12+ASB12+ASF12+ASJ12</f>
        <v>76715.414799999999</v>
      </c>
      <c r="ASO12" s="608">
        <f>ARM12+ARQ12+ARU12+ARY12+ASC12+ASG12+ASK12</f>
        <v>0</v>
      </c>
      <c r="ASP12" s="590">
        <f>ASO12/ASM12</f>
        <v>0</v>
      </c>
      <c r="ASQ12" s="508">
        <f>'Proy 2022 vs 2019'!HT11*AST$4</f>
        <v>12718.7256</v>
      </c>
      <c r="ASR12" s="508">
        <f>'Proy 2022 vs 2019'!HU11*AST$4</f>
        <v>9030.2951759999996</v>
      </c>
      <c r="ASS12" s="579"/>
      <c r="AST12" s="580">
        <f>ASS12/ASQ12</f>
        <v>0</v>
      </c>
      <c r="ASU12" s="508">
        <f>'Proy 2022 vs 2019'!HT11*ASX$4</f>
        <v>12718.7256</v>
      </c>
      <c r="ASV12" s="508">
        <f>'Proy 2022 vs 2019'!HU11*ASX$4</f>
        <v>9030.2951759999996</v>
      </c>
      <c r="ASW12" s="579"/>
      <c r="ASX12" s="580">
        <f>ASW12/ASU12</f>
        <v>0</v>
      </c>
      <c r="ASY12" s="508">
        <f>'Proy 2022 vs 2019'!HT11*ATB$4</f>
        <v>12718.7256</v>
      </c>
      <c r="ASZ12" s="508">
        <f>'Proy 2022 vs 2019'!HU11*ATB$4</f>
        <v>9030.2951759999996</v>
      </c>
      <c r="ATA12" s="579"/>
      <c r="ATB12" s="580">
        <f>ATA12/ASY12</f>
        <v>0</v>
      </c>
      <c r="ATC12" s="508">
        <f>'Proy 2022 vs 2019'!HT11*ATF$4</f>
        <v>12718.7256</v>
      </c>
      <c r="ATD12" s="508">
        <f>'Proy 2022 vs 2019'!HU11*ATF$4</f>
        <v>9030.2951759999996</v>
      </c>
      <c r="ATE12" s="579"/>
      <c r="ATF12" s="580">
        <f>ATE12/ATC12</f>
        <v>0</v>
      </c>
      <c r="ATG12" s="508">
        <f>'Proy 2022 vs 2019'!HT11*ATJ$4</f>
        <v>14838.513200000001</v>
      </c>
      <c r="ATH12" s="508">
        <f>'Proy 2022 vs 2019'!HU11*ATJ$4</f>
        <v>10535.344372000001</v>
      </c>
      <c r="ATI12" s="579"/>
      <c r="ATJ12" s="580">
        <f>ATI12/ATG12</f>
        <v>0</v>
      </c>
      <c r="ATK12" s="508">
        <f>'Proy 2022 vs 2019'!HT11*ATN$4</f>
        <v>16958.300800000001</v>
      </c>
      <c r="ATL12" s="508">
        <f>'Proy 2022 vs 2019'!HU11*ATN$4</f>
        <v>12040.393568</v>
      </c>
      <c r="ATM12" s="579"/>
      <c r="ATN12" s="580">
        <f>ATM12/ATK12</f>
        <v>0</v>
      </c>
      <c r="ATO12" s="508">
        <f>'Proy 2022 vs 2019'!HT11*ATR$4</f>
        <v>23317.6636</v>
      </c>
      <c r="ATP12" s="508">
        <f>'Proy 2022 vs 2019'!HU11*ATR$4</f>
        <v>16555.541155999999</v>
      </c>
      <c r="ATQ12" s="579"/>
      <c r="ATR12" s="580">
        <f>ATQ12/ATO12</f>
        <v>0</v>
      </c>
      <c r="ATS12" s="494">
        <f>ASQ12+ASU12+ASY12+ATC12+ATG12+ATK12+ATO12</f>
        <v>105989.38</v>
      </c>
      <c r="ATT12" s="489">
        <f>ASR12+ASV12+ASZ12+ATD12+ATH12+ATL12+ATP12</f>
        <v>75252.459799999997</v>
      </c>
      <c r="ATU12" s="589">
        <f>ASS12+ASW12+ATA12+ATE12+ATI12+ATM12+ATQ12</f>
        <v>0</v>
      </c>
      <c r="ATV12" s="590">
        <f>ATU12/ATS12</f>
        <v>0</v>
      </c>
      <c r="ATW12" s="508">
        <f>'Proy 2022 vs 2019'!HY11*ATZ$4</f>
        <v>14129.0988</v>
      </c>
      <c r="ATX12" s="508">
        <f>'Proy 2022 vs 2019'!HZ11*ATZ$4</f>
        <v>10031.660147999999</v>
      </c>
      <c r="ATY12" s="579"/>
      <c r="ATZ12" s="580">
        <f>ATY12/ATW12</f>
        <v>0</v>
      </c>
      <c r="AUA12" s="508">
        <f>'Proy 2022 vs 2019'!HY11*AUD$4</f>
        <v>14129.0988</v>
      </c>
      <c r="AUB12" s="508">
        <f>'Proy 2022 vs 2019'!HZ11*AUD$4</f>
        <v>10031.660147999999</v>
      </c>
      <c r="AUC12" s="579"/>
      <c r="AUD12" s="580">
        <f>AUC12/AUA12</f>
        <v>0</v>
      </c>
      <c r="AUE12" s="508">
        <f>'Proy 2022 vs 2019'!HY11*AUH$4</f>
        <v>14129.0988</v>
      </c>
      <c r="AUF12" s="508">
        <f>'Proy 2022 vs 2019'!HZ11*AUH$4</f>
        <v>10031.660147999999</v>
      </c>
      <c r="AUG12" s="579"/>
      <c r="AUH12" s="580">
        <f>AUG12/AUE12</f>
        <v>0</v>
      </c>
      <c r="AUI12" s="508">
        <f>'Proy 2022 vs 2019'!HY11*AUL$4</f>
        <v>14129.0988</v>
      </c>
      <c r="AUJ12" s="508">
        <f>'Proy 2022 vs 2019'!HZ11*AUL$4</f>
        <v>10031.660147999999</v>
      </c>
      <c r="AUK12" s="579"/>
      <c r="AUL12" s="580">
        <f>AUK12/AUI12</f>
        <v>0</v>
      </c>
      <c r="AUM12" s="508">
        <f>'Proy 2022 vs 2019'!HY11*AUP$4</f>
        <v>16483.948600000003</v>
      </c>
      <c r="AUN12" s="508">
        <f>'Proy 2022 vs 2019'!HZ11*AUP$4</f>
        <v>11703.603506000001</v>
      </c>
      <c r="AUO12" s="579"/>
      <c r="AUP12" s="580">
        <f>AUO12/AUM12</f>
        <v>0</v>
      </c>
      <c r="AUQ12" s="508">
        <f>'Proy 2022 vs 2019'!HY11*AUT$4</f>
        <v>18838.7984</v>
      </c>
      <c r="AUR12" s="508">
        <f>'Proy 2022 vs 2019'!HZ11*AUT$4</f>
        <v>13375.546864</v>
      </c>
      <c r="AUS12" s="579"/>
      <c r="AUT12" s="580">
        <f>AUS12/AUQ12</f>
        <v>0</v>
      </c>
      <c r="AUU12" s="508">
        <f>'Proy 2022 vs 2019'!HY11*AUX$4</f>
        <v>25903.3478</v>
      </c>
      <c r="AUV12" s="508">
        <f>'Proy 2022 vs 2019'!HZ11*AUX$4</f>
        <v>18391.376938000001</v>
      </c>
      <c r="AUW12" s="579"/>
      <c r="AUX12" s="580">
        <f>AUW12/AUU12</f>
        <v>0</v>
      </c>
      <c r="AUY12" s="494">
        <f>ATW12+AUA12+AUE12+AUI12+AUM12+AUQ12+AUU12</f>
        <v>117742.49</v>
      </c>
      <c r="AUZ12" s="489">
        <f>ATX12+AUB12+AUF12+AUJ12+AUN12+AUR12+AUV12</f>
        <v>83597.1679</v>
      </c>
      <c r="AVA12" s="589">
        <f>ATY12+AUC12+AUG12+AUK12+AUO12+AUS12+AUW12</f>
        <v>0</v>
      </c>
      <c r="AVB12" s="590">
        <f>AVA12/AUY12</f>
        <v>0</v>
      </c>
      <c r="AVC12" s="508">
        <f>'Proy 2022 vs 2019'!IH11*AVF$4</f>
        <v>14597.905200000001</v>
      </c>
      <c r="AVD12" s="508">
        <f>'Proy 2022 vs 2019'!II11*AVF$4</f>
        <v>10802.449848</v>
      </c>
      <c r="AVE12" s="613"/>
      <c r="AVF12" s="580">
        <f>AVE12/AVC12</f>
        <v>0</v>
      </c>
      <c r="AVG12" s="508">
        <f>'Proy 2022 vs 2019'!IH11*AVJ$4</f>
        <v>14597.905200000001</v>
      </c>
      <c r="AVH12" s="508">
        <f>'Proy 2022 vs 2019'!II11*AVJ$4</f>
        <v>10802.449848</v>
      </c>
      <c r="AVI12" s="579"/>
      <c r="AVJ12" s="580">
        <f>AVI12/AVG12</f>
        <v>0</v>
      </c>
      <c r="AVK12" s="508">
        <f>'Proy 2022 vs 2019'!IH11*AVN$4</f>
        <v>14597.905200000001</v>
      </c>
      <c r="AVL12" s="508">
        <f>'Proy 2022 vs 2019'!II11*AVN$4</f>
        <v>10802.449848</v>
      </c>
      <c r="AVM12" s="579"/>
      <c r="AVN12" s="580">
        <f>AVM12/AVK12</f>
        <v>0</v>
      </c>
      <c r="AVO12" s="508">
        <f>'Proy 2022 vs 2019'!IH11*AVR$4</f>
        <v>14597.905200000001</v>
      </c>
      <c r="AVP12" s="508">
        <f>'Proy 2022 vs 2019'!II11*AVR$4</f>
        <v>10802.449848</v>
      </c>
      <c r="AVQ12" s="579"/>
      <c r="AVR12" s="580">
        <f>AVQ12/AVO12</f>
        <v>0</v>
      </c>
      <c r="AVS12" s="508">
        <f>'Proy 2022 vs 2019'!IH11*AVV$4</f>
        <v>17030.889400000004</v>
      </c>
      <c r="AVT12" s="508">
        <f>'Proy 2022 vs 2019'!II11*AVV$4</f>
        <v>12602.858156</v>
      </c>
      <c r="AVU12" s="579"/>
      <c r="AVV12" s="580">
        <f>AVU12/AVS12</f>
        <v>0</v>
      </c>
      <c r="AVW12" s="508">
        <f>'Proy 2022 vs 2019'!IH11*AVZ$4</f>
        <v>19463.873600000003</v>
      </c>
      <c r="AVX12" s="508">
        <f>'Proy 2022 vs 2019'!II11*AVZ$4</f>
        <v>14403.266464</v>
      </c>
      <c r="AVY12" s="579"/>
      <c r="AVZ12" s="580">
        <f>AVY12/AVW12</f>
        <v>0</v>
      </c>
      <c r="AWA12" s="508">
        <f>'Proy 2022 vs 2019'!IH11*AWD$4</f>
        <v>26762.826200000003</v>
      </c>
      <c r="AWB12" s="508">
        <f>'Proy 2022 vs 2019'!II11*AWD$4</f>
        <v>19804.491387999999</v>
      </c>
      <c r="AWC12" s="579"/>
      <c r="AWD12" s="580">
        <f>AWC12/AWA12</f>
        <v>0</v>
      </c>
      <c r="AWE12" s="494">
        <f>AVC12+AVG12+AVK12+AVO12+AVS12+AVW12+AWA12</f>
        <v>121649.21000000002</v>
      </c>
      <c r="AWF12" s="489">
        <f>AVD12+AVH12+AVL12+AVP12+AVT12+AVX12+AWB12</f>
        <v>90020.415399999998</v>
      </c>
      <c r="AWG12" s="670">
        <f>AVE12+AVI12+AVM12+AVQ12+AVU12+AVY12+AWC12</f>
        <v>0</v>
      </c>
      <c r="AWH12" s="663">
        <f>AWG12/AWE12</f>
        <v>0</v>
      </c>
      <c r="AWI12" s="508">
        <f>'Proy 2022 vs 2019'!IM11*AWL$4</f>
        <v>15992.685600000001</v>
      </c>
      <c r="AWJ12" s="508">
        <f>'Proy 2022 vs 2019'!IN11*AWL$4</f>
        <v>11834.587344</v>
      </c>
      <c r="AWK12" s="579"/>
      <c r="AWL12" s="580">
        <f>AWK12/AWI12</f>
        <v>0</v>
      </c>
      <c r="AWM12" s="508">
        <f>'Proy 2022 vs 2019'!IM11*AWP$4</f>
        <v>15992.685600000001</v>
      </c>
      <c r="AWN12" s="508">
        <f>'Proy 2022 vs 2019'!IN11*AWP$4</f>
        <v>11834.587344</v>
      </c>
      <c r="AWO12" s="579"/>
      <c r="AWP12" s="580">
        <f>AWO12/AWM12</f>
        <v>0</v>
      </c>
      <c r="AWQ12" s="508">
        <f>'Proy 2022 vs 2019'!IM11*AWT$4</f>
        <v>15992.685600000001</v>
      </c>
      <c r="AWR12" s="508">
        <f>'Proy 2022 vs 2019'!IN11*AWT$4</f>
        <v>11834.587344</v>
      </c>
      <c r="AWS12" s="579"/>
      <c r="AWT12" s="580">
        <f>AWS12/AWQ12</f>
        <v>0</v>
      </c>
      <c r="AWU12" s="508">
        <f>'Proy 2022 vs 2019'!IM11*AWX$4</f>
        <v>15992.685600000001</v>
      </c>
      <c r="AWV12" s="508">
        <f>'Proy 2022 vs 2019'!IN11*AWX$4</f>
        <v>11834.587344</v>
      </c>
      <c r="AWW12" s="579"/>
      <c r="AWX12" s="580">
        <f>AWW12/AWU12</f>
        <v>0</v>
      </c>
      <c r="AWY12" s="508">
        <f>'Proy 2022 vs 2019'!IM11*AXB$4</f>
        <v>18658.133200000004</v>
      </c>
      <c r="AWZ12" s="508">
        <f>'Proy 2022 vs 2019'!IN11*AXB$4</f>
        <v>13807.018568000001</v>
      </c>
      <c r="AXA12" s="579"/>
      <c r="AXB12" s="580">
        <f>AXA12/AWY12</f>
        <v>0</v>
      </c>
      <c r="AXC12" s="508">
        <f>'Proy 2022 vs 2019'!IM11*AXF$4</f>
        <v>21323.5808</v>
      </c>
      <c r="AXD12" s="508">
        <f>'Proy 2022 vs 2019'!IN11*AXF$4</f>
        <v>15779.449791999999</v>
      </c>
      <c r="AXE12" s="579"/>
      <c r="AXF12" s="580">
        <f>AXE12/AXC12</f>
        <v>0</v>
      </c>
      <c r="AXG12" s="508">
        <f>'Proy 2022 vs 2019'!IM11*AXJ$4</f>
        <v>29319.923600000002</v>
      </c>
      <c r="AXH12" s="508">
        <f>'Proy 2022 vs 2019'!IN11*AXJ$4</f>
        <v>21696.743463999999</v>
      </c>
      <c r="AXI12" s="579"/>
      <c r="AXJ12" s="580">
        <f>AXI12/AXG12</f>
        <v>0</v>
      </c>
      <c r="AXK12" s="494">
        <f>AWI12+AWM12+AWQ12+AWU12+AWY12+AXC12+AXG12</f>
        <v>133272.38</v>
      </c>
      <c r="AXL12" s="489">
        <f>AWJ12+AWN12+AWR12+AWV12+AWZ12+AXD12+AXH12</f>
        <v>98621.561199999996</v>
      </c>
      <c r="AXM12" s="671">
        <f>AWK12+AWO12+AWS12+AWW12+AXA12+AXE12+AXI12</f>
        <v>0</v>
      </c>
      <c r="AXN12" s="663">
        <f>AXM12/AXK12</f>
        <v>0</v>
      </c>
      <c r="AXO12" s="508">
        <f>'Proy 2022 vs 2019'!IR11*AXR$4</f>
        <v>14893.14</v>
      </c>
      <c r="AXP12" s="508">
        <f>'Proy 2022 vs 2019'!IS11*AXR$4</f>
        <v>11020.9236</v>
      </c>
      <c r="AXQ12" s="579"/>
      <c r="AXR12" s="580">
        <f>AXQ12/AXO12</f>
        <v>0</v>
      </c>
      <c r="AXS12" s="508">
        <f>'Proy 2022 vs 2019'!IR11*AXV$4</f>
        <v>14893.14</v>
      </c>
      <c r="AXT12" s="508">
        <f>'Proy 2022 vs 2019'!IS11*AXV$4</f>
        <v>11020.9236</v>
      </c>
      <c r="AXU12" s="579"/>
      <c r="AXV12" s="580">
        <f>AXU12/AXS12</f>
        <v>0</v>
      </c>
      <c r="AXW12" s="508">
        <f>'Proy 2022 vs 2019'!IR11*AXZ$4</f>
        <v>14893.14</v>
      </c>
      <c r="AXX12" s="508">
        <f>'Proy 2022 vs 2019'!IS11*AXZ$4</f>
        <v>11020.9236</v>
      </c>
      <c r="AXY12" s="579"/>
      <c r="AXZ12" s="580">
        <f>AXY12/AXW12</f>
        <v>0</v>
      </c>
      <c r="AYA12" s="508">
        <f>'Proy 2022 vs 2019'!IR11*AYD$4</f>
        <v>14893.14</v>
      </c>
      <c r="AYB12" s="508">
        <f>'Proy 2022 vs 2019'!IS11*AYD$4</f>
        <v>11020.9236</v>
      </c>
      <c r="AYC12" s="579"/>
      <c r="AYD12" s="580">
        <f>AYC12/AYA12</f>
        <v>0</v>
      </c>
      <c r="AYE12" s="508">
        <f>'Proy 2022 vs 2019'!IR11*AYH$4</f>
        <v>17375.330000000002</v>
      </c>
      <c r="AYF12" s="508">
        <f>'Proy 2022 vs 2019'!IS11*AYH$4</f>
        <v>12857.744200000001</v>
      </c>
      <c r="AYG12" s="579"/>
      <c r="AYH12" s="580">
        <f>AYG12/AYE12</f>
        <v>0</v>
      </c>
      <c r="AYI12" s="508">
        <f>'Proy 2022 vs 2019'!IR11*AYL$4</f>
        <v>19857.52</v>
      </c>
      <c r="AYJ12" s="508">
        <f>'Proy 2022 vs 2019'!IS11*AYL$4</f>
        <v>14694.5648</v>
      </c>
      <c r="AYK12" s="579"/>
      <c r="AYL12" s="580">
        <f>AYK12/AYI12</f>
        <v>0</v>
      </c>
      <c r="AYM12" s="508">
        <f>'Proy 2022 vs 2019'!IR11*AYP$4</f>
        <v>27304.09</v>
      </c>
      <c r="AYN12" s="508">
        <f>'Proy 2022 vs 2019'!IS11*AYP$4</f>
        <v>20205.026600000001</v>
      </c>
      <c r="AYO12" s="579"/>
      <c r="AYP12" s="580">
        <f>AYO12/AYM12</f>
        <v>0</v>
      </c>
      <c r="AYQ12" s="494">
        <f>AXO12+AXS12+AXW12+AYA12+AYE12+AYI12+AYM12</f>
        <v>124109.5</v>
      </c>
      <c r="AYR12" s="489">
        <f>AXP12+AXT12+AXX12+AYB12+AYF12+AYJ12+AYN12</f>
        <v>91841.03</v>
      </c>
      <c r="AYS12" s="671">
        <f>AXQ12+AXU12+AXY12+AYC12+AYG12+AYK12+AYO12</f>
        <v>0</v>
      </c>
      <c r="AYT12" s="663">
        <f>AYS12/AYQ12</f>
        <v>0</v>
      </c>
      <c r="AYU12" s="508">
        <f>'Proy 2022 vs 2019'!IW11*AYX$4</f>
        <v>21010.151999999998</v>
      </c>
      <c r="AYV12" s="508">
        <f>'Proy 2022 vs 2019'!IX11*AYX$4</f>
        <v>15547.512479999999</v>
      </c>
      <c r="AYW12" s="579"/>
      <c r="AYX12" s="580">
        <f>AYW12/AYU12</f>
        <v>0</v>
      </c>
      <c r="AYY12" s="508">
        <f>'Proy 2022 vs 2019'!IW11*AZB$4</f>
        <v>21010.151999999998</v>
      </c>
      <c r="AYZ12" s="508">
        <f>'Proy 2022 vs 2019'!IX11*AZB$4</f>
        <v>15547.512479999999</v>
      </c>
      <c r="AZA12" s="579"/>
      <c r="AZB12" s="580">
        <f>AZA12/AYY12</f>
        <v>0</v>
      </c>
      <c r="AZC12" s="508">
        <f>'Proy 2022 vs 2019'!IW11*AZF$4</f>
        <v>21010.151999999998</v>
      </c>
      <c r="AZD12" s="508">
        <f>'Proy 2022 vs 2019'!IX11*AZF$4</f>
        <v>15547.512479999999</v>
      </c>
      <c r="AZE12" s="579"/>
      <c r="AZF12" s="580">
        <f>AZE12/AZC12</f>
        <v>0</v>
      </c>
      <c r="AZG12" s="508">
        <f>'Proy 2022 vs 2019'!IW11*AZJ$4</f>
        <v>21010.151999999998</v>
      </c>
      <c r="AZH12" s="508">
        <f>'Proy 2022 vs 2019'!IX11*AZJ$4</f>
        <v>15547.512479999999</v>
      </c>
      <c r="AZI12" s="579"/>
      <c r="AZJ12" s="580">
        <f>AZI12/AZG12</f>
        <v>0</v>
      </c>
      <c r="AZK12" s="508">
        <f>'Proy 2022 vs 2019'!IW11*AZN$4</f>
        <v>24511.844000000005</v>
      </c>
      <c r="AZL12" s="508">
        <f>'Proy 2022 vs 2019'!IX11*AZN$4</f>
        <v>18138.764560000003</v>
      </c>
      <c r="AZM12" s="579"/>
      <c r="AZN12" s="580">
        <f>AZM12/AZK12</f>
        <v>0</v>
      </c>
      <c r="AZO12" s="508">
        <f>'Proy 2022 vs 2019'!IW11*AZR$4</f>
        <v>28013.536</v>
      </c>
      <c r="AZP12" s="508">
        <f>'Proy 2022 vs 2019'!IX11*AZR$4</f>
        <v>20730.016640000002</v>
      </c>
      <c r="AZQ12" s="579"/>
      <c r="AZR12" s="580">
        <f>AZQ12/AZO12</f>
        <v>0</v>
      </c>
      <c r="AZS12" s="508">
        <f>'Proy 2022 vs 2019'!IW11*AZV$4</f>
        <v>38518.612000000001</v>
      </c>
      <c r="AZT12" s="508">
        <f>'Proy 2022 vs 2019'!IX11*AZV$4</f>
        <v>28503.77288</v>
      </c>
      <c r="AZU12" s="579"/>
      <c r="AZV12" s="580">
        <f>AZU12/AZS12</f>
        <v>0</v>
      </c>
      <c r="AZW12" s="494">
        <f>AYU12+AYY12+AZC12+AZG12+AZK12+AZO12+AZS12</f>
        <v>175084.59999999998</v>
      </c>
      <c r="AZX12" s="489">
        <f>AYV12+AYZ12+AZD12+AZH12+AZL12+AZP12+AZT12</f>
        <v>129562.60400000001</v>
      </c>
      <c r="AZY12" s="662">
        <f>AYW12+AZA12+AZE12+AZI12+AZM12+AZQ12+AZU12</f>
        <v>0</v>
      </c>
      <c r="AZZ12" s="663">
        <f>AZY12/AZW12</f>
        <v>0</v>
      </c>
      <c r="BAA12" s="508">
        <f>'Proy 2022 vs 2019'!JG11*BAD$4</f>
        <v>13569.392400000001</v>
      </c>
      <c r="BAB12" s="508">
        <f>'Proy 2022 vs 2019'!JH11*BAD$4</f>
        <v>9634.268603999999</v>
      </c>
      <c r="BAC12" s="613"/>
      <c r="BAD12" s="580">
        <f>BAC12/BAA12</f>
        <v>0</v>
      </c>
      <c r="BAE12" s="508">
        <f>'Proy 2022 vs 2019'!JG11*BAH$4</f>
        <v>13569.392400000001</v>
      </c>
      <c r="BAF12" s="508">
        <f>'Proy 2022 vs 2019'!JH11*BAH$4</f>
        <v>9634.268603999999</v>
      </c>
      <c r="BAG12" s="579"/>
      <c r="BAH12" s="580">
        <f>BAG12/BAE12</f>
        <v>0</v>
      </c>
      <c r="BAI12" s="508">
        <f>'Proy 2022 vs 2019'!JG11*BAL$4</f>
        <v>13569.392400000001</v>
      </c>
      <c r="BAJ12" s="508">
        <f>'Proy 2022 vs 2019'!JH11*BAL$4</f>
        <v>9634.268603999999</v>
      </c>
      <c r="BAK12" s="579"/>
      <c r="BAL12" s="580">
        <f>BAK12/BAI12</f>
        <v>0</v>
      </c>
      <c r="BAM12" s="508">
        <f>'Proy 2022 vs 2019'!JG11*BAP$4</f>
        <v>13569.392400000001</v>
      </c>
      <c r="BAN12" s="508">
        <f>'Proy 2022 vs 2019'!JH11*BAP$4</f>
        <v>9634.268603999999</v>
      </c>
      <c r="BAO12" s="579"/>
      <c r="BAP12" s="580">
        <f>BAO12/BAM12</f>
        <v>0</v>
      </c>
      <c r="BAQ12" s="508">
        <f>'Proy 2022 vs 2019'!JG11*BAT$4</f>
        <v>15830.957800000002</v>
      </c>
      <c r="BAR12" s="508">
        <f>'Proy 2022 vs 2019'!JH11*BAT$4</f>
        <v>11239.980038000002</v>
      </c>
      <c r="BAS12" s="579"/>
      <c r="BAT12" s="580">
        <f>BAS12/BAQ12</f>
        <v>0</v>
      </c>
      <c r="BAU12" s="508">
        <f>'Proy 2022 vs 2019'!JG11*BAX$4</f>
        <v>18092.5232</v>
      </c>
      <c r="BAV12" s="508">
        <f>'Proy 2022 vs 2019'!JH11*BAX$4</f>
        <v>12845.691472</v>
      </c>
      <c r="BAW12" s="579"/>
      <c r="BAX12" s="580">
        <f>BAW12/BAU12</f>
        <v>0</v>
      </c>
      <c r="BAY12" s="508">
        <f>'Proy 2022 vs 2019'!JG11*BBB$4</f>
        <v>24877.219400000002</v>
      </c>
      <c r="BAZ12" s="508">
        <f>'Proy 2022 vs 2019'!JH11*BBB$4</f>
        <v>17662.825774000001</v>
      </c>
      <c r="BBA12" s="579"/>
      <c r="BBB12" s="580">
        <f>BBA12/BAY12</f>
        <v>0</v>
      </c>
      <c r="BBC12" s="494">
        <f>BAA12+BAE12+BAI12+BAM12+BAQ12+BAU12+BAY12</f>
        <v>113078.27</v>
      </c>
      <c r="BBD12" s="489">
        <f>BAB12+BAF12+BAJ12+BAN12+BAR12+BAV12+BAZ12</f>
        <v>80285.5717</v>
      </c>
      <c r="BBE12" s="637">
        <f>BAC12+BAG12+BAK12+BAO12+BAS12+BAW12+BBA12</f>
        <v>0</v>
      </c>
      <c r="BBF12" s="639">
        <f>BBE12/BBC12</f>
        <v>0</v>
      </c>
      <c r="BBG12" s="508">
        <f>'Proy 2022 vs 2019'!JL11*BBJ$4</f>
        <v>16376.524800000001</v>
      </c>
      <c r="BBH12" s="508">
        <f>'Proy 2022 vs 2019'!JM11*BBJ$4</f>
        <v>11627.332607999999</v>
      </c>
      <c r="BBI12" s="579"/>
      <c r="BBJ12" s="580">
        <f>BBI12/BBG12</f>
        <v>0</v>
      </c>
      <c r="BBK12" s="508">
        <f>'Proy 2022 vs 2019'!JL11*BBN$4</f>
        <v>16376.524800000001</v>
      </c>
      <c r="BBL12" s="508">
        <f>'Proy 2022 vs 2019'!JM11*BBN$4</f>
        <v>11627.332607999999</v>
      </c>
      <c r="BBM12" s="579"/>
      <c r="BBN12" s="580">
        <f>BBM12/BBK12</f>
        <v>0</v>
      </c>
      <c r="BBO12" s="508">
        <f>'Proy 2022 vs 2019'!JL11*BBR$4</f>
        <v>16376.524800000001</v>
      </c>
      <c r="BBP12" s="508">
        <f>'Proy 2022 vs 2019'!JM11*BBR$4</f>
        <v>11627.332607999999</v>
      </c>
      <c r="BBQ12" s="579"/>
      <c r="BBR12" s="580">
        <f>BBQ12/BBO12</f>
        <v>0</v>
      </c>
      <c r="BBS12" s="508">
        <f>'Proy 2022 vs 2019'!JL11*BBV$4</f>
        <v>16376.524800000001</v>
      </c>
      <c r="BBT12" s="508">
        <f>'Proy 2022 vs 2019'!JM11*BBV$4</f>
        <v>11627.332607999999</v>
      </c>
      <c r="BBU12" s="579"/>
      <c r="BBV12" s="580">
        <f>BBU12/BBS12</f>
        <v>0</v>
      </c>
      <c r="BBW12" s="508">
        <f>'Proy 2022 vs 2019'!JL11*BBZ$4</f>
        <v>19105.945600000003</v>
      </c>
      <c r="BBX12" s="508">
        <f>'Proy 2022 vs 2019'!JM11*BBZ$4</f>
        <v>13565.221376000001</v>
      </c>
      <c r="BBY12" s="579"/>
      <c r="BBZ12" s="580">
        <f>BBY12/BBW12</f>
        <v>0</v>
      </c>
      <c r="BCA12" s="508">
        <f>'Proy 2022 vs 2019'!JL11*BCD$4</f>
        <v>21835.366400000003</v>
      </c>
      <c r="BCB12" s="508">
        <f>'Proy 2022 vs 2019'!JM11*BCD$4</f>
        <v>15503.110144</v>
      </c>
      <c r="BCC12" s="579"/>
      <c r="BCD12" s="580">
        <f>BCC12/BCA12</f>
        <v>0</v>
      </c>
      <c r="BCE12" s="508">
        <f>'Proy 2022 vs 2019'!JL11*BCH$4</f>
        <v>30023.628800000002</v>
      </c>
      <c r="BCF12" s="508">
        <f>'Proy 2022 vs 2019'!JM11*BCH$4</f>
        <v>21316.776448000001</v>
      </c>
      <c r="BCG12" s="579"/>
      <c r="BCH12" s="580">
        <f>BCG12/BCE12</f>
        <v>0</v>
      </c>
      <c r="BCI12" s="494">
        <f>BBG12+BBK12+BBO12+BBS12+BBW12+BCA12+BCE12</f>
        <v>136471.04000000001</v>
      </c>
      <c r="BCJ12" s="489">
        <f>BBH12+BBL12+BBP12+BBT12+BBX12+BCB12+BCF12</f>
        <v>96894.438399999999</v>
      </c>
      <c r="BCK12" s="643">
        <f>BBI12+BBM12+BBQ12+BBU12+BBY12+BCC12+BCG12</f>
        <v>0</v>
      </c>
      <c r="BCL12" s="639">
        <f>BCK12/BCI12</f>
        <v>0</v>
      </c>
      <c r="BCM12" s="508">
        <f>'Proy 2022 vs 2019'!JQ11*BCP$4</f>
        <v>18442.803599999999</v>
      </c>
      <c r="BCN12" s="508">
        <f>'Proy 2022 vs 2019'!JR11*BCP$4</f>
        <v>13094.390555999998</v>
      </c>
      <c r="BCO12" s="579"/>
      <c r="BCP12" s="580">
        <f>BCO12/BCM12</f>
        <v>0</v>
      </c>
      <c r="BCQ12" s="508">
        <f>'Proy 2022 vs 2019'!JQ11*BCT$4</f>
        <v>18442.803599999999</v>
      </c>
      <c r="BCR12" s="508">
        <f>'Proy 2022 vs 2019'!JR11*BCT$4</f>
        <v>13094.390555999998</v>
      </c>
      <c r="BCS12" s="579"/>
      <c r="BCT12" s="580">
        <f>BCS12/BCQ12</f>
        <v>0</v>
      </c>
      <c r="BCU12" s="508">
        <f>'Proy 2022 vs 2019'!JQ11*BCX$4</f>
        <v>18442.803599999999</v>
      </c>
      <c r="BCV12" s="508">
        <f>'Proy 2022 vs 2019'!JR11*BCX$4</f>
        <v>13094.390555999998</v>
      </c>
      <c r="BCW12" s="579"/>
      <c r="BCX12" s="580">
        <f>BCW12/BCU12</f>
        <v>0</v>
      </c>
      <c r="BCY12" s="508">
        <f>'Proy 2022 vs 2019'!JQ11*BDB$4</f>
        <v>18442.803599999999</v>
      </c>
      <c r="BCZ12" s="508">
        <f>'Proy 2022 vs 2019'!JR11*BDB$4</f>
        <v>13094.390555999998</v>
      </c>
      <c r="BDA12" s="579"/>
      <c r="BDB12" s="580">
        <f>BDA12/BCY12</f>
        <v>0</v>
      </c>
      <c r="BDC12" s="508">
        <f>'Proy 2022 vs 2019'!JQ11*BDF$4</f>
        <v>21516.604200000002</v>
      </c>
      <c r="BDD12" s="508">
        <f>'Proy 2022 vs 2019'!JR11*BDF$4</f>
        <v>15276.788982</v>
      </c>
      <c r="BDE12" s="579"/>
      <c r="BDF12" s="580">
        <f>BDE12/BDC12</f>
        <v>0</v>
      </c>
      <c r="BDG12" s="508">
        <f>'Proy 2022 vs 2019'!JQ11*BDJ$4</f>
        <v>24590.4048</v>
      </c>
      <c r="BDH12" s="508">
        <f>'Proy 2022 vs 2019'!JR11*BDJ$4</f>
        <v>17459.187407999998</v>
      </c>
      <c r="BDI12" s="579"/>
      <c r="BDJ12" s="580">
        <f>BDI12/BDG12</f>
        <v>0</v>
      </c>
      <c r="BDK12" s="508">
        <f>'Proy 2022 vs 2019'!JQ11*BDN$4</f>
        <v>33811.806600000004</v>
      </c>
      <c r="BDL12" s="508">
        <f>'Proy 2022 vs 2019'!JR11*BDN$4</f>
        <v>24006.382685999997</v>
      </c>
      <c r="BDM12" s="579"/>
      <c r="BDN12" s="580">
        <f>BDM12/BDK12</f>
        <v>0</v>
      </c>
      <c r="BDO12" s="494">
        <f>BCM12+BCQ12+BCU12+BCY12+BDC12+BDG12+BDK12</f>
        <v>153690.03</v>
      </c>
      <c r="BDP12" s="489">
        <f>BCN12+BCR12+BCV12+BCZ12+BDD12+BDH12+BDL12</f>
        <v>109119.92129999999</v>
      </c>
      <c r="BDQ12" s="643">
        <f>BCO12+BCS12+BCW12+BDA12+BDE12+BDI12+BDM12</f>
        <v>0</v>
      </c>
      <c r="BDR12" s="639">
        <f>BDQ12/BDO12</f>
        <v>0</v>
      </c>
      <c r="BDS12" s="508">
        <f>'Proy 2022 vs 2019'!JV11*BDV$4</f>
        <v>22273.184399999998</v>
      </c>
      <c r="BDT12" s="508">
        <f>'Proy 2022 vs 2019'!JW11*BDV$4</f>
        <v>15813.960923999997</v>
      </c>
      <c r="BDU12" s="579"/>
      <c r="BDV12" s="580">
        <f>BDU12/BDS12</f>
        <v>0</v>
      </c>
      <c r="BDW12" s="508">
        <f>'Proy 2022 vs 2019'!JV11*BDZ$4</f>
        <v>22273.184399999998</v>
      </c>
      <c r="BDX12" s="508">
        <f>'Proy 2022 vs 2019'!JW11*BDZ$4</f>
        <v>15813.960923999997</v>
      </c>
      <c r="BDY12" s="579"/>
      <c r="BDZ12" s="580">
        <f>BDY12/BDW12</f>
        <v>0</v>
      </c>
      <c r="BEA12" s="508">
        <f>'Proy 2022 vs 2019'!JV11*BED$4</f>
        <v>22273.184399999998</v>
      </c>
      <c r="BEB12" s="508">
        <f>'Proy 2022 vs 2019'!JW11*BED$4</f>
        <v>15813.960923999997</v>
      </c>
      <c r="BEC12" s="579"/>
      <c r="BED12" s="580">
        <f>BEC12/BEA12</f>
        <v>0</v>
      </c>
      <c r="BEE12" s="508">
        <v>14491.990400000001</v>
      </c>
      <c r="BEF12" s="508">
        <f>'Proy 2022 vs 2019'!JW11*BEH$4</f>
        <v>15813.960923999997</v>
      </c>
      <c r="BEG12" s="579"/>
      <c r="BEH12" s="580">
        <f>BEG12/BEE12</f>
        <v>0</v>
      </c>
      <c r="BEI12" s="508">
        <f>'Proy 2022 vs 2019'!JV11*BEL$4</f>
        <v>25985.381800000003</v>
      </c>
      <c r="BEJ12" s="508">
        <f>'Proy 2022 vs 2019'!JW11*BEL$4</f>
        <v>18449.621078</v>
      </c>
      <c r="BEK12" s="579"/>
      <c r="BEL12" s="580">
        <f>BEK12/BEI12</f>
        <v>0</v>
      </c>
      <c r="BEM12" s="508">
        <f>'Proy 2022 vs 2019'!JV11*BEP$4</f>
        <v>29697.5792</v>
      </c>
      <c r="BEN12" s="508">
        <f>'Proy 2022 vs 2019'!JW11*BEP$4</f>
        <v>21085.281231999998</v>
      </c>
      <c r="BEO12" s="579"/>
      <c r="BEP12" s="580">
        <f>BEO12/BEM12</f>
        <v>0</v>
      </c>
      <c r="BEQ12" s="508">
        <f>'Proy 2022 vs 2019'!JV11*BET$4</f>
        <v>40834.171399999999</v>
      </c>
      <c r="BER12" s="508">
        <f>'Proy 2022 vs 2019'!JW11*BET$4</f>
        <v>28992.261693999997</v>
      </c>
      <c r="BES12" s="579"/>
      <c r="BET12" s="580">
        <f>BES12/BEQ12</f>
        <v>0</v>
      </c>
      <c r="BEU12" s="494">
        <f>BDS12+BDW12+BEA12+BEE12+BEI12+BEM12+BEQ12</f>
        <v>177828.67599999998</v>
      </c>
      <c r="BEV12" s="489">
        <f>BDT12+BDX12+BEB12+BEF12+BEJ12+BEN12+BER12</f>
        <v>131783.00769999999</v>
      </c>
      <c r="BEW12" s="648">
        <f>BDU12+BDY12+BEC12+BEG12+BEK12+BEO12+BES12</f>
        <v>0</v>
      </c>
      <c r="BEX12" s="639">
        <f>BEW12/BEU12</f>
        <v>0</v>
      </c>
      <c r="BEY12" s="508">
        <f>'Proy 2022 vs 2019'!KF11*BFB$4</f>
        <v>34926.851999999999</v>
      </c>
      <c r="BEZ12" s="508">
        <f>'Proy 2022 vs 2019'!KG11*BFB$4</f>
        <v>24798.064919999997</v>
      </c>
      <c r="BFA12" s="613"/>
      <c r="BFB12" s="580">
        <f>BFA12/BEY12</f>
        <v>0</v>
      </c>
      <c r="BFC12" s="508">
        <f>'Proy 2022 vs 2019'!KF11*BFF$4</f>
        <v>34926.851999999999</v>
      </c>
      <c r="BFD12" s="508">
        <f>'Proy 2022 vs 2019'!KG11*BFF$4</f>
        <v>24798.064919999997</v>
      </c>
      <c r="BFE12" s="613"/>
      <c r="BFF12" s="580">
        <f>BFE12/BFC12</f>
        <v>0</v>
      </c>
      <c r="BFG12" s="508">
        <f>'Proy 2022 vs 2019'!KF11*BFJ$4</f>
        <v>34926.851999999999</v>
      </c>
      <c r="BFH12" s="508">
        <f>'Proy 2022 vs 2019'!KG11*BFJ$4</f>
        <v>24798.064919999997</v>
      </c>
      <c r="BFI12" s="613"/>
      <c r="BFJ12" s="580">
        <f>BFI12/BFG12</f>
        <v>0</v>
      </c>
      <c r="BFK12" s="508">
        <f>'Proy 2022 vs 2019'!KF11*BFN$4</f>
        <v>34926.851999999999</v>
      </c>
      <c r="BFL12" s="508">
        <f>'Proy 2022 vs 2019'!KG11*BFN$4</f>
        <v>24798.064919999997</v>
      </c>
      <c r="BFM12" s="613"/>
      <c r="BFN12" s="580">
        <f>BFM12/BFK12</f>
        <v>0</v>
      </c>
      <c r="BFO12" s="508">
        <f>'Proy 2022 vs 2019'!KF11*BFR$4</f>
        <v>40747.993999999999</v>
      </c>
      <c r="BFP12" s="508">
        <f>'Proy 2022 vs 2019'!KG11*BFR$4</f>
        <v>28931.075739999997</v>
      </c>
      <c r="BFQ12" s="613"/>
      <c r="BFR12" s="580">
        <f>BFQ12/BFO12</f>
        <v>0</v>
      </c>
      <c r="BFS12" s="508">
        <f>'Proy 2022 vs 2019'!KF11*BFV$4</f>
        <v>46569.135999999999</v>
      </c>
      <c r="BFT12" s="508">
        <f>'Proy 2022 vs 2019'!KG11*BFV$4</f>
        <v>33064.086559999996</v>
      </c>
      <c r="BFU12" s="613"/>
      <c r="BFV12" s="580">
        <f>BFU12/BFS12</f>
        <v>0</v>
      </c>
      <c r="BFW12" s="508">
        <f>'Proy 2022 vs 2019'!KF11*BFZ$4</f>
        <v>64032.561999999998</v>
      </c>
      <c r="BFX12" s="508">
        <f>'Proy 2022 vs 2019'!KG11*BFZ$4</f>
        <v>45463.119019999991</v>
      </c>
      <c r="BFY12" s="613"/>
      <c r="BFZ12" s="580">
        <f>BFY12/BFW12</f>
        <v>0</v>
      </c>
      <c r="BGA12" s="494">
        <f>BEY12+BFC12+BFG12+BFK12+BFO12+BFS12+BFW12</f>
        <v>291057.09999999998</v>
      </c>
      <c r="BGB12" s="489">
        <f>BEZ12+BFD12+BFH12+BFL12+BFP12+BFT12+BFX12</f>
        <v>206650.54099999997</v>
      </c>
      <c r="BGC12" s="607">
        <f>BFA12+BFE12+BFI12+BFM12+BFQ12+BFU12+BFY12</f>
        <v>0</v>
      </c>
      <c r="BGD12" s="590">
        <f>BGC12/BGA12</f>
        <v>0</v>
      </c>
      <c r="BGE12" s="508">
        <f>'Proy 2022 vs 2019'!KK11*BGH$4</f>
        <v>42353.4588</v>
      </c>
      <c r="BGF12" s="508">
        <f>'Proy 2022 vs 2019'!KL11*BGH$4</f>
        <v>30070.955747999997</v>
      </c>
      <c r="BGG12" s="579"/>
      <c r="BGH12" s="580">
        <f>BGG12/BGE12</f>
        <v>0</v>
      </c>
      <c r="BGI12" s="508">
        <f>'Proy 2022 vs 2019'!KK11*BGL$4</f>
        <v>42353.4588</v>
      </c>
      <c r="BGJ12" s="508">
        <f>'Proy 2022 vs 2019'!KL11*BGL$4</f>
        <v>30070.955747999997</v>
      </c>
      <c r="BGK12" s="579"/>
      <c r="BGL12" s="580">
        <f>BGK12/BGI12</f>
        <v>0</v>
      </c>
      <c r="BGM12" s="508">
        <f>'Proy 2022 vs 2019'!KK11*BGP$4</f>
        <v>42353.4588</v>
      </c>
      <c r="BGN12" s="508">
        <f>'Proy 2022 vs 2019'!KL11*BGP$4</f>
        <v>30070.955747999997</v>
      </c>
      <c r="BGO12" s="579"/>
      <c r="BGP12" s="580">
        <f>BGO12/BGM12</f>
        <v>0</v>
      </c>
      <c r="BGQ12" s="508">
        <f>'Proy 2022 vs 2019'!KK11*BGT$4</f>
        <v>42353.4588</v>
      </c>
      <c r="BGR12" s="508">
        <f>'Proy 2022 vs 2019'!KL11*BGT$4</f>
        <v>30070.955747999997</v>
      </c>
      <c r="BGS12" s="579"/>
      <c r="BGT12" s="580">
        <f>BGS12/BGQ12</f>
        <v>0</v>
      </c>
      <c r="BGU12" s="508">
        <f>'Proy 2022 vs 2019'!KK11*BGX$4</f>
        <v>49412.368600000002</v>
      </c>
      <c r="BGV12" s="508">
        <f>'Proy 2022 vs 2019'!KL11*BGX$4</f>
        <v>35082.781706000002</v>
      </c>
      <c r="BGW12" s="579"/>
      <c r="BGX12" s="580">
        <f>BGW12/BGU12</f>
        <v>0</v>
      </c>
      <c r="BGY12" s="508">
        <f>'Proy 2022 vs 2019'!KK11*BHB$4</f>
        <v>56471.278400000003</v>
      </c>
      <c r="BGZ12" s="508">
        <f>'Proy 2022 vs 2019'!KL11*BHB$4</f>
        <v>40094.607663999996</v>
      </c>
      <c r="BHA12" s="579"/>
      <c r="BHB12" s="580">
        <f>BHA12/BGY12</f>
        <v>0</v>
      </c>
      <c r="BHC12" s="508">
        <f>'Proy 2022 vs 2019'!KK11*BHF$4</f>
        <v>77648.007799999992</v>
      </c>
      <c r="BHD12" s="508">
        <f>'Proy 2022 vs 2019'!KL11*BHF$4</f>
        <v>55130.085537999992</v>
      </c>
      <c r="BHE12" s="579"/>
      <c r="BHF12" s="580">
        <f>BHE12/BHC12</f>
        <v>0</v>
      </c>
      <c r="BHG12" s="494">
        <f>BGE12+BGI12+BGM12+BGQ12+BGU12+BGY12+BHC12</f>
        <v>352945.49</v>
      </c>
      <c r="BHH12" s="489">
        <f>BGF12+BGJ12+BGN12+BGR12+BGV12+BGZ12+BHD12</f>
        <v>250591.29789999995</v>
      </c>
      <c r="BHI12" s="608">
        <f>BGG12+BGK12+BGO12+BGS12+BGW12+BHA12+BHE12</f>
        <v>0</v>
      </c>
      <c r="BHJ12" s="590">
        <f>BHI12/BHG12</f>
        <v>0</v>
      </c>
      <c r="BHK12" s="508">
        <f>'Proy 2022 vs 2019'!KP11*BHN$4</f>
        <v>55135.364399999999</v>
      </c>
      <c r="BHL12" s="508">
        <f>'Proy 2022 vs 2019'!KQ11*BHN$4</f>
        <v>39146.108723999991</v>
      </c>
      <c r="BHM12" s="579"/>
      <c r="BHN12" s="580">
        <f>BHM12/BHK12</f>
        <v>0</v>
      </c>
      <c r="BHO12" s="508">
        <f>'Proy 2022 vs 2019'!KP11*BHR$4</f>
        <v>55135.364399999999</v>
      </c>
      <c r="BHP12" s="508">
        <f>'Proy 2022 vs 2019'!KQ11*BHR$4</f>
        <v>39146.108723999991</v>
      </c>
      <c r="BHQ12" s="579"/>
      <c r="BHR12" s="580">
        <f>BHQ12/BHO12</f>
        <v>0</v>
      </c>
      <c r="BHS12" s="508">
        <f>'Proy 2022 vs 2019'!KP11*BHV$4</f>
        <v>55135.364399999999</v>
      </c>
      <c r="BHT12" s="508">
        <f>'Proy 2022 vs 2019'!KQ11*BHV$4</f>
        <v>39146.108723999991</v>
      </c>
      <c r="BHU12" s="579"/>
      <c r="BHV12" s="580">
        <f>BHU12/BHS12</f>
        <v>0</v>
      </c>
      <c r="BHW12" s="508">
        <f>'Proy 2022 vs 2019'!KP11*BHZ$4</f>
        <v>55135.364399999999</v>
      </c>
      <c r="BHX12" s="508">
        <f>'Proy 2022 vs 2019'!KQ11*BHZ$4</f>
        <v>39146.108723999991</v>
      </c>
      <c r="BHY12" s="579"/>
      <c r="BHZ12" s="580">
        <f>BHY12/BHW12</f>
        <v>0</v>
      </c>
      <c r="BIA12" s="508">
        <f>'Proy 2022 vs 2019'!KP11*BID$4</f>
        <v>64324.591800000002</v>
      </c>
      <c r="BIB12" s="508">
        <f>'Proy 2022 vs 2019'!KQ11*BID$4</f>
        <v>45670.460178000001</v>
      </c>
      <c r="BIC12" s="579"/>
      <c r="BID12" s="580">
        <f>BIC12/BIA12</f>
        <v>0</v>
      </c>
      <c r="BIE12" s="508">
        <f>'Proy 2022 vs 2019'!KP11*BIH$4</f>
        <v>73513.819199999998</v>
      </c>
      <c r="BIF12" s="508">
        <f>'Proy 2022 vs 2019'!KQ11*BIH$4</f>
        <v>52194.811631999997</v>
      </c>
      <c r="BIG12" s="579"/>
      <c r="BIH12" s="580">
        <f>BIG12/BIE12</f>
        <v>0</v>
      </c>
      <c r="BII12" s="508">
        <f>'Proy 2022 vs 2019'!KP11*BIL$4</f>
        <v>101081.50139999999</v>
      </c>
      <c r="BIJ12" s="508">
        <f>'Proy 2022 vs 2019'!KQ11*BIL$4</f>
        <v>71767.865993999992</v>
      </c>
      <c r="BIK12" s="579"/>
      <c r="BIL12" s="580">
        <f>BIK12/BII12</f>
        <v>0</v>
      </c>
      <c r="BIM12" s="494">
        <f>BHK12+BHO12+BHS12+BHW12+BIA12+BIE12+BII12</f>
        <v>459461.37000000005</v>
      </c>
      <c r="BIN12" s="489">
        <f>BHL12+BHP12+BHT12+BHX12+BIB12+BIF12+BIJ12</f>
        <v>326217.57269999996</v>
      </c>
      <c r="BIO12" s="608">
        <f>BHM12+BHQ12+BHU12+BHY12+BIC12+BIG12+BIK12</f>
        <v>0</v>
      </c>
      <c r="BIP12" s="590">
        <f>BIO12/BIM12</f>
        <v>0</v>
      </c>
      <c r="BIQ12" s="508">
        <f>'Proy 2022 vs 2019'!KU11*BIT$4</f>
        <v>40560.319199999998</v>
      </c>
      <c r="BIR12" s="508">
        <f>'Proy 2022 vs 2019'!KV11*BIT$4</f>
        <v>28797.826631999997</v>
      </c>
      <c r="BIS12" s="579"/>
      <c r="BIT12" s="580">
        <f>BIS12/BIQ12</f>
        <v>0</v>
      </c>
      <c r="BIU12" s="508">
        <f>'Proy 2022 vs 2019'!KU11*BIX$4</f>
        <v>40560.319199999998</v>
      </c>
      <c r="BIV12" s="508">
        <f>'Proy 2022 vs 2019'!KV11*BIX$4</f>
        <v>28797.826631999997</v>
      </c>
      <c r="BIW12" s="579"/>
      <c r="BIX12" s="580">
        <f>BIW12/BIU12</f>
        <v>0</v>
      </c>
      <c r="BIY12" s="508">
        <f>'Proy 2022 vs 2019'!KU11*BJB$4</f>
        <v>40560.319199999998</v>
      </c>
      <c r="BIZ12" s="508">
        <f>'Proy 2022 vs 2019'!KV11*BJB$4</f>
        <v>28797.826631999997</v>
      </c>
      <c r="BJA12" s="579"/>
      <c r="BJB12" s="580">
        <f>BJA12/BIY12</f>
        <v>0</v>
      </c>
      <c r="BJC12" s="508">
        <f>'Proy 2022 vs 2019'!KU11*BJF$4</f>
        <v>40560.319199999998</v>
      </c>
      <c r="BJD12" s="508">
        <f>'Proy 2022 vs 2019'!KV11*BJF$4</f>
        <v>28797.826631999997</v>
      </c>
      <c r="BJE12" s="579"/>
      <c r="BJF12" s="580">
        <f>BJE12/BJC12</f>
        <v>0</v>
      </c>
      <c r="BJG12" s="508">
        <f>'Proy 2022 vs 2019'!KU11*BJJ$4</f>
        <v>47320.3724</v>
      </c>
      <c r="BJH12" s="508">
        <f>'Proy 2022 vs 2019'!KV11*BJJ$4</f>
        <v>33597.464403999998</v>
      </c>
      <c r="BJI12" s="579"/>
      <c r="BJJ12" s="580">
        <f>BJI12/BJG12</f>
        <v>0</v>
      </c>
      <c r="BJK12" s="508">
        <f>'Proy 2022 vs 2019'!KU11*BJN$4</f>
        <v>54080.425599999995</v>
      </c>
      <c r="BJL12" s="508">
        <f>'Proy 2022 vs 2019'!KV11*BJN$4</f>
        <v>38397.102176</v>
      </c>
      <c r="BJM12" s="579"/>
      <c r="BJN12" s="580">
        <f>BJM12/BJK12</f>
        <v>0</v>
      </c>
      <c r="BJO12" s="508">
        <f>'Proy 2022 vs 2019'!KU11*BJR$4</f>
        <v>74360.585200000001</v>
      </c>
      <c r="BJP12" s="508">
        <f>'Proy 2022 vs 2019'!KV11*BJR$4</f>
        <v>52796.015491999999</v>
      </c>
      <c r="BJQ12" s="579"/>
      <c r="BJR12" s="580">
        <f>BJQ12/BJO12</f>
        <v>0</v>
      </c>
      <c r="BJS12" s="494">
        <f>BIQ12+BIU12+BIY12+BJC12+BJG12+BJK12+BJO12</f>
        <v>338002.66000000003</v>
      </c>
      <c r="BJT12" s="489">
        <f>BIR12+BIV12+BIZ12+BJD12+BJH12+BJL12+BJP12</f>
        <v>239981.88859999998</v>
      </c>
      <c r="BJU12" s="589">
        <f>BIS12+BIW12+BJA12+BJE12+BJI12+BJM12+BJQ12</f>
        <v>0</v>
      </c>
      <c r="BJV12" s="590">
        <f>BJU12/BJS12</f>
        <v>0</v>
      </c>
      <c r="BJW12" s="508">
        <f>'Proy 2022 vs 2019'!KZ11*BJZ$4</f>
        <v>13721.8344</v>
      </c>
      <c r="BJX12" s="508">
        <f>'Proy 2022 vs 2019'!LA11*BJZ$4</f>
        <v>9742.5024240000002</v>
      </c>
      <c r="BJY12" s="579"/>
      <c r="BJZ12" s="580">
        <f>BJY12/BJW12</f>
        <v>0</v>
      </c>
      <c r="BKA12" s="508">
        <f>'Proy 2022 vs 2019'!KZ11*BKD$4</f>
        <v>13721.8344</v>
      </c>
      <c r="BKB12" s="508">
        <f>'Proy 2022 vs 2019'!LA11*BKD$4</f>
        <v>9742.5024240000002</v>
      </c>
      <c r="BKC12" s="579"/>
      <c r="BKD12" s="580">
        <f>BKC12/BKA12</f>
        <v>0</v>
      </c>
      <c r="BKE12" s="508">
        <f>'Proy 2022 vs 2019'!KZ11*BKH$4</f>
        <v>13721.8344</v>
      </c>
      <c r="BKF12" s="508">
        <f>'Proy 2022 vs 2019'!LA11*BKH$4</f>
        <v>9742.5024240000002</v>
      </c>
      <c r="BKG12" s="579"/>
      <c r="BKH12" s="580">
        <f>BKG12/BKE12</f>
        <v>0</v>
      </c>
      <c r="BKI12" s="508">
        <f>'Proy 2022 vs 2019'!KZ11*BKL$4</f>
        <v>13721.8344</v>
      </c>
      <c r="BKJ12" s="508">
        <f>'Proy 2022 vs 2019'!LA11*BKL$4</f>
        <v>9742.5024240000002</v>
      </c>
      <c r="BKK12" s="579"/>
      <c r="BKL12" s="580">
        <f>BKK12/BKI12</f>
        <v>0</v>
      </c>
      <c r="BKM12" s="508">
        <f>'Proy 2022 vs 2019'!KZ11*BKP$4</f>
        <v>16008.8068</v>
      </c>
      <c r="BKN12" s="508">
        <f>'Proy 2022 vs 2019'!LA11*BKP$4</f>
        <v>11366.252828000001</v>
      </c>
      <c r="BKO12" s="579"/>
      <c r="BKP12" s="580">
        <f>BKO12/BKM12</f>
        <v>0</v>
      </c>
      <c r="BKQ12" s="508">
        <f>'Proy 2022 vs 2019'!KZ11*BKT$4</f>
        <v>18295.779200000001</v>
      </c>
      <c r="BKR12" s="508">
        <f>'Proy 2022 vs 2019'!LA11*BKT$4</f>
        <v>12990.003232000001</v>
      </c>
      <c r="BKS12" s="579"/>
      <c r="BKT12" s="580">
        <f>BKS12/BKQ12</f>
        <v>0</v>
      </c>
      <c r="BKU12" s="508">
        <f>'Proy 2022 vs 2019'!KZ11*BKX$4</f>
        <v>25156.696400000001</v>
      </c>
      <c r="BKV12" s="508">
        <f>'Proy 2022 vs 2019'!LA11*BKX$4</f>
        <v>17861.254443999998</v>
      </c>
      <c r="BKW12" s="579"/>
      <c r="BKX12" s="580">
        <f>BKW12/BKU12</f>
        <v>0</v>
      </c>
      <c r="BKY12" s="494">
        <f>BJW12+BKA12+BKE12+BKI12+BKM12+BKQ12+BKU12</f>
        <v>114348.62000000001</v>
      </c>
      <c r="BKZ12" s="489">
        <f>BJX12+BKB12+BKF12+BKJ12+BKN12+BKR12+BKV12</f>
        <v>81187.520199999999</v>
      </c>
      <c r="BLA12" s="589">
        <f>BJY12+BKC12+BKG12+BKK12+BKO12+BKS12+BKW12</f>
        <v>0</v>
      </c>
      <c r="BLB12" s="590">
        <f>BLA12/BKY12</f>
        <v>0</v>
      </c>
    </row>
    <row r="13" spans="2:1666" ht="19.5" customHeight="1">
      <c r="B13" s="713" t="s">
        <v>531</v>
      </c>
      <c r="C13" s="508">
        <f>'Proy 2022 vs 2019'!$C$6*$F$4</f>
        <v>9529.1268</v>
      </c>
      <c r="D13" s="508">
        <f>'Proy 2022 vs 2019'!D12*$F$4</f>
        <v>6683.8101120000001</v>
      </c>
      <c r="E13" s="613"/>
      <c r="F13" s="580">
        <f>E13/C13</f>
        <v>0</v>
      </c>
      <c r="G13" s="738">
        <f>'Proy 2022 vs 2019'!C12*$J$4</f>
        <v>6820.2143999999998</v>
      </c>
      <c r="H13" s="508">
        <f>'Proy 2022 vs 2019'!D12*$J$4</f>
        <v>6683.8101120000001</v>
      </c>
      <c r="I13" s="613"/>
      <c r="J13" s="580">
        <f>I13/G13</f>
        <v>0</v>
      </c>
      <c r="K13" s="508">
        <f>'Proy 2022 vs 2019'!C12*$N$4</f>
        <v>6820.2143999999998</v>
      </c>
      <c r="L13" s="508">
        <f>'Proy 2022 vs 2019'!D12*N$4</f>
        <v>6683.8101120000001</v>
      </c>
      <c r="M13" s="613"/>
      <c r="N13" s="580">
        <f>M13/K13</f>
        <v>0</v>
      </c>
      <c r="O13" s="508">
        <f>'Proy 2022 vs 2019'!C12*R$4</f>
        <v>6820.2143999999998</v>
      </c>
      <c r="P13" s="508">
        <f>'Proy 2022 vs 2019'!D12*$R$4</f>
        <v>6683.8101120000001</v>
      </c>
      <c r="Q13" s="613"/>
      <c r="R13" s="580">
        <f>Q13/O13</f>
        <v>0</v>
      </c>
      <c r="S13" s="508">
        <f>'Proy 2022 vs 2019'!C12*V$4</f>
        <v>7956.9168000000009</v>
      </c>
      <c r="T13" s="508">
        <f>'Proy 2022 vs 2019'!D12*V$4</f>
        <v>7797.7784640000009</v>
      </c>
      <c r="U13" s="613"/>
      <c r="V13" s="580">
        <f>U13/S13</f>
        <v>0</v>
      </c>
      <c r="W13" s="508">
        <f>'Proy 2022 vs 2019'!C12*Z$4</f>
        <v>9093.619200000001</v>
      </c>
      <c r="X13" s="508">
        <f>'Proy 2022 vs 2019'!D12*Z$4</f>
        <v>8911.7468160000008</v>
      </c>
      <c r="Y13" s="613"/>
      <c r="Z13" s="580">
        <f>Y13/W13</f>
        <v>0</v>
      </c>
      <c r="AA13" s="508">
        <f>'Proy 2022 vs 2019'!C12*AD$4</f>
        <v>12503.726400000001</v>
      </c>
      <c r="AB13" s="508">
        <f>'Proy 2022 vs 2019'!D12*AD$4</f>
        <v>12253.651872</v>
      </c>
      <c r="AC13" s="613"/>
      <c r="AD13" s="580">
        <f>AC13/AA13</f>
        <v>0</v>
      </c>
      <c r="AE13" s="494">
        <f>C13+G13+K13+O13+S13+W13+AA13</f>
        <v>59544.032400000004</v>
      </c>
      <c r="AF13" s="489">
        <f>D13+H13+L13+P13+T13+X13+AB13</f>
        <v>55698.417600000001</v>
      </c>
      <c r="AG13" s="607">
        <f>E13+I13+M13+Q13+U13+Y13+AC13</f>
        <v>0</v>
      </c>
      <c r="AH13" s="590">
        <f>AG13/AE13</f>
        <v>0</v>
      </c>
      <c r="AI13" s="508">
        <f>'Proy 2022 vs 2019'!H12*AL$4</f>
        <v>6775.1664000000001</v>
      </c>
      <c r="AJ13" s="526">
        <f>'Proy 2022 vs 2019'!I12*AL$4</f>
        <v>6639.6630720000003</v>
      </c>
      <c r="AK13" s="579"/>
      <c r="AL13" s="580">
        <f>AK13/AI13</f>
        <v>0</v>
      </c>
      <c r="AM13" s="508">
        <f>'Proy 2022 vs 2019'!H12*AP$4</f>
        <v>6775.1664000000001</v>
      </c>
      <c r="AN13" s="508">
        <f>'Proy 2022 vs 2019'!I12*AP$4</f>
        <v>6639.6630720000003</v>
      </c>
      <c r="AO13" s="579"/>
      <c r="AP13" s="580">
        <f>AO13/AM13</f>
        <v>0</v>
      </c>
      <c r="AQ13" s="508">
        <f>'Proy 2022 vs 2019'!H12*AT$4</f>
        <v>6775.1664000000001</v>
      </c>
      <c r="AR13" s="508">
        <f>'Proy 2022 vs 2019'!I12*AT$4</f>
        <v>6639.6630720000003</v>
      </c>
      <c r="AS13" s="579"/>
      <c r="AT13" s="580">
        <f>AS13/AQ13</f>
        <v>0</v>
      </c>
      <c r="AU13" s="508">
        <f>'Proy 2022 vs 2019'!H12*AX$4</f>
        <v>6775.1664000000001</v>
      </c>
      <c r="AV13" s="508">
        <f>'Proy 2022 vs 2019'!I12*AX$4</f>
        <v>6639.6630720000003</v>
      </c>
      <c r="AW13" s="579"/>
      <c r="AX13" s="580">
        <f>AW13/AU13</f>
        <v>0</v>
      </c>
      <c r="AY13" s="508">
        <f>'Proy 2022 vs 2019'!H12*BB$4</f>
        <v>7904.3608000000013</v>
      </c>
      <c r="AZ13" s="508">
        <f>'Proy 2022 vs 2019'!I12*BB$4</f>
        <v>7746.2735840000005</v>
      </c>
      <c r="BA13" s="579"/>
      <c r="BB13" s="580">
        <f>BA13/AY13</f>
        <v>0</v>
      </c>
      <c r="BC13" s="508">
        <f>'Proy 2022 vs 2019'!H12*BF$4</f>
        <v>9033.5552000000007</v>
      </c>
      <c r="BD13" s="508">
        <f>'Proy 2022 vs 2019'!I12*BF$4</f>
        <v>8852.8840959999998</v>
      </c>
      <c r="BE13" s="579"/>
      <c r="BF13" s="580">
        <f>BE13/BC13</f>
        <v>0</v>
      </c>
      <c r="BG13" s="508">
        <f>'Proy 2022 vs 2019'!H12*BJ$4</f>
        <v>12421.1384</v>
      </c>
      <c r="BH13" s="508">
        <f>'Proy 2022 vs 2019'!I12*BJ$4</f>
        <v>12172.715631999999</v>
      </c>
      <c r="BI13" s="579"/>
      <c r="BJ13" s="580">
        <f>BI13/BG13</f>
        <v>0</v>
      </c>
      <c r="BK13" s="494">
        <f>AI13+AM13+AQ13+AU13+AY13+BC13+BG13</f>
        <v>56459.72</v>
      </c>
      <c r="BL13" s="489">
        <f>AJ13+AN13+AR13+AV13+AZ13+BD13+BH13</f>
        <v>55330.525600000001</v>
      </c>
      <c r="BM13" s="608">
        <f>AK13+AO13+AS13+AW13+BA13+BE13+BI13</f>
        <v>0</v>
      </c>
      <c r="BN13" s="590">
        <f>BM13/BK13</f>
        <v>0</v>
      </c>
      <c r="BO13" s="508">
        <f>'Proy 2022 vs 2019'!M12*BR$4</f>
        <v>5397.8328000000001</v>
      </c>
      <c r="BP13" s="508">
        <f>'Proy 2022 vs 2019'!N12*BR$4</f>
        <v>5289.8761439999998</v>
      </c>
      <c r="BQ13" s="579"/>
      <c r="BR13" s="580">
        <f>BQ13/BO13</f>
        <v>0</v>
      </c>
      <c r="BS13" s="508">
        <f>'Proy 2022 vs 2019'!M12*BV$4</f>
        <v>5397.8328000000001</v>
      </c>
      <c r="BT13" s="508">
        <f>'Proy 2022 vs 2019'!N12*BV$4</f>
        <v>5289.8761439999998</v>
      </c>
      <c r="BU13" s="579"/>
      <c r="BV13" s="580">
        <f>BU13/BS13</f>
        <v>0</v>
      </c>
      <c r="BW13" s="508">
        <f>'Proy 2022 vs 2019'!M12*BZ$4</f>
        <v>5397.8328000000001</v>
      </c>
      <c r="BX13" s="508">
        <f>'Proy 2022 vs 2019'!N12*BZ$4</f>
        <v>5289.8761439999998</v>
      </c>
      <c r="BY13" s="579"/>
      <c r="BZ13" s="580">
        <f>BY13/BW13</f>
        <v>0</v>
      </c>
      <c r="CA13" s="508">
        <f>'Proy 2022 vs 2019'!M12*CD$4</f>
        <v>5397.8328000000001</v>
      </c>
      <c r="CB13" s="508">
        <f>'Proy 2022 vs 2019'!N12*CD$4</f>
        <v>5289.8761439999998</v>
      </c>
      <c r="CC13" s="579"/>
      <c r="CD13" s="580">
        <f>CC13/CA13</f>
        <v>0</v>
      </c>
      <c r="CE13" s="508">
        <f>'Proy 2022 vs 2019'!M12*CH$4</f>
        <v>6297.4716000000008</v>
      </c>
      <c r="CF13" s="508">
        <f>'Proy 2022 vs 2019'!N12*CH$4</f>
        <v>6171.5221680000004</v>
      </c>
      <c r="CG13" s="579"/>
      <c r="CH13" s="580">
        <f>CG13/CE13</f>
        <v>0</v>
      </c>
      <c r="CI13" s="508">
        <f>'Proy 2022 vs 2019'!M12*CL$4</f>
        <v>7197.1104000000005</v>
      </c>
      <c r="CJ13" s="508">
        <f>'Proy 2022 vs 2019'!N12*CL$4</f>
        <v>7053.1681920000001</v>
      </c>
      <c r="CK13" s="579"/>
      <c r="CL13" s="580">
        <f>CK13/CI13</f>
        <v>0</v>
      </c>
      <c r="CM13" s="508">
        <f>'Proy 2022 vs 2019'!M12*CP$4</f>
        <v>9896.0268000000015</v>
      </c>
      <c r="CN13" s="508">
        <f>'Proy 2022 vs 2019'!N12*CP$4</f>
        <v>9698.106264</v>
      </c>
      <c r="CO13" s="579"/>
      <c r="CP13" s="580">
        <f>CO13/CM13</f>
        <v>0</v>
      </c>
      <c r="CQ13" s="494">
        <f>BO13+BS13+BW13+CA13+CE13+CI13+CM13</f>
        <v>44981.94</v>
      </c>
      <c r="CR13" s="489">
        <f>BP13+BT13+BX13+CB13+CF13+CJ13+CN13</f>
        <v>44082.301200000002</v>
      </c>
      <c r="CS13" s="608">
        <f>BQ13+BU13+BY13+CC13+CG13+CK13+CO13</f>
        <v>0</v>
      </c>
      <c r="CT13" s="590">
        <f>CS13/CQ13</f>
        <v>0</v>
      </c>
      <c r="CU13" s="508">
        <f>'Proy 2022 vs 2019'!R12*CX$4</f>
        <v>6101.94</v>
      </c>
      <c r="CV13" s="508">
        <f>'Proy 2022 vs 2019'!S12*CX$4</f>
        <v>5796.8429999999989</v>
      </c>
      <c r="CW13" s="579"/>
      <c r="CX13" s="580">
        <f>CW13/CU13</f>
        <v>0</v>
      </c>
      <c r="CY13" s="508">
        <f>'Proy 2022 vs 2019'!R12*DB$4</f>
        <v>6101.94</v>
      </c>
      <c r="CZ13" s="508">
        <f>'Proy 2022 vs 2019'!S12*DB$4</f>
        <v>5796.8429999999989</v>
      </c>
      <c r="DA13" s="579"/>
      <c r="DB13" s="580">
        <f>DA13/CY13</f>
        <v>0</v>
      </c>
      <c r="DC13" s="508">
        <f>'Proy 2022 vs 2019'!R12*DF$4</f>
        <v>6101.94</v>
      </c>
      <c r="DD13" s="508">
        <f>'Proy 2022 vs 2019'!S12*DF$4</f>
        <v>5796.8429999999989</v>
      </c>
      <c r="DE13" s="579"/>
      <c r="DF13" s="580">
        <f>DE13/DC13</f>
        <v>0</v>
      </c>
      <c r="DG13" s="508">
        <f>'Proy 2022 vs 2019'!R12*DJ$4</f>
        <v>6101.94</v>
      </c>
      <c r="DH13" s="508">
        <f>'Proy 2022 vs 2019'!S12*DJ$4</f>
        <v>5796.8429999999989</v>
      </c>
      <c r="DI13" s="579"/>
      <c r="DJ13" s="580">
        <f>DI13/DG13</f>
        <v>0</v>
      </c>
      <c r="DK13" s="508">
        <f>'Proy 2022 vs 2019'!R12*DN$4</f>
        <v>7118.93</v>
      </c>
      <c r="DL13" s="508">
        <f>'Proy 2022 vs 2019'!S12*DN$4</f>
        <v>6762.9835000000003</v>
      </c>
      <c r="DM13" s="579"/>
      <c r="DN13" s="580">
        <f>DM13/DK13</f>
        <v>0</v>
      </c>
      <c r="DO13" s="508">
        <f>'Proy 2022 vs 2019'!R12*DR$4</f>
        <v>8135.92</v>
      </c>
      <c r="DP13" s="508">
        <f>'Proy 2022 vs 2019'!S12*DR$4</f>
        <v>7729.1239999999989</v>
      </c>
      <c r="DQ13" s="579"/>
      <c r="DR13" s="580">
        <f>DQ13/DO13</f>
        <v>0</v>
      </c>
      <c r="DS13" s="508">
        <f>'Proy 2022 vs 2019'!R12*DV$4</f>
        <v>11186.89</v>
      </c>
      <c r="DT13" s="508">
        <f>'Proy 2022 vs 2019'!S12*DV$4</f>
        <v>10627.545499999998</v>
      </c>
      <c r="DU13" s="579"/>
      <c r="DV13" s="580">
        <f>DU13/DS13</f>
        <v>0</v>
      </c>
      <c r="DW13" s="494">
        <f>CU13+CY13+DC13+DG13+DK13+DO13+DS13</f>
        <v>50849.5</v>
      </c>
      <c r="DX13" s="489">
        <f>CV13+CZ13+DD13+DH13+DL13+DP13+DT13</f>
        <v>48307.024999999994</v>
      </c>
      <c r="DY13" s="589">
        <f>CW13+DA13+DE13+DI13+DM13+DQ13+DU13</f>
        <v>0</v>
      </c>
      <c r="DZ13" s="590">
        <f>DY13/DW13</f>
        <v>0</v>
      </c>
      <c r="EA13" s="508">
        <f>'Proy 2022 vs 2019'!AB12*ED$4</f>
        <v>6890.4407999999994</v>
      </c>
      <c r="EB13" s="508">
        <f>'Proy 2022 vs 2019'!AC12*ED$4</f>
        <v>6545.9187599999996</v>
      </c>
      <c r="EC13" s="613"/>
      <c r="ED13" s="580">
        <f>EC13/EA13</f>
        <v>0</v>
      </c>
      <c r="EE13" s="508">
        <f>'Proy 2022 vs 2019'!AB12*EH$4</f>
        <v>6890.4407999999994</v>
      </c>
      <c r="EF13" s="508">
        <f>'Proy 2022 vs 2019'!AC12*EH$4</f>
        <v>6545.9187599999996</v>
      </c>
      <c r="EG13" s="579"/>
      <c r="EH13" s="580">
        <f>EG13/EE13</f>
        <v>0</v>
      </c>
      <c r="EI13" s="508">
        <f>'Proy 2022 vs 2019'!AB12*EL$4</f>
        <v>6890.4407999999994</v>
      </c>
      <c r="EJ13" s="508">
        <f>'Proy 2022 vs 2019'!AC12*EL$4</f>
        <v>6545.9187599999996</v>
      </c>
      <c r="EK13" s="579"/>
      <c r="EL13" s="580">
        <f>EK13/EI13</f>
        <v>0</v>
      </c>
      <c r="EM13" s="508">
        <f>'Proy 2022 vs 2019'!AB12*EP$4</f>
        <v>6890.4407999999994</v>
      </c>
      <c r="EN13" s="508">
        <f>'Proy 2022 vs 2019'!AC12*EP$4</f>
        <v>6545.9187599999996</v>
      </c>
      <c r="EO13" s="579"/>
      <c r="EP13" s="580">
        <f>EO13/EM13</f>
        <v>0</v>
      </c>
      <c r="EQ13" s="508">
        <f>'Proy 2022 vs 2019'!AB12*ET$4</f>
        <v>8038.8476000000001</v>
      </c>
      <c r="ER13" s="508">
        <f>'Proy 2022 vs 2019'!AC12*ET$4</f>
        <v>7636.9052200000006</v>
      </c>
      <c r="ES13" s="579"/>
      <c r="ET13" s="580">
        <f>ES13/EQ13</f>
        <v>0</v>
      </c>
      <c r="EU13" s="508">
        <f>'Proy 2022 vs 2019'!AB12*EX$4</f>
        <v>9187.2543999999998</v>
      </c>
      <c r="EV13" s="508">
        <f>'Proy 2022 vs 2019'!AC12*EX$4</f>
        <v>8727.8916799999988</v>
      </c>
      <c r="EW13" s="579"/>
      <c r="EX13" s="580">
        <f>EW13/EU13</f>
        <v>0</v>
      </c>
      <c r="EY13" s="508">
        <f>'Proy 2022 vs 2019'!AB12*FB$4</f>
        <v>12632.4748</v>
      </c>
      <c r="EZ13" s="508">
        <f>'Proy 2022 vs 2019'!AC12*FB$4</f>
        <v>12000.851059999999</v>
      </c>
      <c r="FA13" s="579"/>
      <c r="FB13" s="580">
        <f>FA13/EY13</f>
        <v>0</v>
      </c>
      <c r="FC13" s="494">
        <f>EA13+EE13+EI13+EM13+EQ13+EU13+EY13</f>
        <v>57420.34</v>
      </c>
      <c r="FD13" s="489">
        <f>EB13+EF13+EJ13+EN13+ER13+EV13+EZ13</f>
        <v>54549.323000000004</v>
      </c>
      <c r="FE13" s="670">
        <f>EC13+EG13+EK13+EO13+ES13+EW13+FA13</f>
        <v>0</v>
      </c>
      <c r="FF13" s="663">
        <f>FE13/FC13</f>
        <v>0</v>
      </c>
      <c r="FG13" s="508">
        <f>'Proy 2022 vs 2019'!AG12*FJ$4</f>
        <v>8174.8379999999988</v>
      </c>
      <c r="FH13" s="508">
        <f>'Proy 2022 vs 2019'!AH12*FJ$4</f>
        <v>8174.8379999999988</v>
      </c>
      <c r="FI13" s="579"/>
      <c r="FJ13" s="580">
        <f>FI13/FG13</f>
        <v>0</v>
      </c>
      <c r="FK13" s="508">
        <f>'Proy 2022 vs 2019'!AG12*FN$4</f>
        <v>8174.8379999999988</v>
      </c>
      <c r="FL13" s="508">
        <f>'Proy 2022 vs 2019'!AH12*FN$4</f>
        <v>8174.8379999999988</v>
      </c>
      <c r="FM13" s="579"/>
      <c r="FN13" s="580">
        <f>FM13/FK13</f>
        <v>0</v>
      </c>
      <c r="FO13" s="508">
        <f>'Proy 2022 vs 2019'!AG12*FR$4</f>
        <v>8174.8379999999988</v>
      </c>
      <c r="FP13" s="508">
        <f>'Proy 2022 vs 2019'!AH12*FR$4</f>
        <v>8174.8379999999988</v>
      </c>
      <c r="FQ13" s="579"/>
      <c r="FR13" s="580">
        <f>FQ13/FO13</f>
        <v>0</v>
      </c>
      <c r="FS13" s="508">
        <f>'Proy 2022 vs 2019'!AG12*FV$4</f>
        <v>8174.8379999999988</v>
      </c>
      <c r="FT13" s="508">
        <f>'Proy 2022 vs 2019'!AH12*FV$4</f>
        <v>8174.8379999999988</v>
      </c>
      <c r="FU13" s="579"/>
      <c r="FV13" s="580">
        <f>FU13/FS13</f>
        <v>0</v>
      </c>
      <c r="FW13" s="508">
        <f>'Proy 2022 vs 2019'!AG12*FZ$4</f>
        <v>9537.3109999999997</v>
      </c>
      <c r="FX13" s="508">
        <f>'Proy 2022 vs 2019'!AH12*FZ$4</f>
        <v>9537.3109999999997</v>
      </c>
      <c r="FY13" s="579"/>
      <c r="FZ13" s="580">
        <f>FY13/FW13</f>
        <v>0</v>
      </c>
      <c r="GA13" s="508">
        <f>'Proy 2022 vs 2019'!AG12*GD$4</f>
        <v>10899.784</v>
      </c>
      <c r="GB13" s="508">
        <f>'Proy 2022 vs 2019'!AH12*GD$4</f>
        <v>10899.784</v>
      </c>
      <c r="GC13" s="579"/>
      <c r="GD13" s="580">
        <f>GC13/GA13</f>
        <v>0</v>
      </c>
      <c r="GE13" s="508">
        <f>'Proy 2022 vs 2019'!AG12*GH$4</f>
        <v>14987.203</v>
      </c>
      <c r="GF13" s="508">
        <f>'Proy 2022 vs 2019'!AH12*GH$4</f>
        <v>14987.203</v>
      </c>
      <c r="GG13" s="579"/>
      <c r="GH13" s="580">
        <f>GG13/GE13</f>
        <v>0</v>
      </c>
      <c r="GI13" s="494">
        <f>FG13+FK13+FO13+FS13+FW13+GA13+GE13</f>
        <v>68123.649999999994</v>
      </c>
      <c r="GJ13" s="489">
        <f>FH13+FL13+FP13+FT13+FX13+GB13+GF13</f>
        <v>68123.649999999994</v>
      </c>
      <c r="GK13" s="671">
        <f>FI13+FM13+FQ13+FU13+FY13+GC13+GG13</f>
        <v>0</v>
      </c>
      <c r="GL13" s="663">
        <f>GK13/GI13</f>
        <v>0</v>
      </c>
      <c r="GM13" s="508">
        <f>'Proy 2022 vs 2019'!AL12*GP$4</f>
        <v>7186.9643999999998</v>
      </c>
      <c r="GN13" s="508">
        <f>'Proy 2022 vs 2019'!AM12*GP$4</f>
        <v>7186.9643999999998</v>
      </c>
      <c r="GO13" s="579"/>
      <c r="GP13" s="580">
        <f>GO13/GM13</f>
        <v>0</v>
      </c>
      <c r="GQ13" s="508">
        <f>'Proy 2022 vs 2019'!AL12*GT$4</f>
        <v>7186.9643999999998</v>
      </c>
      <c r="GR13" s="508">
        <f>'Proy 2022 vs 2019'!AM12*GT$4</f>
        <v>7186.9643999999998</v>
      </c>
      <c r="GS13" s="579"/>
      <c r="GT13" s="580">
        <f>GS13/GQ13</f>
        <v>0</v>
      </c>
      <c r="GU13" s="508">
        <f>'Proy 2022 vs 2019'!AL12*GX$4</f>
        <v>7186.9643999999998</v>
      </c>
      <c r="GV13" s="508">
        <f>'Proy 2022 vs 2019'!AM12*GX$4</f>
        <v>7186.9643999999998</v>
      </c>
      <c r="GW13" s="579"/>
      <c r="GX13" s="580">
        <f>GW13/GU13</f>
        <v>0</v>
      </c>
      <c r="GY13" s="508">
        <f>'Proy 2022 vs 2019'!AL12*HB$4</f>
        <v>7186.9643999999998</v>
      </c>
      <c r="GZ13" s="508">
        <f>'Proy 2022 vs 2019'!AM12*HB$4</f>
        <v>7186.9643999999998</v>
      </c>
      <c r="HA13" s="579"/>
      <c r="HB13" s="580">
        <f>HA13/GY13</f>
        <v>0</v>
      </c>
      <c r="HC13" s="508">
        <f>'Proy 2022 vs 2019'!AL12*HF$4</f>
        <v>8384.7918000000009</v>
      </c>
      <c r="HD13" s="508">
        <f>'Proy 2022 vs 2019'!AM12*HF$4</f>
        <v>8384.7918000000009</v>
      </c>
      <c r="HE13" s="579"/>
      <c r="HF13" s="580">
        <f>HE13/HC13</f>
        <v>0</v>
      </c>
      <c r="HG13" s="508">
        <f>'Proy 2022 vs 2019'!AL12*HJ$4</f>
        <v>9582.619200000001</v>
      </c>
      <c r="HH13" s="508">
        <f>'Proy 2022 vs 2019'!AM12*HJ$4</f>
        <v>9582.619200000001</v>
      </c>
      <c r="HI13" s="579"/>
      <c r="HJ13" s="580">
        <f>HI13/HG13</f>
        <v>0</v>
      </c>
      <c r="HK13" s="508">
        <f>'Proy 2022 vs 2019'!AL12*HN$4</f>
        <v>13176.101400000001</v>
      </c>
      <c r="HL13" s="508">
        <f>'Proy 2022 vs 2019'!AM12*HN$4</f>
        <v>13176.101400000001</v>
      </c>
      <c r="HM13" s="579"/>
      <c r="HN13" s="580">
        <f>HM13/HK13</f>
        <v>0</v>
      </c>
      <c r="HO13" s="494">
        <f>GM13+GQ13+GU13+GY13+HC13+HG13+HK13</f>
        <v>59891.37</v>
      </c>
      <c r="HP13" s="489">
        <f>GN13+GR13+GV13+GZ13+HD13+HH13+HL13</f>
        <v>59891.37</v>
      </c>
      <c r="HQ13" s="671">
        <f>GO13+GS13+GW13+HA13+HE13+HI13+HM13</f>
        <v>0</v>
      </c>
      <c r="HR13" s="663">
        <f>HQ13/HO13</f>
        <v>0</v>
      </c>
      <c r="HS13" s="508">
        <f>'Proy 2022 vs 2019'!AL12*HV$4</f>
        <v>7186.9643999999998</v>
      </c>
      <c r="HT13" s="508">
        <f>'Proy 2022 vs 2019'!AM12*HV$4</f>
        <v>7186.9643999999998</v>
      </c>
      <c r="HU13" s="579"/>
      <c r="HV13" s="580">
        <f>HU13/HS13</f>
        <v>0</v>
      </c>
      <c r="HW13" s="508">
        <f>'Proy 2022 vs 2019'!AL12*HZ$4</f>
        <v>7186.9643999999998</v>
      </c>
      <c r="HX13" s="508">
        <f>'Proy 2022 vs 2019'!AM12*HZ$4</f>
        <v>7186.9643999999998</v>
      </c>
      <c r="HY13" s="579"/>
      <c r="HZ13" s="580">
        <f>HY13/HW13</f>
        <v>0</v>
      </c>
      <c r="IA13" s="508">
        <f>'Proy 2022 vs 2019'!AL12*ID$4</f>
        <v>7186.9643999999998</v>
      </c>
      <c r="IB13" s="508">
        <f>'Proy 2022 vs 2019'!AM12*ID$4</f>
        <v>7186.9643999999998</v>
      </c>
      <c r="IC13" s="579"/>
      <c r="ID13" s="580">
        <f>IC13/IA13</f>
        <v>0</v>
      </c>
      <c r="IE13" s="508">
        <f>'Proy 2022 vs 2019'!AL12*IH$4</f>
        <v>7186.9643999999998</v>
      </c>
      <c r="IF13" s="508">
        <f>'Proy 2022 vs 2019'!AM12*IH$4</f>
        <v>7186.9643999999998</v>
      </c>
      <c r="IG13" s="579"/>
      <c r="IH13" s="580">
        <f>IG13/IE13</f>
        <v>0</v>
      </c>
      <c r="II13" s="508">
        <f>'Proy 2022 vs 2019'!AL12*IL$4</f>
        <v>8384.7918000000009</v>
      </c>
      <c r="IJ13" s="508">
        <f>'Proy 2022 vs 2019'!AM12*IL$4</f>
        <v>8384.7918000000009</v>
      </c>
      <c r="IK13" s="579"/>
      <c r="IL13" s="580">
        <f>IK13/II13</f>
        <v>0</v>
      </c>
      <c r="IM13" s="508">
        <f>'Proy 2022 vs 2019'!AL12*IP$4</f>
        <v>9582.619200000001</v>
      </c>
      <c r="IN13" s="508">
        <f>'Proy 2022 vs 2019'!AM12*IP$4</f>
        <v>9582.619200000001</v>
      </c>
      <c r="IO13" s="579"/>
      <c r="IP13" s="580">
        <f>IO13/IM13</f>
        <v>0</v>
      </c>
      <c r="IQ13" s="508">
        <f>'Proy 2022 vs 2019'!AL12*IT$4</f>
        <v>13176.101400000001</v>
      </c>
      <c r="IR13" s="508">
        <f>'Proy 2022 vs 2019'!AM12*IT$4</f>
        <v>13176.101400000001</v>
      </c>
      <c r="IS13" s="579"/>
      <c r="IT13" s="580">
        <f>IS13/IQ13</f>
        <v>0</v>
      </c>
      <c r="IU13" s="494">
        <f>HS13+HW13+IA13+IE13+II13+IM13+IQ13</f>
        <v>59891.37</v>
      </c>
      <c r="IV13" s="489">
        <f>HT13+HX13+IB13+IF13+IJ13+IN13+IR13</f>
        <v>59891.37</v>
      </c>
      <c r="IW13" s="662">
        <f>HU13+HY13+IC13+IG13+IK13+IO13+IS13</f>
        <v>0</v>
      </c>
      <c r="IX13" s="663">
        <f>IW13/IU13</f>
        <v>0</v>
      </c>
      <c r="IY13" s="508">
        <f>'Proy 2022 vs 2019'!BA12*JB$4</f>
        <v>8284.7003999999997</v>
      </c>
      <c r="IZ13" s="508">
        <f>'Proy 2022 vs 2019'!BB12*JB$4</f>
        <v>11267.192544</v>
      </c>
      <c r="JA13" s="613"/>
      <c r="JB13" s="580">
        <f>JA13/IY13</f>
        <v>0</v>
      </c>
      <c r="JC13" s="508">
        <f>'Proy 2022 vs 2019'!BA12*JF$4</f>
        <v>8284.7003999999997</v>
      </c>
      <c r="JD13" s="508">
        <f>'Proy 2022 vs 2019'!BB12*JF$4</f>
        <v>11267.192544</v>
      </c>
      <c r="JE13" s="613"/>
      <c r="JF13" s="580">
        <f>JE13/JC13</f>
        <v>0</v>
      </c>
      <c r="JG13" s="508">
        <f>'Proy 2022 vs 2019'!BA12*JJ$4</f>
        <v>8284.7003999999997</v>
      </c>
      <c r="JH13" s="508">
        <f>'Proy 2022 vs 2019'!BB12*JJ$4</f>
        <v>11267.192544</v>
      </c>
      <c r="JI13" s="613"/>
      <c r="JJ13" s="580">
        <f>JI13/JG13</f>
        <v>0</v>
      </c>
      <c r="JK13" s="508">
        <f>'Proy 2022 vs 2019'!BA12*JN$4</f>
        <v>8284.7003999999997</v>
      </c>
      <c r="JL13" s="508">
        <f>'Proy 2022 vs 2019'!BB12*JN$4</f>
        <v>11267.192544</v>
      </c>
      <c r="JM13" s="613"/>
      <c r="JN13" s="580">
        <f>JM13/JK13</f>
        <v>0</v>
      </c>
      <c r="JO13" s="508">
        <f>'Proy 2022 vs 2019'!BA12*JR$4</f>
        <v>9665.4838</v>
      </c>
      <c r="JP13" s="508">
        <f>'Proy 2022 vs 2019'!BB12*JR$4</f>
        <v>13145.057968000001</v>
      </c>
      <c r="JQ13" s="613"/>
      <c r="JR13" s="580">
        <f>JQ13/JO13</f>
        <v>0</v>
      </c>
      <c r="JS13" s="508">
        <f>'Proy 2022 vs 2019'!BA12*JV$4</f>
        <v>11046.2672</v>
      </c>
      <c r="JT13" s="508">
        <f>'Proy 2022 vs 2019'!BB12*JV$4</f>
        <v>15022.923392000001</v>
      </c>
      <c r="JU13" s="613"/>
      <c r="JV13" s="580">
        <f>JU13/JS13</f>
        <v>0</v>
      </c>
      <c r="JW13" s="508">
        <f>'Proy 2022 vs 2019'!BA12*JZ$4</f>
        <v>15188.617399999999</v>
      </c>
      <c r="JX13" s="508">
        <f>'Proy 2022 vs 2019'!BB12*JZ$4</f>
        <v>20656.519663999999</v>
      </c>
      <c r="JY13" s="613"/>
      <c r="JZ13" s="580">
        <f>JY13/JW13</f>
        <v>0</v>
      </c>
      <c r="KA13" s="494">
        <f>IY13+JC13+JG13+JK13+JO13+JS13+JW13</f>
        <v>69039.17</v>
      </c>
      <c r="KB13" s="489">
        <f>IZ13+JD13+JH13+JL13+JP13+JT13+JX13</f>
        <v>93893.271199999988</v>
      </c>
      <c r="KC13" s="607">
        <f>JA13+JE13+JI13+JM13+JQ13+JU13+JY13</f>
        <v>0</v>
      </c>
      <c r="KD13" s="590">
        <f>KC13/KA13</f>
        <v>0</v>
      </c>
      <c r="KE13" s="508">
        <f>'Proy 2022 vs 2019'!BF12*KH$4</f>
        <v>7902.7679999999991</v>
      </c>
      <c r="KF13" s="508">
        <f>'Proy 2022 vs 2019'!BG12*KH$4</f>
        <v>10747.76448</v>
      </c>
      <c r="KG13" s="579"/>
      <c r="KH13" s="580">
        <f>KG13/KE13</f>
        <v>0</v>
      </c>
      <c r="KI13" s="508">
        <f>'Proy 2022 vs 2019'!BF12*KL$4</f>
        <v>7902.7679999999991</v>
      </c>
      <c r="KJ13" s="508">
        <f>'Proy 2022 vs 2019'!BG12*KL$4</f>
        <v>10747.76448</v>
      </c>
      <c r="KK13" s="579"/>
      <c r="KL13" s="580">
        <f>KK13/KI13</f>
        <v>0</v>
      </c>
      <c r="KM13" s="508">
        <f>'Proy 2022 vs 2019'!BF12*KP$4</f>
        <v>7902.7679999999991</v>
      </c>
      <c r="KN13" s="508">
        <f>'Proy 2022 vs 2019'!BG12*KP$4</f>
        <v>10747.76448</v>
      </c>
      <c r="KO13" s="579"/>
      <c r="KP13" s="580">
        <f>KO13/KM13</f>
        <v>0</v>
      </c>
      <c r="KQ13" s="508">
        <f>'Proy 2022 vs 2019'!BF12*KT$4</f>
        <v>7902.7679999999991</v>
      </c>
      <c r="KR13" s="508">
        <f>'Proy 2022 vs 2019'!BG12*KT$4</f>
        <v>10747.76448</v>
      </c>
      <c r="KS13" s="579"/>
      <c r="KT13" s="580">
        <f>KS13/KQ13</f>
        <v>0</v>
      </c>
      <c r="KU13" s="508">
        <f>'Proy 2022 vs 2019'!BF12*KX$4</f>
        <v>9219.8960000000006</v>
      </c>
      <c r="KV13" s="508">
        <f>'Proy 2022 vs 2019'!BG12*KX$4</f>
        <v>12539.058560000001</v>
      </c>
      <c r="KW13" s="579"/>
      <c r="KX13" s="580">
        <f>KW13/KU13</f>
        <v>0</v>
      </c>
      <c r="KY13" s="508">
        <f>'Proy 2022 vs 2019'!BF12*LB$4</f>
        <v>10537.023999999999</v>
      </c>
      <c r="KZ13" s="508">
        <f>'Proy 2022 vs 2019'!BG12*LB$4</f>
        <v>14330.352639999999</v>
      </c>
      <c r="LA13" s="579"/>
      <c r="LB13" s="580">
        <f>LA13/KY13</f>
        <v>0</v>
      </c>
      <c r="LC13" s="508">
        <f>'Proy 2022 vs 2019'!BF12*LF$4</f>
        <v>14488.407999999999</v>
      </c>
      <c r="LD13" s="508">
        <f>'Proy 2022 vs 2019'!BG12*LF$4</f>
        <v>19704.23488</v>
      </c>
      <c r="LE13" s="579"/>
      <c r="LF13" s="580">
        <f>LE13/LC13</f>
        <v>0</v>
      </c>
      <c r="LG13" s="494">
        <f>KE13+KI13+KM13+KQ13+KU13+KY13+LC13</f>
        <v>65856.399999999994</v>
      </c>
      <c r="LH13" s="489">
        <f>KF13+KJ13+KN13+KR13+KV13+KZ13+LD13</f>
        <v>89564.703999999998</v>
      </c>
      <c r="LI13" s="608">
        <f>KG13+KK13+KO13+KS13+KW13+LA13+LE13</f>
        <v>0</v>
      </c>
      <c r="LJ13" s="590">
        <f>LI13/LG13</f>
        <v>0</v>
      </c>
      <c r="LK13" s="508">
        <f>'Proy 2022 vs 2019'!BK12*LN$4</f>
        <v>8429.1227999999992</v>
      </c>
      <c r="LL13" s="508">
        <f>'Proy 2022 vs 2019'!BL12*LN$4</f>
        <v>11463.607008000001</v>
      </c>
      <c r="LM13" s="579"/>
      <c r="LN13" s="580">
        <f>LM13/LK13</f>
        <v>0</v>
      </c>
      <c r="LO13" s="508">
        <f>'Proy 2022 vs 2019'!BK12*LR$4</f>
        <v>8429.1227999999992</v>
      </c>
      <c r="LP13" s="508">
        <f>'Proy 2022 vs 2019'!BL12*LR$4</f>
        <v>11463.607008000001</v>
      </c>
      <c r="LQ13" s="579"/>
      <c r="LR13" s="580">
        <f>LQ13/LO13</f>
        <v>0</v>
      </c>
      <c r="LS13" s="508">
        <f>'Proy 2022 vs 2019'!BK12*LV$4</f>
        <v>8429.1227999999992</v>
      </c>
      <c r="LT13" s="508">
        <f>'Proy 2022 vs 2019'!BL12*LV$4</f>
        <v>11463.607008000001</v>
      </c>
      <c r="LU13" s="579"/>
      <c r="LV13" s="580">
        <f>LU13/LS13</f>
        <v>0</v>
      </c>
      <c r="LW13" s="508">
        <f>'Proy 2022 vs 2019'!BK12*LZ$4</f>
        <v>8429.1227999999992</v>
      </c>
      <c r="LX13" s="508">
        <f>'Proy 2022 vs 2019'!BL12*LZ$4</f>
        <v>11463.607008000001</v>
      </c>
      <c r="LY13" s="579"/>
      <c r="LZ13" s="580">
        <f>LY13/LW13</f>
        <v>0</v>
      </c>
      <c r="MA13" s="508">
        <f>'Proy 2022 vs 2019'!BK12*MD$4</f>
        <v>9833.9766000000018</v>
      </c>
      <c r="MB13" s="508">
        <f>'Proy 2022 vs 2019'!BL12*MD$4</f>
        <v>13374.208176000002</v>
      </c>
      <c r="MC13" s="579"/>
      <c r="MD13" s="580">
        <f>MC13/MA13</f>
        <v>0</v>
      </c>
      <c r="ME13" s="508">
        <f>'Proy 2022 vs 2019'!BK12*MH$4</f>
        <v>11238.830400000001</v>
      </c>
      <c r="MF13" s="508">
        <f>'Proy 2022 vs 2019'!BL12*MH$4</f>
        <v>15284.809344000001</v>
      </c>
      <c r="MG13" s="579"/>
      <c r="MH13" s="580">
        <f>MG13/ME13</f>
        <v>0</v>
      </c>
      <c r="MI13" s="508">
        <f>'Proy 2022 vs 2019'!BK12*ML$4</f>
        <v>15453.391800000001</v>
      </c>
      <c r="MJ13" s="508">
        <f>'Proy 2022 vs 2019'!BL12*ML$4</f>
        <v>21016.612848000001</v>
      </c>
      <c r="MK13" s="579"/>
      <c r="ML13" s="580">
        <f>MK13/MI13</f>
        <v>0</v>
      </c>
      <c r="MM13" s="494">
        <f>LK13+LO13+LS13+LW13+MA13+ME13+MI13</f>
        <v>70242.69</v>
      </c>
      <c r="MN13" s="489">
        <f>LL13+LP13+LT13+LX13+MB13+MF13+MJ13</f>
        <v>95530.058400000009</v>
      </c>
      <c r="MO13" s="608">
        <f>LM13+LQ13+LU13+LY13+MC13+MG13+MK13</f>
        <v>0</v>
      </c>
      <c r="MP13" s="590">
        <f>MO13/MM13</f>
        <v>0</v>
      </c>
      <c r="MQ13" s="508">
        <f>'Proy 2022 vs 2019'!BP12*MT$4</f>
        <v>8429.1227999999992</v>
      </c>
      <c r="MR13" s="508">
        <f>'Proy 2022 vs 2019'!BQ12*MT$4</f>
        <v>11463.607008000001</v>
      </c>
      <c r="MS13" s="579"/>
      <c r="MT13" s="580">
        <f>MS13/MQ13</f>
        <v>0</v>
      </c>
      <c r="MU13" s="508">
        <f>'Proy 2022 vs 2019'!BP12*MX$4</f>
        <v>8429.1227999999992</v>
      </c>
      <c r="MV13" s="508">
        <f>'Proy 2022 vs 2019'!BQ12*MX$4</f>
        <v>11463.607008000001</v>
      </c>
      <c r="MW13" s="579"/>
      <c r="MX13" s="580">
        <f>MW13/MU13</f>
        <v>0</v>
      </c>
      <c r="MY13" s="508">
        <f>'Proy 2022 vs 2019'!BP12*NB$4</f>
        <v>8429.1227999999992</v>
      </c>
      <c r="MZ13" s="508">
        <f>'Proy 2022 vs 2019'!BQ12*NB$4</f>
        <v>11463.607008000001</v>
      </c>
      <c r="NA13" s="579"/>
      <c r="NB13" s="580">
        <f>NA13/MY13</f>
        <v>0</v>
      </c>
      <c r="NC13" s="508">
        <f>'Proy 2022 vs 2019'!BP12*NF$4</f>
        <v>8429.1227999999992</v>
      </c>
      <c r="ND13" s="508">
        <f>'Proy 2022 vs 2019'!BQ12*NF$4</f>
        <v>11463.607008000001</v>
      </c>
      <c r="NE13" s="579"/>
      <c r="NF13" s="580">
        <f>NE13/NC13</f>
        <v>0</v>
      </c>
      <c r="NG13" s="508">
        <f>'Proy 2022 vs 2019'!BP12*NJ$4</f>
        <v>9833.9766000000018</v>
      </c>
      <c r="NH13" s="508">
        <f>'Proy 2022 vs 2019'!BQ12*NJ$4</f>
        <v>13374.208176000002</v>
      </c>
      <c r="NI13" s="579"/>
      <c r="NJ13" s="580">
        <f>NI13/NG13</f>
        <v>0</v>
      </c>
      <c r="NK13" s="508">
        <f>'Proy 2022 vs 2019'!BP12*NN$4</f>
        <v>11238.830400000001</v>
      </c>
      <c r="NL13" s="508">
        <f>'Proy 2022 vs 2019'!BQ12*NN$4</f>
        <v>15284.809344000001</v>
      </c>
      <c r="NM13" s="579"/>
      <c r="NN13" s="580">
        <f>NM13/NK13</f>
        <v>0</v>
      </c>
      <c r="NO13" s="508">
        <f>'Proy 2022 vs 2019'!BP12*NR$4</f>
        <v>15453.391800000001</v>
      </c>
      <c r="NP13" s="508">
        <f>'Proy 2022 vs 2019'!BQ12*NR$4</f>
        <v>21016.612848000001</v>
      </c>
      <c r="NQ13" s="579"/>
      <c r="NR13" s="580">
        <f>NQ13/NO13</f>
        <v>0</v>
      </c>
      <c r="NS13" s="494">
        <f>MQ13+MU13+MY13+NC13+NG13+NK13+NO13</f>
        <v>70242.69</v>
      </c>
      <c r="NT13" s="489">
        <f>MR13+MV13+MZ13+ND13+NH13+NL13+NP13</f>
        <v>95530.058400000009</v>
      </c>
      <c r="NU13" s="589">
        <f>MS13+MW13+NA13+NE13+NI13+NM13+NQ13</f>
        <v>0</v>
      </c>
      <c r="NV13" s="590">
        <f>NU13/NS13</f>
        <v>0</v>
      </c>
      <c r="NW13" s="508">
        <f>'Proy 2022 vs 2019'!BU12*NZ$4</f>
        <v>10011.474</v>
      </c>
      <c r="NX13" s="508">
        <f>'Proy 2022 vs 2019'!BV12*NZ$4</f>
        <v>13615.60464</v>
      </c>
      <c r="NY13" s="579"/>
      <c r="NZ13" s="580">
        <f>NY13/NW13</f>
        <v>0</v>
      </c>
      <c r="OA13" s="508">
        <f>'Proy 2022 vs 2019'!BU12*OD$4</f>
        <v>10011.474</v>
      </c>
      <c r="OB13" s="508">
        <f>'Proy 2022 vs 2019'!BV12*OD$4</f>
        <v>13615.60464</v>
      </c>
      <c r="OC13" s="579"/>
      <c r="OD13" s="580">
        <f>OC13/OA13</f>
        <v>0</v>
      </c>
      <c r="OE13" s="508">
        <f>'Proy 2022 vs 2019'!BU12*OH$4</f>
        <v>10011.474</v>
      </c>
      <c r="OF13" s="508">
        <f>'Proy 2022 vs 2019'!BV12*OH$4</f>
        <v>13615.60464</v>
      </c>
      <c r="OG13" s="579"/>
      <c r="OH13" s="580">
        <f>OG13/OE13</f>
        <v>0</v>
      </c>
      <c r="OI13" s="508">
        <f>'Proy 2022 vs 2019'!BU12*OL$4</f>
        <v>10011.474</v>
      </c>
      <c r="OJ13" s="508">
        <f>'Proy 2022 vs 2019'!BV12*OL$4</f>
        <v>13615.60464</v>
      </c>
      <c r="OK13" s="579"/>
      <c r="OL13" s="580">
        <f>OK13/OI13</f>
        <v>0</v>
      </c>
      <c r="OM13" s="508">
        <f>'Proy 2022 vs 2019'!BU12*OP$4</f>
        <v>11680.053</v>
      </c>
      <c r="ON13" s="508">
        <f>'Proy 2022 vs 2019'!BV12*OP$4</f>
        <v>15884.872080000003</v>
      </c>
      <c r="OO13" s="579"/>
      <c r="OP13" s="580">
        <f>OO13/OM13</f>
        <v>0</v>
      </c>
      <c r="OQ13" s="508">
        <f>'Proy 2022 vs 2019'!BU12*OT$4</f>
        <v>13348.632</v>
      </c>
      <c r="OR13" s="508">
        <f>'Proy 2022 vs 2019'!BV12*OT$4</f>
        <v>18154.139520000001</v>
      </c>
      <c r="OS13" s="579"/>
      <c r="OT13" s="580">
        <f>OS13/OQ13</f>
        <v>0</v>
      </c>
      <c r="OU13" s="508">
        <f>'Proy 2022 vs 2019'!BU12*OX$4</f>
        <v>18354.368999999999</v>
      </c>
      <c r="OV13" s="508">
        <f>'Proy 2022 vs 2019'!BV12*OX$4</f>
        <v>24961.94184</v>
      </c>
      <c r="OW13" s="579"/>
      <c r="OX13" s="580">
        <f>OW13/OU13</f>
        <v>0</v>
      </c>
      <c r="OY13" s="494">
        <f>NW13+OA13+OE13+OI13+OM13+OQ13+OU13</f>
        <v>83428.95</v>
      </c>
      <c r="OZ13" s="489">
        <f>NX13+OB13+OF13+OJ13+ON13+OR13+OV13</f>
        <v>113463.372</v>
      </c>
      <c r="PA13" s="589">
        <f>NY13+OC13+OG13+OK13+OO13+OS13+OW13</f>
        <v>0</v>
      </c>
      <c r="PB13" s="590">
        <f>PA13/OY13</f>
        <v>0</v>
      </c>
      <c r="PC13" s="508">
        <f>'Proy 2022 vs 2019'!CE12*PF$4</f>
        <v>7515.4463999999998</v>
      </c>
      <c r="PD13" s="508">
        <f>'Proy 2022 vs 2019'!CF12*PF$4</f>
        <v>10145.852640000001</v>
      </c>
      <c r="PE13" s="613"/>
      <c r="PF13" s="580">
        <f>PE13/PC13</f>
        <v>0</v>
      </c>
      <c r="PG13" s="508">
        <f>'Proy 2022 vs 2019'!CE12*PJ$4</f>
        <v>7515.4463999999998</v>
      </c>
      <c r="PH13" s="508">
        <f>'Proy 2022 vs 2019'!CF12*PJ$4</f>
        <v>10145.852640000001</v>
      </c>
      <c r="PI13" s="579"/>
      <c r="PJ13" s="580">
        <f>PI13/PG13</f>
        <v>0</v>
      </c>
      <c r="PK13" s="508">
        <f>'Proy 2022 vs 2019'!CE12*PN$4</f>
        <v>7515.4463999999998</v>
      </c>
      <c r="PL13" s="508">
        <f>'Proy 2022 vs 2019'!CF12*PN$4</f>
        <v>10145.852640000001</v>
      </c>
      <c r="PM13" s="579"/>
      <c r="PN13" s="580">
        <f>PM13/PK13</f>
        <v>0</v>
      </c>
      <c r="PO13" s="508">
        <f>'Proy 2022 vs 2019'!CE12*PR$4</f>
        <v>7515.4463999999998</v>
      </c>
      <c r="PP13" s="508">
        <f>'Proy 2022 vs 2019'!CF12*PR$4</f>
        <v>10145.852640000001</v>
      </c>
      <c r="PQ13" s="579"/>
      <c r="PR13" s="580">
        <f>PQ13/PO13</f>
        <v>0</v>
      </c>
      <c r="PS13" s="508">
        <f>'Proy 2022 vs 2019'!CE12*PV$4</f>
        <v>8768.0208000000002</v>
      </c>
      <c r="PT13" s="508">
        <f>'Proy 2022 vs 2019'!CF12*PV$4</f>
        <v>11836.828080000003</v>
      </c>
      <c r="PU13" s="579"/>
      <c r="PV13" s="580">
        <f>PU13/PS13</f>
        <v>0</v>
      </c>
      <c r="PW13" s="508">
        <f>'Proy 2022 vs 2019'!CE12*PZ$4</f>
        <v>10020.5952</v>
      </c>
      <c r="PX13" s="508">
        <f>'Proy 2022 vs 2019'!CF12*PZ$4</f>
        <v>13527.803520000001</v>
      </c>
      <c r="PY13" s="579"/>
      <c r="PZ13" s="580">
        <f>PY13/PW13</f>
        <v>0</v>
      </c>
      <c r="QA13" s="508">
        <f>'Proy 2022 vs 2019'!CE12*QD$4</f>
        <v>13778.3184</v>
      </c>
      <c r="QB13" s="508">
        <f>'Proy 2022 vs 2019'!CF12*QD$4</f>
        <v>18600.729840000004</v>
      </c>
      <c r="QC13" s="579"/>
      <c r="QD13" s="580">
        <f>QC13/QA13</f>
        <v>0</v>
      </c>
      <c r="QE13" s="494">
        <f>PC13+PG13+PK13+PO13+PS13+PW13+QA13</f>
        <v>62628.72</v>
      </c>
      <c r="QF13" s="489">
        <f>PD13+PH13+PL13+PP13+PT13+PX13+QB13</f>
        <v>84548.772000000012</v>
      </c>
      <c r="QG13" s="670">
        <f>PE13+PI13+PM13+PQ13+PU13+PY13+QC13</f>
        <v>0</v>
      </c>
      <c r="QH13" s="663">
        <f>QG13/QE13</f>
        <v>0</v>
      </c>
      <c r="QI13" s="508">
        <f>'Proy 2022 vs 2019'!CJ12*QL$4</f>
        <v>7605.0971999999992</v>
      </c>
      <c r="QJ13" s="508">
        <f>'Proy 2022 vs 2019'!CK12*QL$4</f>
        <v>10266.881219999999</v>
      </c>
      <c r="QK13" s="579"/>
      <c r="QL13" s="580">
        <f>QK13/QI13</f>
        <v>0</v>
      </c>
      <c r="QM13" s="508">
        <f>'Proy 2022 vs 2019'!CJ12*QP$4</f>
        <v>7605.0971999999992</v>
      </c>
      <c r="QN13" s="508">
        <f>'Proy 2022 vs 2019'!CK12*QP$4</f>
        <v>10266.881219999999</v>
      </c>
      <c r="QO13" s="579"/>
      <c r="QP13" s="580">
        <f>QO13/QM13</f>
        <v>0</v>
      </c>
      <c r="QQ13" s="508">
        <f>'Proy 2022 vs 2019'!CJ12*QT$4</f>
        <v>7605.0971999999992</v>
      </c>
      <c r="QR13" s="508">
        <f>'Proy 2022 vs 2019'!CK12*QT$4</f>
        <v>10266.881219999999</v>
      </c>
      <c r="QS13" s="579"/>
      <c r="QT13" s="580">
        <f>QS13/QQ13</f>
        <v>0</v>
      </c>
      <c r="QU13" s="508">
        <f>'Proy 2022 vs 2019'!CJ12*QX$4</f>
        <v>7605.0971999999992</v>
      </c>
      <c r="QV13" s="508">
        <f>'Proy 2022 vs 2019'!CK12*QX$4</f>
        <v>10266.881219999999</v>
      </c>
      <c r="QW13" s="579"/>
      <c r="QX13" s="580">
        <f>QW13/QU13</f>
        <v>0</v>
      </c>
      <c r="QY13" s="508">
        <f>'Proy 2022 vs 2019'!CJ12*RB$4</f>
        <v>8872.6134000000002</v>
      </c>
      <c r="QZ13" s="508">
        <f>'Proy 2022 vs 2019'!CK12*RB$4</f>
        <v>11978.028090000002</v>
      </c>
      <c r="RA13" s="579"/>
      <c r="RB13" s="580">
        <f>RA13/QY13</f>
        <v>0</v>
      </c>
      <c r="RC13" s="508">
        <f>'Proy 2022 vs 2019'!CJ12*RF$4</f>
        <v>10140.1296</v>
      </c>
      <c r="RD13" s="508">
        <f>'Proy 2022 vs 2019'!CK12*RF$4</f>
        <v>13689.17496</v>
      </c>
      <c r="RE13" s="579"/>
      <c r="RF13" s="580">
        <f>RE13/RC13</f>
        <v>0</v>
      </c>
      <c r="RG13" s="508">
        <f>'Proy 2022 vs 2019'!CJ12*RJ$4</f>
        <v>13942.6782</v>
      </c>
      <c r="RH13" s="508">
        <f>'Proy 2022 vs 2019'!CK12*RJ$4</f>
        <v>18822.615570000002</v>
      </c>
      <c r="RI13" s="579"/>
      <c r="RJ13" s="580">
        <f>RI13/RG13</f>
        <v>0</v>
      </c>
      <c r="RK13" s="494">
        <f>QI13+QM13+QQ13+QU13+QY13+RC13+RG13</f>
        <v>63375.81</v>
      </c>
      <c r="RL13" s="489">
        <f>QJ13+QN13+QR13+QV13+QZ13+RD13+RH13</f>
        <v>85557.343499999988</v>
      </c>
      <c r="RM13" s="671">
        <f>QK13+QO13+QS13+QW13+RA13+RE13+RI13</f>
        <v>0</v>
      </c>
      <c r="RN13" s="663">
        <f>RM13/RK13</f>
        <v>0</v>
      </c>
      <c r="RO13" s="508">
        <f>'Proy 2022 vs 2019'!CO12*RR$4</f>
        <v>6758.1167999999998</v>
      </c>
      <c r="RP13" s="508">
        <f>'Proy 2022 vs 2019'!CP12*RR$4</f>
        <v>9123.4576799999995</v>
      </c>
      <c r="RQ13" s="579"/>
      <c r="RR13" s="580">
        <f>RQ13/RO13</f>
        <v>0</v>
      </c>
      <c r="RS13" s="508">
        <f>'Proy 2022 vs 2019'!CO12*RV$4</f>
        <v>6758.1167999999998</v>
      </c>
      <c r="RT13" s="508">
        <f>'Proy 2022 vs 2019'!CP12*RV$4</f>
        <v>9123.4576799999995</v>
      </c>
      <c r="RU13" s="579"/>
      <c r="RV13" s="580">
        <f>RU13/RS13</f>
        <v>0</v>
      </c>
      <c r="RW13" s="508">
        <f>'Proy 2022 vs 2019'!CO12*RZ$4</f>
        <v>6758.1167999999998</v>
      </c>
      <c r="RX13" s="508">
        <f>'Proy 2022 vs 2019'!CP12*RZ$4</f>
        <v>9123.4576799999995</v>
      </c>
      <c r="RY13" s="579"/>
      <c r="RZ13" s="580">
        <f>RY13/RW13</f>
        <v>0</v>
      </c>
      <c r="SA13" s="508">
        <f>'Proy 2022 vs 2019'!CO12*SD$4</f>
        <v>6758.1167999999998</v>
      </c>
      <c r="SB13" s="508">
        <f>'Proy 2022 vs 2019'!CP12*SD$4</f>
        <v>9123.4576799999995</v>
      </c>
      <c r="SC13" s="579"/>
      <c r="SD13" s="580">
        <f>SC13/SA13</f>
        <v>0</v>
      </c>
      <c r="SE13" s="508">
        <f>'Proy 2022 vs 2019'!CO12*SH$4</f>
        <v>7884.4696000000004</v>
      </c>
      <c r="SF13" s="508">
        <f>'Proy 2022 vs 2019'!CP12*SH$4</f>
        <v>10644.033960000001</v>
      </c>
      <c r="SG13" s="579"/>
      <c r="SH13" s="580">
        <f>SG13/SE13</f>
        <v>0</v>
      </c>
      <c r="SI13" s="508">
        <f>'Proy 2022 vs 2019'!CO12*SL$4</f>
        <v>9010.8224000000009</v>
      </c>
      <c r="SJ13" s="508">
        <f>'Proy 2022 vs 2019'!CP12*SL$4</f>
        <v>12164.61024</v>
      </c>
      <c r="SK13" s="579"/>
      <c r="SL13" s="580">
        <f>SK13/SI13</f>
        <v>0</v>
      </c>
      <c r="SM13" s="508">
        <f>'Proy 2022 vs 2019'!CO12*SP$4</f>
        <v>12389.880800000001</v>
      </c>
      <c r="SN13" s="508">
        <f>'Proy 2022 vs 2019'!CP12*SP$4</f>
        <v>16726.339080000002</v>
      </c>
      <c r="SO13" s="579"/>
      <c r="SP13" s="580">
        <f>SO13/SM13</f>
        <v>0</v>
      </c>
      <c r="SQ13" s="494">
        <f>RO13+RS13+RW13+SA13+SE13+SI13+SM13</f>
        <v>56317.64</v>
      </c>
      <c r="SR13" s="489">
        <f>RP13+RT13+RX13+SB13+SF13+SJ13+SN13</f>
        <v>76028.813999999998</v>
      </c>
      <c r="SS13" s="671">
        <f>RQ13+RU13+RY13+SC13+SG13+SK13+SO13</f>
        <v>0</v>
      </c>
      <c r="ST13" s="663">
        <f>SS13/SQ13</f>
        <v>0</v>
      </c>
      <c r="SU13" s="508">
        <f>'Proy 2022 vs 2019'!CT12*SX$4</f>
        <v>9148.9211999999989</v>
      </c>
      <c r="SV13" s="508">
        <f>'Proy 2022 vs 2019'!CU12*SX$4</f>
        <v>14638.27392</v>
      </c>
      <c r="SW13" s="579"/>
      <c r="SX13" s="580">
        <f>SW13/SU13</f>
        <v>0</v>
      </c>
      <c r="SY13" s="508">
        <f>'Proy 2022 vs 2019'!CT12*TB$4</f>
        <v>9148.9211999999989</v>
      </c>
      <c r="SZ13" s="508">
        <f>'Proy 2022 vs 2019'!CU12*TB$4</f>
        <v>14638.27392</v>
      </c>
      <c r="TA13" s="579"/>
      <c r="TB13" s="580">
        <f>TA13/SY13</f>
        <v>0</v>
      </c>
      <c r="TC13" s="508">
        <f>'Proy 2022 vs 2019'!CT12*TF$4</f>
        <v>9148.9211999999989</v>
      </c>
      <c r="TD13" s="508">
        <f>'Proy 2022 vs 2019'!CU12*TF$4</f>
        <v>14638.27392</v>
      </c>
      <c r="TE13" s="579"/>
      <c r="TF13" s="580">
        <f>TE13/TC13</f>
        <v>0</v>
      </c>
      <c r="TG13" s="508">
        <f>'Proy 2022 vs 2019'!CT12*TJ$4</f>
        <v>9148.9211999999989</v>
      </c>
      <c r="TH13" s="508">
        <f>'Proy 2022 vs 2019'!CU12*TJ$4</f>
        <v>14638.27392</v>
      </c>
      <c r="TI13" s="579"/>
      <c r="TJ13" s="580">
        <f>TI13/TG13</f>
        <v>0</v>
      </c>
      <c r="TK13" s="508">
        <f>'Proy 2022 vs 2019'!CT12*TN$4</f>
        <v>10673.741400000001</v>
      </c>
      <c r="TL13" s="508">
        <f>'Proy 2022 vs 2019'!CU12*TN$4</f>
        <v>17077.986240000002</v>
      </c>
      <c r="TM13" s="579"/>
      <c r="TN13" s="580">
        <f>TM13/TK13</f>
        <v>0</v>
      </c>
      <c r="TO13" s="508">
        <f>'Proy 2022 vs 2019'!CT12*TR$4</f>
        <v>12198.561599999999</v>
      </c>
      <c r="TP13" s="508">
        <f>'Proy 2022 vs 2019'!CU12*TR$4</f>
        <v>19517.698560000001</v>
      </c>
      <c r="TQ13" s="579"/>
      <c r="TR13" s="580">
        <f>TQ13/TO13</f>
        <v>0</v>
      </c>
      <c r="TS13" s="508">
        <f>'Proy 2022 vs 2019'!CT12*TV$4</f>
        <v>16773.022199999999</v>
      </c>
      <c r="TT13" s="508">
        <f>'Proy 2022 vs 2019'!CU12*TV$4</f>
        <v>26836.835520000001</v>
      </c>
      <c r="TU13" s="579"/>
      <c r="TV13" s="580">
        <f>TU13/TS13</f>
        <v>0</v>
      </c>
      <c r="TW13" s="494">
        <f>SU13+SY13+TC13+TG13+TK13+TO13+TS13</f>
        <v>76241.009999999995</v>
      </c>
      <c r="TX13" s="489">
        <f>SV13+SZ13+TD13+TH13+TL13+TP13+TT13</f>
        <v>121985.61600000001</v>
      </c>
      <c r="TY13" s="662">
        <f>SW13+TA13+TE13+TI13+TM13+TQ13+TU13</f>
        <v>0</v>
      </c>
      <c r="TZ13" s="663">
        <f>TY13/TW13</f>
        <v>0</v>
      </c>
      <c r="UA13" s="508">
        <f>'Proy 2022 vs 2019'!DD12*UD$4</f>
        <v>10084.0908</v>
      </c>
      <c r="UB13" s="508">
        <f>'Proy 2022 vs 2019'!DE12*UD$4</f>
        <v>11294.181696</v>
      </c>
      <c r="UC13" s="613"/>
      <c r="UD13" s="580">
        <f>UC13/UA13</f>
        <v>0</v>
      </c>
      <c r="UE13" s="508">
        <f>'Proy 2022 vs 2019'!DD12*UH$4</f>
        <v>10084.0908</v>
      </c>
      <c r="UF13" s="508">
        <f>'Proy 2022 vs 2019'!DE12*UH$4</f>
        <v>11294.181696</v>
      </c>
      <c r="UG13" s="579"/>
      <c r="UH13" s="580">
        <f>UG13/UE13</f>
        <v>0</v>
      </c>
      <c r="UI13" s="508">
        <f>'Proy 2022 vs 2019'!DD12*UL$4</f>
        <v>10084.0908</v>
      </c>
      <c r="UJ13" s="508">
        <f>'Proy 2022 vs 2019'!DE12*UL$4</f>
        <v>11294.181696</v>
      </c>
      <c r="UK13" s="579"/>
      <c r="UL13" s="580">
        <f>UK13/UI13</f>
        <v>0</v>
      </c>
      <c r="UM13" s="508">
        <f>'Proy 2022 vs 2019'!DD12*UP$4</f>
        <v>10084.0908</v>
      </c>
      <c r="UN13" s="508">
        <f>'Proy 2022 vs 2019'!DE12*UP$4</f>
        <v>11294.181696</v>
      </c>
      <c r="UO13" s="579"/>
      <c r="UP13" s="580">
        <f>UO13/UM13</f>
        <v>0</v>
      </c>
      <c r="UQ13" s="508">
        <f>'Proy 2022 vs 2019'!DD12*UT$4</f>
        <v>11764.7726</v>
      </c>
      <c r="UR13" s="508">
        <f>'Proy 2022 vs 2019'!DE12*UT$4</f>
        <v>13176.545312000002</v>
      </c>
      <c r="US13" s="579"/>
      <c r="UT13" s="580">
        <f>US13/UQ13</f>
        <v>0</v>
      </c>
      <c r="UU13" s="508">
        <f>'Proy 2022 vs 2019'!DD12*UX$4</f>
        <v>13445.454400000001</v>
      </c>
      <c r="UV13" s="508">
        <f>'Proy 2022 vs 2019'!DE12*UX$4</f>
        <v>15058.908928000001</v>
      </c>
      <c r="UW13" s="579"/>
      <c r="UX13" s="580">
        <f>UW13/UU13</f>
        <v>0</v>
      </c>
      <c r="UY13" s="508">
        <f>'Proy 2022 vs 2019'!DD12*VB$4</f>
        <v>18487.499799999998</v>
      </c>
      <c r="UZ13" s="508">
        <f>'Proy 2022 vs 2019'!DE12*VB$4</f>
        <v>20705.999776000001</v>
      </c>
      <c r="VA13" s="579"/>
      <c r="VB13" s="580">
        <f>VA13/UY13</f>
        <v>0</v>
      </c>
      <c r="VC13" s="494">
        <f>UA13+UE13+UI13+UM13+UQ13+UU13+UY13</f>
        <v>84034.09</v>
      </c>
      <c r="VD13" s="489">
        <f>UB13+UF13+UJ13+UN13+UR13+UV13+UZ13</f>
        <v>94118.180800000002</v>
      </c>
      <c r="VE13" s="637">
        <f>UC13+UG13+UK13+UO13+US13+UW13+VA13</f>
        <v>0</v>
      </c>
      <c r="VF13" s="639">
        <f>VE13/VC13</f>
        <v>0</v>
      </c>
      <c r="VG13" s="508">
        <f>'Proy 2022 vs 2019'!DI12*VJ$4</f>
        <v>11111.637599999998</v>
      </c>
      <c r="VH13" s="508">
        <f>'Proy 2022 vs 2019'!DJ12*VJ$4</f>
        <v>18578.658067200002</v>
      </c>
      <c r="VI13" s="579"/>
      <c r="VJ13" s="580">
        <f>VI13/VG13</f>
        <v>0</v>
      </c>
      <c r="VK13" s="508">
        <f>'Proy 2022 vs 2019'!DI12*VN$4</f>
        <v>11111.637599999998</v>
      </c>
      <c r="VL13" s="508">
        <f>'Proy 2022 vs 2019'!DJ12*VN$4</f>
        <v>18578.658067200002</v>
      </c>
      <c r="VM13" s="579"/>
      <c r="VN13" s="580">
        <f>VM13/VK13</f>
        <v>0</v>
      </c>
      <c r="VO13" s="508">
        <f>'Proy 2022 vs 2019'!DI12*VR$4</f>
        <v>11111.637599999998</v>
      </c>
      <c r="VP13" s="508">
        <f>'Proy 2022 vs 2019'!DJ12*VR$4</f>
        <v>18578.658067200002</v>
      </c>
      <c r="VQ13" s="579"/>
      <c r="VR13" s="580">
        <f>VQ13/VO13</f>
        <v>0</v>
      </c>
      <c r="VS13" s="508">
        <f>'Proy 2022 vs 2019'!DI12*VV$4</f>
        <v>11111.637599999998</v>
      </c>
      <c r="VT13" s="508">
        <f>'Proy 2022 vs 2019'!DJ12*VV$4</f>
        <v>18578.658067200002</v>
      </c>
      <c r="VU13" s="579"/>
      <c r="VV13" s="580">
        <f>VU13/VS13</f>
        <v>0</v>
      </c>
      <c r="VW13" s="508">
        <f>'Proy 2022 vs 2019'!DI12*VZ$4</f>
        <v>12963.577200000002</v>
      </c>
      <c r="VX13" s="508">
        <f>'Proy 2022 vs 2019'!DJ12*VZ$4</f>
        <v>21675.101078400003</v>
      </c>
      <c r="VY13" s="579"/>
      <c r="VZ13" s="580">
        <f>VY13/VW13</f>
        <v>0</v>
      </c>
      <c r="WA13" s="508">
        <f>'Proy 2022 vs 2019'!DI12*WD$4</f>
        <v>14815.516799999999</v>
      </c>
      <c r="WB13" s="508">
        <f>'Proy 2022 vs 2019'!DJ12*WD$4</f>
        <v>24771.544089600004</v>
      </c>
      <c r="WC13" s="579"/>
      <c r="WD13" s="580">
        <f>WC13/WA13</f>
        <v>0</v>
      </c>
      <c r="WE13" s="508">
        <f>'Proy 2022 vs 2019'!DI12*WH$4</f>
        <v>20371.335599999999</v>
      </c>
      <c r="WF13" s="508">
        <f>'Proy 2022 vs 2019'!DJ12*WH$4</f>
        <v>34060.873123199999</v>
      </c>
      <c r="WG13" s="579"/>
      <c r="WH13" s="580">
        <f>WG13/WE13</f>
        <v>0</v>
      </c>
      <c r="WI13" s="494">
        <f>VG13+VK13+VO13+VS13+VW13+WA13+WE13</f>
        <v>92596.979999999981</v>
      </c>
      <c r="WJ13" s="489">
        <f>VH13+VL13+VP13+VT13+VX13+WB13+WF13</f>
        <v>154822.15056000001</v>
      </c>
      <c r="WK13" s="643">
        <f>VI13+VM13+VQ13+VU13+VY13+WC13+WG13</f>
        <v>0</v>
      </c>
      <c r="WL13" s="639">
        <f>WK13/WI13</f>
        <v>0</v>
      </c>
      <c r="WM13" s="508">
        <f>'Proy 2022 vs 2019'!DN12*WP$4</f>
        <v>8730.8040000000001</v>
      </c>
      <c r="WN13" s="508">
        <f>'Proy 2022 vs 2019'!DO12*WP$4</f>
        <v>11786.5854</v>
      </c>
      <c r="WO13" s="579"/>
      <c r="WP13" s="580">
        <f>WO13/WM13</f>
        <v>0</v>
      </c>
      <c r="WQ13" s="508">
        <f>'Proy 2022 vs 2019'!DN12*WT$4</f>
        <v>8730.8040000000001</v>
      </c>
      <c r="WR13" s="508">
        <f>'Proy 2022 vs 2019'!DO12*WT$4</f>
        <v>11786.5854</v>
      </c>
      <c r="WS13" s="579"/>
      <c r="WT13" s="580">
        <f>WS13/WQ13</f>
        <v>0</v>
      </c>
      <c r="WU13" s="508">
        <f>'Proy 2022 vs 2019'!DN12*WX$4</f>
        <v>8730.8040000000001</v>
      </c>
      <c r="WV13" s="508">
        <f>'Proy 2022 vs 2019'!DO12*WX$4</f>
        <v>11786.5854</v>
      </c>
      <c r="WW13" s="579"/>
      <c r="WX13" s="580">
        <f>WW13/WU13</f>
        <v>0</v>
      </c>
      <c r="WY13" s="508">
        <f>'Proy 2022 vs 2019'!DN12*XB$4</f>
        <v>8730.8040000000001</v>
      </c>
      <c r="WZ13" s="508">
        <f>'Proy 2022 vs 2019'!DO12*XB$4</f>
        <v>11786.5854</v>
      </c>
      <c r="XA13" s="579"/>
      <c r="XB13" s="580">
        <f>XA13/WY13</f>
        <v>0</v>
      </c>
      <c r="XC13" s="508">
        <f>'Proy 2022 vs 2019'!DN12*XF$4</f>
        <v>10185.938</v>
      </c>
      <c r="XD13" s="508">
        <f>'Proy 2022 vs 2019'!DO12*XF$4</f>
        <v>13751.016300000001</v>
      </c>
      <c r="XE13" s="579"/>
      <c r="XF13" s="580">
        <f>XE13/XC13</f>
        <v>0</v>
      </c>
      <c r="XG13" s="508">
        <f>'Proy 2022 vs 2019'!DN12*XJ$4</f>
        <v>11641.072</v>
      </c>
      <c r="XH13" s="508">
        <f>'Proy 2022 vs 2019'!DO12*XJ$4</f>
        <v>15715.447200000001</v>
      </c>
      <c r="XI13" s="579"/>
      <c r="XJ13" s="580">
        <f>XI13/XG13</f>
        <v>0</v>
      </c>
      <c r="XK13" s="508">
        <f>'Proy 2022 vs 2019'!DN12*XN$4</f>
        <v>16006.474</v>
      </c>
      <c r="XL13" s="508">
        <f>'Proy 2022 vs 2019'!DO12*XN$4</f>
        <v>21608.7399</v>
      </c>
      <c r="XM13" s="579"/>
      <c r="XN13" s="580">
        <f>XM13/XK13</f>
        <v>0</v>
      </c>
      <c r="XO13" s="494">
        <f>WM13+WQ13+WU13+WY13+XC13+XG13+XK13</f>
        <v>72756.7</v>
      </c>
      <c r="XP13" s="489">
        <f>WN13+WR13+WV13+WZ13+XD13+XH13+XL13</f>
        <v>98221.544999999998</v>
      </c>
      <c r="XQ13" s="643">
        <f>WO13+WS13+WW13+XA13+XE13+XI13+XM13</f>
        <v>0</v>
      </c>
      <c r="XR13" s="639">
        <f>XQ13/XO13</f>
        <v>0</v>
      </c>
      <c r="XS13" s="508">
        <f>'Proy 2022 vs 2019'!DS12*XV$4</f>
        <v>10200.718800000001</v>
      </c>
      <c r="XT13" s="508">
        <f>'Proy 2022 vs 2019'!DT12*XV$4</f>
        <v>13770.970380000002</v>
      </c>
      <c r="XU13" s="579"/>
      <c r="XV13" s="580">
        <f>XU13/XS13</f>
        <v>0</v>
      </c>
      <c r="XW13" s="508">
        <f>'Proy 2022 vs 2019'!DS12*XZ$4</f>
        <v>10200.718800000001</v>
      </c>
      <c r="XX13" s="508">
        <f>'Proy 2022 vs 2019'!DT12*XZ$4</f>
        <v>13770.970380000002</v>
      </c>
      <c r="XY13" s="579"/>
      <c r="XZ13" s="580">
        <f>XY13/XW13</f>
        <v>0</v>
      </c>
      <c r="YA13" s="508">
        <f>'Proy 2022 vs 2019'!DS12*YD$4</f>
        <v>10200.718800000001</v>
      </c>
      <c r="YB13" s="508">
        <f>'Proy 2022 vs 2019'!DT12*YD$4</f>
        <v>13770.970380000002</v>
      </c>
      <c r="YC13" s="579"/>
      <c r="YD13" s="580">
        <f>YC13/YA13</f>
        <v>0</v>
      </c>
      <c r="YE13" s="508">
        <f>'Proy 2022 vs 2019'!DS12*YH$4</f>
        <v>10200.718800000001</v>
      </c>
      <c r="YF13" s="508">
        <f>'Proy 2022 vs 2019'!DT12*YH$4</f>
        <v>13770.970380000002</v>
      </c>
      <c r="YG13" s="579"/>
      <c r="YH13" s="580">
        <f>YG13/YE13</f>
        <v>0</v>
      </c>
      <c r="YI13" s="508">
        <f>'Proy 2022 vs 2019'!DS12*YL$4</f>
        <v>11900.838600000003</v>
      </c>
      <c r="YJ13" s="508">
        <f>'Proy 2022 vs 2019'!DT12*YL$4</f>
        <v>16066.132110000004</v>
      </c>
      <c r="YK13" s="579"/>
      <c r="YL13" s="580">
        <f>YK13/YI13</f>
        <v>0</v>
      </c>
      <c r="YM13" s="508">
        <f>'Proy 2022 vs 2019'!DS12*YP$4</f>
        <v>13600.958400000001</v>
      </c>
      <c r="YN13" s="508">
        <f>'Proy 2022 vs 2019'!DT12*YP$4</f>
        <v>18361.293840000002</v>
      </c>
      <c r="YO13" s="579"/>
      <c r="YP13" s="580">
        <f>YO13/YM13</f>
        <v>0</v>
      </c>
      <c r="YQ13" s="508">
        <f>'Proy 2022 vs 2019'!DS12*YT$4</f>
        <v>18701.317800000001</v>
      </c>
      <c r="YR13" s="508">
        <f>'Proy 2022 vs 2019'!DT12*YT$4</f>
        <v>25246.779030000005</v>
      </c>
      <c r="YS13" s="579"/>
      <c r="YT13" s="580">
        <f>YS13/YQ13</f>
        <v>0</v>
      </c>
      <c r="YU13" s="494">
        <f>XS13+XW13+YA13+YE13+YI13+YM13+YQ13</f>
        <v>85005.99</v>
      </c>
      <c r="YV13" s="489">
        <f>XT13+XX13+YB13+YF13+YJ13+YN13+YR13</f>
        <v>114758.08650000002</v>
      </c>
      <c r="YW13" s="648">
        <f>XU13+XY13+YC13+YG13+YK13+YO13+YS13</f>
        <v>0</v>
      </c>
      <c r="YX13" s="639">
        <f>YW13/YU13</f>
        <v>0</v>
      </c>
      <c r="YY13" s="710">
        <f>'Proy 2022 vs 2019'!EC12*ZB$4</f>
        <v>9523.9499999999989</v>
      </c>
      <c r="YZ13" s="710">
        <f>'Proy 2022 vs 2019'!ED12*ZB$4</f>
        <v>12952.572</v>
      </c>
      <c r="ZA13" s="613"/>
      <c r="ZB13" s="580">
        <f>ZA13/YY13</f>
        <v>0</v>
      </c>
      <c r="ZC13" s="508">
        <f>'Proy 2022 vs 2019'!EC12*ZF$4</f>
        <v>9523.9499999999989</v>
      </c>
      <c r="ZD13" s="508">
        <f>'Proy 2022 vs 2019'!ED12*ZF$4</f>
        <v>12952.572</v>
      </c>
      <c r="ZE13" s="613"/>
      <c r="ZF13" s="580">
        <f>ZE13/ZC13</f>
        <v>0</v>
      </c>
      <c r="ZG13" s="508">
        <f>'Proy 2022 vs 2019'!EC12*ZJ$4</f>
        <v>9523.9499999999989</v>
      </c>
      <c r="ZH13" s="508">
        <f>'Proy 2022 vs 2019'!ED12*ZJ$4</f>
        <v>12952.572</v>
      </c>
      <c r="ZI13" s="613"/>
      <c r="ZJ13" s="580">
        <f>ZI13/ZG13</f>
        <v>0</v>
      </c>
      <c r="ZK13" s="508">
        <f>'Proy 2022 vs 2019'!EC12*ZN$4</f>
        <v>9523.9499999999989</v>
      </c>
      <c r="ZL13" s="508">
        <f>'Proy 2022 vs 2019'!ED12*ZN$4</f>
        <v>12952.572</v>
      </c>
      <c r="ZM13" s="613"/>
      <c r="ZN13" s="580">
        <f>ZM13/ZK13</f>
        <v>0</v>
      </c>
      <c r="ZO13" s="508">
        <f>'Proy 2022 vs 2019'!EC12*ZR$4</f>
        <v>11111.275000000001</v>
      </c>
      <c r="ZP13" s="508">
        <f>'Proy 2022 vs 2019'!ED12*ZR$4</f>
        <v>15111.334000000003</v>
      </c>
      <c r="ZQ13" s="613"/>
      <c r="ZR13" s="580">
        <f>ZQ13/ZO13</f>
        <v>0</v>
      </c>
      <c r="ZS13" s="508">
        <f>'Proy 2022 vs 2019'!EC12*ZV$4</f>
        <v>12698.6</v>
      </c>
      <c r="ZT13" s="508">
        <f>'Proy 2022 vs 2019'!ED12*ZV$4</f>
        <v>17270.096000000001</v>
      </c>
      <c r="ZU13" s="613"/>
      <c r="ZV13" s="580">
        <f>ZU13/ZS13</f>
        <v>0</v>
      </c>
      <c r="ZW13" s="508">
        <f>'Proy 2022 vs 2019'!EC12*ZZ$4</f>
        <v>17460.575000000001</v>
      </c>
      <c r="ZX13" s="508">
        <f>'Proy 2022 vs 2019'!ED12*ZZ$4</f>
        <v>23746.382000000001</v>
      </c>
      <c r="ZY13" s="613"/>
      <c r="ZZ13" s="580">
        <f>ZY13/ZW13</f>
        <v>0</v>
      </c>
      <c r="AAA13" s="494">
        <f>YY13+ZC13+ZG13+ZK13+ZO13+ZS13+ZW13</f>
        <v>79366.25</v>
      </c>
      <c r="AAB13" s="489">
        <f>YZ13+ZD13+ZH13+ZL13+ZP13+ZT13+ZX13</f>
        <v>107938.1</v>
      </c>
      <c r="AAC13" s="607">
        <f>ZA13+ZE13+ZI13+ZM13+ZQ13+ZU13+ZY13</f>
        <v>0</v>
      </c>
      <c r="AAD13" s="590">
        <f>AAC13/AAA13</f>
        <v>0</v>
      </c>
      <c r="AAE13" s="508">
        <f>'Proy 2022 vs 2019'!EH12*AAH$4</f>
        <v>10694.923199999997</v>
      </c>
      <c r="AAF13" s="508">
        <f>'Proy 2022 vs 2019'!EI12*AAH$4</f>
        <v>14545.095551999997</v>
      </c>
      <c r="AAG13" s="579"/>
      <c r="AAH13" s="580">
        <f>AAG13/AAE13</f>
        <v>0</v>
      </c>
      <c r="AAI13" s="508">
        <f>'Proy 2022 vs 2019'!EH12*AAL$4</f>
        <v>10694.923199999997</v>
      </c>
      <c r="AAJ13" s="508">
        <f>'Proy 2022 vs 2019'!EI12*AAL$4</f>
        <v>14545.095551999997</v>
      </c>
      <c r="AAK13" s="579"/>
      <c r="AAL13" s="580">
        <f>AAK13/AAI13</f>
        <v>0</v>
      </c>
      <c r="AAM13" s="508">
        <f>'Proy 2022 vs 2019'!EH12*AAP$4</f>
        <v>10694.923199999997</v>
      </c>
      <c r="AAN13" s="508">
        <f>'Proy 2022 vs 2019'!EI12*AAP$4</f>
        <v>14545.095551999997</v>
      </c>
      <c r="AAO13" s="579"/>
      <c r="AAP13" s="580">
        <f>AAO13/AAM13</f>
        <v>0</v>
      </c>
      <c r="AAQ13" s="508">
        <f>'Proy 2022 vs 2019'!EH12*AAT$4</f>
        <v>10694.923199999997</v>
      </c>
      <c r="AAR13" s="508">
        <f>'Proy 2022 vs 2019'!EI12*AAT$4</f>
        <v>14545.095551999997</v>
      </c>
      <c r="AAS13" s="579"/>
      <c r="AAT13" s="580">
        <f>AAS13/AAQ13</f>
        <v>0</v>
      </c>
      <c r="AAU13" s="508">
        <f>'Proy 2022 vs 2019'!EH12*AAX$4</f>
        <v>12477.410399999999</v>
      </c>
      <c r="AAV13" s="508">
        <f>'Proy 2022 vs 2019'!EI12*AAX$4</f>
        <v>16969.278144</v>
      </c>
      <c r="AAW13" s="579"/>
      <c r="AAX13" s="580">
        <f>AAW13/AAU13</f>
        <v>0</v>
      </c>
      <c r="AAY13" s="508">
        <f>'Proy 2022 vs 2019'!EH12*ABB$4</f>
        <v>14259.897599999998</v>
      </c>
      <c r="AAZ13" s="508">
        <f>'Proy 2022 vs 2019'!EI12*ABB$4</f>
        <v>19393.460735999997</v>
      </c>
      <c r="ABA13" s="579"/>
      <c r="ABB13" s="580">
        <f>ABA13/AAY13</f>
        <v>0</v>
      </c>
      <c r="ABC13" s="508">
        <f>'Proy 2022 vs 2019'!EH12*ABF$4</f>
        <v>19607.359199999995</v>
      </c>
      <c r="ABD13" s="508">
        <f>'Proy 2022 vs 2019'!EI12*ABF$4</f>
        <v>26666.008511999997</v>
      </c>
      <c r="ABE13" s="579"/>
      <c r="ABF13" s="580">
        <f>ABE13/ABC13</f>
        <v>0</v>
      </c>
      <c r="ABG13" s="494">
        <f>AAE13+AAI13+AAM13+AAQ13+AAU13+AAY13+ABC13</f>
        <v>89124.359999999986</v>
      </c>
      <c r="ABH13" s="489">
        <f>AAF13+AAJ13+AAN13+AAR13+AAV13+AAZ13+ABD13</f>
        <v>121209.12959999999</v>
      </c>
      <c r="ABI13" s="608">
        <f>AAG13+AAK13+AAO13+AAS13+AAW13+ABA13+ABE13</f>
        <v>0</v>
      </c>
      <c r="ABJ13" s="590">
        <f>ABI13/ABG13</f>
        <v>0</v>
      </c>
      <c r="ABK13" s="508">
        <f>'Proy 2022 vs 2019'!EM12*ABN$4</f>
        <v>18111.8112</v>
      </c>
      <c r="ABL13" s="508">
        <f>'Proy 2022 vs 2019'!EN12*ABN$4</f>
        <v>20466.346655999998</v>
      </c>
      <c r="ABM13" s="579"/>
      <c r="ABN13" s="580">
        <f>ABM13/ABK13</f>
        <v>0</v>
      </c>
      <c r="ABO13" s="508">
        <f>'Proy 2022 vs 2019'!EM12*ABR$4</f>
        <v>18111.8112</v>
      </c>
      <c r="ABP13" s="508">
        <f>'Proy 2022 vs 2019'!EN12*ABR$4</f>
        <v>20466.346655999998</v>
      </c>
      <c r="ABQ13" s="579"/>
      <c r="ABR13" s="580">
        <f>ABQ13/ABO13</f>
        <v>0</v>
      </c>
      <c r="ABS13" s="508">
        <f>'Proy 2022 vs 2019'!EM12*ABV$4</f>
        <v>18111.8112</v>
      </c>
      <c r="ABT13" s="508">
        <f>'Proy 2022 vs 2019'!EN12*ABV$4</f>
        <v>20466.346655999998</v>
      </c>
      <c r="ABU13" s="579"/>
      <c r="ABV13" s="580">
        <f>ABU13/ABS13</f>
        <v>0</v>
      </c>
      <c r="ABW13" s="508">
        <f>'Proy 2022 vs 2019'!EM12*ABZ$4</f>
        <v>18111.8112</v>
      </c>
      <c r="ABX13" s="508">
        <f>'Proy 2022 vs 2019'!EN12*ABZ$4</f>
        <v>20466.346655999998</v>
      </c>
      <c r="ABY13" s="579"/>
      <c r="ABZ13" s="580">
        <f>ABY13/ABW13</f>
        <v>0</v>
      </c>
      <c r="ACA13" s="508">
        <f>'Proy 2022 vs 2019'!EM12*ACD$4</f>
        <v>21130.446400000004</v>
      </c>
      <c r="ACB13" s="508">
        <f>'Proy 2022 vs 2019'!EN12*ACD$4</f>
        <v>23877.404431999999</v>
      </c>
      <c r="ACC13" s="579"/>
      <c r="ACD13" s="580">
        <f>ACC13/ACA13</f>
        <v>0</v>
      </c>
      <c r="ACE13" s="508">
        <f>'Proy 2022 vs 2019'!EM12*ACH$4</f>
        <v>24149.081600000001</v>
      </c>
      <c r="ACF13" s="508">
        <f>'Proy 2022 vs 2019'!EN12*ACH$4</f>
        <v>27288.462207999997</v>
      </c>
      <c r="ACG13" s="579"/>
      <c r="ACH13" s="580">
        <f>ACG13/ACE13</f>
        <v>0</v>
      </c>
      <c r="ACI13" s="508">
        <f>'Proy 2022 vs 2019'!EM12*ACL$4</f>
        <v>33204.987200000003</v>
      </c>
      <c r="ACJ13" s="508">
        <f>'Proy 2022 vs 2019'!EN12*ACL$4</f>
        <v>37521.635535999994</v>
      </c>
      <c r="ACK13" s="579"/>
      <c r="ACL13" s="580">
        <f>ACK13/ACI13</f>
        <v>0</v>
      </c>
      <c r="ACM13" s="494">
        <f>ABK13+ABO13+ABS13+ABW13+ACA13+ACE13+ACI13</f>
        <v>150931.76</v>
      </c>
      <c r="ACN13" s="489">
        <f>ABL13+ABP13+ABT13+ABX13+ACB13+ACF13+ACJ13</f>
        <v>170552.88879999999</v>
      </c>
      <c r="ACO13" s="608">
        <f>ABM13+ABQ13+ABU13+ABY13+ACC13+ACG13+ACK13</f>
        <v>0</v>
      </c>
      <c r="ACP13" s="590">
        <f>ACO13/ACM13</f>
        <v>0</v>
      </c>
      <c r="ACQ13" s="508">
        <f>'Proy 2022 vs 2019'!ER12*ACT$4</f>
        <v>19003.2</v>
      </c>
      <c r="ACR13" s="508">
        <f>'Proy 2022 vs 2019'!ES12*ACT$4</f>
        <v>21473.615999999998</v>
      </c>
      <c r="ACS13" s="579"/>
      <c r="ACT13" s="580">
        <f>ACS13/ACQ13</f>
        <v>0</v>
      </c>
      <c r="ACU13" s="508">
        <f>'Proy 2022 vs 2019'!ER12*ACX$4</f>
        <v>19003.2</v>
      </c>
      <c r="ACV13" s="508">
        <f>'Proy 2022 vs 2019'!ES12*ACX$4</f>
        <v>21473.615999999998</v>
      </c>
      <c r="ACW13" s="579"/>
      <c r="ACX13" s="580">
        <f>ACW13/ACU13</f>
        <v>0</v>
      </c>
      <c r="ACY13" s="508">
        <f>'Proy 2022 vs 2019'!ER12*ADB$4</f>
        <v>19003.2</v>
      </c>
      <c r="ACZ13" s="508">
        <f>'Proy 2022 vs 2019'!ES12*ADB$4</f>
        <v>21473.615999999998</v>
      </c>
      <c r="ADA13" s="579"/>
      <c r="ADB13" s="580">
        <f>ADA13/ACY13</f>
        <v>0</v>
      </c>
      <c r="ADC13" s="508">
        <f>'Proy 2022 vs 2019'!ER12*ADF$4</f>
        <v>19003.2</v>
      </c>
      <c r="ADD13" s="508">
        <f>'Proy 2022 vs 2019'!ES12*ADF$4</f>
        <v>21473.615999999998</v>
      </c>
      <c r="ADE13" s="579"/>
      <c r="ADF13" s="580">
        <f>ADE13/ADC13</f>
        <v>0</v>
      </c>
      <c r="ADG13" s="508">
        <f>'Proy 2022 vs 2019'!ER12*ADJ$4</f>
        <v>22170.400000000001</v>
      </c>
      <c r="ADH13" s="508">
        <f>'Proy 2022 vs 2019'!ES12*ADJ$4</f>
        <v>25052.552</v>
      </c>
      <c r="ADI13" s="579"/>
      <c r="ADJ13" s="580">
        <f>ADI13/ADG13</f>
        <v>0</v>
      </c>
      <c r="ADK13" s="508">
        <f>'Proy 2022 vs 2019'!ER12*ADN$4</f>
        <v>25337.600000000002</v>
      </c>
      <c r="ADL13" s="508">
        <f>'Proy 2022 vs 2019'!ES12*ADN$4</f>
        <v>28631.487999999998</v>
      </c>
      <c r="ADM13" s="579"/>
      <c r="ADN13" s="580">
        <f>ADM13/ADK13</f>
        <v>0</v>
      </c>
      <c r="ADO13" s="508">
        <f>'Proy 2022 vs 2019'!ER12*ADR$4</f>
        <v>34839.199999999997</v>
      </c>
      <c r="ADP13" s="508">
        <f>'Proy 2022 vs 2019'!ES12*ADR$4</f>
        <v>39368.295999999995</v>
      </c>
      <c r="ADQ13" s="579"/>
      <c r="ADR13" s="580">
        <f>ADQ13/ADO13</f>
        <v>0</v>
      </c>
      <c r="ADS13" s="494">
        <f>ACQ13+ACU13+ACY13+ADC13+ADG13+ADK13+ADO13</f>
        <v>158360</v>
      </c>
      <c r="ADT13" s="489">
        <f>ACR13+ACV13+ACZ13+ADD13+ADH13+ADL13+ADP13</f>
        <v>178946.8</v>
      </c>
      <c r="ADU13" s="589">
        <f>ACS13+ACW13+ADA13+ADE13+ADI13+ADM13+ADQ13</f>
        <v>0</v>
      </c>
      <c r="ADV13" s="590">
        <f>ADU13/ADS13</f>
        <v>0</v>
      </c>
      <c r="ADW13" s="508">
        <f>'Proy 2022 vs 2019'!EW12*ADZ$4</f>
        <v>17835.307199999999</v>
      </c>
      <c r="ADX13" s="508">
        <f>'Proy 2022 vs 2019'!EX12*ADZ$4</f>
        <v>13376.480399999999</v>
      </c>
      <c r="ADY13" s="579"/>
      <c r="ADZ13" s="580">
        <f>ADY13/ADW13</f>
        <v>0</v>
      </c>
      <c r="AEA13" s="508">
        <f>'Proy 2022 vs 2019'!EW12*AED$4</f>
        <v>17835.307199999999</v>
      </c>
      <c r="AEB13" s="508">
        <f>'Proy 2022 vs 2019'!EX12*AED$4</f>
        <v>13376.480399999999</v>
      </c>
      <c r="AEC13" s="579"/>
      <c r="AED13" s="580">
        <f>AEC13/AEA13</f>
        <v>0</v>
      </c>
      <c r="AEE13" s="508">
        <f>'Proy 2022 vs 2019'!EW12*AEH$4</f>
        <v>17835.307199999999</v>
      </c>
      <c r="AEF13" s="508">
        <f>'Proy 2022 vs 2019'!EX12*AEH$4</f>
        <v>13376.480399999999</v>
      </c>
      <c r="AEG13" s="579"/>
      <c r="AEH13" s="580">
        <f>AEG13/AEE13</f>
        <v>0</v>
      </c>
      <c r="AEI13" s="508">
        <f>'Proy 2022 vs 2019'!EW12*AEL$4</f>
        <v>17835.307199999999</v>
      </c>
      <c r="AEJ13" s="508">
        <f>'Proy 2022 vs 2019'!EX12*AEL$4</f>
        <v>13376.480399999999</v>
      </c>
      <c r="AEK13" s="579"/>
      <c r="AEL13" s="580">
        <f>AEK13/AEI13</f>
        <v>0</v>
      </c>
      <c r="AEM13" s="508">
        <f>'Proy 2022 vs 2019'!EW12*AEP$4</f>
        <v>20807.858400000001</v>
      </c>
      <c r="AEN13" s="508">
        <f>'Proy 2022 vs 2019'!EX12*AEP$4</f>
        <v>15605.893800000002</v>
      </c>
      <c r="AEO13" s="579"/>
      <c r="AEP13" s="580">
        <f>AEO13/AEM13</f>
        <v>0</v>
      </c>
      <c r="AEQ13" s="508">
        <f>'Proy 2022 vs 2019'!EW12*AET$4</f>
        <v>23780.409599999999</v>
      </c>
      <c r="AER13" s="508">
        <f>'Proy 2022 vs 2019'!EX12*AET$4</f>
        <v>17835.307199999999</v>
      </c>
      <c r="AES13" s="579"/>
      <c r="AET13" s="580">
        <f>AES13/AEQ13</f>
        <v>0</v>
      </c>
      <c r="AEU13" s="508">
        <f>'Proy 2022 vs 2019'!EW12*AEX$4</f>
        <v>32698.063200000001</v>
      </c>
      <c r="AEV13" s="508">
        <f>'Proy 2022 vs 2019'!EX12*AEX$4</f>
        <v>24523.547399999999</v>
      </c>
      <c r="AEW13" s="579"/>
      <c r="AEX13" s="580">
        <f>AEW13/AEU13</f>
        <v>0</v>
      </c>
      <c r="AEY13" s="494">
        <f>ADW13+AEA13+AEE13+AEI13+AEM13+AEQ13+AEU13</f>
        <v>148627.56</v>
      </c>
      <c r="AEZ13" s="489">
        <f>ADX13+AEB13+AEF13+AEJ13+AEN13+AER13+AEV13</f>
        <v>111470.66999999998</v>
      </c>
      <c r="AFA13" s="589">
        <f>ADY13+AEC13+AEG13+AEK13+AEO13+AES13+AEW13</f>
        <v>0</v>
      </c>
      <c r="AFB13" s="590">
        <f>AFA13/AEY13</f>
        <v>0</v>
      </c>
      <c r="AFC13" s="508">
        <f>'Proy 2022 vs 2019'!FG12*AFF$4</f>
        <v>17075.1492</v>
      </c>
      <c r="AFD13" s="508">
        <f>'Proy 2022 vs 2019'!FH12*AFF$4</f>
        <v>14513.876819999999</v>
      </c>
      <c r="AFE13" s="613"/>
      <c r="AFF13" s="580">
        <f>AFE13/AFC13</f>
        <v>0</v>
      </c>
      <c r="AFG13" s="508">
        <f>'Proy 2022 vs 2019'!FG12*AFJ$4</f>
        <v>17075.1492</v>
      </c>
      <c r="AFH13" s="508">
        <f>'Proy 2022 vs 2019'!FH12*AFJ$4</f>
        <v>14513.876819999999</v>
      </c>
      <c r="AFI13" s="579"/>
      <c r="AFJ13" s="580">
        <f>AFI13/AFG13</f>
        <v>0</v>
      </c>
      <c r="AFK13" s="508">
        <f>'Proy 2022 vs 2019'!FG12*AFN$4</f>
        <v>17075.1492</v>
      </c>
      <c r="AFL13" s="508">
        <f>'Proy 2022 vs 2019'!FH12*AFN$4</f>
        <v>14513.876819999999</v>
      </c>
      <c r="AFM13" s="579"/>
      <c r="AFN13" s="580">
        <f>AFM13/AFK13</f>
        <v>0</v>
      </c>
      <c r="AFO13" s="508">
        <f>'Proy 2022 vs 2019'!FG12*AFR$4</f>
        <v>17075.1492</v>
      </c>
      <c r="AFP13" s="508">
        <f>'Proy 2022 vs 2019'!FH12*AFR$4</f>
        <v>14513.876819999999</v>
      </c>
      <c r="AFQ13" s="579"/>
      <c r="AFR13" s="580">
        <f>AFQ13/AFO13</f>
        <v>0</v>
      </c>
      <c r="AFS13" s="508">
        <f>'Proy 2022 vs 2019'!FG12*AFV$4</f>
        <v>19921.007400000002</v>
      </c>
      <c r="AFT13" s="508">
        <f>'Proy 2022 vs 2019'!FH12*AFV$4</f>
        <v>16932.85629</v>
      </c>
      <c r="AFU13" s="579"/>
      <c r="AFV13" s="580">
        <f>AFU13/AFS13</f>
        <v>0</v>
      </c>
      <c r="AFW13" s="508">
        <f>'Proy 2022 vs 2019'!FG12*AFZ$4</f>
        <v>22766.865600000001</v>
      </c>
      <c r="AFX13" s="508">
        <f>'Proy 2022 vs 2019'!FH12*AFZ$4</f>
        <v>19351.835759999998</v>
      </c>
      <c r="AFY13" s="579"/>
      <c r="AFZ13" s="580">
        <f>AFY13/AFW13</f>
        <v>0</v>
      </c>
      <c r="AGA13" s="508">
        <f>'Proy 2022 vs 2019'!FG12*AGD$4</f>
        <v>31304.440200000001</v>
      </c>
      <c r="AGB13" s="508">
        <f>'Proy 2022 vs 2019'!FH12*AGD$4</f>
        <v>26608.774169999997</v>
      </c>
      <c r="AGC13" s="579"/>
      <c r="AGD13" s="580">
        <f>AGC13/AGA13</f>
        <v>0</v>
      </c>
      <c r="AGE13" s="494">
        <f>AFC13+AFG13+AFK13+AFO13+AFS13+AFW13+AGA13</f>
        <v>142292.91</v>
      </c>
      <c r="AGF13" s="489">
        <f>AFD13+AFH13+AFL13+AFP13+AFT13+AFX13+AGB13</f>
        <v>120948.97349999999</v>
      </c>
      <c r="AGG13" s="637">
        <f>AFE13+AFI13+AFM13+AFQ13+AFU13+AFY13+AGC13</f>
        <v>0</v>
      </c>
      <c r="AGH13" s="639">
        <f>AGG13/AGE13</f>
        <v>0</v>
      </c>
      <c r="AGI13" s="508">
        <f>'Proy 2022 vs 2019'!FL12*AGL$4</f>
        <v>16978.885199999997</v>
      </c>
      <c r="AGJ13" s="508">
        <f>'Proy 2022 vs 2019'!FM12*AGL$4</f>
        <v>14432.052419999998</v>
      </c>
      <c r="AGK13" s="579"/>
      <c r="AGL13" s="580">
        <f>AGK13/AGI13</f>
        <v>0</v>
      </c>
      <c r="AGM13" s="508">
        <f>'Proy 2022 vs 2019'!FL12*AGP$4</f>
        <v>16978.885199999997</v>
      </c>
      <c r="AGN13" s="508">
        <f>'Proy 2022 vs 2019'!FM12*AGP$4</f>
        <v>14432.052419999998</v>
      </c>
      <c r="AGO13" s="579"/>
      <c r="AGP13" s="580">
        <f>AGO13/AGM13</f>
        <v>0</v>
      </c>
      <c r="AGQ13" s="508">
        <f>'Proy 2022 vs 2019'!FL12*AGT$4</f>
        <v>16978.885199999997</v>
      </c>
      <c r="AGR13" s="508">
        <f>'Proy 2022 vs 2019'!FM12*AGT$4</f>
        <v>14432.052419999998</v>
      </c>
      <c r="AGS13" s="579"/>
      <c r="AGT13" s="580">
        <f>AGS13/AGQ13</f>
        <v>0</v>
      </c>
      <c r="AGU13" s="508">
        <f>'Proy 2022 vs 2019'!FL12*AGX$4</f>
        <v>16978.885199999997</v>
      </c>
      <c r="AGV13" s="508">
        <f>'Proy 2022 vs 2019'!FM12*AGX$4</f>
        <v>14432.052419999998</v>
      </c>
      <c r="AGW13" s="579"/>
      <c r="AGX13" s="580">
        <f>AGW13/AGU13</f>
        <v>0</v>
      </c>
      <c r="AGY13" s="508">
        <f>'Proy 2022 vs 2019'!FL12*AHB$4</f>
        <v>19808.699400000001</v>
      </c>
      <c r="AGZ13" s="508">
        <f>'Proy 2022 vs 2019'!FM12*AHB$4</f>
        <v>16837.394489999999</v>
      </c>
      <c r="AHA13" s="579"/>
      <c r="AHB13" s="580">
        <f>AHA13/AGY13</f>
        <v>0</v>
      </c>
      <c r="AHC13" s="508">
        <f>'Proy 2022 vs 2019'!FL12*AHF$4</f>
        <v>22638.513599999998</v>
      </c>
      <c r="AHD13" s="508">
        <f>'Proy 2022 vs 2019'!FM12*AHF$4</f>
        <v>19242.736559999998</v>
      </c>
      <c r="AHE13" s="579"/>
      <c r="AHF13" s="580">
        <f>AHE13/AHC13</f>
        <v>0</v>
      </c>
      <c r="AHG13" s="508">
        <f>'Proy 2022 vs 2019'!FL12*AHJ$4</f>
        <v>31127.956199999997</v>
      </c>
      <c r="AHH13" s="508">
        <f>'Proy 2022 vs 2019'!FM12*AHJ$4</f>
        <v>26458.762769999998</v>
      </c>
      <c r="AHI13" s="579"/>
      <c r="AHJ13" s="580">
        <f>AHI13/AHG13</f>
        <v>0</v>
      </c>
      <c r="AHK13" s="494">
        <f>AGI13+AGM13+AGQ13+AGU13+AGY13+AHC13+AHG13</f>
        <v>141490.70999999996</v>
      </c>
      <c r="AHL13" s="489">
        <f>AGJ13+AGN13+AGR13+AGV13+AGZ13+AHD13+AHH13</f>
        <v>120267.1035</v>
      </c>
      <c r="AHM13" s="643">
        <f>AGK13+AGO13+AGS13+AGW13+AHA13+AHE13+AHI13</f>
        <v>0</v>
      </c>
      <c r="AHN13" s="639">
        <f>AHM13/AHK13</f>
        <v>0</v>
      </c>
      <c r="AHO13" s="508">
        <f>'Proy 2022 vs 2019'!FQ12*AHR$4</f>
        <v>15713.299199999999</v>
      </c>
      <c r="AHP13" s="508">
        <f>'Proy 2022 vs 2019'!FR12*AHR$4</f>
        <v>14613.368256</v>
      </c>
      <c r="AHQ13" s="579"/>
      <c r="AHR13" s="580">
        <f>AHQ13/AHO13</f>
        <v>0</v>
      </c>
      <c r="AHS13" s="508">
        <f>'Proy 2022 vs 2019'!FQ12*AHV$4</f>
        <v>15713.299199999999</v>
      </c>
      <c r="AHT13" s="508">
        <f>'Proy 2022 vs 2019'!FR12*AHV$4</f>
        <v>14613.368256</v>
      </c>
      <c r="AHU13" s="579"/>
      <c r="AHV13" s="580">
        <f>AHU13/AHS13</f>
        <v>0</v>
      </c>
      <c r="AHW13" s="508">
        <f>'Proy 2022 vs 2019'!FQ12*AHZ$4</f>
        <v>15713.299199999999</v>
      </c>
      <c r="AHX13" s="508">
        <f>'Proy 2022 vs 2019'!FR12*AHZ$4</f>
        <v>14613.368256</v>
      </c>
      <c r="AHY13" s="579"/>
      <c r="AHZ13" s="580">
        <f>AHY13/AHW13</f>
        <v>0</v>
      </c>
      <c r="AIA13" s="508">
        <f>'Proy 2022 vs 2019'!FQ12*AID$4</f>
        <v>15713.299199999999</v>
      </c>
      <c r="AIB13" s="508">
        <f>'Proy 2022 vs 2019'!FR12*AID$4</f>
        <v>14613.368256</v>
      </c>
      <c r="AIC13" s="579"/>
      <c r="AID13" s="580">
        <f>AIC13/AIA13</f>
        <v>0</v>
      </c>
      <c r="AIE13" s="508">
        <f>'Proy 2022 vs 2019'!FQ12*AIH$4</f>
        <v>18332.182400000002</v>
      </c>
      <c r="AIF13" s="508">
        <f>'Proy 2022 vs 2019'!FR12*AIH$4</f>
        <v>17048.929632000003</v>
      </c>
      <c r="AIG13" s="579"/>
      <c r="AIH13" s="580">
        <f>AIG13/AIE13</f>
        <v>0</v>
      </c>
      <c r="AII13" s="508">
        <f>'Proy 2022 vs 2019'!FQ12*AIL$4</f>
        <v>20951.065600000002</v>
      </c>
      <c r="AIJ13" s="508">
        <f>'Proy 2022 vs 2019'!FR12*AIL$4</f>
        <v>19484.491008000001</v>
      </c>
      <c r="AIK13" s="579"/>
      <c r="AIL13" s="580">
        <f>AIK13/AII13</f>
        <v>0</v>
      </c>
      <c r="AIM13" s="508">
        <f>'Proy 2022 vs 2019'!FQ12*AIP$4</f>
        <v>28807.715200000002</v>
      </c>
      <c r="AIN13" s="508">
        <f>'Proy 2022 vs 2019'!FR12*AIP$4</f>
        <v>26791.175136000002</v>
      </c>
      <c r="AIO13" s="579"/>
      <c r="AIP13" s="580">
        <f>AIO13/AIM13</f>
        <v>0</v>
      </c>
      <c r="AIQ13" s="494">
        <f>AHO13+AHS13+AHW13+AIA13+AIE13+AII13+AIM13</f>
        <v>130944.16</v>
      </c>
      <c r="AIR13" s="489">
        <f>AHP13+AHT13+AHX13+AIB13+AIF13+AIJ13+AIN13</f>
        <v>121778.06880000001</v>
      </c>
      <c r="AIS13" s="643">
        <f>AHQ13+AHU13+AHY13+AIC13+AIG13+AIK13+AIO13</f>
        <v>0</v>
      </c>
      <c r="AIT13" s="639">
        <f>AIS13/AIQ13</f>
        <v>0</v>
      </c>
      <c r="AIU13" s="508">
        <f>'Proy 2022 vs 2019'!FV12*AIX$4</f>
        <v>16095.421200000001</v>
      </c>
      <c r="AIV13" s="508">
        <f>'Proy 2022 vs 2019'!FW12*AIX$4</f>
        <v>14968.741716</v>
      </c>
      <c r="AIW13" s="579"/>
      <c r="AIX13" s="580">
        <f>AIW13/AIU13</f>
        <v>0</v>
      </c>
      <c r="AIY13" s="508">
        <f>'Proy 2022 vs 2019'!FV12*AJB$4</f>
        <v>16095.421200000001</v>
      </c>
      <c r="AIZ13" s="508">
        <f>'Proy 2022 vs 2019'!FW12*AJB$4</f>
        <v>14968.741716</v>
      </c>
      <c r="AJA13" s="579"/>
      <c r="AJB13" s="580">
        <f>AJA13/AIY13</f>
        <v>0</v>
      </c>
      <c r="AJC13" s="508">
        <f>'Proy 2022 vs 2019'!FV12*AJF$4</f>
        <v>16095.421200000001</v>
      </c>
      <c r="AJD13" s="508">
        <f>'Proy 2022 vs 2019'!FW12*AJF$4</f>
        <v>14968.741716</v>
      </c>
      <c r="AJE13" s="579"/>
      <c r="AJF13" s="580">
        <f>AJE13/AJC13</f>
        <v>0</v>
      </c>
      <c r="AJG13" s="508">
        <f>'Proy 2022 vs 2019'!FV12*AJJ$4</f>
        <v>16095.421200000001</v>
      </c>
      <c r="AJH13" s="508">
        <f>'Proy 2022 vs 2019'!FW12*AJJ$4</f>
        <v>14968.741716</v>
      </c>
      <c r="AJI13" s="579"/>
      <c r="AJJ13" s="580">
        <f>AJI13/AJG13</f>
        <v>0</v>
      </c>
      <c r="AJK13" s="508">
        <f>'Proy 2022 vs 2019'!FV12*AJN$4</f>
        <v>18777.991400000003</v>
      </c>
      <c r="AJL13" s="508">
        <f>'Proy 2022 vs 2019'!FW12*AJN$4</f>
        <v>17463.532002000004</v>
      </c>
      <c r="AJM13" s="579"/>
      <c r="AJN13" s="580">
        <f>AJM13/AJK13</f>
        <v>0</v>
      </c>
      <c r="AJO13" s="508">
        <f>'Proy 2022 vs 2019'!FV12*AJR$4</f>
        <v>21460.561600000001</v>
      </c>
      <c r="AJP13" s="508">
        <f>'Proy 2022 vs 2019'!FW12*AJR$4</f>
        <v>19958.322288000003</v>
      </c>
      <c r="AJQ13" s="579"/>
      <c r="AJR13" s="580">
        <f>AJQ13/AJO13</f>
        <v>0</v>
      </c>
      <c r="AJS13" s="508">
        <f>'Proy 2022 vs 2019'!FV12*AJV$4</f>
        <v>29508.272200000003</v>
      </c>
      <c r="AJT13" s="508">
        <f>'Proy 2022 vs 2019'!FW12*AJV$4</f>
        <v>27442.693146000001</v>
      </c>
      <c r="AJU13" s="579"/>
      <c r="AJV13" s="580">
        <f>AJU13/AJS13</f>
        <v>0</v>
      </c>
      <c r="AJW13" s="494">
        <f>AIU13+AIY13+AJC13+AJG13+AJK13+AJO13+AJS13</f>
        <v>134128.51</v>
      </c>
      <c r="AJX13" s="489">
        <f>AIV13+AIZ13+AJD13+AJH13+AJL13+AJP13+AJT13</f>
        <v>124739.51430000001</v>
      </c>
      <c r="AJY13" s="648">
        <f>AIW13+AJA13+AJE13+AJI13+AJM13+AJQ13+AJU13</f>
        <v>0</v>
      </c>
      <c r="AJZ13" s="639">
        <f>AJY13/AJW13</f>
        <v>0</v>
      </c>
      <c r="AKA13" s="508"/>
      <c r="AKB13" s="508"/>
      <c r="AKC13" s="613"/>
      <c r="AKD13" s="580" t="e">
        <f>AKC13/AKA13</f>
        <v>#DIV/0!</v>
      </c>
      <c r="AKE13" s="508">
        <v>15705.631199999998</v>
      </c>
      <c r="AKF13" s="508">
        <v>16019.743823999999</v>
      </c>
      <c r="AKG13" s="579"/>
      <c r="AKH13" s="580">
        <f>AKG13/AKE13</f>
        <v>0</v>
      </c>
      <c r="AKI13" s="508">
        <v>15705.631199999998</v>
      </c>
      <c r="AKJ13" s="508">
        <v>16019.743823999999</v>
      </c>
      <c r="AKK13" s="579"/>
      <c r="AKL13" s="580">
        <f>AKK13/AKI13</f>
        <v>0</v>
      </c>
      <c r="AKM13" s="508">
        <v>15705.631199999998</v>
      </c>
      <c r="AKN13" s="508">
        <v>16019.743823999999</v>
      </c>
      <c r="AKO13" s="579"/>
      <c r="AKP13" s="580">
        <f>AKO13/AKM13</f>
        <v>0</v>
      </c>
      <c r="AKQ13" s="508">
        <v>18323.236400000002</v>
      </c>
      <c r="AKR13" s="508">
        <v>18689.701128000001</v>
      </c>
      <c r="AKS13" s="579"/>
      <c r="AKT13" s="580">
        <f>AKS13/AKQ13</f>
        <v>0</v>
      </c>
      <c r="AKU13" s="508">
        <v>20940.8416</v>
      </c>
      <c r="AKV13" s="508">
        <v>21359.658432</v>
      </c>
      <c r="AKW13" s="579"/>
      <c r="AKX13" s="580">
        <f>AKW13/AKU13</f>
        <v>0</v>
      </c>
      <c r="AKY13" s="508">
        <v>28793.657199999998</v>
      </c>
      <c r="AKZ13" s="508">
        <v>29369.530343999999</v>
      </c>
      <c r="ALA13" s="579"/>
      <c r="ALB13" s="580">
        <f>ALA13/AKY13</f>
        <v>0</v>
      </c>
      <c r="ALC13" s="494">
        <f>AKA13+AKE13+AKI13+AKM13+AKQ13+AKU13+AKY13</f>
        <v>115174.62879999999</v>
      </c>
      <c r="ALD13" s="489">
        <f>AKB13+AKF13+AKJ13+AKN13+AKR13+AKV13+AKZ13</f>
        <v>117478.121376</v>
      </c>
      <c r="ALE13" s="670">
        <f>AKC13+AKG13+AKK13+AKO13+AKS13+AKW13+ALA13</f>
        <v>0</v>
      </c>
      <c r="ALF13" s="663">
        <f>ALE13/ALC13</f>
        <v>0</v>
      </c>
      <c r="ALG13" s="508">
        <v>14156.01</v>
      </c>
      <c r="ALH13" s="508">
        <v>14439.1302</v>
      </c>
      <c r="ALI13" s="579"/>
      <c r="ALJ13" s="580">
        <f>ALI13/ALG13</f>
        <v>0</v>
      </c>
      <c r="ALK13" s="508">
        <v>14156.01</v>
      </c>
      <c r="ALL13" s="508">
        <v>14439.1302</v>
      </c>
      <c r="ALM13" s="579"/>
      <c r="ALN13" s="580">
        <f>ALM13/ALK13</f>
        <v>0</v>
      </c>
      <c r="ALO13" s="508">
        <v>14156.01</v>
      </c>
      <c r="ALP13" s="508">
        <v>14439.1302</v>
      </c>
      <c r="ALQ13" s="579"/>
      <c r="ALR13" s="580">
        <f>ALQ13/ALO13</f>
        <v>0</v>
      </c>
      <c r="ALS13" s="508">
        <v>14156.01</v>
      </c>
      <c r="ALT13" s="508">
        <v>14439.1302</v>
      </c>
      <c r="ALU13" s="579"/>
      <c r="ALV13" s="580">
        <f>ALU13/ALS13</f>
        <v>0</v>
      </c>
      <c r="ALW13" s="508">
        <v>16515.345000000001</v>
      </c>
      <c r="ALX13" s="508">
        <v>16845.651900000001</v>
      </c>
      <c r="ALY13" s="579"/>
      <c r="ALZ13" s="580">
        <f>ALY13/ALW13</f>
        <v>0</v>
      </c>
      <c r="AMA13" s="508">
        <v>18874.68</v>
      </c>
      <c r="AMB13" s="508">
        <v>19252.173600000002</v>
      </c>
      <c r="AMC13" s="579"/>
      <c r="AMD13" s="580">
        <f>AMC13/AMA13</f>
        <v>0</v>
      </c>
      <c r="AME13" s="508">
        <v>25952.685000000001</v>
      </c>
      <c r="AMF13" s="508">
        <v>26471.738700000002</v>
      </c>
      <c r="AMG13" s="579"/>
      <c r="AMH13" s="580">
        <f>AMG13/AME13</f>
        <v>0</v>
      </c>
      <c r="AMI13" s="494">
        <f>ALG13+ALK13+ALO13+ALS13+ALW13+AMA13+AME13</f>
        <v>117966.75</v>
      </c>
      <c r="AMJ13" s="489">
        <f>ALH13+ALL13+ALP13+ALT13+ALX13+AMB13+AMF13</f>
        <v>120326.08500000001</v>
      </c>
      <c r="AMK13" s="671">
        <f>ALI13+ALM13+ALQ13+ALU13+ALY13+AMC13+AMG13</f>
        <v>0</v>
      </c>
      <c r="AML13" s="663">
        <f>AMK13/AMI13</f>
        <v>0</v>
      </c>
      <c r="AMM13" s="508">
        <v>13225.949999999999</v>
      </c>
      <c r="AMN13" s="508">
        <v>13490.468999999999</v>
      </c>
      <c r="AMO13" s="579"/>
      <c r="AMP13" s="580">
        <f>AMO13/AMM13</f>
        <v>0</v>
      </c>
      <c r="AMQ13" s="508">
        <v>13225.949999999999</v>
      </c>
      <c r="AMR13" s="508">
        <v>13490.468999999999</v>
      </c>
      <c r="AMS13" s="579"/>
      <c r="AMT13" s="580">
        <f>AMS13/AMQ13</f>
        <v>0</v>
      </c>
      <c r="AMU13" s="508">
        <v>13225.949999999999</v>
      </c>
      <c r="AMV13" s="508">
        <v>13490.468999999999</v>
      </c>
      <c r="AMW13" s="579"/>
      <c r="AMX13" s="580">
        <f>AMW13/AMU13</f>
        <v>0</v>
      </c>
      <c r="AMY13" s="508">
        <v>13225.949999999999</v>
      </c>
      <c r="AMZ13" s="508">
        <v>13490.468999999999</v>
      </c>
      <c r="ANA13" s="579"/>
      <c r="ANB13" s="580">
        <f>ANA13/AMY13</f>
        <v>0</v>
      </c>
      <c r="ANC13" s="508">
        <v>15430.275000000001</v>
      </c>
      <c r="AND13" s="508">
        <v>15738.880500000001</v>
      </c>
      <c r="ANE13" s="579"/>
      <c r="ANF13" s="580">
        <f>ANE13/ANC13</f>
        <v>0</v>
      </c>
      <c r="ANG13" s="508">
        <v>17634.600000000002</v>
      </c>
      <c r="ANH13" s="508">
        <v>17987.292000000001</v>
      </c>
      <c r="ANI13" s="579"/>
      <c r="ANJ13" s="580">
        <f>ANI13/ANG13</f>
        <v>0</v>
      </c>
      <c r="ANK13" s="508">
        <v>24247.575000000001</v>
      </c>
      <c r="ANL13" s="508">
        <v>24732.5265</v>
      </c>
      <c r="ANM13" s="579"/>
      <c r="ANN13" s="580">
        <f>ANM13/ANK13</f>
        <v>0</v>
      </c>
      <c r="ANO13" s="494">
        <f>AMM13+AMQ13+AMU13+AMY13+ANC13+ANG13+ANK13</f>
        <v>110216.25</v>
      </c>
      <c r="ANP13" s="489">
        <f>AMN13+AMR13+AMV13+AMZ13+AND13+ANH13+ANL13</f>
        <v>112420.57500000001</v>
      </c>
      <c r="ANQ13" s="671">
        <f>AMO13+AMS13+AMW13+ANA13+ANE13+ANI13+ANM13</f>
        <v>0</v>
      </c>
      <c r="ANR13" s="663">
        <f>ANQ13/ANO13</f>
        <v>0</v>
      </c>
      <c r="ANS13" s="508">
        <f>'Proy 2022 vs 2019'!GU12*ANV$4</f>
        <v>12636.134399999999</v>
      </c>
      <c r="ANT13" s="508">
        <f>'Proy 2022 vs 2019'!GV12*ANV$4</f>
        <v>17311.504128</v>
      </c>
      <c r="ANU13" s="579"/>
      <c r="ANV13" s="580">
        <f>ANU13/ANS13</f>
        <v>0</v>
      </c>
      <c r="ANW13" s="508">
        <f>'Proy 2022 vs 2019'!GU12*ANZ$4</f>
        <v>12636.134399999999</v>
      </c>
      <c r="ANX13" s="508">
        <f>'Proy 2022 vs 2019'!GV12*ANZ$4</f>
        <v>17311.504128</v>
      </c>
      <c r="ANY13" s="579"/>
      <c r="ANZ13" s="580">
        <f>ANY13/ANW13</f>
        <v>0</v>
      </c>
      <c r="AOA13" s="508">
        <f>'Proy 2022 vs 2019'!GU12*AOD$4</f>
        <v>12636.134399999999</v>
      </c>
      <c r="AOB13" s="508">
        <f>'Proy 2022 vs 2019'!GV12*AOD$4</f>
        <v>17311.504128</v>
      </c>
      <c r="AOC13" s="579"/>
      <c r="AOD13" s="580">
        <f>AOC13/AOA13</f>
        <v>0</v>
      </c>
      <c r="AOE13" s="508">
        <f>'Proy 2022 vs 2019'!GU12*AOH$4</f>
        <v>12636.134399999999</v>
      </c>
      <c r="AOF13" s="508">
        <f>'Proy 2022 vs 2019'!GV12*AOH$4</f>
        <v>17311.504128</v>
      </c>
      <c r="AOG13" s="579"/>
      <c r="AOH13" s="580">
        <f>AOG13/AOE13</f>
        <v>0</v>
      </c>
      <c r="AOI13" s="508">
        <f>'Proy 2022 vs 2019'!GU12*AOL$4</f>
        <v>14742.156800000001</v>
      </c>
      <c r="AOJ13" s="508">
        <f>'Proy 2022 vs 2019'!GV12*AOL$4</f>
        <v>20196.754816000004</v>
      </c>
      <c r="AOK13" s="579"/>
      <c r="AOL13" s="580">
        <f>AOK13/AOI13</f>
        <v>0</v>
      </c>
      <c r="AOM13" s="508">
        <f>'Proy 2022 vs 2019'!GU12*AOP$4</f>
        <v>16848.179199999999</v>
      </c>
      <c r="AON13" s="508">
        <f>'Proy 2022 vs 2019'!GV12*AOP$4</f>
        <v>23082.005504000001</v>
      </c>
      <c r="AOO13" s="579"/>
      <c r="AOP13" s="580">
        <f>AOO13/AOM13</f>
        <v>0</v>
      </c>
      <c r="AOQ13" s="508">
        <f>'Proy 2022 vs 2019'!GU12*AOT$4</f>
        <v>23166.2464</v>
      </c>
      <c r="AOR13" s="508">
        <f>'Proy 2022 vs 2019'!GV12*AOT$4</f>
        <v>31737.757568000001</v>
      </c>
      <c r="AOS13" s="579"/>
      <c r="AOT13" s="580">
        <f>AOS13/AOQ13</f>
        <v>0</v>
      </c>
      <c r="AOU13" s="494">
        <f>ANS13+ANW13+AOA13+AOE13+AOI13+AOM13+AOQ13</f>
        <v>105301.12</v>
      </c>
      <c r="AOV13" s="489">
        <f>ANT13+ANX13+AOB13+AOF13+AOJ13+AON13+AOR13</f>
        <v>144262.5344</v>
      </c>
      <c r="AOW13" s="662">
        <f>ANU13+ANY13+AOC13+AOG13+AOK13+AOO13+AOS13</f>
        <v>0</v>
      </c>
      <c r="AOX13" s="663">
        <f>AOW13/AOU13</f>
        <v>0</v>
      </c>
      <c r="AOY13" s="508">
        <f>'Proy 2022 vs 2019'!HE12*APB$4</f>
        <v>12088.439999999999</v>
      </c>
      <c r="AOZ13" s="508">
        <f>'Proy 2022 vs 2019'!HF12*APB$4</f>
        <v>9912.5207999999984</v>
      </c>
      <c r="APA13" s="613"/>
      <c r="APB13" s="580">
        <f>APA13/AOY13</f>
        <v>0</v>
      </c>
      <c r="APC13" s="508">
        <f>'Proy 2022 vs 2019'!HE12*APF$4</f>
        <v>12088.439999999999</v>
      </c>
      <c r="APD13" s="508">
        <f>'Proy 2022 vs 2019'!HF12*APF$4</f>
        <v>9912.5207999999984</v>
      </c>
      <c r="APE13" s="613"/>
      <c r="APF13" s="580">
        <f>APE13/APC13</f>
        <v>0</v>
      </c>
      <c r="APG13" s="508">
        <f>'Proy 2022 vs 2019'!HE12*APJ$4</f>
        <v>12088.439999999999</v>
      </c>
      <c r="APH13" s="508">
        <f>'Proy 2022 vs 2019'!HF12*APJ$4</f>
        <v>9912.5207999999984</v>
      </c>
      <c r="API13" s="613"/>
      <c r="APJ13" s="580">
        <f>API13/APG13</f>
        <v>0</v>
      </c>
      <c r="APK13" s="508">
        <f>'Proy 2022 vs 2019'!HE12*APN$4</f>
        <v>12088.439999999999</v>
      </c>
      <c r="APL13" s="508">
        <f>'Proy 2022 vs 2019'!HF12*APN$4</f>
        <v>9912.5207999999984</v>
      </c>
      <c r="APM13" s="613"/>
      <c r="APN13" s="580">
        <f>APM13/APK13</f>
        <v>0</v>
      </c>
      <c r="APO13" s="508">
        <f>'Proy 2022 vs 2019'!HE12*APR$4</f>
        <v>14103.180000000002</v>
      </c>
      <c r="APP13" s="508">
        <f>'Proy 2022 vs 2019'!HF12*APR$4</f>
        <v>11564.607600000001</v>
      </c>
      <c r="APQ13" s="613"/>
      <c r="APR13" s="580">
        <f>APQ13/APO13</f>
        <v>0</v>
      </c>
      <c r="APS13" s="508">
        <f>'Proy 2022 vs 2019'!HE12*APV$4</f>
        <v>16117.92</v>
      </c>
      <c r="APT13" s="508">
        <f>'Proy 2022 vs 2019'!HF12*APV$4</f>
        <v>13216.6944</v>
      </c>
      <c r="APU13" s="613"/>
      <c r="APV13" s="580">
        <f>APU13/APS13</f>
        <v>0</v>
      </c>
      <c r="APW13" s="508">
        <f>'Proy 2022 vs 2019'!HE12*APZ$4</f>
        <v>22162.14</v>
      </c>
      <c r="APX13" s="508">
        <f>'Proy 2022 vs 2019'!HF12*APZ$4</f>
        <v>18172.9548</v>
      </c>
      <c r="APY13" s="613"/>
      <c r="APZ13" s="580">
        <f>APY13/APW13</f>
        <v>0</v>
      </c>
      <c r="AQA13" s="494">
        <f>AOY13+APC13+APG13+APK13+APO13+APS13+APW13</f>
        <v>100737</v>
      </c>
      <c r="AQB13" s="489">
        <f>AOZ13+APD13+APH13+APL13+APP13+APT13+APX13</f>
        <v>82604.34</v>
      </c>
      <c r="AQC13" s="607">
        <f>APA13+APE13+API13+APM13+APQ13+APU13+APY13</f>
        <v>0</v>
      </c>
      <c r="AQD13" s="590">
        <f>AQC13/AQA13</f>
        <v>0</v>
      </c>
      <c r="AQE13" s="508">
        <f>'Proy 2022 vs 2019'!HJ12*AQH$4</f>
        <v>13862.162399999999</v>
      </c>
      <c r="AQF13" s="508">
        <f>'Proy 2022 vs 2019'!HK12*AQH$4</f>
        <v>11366.973168</v>
      </c>
      <c r="AQG13" s="579"/>
      <c r="AQH13" s="580">
        <f>AQG13/AQE13</f>
        <v>0</v>
      </c>
      <c r="AQI13" s="508">
        <f>'Proy 2022 vs 2019'!HJ12*AQL$4</f>
        <v>13862.162399999999</v>
      </c>
      <c r="AQJ13" s="508">
        <f>'Proy 2022 vs 2019'!HK12*AQL$4</f>
        <v>11366.973168</v>
      </c>
      <c r="AQK13" s="579"/>
      <c r="AQL13" s="580">
        <f>AQK13/AQI13</f>
        <v>0</v>
      </c>
      <c r="AQM13" s="508">
        <f>'Proy 2022 vs 2019'!HJ12*AQP$4</f>
        <v>13862.162399999999</v>
      </c>
      <c r="AQN13" s="508">
        <f>'Proy 2022 vs 2019'!HK12*AQP$4</f>
        <v>11366.973168</v>
      </c>
      <c r="AQO13" s="579"/>
      <c r="AQP13" s="580">
        <f>AQO13/AQM13</f>
        <v>0</v>
      </c>
      <c r="AQQ13" s="508">
        <f>'Proy 2022 vs 2019'!HJ12*AQT$4</f>
        <v>13862.162399999999</v>
      </c>
      <c r="AQR13" s="508">
        <f>'Proy 2022 vs 2019'!HK12*AQT$4</f>
        <v>11366.973168</v>
      </c>
      <c r="AQS13" s="579"/>
      <c r="AQT13" s="580">
        <f>AQS13/AQQ13</f>
        <v>0</v>
      </c>
      <c r="AQU13" s="508">
        <f>'Proy 2022 vs 2019'!HJ12*AQX$4</f>
        <v>16172.522800000002</v>
      </c>
      <c r="AQV13" s="508">
        <f>'Proy 2022 vs 2019'!HK12*AQX$4</f>
        <v>13261.468696000002</v>
      </c>
      <c r="AQW13" s="579"/>
      <c r="AQX13" s="580">
        <f>AQW13/AQU13</f>
        <v>0</v>
      </c>
      <c r="AQY13" s="508">
        <f>'Proy 2022 vs 2019'!HJ12*ARB$4</f>
        <v>18482.8832</v>
      </c>
      <c r="AQZ13" s="508">
        <f>'Proy 2022 vs 2019'!HK12*ARB$4</f>
        <v>15155.964224000001</v>
      </c>
      <c r="ARA13" s="579"/>
      <c r="ARB13" s="580">
        <f>ARA13/AQY13</f>
        <v>0</v>
      </c>
      <c r="ARC13" s="508">
        <f>'Proy 2022 vs 2019'!HJ12*ARF$4</f>
        <v>25413.964400000001</v>
      </c>
      <c r="ARD13" s="508">
        <f>'Proy 2022 vs 2019'!HK12*ARF$4</f>
        <v>20839.450808000001</v>
      </c>
      <c r="ARE13" s="579"/>
      <c r="ARF13" s="580">
        <f>ARE13/ARC13</f>
        <v>0</v>
      </c>
      <c r="ARG13" s="494">
        <f>AQE13+AQI13+AQM13+AQQ13+AQU13+AQY13+ARC13</f>
        <v>115518.01999999999</v>
      </c>
      <c r="ARH13" s="489">
        <f>AQF13+AQJ13+AQN13+AQR13+AQV13+AQZ13+ARD13</f>
        <v>94724.776400000002</v>
      </c>
      <c r="ARI13" s="608">
        <f>AQG13+AQK13+AQO13+AQS13+AQW13+ARA13+ARE13</f>
        <v>0</v>
      </c>
      <c r="ARJ13" s="590">
        <f>ARI13/ARG13</f>
        <v>0</v>
      </c>
      <c r="ARK13" s="508">
        <f>'Proy 2022 vs 2019'!HO12*ARN$4</f>
        <v>11177.606400000001</v>
      </c>
      <c r="ARL13" s="508">
        <f>'Proy 2022 vs 2019'!HP12*ARN$4</f>
        <v>9165.6372479999991</v>
      </c>
      <c r="ARM13" s="579"/>
      <c r="ARN13" s="580">
        <f>ARM13/ARK13</f>
        <v>0</v>
      </c>
      <c r="ARO13" s="508">
        <f>'Proy 2022 vs 2019'!HO12*ARR$4</f>
        <v>11177.606400000001</v>
      </c>
      <c r="ARP13" s="508">
        <f>'Proy 2022 vs 2019'!HP12*ARR$4</f>
        <v>9165.6372479999991</v>
      </c>
      <c r="ARQ13" s="579"/>
      <c r="ARR13" s="580">
        <f>ARQ13/ARO13</f>
        <v>0</v>
      </c>
      <c r="ARS13" s="508">
        <f>'Proy 2022 vs 2019'!HO12*ARV$4</f>
        <v>11177.606400000001</v>
      </c>
      <c r="ART13" s="508">
        <f>'Proy 2022 vs 2019'!HP12*ARV$4</f>
        <v>9165.6372479999991</v>
      </c>
      <c r="ARU13" s="579"/>
      <c r="ARV13" s="580">
        <f>ARU13/ARS13</f>
        <v>0</v>
      </c>
      <c r="ARW13" s="508">
        <f>'Proy 2022 vs 2019'!HO12*ARZ$4</f>
        <v>11177.606400000001</v>
      </c>
      <c r="ARX13" s="508">
        <f>'Proy 2022 vs 2019'!HP12*ARZ$4</f>
        <v>9165.6372479999991</v>
      </c>
      <c r="ARY13" s="579"/>
      <c r="ARZ13" s="580">
        <f>ARY13/ARW13</f>
        <v>0</v>
      </c>
      <c r="ASA13" s="508">
        <f>'Proy 2022 vs 2019'!HO12*ASD$4</f>
        <v>13040.540800000001</v>
      </c>
      <c r="ASB13" s="508">
        <f>'Proy 2022 vs 2019'!HP12*ASD$4</f>
        <v>10693.243456000002</v>
      </c>
      <c r="ASC13" s="579"/>
      <c r="ASD13" s="580">
        <f>ASC13/ASA13</f>
        <v>0</v>
      </c>
      <c r="ASE13" s="508">
        <f>'Proy 2022 vs 2019'!HO12*ASH$4</f>
        <v>14903.475200000001</v>
      </c>
      <c r="ASF13" s="508">
        <f>'Proy 2022 vs 2019'!HP12*ASH$4</f>
        <v>12220.849664000001</v>
      </c>
      <c r="ASG13" s="579"/>
      <c r="ASH13" s="580">
        <f>ASG13/ASE13</f>
        <v>0</v>
      </c>
      <c r="ASI13" s="508">
        <f>'Proy 2022 vs 2019'!HO12*ASL$4</f>
        <v>20492.278399999999</v>
      </c>
      <c r="ASJ13" s="508">
        <f>'Proy 2022 vs 2019'!HP12*ASL$4</f>
        <v>16803.668288000001</v>
      </c>
      <c r="ASK13" s="579"/>
      <c r="ASL13" s="580">
        <f>ASK13/ASI13</f>
        <v>0</v>
      </c>
      <c r="ASM13" s="494">
        <f>ARK13+ARO13+ARS13+ARW13+ASA13+ASE13+ASI13</f>
        <v>93146.72</v>
      </c>
      <c r="ASN13" s="489">
        <f>ARL13+ARP13+ART13+ARX13+ASB13+ASF13+ASJ13</f>
        <v>76380.310400000002</v>
      </c>
      <c r="ASO13" s="608">
        <f>ARM13+ARQ13+ARU13+ARY13+ASC13+ASG13+ASK13</f>
        <v>0</v>
      </c>
      <c r="ASP13" s="590">
        <f>ASO13/ASM13</f>
        <v>0</v>
      </c>
      <c r="ASQ13" s="508">
        <f>'Proy 2022 vs 2019'!HT12*AST$4</f>
        <v>10649.1396</v>
      </c>
      <c r="ASR13" s="508">
        <f>'Proy 2022 vs 2019'!HU12*AST$4</f>
        <v>8732.2944719999996</v>
      </c>
      <c r="ASS13" s="579"/>
      <c r="AST13" s="580">
        <f>ASS13/ASQ13</f>
        <v>0</v>
      </c>
      <c r="ASU13" s="508">
        <f>'Proy 2022 vs 2019'!HT12*ASX$4</f>
        <v>10649.1396</v>
      </c>
      <c r="ASV13" s="508">
        <f>'Proy 2022 vs 2019'!HU12*ASX$4</f>
        <v>8732.2944719999996</v>
      </c>
      <c r="ASW13" s="579"/>
      <c r="ASX13" s="580">
        <f>ASW13/ASU13</f>
        <v>0</v>
      </c>
      <c r="ASY13" s="508">
        <f>'Proy 2022 vs 2019'!HT12*ATB$4</f>
        <v>10649.1396</v>
      </c>
      <c r="ASZ13" s="508">
        <f>'Proy 2022 vs 2019'!HU12*ATB$4</f>
        <v>8732.2944719999996</v>
      </c>
      <c r="ATA13" s="579"/>
      <c r="ATB13" s="580">
        <f>ATA13/ASY13</f>
        <v>0</v>
      </c>
      <c r="ATC13" s="508">
        <f>'Proy 2022 vs 2019'!HT12*ATF$4</f>
        <v>10649.1396</v>
      </c>
      <c r="ATD13" s="508">
        <f>'Proy 2022 vs 2019'!HU12*ATF$4</f>
        <v>8732.2944719999996</v>
      </c>
      <c r="ATE13" s="579"/>
      <c r="ATF13" s="580">
        <f>ATE13/ATC13</f>
        <v>0</v>
      </c>
      <c r="ATG13" s="508">
        <f>'Proy 2022 vs 2019'!HT12*ATJ$4</f>
        <v>12423.996200000001</v>
      </c>
      <c r="ATH13" s="508">
        <f>'Proy 2022 vs 2019'!HU12*ATJ$4</f>
        <v>10187.676884</v>
      </c>
      <c r="ATI13" s="579"/>
      <c r="ATJ13" s="580">
        <f>ATI13/ATG13</f>
        <v>0</v>
      </c>
      <c r="ATK13" s="508">
        <f>'Proy 2022 vs 2019'!HT12*ATN$4</f>
        <v>14198.852800000001</v>
      </c>
      <c r="ATL13" s="508">
        <f>'Proy 2022 vs 2019'!HU12*ATN$4</f>
        <v>11643.059295999999</v>
      </c>
      <c r="ATM13" s="579"/>
      <c r="ATN13" s="580">
        <f>ATM13/ATK13</f>
        <v>0</v>
      </c>
      <c r="ATO13" s="508">
        <f>'Proy 2022 vs 2019'!HT12*ATR$4</f>
        <v>19523.422600000002</v>
      </c>
      <c r="ATP13" s="508">
        <f>'Proy 2022 vs 2019'!HU12*ATR$4</f>
        <v>16009.206531999998</v>
      </c>
      <c r="ATQ13" s="579"/>
      <c r="ATR13" s="580">
        <f>ATQ13/ATO13</f>
        <v>0</v>
      </c>
      <c r="ATS13" s="494">
        <f>ASQ13+ASU13+ASY13+ATC13+ATG13+ATK13+ATO13</f>
        <v>88742.83</v>
      </c>
      <c r="ATT13" s="489">
        <f>ASR13+ASV13+ASZ13+ATD13+ATH13+ATL13+ATP13</f>
        <v>72769.120599999995</v>
      </c>
      <c r="ATU13" s="589">
        <f>ASS13+ASW13+ATA13+ATE13+ATI13+ATM13+ATQ13</f>
        <v>0</v>
      </c>
      <c r="ATV13" s="590">
        <f>ATU13/ATS13</f>
        <v>0</v>
      </c>
      <c r="ATW13" s="508">
        <f>'Proy 2022 vs 2019'!HY12*ATZ$4</f>
        <v>12309.163199999999</v>
      </c>
      <c r="ATX13" s="508">
        <f>'Proy 2022 vs 2019'!HZ12*ATZ$4</f>
        <v>10093.513824</v>
      </c>
      <c r="ATY13" s="579"/>
      <c r="ATZ13" s="580">
        <f>ATY13/ATW13</f>
        <v>0</v>
      </c>
      <c r="AUA13" s="508">
        <f>'Proy 2022 vs 2019'!HY12*AUD$4</f>
        <v>12309.163199999999</v>
      </c>
      <c r="AUB13" s="508">
        <f>'Proy 2022 vs 2019'!HZ12*AUD$4</f>
        <v>10093.513824</v>
      </c>
      <c r="AUC13" s="579"/>
      <c r="AUD13" s="580">
        <f>AUC13/AUA13</f>
        <v>0</v>
      </c>
      <c r="AUE13" s="508">
        <f>'Proy 2022 vs 2019'!HY12*AUH$4</f>
        <v>12309.163199999999</v>
      </c>
      <c r="AUF13" s="508">
        <f>'Proy 2022 vs 2019'!HZ12*AUH$4</f>
        <v>10093.513824</v>
      </c>
      <c r="AUG13" s="579"/>
      <c r="AUH13" s="580">
        <f>AUG13/AUE13</f>
        <v>0</v>
      </c>
      <c r="AUI13" s="508">
        <f>'Proy 2022 vs 2019'!HY12*AUL$4</f>
        <v>12309.163199999999</v>
      </c>
      <c r="AUJ13" s="508">
        <f>'Proy 2022 vs 2019'!HZ12*AUL$4</f>
        <v>10093.513824</v>
      </c>
      <c r="AUK13" s="579"/>
      <c r="AUL13" s="580">
        <f>AUK13/AUI13</f>
        <v>0</v>
      </c>
      <c r="AUM13" s="508">
        <f>'Proy 2022 vs 2019'!HY12*AUP$4</f>
        <v>14360.690400000001</v>
      </c>
      <c r="AUN13" s="508">
        <f>'Proy 2022 vs 2019'!HZ12*AUP$4</f>
        <v>11775.766128000001</v>
      </c>
      <c r="AUO13" s="579"/>
      <c r="AUP13" s="580">
        <f>AUO13/AUM13</f>
        <v>0</v>
      </c>
      <c r="AUQ13" s="508">
        <f>'Proy 2022 vs 2019'!HY12*AUT$4</f>
        <v>16412.2176</v>
      </c>
      <c r="AUR13" s="508">
        <f>'Proy 2022 vs 2019'!HZ12*AUT$4</f>
        <v>13458.018432000001</v>
      </c>
      <c r="AUS13" s="579"/>
      <c r="AUT13" s="580">
        <f>AUS13/AUQ13</f>
        <v>0</v>
      </c>
      <c r="AUU13" s="508">
        <f>'Proy 2022 vs 2019'!HY12*AUX$4</f>
        <v>22566.799200000001</v>
      </c>
      <c r="AUV13" s="508">
        <f>'Proy 2022 vs 2019'!HZ12*AUX$4</f>
        <v>18504.775344000001</v>
      </c>
      <c r="AUW13" s="579"/>
      <c r="AUX13" s="580">
        <f>AUW13/AUU13</f>
        <v>0</v>
      </c>
      <c r="AUY13" s="494">
        <f>ATW13+AUA13+AUE13+AUI13+AUM13+AUQ13+AUU13</f>
        <v>102576.35999999999</v>
      </c>
      <c r="AUZ13" s="489">
        <f>ATX13+AUB13+AUF13+AUJ13+AUN13+AUR13+AUV13</f>
        <v>84112.6152</v>
      </c>
      <c r="AVA13" s="589">
        <f>ATY13+AUC13+AUG13+AUK13+AUO13+AUS13+AUW13</f>
        <v>0</v>
      </c>
      <c r="AVB13" s="590">
        <f>AVA13/AUY13</f>
        <v>0</v>
      </c>
      <c r="AVC13" s="508">
        <f>'Proy 2022 vs 2019'!IH12*AVF$4</f>
        <v>10558.116</v>
      </c>
      <c r="AVD13" s="508">
        <f>'Proy 2022 vs 2019'!II12*AVF$4</f>
        <v>9291.1420800000014</v>
      </c>
      <c r="AVE13" s="613"/>
      <c r="AVF13" s="580">
        <f>AVE13/AVC13</f>
        <v>0</v>
      </c>
      <c r="AVG13" s="508">
        <f>'Proy 2022 vs 2019'!IH12*AVJ$4</f>
        <v>10558.116</v>
      </c>
      <c r="AVH13" s="508">
        <f>'Proy 2022 vs 2019'!II12*AVJ$4</f>
        <v>9291.1420800000014</v>
      </c>
      <c r="AVI13" s="579"/>
      <c r="AVJ13" s="580">
        <f>AVI13/AVG13</f>
        <v>0</v>
      </c>
      <c r="AVK13" s="508">
        <f>'Proy 2022 vs 2019'!IH12*AVN$4</f>
        <v>10558.116</v>
      </c>
      <c r="AVL13" s="508">
        <f>'Proy 2022 vs 2019'!II12*AVN$4</f>
        <v>9291.1420800000014</v>
      </c>
      <c r="AVM13" s="579"/>
      <c r="AVN13" s="580">
        <f>AVM13/AVK13</f>
        <v>0</v>
      </c>
      <c r="AVO13" s="508">
        <f>'Proy 2022 vs 2019'!IH12*AVR$4</f>
        <v>10558.116</v>
      </c>
      <c r="AVP13" s="508">
        <f>'Proy 2022 vs 2019'!II12*AVR$4</f>
        <v>9291.1420800000014</v>
      </c>
      <c r="AVQ13" s="579"/>
      <c r="AVR13" s="580">
        <f>AVQ13/AVO13</f>
        <v>0</v>
      </c>
      <c r="AVS13" s="508">
        <f>'Proy 2022 vs 2019'!IH12*AVV$4</f>
        <v>12317.802000000001</v>
      </c>
      <c r="AVT13" s="508">
        <f>'Proy 2022 vs 2019'!II12*AVV$4</f>
        <v>10839.665760000002</v>
      </c>
      <c r="AVU13" s="579"/>
      <c r="AVV13" s="580">
        <f>AVU13/AVS13</f>
        <v>0</v>
      </c>
      <c r="AVW13" s="508">
        <f>'Proy 2022 vs 2019'!IH12*AVZ$4</f>
        <v>14077.488000000001</v>
      </c>
      <c r="AVX13" s="508">
        <f>'Proy 2022 vs 2019'!II12*AVZ$4</f>
        <v>12388.189440000002</v>
      </c>
      <c r="AVY13" s="579"/>
      <c r="AVZ13" s="580">
        <f>AVY13/AVW13</f>
        <v>0</v>
      </c>
      <c r="AWA13" s="508">
        <f>'Proy 2022 vs 2019'!IH12*AWD$4</f>
        <v>19356.546000000002</v>
      </c>
      <c r="AWB13" s="508">
        <f>'Proy 2022 vs 2019'!II12*AWD$4</f>
        <v>17033.760480000001</v>
      </c>
      <c r="AWC13" s="579"/>
      <c r="AWD13" s="580">
        <f>AWC13/AWA13</f>
        <v>0</v>
      </c>
      <c r="AWE13" s="494">
        <f>AVC13+AVG13+AVK13+AVO13+AVS13+AVW13+AWA13</f>
        <v>87984.3</v>
      </c>
      <c r="AWF13" s="489">
        <f>AVD13+AVH13+AVL13+AVP13+AVT13+AVX13+AWB13</f>
        <v>77426.184000000008</v>
      </c>
      <c r="AWG13" s="670">
        <f>AVE13+AVI13+AVM13+AVQ13+AVU13+AVY13+AWC13</f>
        <v>0</v>
      </c>
      <c r="AWH13" s="663">
        <f>AWG13/AWE13</f>
        <v>0</v>
      </c>
      <c r="AWI13" s="508">
        <f>'Proy 2022 vs 2019'!IM12*AWL$4</f>
        <v>11834.4288</v>
      </c>
      <c r="AWJ13" s="508">
        <f>'Proy 2022 vs 2019'!IN12*AWL$4</f>
        <v>10414.297344000001</v>
      </c>
      <c r="AWK13" s="579"/>
      <c r="AWL13" s="580">
        <f>AWK13/AWI13</f>
        <v>0</v>
      </c>
      <c r="AWM13" s="508">
        <f>'Proy 2022 vs 2019'!IM12*AWP$4</f>
        <v>11834.4288</v>
      </c>
      <c r="AWN13" s="508">
        <f>'Proy 2022 vs 2019'!IN12*AWP$4</f>
        <v>10414.297344000001</v>
      </c>
      <c r="AWO13" s="579"/>
      <c r="AWP13" s="580">
        <f>AWO13/AWM13</f>
        <v>0</v>
      </c>
      <c r="AWQ13" s="508">
        <f>'Proy 2022 vs 2019'!IM12*AWT$4</f>
        <v>11834.4288</v>
      </c>
      <c r="AWR13" s="508">
        <f>'Proy 2022 vs 2019'!IN12*AWT$4</f>
        <v>10414.297344000001</v>
      </c>
      <c r="AWS13" s="579"/>
      <c r="AWT13" s="580">
        <f>AWS13/AWQ13</f>
        <v>0</v>
      </c>
      <c r="AWU13" s="508">
        <f>'Proy 2022 vs 2019'!IM12*AWX$4</f>
        <v>11834.4288</v>
      </c>
      <c r="AWV13" s="508">
        <f>'Proy 2022 vs 2019'!IN12*AWX$4</f>
        <v>10414.297344000001</v>
      </c>
      <c r="AWW13" s="579"/>
      <c r="AWX13" s="580">
        <f>AWW13/AWU13</f>
        <v>0</v>
      </c>
      <c r="AWY13" s="508">
        <f>'Proy 2022 vs 2019'!IM12*AXB$4</f>
        <v>13806.833600000002</v>
      </c>
      <c r="AWZ13" s="508">
        <f>'Proy 2022 vs 2019'!IN12*AXB$4</f>
        <v>12150.013568000002</v>
      </c>
      <c r="AXA13" s="579"/>
      <c r="AXB13" s="580">
        <f>AXA13/AWY13</f>
        <v>0</v>
      </c>
      <c r="AXC13" s="508">
        <f>'Proy 2022 vs 2019'!IM12*AXF$4</f>
        <v>15779.238400000002</v>
      </c>
      <c r="AXD13" s="508">
        <f>'Proy 2022 vs 2019'!IN12*AXF$4</f>
        <v>13885.729792000002</v>
      </c>
      <c r="AXE13" s="579"/>
      <c r="AXF13" s="580">
        <f>AXE13/AXC13</f>
        <v>0</v>
      </c>
      <c r="AXG13" s="508">
        <f>'Proy 2022 vs 2019'!IM12*AXJ$4</f>
        <v>21696.452800000003</v>
      </c>
      <c r="AXH13" s="508">
        <f>'Proy 2022 vs 2019'!IN12*AXJ$4</f>
        <v>19092.878464000001</v>
      </c>
      <c r="AXI13" s="579"/>
      <c r="AXJ13" s="580">
        <f>AXI13/AXG13</f>
        <v>0</v>
      </c>
      <c r="AXK13" s="494">
        <f>AWI13+AWM13+AWQ13+AWU13+AWY13+AXC13+AXG13</f>
        <v>98620.24</v>
      </c>
      <c r="AXL13" s="489">
        <f>AWJ13+AWN13+AWR13+AWV13+AWZ13+AXD13+AXH13</f>
        <v>86785.811199999996</v>
      </c>
      <c r="AXM13" s="671">
        <f>AWK13+AWO13+AWS13+AWW13+AXA13+AXE13+AXI13</f>
        <v>0</v>
      </c>
      <c r="AXN13" s="663">
        <f>AXM13/AXK13</f>
        <v>0</v>
      </c>
      <c r="AXO13" s="508">
        <f>'Proy 2022 vs 2019'!IR12*AXR$4</f>
        <v>12024.96</v>
      </c>
      <c r="AXP13" s="508">
        <f>'Proy 2022 vs 2019'!IS12*AXR$4</f>
        <v>10581.9648</v>
      </c>
      <c r="AXQ13" s="579"/>
      <c r="AXR13" s="580">
        <f>AXQ13/AXO13</f>
        <v>0</v>
      </c>
      <c r="AXS13" s="508">
        <f>'Proy 2022 vs 2019'!IR12*AXV$4</f>
        <v>12024.96</v>
      </c>
      <c r="AXT13" s="508">
        <f>'Proy 2022 vs 2019'!IS12*AXV$4</f>
        <v>10581.9648</v>
      </c>
      <c r="AXU13" s="579"/>
      <c r="AXV13" s="580">
        <f>AXU13/AXS13</f>
        <v>0</v>
      </c>
      <c r="AXW13" s="508">
        <f>'Proy 2022 vs 2019'!IR12*AXZ$4</f>
        <v>12024.96</v>
      </c>
      <c r="AXX13" s="508">
        <f>'Proy 2022 vs 2019'!IS12*AXZ$4</f>
        <v>10581.9648</v>
      </c>
      <c r="AXY13" s="579"/>
      <c r="AXZ13" s="580">
        <f>AXY13/AXW13</f>
        <v>0</v>
      </c>
      <c r="AYA13" s="508">
        <f>'Proy 2022 vs 2019'!IR12*AYD$4</f>
        <v>12024.96</v>
      </c>
      <c r="AYB13" s="508">
        <f>'Proy 2022 vs 2019'!IS12*AYD$4</f>
        <v>10581.9648</v>
      </c>
      <c r="AYC13" s="579"/>
      <c r="AYD13" s="580">
        <f>AYC13/AYA13</f>
        <v>0</v>
      </c>
      <c r="AYE13" s="508">
        <f>'Proy 2022 vs 2019'!IR12*AYH$4</f>
        <v>14029.12</v>
      </c>
      <c r="AYF13" s="508">
        <f>'Proy 2022 vs 2019'!IS12*AYH$4</f>
        <v>12345.625599999999</v>
      </c>
      <c r="AYG13" s="579"/>
      <c r="AYH13" s="580">
        <f>AYG13/AYE13</f>
        <v>0</v>
      </c>
      <c r="AYI13" s="508">
        <f>'Proy 2022 vs 2019'!IR12*AYL$4</f>
        <v>16033.28</v>
      </c>
      <c r="AYJ13" s="508">
        <f>'Proy 2022 vs 2019'!IS12*AYL$4</f>
        <v>14109.286399999999</v>
      </c>
      <c r="AYK13" s="579"/>
      <c r="AYL13" s="580">
        <f>AYK13/AYI13</f>
        <v>0</v>
      </c>
      <c r="AYM13" s="508">
        <f>'Proy 2022 vs 2019'!IR12*AYP$4</f>
        <v>22045.759999999998</v>
      </c>
      <c r="AYN13" s="508">
        <f>'Proy 2022 vs 2019'!IS12*AYP$4</f>
        <v>19400.268799999998</v>
      </c>
      <c r="AYO13" s="579"/>
      <c r="AYP13" s="580">
        <f>AYO13/AYM13</f>
        <v>0</v>
      </c>
      <c r="AYQ13" s="494">
        <f>AXO13+AXS13+AXW13+AYA13+AYE13+AYI13+AYM13</f>
        <v>100208</v>
      </c>
      <c r="AYR13" s="489">
        <f>AXP13+AXT13+AXX13+AYB13+AYF13+AYJ13+AYN13</f>
        <v>88183.040000000008</v>
      </c>
      <c r="AYS13" s="671">
        <f>AXQ13+AXU13+AXY13+AYC13+AYG13+AYK13+AYO13</f>
        <v>0</v>
      </c>
      <c r="AYT13" s="663">
        <f>AYS13/AYQ13</f>
        <v>0</v>
      </c>
      <c r="AYU13" s="508">
        <f>'Proy 2022 vs 2019'!IW12*AYX$4</f>
        <v>17958.679199999999</v>
      </c>
      <c r="AYV13" s="508">
        <f>'Proy 2022 vs 2019'!IX12*AYX$4</f>
        <v>15803.637695999998</v>
      </c>
      <c r="AYW13" s="579"/>
      <c r="AYX13" s="580">
        <f>AYW13/AYU13</f>
        <v>0</v>
      </c>
      <c r="AYY13" s="508">
        <f>'Proy 2022 vs 2019'!IW12*AZB$4</f>
        <v>17958.679199999999</v>
      </c>
      <c r="AYZ13" s="508">
        <f>'Proy 2022 vs 2019'!IX12*AZB$4</f>
        <v>15803.637695999998</v>
      </c>
      <c r="AZA13" s="579"/>
      <c r="AZB13" s="580">
        <f>AZA13/AYY13</f>
        <v>0</v>
      </c>
      <c r="AZC13" s="508">
        <f>'Proy 2022 vs 2019'!IW12*AZF$4</f>
        <v>17958.679199999999</v>
      </c>
      <c r="AZD13" s="508">
        <f>'Proy 2022 vs 2019'!IX12*AZF$4</f>
        <v>15803.637695999998</v>
      </c>
      <c r="AZE13" s="579"/>
      <c r="AZF13" s="580">
        <f>AZE13/AZC13</f>
        <v>0</v>
      </c>
      <c r="AZG13" s="508">
        <f>'Proy 2022 vs 2019'!IW12*AZJ$4</f>
        <v>17958.679199999999</v>
      </c>
      <c r="AZH13" s="508">
        <f>'Proy 2022 vs 2019'!IX12*AZJ$4</f>
        <v>15803.637695999998</v>
      </c>
      <c r="AZI13" s="579"/>
      <c r="AZJ13" s="580">
        <f>AZI13/AZG13</f>
        <v>0</v>
      </c>
      <c r="AZK13" s="508">
        <f>'Proy 2022 vs 2019'!IW12*AZN$4</f>
        <v>20951.792400000002</v>
      </c>
      <c r="AZL13" s="508">
        <f>'Proy 2022 vs 2019'!IX12*AZN$4</f>
        <v>18437.577312000001</v>
      </c>
      <c r="AZM13" s="579"/>
      <c r="AZN13" s="580">
        <f>AZM13/AZK13</f>
        <v>0</v>
      </c>
      <c r="AZO13" s="508">
        <f>'Proy 2022 vs 2019'!IW12*AZR$4</f>
        <v>23944.905600000002</v>
      </c>
      <c r="AZP13" s="508">
        <f>'Proy 2022 vs 2019'!IX12*AZR$4</f>
        <v>21071.516927999997</v>
      </c>
      <c r="AZQ13" s="579"/>
      <c r="AZR13" s="580">
        <f>AZQ13/AZO13</f>
        <v>0</v>
      </c>
      <c r="AZS13" s="508">
        <f>'Proy 2022 vs 2019'!IW12*AZV$4</f>
        <v>32924.245199999998</v>
      </c>
      <c r="AZT13" s="508">
        <f>'Proy 2022 vs 2019'!IX12*AZV$4</f>
        <v>28973.335775999996</v>
      </c>
      <c r="AZU13" s="579"/>
      <c r="AZV13" s="580">
        <f>AZU13/AZS13</f>
        <v>0</v>
      </c>
      <c r="AZW13" s="494">
        <f>AYU13+AYY13+AZC13+AZG13+AZK13+AZO13+AZS13</f>
        <v>149655.66</v>
      </c>
      <c r="AZX13" s="489">
        <f>AYV13+AYZ13+AZD13+AZH13+AZL13+AZP13+AZT13</f>
        <v>131696.98079999999</v>
      </c>
      <c r="AZY13" s="662">
        <f>AYW13+AZA13+AZE13+AZI13+AZM13+AZQ13+AZU13</f>
        <v>0</v>
      </c>
      <c r="AZZ13" s="663">
        <f>AZY13/AZW13</f>
        <v>0</v>
      </c>
      <c r="BAA13" s="508">
        <f>'Proy 2022 vs 2019'!JG12*BAD$4</f>
        <v>11735.578799999999</v>
      </c>
      <c r="BAB13" s="508">
        <f>'Proy 2022 vs 2019'!JH12*BAD$4</f>
        <v>10679.376708</v>
      </c>
      <c r="BAC13" s="613"/>
      <c r="BAD13" s="580">
        <f>BAC13/BAA13</f>
        <v>0</v>
      </c>
      <c r="BAE13" s="508">
        <f>'Proy 2022 vs 2019'!JG12*BAH$4</f>
        <v>11735.578799999999</v>
      </c>
      <c r="BAF13" s="508">
        <f>'Proy 2022 vs 2019'!JH12*BAH$4</f>
        <v>10679.376708</v>
      </c>
      <c r="BAG13" s="579"/>
      <c r="BAH13" s="580">
        <f>BAG13/BAE13</f>
        <v>0</v>
      </c>
      <c r="BAI13" s="508">
        <f>'Proy 2022 vs 2019'!JG12*BAL$4</f>
        <v>11735.578799999999</v>
      </c>
      <c r="BAJ13" s="508">
        <f>'Proy 2022 vs 2019'!JH12*BAL$4</f>
        <v>10679.376708</v>
      </c>
      <c r="BAK13" s="579"/>
      <c r="BAL13" s="580">
        <f>BAK13/BAI13</f>
        <v>0</v>
      </c>
      <c r="BAM13" s="508">
        <f>'Proy 2022 vs 2019'!JG12*BAP$4</f>
        <v>11735.578799999999</v>
      </c>
      <c r="BAN13" s="508">
        <f>'Proy 2022 vs 2019'!JH12*BAP$4</f>
        <v>10679.376708</v>
      </c>
      <c r="BAO13" s="579"/>
      <c r="BAP13" s="580">
        <f>BAO13/BAM13</f>
        <v>0</v>
      </c>
      <c r="BAQ13" s="508">
        <f>'Proy 2022 vs 2019'!JG12*BAT$4</f>
        <v>13691.508600000003</v>
      </c>
      <c r="BAR13" s="508">
        <f>'Proy 2022 vs 2019'!JH12*BAT$4</f>
        <v>12459.272826000002</v>
      </c>
      <c r="BAS13" s="579"/>
      <c r="BAT13" s="580">
        <f>BAS13/BAQ13</f>
        <v>0</v>
      </c>
      <c r="BAU13" s="508">
        <f>'Proy 2022 vs 2019'!JG12*BAX$4</f>
        <v>15647.438400000001</v>
      </c>
      <c r="BAV13" s="508">
        <f>'Proy 2022 vs 2019'!JH12*BAX$4</f>
        <v>14239.168944000001</v>
      </c>
      <c r="BAW13" s="579"/>
      <c r="BAX13" s="580">
        <f>BAW13/BAU13</f>
        <v>0</v>
      </c>
      <c r="BAY13" s="508">
        <f>'Proy 2022 vs 2019'!JG12*BBB$4</f>
        <v>21515.227800000001</v>
      </c>
      <c r="BAZ13" s="508">
        <f>'Proy 2022 vs 2019'!JH12*BBB$4</f>
        <v>19578.857298000003</v>
      </c>
      <c r="BBA13" s="579"/>
      <c r="BBB13" s="580">
        <f>BBA13/BAY13</f>
        <v>0</v>
      </c>
      <c r="BBC13" s="494">
        <f>BAA13+BAE13+BAI13+BAM13+BAQ13+BAU13+BAY13</f>
        <v>97796.489999999991</v>
      </c>
      <c r="BBD13" s="489">
        <f>BAB13+BAF13+BAJ13+BAN13+BAR13+BAV13+BAZ13</f>
        <v>88994.805900000007</v>
      </c>
      <c r="BBE13" s="637">
        <f>BAC13+BAG13+BAK13+BAO13+BAS13+BAW13+BBA13</f>
        <v>0</v>
      </c>
      <c r="BBF13" s="639">
        <f>BBE13/BBC13</f>
        <v>0</v>
      </c>
      <c r="BBG13" s="508">
        <f>'Proy 2022 vs 2019'!JL12*BBJ$4</f>
        <v>16734.557999999997</v>
      </c>
      <c r="BBH13" s="508">
        <f>'Proy 2022 vs 2019'!JM12*BBJ$4</f>
        <v>15228.447779999999</v>
      </c>
      <c r="BBI13" s="579"/>
      <c r="BBJ13" s="580">
        <f>BBI13/BBG13</f>
        <v>0</v>
      </c>
      <c r="BBK13" s="508">
        <f>'Proy 2022 vs 2019'!JL12*BBN$4</f>
        <v>16734.557999999997</v>
      </c>
      <c r="BBL13" s="508">
        <f>'Proy 2022 vs 2019'!JM12*BBN$4</f>
        <v>15228.447779999999</v>
      </c>
      <c r="BBM13" s="579"/>
      <c r="BBN13" s="580">
        <f>BBM13/BBK13</f>
        <v>0</v>
      </c>
      <c r="BBO13" s="508">
        <f>'Proy 2022 vs 2019'!JL12*BBR$4</f>
        <v>16734.557999999997</v>
      </c>
      <c r="BBP13" s="508">
        <f>'Proy 2022 vs 2019'!JM12*BBR$4</f>
        <v>15228.447779999999</v>
      </c>
      <c r="BBQ13" s="579"/>
      <c r="BBR13" s="580">
        <f>BBQ13/BBO13</f>
        <v>0</v>
      </c>
      <c r="BBS13" s="508">
        <f>'Proy 2022 vs 2019'!JL12*BBV$4</f>
        <v>16734.557999999997</v>
      </c>
      <c r="BBT13" s="508">
        <f>'Proy 2022 vs 2019'!JM12*BBV$4</f>
        <v>15228.447779999999</v>
      </c>
      <c r="BBU13" s="579"/>
      <c r="BBV13" s="580">
        <f>BBU13/BBS13</f>
        <v>0</v>
      </c>
      <c r="BBW13" s="508">
        <f>'Proy 2022 vs 2019'!JL12*BBZ$4</f>
        <v>19523.651000000002</v>
      </c>
      <c r="BBX13" s="508">
        <f>'Proy 2022 vs 2019'!JM12*BBZ$4</f>
        <v>17766.522410000001</v>
      </c>
      <c r="BBY13" s="579"/>
      <c r="BBZ13" s="580">
        <f>BBY13/BBW13</f>
        <v>0</v>
      </c>
      <c r="BCA13" s="508">
        <f>'Proy 2022 vs 2019'!JL12*BCD$4</f>
        <v>22312.743999999999</v>
      </c>
      <c r="BCB13" s="508">
        <f>'Proy 2022 vs 2019'!JM12*BCD$4</f>
        <v>20304.597040000001</v>
      </c>
      <c r="BCC13" s="579"/>
      <c r="BCD13" s="580">
        <f>BCC13/BCA13</f>
        <v>0</v>
      </c>
      <c r="BCE13" s="508">
        <f>'Proy 2022 vs 2019'!JL12*BCH$4</f>
        <v>30680.022999999997</v>
      </c>
      <c r="BCF13" s="508">
        <f>'Proy 2022 vs 2019'!JM12*BCH$4</f>
        <v>27918.820929999998</v>
      </c>
      <c r="BCG13" s="579"/>
      <c r="BCH13" s="580">
        <f>BCG13/BCE13</f>
        <v>0</v>
      </c>
      <c r="BCI13" s="494">
        <f>BBG13+BBK13+BBO13+BBS13+BBW13+BCA13+BCE13</f>
        <v>139454.64999999997</v>
      </c>
      <c r="BCJ13" s="489">
        <f>BBH13+BBL13+BBP13+BBT13+BBX13+BCB13+BCF13</f>
        <v>126903.73150000001</v>
      </c>
      <c r="BCK13" s="643">
        <f>BBI13+BBM13+BBQ13+BBU13+BBY13+BCC13+BCG13</f>
        <v>0</v>
      </c>
      <c r="BCL13" s="639">
        <f>BCK13/BCI13</f>
        <v>0</v>
      </c>
      <c r="BCM13" s="508">
        <f>'Proy 2022 vs 2019'!JQ12*BCP$4</f>
        <v>19951.151999999998</v>
      </c>
      <c r="BCN13" s="508">
        <f>'Proy 2022 vs 2019'!JR12*BCP$4</f>
        <v>18155.548319999998</v>
      </c>
      <c r="BCO13" s="579"/>
      <c r="BCP13" s="580">
        <f>BCO13/BCM13</f>
        <v>0</v>
      </c>
      <c r="BCQ13" s="508">
        <f>'Proy 2022 vs 2019'!JQ12*BCT$4</f>
        <v>19951.151999999998</v>
      </c>
      <c r="BCR13" s="508">
        <f>'Proy 2022 vs 2019'!JR12*BCT$4</f>
        <v>18155.548319999998</v>
      </c>
      <c r="BCS13" s="579"/>
      <c r="BCT13" s="580">
        <f>BCS13/BCQ13</f>
        <v>0</v>
      </c>
      <c r="BCU13" s="508">
        <f>'Proy 2022 vs 2019'!JQ12*BCX$4</f>
        <v>19951.151999999998</v>
      </c>
      <c r="BCV13" s="508">
        <f>'Proy 2022 vs 2019'!JR12*BCX$4</f>
        <v>18155.548319999998</v>
      </c>
      <c r="BCW13" s="579"/>
      <c r="BCX13" s="580">
        <f>BCW13/BCU13</f>
        <v>0</v>
      </c>
      <c r="BCY13" s="508">
        <f>'Proy 2022 vs 2019'!JQ12*BDB$4</f>
        <v>19951.151999999998</v>
      </c>
      <c r="BCZ13" s="508">
        <f>'Proy 2022 vs 2019'!JR12*BDB$4</f>
        <v>18155.548319999998</v>
      </c>
      <c r="BDA13" s="579"/>
      <c r="BDB13" s="580">
        <f>BDA13/BCY13</f>
        <v>0</v>
      </c>
      <c r="BDC13" s="508">
        <f>'Proy 2022 vs 2019'!JQ12*BDF$4</f>
        <v>23276.344000000005</v>
      </c>
      <c r="BDD13" s="508">
        <f>'Proy 2022 vs 2019'!JR12*BDF$4</f>
        <v>21181.473040000004</v>
      </c>
      <c r="BDE13" s="579"/>
      <c r="BDF13" s="580">
        <f>BDE13/BDC13</f>
        <v>0</v>
      </c>
      <c r="BDG13" s="508">
        <f>'Proy 2022 vs 2019'!JQ12*BDJ$4</f>
        <v>26601.536</v>
      </c>
      <c r="BDH13" s="508">
        <f>'Proy 2022 vs 2019'!JR12*BDJ$4</f>
        <v>24207.39776</v>
      </c>
      <c r="BDI13" s="579"/>
      <c r="BDJ13" s="580">
        <f>BDI13/BDG13</f>
        <v>0</v>
      </c>
      <c r="BDK13" s="508">
        <f>'Proy 2022 vs 2019'!JQ12*BDN$4</f>
        <v>36577.112000000001</v>
      </c>
      <c r="BDL13" s="508">
        <f>'Proy 2022 vs 2019'!JR12*BDN$4</f>
        <v>33285.171920000001</v>
      </c>
      <c r="BDM13" s="579"/>
      <c r="BDN13" s="580">
        <f>BDM13/BDK13</f>
        <v>0</v>
      </c>
      <c r="BDO13" s="494">
        <f>BCM13+BCQ13+BCU13+BCY13+BDC13+BDG13+BDK13</f>
        <v>166259.59999999998</v>
      </c>
      <c r="BDP13" s="489">
        <f>BCN13+BCR13+BCV13+BCZ13+BDD13+BDH13+BDL13</f>
        <v>151296.23599999998</v>
      </c>
      <c r="BDQ13" s="643">
        <f>BCO13+BCS13+BCW13+BDA13+BDE13+BDI13+BDM13</f>
        <v>0</v>
      </c>
      <c r="BDR13" s="639">
        <f>BDQ13/BDO13</f>
        <v>0</v>
      </c>
      <c r="BDS13" s="508">
        <f>'Proy 2022 vs 2019'!JV12*BDV$4</f>
        <v>18588.927599999999</v>
      </c>
      <c r="BDT13" s="508">
        <f>'Proy 2022 vs 2019'!JW12*BDV$4</f>
        <v>16915.924116000002</v>
      </c>
      <c r="BDU13" s="579"/>
      <c r="BDV13" s="580">
        <f>BDU13/BDS13</f>
        <v>0</v>
      </c>
      <c r="BDW13" s="508">
        <f>'Proy 2022 vs 2019'!JV12*BDZ$4</f>
        <v>18588.927599999999</v>
      </c>
      <c r="BDX13" s="508">
        <f>'Proy 2022 vs 2019'!JW12*BDZ$4</f>
        <v>16915.924116000002</v>
      </c>
      <c r="BDY13" s="579"/>
      <c r="BDZ13" s="580">
        <f>BDY13/BDW13</f>
        <v>0</v>
      </c>
      <c r="BEA13" s="508">
        <f>'Proy 2022 vs 2019'!JV12*BED$4</f>
        <v>18588.927599999999</v>
      </c>
      <c r="BEB13" s="508">
        <f>'Proy 2022 vs 2019'!JW12*BED$4</f>
        <v>16915.924116000002</v>
      </c>
      <c r="BEC13" s="579"/>
      <c r="BED13" s="580">
        <f>BEC13/BEA13</f>
        <v>0</v>
      </c>
      <c r="BEE13" s="508">
        <v>14492.990400000001</v>
      </c>
      <c r="BEF13" s="508">
        <f>'Proy 2022 vs 2019'!JW12*BEH$4</f>
        <v>16915.924116000002</v>
      </c>
      <c r="BEG13" s="579"/>
      <c r="BEH13" s="580">
        <f>BEG13/BEE13</f>
        <v>0</v>
      </c>
      <c r="BEI13" s="508">
        <f>'Proy 2022 vs 2019'!JV12*BEL$4</f>
        <v>21687.082200000004</v>
      </c>
      <c r="BEJ13" s="508">
        <f>'Proy 2022 vs 2019'!JW12*BEL$4</f>
        <v>19735.244802000005</v>
      </c>
      <c r="BEK13" s="579"/>
      <c r="BEL13" s="580">
        <f>BEK13/BEI13</f>
        <v>0</v>
      </c>
      <c r="BEM13" s="508">
        <f>'Proy 2022 vs 2019'!JV12*BEP$4</f>
        <v>24785.236800000002</v>
      </c>
      <c r="BEN13" s="508">
        <f>'Proy 2022 vs 2019'!JW12*BEP$4</f>
        <v>22554.565488000004</v>
      </c>
      <c r="BEO13" s="579"/>
      <c r="BEP13" s="580">
        <f>BEO13/BEM13</f>
        <v>0</v>
      </c>
      <c r="BEQ13" s="508">
        <f>'Proy 2022 vs 2019'!JV12*BET$4</f>
        <v>34079.700600000004</v>
      </c>
      <c r="BER13" s="508">
        <f>'Proy 2022 vs 2019'!JW12*BET$4</f>
        <v>31012.527546000005</v>
      </c>
      <c r="BES13" s="579"/>
      <c r="BET13" s="580">
        <f>BES13/BEQ13</f>
        <v>0</v>
      </c>
      <c r="BEU13" s="494">
        <f>BDS13+BDW13+BEA13+BEE13+BEI13+BEM13+BEQ13</f>
        <v>150811.7928</v>
      </c>
      <c r="BEV13" s="489">
        <f>BDT13+BDX13+BEB13+BEF13+BEJ13+BEN13+BER13</f>
        <v>140966.03430000003</v>
      </c>
      <c r="BEW13" s="648">
        <f>BDU13+BDY13+BEC13+BEG13+BEK13+BEO13+BES13</f>
        <v>0</v>
      </c>
      <c r="BEX13" s="639">
        <f>BEW13/BEU13</f>
        <v>0</v>
      </c>
      <c r="BEY13" s="508">
        <f>'Proy 2022 vs 2019'!KF12*BFB$4</f>
        <v>24401.245199999998</v>
      </c>
      <c r="BEZ13" s="508">
        <f>'Proy 2022 vs 2019'!KG12*BFB$4</f>
        <v>22205.133131999999</v>
      </c>
      <c r="BFA13" s="613"/>
      <c r="BFB13" s="580">
        <f>BFA13/BEY13</f>
        <v>0</v>
      </c>
      <c r="BFC13" s="508">
        <f>'Proy 2022 vs 2019'!KF12*BFF$4</f>
        <v>24401.245199999998</v>
      </c>
      <c r="BFD13" s="508">
        <f>'Proy 2022 vs 2019'!KG12*BFF$4</f>
        <v>22205.133131999999</v>
      </c>
      <c r="BFE13" s="613"/>
      <c r="BFF13" s="580">
        <f>BFE13/BFC13</f>
        <v>0</v>
      </c>
      <c r="BFG13" s="508">
        <f>'Proy 2022 vs 2019'!KF12*BFJ$4</f>
        <v>24401.245199999998</v>
      </c>
      <c r="BFH13" s="508">
        <f>'Proy 2022 vs 2019'!KG12*BFJ$4</f>
        <v>22205.133131999999</v>
      </c>
      <c r="BFI13" s="613"/>
      <c r="BFJ13" s="580">
        <f>BFI13/BFG13</f>
        <v>0</v>
      </c>
      <c r="BFK13" s="508">
        <f>'Proy 2022 vs 2019'!KF12*BFN$4</f>
        <v>24401.245199999998</v>
      </c>
      <c r="BFL13" s="508">
        <f>'Proy 2022 vs 2019'!KG12*BFN$4</f>
        <v>22205.133131999999</v>
      </c>
      <c r="BFM13" s="613"/>
      <c r="BFN13" s="580">
        <f>BFM13/BFK13</f>
        <v>0</v>
      </c>
      <c r="BFO13" s="508">
        <f>'Proy 2022 vs 2019'!KF12*BFR$4</f>
        <v>28468.119400000003</v>
      </c>
      <c r="BFP13" s="508">
        <f>'Proy 2022 vs 2019'!KG12*BFR$4</f>
        <v>25905.988654000001</v>
      </c>
      <c r="BFQ13" s="613"/>
      <c r="BFR13" s="580">
        <f>BFQ13/BFO13</f>
        <v>0</v>
      </c>
      <c r="BFS13" s="508">
        <f>'Proy 2022 vs 2019'!KF12*BFV$4</f>
        <v>32534.993599999998</v>
      </c>
      <c r="BFT13" s="508">
        <f>'Proy 2022 vs 2019'!KG12*BFV$4</f>
        <v>29606.844175999999</v>
      </c>
      <c r="BFU13" s="613"/>
      <c r="BFV13" s="580">
        <f>BFU13/BFS13</f>
        <v>0</v>
      </c>
      <c r="BFW13" s="508">
        <f>'Proy 2022 vs 2019'!KF12*BFZ$4</f>
        <v>44735.616199999997</v>
      </c>
      <c r="BFX13" s="508">
        <f>'Proy 2022 vs 2019'!KG12*BFZ$4</f>
        <v>40709.410742</v>
      </c>
      <c r="BFY13" s="613"/>
      <c r="BFZ13" s="580">
        <f>BFY13/BFW13</f>
        <v>0</v>
      </c>
      <c r="BGA13" s="494">
        <f>BEY13+BFC13+BFG13+BFK13+BFO13+BFS13+BFW13</f>
        <v>203343.70999999996</v>
      </c>
      <c r="BGB13" s="489">
        <f>BEZ13+BFD13+BFH13+BFL13+BFP13+BFT13+BFX13</f>
        <v>185042.77609999999</v>
      </c>
      <c r="BGC13" s="607">
        <f>BFA13+BFE13+BFI13+BFM13+BFQ13+BFU13+BFY13</f>
        <v>0</v>
      </c>
      <c r="BGD13" s="590">
        <f>BGC13/BGA13</f>
        <v>0</v>
      </c>
      <c r="BGE13" s="508">
        <f>'Proy 2022 vs 2019'!KK12*BGH$4</f>
        <v>31432.928400000001</v>
      </c>
      <c r="BGF13" s="508">
        <f>'Proy 2022 vs 2019'!KL12*BGH$4</f>
        <v>28603.964844000002</v>
      </c>
      <c r="BGG13" s="579"/>
      <c r="BGH13" s="580">
        <f>BGG13/BGE13</f>
        <v>0</v>
      </c>
      <c r="BGI13" s="508">
        <f>'Proy 2022 vs 2019'!KK12*BGL$4</f>
        <v>31432.928400000001</v>
      </c>
      <c r="BGJ13" s="508">
        <f>'Proy 2022 vs 2019'!KL12*BGL$4</f>
        <v>28603.964844000002</v>
      </c>
      <c r="BGK13" s="579"/>
      <c r="BGL13" s="580">
        <f>BGK13/BGI13</f>
        <v>0</v>
      </c>
      <c r="BGM13" s="508">
        <f>'Proy 2022 vs 2019'!KK12*BGP$4</f>
        <v>31432.928400000001</v>
      </c>
      <c r="BGN13" s="508">
        <f>'Proy 2022 vs 2019'!KL12*BGP$4</f>
        <v>28603.964844000002</v>
      </c>
      <c r="BGO13" s="579"/>
      <c r="BGP13" s="580">
        <f>BGO13/BGM13</f>
        <v>0</v>
      </c>
      <c r="BGQ13" s="508">
        <f>'Proy 2022 vs 2019'!KK12*BGT$4</f>
        <v>31432.928400000001</v>
      </c>
      <c r="BGR13" s="508">
        <f>'Proy 2022 vs 2019'!KL12*BGT$4</f>
        <v>28603.964844000002</v>
      </c>
      <c r="BGS13" s="579"/>
      <c r="BGT13" s="580">
        <f>BGS13/BGQ13</f>
        <v>0</v>
      </c>
      <c r="BGU13" s="508">
        <f>'Proy 2022 vs 2019'!KK12*BGX$4</f>
        <v>36671.749800000005</v>
      </c>
      <c r="BGV13" s="508">
        <f>'Proy 2022 vs 2019'!KL12*BGX$4</f>
        <v>33371.292318000007</v>
      </c>
      <c r="BGW13" s="579"/>
      <c r="BGX13" s="580">
        <f>BGW13/BGU13</f>
        <v>0</v>
      </c>
      <c r="BGY13" s="508">
        <f>'Proy 2022 vs 2019'!KK12*BHB$4</f>
        <v>41910.571199999998</v>
      </c>
      <c r="BGZ13" s="508">
        <f>'Proy 2022 vs 2019'!KL12*BHB$4</f>
        <v>38138.619792000005</v>
      </c>
      <c r="BHA13" s="579"/>
      <c r="BHB13" s="580">
        <f>BHA13/BGY13</f>
        <v>0</v>
      </c>
      <c r="BHC13" s="508">
        <f>'Proy 2022 vs 2019'!KK12*BHF$4</f>
        <v>57627.035400000001</v>
      </c>
      <c r="BHD13" s="508">
        <f>'Proy 2022 vs 2019'!KL12*BHF$4</f>
        <v>52440.602214000006</v>
      </c>
      <c r="BHE13" s="579"/>
      <c r="BHF13" s="580">
        <f>BHE13/BHC13</f>
        <v>0</v>
      </c>
      <c r="BHG13" s="494">
        <f>BGE13+BGI13+BGM13+BGQ13+BGU13+BGY13+BHC13</f>
        <v>261941.07</v>
      </c>
      <c r="BHH13" s="489">
        <f>BGF13+BGJ13+BGN13+BGR13+BGV13+BGZ13+BHD13</f>
        <v>238366.37370000003</v>
      </c>
      <c r="BHI13" s="608">
        <f>BGG13+BGK13+BGO13+BGS13+BGW13+BHA13+BHE13</f>
        <v>0</v>
      </c>
      <c r="BHJ13" s="590">
        <f>BHI13/BHG13</f>
        <v>0</v>
      </c>
      <c r="BHK13" s="508">
        <f>'Proy 2022 vs 2019'!KP12*BHN$4</f>
        <v>42390.861599999997</v>
      </c>
      <c r="BHL13" s="508">
        <f>'Proy 2022 vs 2019'!KQ12*BHN$4</f>
        <v>38575.684055999998</v>
      </c>
      <c r="BHM13" s="579"/>
      <c r="BHN13" s="580">
        <f>BHM13/BHK13</f>
        <v>0</v>
      </c>
      <c r="BHO13" s="508">
        <f>'Proy 2022 vs 2019'!KP12*BHR$4</f>
        <v>42390.861599999997</v>
      </c>
      <c r="BHP13" s="508">
        <f>'Proy 2022 vs 2019'!KQ12*BHR$4</f>
        <v>38575.684055999998</v>
      </c>
      <c r="BHQ13" s="579"/>
      <c r="BHR13" s="580">
        <f>BHQ13/BHO13</f>
        <v>0</v>
      </c>
      <c r="BHS13" s="508">
        <f>'Proy 2022 vs 2019'!KP12*BHV$4</f>
        <v>42390.861599999997</v>
      </c>
      <c r="BHT13" s="508">
        <f>'Proy 2022 vs 2019'!KQ12*BHV$4</f>
        <v>38575.684055999998</v>
      </c>
      <c r="BHU13" s="579"/>
      <c r="BHV13" s="580">
        <f>BHU13/BHS13</f>
        <v>0</v>
      </c>
      <c r="BHW13" s="508">
        <f>'Proy 2022 vs 2019'!KP12*BHZ$4</f>
        <v>42390.861599999997</v>
      </c>
      <c r="BHX13" s="508">
        <f>'Proy 2022 vs 2019'!KQ12*BHZ$4</f>
        <v>38575.684055999998</v>
      </c>
      <c r="BHY13" s="579"/>
      <c r="BHZ13" s="580">
        <f>BHY13/BHW13</f>
        <v>0</v>
      </c>
      <c r="BIA13" s="508">
        <f>'Proy 2022 vs 2019'!KP12*BID$4</f>
        <v>49456.005200000007</v>
      </c>
      <c r="BIB13" s="508">
        <f>'Proy 2022 vs 2019'!KQ12*BID$4</f>
        <v>45004.964732</v>
      </c>
      <c r="BIC13" s="579"/>
      <c r="BID13" s="580">
        <f>BIC13/BIA13</f>
        <v>0</v>
      </c>
      <c r="BIE13" s="508">
        <f>'Proy 2022 vs 2019'!KP12*BIH$4</f>
        <v>56521.148800000003</v>
      </c>
      <c r="BIF13" s="508">
        <f>'Proy 2022 vs 2019'!KQ12*BIH$4</f>
        <v>51434.245407999995</v>
      </c>
      <c r="BIG13" s="579"/>
      <c r="BIH13" s="580">
        <f>BIG13/BIE13</f>
        <v>0</v>
      </c>
      <c r="BII13" s="508">
        <f>'Proy 2022 vs 2019'!KP12*BIL$4</f>
        <v>77716.579599999997</v>
      </c>
      <c r="BIJ13" s="508">
        <f>'Proy 2022 vs 2019'!KQ12*BIL$4</f>
        <v>70722.087436000002</v>
      </c>
      <c r="BIK13" s="579"/>
      <c r="BIL13" s="580">
        <f>BIK13/BII13</f>
        <v>0</v>
      </c>
      <c r="BIM13" s="494">
        <f>BHK13+BHO13+BHS13+BHW13+BIA13+BIE13+BII13</f>
        <v>353257.18</v>
      </c>
      <c r="BIN13" s="489">
        <f>BHL13+BHP13+BHT13+BHX13+BIB13+BIF13+BIJ13</f>
        <v>321464.03379999998</v>
      </c>
      <c r="BIO13" s="608">
        <f>BHM13+BHQ13+BHU13+BHY13+BIC13+BIG13+BIK13</f>
        <v>0</v>
      </c>
      <c r="BIP13" s="590">
        <f>BIO13/BIM13</f>
        <v>0</v>
      </c>
      <c r="BIQ13" s="508">
        <f>'Proy 2022 vs 2019'!KU12*BIT$4</f>
        <v>38408.646000000001</v>
      </c>
      <c r="BIR13" s="508">
        <f>'Proy 2022 vs 2019'!KV12*BIT$4</f>
        <v>34951.867859999998</v>
      </c>
      <c r="BIS13" s="579"/>
      <c r="BIT13" s="580">
        <f>BIS13/BIQ13</f>
        <v>0</v>
      </c>
      <c r="BIU13" s="508">
        <f>'Proy 2022 vs 2019'!KU12*BIX$4</f>
        <v>38408.646000000001</v>
      </c>
      <c r="BIV13" s="508">
        <f>'Proy 2022 vs 2019'!KV12*BIX$4</f>
        <v>34951.867859999998</v>
      </c>
      <c r="BIW13" s="579"/>
      <c r="BIX13" s="580">
        <f>BIW13/BIU13</f>
        <v>0</v>
      </c>
      <c r="BIY13" s="508">
        <f>'Proy 2022 vs 2019'!KU12*BJB$4</f>
        <v>38408.646000000001</v>
      </c>
      <c r="BIZ13" s="508">
        <f>'Proy 2022 vs 2019'!KV12*BJB$4</f>
        <v>34951.867859999998</v>
      </c>
      <c r="BJA13" s="579"/>
      <c r="BJB13" s="580">
        <f>BJA13/BIY13</f>
        <v>0</v>
      </c>
      <c r="BJC13" s="508">
        <f>'Proy 2022 vs 2019'!KU12*BJF$4</f>
        <v>38408.646000000001</v>
      </c>
      <c r="BJD13" s="508">
        <f>'Proy 2022 vs 2019'!KV12*BJF$4</f>
        <v>34951.867859999998</v>
      </c>
      <c r="BJE13" s="579"/>
      <c r="BJF13" s="580">
        <f>BJE13/BJC13</f>
        <v>0</v>
      </c>
      <c r="BJG13" s="508">
        <f>'Proy 2022 vs 2019'!KU12*BJJ$4</f>
        <v>44810.087</v>
      </c>
      <c r="BJH13" s="508">
        <f>'Proy 2022 vs 2019'!KV12*BJJ$4</f>
        <v>40777.17917000001</v>
      </c>
      <c r="BJI13" s="579"/>
      <c r="BJJ13" s="580">
        <f>BJI13/BJG13</f>
        <v>0</v>
      </c>
      <c r="BJK13" s="508">
        <f>'Proy 2022 vs 2019'!KU12*BJN$4</f>
        <v>51211.527999999998</v>
      </c>
      <c r="BJL13" s="508">
        <f>'Proy 2022 vs 2019'!KV12*BJN$4</f>
        <v>46602.490480000008</v>
      </c>
      <c r="BJM13" s="579"/>
      <c r="BJN13" s="580">
        <f>BJM13/BJK13</f>
        <v>0</v>
      </c>
      <c r="BJO13" s="508">
        <f>'Proy 2022 vs 2019'!KU12*BJR$4</f>
        <v>70415.850999999995</v>
      </c>
      <c r="BJP13" s="508">
        <f>'Proy 2022 vs 2019'!KV12*BJR$4</f>
        <v>64078.424410000007</v>
      </c>
      <c r="BJQ13" s="579"/>
      <c r="BJR13" s="580">
        <f>BJQ13/BJO13</f>
        <v>0</v>
      </c>
      <c r="BJS13" s="494">
        <f>BIQ13+BIU13+BIY13+BJC13+BJG13+BJK13+BJO13</f>
        <v>320072.05</v>
      </c>
      <c r="BJT13" s="489">
        <f>BIR13+BIV13+BIZ13+BJD13+BJH13+BJL13+BJP13</f>
        <v>291265.56550000003</v>
      </c>
      <c r="BJU13" s="589">
        <f>BIS13+BIW13+BJA13+BJE13+BJI13+BJM13+BJQ13</f>
        <v>0</v>
      </c>
      <c r="BJV13" s="590">
        <f>BJU13/BJS13</f>
        <v>0</v>
      </c>
      <c r="BJW13" s="508">
        <f>'Proy 2022 vs 2019'!KZ12*BJZ$4</f>
        <v>12935.1</v>
      </c>
      <c r="BJX13" s="508">
        <f>'Proy 2022 vs 2019'!LA12*BJZ$4</f>
        <v>11770.941000000001</v>
      </c>
      <c r="BJY13" s="579"/>
      <c r="BJZ13" s="580">
        <f>BJY13/BJW13</f>
        <v>0</v>
      </c>
      <c r="BKA13" s="508">
        <f>'Proy 2022 vs 2019'!KZ12*BKD$4</f>
        <v>12935.1</v>
      </c>
      <c r="BKB13" s="508">
        <f>'Proy 2022 vs 2019'!LA12*BKD$4</f>
        <v>11770.941000000001</v>
      </c>
      <c r="BKC13" s="579"/>
      <c r="BKD13" s="580">
        <f>BKC13/BKA13</f>
        <v>0</v>
      </c>
      <c r="BKE13" s="508">
        <f>'Proy 2022 vs 2019'!KZ12*BKH$4</f>
        <v>12935.1</v>
      </c>
      <c r="BKF13" s="508">
        <f>'Proy 2022 vs 2019'!LA12*BKH$4</f>
        <v>11770.941000000001</v>
      </c>
      <c r="BKG13" s="579"/>
      <c r="BKH13" s="580">
        <f>BKG13/BKE13</f>
        <v>0</v>
      </c>
      <c r="BKI13" s="508">
        <f>'Proy 2022 vs 2019'!KZ12*BKL$4</f>
        <v>12935.1</v>
      </c>
      <c r="BKJ13" s="508">
        <f>'Proy 2022 vs 2019'!LA12*BKL$4</f>
        <v>11770.941000000001</v>
      </c>
      <c r="BKK13" s="579"/>
      <c r="BKL13" s="580">
        <f>BKK13/BKI13</f>
        <v>0</v>
      </c>
      <c r="BKM13" s="508">
        <f>'Proy 2022 vs 2019'!KZ12*BKP$4</f>
        <v>15090.95</v>
      </c>
      <c r="BKN13" s="508">
        <f>'Proy 2022 vs 2019'!LA12*BKP$4</f>
        <v>13732.764500000001</v>
      </c>
      <c r="BKO13" s="579"/>
      <c r="BKP13" s="580">
        <f>BKO13/BKM13</f>
        <v>0</v>
      </c>
      <c r="BKQ13" s="508">
        <f>'Proy 2022 vs 2019'!KZ12*BKT$4</f>
        <v>17246.8</v>
      </c>
      <c r="BKR13" s="508">
        <f>'Proy 2022 vs 2019'!LA12*BKT$4</f>
        <v>15694.588000000002</v>
      </c>
      <c r="BKS13" s="579"/>
      <c r="BKT13" s="580">
        <f>BKS13/BKQ13</f>
        <v>0</v>
      </c>
      <c r="BKU13" s="508">
        <f>'Proy 2022 vs 2019'!KZ12*BKX$4</f>
        <v>23714.35</v>
      </c>
      <c r="BKV13" s="508">
        <f>'Proy 2022 vs 2019'!LA12*BKX$4</f>
        <v>21580.058499999999</v>
      </c>
      <c r="BKW13" s="579"/>
      <c r="BKX13" s="580">
        <f>BKW13/BKU13</f>
        <v>0</v>
      </c>
      <c r="BKY13" s="494">
        <f>BJW13+BKA13+BKE13+BKI13+BKM13+BKQ13+BKU13</f>
        <v>107792.5</v>
      </c>
      <c r="BKZ13" s="489">
        <f>BJX13+BKB13+BKF13+BKJ13+BKN13+BKR13+BKV13</f>
        <v>98091.175000000003</v>
      </c>
      <c r="BLA13" s="589">
        <f>BJY13+BKC13+BKG13+BKK13+BKO13+BKS13+BKW13</f>
        <v>0</v>
      </c>
      <c r="BLB13" s="590">
        <f>BLA13/BKY13</f>
        <v>0</v>
      </c>
    </row>
    <row r="14" spans="2:1666" ht="19.5" customHeight="1">
      <c r="B14" s="713" t="s">
        <v>532</v>
      </c>
      <c r="C14" s="508">
        <f>'Proy 2022 vs 2019'!$C$6*$F$4</f>
        <v>9529.1268</v>
      </c>
      <c r="D14" s="508">
        <f>'Proy 2022 vs 2019'!D13*$F$4</f>
        <v>7667.7796800000006</v>
      </c>
      <c r="E14" s="613"/>
      <c r="F14" s="580">
        <f>E14/C14</f>
        <v>0</v>
      </c>
      <c r="G14" s="738">
        <f>'Proy 2022 vs 2019'!C13*$J$4</f>
        <v>8519.7551999999996</v>
      </c>
      <c r="H14" s="508">
        <f>'Proy 2022 vs 2019'!D13*$J$4</f>
        <v>7667.7796800000006</v>
      </c>
      <c r="I14" s="613"/>
      <c r="J14" s="580">
        <f>I14/G14</f>
        <v>0</v>
      </c>
      <c r="K14" s="508">
        <f>'Proy 2022 vs 2019'!C13*$N$4</f>
        <v>8519.7551999999996</v>
      </c>
      <c r="L14" s="508">
        <f>'Proy 2022 vs 2019'!D13*N$4</f>
        <v>7667.7796800000006</v>
      </c>
      <c r="M14" s="613"/>
      <c r="N14" s="580">
        <f>M14/K14</f>
        <v>0</v>
      </c>
      <c r="O14" s="508">
        <f>'Proy 2022 vs 2019'!C13*R$4</f>
        <v>8519.7551999999996</v>
      </c>
      <c r="P14" s="508">
        <f>'Proy 2022 vs 2019'!D13*$R$4</f>
        <v>7667.7796800000006</v>
      </c>
      <c r="Q14" s="613"/>
      <c r="R14" s="580">
        <f>Q14/O14</f>
        <v>0</v>
      </c>
      <c r="S14" s="508">
        <f>'Proy 2022 vs 2019'!C13*V$4</f>
        <v>9939.7144000000026</v>
      </c>
      <c r="T14" s="508">
        <f>'Proy 2022 vs 2019'!D13*V$4</f>
        <v>8945.7429600000014</v>
      </c>
      <c r="U14" s="613"/>
      <c r="V14" s="580">
        <f>U14/S14</f>
        <v>0</v>
      </c>
      <c r="W14" s="508">
        <f>'Proy 2022 vs 2019'!C13*Z$4</f>
        <v>11359.673600000002</v>
      </c>
      <c r="X14" s="508">
        <f>'Proy 2022 vs 2019'!D13*Z$4</f>
        <v>10223.706240000001</v>
      </c>
      <c r="Y14" s="613"/>
      <c r="Z14" s="580">
        <f>Y14/W14</f>
        <v>0</v>
      </c>
      <c r="AA14" s="508">
        <f>'Proy 2022 vs 2019'!C13*AD$4</f>
        <v>15619.551200000002</v>
      </c>
      <c r="AB14" s="508">
        <f>'Proy 2022 vs 2019'!D13*AD$4</f>
        <v>14057.596080000001</v>
      </c>
      <c r="AC14" s="613"/>
      <c r="AD14" s="580">
        <f>AC14/AA14</f>
        <v>0</v>
      </c>
      <c r="AE14" s="494">
        <f>C14+G14+K14+O14+S14+W14+AA14</f>
        <v>72007.331600000005</v>
      </c>
      <c r="AF14" s="489">
        <f>D14+H14+L14+P14+T14+X14+AB14</f>
        <v>63898.164000000004</v>
      </c>
      <c r="AG14" s="607">
        <f>E14+I14+M14+Q14+U14+Y14+AC14</f>
        <v>0</v>
      </c>
      <c r="AH14" s="590">
        <f>AG14/AE14</f>
        <v>0</v>
      </c>
      <c r="AI14" s="508">
        <f>'Proy 2022 vs 2019'!H13*AL$4</f>
        <v>6884.6003999999994</v>
      </c>
      <c r="AJ14" s="526">
        <f>'Proy 2022 vs 2019'!I13*AL$4</f>
        <v>6196.1403599999994</v>
      </c>
      <c r="AK14" s="579"/>
      <c r="AL14" s="580">
        <f>AK14/AI14</f>
        <v>0</v>
      </c>
      <c r="AM14" s="508">
        <f>'Proy 2022 vs 2019'!H13*AP$4</f>
        <v>6884.6003999999994</v>
      </c>
      <c r="AN14" s="508">
        <f>'Proy 2022 vs 2019'!I13*AP$4</f>
        <v>6196.1403599999994</v>
      </c>
      <c r="AO14" s="579"/>
      <c r="AP14" s="580">
        <f>AO14/AM14</f>
        <v>0</v>
      </c>
      <c r="AQ14" s="508">
        <f>'Proy 2022 vs 2019'!H13*AT$4</f>
        <v>6884.6003999999994</v>
      </c>
      <c r="AR14" s="508">
        <f>'Proy 2022 vs 2019'!I13*AT$4</f>
        <v>6196.1403599999994</v>
      </c>
      <c r="AS14" s="579"/>
      <c r="AT14" s="580">
        <f>AS14/AQ14</f>
        <v>0</v>
      </c>
      <c r="AU14" s="508">
        <f>'Proy 2022 vs 2019'!H13*AX$4</f>
        <v>6884.6003999999994</v>
      </c>
      <c r="AV14" s="508">
        <f>'Proy 2022 vs 2019'!I13*AX$4</f>
        <v>6196.1403599999994</v>
      </c>
      <c r="AW14" s="579"/>
      <c r="AX14" s="580">
        <f>AW14/AU14</f>
        <v>0</v>
      </c>
      <c r="AY14" s="508">
        <f>'Proy 2022 vs 2019'!H13*BB$4</f>
        <v>8032.0338000000002</v>
      </c>
      <c r="AZ14" s="508">
        <f>'Proy 2022 vs 2019'!I13*BB$4</f>
        <v>7228.8304200000002</v>
      </c>
      <c r="BA14" s="579"/>
      <c r="BB14" s="580">
        <f>BA14/AY14</f>
        <v>0</v>
      </c>
      <c r="BC14" s="508">
        <f>'Proy 2022 vs 2019'!H13*BF$4</f>
        <v>9179.4671999999991</v>
      </c>
      <c r="BD14" s="508">
        <f>'Proy 2022 vs 2019'!I13*BF$4</f>
        <v>8261.5204799999992</v>
      </c>
      <c r="BE14" s="579"/>
      <c r="BF14" s="580">
        <f>BE14/BC14</f>
        <v>0</v>
      </c>
      <c r="BG14" s="508">
        <f>'Proy 2022 vs 2019'!H13*BJ$4</f>
        <v>12621.767399999999</v>
      </c>
      <c r="BH14" s="508">
        <f>'Proy 2022 vs 2019'!I13*BJ$4</f>
        <v>11359.59066</v>
      </c>
      <c r="BI14" s="579"/>
      <c r="BJ14" s="580">
        <f>BI14/BG14</f>
        <v>0</v>
      </c>
      <c r="BK14" s="494">
        <f>AI14+AM14+AQ14+AU14+AY14+BC14+BG14</f>
        <v>57371.669999999991</v>
      </c>
      <c r="BL14" s="489">
        <f>AJ14+AN14+AR14+AV14+AZ14+BD14+BH14</f>
        <v>51634.502999999997</v>
      </c>
      <c r="BM14" s="608">
        <f>AK14+AO14+AS14+AW14+BA14+BE14+BI14</f>
        <v>0</v>
      </c>
      <c r="BN14" s="590">
        <f>BM14/BK14</f>
        <v>0</v>
      </c>
      <c r="BO14" s="508">
        <f>'Proy 2022 vs 2019'!M13*BR$4</f>
        <v>6938.1407999999992</v>
      </c>
      <c r="BP14" s="508">
        <f>'Proy 2022 vs 2019'!N13*BR$4</f>
        <v>6244.3267199999991</v>
      </c>
      <c r="BQ14" s="579"/>
      <c r="BR14" s="580">
        <f>BQ14/BO14</f>
        <v>0</v>
      </c>
      <c r="BS14" s="508">
        <f>'Proy 2022 vs 2019'!M13*BV$4</f>
        <v>6938.1407999999992</v>
      </c>
      <c r="BT14" s="508">
        <f>'Proy 2022 vs 2019'!N13*BV$4</f>
        <v>6244.3267199999991</v>
      </c>
      <c r="BU14" s="579"/>
      <c r="BV14" s="580">
        <f>BU14/BS14</f>
        <v>0</v>
      </c>
      <c r="BW14" s="508">
        <f>'Proy 2022 vs 2019'!M13*BZ$4</f>
        <v>6938.1407999999992</v>
      </c>
      <c r="BX14" s="508">
        <f>'Proy 2022 vs 2019'!N13*BZ$4</f>
        <v>6244.3267199999991</v>
      </c>
      <c r="BY14" s="579"/>
      <c r="BZ14" s="580">
        <f>BY14/BW14</f>
        <v>0</v>
      </c>
      <c r="CA14" s="508">
        <f>'Proy 2022 vs 2019'!M13*CD$4</f>
        <v>6938.1407999999992</v>
      </c>
      <c r="CB14" s="508">
        <f>'Proy 2022 vs 2019'!N13*CD$4</f>
        <v>6244.3267199999991</v>
      </c>
      <c r="CC14" s="579"/>
      <c r="CD14" s="580">
        <f>CC14/CA14</f>
        <v>0</v>
      </c>
      <c r="CE14" s="508">
        <f>'Proy 2022 vs 2019'!M13*CH$4</f>
        <v>8094.4976000000006</v>
      </c>
      <c r="CF14" s="508">
        <f>'Proy 2022 vs 2019'!N13*CH$4</f>
        <v>7285.0478400000002</v>
      </c>
      <c r="CG14" s="579"/>
      <c r="CH14" s="580">
        <f>CG14/CE14</f>
        <v>0</v>
      </c>
      <c r="CI14" s="508">
        <f>'Proy 2022 vs 2019'!M13*CL$4</f>
        <v>9250.8544000000002</v>
      </c>
      <c r="CJ14" s="508">
        <f>'Proy 2022 vs 2019'!N13*CL$4</f>
        <v>8325.7689599999994</v>
      </c>
      <c r="CK14" s="579"/>
      <c r="CL14" s="580">
        <f>CK14/CI14</f>
        <v>0</v>
      </c>
      <c r="CM14" s="508">
        <f>'Proy 2022 vs 2019'!M13*CP$4</f>
        <v>12719.924799999999</v>
      </c>
      <c r="CN14" s="508">
        <f>'Proy 2022 vs 2019'!N13*CP$4</f>
        <v>11447.93232</v>
      </c>
      <c r="CO14" s="579"/>
      <c r="CP14" s="580">
        <f>CO14/CM14</f>
        <v>0</v>
      </c>
      <c r="CQ14" s="494">
        <f>BO14+BS14+BW14+CA14+CE14+CI14+CM14</f>
        <v>57817.840000000004</v>
      </c>
      <c r="CR14" s="489">
        <f>BP14+BT14+BX14+CB14+CF14+CJ14+CN14</f>
        <v>52036.055999999997</v>
      </c>
      <c r="CS14" s="608">
        <f>BQ14+BU14+BY14+CC14+CG14+CK14+CO14</f>
        <v>0</v>
      </c>
      <c r="CT14" s="590">
        <f>CS14/CQ14</f>
        <v>0</v>
      </c>
      <c r="CU14" s="508">
        <f>'Proy 2022 vs 2019'!R13*CX$4</f>
        <v>8234.8139999999985</v>
      </c>
      <c r="CV14" s="508">
        <f>'Proy 2022 vs 2019'!S13*CX$4</f>
        <v>6423.154919999999</v>
      </c>
      <c r="CW14" s="579"/>
      <c r="CX14" s="580">
        <f>CW14/CU14</f>
        <v>0</v>
      </c>
      <c r="CY14" s="508">
        <f>'Proy 2022 vs 2019'!R13*DB$4</f>
        <v>8234.8139999999985</v>
      </c>
      <c r="CZ14" s="508">
        <f>'Proy 2022 vs 2019'!S13*DB$4</f>
        <v>6423.154919999999</v>
      </c>
      <c r="DA14" s="579"/>
      <c r="DB14" s="580">
        <f>DA14/CY14</f>
        <v>0</v>
      </c>
      <c r="DC14" s="508">
        <f>'Proy 2022 vs 2019'!R13*DF$4</f>
        <v>8234.8139999999985</v>
      </c>
      <c r="DD14" s="508">
        <f>'Proy 2022 vs 2019'!S13*DF$4</f>
        <v>6423.154919999999</v>
      </c>
      <c r="DE14" s="579"/>
      <c r="DF14" s="580">
        <f>DE14/DC14</f>
        <v>0</v>
      </c>
      <c r="DG14" s="508">
        <f>'Proy 2022 vs 2019'!R13*DJ$4</f>
        <v>8234.8139999999985</v>
      </c>
      <c r="DH14" s="508">
        <f>'Proy 2022 vs 2019'!S13*DJ$4</f>
        <v>6423.154919999999</v>
      </c>
      <c r="DI14" s="579"/>
      <c r="DJ14" s="580">
        <f>DI14/DG14</f>
        <v>0</v>
      </c>
      <c r="DK14" s="508">
        <f>'Proy 2022 vs 2019'!R13*DN$4</f>
        <v>9607.2830000000013</v>
      </c>
      <c r="DL14" s="508">
        <f>'Proy 2022 vs 2019'!S13*DN$4</f>
        <v>7493.6807400000007</v>
      </c>
      <c r="DM14" s="579"/>
      <c r="DN14" s="580">
        <f>DM14/DK14</f>
        <v>0</v>
      </c>
      <c r="DO14" s="508">
        <f>'Proy 2022 vs 2019'!R13*DR$4</f>
        <v>10979.752</v>
      </c>
      <c r="DP14" s="508">
        <f>'Proy 2022 vs 2019'!S13*DR$4</f>
        <v>8564.2065600000005</v>
      </c>
      <c r="DQ14" s="579"/>
      <c r="DR14" s="580">
        <f>DQ14/DO14</f>
        <v>0</v>
      </c>
      <c r="DS14" s="508">
        <f>'Proy 2022 vs 2019'!R13*DV$4</f>
        <v>15097.159</v>
      </c>
      <c r="DT14" s="508">
        <f>'Proy 2022 vs 2019'!S13*DV$4</f>
        <v>11775.784019999999</v>
      </c>
      <c r="DU14" s="579"/>
      <c r="DV14" s="580">
        <f>DU14/DS14</f>
        <v>0</v>
      </c>
      <c r="DW14" s="494">
        <f>CU14+CY14+DC14+DG14+DK14+DO14+DS14</f>
        <v>68623.45</v>
      </c>
      <c r="DX14" s="489">
        <f>CV14+CZ14+DD14+DH14+DL14+DP14+DT14</f>
        <v>53526.290999999997</v>
      </c>
      <c r="DY14" s="589">
        <f>CW14+DA14+DE14+DI14+DM14+DQ14+DU14</f>
        <v>0</v>
      </c>
      <c r="DZ14" s="590">
        <f>DY14/DW14</f>
        <v>0</v>
      </c>
      <c r="EA14" s="508">
        <f>'Proy 2022 vs 2019'!AB13*ED$4</f>
        <v>7984.8347999999987</v>
      </c>
      <c r="EB14" s="508">
        <f>'Proy 2022 vs 2019'!AC13*ED$4</f>
        <v>6228.171143999999</v>
      </c>
      <c r="EC14" s="613"/>
      <c r="ED14" s="580">
        <f>EC14/EA14</f>
        <v>0</v>
      </c>
      <c r="EE14" s="508">
        <f>'Proy 2022 vs 2019'!AB13*EH$4</f>
        <v>7984.8347999999987</v>
      </c>
      <c r="EF14" s="508">
        <f>'Proy 2022 vs 2019'!AC13*EH$4</f>
        <v>6228.171143999999</v>
      </c>
      <c r="EG14" s="579"/>
      <c r="EH14" s="580">
        <f>EG14/EE14</f>
        <v>0</v>
      </c>
      <c r="EI14" s="508">
        <f>'Proy 2022 vs 2019'!AB13*EL$4</f>
        <v>7984.8347999999987</v>
      </c>
      <c r="EJ14" s="508">
        <f>'Proy 2022 vs 2019'!AC13*EL$4</f>
        <v>6228.171143999999</v>
      </c>
      <c r="EK14" s="579"/>
      <c r="EL14" s="580">
        <f>EK14/EI14</f>
        <v>0</v>
      </c>
      <c r="EM14" s="508">
        <f>'Proy 2022 vs 2019'!AB13*EP$4</f>
        <v>7984.8347999999987</v>
      </c>
      <c r="EN14" s="508">
        <f>'Proy 2022 vs 2019'!AC13*EP$4</f>
        <v>6228.171143999999</v>
      </c>
      <c r="EO14" s="579"/>
      <c r="EP14" s="580">
        <f>EO14/EM14</f>
        <v>0</v>
      </c>
      <c r="EQ14" s="508">
        <f>'Proy 2022 vs 2019'!AB13*ET$4</f>
        <v>9315.6406000000006</v>
      </c>
      <c r="ER14" s="508">
        <f>'Proy 2022 vs 2019'!AC13*ET$4</f>
        <v>7266.1996680000002</v>
      </c>
      <c r="ES14" s="579"/>
      <c r="ET14" s="580">
        <f>ES14/EQ14</f>
        <v>0</v>
      </c>
      <c r="EU14" s="508">
        <f>'Proy 2022 vs 2019'!AB13*EX$4</f>
        <v>10646.446399999999</v>
      </c>
      <c r="EV14" s="508">
        <f>'Proy 2022 vs 2019'!AC13*EX$4</f>
        <v>8304.2281919999987</v>
      </c>
      <c r="EW14" s="579"/>
      <c r="EX14" s="580">
        <f>EW14/EU14</f>
        <v>0</v>
      </c>
      <c r="EY14" s="508">
        <f>'Proy 2022 vs 2019'!AB13*FB$4</f>
        <v>14638.863799999999</v>
      </c>
      <c r="EZ14" s="508">
        <f>'Proy 2022 vs 2019'!AC13*FB$4</f>
        <v>11418.313763999999</v>
      </c>
      <c r="FA14" s="579"/>
      <c r="FB14" s="580">
        <f>FA14/EY14</f>
        <v>0</v>
      </c>
      <c r="FC14" s="494">
        <f>EA14+EE14+EI14+EM14+EQ14+EU14+EY14</f>
        <v>66540.289999999994</v>
      </c>
      <c r="FD14" s="489">
        <f>EB14+EF14+EJ14+EN14+ER14+EV14+EZ14</f>
        <v>51901.426199999994</v>
      </c>
      <c r="FE14" s="670">
        <f>EC14+EG14+EK14+EO14+ES14+EW14+FA14</f>
        <v>0</v>
      </c>
      <c r="FF14" s="663">
        <f>FE14/FC14</f>
        <v>0</v>
      </c>
      <c r="FG14" s="508">
        <f>'Proy 2022 vs 2019'!AG13*FJ$4</f>
        <v>10050.3624</v>
      </c>
      <c r="FH14" s="508">
        <f>'Proy 2022 vs 2019'!AH13*FJ$4</f>
        <v>8241.2971679999991</v>
      </c>
      <c r="FI14" s="579"/>
      <c r="FJ14" s="580">
        <f>FI14/FG14</f>
        <v>0</v>
      </c>
      <c r="FK14" s="508">
        <f>'Proy 2022 vs 2019'!AG13*FN$4</f>
        <v>10050.3624</v>
      </c>
      <c r="FL14" s="508">
        <f>'Proy 2022 vs 2019'!AH13*FN$4</f>
        <v>8241.2971679999991</v>
      </c>
      <c r="FM14" s="579"/>
      <c r="FN14" s="580">
        <f>FM14/FK14</f>
        <v>0</v>
      </c>
      <c r="FO14" s="508">
        <f>'Proy 2022 vs 2019'!AG13*FR$4</f>
        <v>10050.3624</v>
      </c>
      <c r="FP14" s="508">
        <f>'Proy 2022 vs 2019'!AH13*FR$4</f>
        <v>8241.2971679999991</v>
      </c>
      <c r="FQ14" s="579"/>
      <c r="FR14" s="580">
        <f>FQ14/FO14</f>
        <v>0</v>
      </c>
      <c r="FS14" s="508">
        <f>'Proy 2022 vs 2019'!AG13*FV$4</f>
        <v>10050.3624</v>
      </c>
      <c r="FT14" s="508">
        <f>'Proy 2022 vs 2019'!AH13*FV$4</f>
        <v>8241.2971679999991</v>
      </c>
      <c r="FU14" s="579"/>
      <c r="FV14" s="580">
        <f>FU14/FS14</f>
        <v>0</v>
      </c>
      <c r="FW14" s="508">
        <f>'Proy 2022 vs 2019'!AG13*FZ$4</f>
        <v>11725.422800000002</v>
      </c>
      <c r="FX14" s="508">
        <f>'Proy 2022 vs 2019'!AH13*FZ$4</f>
        <v>9614.8466960000005</v>
      </c>
      <c r="FY14" s="579"/>
      <c r="FZ14" s="580">
        <f>FY14/FW14</f>
        <v>0</v>
      </c>
      <c r="GA14" s="508">
        <f>'Proy 2022 vs 2019'!AG13*GD$4</f>
        <v>13400.483200000001</v>
      </c>
      <c r="GB14" s="508">
        <f>'Proy 2022 vs 2019'!AH13*GD$4</f>
        <v>10988.396224</v>
      </c>
      <c r="GC14" s="579"/>
      <c r="GD14" s="580">
        <f>GC14/GA14</f>
        <v>0</v>
      </c>
      <c r="GE14" s="508">
        <f>'Proy 2022 vs 2019'!AG13*GH$4</f>
        <v>18425.664400000001</v>
      </c>
      <c r="GF14" s="508">
        <f>'Proy 2022 vs 2019'!AH13*GH$4</f>
        <v>15109.044808000001</v>
      </c>
      <c r="GG14" s="579"/>
      <c r="GH14" s="580">
        <f>GG14/GE14</f>
        <v>0</v>
      </c>
      <c r="GI14" s="494">
        <f>FG14+FK14+FO14+FS14+FW14+GA14+GE14</f>
        <v>83753.02</v>
      </c>
      <c r="GJ14" s="489">
        <f>FH14+FL14+FP14+FT14+FX14+GB14+GF14</f>
        <v>68677.4764</v>
      </c>
      <c r="GK14" s="671">
        <f>FI14+FM14+FQ14+FU14+FY14+GC14+GG14</f>
        <v>0</v>
      </c>
      <c r="GL14" s="663">
        <f>GK14/GI14</f>
        <v>0</v>
      </c>
      <c r="GM14" s="508">
        <f>'Proy 2022 vs 2019'!AL13*GP$4</f>
        <v>7311.5303999999996</v>
      </c>
      <c r="GN14" s="508">
        <f>'Proy 2022 vs 2019'!AM13*GP$4</f>
        <v>6068.5702319999991</v>
      </c>
      <c r="GO14" s="579"/>
      <c r="GP14" s="580">
        <f>GO14/GM14</f>
        <v>0</v>
      </c>
      <c r="GQ14" s="508">
        <f>'Proy 2022 vs 2019'!AL13*GT$4</f>
        <v>7311.5303999999996</v>
      </c>
      <c r="GR14" s="508">
        <f>'Proy 2022 vs 2019'!AM13*GT$4</f>
        <v>6068.5702319999991</v>
      </c>
      <c r="GS14" s="579"/>
      <c r="GT14" s="580">
        <f>GS14/GQ14</f>
        <v>0</v>
      </c>
      <c r="GU14" s="508">
        <f>'Proy 2022 vs 2019'!AL13*GX$4</f>
        <v>7311.5303999999996</v>
      </c>
      <c r="GV14" s="508">
        <f>'Proy 2022 vs 2019'!AM13*GX$4</f>
        <v>6068.5702319999991</v>
      </c>
      <c r="GW14" s="579"/>
      <c r="GX14" s="580">
        <f>GW14/GU14</f>
        <v>0</v>
      </c>
      <c r="GY14" s="508">
        <f>'Proy 2022 vs 2019'!AL13*HB$4</f>
        <v>7311.5303999999996</v>
      </c>
      <c r="GZ14" s="508">
        <f>'Proy 2022 vs 2019'!AM13*HB$4</f>
        <v>6068.5702319999991</v>
      </c>
      <c r="HA14" s="579"/>
      <c r="HB14" s="580">
        <f>HA14/GY14</f>
        <v>0</v>
      </c>
      <c r="HC14" s="508">
        <f>'Proy 2022 vs 2019'!AL13*HF$4</f>
        <v>8530.1188000000002</v>
      </c>
      <c r="HD14" s="508">
        <f>'Proy 2022 vs 2019'!AM13*HF$4</f>
        <v>7079.9986040000003</v>
      </c>
      <c r="HE14" s="579"/>
      <c r="HF14" s="580">
        <f>HE14/HC14</f>
        <v>0</v>
      </c>
      <c r="HG14" s="508">
        <f>'Proy 2022 vs 2019'!AL13*HJ$4</f>
        <v>9748.7072000000007</v>
      </c>
      <c r="HH14" s="508">
        <f>'Proy 2022 vs 2019'!AM13*HJ$4</f>
        <v>8091.4269759999997</v>
      </c>
      <c r="HI14" s="579"/>
      <c r="HJ14" s="580">
        <f>HI14/HG14</f>
        <v>0</v>
      </c>
      <c r="HK14" s="508">
        <f>'Proy 2022 vs 2019'!AL13*HN$4</f>
        <v>13404.472400000001</v>
      </c>
      <c r="HL14" s="508">
        <f>'Proy 2022 vs 2019'!AM13*HN$4</f>
        <v>11125.712092</v>
      </c>
      <c r="HM14" s="579"/>
      <c r="HN14" s="580">
        <f>HM14/HK14</f>
        <v>0</v>
      </c>
      <c r="HO14" s="494">
        <f>GM14+GQ14+GU14+GY14+HC14+HG14+HK14</f>
        <v>60929.42</v>
      </c>
      <c r="HP14" s="489">
        <f>GN14+GR14+GV14+GZ14+HD14+HH14+HL14</f>
        <v>50571.418599999997</v>
      </c>
      <c r="HQ14" s="671">
        <f>GO14+GS14+GW14+HA14+HE14+HI14+HM14</f>
        <v>0</v>
      </c>
      <c r="HR14" s="663">
        <f>HQ14/HO14</f>
        <v>0</v>
      </c>
      <c r="HS14" s="508">
        <f>'Proy 2022 vs 2019'!AL13*HV$4</f>
        <v>7311.5303999999996</v>
      </c>
      <c r="HT14" s="508">
        <f>'Proy 2022 vs 2019'!AM13*HV$4</f>
        <v>6068.5702319999991</v>
      </c>
      <c r="HU14" s="579"/>
      <c r="HV14" s="580">
        <f>HU14/HS14</f>
        <v>0</v>
      </c>
      <c r="HW14" s="508">
        <f>'Proy 2022 vs 2019'!AL13*HZ$4</f>
        <v>7311.5303999999996</v>
      </c>
      <c r="HX14" s="508">
        <f>'Proy 2022 vs 2019'!AM13*HZ$4</f>
        <v>6068.5702319999991</v>
      </c>
      <c r="HY14" s="579"/>
      <c r="HZ14" s="580">
        <f>HY14/HW14</f>
        <v>0</v>
      </c>
      <c r="IA14" s="508">
        <f>'Proy 2022 vs 2019'!AL13*ID$4</f>
        <v>7311.5303999999996</v>
      </c>
      <c r="IB14" s="508">
        <f>'Proy 2022 vs 2019'!AM13*ID$4</f>
        <v>6068.5702319999991</v>
      </c>
      <c r="IC14" s="579"/>
      <c r="ID14" s="580">
        <f>IC14/IA14</f>
        <v>0</v>
      </c>
      <c r="IE14" s="508">
        <f>'Proy 2022 vs 2019'!AL13*IH$4</f>
        <v>7311.5303999999996</v>
      </c>
      <c r="IF14" s="508">
        <f>'Proy 2022 vs 2019'!AM13*IH$4</f>
        <v>6068.5702319999991</v>
      </c>
      <c r="IG14" s="579"/>
      <c r="IH14" s="580">
        <f>IG14/IE14</f>
        <v>0</v>
      </c>
      <c r="II14" s="508">
        <f>'Proy 2022 vs 2019'!AL13*IL$4</f>
        <v>8530.1188000000002</v>
      </c>
      <c r="IJ14" s="508">
        <f>'Proy 2022 vs 2019'!AM13*IL$4</f>
        <v>7079.9986040000003</v>
      </c>
      <c r="IK14" s="579"/>
      <c r="IL14" s="580">
        <f>IK14/II14</f>
        <v>0</v>
      </c>
      <c r="IM14" s="508">
        <f>'Proy 2022 vs 2019'!AL13*IP$4</f>
        <v>9748.7072000000007</v>
      </c>
      <c r="IN14" s="508">
        <f>'Proy 2022 vs 2019'!AM13*IP$4</f>
        <v>8091.4269759999997</v>
      </c>
      <c r="IO14" s="579"/>
      <c r="IP14" s="580">
        <f>IO14/IM14</f>
        <v>0</v>
      </c>
      <c r="IQ14" s="508">
        <f>'Proy 2022 vs 2019'!AL13*IT$4</f>
        <v>13404.472400000001</v>
      </c>
      <c r="IR14" s="508">
        <f>'Proy 2022 vs 2019'!AM13*IT$4</f>
        <v>11125.712092</v>
      </c>
      <c r="IS14" s="579"/>
      <c r="IT14" s="580">
        <f>IS14/IQ14</f>
        <v>0</v>
      </c>
      <c r="IU14" s="494">
        <f>HS14+HW14+IA14+IE14+II14+IM14+IQ14</f>
        <v>60929.42</v>
      </c>
      <c r="IV14" s="489">
        <f>HT14+HX14+IB14+IF14+IJ14+IN14+IR14</f>
        <v>50571.418599999997</v>
      </c>
      <c r="IW14" s="662">
        <f>HU14+HY14+IC14+IG14+IK14+IO14+IS14</f>
        <v>0</v>
      </c>
      <c r="IX14" s="663">
        <f>IW14/IU14</f>
        <v>0</v>
      </c>
      <c r="IY14" s="508">
        <f>'Proy 2022 vs 2019'!BA13*JB$4</f>
        <v>8527.7807999999986</v>
      </c>
      <c r="IZ14" s="508">
        <f>'Proy 2022 vs 2019'!BB13*JB$4</f>
        <v>5543.0575200000003</v>
      </c>
      <c r="JA14" s="613"/>
      <c r="JB14" s="580">
        <f>JA14/IY14</f>
        <v>0</v>
      </c>
      <c r="JC14" s="508">
        <f>'Proy 2022 vs 2019'!BA13*JF$4</f>
        <v>8527.7807999999986</v>
      </c>
      <c r="JD14" s="508">
        <f>'Proy 2022 vs 2019'!BB13*JF$4</f>
        <v>5543.0575200000003</v>
      </c>
      <c r="JE14" s="613"/>
      <c r="JF14" s="580">
        <f>JE14/JC14</f>
        <v>0</v>
      </c>
      <c r="JG14" s="508">
        <f>'Proy 2022 vs 2019'!BA13*JJ$4</f>
        <v>8527.7807999999986</v>
      </c>
      <c r="JH14" s="508">
        <f>'Proy 2022 vs 2019'!BB13*JJ$4</f>
        <v>5543.0575200000003</v>
      </c>
      <c r="JI14" s="613"/>
      <c r="JJ14" s="580">
        <f>JI14/JG14</f>
        <v>0</v>
      </c>
      <c r="JK14" s="508">
        <f>'Proy 2022 vs 2019'!BA13*JN$4</f>
        <v>8527.7807999999986</v>
      </c>
      <c r="JL14" s="508">
        <f>'Proy 2022 vs 2019'!BB13*JN$4</f>
        <v>5543.0575200000003</v>
      </c>
      <c r="JM14" s="613"/>
      <c r="JN14" s="580">
        <f>JM14/JK14</f>
        <v>0</v>
      </c>
      <c r="JO14" s="508">
        <f>'Proy 2022 vs 2019'!BA13*JR$4</f>
        <v>9949.0776000000005</v>
      </c>
      <c r="JP14" s="508">
        <f>'Proy 2022 vs 2019'!BB13*JR$4</f>
        <v>6466.9004400000003</v>
      </c>
      <c r="JQ14" s="613"/>
      <c r="JR14" s="580">
        <f>JQ14/JO14</f>
        <v>0</v>
      </c>
      <c r="JS14" s="508">
        <f>'Proy 2022 vs 2019'!BA13*JV$4</f>
        <v>11370.374399999999</v>
      </c>
      <c r="JT14" s="508">
        <f>'Proy 2022 vs 2019'!BB13*JV$4</f>
        <v>7390.7433600000004</v>
      </c>
      <c r="JU14" s="613"/>
      <c r="JV14" s="580">
        <f>JU14/JS14</f>
        <v>0</v>
      </c>
      <c r="JW14" s="508">
        <f>'Proy 2022 vs 2019'!BA13*JZ$4</f>
        <v>15634.264799999999</v>
      </c>
      <c r="JX14" s="508">
        <f>'Proy 2022 vs 2019'!BB13*JZ$4</f>
        <v>10162.27212</v>
      </c>
      <c r="JY14" s="613"/>
      <c r="JZ14" s="580">
        <f>JY14/JW14</f>
        <v>0</v>
      </c>
      <c r="KA14" s="494">
        <f>IY14+JC14+JG14+JK14+JO14+JS14+JW14</f>
        <v>71064.84</v>
      </c>
      <c r="KB14" s="489">
        <f>IZ14+JD14+JH14+JL14+JP14+JT14+JX14</f>
        <v>46192.146000000001</v>
      </c>
      <c r="KC14" s="607">
        <f>JA14+JE14+JI14+JM14+JQ14+JU14+JY14</f>
        <v>0</v>
      </c>
      <c r="KD14" s="590">
        <f>KC14/KA14</f>
        <v>0</v>
      </c>
      <c r="KE14" s="508">
        <f>'Proy 2022 vs 2019'!BF13*KH$4</f>
        <v>9335.6820000000007</v>
      </c>
      <c r="KF14" s="508">
        <f>'Proy 2022 vs 2019'!BG13*KH$4</f>
        <v>6068.1932999999999</v>
      </c>
      <c r="KG14" s="579"/>
      <c r="KH14" s="580">
        <f>KG14/KE14</f>
        <v>0</v>
      </c>
      <c r="KI14" s="508">
        <f>'Proy 2022 vs 2019'!BF13*KL$4</f>
        <v>9335.6820000000007</v>
      </c>
      <c r="KJ14" s="508">
        <f>'Proy 2022 vs 2019'!BG13*KL$4</f>
        <v>6068.1932999999999</v>
      </c>
      <c r="KK14" s="579"/>
      <c r="KL14" s="580">
        <f>KK14/KI14</f>
        <v>0</v>
      </c>
      <c r="KM14" s="508">
        <f>'Proy 2022 vs 2019'!BF13*KP$4</f>
        <v>9335.6820000000007</v>
      </c>
      <c r="KN14" s="508">
        <f>'Proy 2022 vs 2019'!BG13*KP$4</f>
        <v>6068.1932999999999</v>
      </c>
      <c r="KO14" s="579"/>
      <c r="KP14" s="580">
        <f>KO14/KM14</f>
        <v>0</v>
      </c>
      <c r="KQ14" s="508">
        <f>'Proy 2022 vs 2019'!BF13*KT$4</f>
        <v>9335.6820000000007</v>
      </c>
      <c r="KR14" s="508">
        <f>'Proy 2022 vs 2019'!BG13*KT$4</f>
        <v>6068.1932999999999</v>
      </c>
      <c r="KS14" s="579"/>
      <c r="KT14" s="580">
        <f>KS14/KQ14</f>
        <v>0</v>
      </c>
      <c r="KU14" s="508">
        <f>'Proy 2022 vs 2019'!BF13*KX$4</f>
        <v>10891.629000000003</v>
      </c>
      <c r="KV14" s="508">
        <f>'Proy 2022 vs 2019'!BG13*KX$4</f>
        <v>7079.5588500000013</v>
      </c>
      <c r="KW14" s="579"/>
      <c r="KX14" s="580">
        <f>KW14/KU14</f>
        <v>0</v>
      </c>
      <c r="KY14" s="508">
        <f>'Proy 2022 vs 2019'!BF13*LB$4</f>
        <v>12447.576000000001</v>
      </c>
      <c r="KZ14" s="508">
        <f>'Proy 2022 vs 2019'!BG13*LB$4</f>
        <v>8090.9244000000008</v>
      </c>
      <c r="LA14" s="579"/>
      <c r="LB14" s="580">
        <f>LA14/KY14</f>
        <v>0</v>
      </c>
      <c r="LC14" s="508">
        <f>'Proy 2022 vs 2019'!BF13*LF$4</f>
        <v>17115.417000000001</v>
      </c>
      <c r="LD14" s="508">
        <f>'Proy 2022 vs 2019'!BG13*LF$4</f>
        <v>11125.021050000001</v>
      </c>
      <c r="LE14" s="579"/>
      <c r="LF14" s="580">
        <f>LE14/LC14</f>
        <v>0</v>
      </c>
      <c r="LG14" s="494">
        <f>KE14+KI14+KM14+KQ14+KU14+KY14+LC14</f>
        <v>77797.350000000006</v>
      </c>
      <c r="LH14" s="489">
        <f>KF14+KJ14+KN14+KR14+KV14+KZ14+LD14</f>
        <v>50568.277500000004</v>
      </c>
      <c r="LI14" s="608">
        <f>KG14+KK14+KO14+KS14+KW14+LA14+LE14</f>
        <v>0</v>
      </c>
      <c r="LJ14" s="590">
        <f>LI14/LG14</f>
        <v>0</v>
      </c>
      <c r="LK14" s="508">
        <f>'Proy 2022 vs 2019'!BK13*LN$4</f>
        <v>8925.1404000000002</v>
      </c>
      <c r="LL14" s="508">
        <f>'Proy 2022 vs 2019'!BL13*LN$4</f>
        <v>5801.3412600000001</v>
      </c>
      <c r="LM14" s="579"/>
      <c r="LN14" s="580">
        <f>LM14/LK14</f>
        <v>0</v>
      </c>
      <c r="LO14" s="508">
        <f>'Proy 2022 vs 2019'!BK13*LR$4</f>
        <v>8925.1404000000002</v>
      </c>
      <c r="LP14" s="508">
        <f>'Proy 2022 vs 2019'!BL13*LR$4</f>
        <v>5801.3412600000001</v>
      </c>
      <c r="LQ14" s="579"/>
      <c r="LR14" s="580">
        <f>LQ14/LO14</f>
        <v>0</v>
      </c>
      <c r="LS14" s="508">
        <f>'Proy 2022 vs 2019'!BK13*LV$4</f>
        <v>8925.1404000000002</v>
      </c>
      <c r="LT14" s="508">
        <f>'Proy 2022 vs 2019'!BL13*LV$4</f>
        <v>5801.3412600000001</v>
      </c>
      <c r="LU14" s="579"/>
      <c r="LV14" s="580">
        <f>LU14/LS14</f>
        <v>0</v>
      </c>
      <c r="LW14" s="508">
        <f>'Proy 2022 vs 2019'!BK13*LZ$4</f>
        <v>8925.1404000000002</v>
      </c>
      <c r="LX14" s="508">
        <f>'Proy 2022 vs 2019'!BL13*LZ$4</f>
        <v>5801.3412600000001</v>
      </c>
      <c r="LY14" s="579"/>
      <c r="LZ14" s="580">
        <f>LY14/LW14</f>
        <v>0</v>
      </c>
      <c r="MA14" s="508">
        <f>'Proy 2022 vs 2019'!BK13*MD$4</f>
        <v>10412.6638</v>
      </c>
      <c r="MB14" s="508">
        <f>'Proy 2022 vs 2019'!BL13*MD$4</f>
        <v>6768.2314700000015</v>
      </c>
      <c r="MC14" s="579"/>
      <c r="MD14" s="580">
        <f>MC14/MA14</f>
        <v>0</v>
      </c>
      <c r="ME14" s="508">
        <f>'Proy 2022 vs 2019'!BK13*MH$4</f>
        <v>11900.1872</v>
      </c>
      <c r="MF14" s="508">
        <f>'Proy 2022 vs 2019'!BL13*MH$4</f>
        <v>7735.1216800000011</v>
      </c>
      <c r="MG14" s="579"/>
      <c r="MH14" s="580">
        <f>MG14/ME14</f>
        <v>0</v>
      </c>
      <c r="MI14" s="508">
        <f>'Proy 2022 vs 2019'!BK13*ML$4</f>
        <v>16362.7574</v>
      </c>
      <c r="MJ14" s="508">
        <f>'Proy 2022 vs 2019'!BL13*ML$4</f>
        <v>10635.792310000001</v>
      </c>
      <c r="MK14" s="579"/>
      <c r="ML14" s="580">
        <f>MK14/MI14</f>
        <v>0</v>
      </c>
      <c r="MM14" s="494">
        <f>LK14+LO14+LS14+LW14+MA14+ME14+MI14</f>
        <v>74376.17</v>
      </c>
      <c r="MN14" s="489">
        <f>LL14+LP14+LT14+LX14+MB14+MF14+MJ14</f>
        <v>48344.510500000004</v>
      </c>
      <c r="MO14" s="608">
        <f>LM14+LQ14+LU14+LY14+MC14+MG14+MK14</f>
        <v>0</v>
      </c>
      <c r="MP14" s="590">
        <f>MO14/MM14</f>
        <v>0</v>
      </c>
      <c r="MQ14" s="508">
        <f>'Proy 2022 vs 2019'!BP13*MT$4</f>
        <v>8871.496799999999</v>
      </c>
      <c r="MR14" s="508">
        <f>'Proy 2022 vs 2019'!BQ13*MT$4</f>
        <v>5766.4729199999992</v>
      </c>
      <c r="MS14" s="579"/>
      <c r="MT14" s="580">
        <f>MS14/MQ14</f>
        <v>0</v>
      </c>
      <c r="MU14" s="508">
        <f>'Proy 2022 vs 2019'!BP13*MX$4</f>
        <v>8871.496799999999</v>
      </c>
      <c r="MV14" s="508">
        <f>'Proy 2022 vs 2019'!BQ13*MX$4</f>
        <v>5766.4729199999992</v>
      </c>
      <c r="MW14" s="579"/>
      <c r="MX14" s="580">
        <f>MW14/MU14</f>
        <v>0</v>
      </c>
      <c r="MY14" s="508">
        <f>'Proy 2022 vs 2019'!BP13*NB$4</f>
        <v>8871.496799999999</v>
      </c>
      <c r="MZ14" s="508">
        <f>'Proy 2022 vs 2019'!BQ13*NB$4</f>
        <v>5766.4729199999992</v>
      </c>
      <c r="NA14" s="579"/>
      <c r="NB14" s="580">
        <f>NA14/MY14</f>
        <v>0</v>
      </c>
      <c r="NC14" s="508">
        <f>'Proy 2022 vs 2019'!BP13*NF$4</f>
        <v>8871.496799999999</v>
      </c>
      <c r="ND14" s="508">
        <f>'Proy 2022 vs 2019'!BQ13*NF$4</f>
        <v>5766.4729199999992</v>
      </c>
      <c r="NE14" s="579"/>
      <c r="NF14" s="580">
        <f>NE14/NC14</f>
        <v>0</v>
      </c>
      <c r="NG14" s="508">
        <f>'Proy 2022 vs 2019'!BP13*NJ$4</f>
        <v>10350.079600000001</v>
      </c>
      <c r="NH14" s="508">
        <f>'Proy 2022 vs 2019'!BQ13*NJ$4</f>
        <v>6727.5517400000008</v>
      </c>
      <c r="NI14" s="579"/>
      <c r="NJ14" s="580">
        <f>NI14/NG14</f>
        <v>0</v>
      </c>
      <c r="NK14" s="508">
        <f>'Proy 2022 vs 2019'!BP13*NN$4</f>
        <v>11828.662399999999</v>
      </c>
      <c r="NL14" s="508">
        <f>'Proy 2022 vs 2019'!BQ13*NN$4</f>
        <v>7688.6305599999996</v>
      </c>
      <c r="NM14" s="579"/>
      <c r="NN14" s="580">
        <f>NM14/NK14</f>
        <v>0</v>
      </c>
      <c r="NO14" s="508">
        <f>'Proy 2022 vs 2019'!BP13*NR$4</f>
        <v>16264.4108</v>
      </c>
      <c r="NP14" s="508">
        <f>'Proy 2022 vs 2019'!BQ13*NR$4</f>
        <v>10571.86702</v>
      </c>
      <c r="NQ14" s="579"/>
      <c r="NR14" s="580">
        <f>NQ14/NO14</f>
        <v>0</v>
      </c>
      <c r="NS14" s="494">
        <f>MQ14+MU14+MY14+NC14+NG14+NK14+NO14</f>
        <v>73929.14</v>
      </c>
      <c r="NT14" s="489">
        <f>MR14+MV14+MZ14+ND14+NH14+NL14+NP14</f>
        <v>48053.940999999992</v>
      </c>
      <c r="NU14" s="589">
        <f>MS14+MW14+NA14+NE14+NI14+NM14+NQ14</f>
        <v>0</v>
      </c>
      <c r="NV14" s="590">
        <f>NU14/NS14</f>
        <v>0</v>
      </c>
      <c r="NW14" s="508">
        <f>'Proy 2022 vs 2019'!BU13*NZ$4</f>
        <v>10464.762000000001</v>
      </c>
      <c r="NX14" s="508">
        <f>'Proy 2022 vs 2019'!BV13*NZ$4</f>
        <v>6802.0953</v>
      </c>
      <c r="NY14" s="579"/>
      <c r="NZ14" s="580">
        <f>NY14/NW14</f>
        <v>0</v>
      </c>
      <c r="OA14" s="508">
        <f>'Proy 2022 vs 2019'!BU13*OD$4</f>
        <v>10464.762000000001</v>
      </c>
      <c r="OB14" s="508">
        <f>'Proy 2022 vs 2019'!BV13*OD$4</f>
        <v>6802.0953</v>
      </c>
      <c r="OC14" s="579"/>
      <c r="OD14" s="580">
        <f>OC14/OA14</f>
        <v>0</v>
      </c>
      <c r="OE14" s="508">
        <f>'Proy 2022 vs 2019'!BU13*OH$4</f>
        <v>10464.762000000001</v>
      </c>
      <c r="OF14" s="508">
        <f>'Proy 2022 vs 2019'!BV13*OH$4</f>
        <v>6802.0953</v>
      </c>
      <c r="OG14" s="579"/>
      <c r="OH14" s="580">
        <f>OG14/OE14</f>
        <v>0</v>
      </c>
      <c r="OI14" s="508">
        <f>'Proy 2022 vs 2019'!BU13*OL$4</f>
        <v>10464.762000000001</v>
      </c>
      <c r="OJ14" s="508">
        <f>'Proy 2022 vs 2019'!BV13*OL$4</f>
        <v>6802.0953</v>
      </c>
      <c r="OK14" s="579"/>
      <c r="OL14" s="580">
        <f>OK14/OI14</f>
        <v>0</v>
      </c>
      <c r="OM14" s="508">
        <f>'Proy 2022 vs 2019'!BU13*OP$4</f>
        <v>12208.889000000003</v>
      </c>
      <c r="ON14" s="508">
        <f>'Proy 2022 vs 2019'!BV13*OP$4</f>
        <v>7935.7778500000013</v>
      </c>
      <c r="OO14" s="579"/>
      <c r="OP14" s="580">
        <f>OO14/OM14</f>
        <v>0</v>
      </c>
      <c r="OQ14" s="508">
        <f>'Proy 2022 vs 2019'!BU13*OT$4</f>
        <v>13953.016000000001</v>
      </c>
      <c r="OR14" s="508">
        <f>'Proy 2022 vs 2019'!BV13*OT$4</f>
        <v>9069.4603999999999</v>
      </c>
      <c r="OS14" s="579"/>
      <c r="OT14" s="580">
        <f>OS14/OQ14</f>
        <v>0</v>
      </c>
      <c r="OU14" s="508">
        <f>'Proy 2022 vs 2019'!BU13*OX$4</f>
        <v>19185.397000000001</v>
      </c>
      <c r="OV14" s="508">
        <f>'Proy 2022 vs 2019'!BV13*OX$4</f>
        <v>12470.50805</v>
      </c>
      <c r="OW14" s="579"/>
      <c r="OX14" s="580">
        <f>OW14/OU14</f>
        <v>0</v>
      </c>
      <c r="OY14" s="494">
        <f>NW14+OA14+OE14+OI14+OM14+OQ14+OU14</f>
        <v>87206.35</v>
      </c>
      <c r="OZ14" s="489">
        <f>NX14+OB14+OF14+OJ14+ON14+OR14+OV14</f>
        <v>56684.127500000002</v>
      </c>
      <c r="PA14" s="589">
        <f>NY14+OC14+OG14+OK14+OO14+OS14+OW14</f>
        <v>0</v>
      </c>
      <c r="PB14" s="590">
        <f>PA14/OY14</f>
        <v>0</v>
      </c>
      <c r="PC14" s="508">
        <f>'Proy 2022 vs 2019'!CE13*PF$4</f>
        <v>10823.959199999999</v>
      </c>
      <c r="PD14" s="508">
        <f>'Proy 2022 vs 2019'!CF13*PF$4</f>
        <v>7793.2506239999993</v>
      </c>
      <c r="PE14" s="613"/>
      <c r="PF14" s="580">
        <f>PE14/PC14</f>
        <v>0</v>
      </c>
      <c r="PG14" s="508">
        <f>'Proy 2022 vs 2019'!CE13*PJ$4</f>
        <v>10823.959199999999</v>
      </c>
      <c r="PH14" s="508">
        <f>'Proy 2022 vs 2019'!CF13*PJ$4</f>
        <v>7793.2506239999993</v>
      </c>
      <c r="PI14" s="579"/>
      <c r="PJ14" s="580">
        <f>PI14/PG14</f>
        <v>0</v>
      </c>
      <c r="PK14" s="508">
        <f>'Proy 2022 vs 2019'!CE13*PN$4</f>
        <v>10823.959199999999</v>
      </c>
      <c r="PL14" s="508">
        <f>'Proy 2022 vs 2019'!CF13*PN$4</f>
        <v>7793.2506239999993</v>
      </c>
      <c r="PM14" s="579"/>
      <c r="PN14" s="580">
        <f>PM14/PK14</f>
        <v>0</v>
      </c>
      <c r="PO14" s="508">
        <f>'Proy 2022 vs 2019'!CE13*PR$4</f>
        <v>10823.959199999999</v>
      </c>
      <c r="PP14" s="508">
        <f>'Proy 2022 vs 2019'!CF13*PR$4</f>
        <v>7793.2506239999993</v>
      </c>
      <c r="PQ14" s="579"/>
      <c r="PR14" s="580">
        <f>PQ14/PO14</f>
        <v>0</v>
      </c>
      <c r="PS14" s="508">
        <f>'Proy 2022 vs 2019'!CE13*PV$4</f>
        <v>12627.952400000002</v>
      </c>
      <c r="PT14" s="508">
        <f>'Proy 2022 vs 2019'!CF13*PV$4</f>
        <v>9092.1257280000009</v>
      </c>
      <c r="PU14" s="579"/>
      <c r="PV14" s="580">
        <f>PU14/PS14</f>
        <v>0</v>
      </c>
      <c r="PW14" s="508">
        <f>'Proy 2022 vs 2019'!CE13*PZ$4</f>
        <v>14431.945600000001</v>
      </c>
      <c r="PX14" s="508">
        <f>'Proy 2022 vs 2019'!CF13*PZ$4</f>
        <v>10391.000832</v>
      </c>
      <c r="PY14" s="579"/>
      <c r="PZ14" s="580">
        <f>PY14/PW14</f>
        <v>0</v>
      </c>
      <c r="QA14" s="508">
        <f>'Proy 2022 vs 2019'!CE13*QD$4</f>
        <v>19843.925200000001</v>
      </c>
      <c r="QB14" s="508">
        <f>'Proy 2022 vs 2019'!CF13*QD$4</f>
        <v>14287.626144</v>
      </c>
      <c r="QC14" s="579"/>
      <c r="QD14" s="580">
        <f>QC14/QA14</f>
        <v>0</v>
      </c>
      <c r="QE14" s="494">
        <f>PC14+PG14+PK14+PO14+PS14+PW14+QA14</f>
        <v>90199.66</v>
      </c>
      <c r="QF14" s="489">
        <f>PD14+PH14+PL14+PP14+PT14+PX14+QB14</f>
        <v>64943.7552</v>
      </c>
      <c r="QG14" s="670">
        <f>PE14+PI14+PM14+PQ14+PU14+PY14+QC14</f>
        <v>0</v>
      </c>
      <c r="QH14" s="663">
        <f>QG14/QE14</f>
        <v>0</v>
      </c>
      <c r="QI14" s="508">
        <f>'Proy 2022 vs 2019'!CJ13*QL$4</f>
        <v>10437.477599999998</v>
      </c>
      <c r="QJ14" s="508">
        <f>'Proy 2022 vs 2019'!CK13*QL$4</f>
        <v>7514.9838719999998</v>
      </c>
      <c r="QK14" s="579"/>
      <c r="QL14" s="580">
        <f>QK14/QI14</f>
        <v>0</v>
      </c>
      <c r="QM14" s="508">
        <f>'Proy 2022 vs 2019'!CJ13*QP$4</f>
        <v>10437.477599999998</v>
      </c>
      <c r="QN14" s="508">
        <f>'Proy 2022 vs 2019'!CK13*QP$4</f>
        <v>7514.9838719999998</v>
      </c>
      <c r="QO14" s="579"/>
      <c r="QP14" s="580">
        <f>QO14/QM14</f>
        <v>0</v>
      </c>
      <c r="QQ14" s="508">
        <f>'Proy 2022 vs 2019'!CJ13*QT$4</f>
        <v>10437.477599999998</v>
      </c>
      <c r="QR14" s="508">
        <f>'Proy 2022 vs 2019'!CK13*QT$4</f>
        <v>7514.9838719999998</v>
      </c>
      <c r="QS14" s="579"/>
      <c r="QT14" s="580">
        <f>QS14/QQ14</f>
        <v>0</v>
      </c>
      <c r="QU14" s="508">
        <f>'Proy 2022 vs 2019'!CJ13*QX$4</f>
        <v>10437.477599999998</v>
      </c>
      <c r="QV14" s="508">
        <f>'Proy 2022 vs 2019'!CK13*QX$4</f>
        <v>7514.9838719999998</v>
      </c>
      <c r="QW14" s="579"/>
      <c r="QX14" s="580">
        <f>QW14/QU14</f>
        <v>0</v>
      </c>
      <c r="QY14" s="508">
        <f>'Proy 2022 vs 2019'!CJ13*RB$4</f>
        <v>12177.057200000001</v>
      </c>
      <c r="QZ14" s="508">
        <f>'Proy 2022 vs 2019'!CK13*RB$4</f>
        <v>8767.4811840000002</v>
      </c>
      <c r="RA14" s="579"/>
      <c r="RB14" s="580">
        <f>RA14/QY14</f>
        <v>0</v>
      </c>
      <c r="RC14" s="508">
        <f>'Proy 2022 vs 2019'!CJ13*RF$4</f>
        <v>13916.6368</v>
      </c>
      <c r="RD14" s="508">
        <f>'Proy 2022 vs 2019'!CK13*RF$4</f>
        <v>10019.978496</v>
      </c>
      <c r="RE14" s="579"/>
      <c r="RF14" s="580">
        <f>RE14/RC14</f>
        <v>0</v>
      </c>
      <c r="RG14" s="508">
        <f>'Proy 2022 vs 2019'!CJ13*RJ$4</f>
        <v>19135.375599999999</v>
      </c>
      <c r="RH14" s="508">
        <f>'Proy 2022 vs 2019'!CK13*RJ$4</f>
        <v>13777.470432</v>
      </c>
      <c r="RI14" s="579"/>
      <c r="RJ14" s="580">
        <f>RI14/RG14</f>
        <v>0</v>
      </c>
      <c r="RK14" s="494">
        <f>QI14+QM14+QQ14+QU14+QY14+RC14+RG14</f>
        <v>86978.98</v>
      </c>
      <c r="RL14" s="489">
        <f>QJ14+QN14+QR14+QV14+QZ14+RD14+RH14</f>
        <v>62624.865600000005</v>
      </c>
      <c r="RM14" s="671">
        <f>QK14+QO14+QS14+QW14+RA14+RE14+RI14</f>
        <v>0</v>
      </c>
      <c r="RN14" s="663">
        <f>RM14/RK14</f>
        <v>0</v>
      </c>
      <c r="RO14" s="508">
        <f>'Proy 2022 vs 2019'!CO13*RR$4</f>
        <v>9876.3359999999993</v>
      </c>
      <c r="RP14" s="508">
        <f>'Proy 2022 vs 2019'!CP13*RR$4</f>
        <v>7110.9619199999997</v>
      </c>
      <c r="RQ14" s="579"/>
      <c r="RR14" s="580">
        <f>RQ14/RO14</f>
        <v>0</v>
      </c>
      <c r="RS14" s="508">
        <f>'Proy 2022 vs 2019'!CO13*RV$4</f>
        <v>9876.3359999999993</v>
      </c>
      <c r="RT14" s="508">
        <f>'Proy 2022 vs 2019'!CP13*RV$4</f>
        <v>7110.9619199999997</v>
      </c>
      <c r="RU14" s="579"/>
      <c r="RV14" s="580">
        <f>RU14/RS14</f>
        <v>0</v>
      </c>
      <c r="RW14" s="508">
        <f>'Proy 2022 vs 2019'!CO13*RZ$4</f>
        <v>9876.3359999999993</v>
      </c>
      <c r="RX14" s="508">
        <f>'Proy 2022 vs 2019'!CP13*RZ$4</f>
        <v>7110.9619199999997</v>
      </c>
      <c r="RY14" s="579"/>
      <c r="RZ14" s="580">
        <f>RY14/RW14</f>
        <v>0</v>
      </c>
      <c r="SA14" s="508">
        <f>'Proy 2022 vs 2019'!CO13*SD$4</f>
        <v>9876.3359999999993</v>
      </c>
      <c r="SB14" s="508">
        <f>'Proy 2022 vs 2019'!CP13*SD$4</f>
        <v>7110.9619199999997</v>
      </c>
      <c r="SC14" s="579"/>
      <c r="SD14" s="580">
        <f>SC14/SA14</f>
        <v>0</v>
      </c>
      <c r="SE14" s="508">
        <f>'Proy 2022 vs 2019'!CO13*SH$4</f>
        <v>11522.392000000002</v>
      </c>
      <c r="SF14" s="508">
        <f>'Proy 2022 vs 2019'!CP13*SH$4</f>
        <v>8296.1222400000006</v>
      </c>
      <c r="SG14" s="579"/>
      <c r="SH14" s="580">
        <f>SG14/SE14</f>
        <v>0</v>
      </c>
      <c r="SI14" s="508">
        <f>'Proy 2022 vs 2019'!CO13*SL$4</f>
        <v>13168.448</v>
      </c>
      <c r="SJ14" s="508">
        <f>'Proy 2022 vs 2019'!CP13*SL$4</f>
        <v>9481.2825600000015</v>
      </c>
      <c r="SK14" s="579"/>
      <c r="SL14" s="580">
        <f>SK14/SI14</f>
        <v>0</v>
      </c>
      <c r="SM14" s="508">
        <f>'Proy 2022 vs 2019'!CO13*SP$4</f>
        <v>18106.616000000002</v>
      </c>
      <c r="SN14" s="508">
        <f>'Proy 2022 vs 2019'!CP13*SP$4</f>
        <v>13036.76352</v>
      </c>
      <c r="SO14" s="579"/>
      <c r="SP14" s="580">
        <f>SO14/SM14</f>
        <v>0</v>
      </c>
      <c r="SQ14" s="494">
        <f>RO14+RS14+RW14+SA14+SE14+SI14+SM14</f>
        <v>82302.799999999988</v>
      </c>
      <c r="SR14" s="489">
        <f>RP14+RT14+RX14+SB14+SF14+SJ14+SN14</f>
        <v>59258.016000000003</v>
      </c>
      <c r="SS14" s="671">
        <f>RQ14+RU14+RY14+SC14+SG14+SK14+SO14</f>
        <v>0</v>
      </c>
      <c r="ST14" s="663">
        <f>SS14/SQ14</f>
        <v>0</v>
      </c>
      <c r="SU14" s="508">
        <f>'Proy 2022 vs 2019'!CT13*SX$4</f>
        <v>12746.7096</v>
      </c>
      <c r="SV14" s="508">
        <f>'Proy 2022 vs 2019'!CU13*SX$4</f>
        <v>9177.6309119999987</v>
      </c>
      <c r="SW14" s="579"/>
      <c r="SX14" s="580">
        <f>SW14/SU14</f>
        <v>0</v>
      </c>
      <c r="SY14" s="508">
        <f>'Proy 2022 vs 2019'!CT13*TB$4</f>
        <v>12746.7096</v>
      </c>
      <c r="SZ14" s="508">
        <f>'Proy 2022 vs 2019'!CU13*TB$4</f>
        <v>9177.6309119999987</v>
      </c>
      <c r="TA14" s="579"/>
      <c r="TB14" s="580">
        <f>TA14/SY14</f>
        <v>0</v>
      </c>
      <c r="TC14" s="508">
        <f>'Proy 2022 vs 2019'!CT13*TF$4</f>
        <v>12746.7096</v>
      </c>
      <c r="TD14" s="508">
        <f>'Proy 2022 vs 2019'!CU13*TF$4</f>
        <v>9177.6309119999987</v>
      </c>
      <c r="TE14" s="579"/>
      <c r="TF14" s="580">
        <f>TE14/TC14</f>
        <v>0</v>
      </c>
      <c r="TG14" s="508">
        <f>'Proy 2022 vs 2019'!CT13*TJ$4</f>
        <v>12746.7096</v>
      </c>
      <c r="TH14" s="508">
        <f>'Proy 2022 vs 2019'!CU13*TJ$4</f>
        <v>9177.6309119999987</v>
      </c>
      <c r="TI14" s="579"/>
      <c r="TJ14" s="580">
        <f>TI14/TG14</f>
        <v>0</v>
      </c>
      <c r="TK14" s="508">
        <f>'Proy 2022 vs 2019'!CT13*TN$4</f>
        <v>14871.161200000002</v>
      </c>
      <c r="TL14" s="508">
        <f>'Proy 2022 vs 2019'!CU13*TN$4</f>
        <v>10707.236064000001</v>
      </c>
      <c r="TM14" s="579"/>
      <c r="TN14" s="580">
        <f>TM14/TK14</f>
        <v>0</v>
      </c>
      <c r="TO14" s="508">
        <f>'Proy 2022 vs 2019'!CT13*TR$4</f>
        <v>16995.612799999999</v>
      </c>
      <c r="TP14" s="508">
        <f>'Proy 2022 vs 2019'!CU13*TR$4</f>
        <v>12236.841216000001</v>
      </c>
      <c r="TQ14" s="579"/>
      <c r="TR14" s="580">
        <f>TQ14/TO14</f>
        <v>0</v>
      </c>
      <c r="TS14" s="508">
        <f>'Proy 2022 vs 2019'!CT13*TV$4</f>
        <v>23368.9676</v>
      </c>
      <c r="TT14" s="508">
        <f>'Proy 2022 vs 2019'!CU13*TV$4</f>
        <v>16825.656672000001</v>
      </c>
      <c r="TU14" s="579"/>
      <c r="TV14" s="580">
        <f>TU14/TS14</f>
        <v>0</v>
      </c>
      <c r="TW14" s="494">
        <f>SU14+SY14+TC14+TG14+TK14+TO14+TS14</f>
        <v>106222.58000000002</v>
      </c>
      <c r="TX14" s="489">
        <f>SV14+SZ14+TD14+TH14+TL14+TP14+TT14</f>
        <v>76480.257599999997</v>
      </c>
      <c r="TY14" s="662">
        <f>SW14+TA14+TE14+TI14+TM14+TQ14+TU14</f>
        <v>0</v>
      </c>
      <c r="TZ14" s="663">
        <f>TY14/TW14</f>
        <v>0</v>
      </c>
      <c r="UA14" s="508">
        <f>'Proy 2022 vs 2019'!DD13*UD$4</f>
        <v>14329.742399999999</v>
      </c>
      <c r="UB14" s="508">
        <f>'Proy 2022 vs 2019'!DE13*UD$4</f>
        <v>6448.3840800000007</v>
      </c>
      <c r="UC14" s="613"/>
      <c r="UD14" s="580">
        <f>UC14/UA14</f>
        <v>0</v>
      </c>
      <c r="UE14" s="508">
        <f>'Proy 2022 vs 2019'!DD13*UH$4</f>
        <v>14329.742399999999</v>
      </c>
      <c r="UF14" s="508">
        <f>'Proy 2022 vs 2019'!DE13*UH$4</f>
        <v>6448.3840800000007</v>
      </c>
      <c r="UG14" s="579"/>
      <c r="UH14" s="580">
        <f>UG14/UE14</f>
        <v>0</v>
      </c>
      <c r="UI14" s="508">
        <f>'Proy 2022 vs 2019'!DD13*UL$4</f>
        <v>14329.742399999999</v>
      </c>
      <c r="UJ14" s="508">
        <f>'Proy 2022 vs 2019'!DE13*UL$4</f>
        <v>6448.3840800000007</v>
      </c>
      <c r="UK14" s="579"/>
      <c r="UL14" s="580">
        <f>UK14/UI14</f>
        <v>0</v>
      </c>
      <c r="UM14" s="508">
        <f>'Proy 2022 vs 2019'!DD13*UP$4</f>
        <v>14329.742399999999</v>
      </c>
      <c r="UN14" s="508">
        <f>'Proy 2022 vs 2019'!DE13*UP$4</f>
        <v>6448.3840800000007</v>
      </c>
      <c r="UO14" s="579"/>
      <c r="UP14" s="580">
        <f>UO14/UM14</f>
        <v>0</v>
      </c>
      <c r="UQ14" s="508">
        <f>'Proy 2022 vs 2019'!DD13*UT$4</f>
        <v>16718.032800000001</v>
      </c>
      <c r="UR14" s="508">
        <f>'Proy 2022 vs 2019'!DE13*UT$4</f>
        <v>7523.1147600000013</v>
      </c>
      <c r="US14" s="579"/>
      <c r="UT14" s="580">
        <f>US14/UQ14</f>
        <v>0</v>
      </c>
      <c r="UU14" s="508">
        <f>'Proy 2022 vs 2019'!DD13*UX$4</f>
        <v>19106.323200000003</v>
      </c>
      <c r="UV14" s="508">
        <f>'Proy 2022 vs 2019'!DE13*UX$4</f>
        <v>8597.845440000001</v>
      </c>
      <c r="UW14" s="579"/>
      <c r="UX14" s="580">
        <f>UW14/UU14</f>
        <v>0</v>
      </c>
      <c r="UY14" s="508">
        <f>'Proy 2022 vs 2019'!DD13*VB$4</f>
        <v>26271.1944</v>
      </c>
      <c r="UZ14" s="508">
        <f>'Proy 2022 vs 2019'!DE13*VB$4</f>
        <v>11822.037480000001</v>
      </c>
      <c r="VA14" s="579"/>
      <c r="VB14" s="580">
        <f>VA14/UY14</f>
        <v>0</v>
      </c>
      <c r="VC14" s="494">
        <f>UA14+UE14+UI14+UM14+UQ14+UU14+UY14</f>
        <v>119414.51999999999</v>
      </c>
      <c r="VD14" s="489">
        <f>UB14+UF14+UJ14+UN14+UR14+UV14+UZ14</f>
        <v>53736.534</v>
      </c>
      <c r="VE14" s="637">
        <f>UC14+UG14+UK14+UO14+US14+UW14+VA14</f>
        <v>0</v>
      </c>
      <c r="VF14" s="639">
        <f>VE14/VC14</f>
        <v>0</v>
      </c>
      <c r="VG14" s="508">
        <f>'Proy 2022 vs 2019'!DI13*VJ$4</f>
        <v>11635.9272</v>
      </c>
      <c r="VH14" s="508">
        <f>'Proy 2022 vs 2019'!DJ13*VJ$4</f>
        <v>11659.199054399998</v>
      </c>
      <c r="VI14" s="579"/>
      <c r="VJ14" s="580">
        <f>VI14/VG14</f>
        <v>0</v>
      </c>
      <c r="VK14" s="508">
        <f>'Proy 2022 vs 2019'!DI13*VN$4</f>
        <v>11635.9272</v>
      </c>
      <c r="VL14" s="508">
        <f>'Proy 2022 vs 2019'!DJ13*VN$4</f>
        <v>11659.199054399998</v>
      </c>
      <c r="VM14" s="579"/>
      <c r="VN14" s="580">
        <f>VM14/VK14</f>
        <v>0</v>
      </c>
      <c r="VO14" s="508">
        <f>'Proy 2022 vs 2019'!DI13*VR$4</f>
        <v>11635.9272</v>
      </c>
      <c r="VP14" s="508">
        <f>'Proy 2022 vs 2019'!DJ13*VR$4</f>
        <v>11659.199054399998</v>
      </c>
      <c r="VQ14" s="579"/>
      <c r="VR14" s="580">
        <f>VQ14/VO14</f>
        <v>0</v>
      </c>
      <c r="VS14" s="508">
        <f>'Proy 2022 vs 2019'!DI13*VV$4</f>
        <v>11635.9272</v>
      </c>
      <c r="VT14" s="508">
        <f>'Proy 2022 vs 2019'!DJ13*VV$4</f>
        <v>11659.199054399998</v>
      </c>
      <c r="VU14" s="579"/>
      <c r="VV14" s="580">
        <f>VU14/VS14</f>
        <v>0</v>
      </c>
      <c r="VW14" s="508">
        <f>'Proy 2022 vs 2019'!DI13*VZ$4</f>
        <v>13575.2484</v>
      </c>
      <c r="VX14" s="508">
        <f>'Proy 2022 vs 2019'!DJ13*VZ$4</f>
        <v>13602.398896800001</v>
      </c>
      <c r="VY14" s="579"/>
      <c r="VZ14" s="580">
        <f>VY14/VW14</f>
        <v>0</v>
      </c>
      <c r="WA14" s="508">
        <f>'Proy 2022 vs 2019'!DI13*WD$4</f>
        <v>15514.569600000001</v>
      </c>
      <c r="WB14" s="508">
        <f>'Proy 2022 vs 2019'!DJ13*WD$4</f>
        <v>15545.598739199999</v>
      </c>
      <c r="WC14" s="579"/>
      <c r="WD14" s="580">
        <f>WC14/WA14</f>
        <v>0</v>
      </c>
      <c r="WE14" s="508">
        <f>'Proy 2022 vs 2019'!DI13*WH$4</f>
        <v>21332.533199999998</v>
      </c>
      <c r="WF14" s="508">
        <f>'Proy 2022 vs 2019'!DJ13*WH$4</f>
        <v>21375.198266399999</v>
      </c>
      <c r="WG14" s="579"/>
      <c r="WH14" s="580">
        <f>WG14/WE14</f>
        <v>0</v>
      </c>
      <c r="WI14" s="494">
        <f>VG14+VK14+VO14+VS14+VW14+WA14+WE14</f>
        <v>96966.06</v>
      </c>
      <c r="WJ14" s="489">
        <f>VH14+VL14+VP14+VT14+VX14+WB14+WF14</f>
        <v>97159.992119999981</v>
      </c>
      <c r="WK14" s="643">
        <f>VI14+VM14+VQ14+VU14+VY14+WC14+WG14</f>
        <v>0</v>
      </c>
      <c r="WL14" s="639">
        <f>WK14/WI14</f>
        <v>0</v>
      </c>
      <c r="WM14" s="508">
        <f>'Proy 2022 vs 2019'!DN13*WP$4</f>
        <v>10883.589599999999</v>
      </c>
      <c r="WN14" s="508">
        <f>'Proy 2022 vs 2019'!DO13*WP$4</f>
        <v>7400.8409280000005</v>
      </c>
      <c r="WO14" s="579"/>
      <c r="WP14" s="580">
        <f>WO14/WM14</f>
        <v>0</v>
      </c>
      <c r="WQ14" s="508">
        <f>'Proy 2022 vs 2019'!DN13*WT$4</f>
        <v>10883.589599999999</v>
      </c>
      <c r="WR14" s="508">
        <f>'Proy 2022 vs 2019'!DO13*WT$4</f>
        <v>7400.8409280000005</v>
      </c>
      <c r="WS14" s="579"/>
      <c r="WT14" s="580">
        <f>WS14/WQ14</f>
        <v>0</v>
      </c>
      <c r="WU14" s="508">
        <f>'Proy 2022 vs 2019'!DN13*WX$4</f>
        <v>10883.589599999999</v>
      </c>
      <c r="WV14" s="508">
        <f>'Proy 2022 vs 2019'!DO13*WX$4</f>
        <v>7400.8409280000005</v>
      </c>
      <c r="WW14" s="579"/>
      <c r="WX14" s="580">
        <f>WW14/WU14</f>
        <v>0</v>
      </c>
      <c r="WY14" s="508">
        <f>'Proy 2022 vs 2019'!DN13*XB$4</f>
        <v>10883.589599999999</v>
      </c>
      <c r="WZ14" s="508">
        <f>'Proy 2022 vs 2019'!DO13*XB$4</f>
        <v>7400.8409280000005</v>
      </c>
      <c r="XA14" s="579"/>
      <c r="XB14" s="580">
        <f>XA14/WY14</f>
        <v>0</v>
      </c>
      <c r="XC14" s="508">
        <f>'Proy 2022 vs 2019'!DN13*XF$4</f>
        <v>12697.521200000001</v>
      </c>
      <c r="XD14" s="508">
        <f>'Proy 2022 vs 2019'!DO13*XF$4</f>
        <v>8634.3144160000011</v>
      </c>
      <c r="XE14" s="579"/>
      <c r="XF14" s="580">
        <f>XE14/XC14</f>
        <v>0</v>
      </c>
      <c r="XG14" s="508">
        <f>'Proy 2022 vs 2019'!DN13*XJ$4</f>
        <v>14511.452800000001</v>
      </c>
      <c r="XH14" s="508">
        <f>'Proy 2022 vs 2019'!DO13*XJ$4</f>
        <v>9867.7879040000007</v>
      </c>
      <c r="XI14" s="579"/>
      <c r="XJ14" s="580">
        <f>XI14/XG14</f>
        <v>0</v>
      </c>
      <c r="XK14" s="508">
        <f>'Proy 2022 vs 2019'!DN13*XN$4</f>
        <v>19953.247599999999</v>
      </c>
      <c r="XL14" s="508">
        <f>'Proy 2022 vs 2019'!DO13*XN$4</f>
        <v>13568.208368000001</v>
      </c>
      <c r="XM14" s="579"/>
      <c r="XN14" s="580">
        <f>XM14/XK14</f>
        <v>0</v>
      </c>
      <c r="XO14" s="494">
        <f>WM14+WQ14+WU14+WY14+XC14+XG14+XK14</f>
        <v>90696.58</v>
      </c>
      <c r="XP14" s="489">
        <f>WN14+WR14+WV14+WZ14+XD14+XH14+XL14</f>
        <v>61673.674399999996</v>
      </c>
      <c r="XQ14" s="643">
        <f>WO14+WS14+WW14+XA14+XE14+XI14+XM14</f>
        <v>0</v>
      </c>
      <c r="XR14" s="639">
        <f>XQ14/XO14</f>
        <v>0</v>
      </c>
      <c r="XS14" s="508">
        <f>'Proy 2022 vs 2019'!DS13*XV$4</f>
        <v>10671.3696</v>
      </c>
      <c r="XT14" s="508">
        <f>'Proy 2022 vs 2019'!DT13*XV$4</f>
        <v>7256.5313280000009</v>
      </c>
      <c r="XU14" s="579"/>
      <c r="XV14" s="580">
        <f>XU14/XS14</f>
        <v>0</v>
      </c>
      <c r="XW14" s="508">
        <f>'Proy 2022 vs 2019'!DS13*XZ$4</f>
        <v>10671.3696</v>
      </c>
      <c r="XX14" s="508">
        <f>'Proy 2022 vs 2019'!DT13*XZ$4</f>
        <v>7256.5313280000009</v>
      </c>
      <c r="XY14" s="579"/>
      <c r="XZ14" s="580">
        <f>XY14/XW14</f>
        <v>0</v>
      </c>
      <c r="YA14" s="508">
        <f>'Proy 2022 vs 2019'!DS13*YD$4</f>
        <v>10671.3696</v>
      </c>
      <c r="YB14" s="508">
        <f>'Proy 2022 vs 2019'!DT13*YD$4</f>
        <v>7256.5313280000009</v>
      </c>
      <c r="YC14" s="579"/>
      <c r="YD14" s="580">
        <f>YC14/YA14</f>
        <v>0</v>
      </c>
      <c r="YE14" s="508">
        <f>'Proy 2022 vs 2019'!DS13*YH$4</f>
        <v>10671.3696</v>
      </c>
      <c r="YF14" s="508">
        <f>'Proy 2022 vs 2019'!DT13*YH$4</f>
        <v>7256.5313280000009</v>
      </c>
      <c r="YG14" s="579"/>
      <c r="YH14" s="580">
        <f>YG14/YE14</f>
        <v>0</v>
      </c>
      <c r="YI14" s="508">
        <f>'Proy 2022 vs 2019'!DS13*YL$4</f>
        <v>12449.931200000001</v>
      </c>
      <c r="YJ14" s="508">
        <f>'Proy 2022 vs 2019'!DT13*YL$4</f>
        <v>8465.9532160000017</v>
      </c>
      <c r="YK14" s="579"/>
      <c r="YL14" s="580">
        <f>YK14/YI14</f>
        <v>0</v>
      </c>
      <c r="YM14" s="508">
        <f>'Proy 2022 vs 2019'!DS13*YP$4</f>
        <v>14228.4928</v>
      </c>
      <c r="YN14" s="508">
        <f>'Proy 2022 vs 2019'!DT13*YP$4</f>
        <v>9675.3751040000025</v>
      </c>
      <c r="YO14" s="579"/>
      <c r="YP14" s="580">
        <f>YO14/YM14</f>
        <v>0</v>
      </c>
      <c r="YQ14" s="508">
        <f>'Proy 2022 vs 2019'!DS13*YT$4</f>
        <v>19564.177599999999</v>
      </c>
      <c r="YR14" s="508">
        <f>'Proy 2022 vs 2019'!DT13*YT$4</f>
        <v>13303.640768000003</v>
      </c>
      <c r="YS14" s="579"/>
      <c r="YT14" s="580">
        <f>YS14/YQ14</f>
        <v>0</v>
      </c>
      <c r="YU14" s="494">
        <f>XS14+XW14+YA14+YE14+YI14+YM14+YQ14</f>
        <v>88928.079999999987</v>
      </c>
      <c r="YV14" s="489">
        <f>XT14+XX14+YB14+YF14+YJ14+YN14+YR14</f>
        <v>60471.094400000009</v>
      </c>
      <c r="YW14" s="648">
        <f>XU14+XY14+YC14+YG14+YK14+YO14+YS14</f>
        <v>0</v>
      </c>
      <c r="YX14" s="639">
        <f>YW14/YU14</f>
        <v>0</v>
      </c>
      <c r="YY14" s="710">
        <f>'Proy 2022 vs 2019'!EC13*ZB$4</f>
        <v>11388.582</v>
      </c>
      <c r="YZ14" s="710">
        <f>'Proy 2022 vs 2019'!ED13*ZB$4</f>
        <v>9110.865600000001</v>
      </c>
      <c r="ZA14" s="613"/>
      <c r="ZB14" s="580">
        <f>ZA14/YY14</f>
        <v>0</v>
      </c>
      <c r="ZC14" s="508">
        <f>'Proy 2022 vs 2019'!EC13*ZF$4</f>
        <v>11388.582</v>
      </c>
      <c r="ZD14" s="508">
        <f>'Proy 2022 vs 2019'!ED13*ZF$4</f>
        <v>9110.865600000001</v>
      </c>
      <c r="ZE14" s="613"/>
      <c r="ZF14" s="580">
        <f>ZE14/ZC14</f>
        <v>0</v>
      </c>
      <c r="ZG14" s="508">
        <f>'Proy 2022 vs 2019'!EC13*ZJ$4</f>
        <v>11388.582</v>
      </c>
      <c r="ZH14" s="508">
        <f>'Proy 2022 vs 2019'!ED13*ZJ$4</f>
        <v>9110.865600000001</v>
      </c>
      <c r="ZI14" s="613"/>
      <c r="ZJ14" s="580">
        <f>ZI14/ZG14</f>
        <v>0</v>
      </c>
      <c r="ZK14" s="508">
        <f>'Proy 2022 vs 2019'!EC13*ZN$4</f>
        <v>11388.582</v>
      </c>
      <c r="ZL14" s="508">
        <f>'Proy 2022 vs 2019'!ED13*ZN$4</f>
        <v>9110.865600000001</v>
      </c>
      <c r="ZM14" s="613"/>
      <c r="ZN14" s="580">
        <f>ZM14/ZK14</f>
        <v>0</v>
      </c>
      <c r="ZO14" s="508">
        <f>'Proy 2022 vs 2019'!EC13*ZR$4</f>
        <v>13286.679000000002</v>
      </c>
      <c r="ZP14" s="508">
        <f>'Proy 2022 vs 2019'!ED13*ZR$4</f>
        <v>10629.343200000001</v>
      </c>
      <c r="ZQ14" s="613"/>
      <c r="ZR14" s="580">
        <f>ZQ14/ZO14</f>
        <v>0</v>
      </c>
      <c r="ZS14" s="508">
        <f>'Proy 2022 vs 2019'!EC13*ZV$4</f>
        <v>15184.776000000002</v>
      </c>
      <c r="ZT14" s="508">
        <f>'Proy 2022 vs 2019'!ED13*ZV$4</f>
        <v>12147.820800000001</v>
      </c>
      <c r="ZU14" s="613"/>
      <c r="ZV14" s="580">
        <f>ZU14/ZS14</f>
        <v>0</v>
      </c>
      <c r="ZW14" s="508">
        <f>'Proy 2022 vs 2019'!EC13*ZZ$4</f>
        <v>20879.067000000003</v>
      </c>
      <c r="ZX14" s="508">
        <f>'Proy 2022 vs 2019'!ED13*ZZ$4</f>
        <v>16703.2536</v>
      </c>
      <c r="ZY14" s="613"/>
      <c r="ZZ14" s="580">
        <f>ZY14/ZW14</f>
        <v>0</v>
      </c>
      <c r="AAA14" s="494">
        <f>YY14+ZC14+ZG14+ZK14+ZO14+ZS14+ZW14</f>
        <v>94904.85</v>
      </c>
      <c r="AAB14" s="489">
        <f>YZ14+ZD14+ZH14+ZL14+ZP14+ZT14+ZX14</f>
        <v>75923.88</v>
      </c>
      <c r="AAC14" s="607">
        <f>ZA14+ZE14+ZI14+ZM14+ZQ14+ZU14+ZY14</f>
        <v>0</v>
      </c>
      <c r="AAD14" s="590">
        <f>AAC14/AAA14</f>
        <v>0</v>
      </c>
      <c r="AAE14" s="508">
        <f>'Proy 2022 vs 2019'!EH13*AAH$4</f>
        <v>10720.8444</v>
      </c>
      <c r="AAF14" s="508">
        <f>'Proy 2022 vs 2019'!EI13*AAH$4</f>
        <v>8576.6755200000007</v>
      </c>
      <c r="AAG14" s="579"/>
      <c r="AAH14" s="580">
        <f>AAG14/AAE14</f>
        <v>0</v>
      </c>
      <c r="AAI14" s="508">
        <f>'Proy 2022 vs 2019'!EH13*AAL$4</f>
        <v>10720.8444</v>
      </c>
      <c r="AAJ14" s="508">
        <f>'Proy 2022 vs 2019'!EI13*AAL$4</f>
        <v>8576.6755200000007</v>
      </c>
      <c r="AAK14" s="579"/>
      <c r="AAL14" s="580">
        <f>AAK14/AAI14</f>
        <v>0</v>
      </c>
      <c r="AAM14" s="508">
        <f>'Proy 2022 vs 2019'!EH13*AAP$4</f>
        <v>10720.8444</v>
      </c>
      <c r="AAN14" s="508">
        <f>'Proy 2022 vs 2019'!EI13*AAP$4</f>
        <v>8576.6755200000007</v>
      </c>
      <c r="AAO14" s="579"/>
      <c r="AAP14" s="580">
        <f>AAO14/AAM14</f>
        <v>0</v>
      </c>
      <c r="AAQ14" s="508">
        <f>'Proy 2022 vs 2019'!EH13*AAT$4</f>
        <v>10720.8444</v>
      </c>
      <c r="AAR14" s="508">
        <f>'Proy 2022 vs 2019'!EI13*AAT$4</f>
        <v>8576.6755200000007</v>
      </c>
      <c r="AAS14" s="579"/>
      <c r="AAT14" s="580">
        <f>AAS14/AAQ14</f>
        <v>0</v>
      </c>
      <c r="AAU14" s="508">
        <f>'Proy 2022 vs 2019'!EH13*AAX$4</f>
        <v>12507.6518</v>
      </c>
      <c r="AAV14" s="508">
        <f>'Proy 2022 vs 2019'!EI13*AAX$4</f>
        <v>10006.121440000001</v>
      </c>
      <c r="AAW14" s="579"/>
      <c r="AAX14" s="580">
        <f>AAW14/AAU14</f>
        <v>0</v>
      </c>
      <c r="AAY14" s="508">
        <f>'Proy 2022 vs 2019'!EH13*ABB$4</f>
        <v>14294.459199999999</v>
      </c>
      <c r="AAZ14" s="508">
        <f>'Proy 2022 vs 2019'!EI13*ABB$4</f>
        <v>11435.567360000001</v>
      </c>
      <c r="ABA14" s="579"/>
      <c r="ABB14" s="580">
        <f>ABA14/AAY14</f>
        <v>0</v>
      </c>
      <c r="ABC14" s="508">
        <f>'Proy 2022 vs 2019'!EH13*ABF$4</f>
        <v>19654.881399999998</v>
      </c>
      <c r="ABD14" s="508">
        <f>'Proy 2022 vs 2019'!EI13*ABF$4</f>
        <v>15723.905120000001</v>
      </c>
      <c r="ABE14" s="579"/>
      <c r="ABF14" s="580">
        <f>ABE14/ABC14</f>
        <v>0</v>
      </c>
      <c r="ABG14" s="494">
        <f>AAE14+AAI14+AAM14+AAQ14+AAU14+AAY14+ABC14</f>
        <v>89340.37</v>
      </c>
      <c r="ABH14" s="489">
        <f>AAF14+AAJ14+AAN14+AAR14+AAV14+AAZ14+ABD14</f>
        <v>71472.296000000002</v>
      </c>
      <c r="ABI14" s="608">
        <f>AAG14+AAK14+AAO14+AAS14+AAW14+ABA14+ABE14</f>
        <v>0</v>
      </c>
      <c r="ABJ14" s="590">
        <f>ABI14/ABG14</f>
        <v>0</v>
      </c>
      <c r="ABK14" s="508">
        <f>'Proy 2022 vs 2019'!EM13*ABN$4</f>
        <v>12144.237599999999</v>
      </c>
      <c r="ABL14" s="508">
        <f>'Proy 2022 vs 2019'!EN13*ABN$4</f>
        <v>9715.3900799999992</v>
      </c>
      <c r="ABM14" s="579"/>
      <c r="ABN14" s="580">
        <f>ABM14/ABK14</f>
        <v>0</v>
      </c>
      <c r="ABO14" s="508">
        <f>'Proy 2022 vs 2019'!EM13*ABR$4</f>
        <v>12144.237599999999</v>
      </c>
      <c r="ABP14" s="508">
        <f>'Proy 2022 vs 2019'!EN13*ABR$4</f>
        <v>9715.3900799999992</v>
      </c>
      <c r="ABQ14" s="579"/>
      <c r="ABR14" s="580">
        <f>ABQ14/ABO14</f>
        <v>0</v>
      </c>
      <c r="ABS14" s="508">
        <f>'Proy 2022 vs 2019'!EM13*ABV$4</f>
        <v>12144.237599999999</v>
      </c>
      <c r="ABT14" s="508">
        <f>'Proy 2022 vs 2019'!EN13*ABV$4</f>
        <v>9715.3900799999992</v>
      </c>
      <c r="ABU14" s="579"/>
      <c r="ABV14" s="580">
        <f>ABU14/ABS14</f>
        <v>0</v>
      </c>
      <c r="ABW14" s="508">
        <f>'Proy 2022 vs 2019'!EM13*ABZ$4</f>
        <v>12144.237599999999</v>
      </c>
      <c r="ABX14" s="508">
        <f>'Proy 2022 vs 2019'!EN13*ABZ$4</f>
        <v>9715.3900799999992</v>
      </c>
      <c r="ABY14" s="579"/>
      <c r="ABZ14" s="580">
        <f>ABY14/ABW14</f>
        <v>0</v>
      </c>
      <c r="ACA14" s="508">
        <f>'Proy 2022 vs 2019'!EM13*ACD$4</f>
        <v>14168.2772</v>
      </c>
      <c r="ACB14" s="508">
        <f>'Proy 2022 vs 2019'!EN13*ACD$4</f>
        <v>11334.621760000002</v>
      </c>
      <c r="ACC14" s="579"/>
      <c r="ACD14" s="580">
        <f>ACC14/ACA14</f>
        <v>0</v>
      </c>
      <c r="ACE14" s="508">
        <f>'Proy 2022 vs 2019'!EM13*ACH$4</f>
        <v>16192.316800000001</v>
      </c>
      <c r="ACF14" s="508">
        <f>'Proy 2022 vs 2019'!EN13*ACH$4</f>
        <v>12953.853440000001</v>
      </c>
      <c r="ACG14" s="579"/>
      <c r="ACH14" s="580">
        <f>ACG14/ACE14</f>
        <v>0</v>
      </c>
      <c r="ACI14" s="508">
        <f>'Proy 2022 vs 2019'!EM13*ACL$4</f>
        <v>22264.435600000001</v>
      </c>
      <c r="ACJ14" s="508">
        <f>'Proy 2022 vs 2019'!EN13*ACL$4</f>
        <v>17811.548480000001</v>
      </c>
      <c r="ACK14" s="579"/>
      <c r="ACL14" s="580">
        <f>ACK14/ACI14</f>
        <v>0</v>
      </c>
      <c r="ACM14" s="494">
        <f>ABK14+ABO14+ABS14+ABW14+ACA14+ACE14+ACI14</f>
        <v>101201.98</v>
      </c>
      <c r="ACN14" s="489">
        <f>ABL14+ABP14+ABT14+ABX14+ACB14+ACF14+ACJ14</f>
        <v>80961.584000000003</v>
      </c>
      <c r="ACO14" s="608">
        <f>ABM14+ABQ14+ABU14+ABY14+ACC14+ACG14+ACK14</f>
        <v>0</v>
      </c>
      <c r="ACP14" s="590">
        <f>ACO14/ACM14</f>
        <v>0</v>
      </c>
      <c r="ACQ14" s="508">
        <f>'Proy 2022 vs 2019'!ER13*ACT$4</f>
        <v>12479.196</v>
      </c>
      <c r="ACR14" s="508">
        <f>'Proy 2022 vs 2019'!ES13*ACT$4</f>
        <v>9983.3568000000014</v>
      </c>
      <c r="ACS14" s="579"/>
      <c r="ACT14" s="580">
        <f>ACS14/ACQ14</f>
        <v>0</v>
      </c>
      <c r="ACU14" s="508">
        <f>'Proy 2022 vs 2019'!ER13*ACX$4</f>
        <v>12479.196</v>
      </c>
      <c r="ACV14" s="508">
        <f>'Proy 2022 vs 2019'!ES13*ACX$4</f>
        <v>9983.3568000000014</v>
      </c>
      <c r="ACW14" s="579"/>
      <c r="ACX14" s="580">
        <f>ACW14/ACU14</f>
        <v>0</v>
      </c>
      <c r="ACY14" s="508">
        <f>'Proy 2022 vs 2019'!ER13*ADB$4</f>
        <v>12479.196</v>
      </c>
      <c r="ACZ14" s="508">
        <f>'Proy 2022 vs 2019'!ES13*ADB$4</f>
        <v>9983.3568000000014</v>
      </c>
      <c r="ADA14" s="579"/>
      <c r="ADB14" s="580">
        <f>ADA14/ACY14</f>
        <v>0</v>
      </c>
      <c r="ADC14" s="508">
        <f>'Proy 2022 vs 2019'!ER13*ADF$4</f>
        <v>12479.196</v>
      </c>
      <c r="ADD14" s="508">
        <f>'Proy 2022 vs 2019'!ES13*ADF$4</f>
        <v>9983.3568000000014</v>
      </c>
      <c r="ADE14" s="579"/>
      <c r="ADF14" s="580">
        <f>ADE14/ADC14</f>
        <v>0</v>
      </c>
      <c r="ADG14" s="508">
        <f>'Proy 2022 vs 2019'!ER13*ADJ$4</f>
        <v>14559.062000000002</v>
      </c>
      <c r="ADH14" s="508">
        <f>'Proy 2022 vs 2019'!ES13*ADJ$4</f>
        <v>11647.249600000003</v>
      </c>
      <c r="ADI14" s="579"/>
      <c r="ADJ14" s="580">
        <f>ADI14/ADG14</f>
        <v>0</v>
      </c>
      <c r="ADK14" s="508">
        <f>'Proy 2022 vs 2019'!ER13*ADN$4</f>
        <v>16638.928</v>
      </c>
      <c r="ADL14" s="508">
        <f>'Proy 2022 vs 2019'!ES13*ADN$4</f>
        <v>13311.142400000002</v>
      </c>
      <c r="ADM14" s="579"/>
      <c r="ADN14" s="580">
        <f>ADM14/ADK14</f>
        <v>0</v>
      </c>
      <c r="ADO14" s="508">
        <f>'Proy 2022 vs 2019'!ER13*ADR$4</f>
        <v>22878.526000000002</v>
      </c>
      <c r="ADP14" s="508">
        <f>'Proy 2022 vs 2019'!ES13*ADR$4</f>
        <v>18302.820800000005</v>
      </c>
      <c r="ADQ14" s="579"/>
      <c r="ADR14" s="580">
        <f>ADQ14/ADO14</f>
        <v>0</v>
      </c>
      <c r="ADS14" s="494">
        <f>ACQ14+ACU14+ACY14+ADC14+ADG14+ADK14+ADO14</f>
        <v>103993.3</v>
      </c>
      <c r="ADT14" s="489">
        <f>ACR14+ACV14+ACZ14+ADD14+ADH14+ADL14+ADP14</f>
        <v>83194.640000000014</v>
      </c>
      <c r="ADU14" s="589">
        <f>ACS14+ACW14+ADA14+ADE14+ADI14+ADM14+ADQ14</f>
        <v>0</v>
      </c>
      <c r="ADV14" s="590">
        <f>ADU14/ADS14</f>
        <v>0</v>
      </c>
      <c r="ADW14" s="508">
        <f>'Proy 2022 vs 2019'!EW13*ADZ$4</f>
        <v>11028.8436</v>
      </c>
      <c r="ADX14" s="508">
        <f>'Proy 2022 vs 2019'!EX13*ADZ$4</f>
        <v>8823.0748800000001</v>
      </c>
      <c r="ADY14" s="579"/>
      <c r="ADZ14" s="580">
        <f>ADY14/ADW14</f>
        <v>0</v>
      </c>
      <c r="AEA14" s="508">
        <f>'Proy 2022 vs 2019'!EW13*AED$4</f>
        <v>11028.8436</v>
      </c>
      <c r="AEB14" s="508">
        <f>'Proy 2022 vs 2019'!EX13*AED$4</f>
        <v>8823.0748800000001</v>
      </c>
      <c r="AEC14" s="579"/>
      <c r="AED14" s="580">
        <f>AEC14/AEA14</f>
        <v>0</v>
      </c>
      <c r="AEE14" s="508">
        <f>'Proy 2022 vs 2019'!EW13*AEH$4</f>
        <v>11028.8436</v>
      </c>
      <c r="AEF14" s="508">
        <f>'Proy 2022 vs 2019'!EX13*AEH$4</f>
        <v>8823.0748800000001</v>
      </c>
      <c r="AEG14" s="579"/>
      <c r="AEH14" s="580">
        <f>AEG14/AEE14</f>
        <v>0</v>
      </c>
      <c r="AEI14" s="508">
        <f>'Proy 2022 vs 2019'!EW13*AEL$4</f>
        <v>11028.8436</v>
      </c>
      <c r="AEJ14" s="508">
        <f>'Proy 2022 vs 2019'!EX13*AEL$4</f>
        <v>8823.0748800000001</v>
      </c>
      <c r="AEK14" s="579"/>
      <c r="AEL14" s="580">
        <f>AEK14/AEI14</f>
        <v>0</v>
      </c>
      <c r="AEM14" s="508">
        <f>'Proy 2022 vs 2019'!EW13*AEP$4</f>
        <v>12866.984200000001</v>
      </c>
      <c r="AEN14" s="508">
        <f>'Proy 2022 vs 2019'!EX13*AEP$4</f>
        <v>10293.58736</v>
      </c>
      <c r="AEO14" s="579"/>
      <c r="AEP14" s="580">
        <f>AEO14/AEM14</f>
        <v>0</v>
      </c>
      <c r="AEQ14" s="508">
        <f>'Proy 2022 vs 2019'!EW13*AET$4</f>
        <v>14705.1248</v>
      </c>
      <c r="AER14" s="508">
        <f>'Proy 2022 vs 2019'!EX13*AET$4</f>
        <v>11764.099839999999</v>
      </c>
      <c r="AES14" s="579"/>
      <c r="AET14" s="580">
        <f>AES14/AEQ14</f>
        <v>0</v>
      </c>
      <c r="AEU14" s="508">
        <f>'Proy 2022 vs 2019'!EW13*AEX$4</f>
        <v>20219.546600000001</v>
      </c>
      <c r="AEV14" s="508">
        <f>'Proy 2022 vs 2019'!EX13*AEX$4</f>
        <v>16175.637279999999</v>
      </c>
      <c r="AEW14" s="579"/>
      <c r="AEX14" s="580">
        <f>AEW14/AEU14</f>
        <v>0</v>
      </c>
      <c r="AEY14" s="494">
        <f>ADW14+AEA14+AEE14+AEI14+AEM14+AEQ14+AEU14</f>
        <v>91907.03</v>
      </c>
      <c r="AEZ14" s="489">
        <f>ADX14+AEB14+AEF14+AEJ14+AEN14+AER14+AEV14</f>
        <v>73525.623999999996</v>
      </c>
      <c r="AFA14" s="589">
        <f>ADY14+AEC14+AEG14+AEK14+AEO14+AES14+AEW14</f>
        <v>0</v>
      </c>
      <c r="AFB14" s="590">
        <f>AFA14/AEY14</f>
        <v>0</v>
      </c>
      <c r="AFC14" s="508">
        <f>'Proy 2022 vs 2019'!FG13*AFF$4</f>
        <v>10939.940399999999</v>
      </c>
      <c r="AFD14" s="508">
        <f>'Proy 2022 vs 2019'!FH13*AFF$4</f>
        <v>7439.1594720000003</v>
      </c>
      <c r="AFE14" s="613"/>
      <c r="AFF14" s="580">
        <f>AFE14/AFC14</f>
        <v>0</v>
      </c>
      <c r="AFG14" s="508">
        <f>'Proy 2022 vs 2019'!FG13*AFJ$4</f>
        <v>10939.940399999999</v>
      </c>
      <c r="AFH14" s="508">
        <f>'Proy 2022 vs 2019'!FH13*AFJ$4</f>
        <v>7439.1594720000003</v>
      </c>
      <c r="AFI14" s="579"/>
      <c r="AFJ14" s="580">
        <f>AFI14/AFG14</f>
        <v>0</v>
      </c>
      <c r="AFK14" s="508">
        <f>'Proy 2022 vs 2019'!FG13*AFN$4</f>
        <v>10939.940399999999</v>
      </c>
      <c r="AFL14" s="508">
        <f>'Proy 2022 vs 2019'!FH13*AFN$4</f>
        <v>7439.1594720000003</v>
      </c>
      <c r="AFM14" s="579"/>
      <c r="AFN14" s="580">
        <f>AFM14/AFK14</f>
        <v>0</v>
      </c>
      <c r="AFO14" s="508">
        <f>'Proy 2022 vs 2019'!FG13*AFR$4</f>
        <v>10939.940399999999</v>
      </c>
      <c r="AFP14" s="508">
        <f>'Proy 2022 vs 2019'!FH13*AFR$4</f>
        <v>7439.1594720000003</v>
      </c>
      <c r="AFQ14" s="579"/>
      <c r="AFR14" s="580">
        <f>AFQ14/AFO14</f>
        <v>0</v>
      </c>
      <c r="AFS14" s="508">
        <f>'Proy 2022 vs 2019'!FG13*AFV$4</f>
        <v>12763.263800000001</v>
      </c>
      <c r="AFT14" s="508">
        <f>'Proy 2022 vs 2019'!FH13*AFV$4</f>
        <v>8679.0193840000011</v>
      </c>
      <c r="AFU14" s="579"/>
      <c r="AFV14" s="580">
        <f>AFU14/AFS14</f>
        <v>0</v>
      </c>
      <c r="AFW14" s="508">
        <f>'Proy 2022 vs 2019'!FG13*AFZ$4</f>
        <v>14586.5872</v>
      </c>
      <c r="AFX14" s="508">
        <f>'Proy 2022 vs 2019'!FH13*AFZ$4</f>
        <v>9918.879296000001</v>
      </c>
      <c r="AFY14" s="579"/>
      <c r="AFZ14" s="580">
        <f>AFY14/AFW14</f>
        <v>0</v>
      </c>
      <c r="AGA14" s="508">
        <f>'Proy 2022 vs 2019'!FG13*AGD$4</f>
        <v>20056.557400000002</v>
      </c>
      <c r="AGB14" s="508">
        <f>'Proy 2022 vs 2019'!FH13*AGD$4</f>
        <v>13638.459032000001</v>
      </c>
      <c r="AGC14" s="579"/>
      <c r="AGD14" s="580">
        <f>AGC14/AGA14</f>
        <v>0</v>
      </c>
      <c r="AGE14" s="494">
        <f>AFC14+AFG14+AFK14+AFO14+AFS14+AFW14+AGA14</f>
        <v>91166.17</v>
      </c>
      <c r="AGF14" s="489">
        <f>AFD14+AFH14+AFL14+AFP14+AFT14+AFX14+AGB14</f>
        <v>61992.995600000002</v>
      </c>
      <c r="AGG14" s="637">
        <f>AFE14+AFI14+AFM14+AFQ14+AFU14+AFY14+AGC14</f>
        <v>0</v>
      </c>
      <c r="AGH14" s="639">
        <f>AGG14/AGE14</f>
        <v>0</v>
      </c>
      <c r="AGI14" s="508">
        <f>'Proy 2022 vs 2019'!FL13*AGL$4</f>
        <v>9641.2703999999994</v>
      </c>
      <c r="AGJ14" s="508">
        <f>'Proy 2022 vs 2019'!FM13*AGL$4</f>
        <v>6556.0638720000006</v>
      </c>
      <c r="AGK14" s="579"/>
      <c r="AGL14" s="580">
        <f>AGK14/AGI14</f>
        <v>0</v>
      </c>
      <c r="AGM14" s="508">
        <f>'Proy 2022 vs 2019'!FL13*AGP$4</f>
        <v>9641.2703999999994</v>
      </c>
      <c r="AGN14" s="508">
        <f>'Proy 2022 vs 2019'!FM13*AGP$4</f>
        <v>6556.0638720000006</v>
      </c>
      <c r="AGO14" s="579"/>
      <c r="AGP14" s="580">
        <f>AGO14/AGM14</f>
        <v>0</v>
      </c>
      <c r="AGQ14" s="508">
        <f>'Proy 2022 vs 2019'!FL13*AGT$4</f>
        <v>9641.2703999999994</v>
      </c>
      <c r="AGR14" s="508">
        <f>'Proy 2022 vs 2019'!FM13*AGT$4</f>
        <v>6556.0638720000006</v>
      </c>
      <c r="AGS14" s="579"/>
      <c r="AGT14" s="580">
        <f>AGS14/AGQ14</f>
        <v>0</v>
      </c>
      <c r="AGU14" s="508">
        <f>'Proy 2022 vs 2019'!FL13*AGX$4</f>
        <v>9641.2703999999994</v>
      </c>
      <c r="AGV14" s="508">
        <f>'Proy 2022 vs 2019'!FM13*AGX$4</f>
        <v>6556.0638720000006</v>
      </c>
      <c r="AGW14" s="579"/>
      <c r="AGX14" s="580">
        <f>AGW14/AGU14</f>
        <v>0</v>
      </c>
      <c r="AGY14" s="508">
        <f>'Proy 2022 vs 2019'!FL13*AHB$4</f>
        <v>11248.148800000001</v>
      </c>
      <c r="AGZ14" s="508">
        <f>'Proy 2022 vs 2019'!FM13*AHB$4</f>
        <v>7648.7411840000013</v>
      </c>
      <c r="AHA14" s="579"/>
      <c r="AHB14" s="580">
        <f>AHA14/AGY14</f>
        <v>0</v>
      </c>
      <c r="AHC14" s="508">
        <f>'Proy 2022 vs 2019'!FL13*AHF$4</f>
        <v>12855.0272</v>
      </c>
      <c r="AHD14" s="508">
        <f>'Proy 2022 vs 2019'!FM13*AHF$4</f>
        <v>8741.4184960000002</v>
      </c>
      <c r="AHE14" s="579"/>
      <c r="AHF14" s="580">
        <f>AHE14/AHC14</f>
        <v>0</v>
      </c>
      <c r="AHG14" s="508">
        <f>'Proy 2022 vs 2019'!FL13*AHJ$4</f>
        <v>17675.662400000001</v>
      </c>
      <c r="AHH14" s="508">
        <f>'Proy 2022 vs 2019'!FM13*AHJ$4</f>
        <v>12019.450432000001</v>
      </c>
      <c r="AHI14" s="579"/>
      <c r="AHJ14" s="580">
        <f>AHI14/AHG14</f>
        <v>0</v>
      </c>
      <c r="AHK14" s="494">
        <f>AGI14+AGM14+AGQ14+AGU14+AGY14+AHC14+AHG14</f>
        <v>80343.92</v>
      </c>
      <c r="AHL14" s="489">
        <f>AGJ14+AGN14+AGR14+AGV14+AGZ14+AHD14+AHH14</f>
        <v>54633.865600000005</v>
      </c>
      <c r="AHM14" s="643">
        <f>AGK14+AGO14+AGS14+AGW14+AHA14+AHE14+AHI14</f>
        <v>0</v>
      </c>
      <c r="AHN14" s="639">
        <f>AHM14/AHK14</f>
        <v>0</v>
      </c>
      <c r="AHO14" s="508">
        <f>'Proy 2022 vs 2019'!FQ13*AHR$4</f>
        <v>8769.2304000000004</v>
      </c>
      <c r="AHP14" s="508">
        <f>'Proy 2022 vs 2019'!FR13*AHR$4</f>
        <v>5963.0766720000001</v>
      </c>
      <c r="AHQ14" s="579"/>
      <c r="AHR14" s="580">
        <f>AHQ14/AHO14</f>
        <v>0</v>
      </c>
      <c r="AHS14" s="508">
        <f>'Proy 2022 vs 2019'!FQ13*AHV$4</f>
        <v>8769.2304000000004</v>
      </c>
      <c r="AHT14" s="508">
        <f>'Proy 2022 vs 2019'!FR13*AHV$4</f>
        <v>5963.0766720000001</v>
      </c>
      <c r="AHU14" s="579"/>
      <c r="AHV14" s="580">
        <f>AHU14/AHS14</f>
        <v>0</v>
      </c>
      <c r="AHW14" s="508">
        <f>'Proy 2022 vs 2019'!FQ13*AHZ$4</f>
        <v>8769.2304000000004</v>
      </c>
      <c r="AHX14" s="508">
        <f>'Proy 2022 vs 2019'!FR13*AHZ$4</f>
        <v>5963.0766720000001</v>
      </c>
      <c r="AHY14" s="579"/>
      <c r="AHZ14" s="580">
        <f>AHY14/AHW14</f>
        <v>0</v>
      </c>
      <c r="AIA14" s="508">
        <f>'Proy 2022 vs 2019'!FQ13*AID$4</f>
        <v>8769.2304000000004</v>
      </c>
      <c r="AIB14" s="508">
        <f>'Proy 2022 vs 2019'!FR13*AID$4</f>
        <v>5963.0766720000001</v>
      </c>
      <c r="AIC14" s="579"/>
      <c r="AID14" s="580">
        <f>AIC14/AIA14</f>
        <v>0</v>
      </c>
      <c r="AIE14" s="508">
        <f>'Proy 2022 vs 2019'!FQ13*AIH$4</f>
        <v>10230.7688</v>
      </c>
      <c r="AIF14" s="508">
        <f>'Proy 2022 vs 2019'!FR13*AIH$4</f>
        <v>6956.9227840000003</v>
      </c>
      <c r="AIG14" s="579"/>
      <c r="AIH14" s="580">
        <f>AIG14/AIE14</f>
        <v>0</v>
      </c>
      <c r="AII14" s="508">
        <f>'Proy 2022 vs 2019'!FQ13*AIL$4</f>
        <v>11692.307199999999</v>
      </c>
      <c r="AIJ14" s="508">
        <f>'Proy 2022 vs 2019'!FR13*AIL$4</f>
        <v>7950.7688960000005</v>
      </c>
      <c r="AIK14" s="579"/>
      <c r="AIL14" s="580">
        <f>AIK14/AII14</f>
        <v>0</v>
      </c>
      <c r="AIM14" s="508">
        <f>'Proy 2022 vs 2019'!FQ13*AIP$4</f>
        <v>16076.922399999999</v>
      </c>
      <c r="AIN14" s="508">
        <f>'Proy 2022 vs 2019'!FR13*AIP$4</f>
        <v>10932.307231999999</v>
      </c>
      <c r="AIO14" s="579"/>
      <c r="AIP14" s="580">
        <f>AIO14/AIM14</f>
        <v>0</v>
      </c>
      <c r="AIQ14" s="494">
        <f>AHO14+AHS14+AHW14+AIA14+AIE14+AII14+AIM14</f>
        <v>73076.92</v>
      </c>
      <c r="AIR14" s="489">
        <f>AHP14+AHT14+AHX14+AIB14+AIF14+AIJ14+AIN14</f>
        <v>49692.3056</v>
      </c>
      <c r="AIS14" s="643">
        <f>AHQ14+AHU14+AHY14+AIC14+AIG14+AIK14+AIO14</f>
        <v>0</v>
      </c>
      <c r="AIT14" s="639">
        <f>AIS14/AIQ14</f>
        <v>0</v>
      </c>
      <c r="AIU14" s="508">
        <f>'Proy 2022 vs 2019'!FV13*AIX$4</f>
        <v>10576.767599999999</v>
      </c>
      <c r="AIV14" s="508">
        <f>'Proy 2022 vs 2019'!FW13*AIX$4</f>
        <v>7192.2019679999994</v>
      </c>
      <c r="AIW14" s="579"/>
      <c r="AIX14" s="580">
        <f>AIW14/AIU14</f>
        <v>0</v>
      </c>
      <c r="AIY14" s="508">
        <f>'Proy 2022 vs 2019'!FV13*AJB$4</f>
        <v>10576.767599999999</v>
      </c>
      <c r="AIZ14" s="508">
        <f>'Proy 2022 vs 2019'!FW13*AJB$4</f>
        <v>7192.2019679999994</v>
      </c>
      <c r="AJA14" s="579"/>
      <c r="AJB14" s="580">
        <f>AJA14/AIY14</f>
        <v>0</v>
      </c>
      <c r="AJC14" s="508">
        <f>'Proy 2022 vs 2019'!FV13*AJF$4</f>
        <v>10576.767599999999</v>
      </c>
      <c r="AJD14" s="508">
        <f>'Proy 2022 vs 2019'!FW13*AJF$4</f>
        <v>7192.2019679999994</v>
      </c>
      <c r="AJE14" s="579"/>
      <c r="AJF14" s="580">
        <f>AJE14/AJC14</f>
        <v>0</v>
      </c>
      <c r="AJG14" s="508">
        <f>'Proy 2022 vs 2019'!FV13*AJJ$4</f>
        <v>10576.767599999999</v>
      </c>
      <c r="AJH14" s="508">
        <f>'Proy 2022 vs 2019'!FW13*AJJ$4</f>
        <v>7192.2019679999994</v>
      </c>
      <c r="AJI14" s="579"/>
      <c r="AJJ14" s="580">
        <f>AJI14/AJG14</f>
        <v>0</v>
      </c>
      <c r="AJK14" s="508">
        <f>'Proy 2022 vs 2019'!FV13*AJN$4</f>
        <v>12339.5622</v>
      </c>
      <c r="AJL14" s="508">
        <f>'Proy 2022 vs 2019'!FW13*AJN$4</f>
        <v>8390.9022960000002</v>
      </c>
      <c r="AJM14" s="579"/>
      <c r="AJN14" s="580">
        <f>AJM14/AJK14</f>
        <v>0</v>
      </c>
      <c r="AJO14" s="508">
        <f>'Proy 2022 vs 2019'!FV13*AJR$4</f>
        <v>14102.3568</v>
      </c>
      <c r="AJP14" s="508">
        <f>'Proy 2022 vs 2019'!FW13*AJR$4</f>
        <v>9589.602624000001</v>
      </c>
      <c r="AJQ14" s="579"/>
      <c r="AJR14" s="580">
        <f>AJQ14/AJO14</f>
        <v>0</v>
      </c>
      <c r="AJS14" s="508">
        <f>'Proy 2022 vs 2019'!FV13*AJV$4</f>
        <v>19390.740600000001</v>
      </c>
      <c r="AJT14" s="508">
        <f>'Proy 2022 vs 2019'!FW13*AJV$4</f>
        <v>13185.703608</v>
      </c>
      <c r="AJU14" s="579"/>
      <c r="AJV14" s="580">
        <f>AJU14/AJS14</f>
        <v>0</v>
      </c>
      <c r="AJW14" s="494">
        <f>AIU14+AIY14+AJC14+AJG14+AJK14+AJO14+AJS14</f>
        <v>88139.73</v>
      </c>
      <c r="AJX14" s="489">
        <f>AIV14+AIZ14+AJD14+AJH14+AJL14+AJP14+AJT14</f>
        <v>59935.016399999993</v>
      </c>
      <c r="AJY14" s="648">
        <f>AIW14+AJA14+AJE14+AJI14+AJM14+AJQ14+AJU14</f>
        <v>0</v>
      </c>
      <c r="AJZ14" s="639">
        <f>AJY14/AJW14</f>
        <v>0</v>
      </c>
      <c r="AKA14" s="508"/>
      <c r="AKB14" s="508"/>
      <c r="AKC14" s="613"/>
      <c r="AKD14" s="580" t="e">
        <f>AKC14/AKA14</f>
        <v>#DIV/0!</v>
      </c>
      <c r="AKE14" s="508">
        <v>7978.3499999999995</v>
      </c>
      <c r="AKF14" s="508">
        <v>8137.9170000000004</v>
      </c>
      <c r="AKG14" s="579"/>
      <c r="AKH14" s="580">
        <f>AKG14/AKE14</f>
        <v>0</v>
      </c>
      <c r="AKI14" s="508">
        <v>7978.3499999999995</v>
      </c>
      <c r="AKJ14" s="508">
        <v>8137.9170000000004</v>
      </c>
      <c r="AKK14" s="579"/>
      <c r="AKL14" s="580">
        <f>AKK14/AKI14</f>
        <v>0</v>
      </c>
      <c r="AKM14" s="508">
        <v>7978.3499999999995</v>
      </c>
      <c r="AKN14" s="508">
        <v>8137.9170000000004</v>
      </c>
      <c r="AKO14" s="579"/>
      <c r="AKP14" s="580">
        <f>AKO14/AKM14</f>
        <v>0</v>
      </c>
      <c r="AKQ14" s="508">
        <v>9308.0750000000007</v>
      </c>
      <c r="AKR14" s="508">
        <v>9494.2365000000009</v>
      </c>
      <c r="AKS14" s="579"/>
      <c r="AKT14" s="580">
        <f>AKS14/AKQ14</f>
        <v>0</v>
      </c>
      <c r="AKU14" s="508">
        <v>10637.800000000001</v>
      </c>
      <c r="AKV14" s="508">
        <v>10850.556</v>
      </c>
      <c r="AKW14" s="579"/>
      <c r="AKX14" s="580">
        <f>AKW14/AKU14</f>
        <v>0</v>
      </c>
      <c r="AKY14" s="508">
        <v>14626.975</v>
      </c>
      <c r="AKZ14" s="508">
        <v>14919.514500000001</v>
      </c>
      <c r="ALA14" s="579"/>
      <c r="ALB14" s="580">
        <f>ALA14/AKY14</f>
        <v>0</v>
      </c>
      <c r="ALC14" s="494">
        <f>AKA14+AKE14+AKI14+AKM14+AKQ14+AKU14+AKY14</f>
        <v>58507.9</v>
      </c>
      <c r="ALD14" s="489">
        <f>AKB14+AKF14+AKJ14+AKN14+AKR14+AKV14+AKZ14</f>
        <v>59678.058000000005</v>
      </c>
      <c r="ALE14" s="670">
        <f>AKC14+AKG14+AKK14+AKO14+AKS14+AKW14+ALA14</f>
        <v>0</v>
      </c>
      <c r="ALF14" s="663">
        <f>ALE14/ALC14</f>
        <v>0</v>
      </c>
      <c r="ALG14" s="508">
        <v>8755.9367999999995</v>
      </c>
      <c r="ALH14" s="508">
        <v>8931.055535999998</v>
      </c>
      <c r="ALI14" s="579"/>
      <c r="ALJ14" s="580">
        <f>ALI14/ALG14</f>
        <v>0</v>
      </c>
      <c r="ALK14" s="508">
        <v>8755.9367999999995</v>
      </c>
      <c r="ALL14" s="508">
        <v>8931.055535999998</v>
      </c>
      <c r="ALM14" s="579"/>
      <c r="ALN14" s="580">
        <f>ALM14/ALK14</f>
        <v>0</v>
      </c>
      <c r="ALO14" s="508">
        <v>8755.9367999999995</v>
      </c>
      <c r="ALP14" s="508">
        <v>8931.055535999998</v>
      </c>
      <c r="ALQ14" s="579"/>
      <c r="ALR14" s="580">
        <f>ALQ14/ALO14</f>
        <v>0</v>
      </c>
      <c r="ALS14" s="508">
        <v>8755.9367999999995</v>
      </c>
      <c r="ALT14" s="508">
        <v>8931.055535999998</v>
      </c>
      <c r="ALU14" s="579"/>
      <c r="ALV14" s="580">
        <f>ALU14/ALS14</f>
        <v>0</v>
      </c>
      <c r="ALW14" s="508">
        <v>10215.259600000001</v>
      </c>
      <c r="ALX14" s="508">
        <v>10419.564792000001</v>
      </c>
      <c r="ALY14" s="579"/>
      <c r="ALZ14" s="580">
        <f>ALY14/ALW14</f>
        <v>0</v>
      </c>
      <c r="AMA14" s="508">
        <v>11674.582399999999</v>
      </c>
      <c r="AMB14" s="508">
        <v>11908.074047999999</v>
      </c>
      <c r="AMC14" s="579"/>
      <c r="AMD14" s="580">
        <f>AMC14/AMA14</f>
        <v>0</v>
      </c>
      <c r="AME14" s="508">
        <v>16052.550799999999</v>
      </c>
      <c r="AMF14" s="508">
        <v>16373.601815999999</v>
      </c>
      <c r="AMG14" s="579"/>
      <c r="AMH14" s="580">
        <f>AMG14/AME14</f>
        <v>0</v>
      </c>
      <c r="AMI14" s="494">
        <f>ALG14+ALK14+ALO14+ALS14+ALW14+AMA14+AME14</f>
        <v>72966.14</v>
      </c>
      <c r="AMJ14" s="489">
        <f>ALH14+ALL14+ALP14+ALT14+ALX14+AMB14+AMF14</f>
        <v>74425.462799999979</v>
      </c>
      <c r="AMK14" s="671">
        <f>ALI14+ALM14+ALQ14+ALU14+ALY14+AMC14+AMG14</f>
        <v>0</v>
      </c>
      <c r="AML14" s="663">
        <f>AMK14/AMI14</f>
        <v>0</v>
      </c>
      <c r="AMM14" s="508">
        <v>8262.4752000000008</v>
      </c>
      <c r="AMN14" s="508">
        <v>8427.724704000002</v>
      </c>
      <c r="AMO14" s="579"/>
      <c r="AMP14" s="580">
        <f>AMO14/AMM14</f>
        <v>0</v>
      </c>
      <c r="AMQ14" s="508">
        <v>8262.4752000000008</v>
      </c>
      <c r="AMR14" s="508">
        <v>8427.724704000002</v>
      </c>
      <c r="AMS14" s="579"/>
      <c r="AMT14" s="580">
        <f>AMS14/AMQ14</f>
        <v>0</v>
      </c>
      <c r="AMU14" s="508">
        <v>8262.4752000000008</v>
      </c>
      <c r="AMV14" s="508">
        <v>8427.724704000002</v>
      </c>
      <c r="AMW14" s="579"/>
      <c r="AMX14" s="580">
        <f>AMW14/AMU14</f>
        <v>0</v>
      </c>
      <c r="AMY14" s="508">
        <v>8262.4752000000008</v>
      </c>
      <c r="AMZ14" s="508">
        <v>8427.724704000002</v>
      </c>
      <c r="ANA14" s="579"/>
      <c r="ANB14" s="580">
        <f>ANA14/AMY14</f>
        <v>0</v>
      </c>
      <c r="ANC14" s="508">
        <v>9639.5544000000027</v>
      </c>
      <c r="AND14" s="508">
        <v>9832.3454880000027</v>
      </c>
      <c r="ANE14" s="579"/>
      <c r="ANF14" s="580">
        <f>ANE14/ANC14</f>
        <v>0</v>
      </c>
      <c r="ANG14" s="508">
        <v>11016.633600000001</v>
      </c>
      <c r="ANH14" s="508">
        <v>11236.966272000003</v>
      </c>
      <c r="ANI14" s="579"/>
      <c r="ANJ14" s="580">
        <f>ANI14/ANG14</f>
        <v>0</v>
      </c>
      <c r="ANK14" s="508">
        <v>15147.871200000001</v>
      </c>
      <c r="ANL14" s="508">
        <v>15450.828624000003</v>
      </c>
      <c r="ANM14" s="579"/>
      <c r="ANN14" s="580">
        <f>ANM14/ANK14</f>
        <v>0</v>
      </c>
      <c r="ANO14" s="494">
        <f>AMM14+AMQ14+AMU14+AMY14+ANC14+ANG14+ANK14</f>
        <v>68853.960000000006</v>
      </c>
      <c r="ANP14" s="489">
        <f>AMN14+AMR14+AMV14+AMZ14+AND14+ANH14+ANL14</f>
        <v>70231.039200000014</v>
      </c>
      <c r="ANQ14" s="671">
        <f>AMO14+AMS14+AMW14+ANA14+ANE14+ANI14+ANM14</f>
        <v>0</v>
      </c>
      <c r="ANR14" s="663">
        <f>ANQ14/ANO14</f>
        <v>0</v>
      </c>
      <c r="ANS14" s="508">
        <f>'Proy 2022 vs 2019'!GU13*ANV$4</f>
        <v>8846.5439999999999</v>
      </c>
      <c r="ANT14" s="508">
        <f>'Proy 2022 vs 2019'!GV13*ANV$4</f>
        <v>6192.5807999999997</v>
      </c>
      <c r="ANU14" s="579"/>
      <c r="ANV14" s="580">
        <f>ANU14/ANS14</f>
        <v>0</v>
      </c>
      <c r="ANW14" s="508">
        <f>'Proy 2022 vs 2019'!GU13*ANZ$4</f>
        <v>8846.5439999999999</v>
      </c>
      <c r="ANX14" s="508">
        <f>'Proy 2022 vs 2019'!GV13*ANZ$4</f>
        <v>6192.5807999999997</v>
      </c>
      <c r="ANY14" s="579"/>
      <c r="ANZ14" s="580">
        <f>ANY14/ANW14</f>
        <v>0</v>
      </c>
      <c r="AOA14" s="508">
        <f>'Proy 2022 vs 2019'!GU13*AOD$4</f>
        <v>8846.5439999999999</v>
      </c>
      <c r="AOB14" s="508">
        <f>'Proy 2022 vs 2019'!GV13*AOD$4</f>
        <v>6192.5807999999997</v>
      </c>
      <c r="AOC14" s="579"/>
      <c r="AOD14" s="580">
        <f>AOC14/AOA14</f>
        <v>0</v>
      </c>
      <c r="AOE14" s="508">
        <f>'Proy 2022 vs 2019'!GU13*AOH$4</f>
        <v>8846.5439999999999</v>
      </c>
      <c r="AOF14" s="508">
        <f>'Proy 2022 vs 2019'!GV13*AOH$4</f>
        <v>6192.5807999999997</v>
      </c>
      <c r="AOG14" s="579"/>
      <c r="AOH14" s="580">
        <f>AOG14/AOE14</f>
        <v>0</v>
      </c>
      <c r="AOI14" s="508">
        <f>'Proy 2022 vs 2019'!GU13*AOL$4</f>
        <v>10320.968000000001</v>
      </c>
      <c r="AOJ14" s="508">
        <f>'Proy 2022 vs 2019'!GV13*AOL$4</f>
        <v>7224.6776</v>
      </c>
      <c r="AOK14" s="579"/>
      <c r="AOL14" s="580">
        <f>AOK14/AOI14</f>
        <v>0</v>
      </c>
      <c r="AOM14" s="508">
        <f>'Proy 2022 vs 2019'!GU13*AOP$4</f>
        <v>11795.392</v>
      </c>
      <c r="AON14" s="508">
        <f>'Proy 2022 vs 2019'!GV13*AOP$4</f>
        <v>8256.7744000000002</v>
      </c>
      <c r="AOO14" s="579"/>
      <c r="AOP14" s="580">
        <f>AOO14/AOM14</f>
        <v>0</v>
      </c>
      <c r="AOQ14" s="508">
        <f>'Proy 2022 vs 2019'!GU13*AOT$4</f>
        <v>16218.663999999999</v>
      </c>
      <c r="AOR14" s="508">
        <f>'Proy 2022 vs 2019'!GV13*AOT$4</f>
        <v>11353.0648</v>
      </c>
      <c r="AOS14" s="579"/>
      <c r="AOT14" s="580">
        <f>AOS14/AOQ14</f>
        <v>0</v>
      </c>
      <c r="AOU14" s="494">
        <f>ANS14+ANW14+AOA14+AOE14+AOI14+AOM14+AOQ14</f>
        <v>73721.2</v>
      </c>
      <c r="AOV14" s="489">
        <f>ANT14+ANX14+AOB14+AOF14+AOJ14+AON14+AOR14</f>
        <v>51604.84</v>
      </c>
      <c r="AOW14" s="662">
        <f>ANU14+ANY14+AOC14+AOG14+AOK14+AOO14+AOS14</f>
        <v>0</v>
      </c>
      <c r="AOX14" s="663">
        <f>AOW14/AOU14</f>
        <v>0</v>
      </c>
      <c r="AOY14" s="508">
        <f>'Proy 2022 vs 2019'!HE13*APB$4</f>
        <v>8500.08</v>
      </c>
      <c r="AOZ14" s="508">
        <f>'Proy 2022 vs 2019'!HF13*APB$4</f>
        <v>6885.0648000000001</v>
      </c>
      <c r="APA14" s="613"/>
      <c r="APB14" s="580">
        <f>APA14/AOY14</f>
        <v>0</v>
      </c>
      <c r="APC14" s="508">
        <f>'Proy 2022 vs 2019'!HE13*APF$4</f>
        <v>8500.08</v>
      </c>
      <c r="APD14" s="508">
        <f>'Proy 2022 vs 2019'!HF13*APF$4</f>
        <v>6885.0648000000001</v>
      </c>
      <c r="APE14" s="613"/>
      <c r="APF14" s="580">
        <f>APE14/APC14</f>
        <v>0</v>
      </c>
      <c r="APG14" s="508">
        <f>'Proy 2022 vs 2019'!HE13*APJ$4</f>
        <v>8500.08</v>
      </c>
      <c r="APH14" s="508">
        <f>'Proy 2022 vs 2019'!HF13*APJ$4</f>
        <v>6885.0648000000001</v>
      </c>
      <c r="API14" s="613"/>
      <c r="APJ14" s="580">
        <f>API14/APG14</f>
        <v>0</v>
      </c>
      <c r="APK14" s="508">
        <f>'Proy 2022 vs 2019'!HE13*APN$4</f>
        <v>8500.08</v>
      </c>
      <c r="APL14" s="508">
        <f>'Proy 2022 vs 2019'!HF13*APN$4</f>
        <v>6885.0648000000001</v>
      </c>
      <c r="APM14" s="613"/>
      <c r="APN14" s="580">
        <f>APM14/APK14</f>
        <v>0</v>
      </c>
      <c r="APO14" s="508">
        <f>'Proy 2022 vs 2019'!HE13*APR$4</f>
        <v>9916.76</v>
      </c>
      <c r="APP14" s="508">
        <f>'Proy 2022 vs 2019'!HF13*APR$4</f>
        <v>8032.575600000001</v>
      </c>
      <c r="APQ14" s="613"/>
      <c r="APR14" s="580">
        <f>APQ14/APO14</f>
        <v>0</v>
      </c>
      <c r="APS14" s="508">
        <f>'Proy 2022 vs 2019'!HE13*APV$4</f>
        <v>11333.44</v>
      </c>
      <c r="APT14" s="508">
        <f>'Proy 2022 vs 2019'!HF13*APV$4</f>
        <v>9180.0864000000001</v>
      </c>
      <c r="APU14" s="613"/>
      <c r="APV14" s="580">
        <f>APU14/APS14</f>
        <v>0</v>
      </c>
      <c r="APW14" s="508">
        <f>'Proy 2022 vs 2019'!HE13*APZ$4</f>
        <v>15583.48</v>
      </c>
      <c r="APX14" s="508">
        <f>'Proy 2022 vs 2019'!HF13*APZ$4</f>
        <v>12622.6188</v>
      </c>
      <c r="APY14" s="613"/>
      <c r="APZ14" s="580">
        <f>APY14/APW14</f>
        <v>0</v>
      </c>
      <c r="AQA14" s="494">
        <f>AOY14+APC14+APG14+APK14+APO14+APS14+APW14</f>
        <v>70834</v>
      </c>
      <c r="AQB14" s="489">
        <f>AOZ14+APD14+APH14+APL14+APP14+APT14+APX14</f>
        <v>57375.540000000008</v>
      </c>
      <c r="AQC14" s="607">
        <f>APA14+APE14+API14+APM14+APQ14+APU14+APY14</f>
        <v>0</v>
      </c>
      <c r="AQD14" s="590">
        <f>AQC14/AQA14</f>
        <v>0</v>
      </c>
      <c r="AQE14" s="508">
        <f>'Proy 2022 vs 2019'!HJ13*AQH$4</f>
        <v>7976.1527999999998</v>
      </c>
      <c r="AQF14" s="508">
        <f>'Proy 2022 vs 2019'!HK13*AQH$4</f>
        <v>6460.6837680000008</v>
      </c>
      <c r="AQG14" s="579"/>
      <c r="AQH14" s="580">
        <f>AQG14/AQE14</f>
        <v>0</v>
      </c>
      <c r="AQI14" s="508">
        <f>'Proy 2022 vs 2019'!HJ13*AQL$4</f>
        <v>7976.1527999999998</v>
      </c>
      <c r="AQJ14" s="508">
        <f>'Proy 2022 vs 2019'!HK13*AQL$4</f>
        <v>6460.6837680000008</v>
      </c>
      <c r="AQK14" s="579"/>
      <c r="AQL14" s="580">
        <f>AQK14/AQI14</f>
        <v>0</v>
      </c>
      <c r="AQM14" s="508">
        <f>'Proy 2022 vs 2019'!HJ13*AQP$4</f>
        <v>7976.1527999999998</v>
      </c>
      <c r="AQN14" s="508">
        <f>'Proy 2022 vs 2019'!HK13*AQP$4</f>
        <v>6460.6837680000008</v>
      </c>
      <c r="AQO14" s="579"/>
      <c r="AQP14" s="580">
        <f>AQO14/AQM14</f>
        <v>0</v>
      </c>
      <c r="AQQ14" s="508">
        <f>'Proy 2022 vs 2019'!HJ13*AQT$4</f>
        <v>7976.1527999999998</v>
      </c>
      <c r="AQR14" s="508">
        <f>'Proy 2022 vs 2019'!HK13*AQT$4</f>
        <v>6460.6837680000008</v>
      </c>
      <c r="AQS14" s="579"/>
      <c r="AQT14" s="580">
        <f>AQS14/AQQ14</f>
        <v>0</v>
      </c>
      <c r="AQU14" s="508">
        <f>'Proy 2022 vs 2019'!HJ13*AQX$4</f>
        <v>9305.5116000000016</v>
      </c>
      <c r="AQV14" s="508">
        <f>'Proy 2022 vs 2019'!HK13*AQX$4</f>
        <v>7537.4643960000021</v>
      </c>
      <c r="AQW14" s="579"/>
      <c r="AQX14" s="580">
        <f>AQW14/AQU14</f>
        <v>0</v>
      </c>
      <c r="AQY14" s="508">
        <f>'Proy 2022 vs 2019'!HJ13*ARB$4</f>
        <v>10634.8704</v>
      </c>
      <c r="AQZ14" s="508">
        <f>'Proy 2022 vs 2019'!HK13*ARB$4</f>
        <v>8614.2450240000016</v>
      </c>
      <c r="ARA14" s="579"/>
      <c r="ARB14" s="580">
        <f>ARA14/AQY14</f>
        <v>0</v>
      </c>
      <c r="ARC14" s="508">
        <f>'Proy 2022 vs 2019'!HJ13*ARF$4</f>
        <v>14622.9468</v>
      </c>
      <c r="ARD14" s="508">
        <f>'Proy 2022 vs 2019'!HK13*ARF$4</f>
        <v>11844.586908000001</v>
      </c>
      <c r="ARE14" s="579"/>
      <c r="ARF14" s="580">
        <f>ARE14/ARC14</f>
        <v>0</v>
      </c>
      <c r="ARG14" s="494">
        <f>AQE14+AQI14+AQM14+AQQ14+AQU14+AQY14+ARC14</f>
        <v>66467.94</v>
      </c>
      <c r="ARH14" s="489">
        <f>AQF14+AQJ14+AQN14+AQR14+AQV14+AQZ14+ARD14</f>
        <v>53839.031400000007</v>
      </c>
      <c r="ARI14" s="608">
        <f>AQG14+AQK14+AQO14+AQS14+AQW14+ARA14+ARE14</f>
        <v>0</v>
      </c>
      <c r="ARJ14" s="590">
        <f>ARI14/ARG14</f>
        <v>0</v>
      </c>
      <c r="ARK14" s="508">
        <f>'Proy 2022 vs 2019'!HO13*ARN$4</f>
        <v>11510.4588</v>
      </c>
      <c r="ARL14" s="508">
        <f>'Proy 2022 vs 2019'!HP13*ARN$4</f>
        <v>9323.4716279999993</v>
      </c>
      <c r="ARM14" s="579"/>
      <c r="ARN14" s="580">
        <f>ARM14/ARK14</f>
        <v>0</v>
      </c>
      <c r="ARO14" s="508">
        <f>'Proy 2022 vs 2019'!HO13*ARR$4</f>
        <v>11510.4588</v>
      </c>
      <c r="ARP14" s="508">
        <f>'Proy 2022 vs 2019'!HP13*ARR$4</f>
        <v>9323.4716279999993</v>
      </c>
      <c r="ARQ14" s="579"/>
      <c r="ARR14" s="580">
        <f>ARQ14/ARO14</f>
        <v>0</v>
      </c>
      <c r="ARS14" s="508">
        <f>'Proy 2022 vs 2019'!HO13*ARV$4</f>
        <v>11510.4588</v>
      </c>
      <c r="ART14" s="508">
        <f>'Proy 2022 vs 2019'!HP13*ARV$4</f>
        <v>9323.4716279999993</v>
      </c>
      <c r="ARU14" s="579"/>
      <c r="ARV14" s="580">
        <f>ARU14/ARS14</f>
        <v>0</v>
      </c>
      <c r="ARW14" s="508">
        <f>'Proy 2022 vs 2019'!HO13*ARZ$4</f>
        <v>11510.4588</v>
      </c>
      <c r="ARX14" s="508">
        <f>'Proy 2022 vs 2019'!HP13*ARZ$4</f>
        <v>9323.4716279999993</v>
      </c>
      <c r="ARY14" s="579"/>
      <c r="ARZ14" s="580">
        <f>ARY14/ARW14</f>
        <v>0</v>
      </c>
      <c r="ASA14" s="508">
        <f>'Proy 2022 vs 2019'!HO13*ASD$4</f>
        <v>13428.868600000002</v>
      </c>
      <c r="ASB14" s="508">
        <f>'Proy 2022 vs 2019'!HP13*ASD$4</f>
        <v>10877.383566000002</v>
      </c>
      <c r="ASC14" s="579"/>
      <c r="ASD14" s="580">
        <f>ASC14/ASA14</f>
        <v>0</v>
      </c>
      <c r="ASE14" s="508">
        <f>'Proy 2022 vs 2019'!HO13*ASH$4</f>
        <v>15347.278400000001</v>
      </c>
      <c r="ASF14" s="508">
        <f>'Proy 2022 vs 2019'!HP13*ASH$4</f>
        <v>12431.295504000002</v>
      </c>
      <c r="ASG14" s="579"/>
      <c r="ASH14" s="580">
        <f>ASG14/ASE14</f>
        <v>0</v>
      </c>
      <c r="ASI14" s="508">
        <f>'Proy 2022 vs 2019'!HO13*ASL$4</f>
        <v>21102.507800000003</v>
      </c>
      <c r="ASJ14" s="508">
        <f>'Proy 2022 vs 2019'!HP13*ASL$4</f>
        <v>17093.031318000001</v>
      </c>
      <c r="ASK14" s="579"/>
      <c r="ASL14" s="580">
        <f>ASK14/ASI14</f>
        <v>0</v>
      </c>
      <c r="ASM14" s="494">
        <f>ARK14+ARO14+ARS14+ARW14+ASA14+ASE14+ASI14</f>
        <v>95920.49</v>
      </c>
      <c r="ASN14" s="489">
        <f>ARL14+ARP14+ART14+ARX14+ASB14+ASF14+ASJ14</f>
        <v>77695.596900000004</v>
      </c>
      <c r="ASO14" s="608">
        <f>ARM14+ARQ14+ARU14+ARY14+ASC14+ASG14+ASK14</f>
        <v>0</v>
      </c>
      <c r="ASP14" s="590">
        <f>ASO14/ASM14</f>
        <v>0</v>
      </c>
      <c r="ASQ14" s="508">
        <f>'Proy 2022 vs 2019'!HT13*AST$4</f>
        <v>9469.0007999999998</v>
      </c>
      <c r="ASR14" s="508">
        <f>'Proy 2022 vs 2019'!HU13*AST$4</f>
        <v>7669.8906479999996</v>
      </c>
      <c r="ASS14" s="579"/>
      <c r="AST14" s="580">
        <f>ASS14/ASQ14</f>
        <v>0</v>
      </c>
      <c r="ASU14" s="508">
        <f>'Proy 2022 vs 2019'!HT13*ASX$4</f>
        <v>9469.0007999999998</v>
      </c>
      <c r="ASV14" s="508">
        <f>'Proy 2022 vs 2019'!HU13*ASX$4</f>
        <v>7669.8906479999996</v>
      </c>
      <c r="ASW14" s="579"/>
      <c r="ASX14" s="580">
        <f>ASW14/ASU14</f>
        <v>0</v>
      </c>
      <c r="ASY14" s="508">
        <f>'Proy 2022 vs 2019'!HT13*ATB$4</f>
        <v>9469.0007999999998</v>
      </c>
      <c r="ASZ14" s="508">
        <f>'Proy 2022 vs 2019'!HU13*ATB$4</f>
        <v>7669.8906479999996</v>
      </c>
      <c r="ATA14" s="579"/>
      <c r="ATB14" s="580">
        <f>ATA14/ASY14</f>
        <v>0</v>
      </c>
      <c r="ATC14" s="508">
        <f>'Proy 2022 vs 2019'!HT13*ATF$4</f>
        <v>9469.0007999999998</v>
      </c>
      <c r="ATD14" s="508">
        <f>'Proy 2022 vs 2019'!HU13*ATF$4</f>
        <v>7669.8906479999996</v>
      </c>
      <c r="ATE14" s="579"/>
      <c r="ATF14" s="580">
        <f>ATE14/ATC14</f>
        <v>0</v>
      </c>
      <c r="ATG14" s="508">
        <f>'Proy 2022 vs 2019'!HT13*ATJ$4</f>
        <v>11047.167600000001</v>
      </c>
      <c r="ATH14" s="508">
        <f>'Proy 2022 vs 2019'!HU13*ATJ$4</f>
        <v>8948.2057560000012</v>
      </c>
      <c r="ATI14" s="579"/>
      <c r="ATJ14" s="580">
        <f>ATI14/ATG14</f>
        <v>0</v>
      </c>
      <c r="ATK14" s="508">
        <f>'Proy 2022 vs 2019'!HT13*ATN$4</f>
        <v>12625.3344</v>
      </c>
      <c r="ATL14" s="508">
        <f>'Proy 2022 vs 2019'!HU13*ATN$4</f>
        <v>10226.520864</v>
      </c>
      <c r="ATM14" s="579"/>
      <c r="ATN14" s="580">
        <f>ATM14/ATK14</f>
        <v>0</v>
      </c>
      <c r="ATO14" s="508">
        <f>'Proy 2022 vs 2019'!HT13*ATR$4</f>
        <v>17359.834800000001</v>
      </c>
      <c r="ATP14" s="508">
        <f>'Proy 2022 vs 2019'!HU13*ATR$4</f>
        <v>14061.466188</v>
      </c>
      <c r="ATQ14" s="579"/>
      <c r="ATR14" s="580">
        <f>ATQ14/ATO14</f>
        <v>0</v>
      </c>
      <c r="ATS14" s="494">
        <f>ASQ14+ASU14+ASY14+ATC14+ATG14+ATK14+ATO14</f>
        <v>78908.34</v>
      </c>
      <c r="ATT14" s="489">
        <f>ASR14+ASV14+ASZ14+ATD14+ATH14+ATL14+ATP14</f>
        <v>63915.755399999995</v>
      </c>
      <c r="ATU14" s="589">
        <f>ASS14+ASW14+ATA14+ATE14+ATI14+ATM14+ATQ14</f>
        <v>0</v>
      </c>
      <c r="ATV14" s="590">
        <f>ATU14/ATS14</f>
        <v>0</v>
      </c>
      <c r="ATW14" s="508">
        <f>'Proy 2022 vs 2019'!HY13*ATZ$4</f>
        <v>9404.0483999999997</v>
      </c>
      <c r="ATX14" s="508">
        <f>'Proy 2022 vs 2019'!HZ13*ATZ$4</f>
        <v>7617.2792040000013</v>
      </c>
      <c r="ATY14" s="579"/>
      <c r="ATZ14" s="580">
        <f>ATY14/ATW14</f>
        <v>0</v>
      </c>
      <c r="AUA14" s="508">
        <f>'Proy 2022 vs 2019'!HY13*AUD$4</f>
        <v>9404.0483999999997</v>
      </c>
      <c r="AUB14" s="508">
        <f>'Proy 2022 vs 2019'!HZ13*AUD$4</f>
        <v>7617.2792040000013</v>
      </c>
      <c r="AUC14" s="579"/>
      <c r="AUD14" s="580">
        <f>AUC14/AUA14</f>
        <v>0</v>
      </c>
      <c r="AUE14" s="508">
        <f>'Proy 2022 vs 2019'!HY13*AUH$4</f>
        <v>9404.0483999999997</v>
      </c>
      <c r="AUF14" s="508">
        <f>'Proy 2022 vs 2019'!HZ13*AUH$4</f>
        <v>7617.2792040000013</v>
      </c>
      <c r="AUG14" s="579"/>
      <c r="AUH14" s="580">
        <f>AUG14/AUE14</f>
        <v>0</v>
      </c>
      <c r="AUI14" s="508">
        <f>'Proy 2022 vs 2019'!HY13*AUL$4</f>
        <v>9404.0483999999997</v>
      </c>
      <c r="AUJ14" s="508">
        <f>'Proy 2022 vs 2019'!HZ13*AUL$4</f>
        <v>7617.2792040000013</v>
      </c>
      <c r="AUK14" s="579"/>
      <c r="AUL14" s="580">
        <f>AUK14/AUI14</f>
        <v>0</v>
      </c>
      <c r="AUM14" s="508">
        <f>'Proy 2022 vs 2019'!HY13*AUP$4</f>
        <v>10971.389800000003</v>
      </c>
      <c r="AUN14" s="508">
        <f>'Proy 2022 vs 2019'!HZ13*AUP$4</f>
        <v>8886.8257380000032</v>
      </c>
      <c r="AUO14" s="579"/>
      <c r="AUP14" s="580">
        <f>AUO14/AUM14</f>
        <v>0</v>
      </c>
      <c r="AUQ14" s="508">
        <f>'Proy 2022 vs 2019'!HY13*AUT$4</f>
        <v>12538.731200000002</v>
      </c>
      <c r="AUR14" s="508">
        <f>'Proy 2022 vs 2019'!HZ13*AUT$4</f>
        <v>10156.372272000002</v>
      </c>
      <c r="AUS14" s="579"/>
      <c r="AUT14" s="580">
        <f>AUS14/AUQ14</f>
        <v>0</v>
      </c>
      <c r="AUU14" s="508">
        <f>'Proy 2022 vs 2019'!HY13*AUX$4</f>
        <v>17240.755400000002</v>
      </c>
      <c r="AUV14" s="508">
        <f>'Proy 2022 vs 2019'!HZ13*AUX$4</f>
        <v>13965.011874000003</v>
      </c>
      <c r="AUW14" s="579"/>
      <c r="AUX14" s="580">
        <f>AUW14/AUU14</f>
        <v>0</v>
      </c>
      <c r="AUY14" s="494">
        <f>ATW14+AUA14+AUE14+AUI14+AUM14+AUQ14+AUU14</f>
        <v>78367.070000000007</v>
      </c>
      <c r="AUZ14" s="489">
        <f>ATX14+AUB14+AUF14+AUJ14+AUN14+AUR14+AUV14</f>
        <v>63477.326700000012</v>
      </c>
      <c r="AVA14" s="589">
        <f>ATY14+AUC14+AUG14+AUK14+AUO14+AUS14+AUW14</f>
        <v>0</v>
      </c>
      <c r="AVB14" s="590">
        <f>AVA14/AUY14</f>
        <v>0</v>
      </c>
      <c r="AVC14" s="508">
        <f>'Proy 2022 vs 2019'!IH13*AVF$4</f>
        <v>9251.7528000000002</v>
      </c>
      <c r="AVD14" s="508">
        <f>'Proy 2022 vs 2019'!II13*AVF$4</f>
        <v>7863.9898800000001</v>
      </c>
      <c r="AVE14" s="613"/>
      <c r="AVF14" s="580">
        <f>AVE14/AVC14</f>
        <v>0</v>
      </c>
      <c r="AVG14" s="508">
        <f>'Proy 2022 vs 2019'!IH13*AVJ$4</f>
        <v>9251.7528000000002</v>
      </c>
      <c r="AVH14" s="508">
        <f>'Proy 2022 vs 2019'!II13*AVJ$4</f>
        <v>7863.9898800000001</v>
      </c>
      <c r="AVI14" s="579"/>
      <c r="AVJ14" s="580">
        <f>AVI14/AVG14</f>
        <v>0</v>
      </c>
      <c r="AVK14" s="508">
        <f>'Proy 2022 vs 2019'!IH13*AVN$4</f>
        <v>9251.7528000000002</v>
      </c>
      <c r="AVL14" s="508">
        <f>'Proy 2022 vs 2019'!II13*AVN$4</f>
        <v>7863.9898800000001</v>
      </c>
      <c r="AVM14" s="579"/>
      <c r="AVN14" s="580">
        <f>AVM14/AVK14</f>
        <v>0</v>
      </c>
      <c r="AVO14" s="508">
        <f>'Proy 2022 vs 2019'!IH13*AVR$4</f>
        <v>9251.7528000000002</v>
      </c>
      <c r="AVP14" s="508">
        <f>'Proy 2022 vs 2019'!II13*AVR$4</f>
        <v>7863.9898800000001</v>
      </c>
      <c r="AVQ14" s="579"/>
      <c r="AVR14" s="580">
        <f>AVQ14/AVO14</f>
        <v>0</v>
      </c>
      <c r="AVS14" s="508">
        <f>'Proy 2022 vs 2019'!IH13*AVV$4</f>
        <v>10793.711600000001</v>
      </c>
      <c r="AVT14" s="508">
        <f>'Proy 2022 vs 2019'!II13*AVV$4</f>
        <v>9174.6548600000006</v>
      </c>
      <c r="AVU14" s="579"/>
      <c r="AVV14" s="580">
        <f>AVU14/AVS14</f>
        <v>0</v>
      </c>
      <c r="AVW14" s="508">
        <f>'Proy 2022 vs 2019'!IH13*AVZ$4</f>
        <v>12335.670400000001</v>
      </c>
      <c r="AVX14" s="508">
        <f>'Proy 2022 vs 2019'!II13*AVZ$4</f>
        <v>10485.31984</v>
      </c>
      <c r="AVY14" s="579"/>
      <c r="AVZ14" s="580">
        <f>AVY14/AVW14</f>
        <v>0</v>
      </c>
      <c r="AWA14" s="508">
        <f>'Proy 2022 vs 2019'!IH13*AWD$4</f>
        <v>16961.5468</v>
      </c>
      <c r="AWB14" s="508">
        <f>'Proy 2022 vs 2019'!II13*AWD$4</f>
        <v>14417.314780000001</v>
      </c>
      <c r="AWC14" s="579"/>
      <c r="AWD14" s="580">
        <f>AWC14/AWA14</f>
        <v>0</v>
      </c>
      <c r="AWE14" s="494">
        <f>AVC14+AVG14+AVK14+AVO14+AVS14+AVW14+AWA14</f>
        <v>77097.94</v>
      </c>
      <c r="AWF14" s="489">
        <f>AVD14+AVH14+AVL14+AVP14+AVT14+AVX14+AWB14</f>
        <v>65533.248999999996</v>
      </c>
      <c r="AWG14" s="670">
        <f>AVE14+AVI14+AVM14+AVQ14+AVU14+AVY14+AWC14</f>
        <v>0</v>
      </c>
      <c r="AWH14" s="663">
        <f>AWG14/AWE14</f>
        <v>0</v>
      </c>
      <c r="AWI14" s="508">
        <f>'Proy 2022 vs 2019'!IM13*AWL$4</f>
        <v>11513.6556</v>
      </c>
      <c r="AWJ14" s="508">
        <f>'Proy 2022 vs 2019'!IN13*AWL$4</f>
        <v>9786.6072600000007</v>
      </c>
      <c r="AWK14" s="579"/>
      <c r="AWL14" s="580">
        <f>AWK14/AWI14</f>
        <v>0</v>
      </c>
      <c r="AWM14" s="508">
        <f>'Proy 2022 vs 2019'!IM13*AWP$4</f>
        <v>11513.6556</v>
      </c>
      <c r="AWN14" s="508">
        <f>'Proy 2022 vs 2019'!IN13*AWP$4</f>
        <v>9786.6072600000007</v>
      </c>
      <c r="AWO14" s="579"/>
      <c r="AWP14" s="580">
        <f>AWO14/AWM14</f>
        <v>0</v>
      </c>
      <c r="AWQ14" s="508">
        <f>'Proy 2022 vs 2019'!IM13*AWT$4</f>
        <v>11513.6556</v>
      </c>
      <c r="AWR14" s="508">
        <f>'Proy 2022 vs 2019'!IN13*AWT$4</f>
        <v>9786.6072600000007</v>
      </c>
      <c r="AWS14" s="579"/>
      <c r="AWT14" s="580">
        <f>AWS14/AWQ14</f>
        <v>0</v>
      </c>
      <c r="AWU14" s="508">
        <f>'Proy 2022 vs 2019'!IM13*AWX$4</f>
        <v>11513.6556</v>
      </c>
      <c r="AWV14" s="508">
        <f>'Proy 2022 vs 2019'!IN13*AWX$4</f>
        <v>9786.6072600000007</v>
      </c>
      <c r="AWW14" s="579"/>
      <c r="AWX14" s="580">
        <f>AWW14/AWU14</f>
        <v>0</v>
      </c>
      <c r="AWY14" s="508">
        <f>'Proy 2022 vs 2019'!IM13*AXB$4</f>
        <v>13432.598200000002</v>
      </c>
      <c r="AWZ14" s="508">
        <f>'Proy 2022 vs 2019'!IN13*AXB$4</f>
        <v>11417.708470000001</v>
      </c>
      <c r="AXA14" s="579"/>
      <c r="AXB14" s="580">
        <f>AXA14/AWY14</f>
        <v>0</v>
      </c>
      <c r="AXC14" s="508">
        <f>'Proy 2022 vs 2019'!IM13*AXF$4</f>
        <v>15351.540800000001</v>
      </c>
      <c r="AXD14" s="508">
        <f>'Proy 2022 vs 2019'!IN13*AXF$4</f>
        <v>13048.809680000002</v>
      </c>
      <c r="AXE14" s="579"/>
      <c r="AXF14" s="580">
        <f>AXE14/AXC14</f>
        <v>0</v>
      </c>
      <c r="AXG14" s="508">
        <f>'Proy 2022 vs 2019'!IM13*AXJ$4</f>
        <v>21108.368600000002</v>
      </c>
      <c r="AXH14" s="508">
        <f>'Proy 2022 vs 2019'!IN13*AXJ$4</f>
        <v>17942.113310000001</v>
      </c>
      <c r="AXI14" s="579"/>
      <c r="AXJ14" s="580">
        <f>AXI14/AXG14</f>
        <v>0</v>
      </c>
      <c r="AXK14" s="494">
        <f>AWI14+AWM14+AWQ14+AWU14+AWY14+AXC14+AXG14</f>
        <v>95947.13</v>
      </c>
      <c r="AXL14" s="489">
        <f>AWJ14+AWN14+AWR14+AWV14+AWZ14+AXD14+AXH14</f>
        <v>81555.060500000007</v>
      </c>
      <c r="AXM14" s="671">
        <f>AWK14+AWO14+AWS14+AWW14+AXA14+AXE14+AXI14</f>
        <v>0</v>
      </c>
      <c r="AXN14" s="663">
        <f>AXM14/AXK14</f>
        <v>0</v>
      </c>
      <c r="AXO14" s="508">
        <f>'Proy 2022 vs 2019'!IR13*AXR$4</f>
        <v>13299.418799999999</v>
      </c>
      <c r="AXP14" s="508">
        <f>'Proy 2022 vs 2019'!IS13*AXR$4</f>
        <v>11304.505979999998</v>
      </c>
      <c r="AXQ14" s="579"/>
      <c r="AXR14" s="580">
        <f>AXQ14/AXO14</f>
        <v>0</v>
      </c>
      <c r="AXS14" s="508">
        <f>'Proy 2022 vs 2019'!IR13*AXV$4</f>
        <v>13299.418799999999</v>
      </c>
      <c r="AXT14" s="508">
        <f>'Proy 2022 vs 2019'!IS13*AXV$4</f>
        <v>11304.505979999998</v>
      </c>
      <c r="AXU14" s="579"/>
      <c r="AXV14" s="580">
        <f>AXU14/AXS14</f>
        <v>0</v>
      </c>
      <c r="AXW14" s="508">
        <f>'Proy 2022 vs 2019'!IR13*AXZ$4</f>
        <v>13299.418799999999</v>
      </c>
      <c r="AXX14" s="508">
        <f>'Proy 2022 vs 2019'!IS13*AXZ$4</f>
        <v>11304.505979999998</v>
      </c>
      <c r="AXY14" s="579"/>
      <c r="AXZ14" s="580">
        <f>AXY14/AXW14</f>
        <v>0</v>
      </c>
      <c r="AYA14" s="508">
        <f>'Proy 2022 vs 2019'!IR13*AYD$4</f>
        <v>13299.418799999999</v>
      </c>
      <c r="AYB14" s="508">
        <f>'Proy 2022 vs 2019'!IS13*AYD$4</f>
        <v>11304.505979999998</v>
      </c>
      <c r="AYC14" s="579"/>
      <c r="AYD14" s="580">
        <f>AYC14/AYA14</f>
        <v>0</v>
      </c>
      <c r="AYE14" s="508">
        <f>'Proy 2022 vs 2019'!IR13*AYH$4</f>
        <v>15515.988600000002</v>
      </c>
      <c r="AYF14" s="508">
        <f>'Proy 2022 vs 2019'!IS13*AYH$4</f>
        <v>13188.590310000001</v>
      </c>
      <c r="AYG14" s="579"/>
      <c r="AYH14" s="580">
        <f>AYG14/AYE14</f>
        <v>0</v>
      </c>
      <c r="AYI14" s="508">
        <f>'Proy 2022 vs 2019'!IR13*AYL$4</f>
        <v>17732.558400000002</v>
      </c>
      <c r="AYJ14" s="508">
        <f>'Proy 2022 vs 2019'!IS13*AYL$4</f>
        <v>15072.674639999999</v>
      </c>
      <c r="AYK14" s="579"/>
      <c r="AYL14" s="580">
        <f>AYK14/AYI14</f>
        <v>0</v>
      </c>
      <c r="AYM14" s="508">
        <f>'Proy 2022 vs 2019'!IR13*AYP$4</f>
        <v>24382.267800000001</v>
      </c>
      <c r="AYN14" s="508">
        <f>'Proy 2022 vs 2019'!IS13*AYP$4</f>
        <v>20724.927629999998</v>
      </c>
      <c r="AYO14" s="579"/>
      <c r="AYP14" s="580">
        <f>AYO14/AYM14</f>
        <v>0</v>
      </c>
      <c r="AYQ14" s="494">
        <f>AXO14+AXS14+AXW14+AYA14+AYE14+AYI14+AYM14</f>
        <v>110828.48999999999</v>
      </c>
      <c r="AYR14" s="489">
        <f>AXP14+AXT14+AXX14+AYB14+AYF14+AYJ14+AYN14</f>
        <v>94204.21649999998</v>
      </c>
      <c r="AYS14" s="671">
        <f>AXQ14+AXU14+AXY14+AYC14+AYG14+AYK14+AYO14</f>
        <v>0</v>
      </c>
      <c r="AYT14" s="663">
        <f>AYS14/AYQ14</f>
        <v>0</v>
      </c>
      <c r="AYU14" s="508">
        <f>'Proy 2022 vs 2019'!IW13*AYX$4</f>
        <v>12546.954</v>
      </c>
      <c r="AYV14" s="508">
        <f>'Proy 2022 vs 2019'!IX13*AYX$4</f>
        <v>10664.910899999999</v>
      </c>
      <c r="AYW14" s="579"/>
      <c r="AYX14" s="580">
        <f>AYW14/AYU14</f>
        <v>0</v>
      </c>
      <c r="AYY14" s="508">
        <f>'Proy 2022 vs 2019'!IW13*AZB$4</f>
        <v>12546.954</v>
      </c>
      <c r="AYZ14" s="508">
        <f>'Proy 2022 vs 2019'!IX13*AZB$4</f>
        <v>10664.910899999999</v>
      </c>
      <c r="AZA14" s="579"/>
      <c r="AZB14" s="580">
        <f>AZA14/AYY14</f>
        <v>0</v>
      </c>
      <c r="AZC14" s="508">
        <f>'Proy 2022 vs 2019'!IW13*AZF$4</f>
        <v>12546.954</v>
      </c>
      <c r="AZD14" s="508">
        <f>'Proy 2022 vs 2019'!IX13*AZF$4</f>
        <v>10664.910899999999</v>
      </c>
      <c r="AZE14" s="579"/>
      <c r="AZF14" s="580">
        <f>AZE14/AZC14</f>
        <v>0</v>
      </c>
      <c r="AZG14" s="508">
        <f>'Proy 2022 vs 2019'!IW13*AZJ$4</f>
        <v>12546.954</v>
      </c>
      <c r="AZH14" s="508">
        <f>'Proy 2022 vs 2019'!IX13*AZJ$4</f>
        <v>10664.910899999999</v>
      </c>
      <c r="AZI14" s="579"/>
      <c r="AZJ14" s="580">
        <f>AZI14/AZG14</f>
        <v>0</v>
      </c>
      <c r="AZK14" s="508">
        <f>'Proy 2022 vs 2019'!IW13*AZN$4</f>
        <v>14638.113000000001</v>
      </c>
      <c r="AZL14" s="508">
        <f>'Proy 2022 vs 2019'!IX13*AZN$4</f>
        <v>12442.396049999999</v>
      </c>
      <c r="AZM14" s="579"/>
      <c r="AZN14" s="580">
        <f>AZM14/AZK14</f>
        <v>0</v>
      </c>
      <c r="AZO14" s="508">
        <f>'Proy 2022 vs 2019'!IW13*AZR$4</f>
        <v>16729.272000000001</v>
      </c>
      <c r="AZP14" s="508">
        <f>'Proy 2022 vs 2019'!IX13*AZR$4</f>
        <v>14219.8812</v>
      </c>
      <c r="AZQ14" s="579"/>
      <c r="AZR14" s="580">
        <f>AZQ14/AZO14</f>
        <v>0</v>
      </c>
      <c r="AZS14" s="508">
        <f>'Proy 2022 vs 2019'!IW13*AZV$4</f>
        <v>23002.749</v>
      </c>
      <c r="AZT14" s="508">
        <f>'Proy 2022 vs 2019'!IX13*AZV$4</f>
        <v>19552.336649999997</v>
      </c>
      <c r="AZU14" s="579"/>
      <c r="AZV14" s="580">
        <f>AZU14/AZS14</f>
        <v>0</v>
      </c>
      <c r="AZW14" s="494">
        <f>AYU14+AYY14+AZC14+AZG14+AZK14+AZO14+AZS14</f>
        <v>104557.95</v>
      </c>
      <c r="AZX14" s="489">
        <f>AYV14+AYZ14+AZD14+AZH14+AZL14+AZP14+AZT14</f>
        <v>88874.257499999992</v>
      </c>
      <c r="AZY14" s="662">
        <f>AYW14+AZA14+AZE14+AZI14+AZM14+AZQ14+AZU14</f>
        <v>0</v>
      </c>
      <c r="AZZ14" s="663">
        <f>AZY14/AZW14</f>
        <v>0</v>
      </c>
      <c r="BAA14" s="508">
        <f>'Proy 2022 vs 2019'!JG13*BAD$4</f>
        <v>7888.3379999999988</v>
      </c>
      <c r="BAB14" s="508">
        <f>'Proy 2022 vs 2019'!JH13*BAD$4</f>
        <v>4811.8861799999995</v>
      </c>
      <c r="BAC14" s="613"/>
      <c r="BAD14" s="580">
        <f>BAC14/BAA14</f>
        <v>0</v>
      </c>
      <c r="BAE14" s="508">
        <f>'Proy 2022 vs 2019'!JG13*BAH$4</f>
        <v>7888.3379999999988</v>
      </c>
      <c r="BAF14" s="508">
        <f>'Proy 2022 vs 2019'!JH13*BAH$4</f>
        <v>4811.8861799999995</v>
      </c>
      <c r="BAG14" s="579"/>
      <c r="BAH14" s="580">
        <f>BAG14/BAE14</f>
        <v>0</v>
      </c>
      <c r="BAI14" s="508">
        <f>'Proy 2022 vs 2019'!JG13*BAL$4</f>
        <v>7888.3379999999988</v>
      </c>
      <c r="BAJ14" s="508">
        <f>'Proy 2022 vs 2019'!JH13*BAL$4</f>
        <v>4811.8861799999995</v>
      </c>
      <c r="BAK14" s="579"/>
      <c r="BAL14" s="580">
        <f>BAK14/BAI14</f>
        <v>0</v>
      </c>
      <c r="BAM14" s="508">
        <f>'Proy 2022 vs 2019'!JG13*BAP$4</f>
        <v>7888.3379999999988</v>
      </c>
      <c r="BAN14" s="508">
        <f>'Proy 2022 vs 2019'!JH13*BAP$4</f>
        <v>4811.8861799999995</v>
      </c>
      <c r="BAO14" s="579"/>
      <c r="BAP14" s="580">
        <f>BAO14/BAM14</f>
        <v>0</v>
      </c>
      <c r="BAQ14" s="508">
        <f>'Proy 2022 vs 2019'!JG13*BAT$4</f>
        <v>9203.0609999999997</v>
      </c>
      <c r="BAR14" s="508">
        <f>'Proy 2022 vs 2019'!JH13*BAT$4</f>
        <v>5613.8672099999994</v>
      </c>
      <c r="BAS14" s="579"/>
      <c r="BAT14" s="580">
        <f>BAS14/BAQ14</f>
        <v>0</v>
      </c>
      <c r="BAU14" s="508">
        <f>'Proy 2022 vs 2019'!JG13*BAX$4</f>
        <v>10517.784</v>
      </c>
      <c r="BAV14" s="508">
        <f>'Proy 2022 vs 2019'!JH13*BAX$4</f>
        <v>6415.8482399999994</v>
      </c>
      <c r="BAW14" s="579"/>
      <c r="BAX14" s="580">
        <f>BAW14/BAU14</f>
        <v>0</v>
      </c>
      <c r="BAY14" s="508">
        <f>'Proy 2022 vs 2019'!JG13*BBB$4</f>
        <v>14461.953</v>
      </c>
      <c r="BAZ14" s="508">
        <f>'Proy 2022 vs 2019'!JH13*BBB$4</f>
        <v>8821.7913299999982</v>
      </c>
      <c r="BBA14" s="579"/>
      <c r="BBB14" s="580">
        <f>BBA14/BAY14</f>
        <v>0</v>
      </c>
      <c r="BBC14" s="494">
        <f>BAA14+BAE14+BAI14+BAM14+BAQ14+BAU14+BAY14</f>
        <v>65736.149999999994</v>
      </c>
      <c r="BBD14" s="489">
        <f>BAB14+BAF14+BAJ14+BAN14+BAR14+BAV14+BAZ14</f>
        <v>40099.051499999994</v>
      </c>
      <c r="BBE14" s="637">
        <f>BAC14+BAG14+BAK14+BAO14+BAS14+BAW14+BBA14</f>
        <v>0</v>
      </c>
      <c r="BBF14" s="639">
        <f>BBE14/BBC14</f>
        <v>0</v>
      </c>
      <c r="BBG14" s="508">
        <f>'Proy 2022 vs 2019'!JL13*BBJ$4</f>
        <v>9962.5403999999999</v>
      </c>
      <c r="BBH14" s="508">
        <f>'Proy 2022 vs 2019'!JM13*BBJ$4</f>
        <v>6077.1496439999992</v>
      </c>
      <c r="BBI14" s="579"/>
      <c r="BBJ14" s="580">
        <f>BBI14/BBG14</f>
        <v>0</v>
      </c>
      <c r="BBK14" s="508">
        <f>'Proy 2022 vs 2019'!JL13*BBN$4</f>
        <v>9962.5403999999999</v>
      </c>
      <c r="BBL14" s="508">
        <f>'Proy 2022 vs 2019'!JM13*BBN$4</f>
        <v>6077.1496439999992</v>
      </c>
      <c r="BBM14" s="579"/>
      <c r="BBN14" s="580">
        <f>BBM14/BBK14</f>
        <v>0</v>
      </c>
      <c r="BBO14" s="508">
        <f>'Proy 2022 vs 2019'!JL13*BBR$4</f>
        <v>9962.5403999999999</v>
      </c>
      <c r="BBP14" s="508">
        <f>'Proy 2022 vs 2019'!JM13*BBR$4</f>
        <v>6077.1496439999992</v>
      </c>
      <c r="BBQ14" s="579"/>
      <c r="BBR14" s="580">
        <f>BBQ14/BBO14</f>
        <v>0</v>
      </c>
      <c r="BBS14" s="508">
        <f>'Proy 2022 vs 2019'!JL13*BBV$4</f>
        <v>9962.5403999999999</v>
      </c>
      <c r="BBT14" s="508">
        <f>'Proy 2022 vs 2019'!JM13*BBV$4</f>
        <v>6077.1496439999992</v>
      </c>
      <c r="BBU14" s="579"/>
      <c r="BBV14" s="580">
        <f>BBU14/BBS14</f>
        <v>0</v>
      </c>
      <c r="BBW14" s="508">
        <f>'Proy 2022 vs 2019'!JL13*BBZ$4</f>
        <v>11622.963800000001</v>
      </c>
      <c r="BBX14" s="508">
        <f>'Proy 2022 vs 2019'!JM13*BBZ$4</f>
        <v>7090.0079180000002</v>
      </c>
      <c r="BBY14" s="579"/>
      <c r="BBZ14" s="580">
        <f>BBY14/BBW14</f>
        <v>0</v>
      </c>
      <c r="BCA14" s="508">
        <f>'Proy 2022 vs 2019'!JL13*BCD$4</f>
        <v>13283.387199999999</v>
      </c>
      <c r="BCB14" s="508">
        <f>'Proy 2022 vs 2019'!JM13*BCD$4</f>
        <v>8102.8661919999995</v>
      </c>
      <c r="BCC14" s="579"/>
      <c r="BCD14" s="580">
        <f>BCC14/BCA14</f>
        <v>0</v>
      </c>
      <c r="BCE14" s="508">
        <f>'Proy 2022 vs 2019'!JL13*BCH$4</f>
        <v>18264.6574</v>
      </c>
      <c r="BCF14" s="508">
        <f>'Proy 2022 vs 2019'!JM13*BCH$4</f>
        <v>11141.441014</v>
      </c>
      <c r="BCG14" s="579"/>
      <c r="BCH14" s="580">
        <f>BCG14/BCE14</f>
        <v>0</v>
      </c>
      <c r="BCI14" s="494">
        <f>BBG14+BBK14+BBO14+BBS14+BBW14+BCA14+BCE14</f>
        <v>83021.17</v>
      </c>
      <c r="BCJ14" s="489">
        <f>BBH14+BBL14+BBP14+BBT14+BBX14+BCB14+BCF14</f>
        <v>50642.91369999999</v>
      </c>
      <c r="BCK14" s="643">
        <f>BBI14+BBM14+BBQ14+BBU14+BBY14+BCC14+BCG14</f>
        <v>0</v>
      </c>
      <c r="BCL14" s="639">
        <f>BCK14/BCI14</f>
        <v>0</v>
      </c>
      <c r="BCM14" s="508">
        <f>'Proy 2022 vs 2019'!JQ13*BCP$4</f>
        <v>13053.3228</v>
      </c>
      <c r="BCN14" s="508">
        <f>'Proy 2022 vs 2019'!JR13*BCP$4</f>
        <v>7962.5269079999998</v>
      </c>
      <c r="BCO14" s="579"/>
      <c r="BCP14" s="580">
        <f>BCO14/BCM14</f>
        <v>0</v>
      </c>
      <c r="BCQ14" s="508">
        <f>'Proy 2022 vs 2019'!JQ13*BCT$4</f>
        <v>13053.3228</v>
      </c>
      <c r="BCR14" s="508">
        <f>'Proy 2022 vs 2019'!JR13*BCT$4</f>
        <v>7962.5269079999998</v>
      </c>
      <c r="BCS14" s="579"/>
      <c r="BCT14" s="580">
        <f>BCS14/BCQ14</f>
        <v>0</v>
      </c>
      <c r="BCU14" s="508">
        <f>'Proy 2022 vs 2019'!JQ13*BCX$4</f>
        <v>13053.3228</v>
      </c>
      <c r="BCV14" s="508">
        <f>'Proy 2022 vs 2019'!JR13*BCX$4</f>
        <v>7962.5269079999998</v>
      </c>
      <c r="BCW14" s="579"/>
      <c r="BCX14" s="580">
        <f>BCW14/BCU14</f>
        <v>0</v>
      </c>
      <c r="BCY14" s="508">
        <f>'Proy 2022 vs 2019'!JQ13*BDB$4</f>
        <v>13053.3228</v>
      </c>
      <c r="BCZ14" s="508">
        <f>'Proy 2022 vs 2019'!JR13*BDB$4</f>
        <v>7962.5269079999998</v>
      </c>
      <c r="BDA14" s="579"/>
      <c r="BDB14" s="580">
        <f>BDA14/BCY14</f>
        <v>0</v>
      </c>
      <c r="BDC14" s="508">
        <f>'Proy 2022 vs 2019'!JQ13*BDF$4</f>
        <v>15228.876600000001</v>
      </c>
      <c r="BDD14" s="508">
        <f>'Proy 2022 vs 2019'!JR13*BDF$4</f>
        <v>9289.6147259999998</v>
      </c>
      <c r="BDE14" s="579"/>
      <c r="BDF14" s="580">
        <f>BDE14/BDC14</f>
        <v>0</v>
      </c>
      <c r="BDG14" s="508">
        <f>'Proy 2022 vs 2019'!JQ13*BDJ$4</f>
        <v>17404.430400000001</v>
      </c>
      <c r="BDH14" s="508">
        <f>'Proy 2022 vs 2019'!JR13*BDJ$4</f>
        <v>10616.702544</v>
      </c>
      <c r="BDI14" s="579"/>
      <c r="BDJ14" s="580">
        <f>BDI14/BDG14</f>
        <v>0</v>
      </c>
      <c r="BDK14" s="508">
        <f>'Proy 2022 vs 2019'!JQ13*BDN$4</f>
        <v>23931.091800000002</v>
      </c>
      <c r="BDL14" s="508">
        <f>'Proy 2022 vs 2019'!JR13*BDN$4</f>
        <v>14597.965998</v>
      </c>
      <c r="BDM14" s="579"/>
      <c r="BDN14" s="580">
        <f>BDM14/BDK14</f>
        <v>0</v>
      </c>
      <c r="BDO14" s="494">
        <f>BCM14+BCQ14+BCU14+BCY14+BDC14+BDG14+BDK14</f>
        <v>108777.69</v>
      </c>
      <c r="BDP14" s="489">
        <f>BCN14+BCR14+BCV14+BCZ14+BDD14+BDH14+BDL14</f>
        <v>66354.390899999999</v>
      </c>
      <c r="BDQ14" s="643">
        <f>BCO14+BCS14+BCW14+BDA14+BDE14+BDI14+BDM14</f>
        <v>0</v>
      </c>
      <c r="BDR14" s="639">
        <f>BDQ14/BDO14</f>
        <v>0</v>
      </c>
      <c r="BDS14" s="508">
        <f>'Proy 2022 vs 2019'!JV13*BDV$4</f>
        <v>13552.885200000001</v>
      </c>
      <c r="BDT14" s="508">
        <f>'Proy 2022 vs 2019'!JW13*BDV$4</f>
        <v>8267.2599719999998</v>
      </c>
      <c r="BDU14" s="579"/>
      <c r="BDV14" s="580">
        <f>BDU14/BDS14</f>
        <v>0</v>
      </c>
      <c r="BDW14" s="508">
        <f>'Proy 2022 vs 2019'!JV13*BDZ$4</f>
        <v>13552.885200000001</v>
      </c>
      <c r="BDX14" s="508">
        <f>'Proy 2022 vs 2019'!JW13*BDZ$4</f>
        <v>8267.2599719999998</v>
      </c>
      <c r="BDY14" s="579"/>
      <c r="BDZ14" s="580">
        <f>BDY14/BDW14</f>
        <v>0</v>
      </c>
      <c r="BEA14" s="508">
        <f>'Proy 2022 vs 2019'!JV13*BED$4</f>
        <v>13552.885200000001</v>
      </c>
      <c r="BEB14" s="508">
        <f>'Proy 2022 vs 2019'!JW13*BED$4</f>
        <v>8267.2599719999998</v>
      </c>
      <c r="BEC14" s="579"/>
      <c r="BED14" s="580">
        <f>BEC14/BEA14</f>
        <v>0</v>
      </c>
      <c r="BEE14" s="508">
        <v>14493.990400000001</v>
      </c>
      <c r="BEF14" s="508">
        <f>'Proy 2022 vs 2019'!JW13*BEH$4</f>
        <v>8267.2599719999998</v>
      </c>
      <c r="BEG14" s="579"/>
      <c r="BEH14" s="580">
        <f>BEG14/BEE14</f>
        <v>0</v>
      </c>
      <c r="BEI14" s="508">
        <f>'Proy 2022 vs 2019'!JV13*BEL$4</f>
        <v>15811.699400000003</v>
      </c>
      <c r="BEJ14" s="508">
        <f>'Proy 2022 vs 2019'!JW13*BEL$4</f>
        <v>9645.1366340000022</v>
      </c>
      <c r="BEK14" s="579"/>
      <c r="BEL14" s="580">
        <f>BEK14/BEI14</f>
        <v>0</v>
      </c>
      <c r="BEM14" s="508">
        <f>'Proy 2022 vs 2019'!JV13*BEP$4</f>
        <v>18070.513600000002</v>
      </c>
      <c r="BEN14" s="508">
        <f>'Proy 2022 vs 2019'!JW13*BEP$4</f>
        <v>11023.013296000001</v>
      </c>
      <c r="BEO14" s="579"/>
      <c r="BEP14" s="580">
        <f>BEO14/BEM14</f>
        <v>0</v>
      </c>
      <c r="BEQ14" s="508">
        <f>'Proy 2022 vs 2019'!JV13*BET$4</f>
        <v>24846.956200000001</v>
      </c>
      <c r="BER14" s="508">
        <f>'Proy 2022 vs 2019'!JW13*BET$4</f>
        <v>15156.643282000001</v>
      </c>
      <c r="BES14" s="579"/>
      <c r="BET14" s="580">
        <f>BES14/BEQ14</f>
        <v>0</v>
      </c>
      <c r="BEU14" s="494">
        <f>BDS14+BDW14+BEA14+BEE14+BEI14+BEM14+BEQ14</f>
        <v>113881.81520000001</v>
      </c>
      <c r="BEV14" s="489">
        <f>BDT14+BDX14+BEB14+BEF14+BEJ14+BEN14+BER14</f>
        <v>68893.833100000003</v>
      </c>
      <c r="BEW14" s="648">
        <f>BDU14+BDY14+BEC14+BEG14+BEK14+BEO14+BES14</f>
        <v>0</v>
      </c>
      <c r="BEX14" s="639">
        <f>BEW14/BEU14</f>
        <v>0</v>
      </c>
      <c r="BEY14" s="508">
        <f>'Proy 2022 vs 2019'!KF13*BFB$4</f>
        <v>15389.8308</v>
      </c>
      <c r="BEZ14" s="508">
        <f>'Proy 2022 vs 2019'!KG13*BFB$4</f>
        <v>9387.7967879999997</v>
      </c>
      <c r="BFA14" s="613"/>
      <c r="BFB14" s="580">
        <f>BFA14/BEY14</f>
        <v>0</v>
      </c>
      <c r="BFC14" s="508">
        <f>'Proy 2022 vs 2019'!KF13*BFF$4</f>
        <v>15389.8308</v>
      </c>
      <c r="BFD14" s="508">
        <f>'Proy 2022 vs 2019'!KG13*BFF$4</f>
        <v>9387.7967879999997</v>
      </c>
      <c r="BFE14" s="613"/>
      <c r="BFF14" s="580">
        <f>BFE14/BFC14</f>
        <v>0</v>
      </c>
      <c r="BFG14" s="508">
        <f>'Proy 2022 vs 2019'!KF13*BFJ$4</f>
        <v>15389.8308</v>
      </c>
      <c r="BFH14" s="508">
        <f>'Proy 2022 vs 2019'!KG13*BFJ$4</f>
        <v>9387.7967879999997</v>
      </c>
      <c r="BFI14" s="613"/>
      <c r="BFJ14" s="580">
        <f>BFI14/BFG14</f>
        <v>0</v>
      </c>
      <c r="BFK14" s="508">
        <f>'Proy 2022 vs 2019'!KF13*BFN$4</f>
        <v>15389.8308</v>
      </c>
      <c r="BFL14" s="508">
        <f>'Proy 2022 vs 2019'!KG13*BFN$4</f>
        <v>9387.7967879999997</v>
      </c>
      <c r="BFM14" s="613"/>
      <c r="BFN14" s="580">
        <f>BFM14/BFK14</f>
        <v>0</v>
      </c>
      <c r="BFO14" s="508">
        <f>'Proy 2022 vs 2019'!KF13*BFR$4</f>
        <v>17954.802600000003</v>
      </c>
      <c r="BFP14" s="508">
        <f>'Proy 2022 vs 2019'!KG13*BFR$4</f>
        <v>10952.429586</v>
      </c>
      <c r="BFQ14" s="613"/>
      <c r="BFR14" s="580">
        <f>BFQ14/BFO14</f>
        <v>0</v>
      </c>
      <c r="BFS14" s="508">
        <f>'Proy 2022 vs 2019'!KF13*BFV$4</f>
        <v>20519.774399999998</v>
      </c>
      <c r="BFT14" s="508">
        <f>'Proy 2022 vs 2019'!KG13*BFV$4</f>
        <v>12517.062383999999</v>
      </c>
      <c r="BFU14" s="613"/>
      <c r="BFV14" s="580">
        <f>BFU14/BFS14</f>
        <v>0</v>
      </c>
      <c r="BFW14" s="508">
        <f>'Proy 2022 vs 2019'!KF13*BFZ$4</f>
        <v>28214.6898</v>
      </c>
      <c r="BFX14" s="508">
        <f>'Proy 2022 vs 2019'!KG13*BFZ$4</f>
        <v>17210.960778000001</v>
      </c>
      <c r="BFY14" s="613"/>
      <c r="BFZ14" s="580">
        <f>BFY14/BFW14</f>
        <v>0</v>
      </c>
      <c r="BGA14" s="494">
        <f>BEY14+BFC14+BFG14+BFK14+BFO14+BFS14+BFW14</f>
        <v>128248.59</v>
      </c>
      <c r="BGB14" s="489">
        <f>BEZ14+BFD14+BFH14+BFL14+BFP14+BFT14+BFX14</f>
        <v>78231.639899999995</v>
      </c>
      <c r="BGC14" s="607">
        <f>BFA14+BFE14+BFI14+BFM14+BFQ14+BFU14+BFY14</f>
        <v>0</v>
      </c>
      <c r="BGD14" s="590">
        <f>BGC14/BGA14</f>
        <v>0</v>
      </c>
      <c r="BGE14" s="508">
        <f>'Proy 2022 vs 2019'!KK13*BGH$4</f>
        <v>21609.729599999999</v>
      </c>
      <c r="BGF14" s="508">
        <f>'Proy 2022 vs 2019'!KL13*BGH$4</f>
        <v>13181.935055999998</v>
      </c>
      <c r="BGG14" s="579"/>
      <c r="BGH14" s="580">
        <f>BGG14/BGE14</f>
        <v>0</v>
      </c>
      <c r="BGI14" s="508">
        <f>'Proy 2022 vs 2019'!KK13*BGL$4</f>
        <v>21609.729599999999</v>
      </c>
      <c r="BGJ14" s="508">
        <f>'Proy 2022 vs 2019'!KL13*BGL$4</f>
        <v>13181.935055999998</v>
      </c>
      <c r="BGK14" s="579"/>
      <c r="BGL14" s="580">
        <f>BGK14/BGI14</f>
        <v>0</v>
      </c>
      <c r="BGM14" s="508">
        <f>'Proy 2022 vs 2019'!KK13*BGP$4</f>
        <v>21609.729599999999</v>
      </c>
      <c r="BGN14" s="508">
        <f>'Proy 2022 vs 2019'!KL13*BGP$4</f>
        <v>13181.935055999998</v>
      </c>
      <c r="BGO14" s="579"/>
      <c r="BGP14" s="580">
        <f>BGO14/BGM14</f>
        <v>0</v>
      </c>
      <c r="BGQ14" s="508">
        <f>'Proy 2022 vs 2019'!KK13*BGT$4</f>
        <v>21609.729599999999</v>
      </c>
      <c r="BGR14" s="508">
        <f>'Proy 2022 vs 2019'!KL13*BGT$4</f>
        <v>13181.935055999998</v>
      </c>
      <c r="BGS14" s="579"/>
      <c r="BGT14" s="580">
        <f>BGS14/BGQ14</f>
        <v>0</v>
      </c>
      <c r="BGU14" s="508">
        <f>'Proy 2022 vs 2019'!KK13*BGX$4</f>
        <v>25211.351200000001</v>
      </c>
      <c r="BGV14" s="508">
        <f>'Proy 2022 vs 2019'!KL13*BGX$4</f>
        <v>15378.924232000001</v>
      </c>
      <c r="BGW14" s="579"/>
      <c r="BGX14" s="580">
        <f>BGW14/BGU14</f>
        <v>0</v>
      </c>
      <c r="BGY14" s="508">
        <f>'Proy 2022 vs 2019'!KK13*BHB$4</f>
        <v>28812.9728</v>
      </c>
      <c r="BGZ14" s="508">
        <f>'Proy 2022 vs 2019'!KL13*BHB$4</f>
        <v>17575.913408</v>
      </c>
      <c r="BHA14" s="579"/>
      <c r="BHB14" s="580">
        <f>BHA14/BGY14</f>
        <v>0</v>
      </c>
      <c r="BHC14" s="508">
        <f>'Proy 2022 vs 2019'!KK13*BHF$4</f>
        <v>39617.837599999999</v>
      </c>
      <c r="BHD14" s="508">
        <f>'Proy 2022 vs 2019'!KL13*BHF$4</f>
        <v>24166.880935999998</v>
      </c>
      <c r="BHE14" s="579"/>
      <c r="BHF14" s="580">
        <f>BHE14/BHC14</f>
        <v>0</v>
      </c>
      <c r="BHG14" s="494">
        <f>BGE14+BGI14+BGM14+BGQ14+BGU14+BGY14+BHC14</f>
        <v>180081.08</v>
      </c>
      <c r="BHH14" s="489">
        <f>BGF14+BGJ14+BGN14+BGR14+BGV14+BGZ14+BHD14</f>
        <v>109849.45879999999</v>
      </c>
      <c r="BHI14" s="608">
        <f>BGG14+BGK14+BGO14+BGS14+BGW14+BHA14+BHE14</f>
        <v>0</v>
      </c>
      <c r="BHJ14" s="590">
        <f>BHI14/BHG14</f>
        <v>0</v>
      </c>
      <c r="BHK14" s="508">
        <f>'Proy 2022 vs 2019'!KP13*BHN$4</f>
        <v>27824.333999999999</v>
      </c>
      <c r="BHL14" s="508">
        <f>'Proy 2022 vs 2019'!KQ13*BHN$4</f>
        <v>16972.84374</v>
      </c>
      <c r="BHM14" s="579"/>
      <c r="BHN14" s="580">
        <f>BHM14/BHK14</f>
        <v>0</v>
      </c>
      <c r="BHO14" s="508">
        <f>'Proy 2022 vs 2019'!KP13*BHR$4</f>
        <v>27824.333999999999</v>
      </c>
      <c r="BHP14" s="508">
        <f>'Proy 2022 vs 2019'!KQ13*BHR$4</f>
        <v>16972.84374</v>
      </c>
      <c r="BHQ14" s="579"/>
      <c r="BHR14" s="580">
        <f>BHQ14/BHO14</f>
        <v>0</v>
      </c>
      <c r="BHS14" s="508">
        <f>'Proy 2022 vs 2019'!KP13*BHV$4</f>
        <v>27824.333999999999</v>
      </c>
      <c r="BHT14" s="508">
        <f>'Proy 2022 vs 2019'!KQ13*BHV$4</f>
        <v>16972.84374</v>
      </c>
      <c r="BHU14" s="579"/>
      <c r="BHV14" s="580">
        <f>BHU14/BHS14</f>
        <v>0</v>
      </c>
      <c r="BHW14" s="508">
        <f>'Proy 2022 vs 2019'!KP13*BHZ$4</f>
        <v>27824.333999999999</v>
      </c>
      <c r="BHX14" s="508">
        <f>'Proy 2022 vs 2019'!KQ13*BHZ$4</f>
        <v>16972.84374</v>
      </c>
      <c r="BHY14" s="579"/>
      <c r="BHZ14" s="580">
        <f>BHY14/BHW14</f>
        <v>0</v>
      </c>
      <c r="BIA14" s="508">
        <f>'Proy 2022 vs 2019'!KP13*BID$4</f>
        <v>32461.723000000005</v>
      </c>
      <c r="BIB14" s="508">
        <f>'Proy 2022 vs 2019'!KQ13*BID$4</f>
        <v>19801.651030000001</v>
      </c>
      <c r="BIC14" s="579"/>
      <c r="BID14" s="580">
        <f>BIC14/BIA14</f>
        <v>0</v>
      </c>
      <c r="BIE14" s="508">
        <f>'Proy 2022 vs 2019'!KP13*BIH$4</f>
        <v>37099.112000000001</v>
      </c>
      <c r="BIF14" s="508">
        <f>'Proy 2022 vs 2019'!KQ13*BIH$4</f>
        <v>22630.458320000002</v>
      </c>
      <c r="BIG14" s="579"/>
      <c r="BIH14" s="580">
        <f>BIG14/BIE14</f>
        <v>0</v>
      </c>
      <c r="BII14" s="508">
        <f>'Proy 2022 vs 2019'!KP13*BIL$4</f>
        <v>51011.279000000002</v>
      </c>
      <c r="BIJ14" s="508">
        <f>'Proy 2022 vs 2019'!KQ13*BIL$4</f>
        <v>31116.88019</v>
      </c>
      <c r="BIK14" s="579"/>
      <c r="BIL14" s="580">
        <f>BIK14/BII14</f>
        <v>0</v>
      </c>
      <c r="BIM14" s="494">
        <f>BHK14+BHO14+BHS14+BHW14+BIA14+BIE14+BII14</f>
        <v>231869.45</v>
      </c>
      <c r="BIN14" s="489">
        <f>BHL14+BHP14+BHT14+BHX14+BIB14+BIF14+BIJ14</f>
        <v>141440.3645</v>
      </c>
      <c r="BIO14" s="608">
        <f>BHM14+BHQ14+BHU14+BHY14+BIC14+BIG14+BIK14</f>
        <v>0</v>
      </c>
      <c r="BIP14" s="590">
        <f>BIO14/BIM14</f>
        <v>0</v>
      </c>
      <c r="BIQ14" s="508">
        <f>'Proy 2022 vs 2019'!KU13*BIT$4</f>
        <v>27238.010399999999</v>
      </c>
      <c r="BIR14" s="508">
        <f>'Proy 2022 vs 2019'!KV13*BIT$4</f>
        <v>16615.186344000002</v>
      </c>
      <c r="BIS14" s="579"/>
      <c r="BIT14" s="580">
        <f>BIS14/BIQ14</f>
        <v>0</v>
      </c>
      <c r="BIU14" s="508">
        <f>'Proy 2022 vs 2019'!KU13*BIX$4</f>
        <v>27238.010399999999</v>
      </c>
      <c r="BIV14" s="508">
        <f>'Proy 2022 vs 2019'!KV13*BIX$4</f>
        <v>16615.186344000002</v>
      </c>
      <c r="BIW14" s="579"/>
      <c r="BIX14" s="580">
        <f>BIW14/BIU14</f>
        <v>0</v>
      </c>
      <c r="BIY14" s="508">
        <f>'Proy 2022 vs 2019'!KU13*BJB$4</f>
        <v>27238.010399999999</v>
      </c>
      <c r="BIZ14" s="508">
        <f>'Proy 2022 vs 2019'!KV13*BJB$4</f>
        <v>16615.186344000002</v>
      </c>
      <c r="BJA14" s="579"/>
      <c r="BJB14" s="580">
        <f>BJA14/BIY14</f>
        <v>0</v>
      </c>
      <c r="BJC14" s="508">
        <f>'Proy 2022 vs 2019'!KU13*BJF$4</f>
        <v>27238.010399999999</v>
      </c>
      <c r="BJD14" s="508">
        <f>'Proy 2022 vs 2019'!KV13*BJF$4</f>
        <v>16615.186344000002</v>
      </c>
      <c r="BJE14" s="579"/>
      <c r="BJF14" s="580">
        <f>BJE14/BJC14</f>
        <v>0</v>
      </c>
      <c r="BJG14" s="508">
        <f>'Proy 2022 vs 2019'!KU13*BJJ$4</f>
        <v>31777.678800000005</v>
      </c>
      <c r="BJH14" s="508">
        <f>'Proy 2022 vs 2019'!KV13*BJJ$4</f>
        <v>19384.384068000003</v>
      </c>
      <c r="BJI14" s="579"/>
      <c r="BJJ14" s="580">
        <f>BJI14/BJG14</f>
        <v>0</v>
      </c>
      <c r="BJK14" s="508">
        <f>'Proy 2022 vs 2019'!KU13*BJN$4</f>
        <v>36317.347200000004</v>
      </c>
      <c r="BJL14" s="508">
        <f>'Proy 2022 vs 2019'!KV13*BJN$4</f>
        <v>22153.581792000001</v>
      </c>
      <c r="BJM14" s="579"/>
      <c r="BJN14" s="580">
        <f>BJM14/BJK14</f>
        <v>0</v>
      </c>
      <c r="BJO14" s="508">
        <f>'Proy 2022 vs 2019'!KU13*BJR$4</f>
        <v>49936.352400000003</v>
      </c>
      <c r="BJP14" s="508">
        <f>'Proy 2022 vs 2019'!KV13*BJR$4</f>
        <v>30461.174964000002</v>
      </c>
      <c r="BJQ14" s="579"/>
      <c r="BJR14" s="580">
        <f>BJQ14/BJO14</f>
        <v>0</v>
      </c>
      <c r="BJS14" s="494">
        <f>BIQ14+BIU14+BIY14+BJC14+BJG14+BJK14+BJO14</f>
        <v>226983.42</v>
      </c>
      <c r="BJT14" s="489">
        <f>BIR14+BIV14+BIZ14+BJD14+BJH14+BJL14+BJP14</f>
        <v>138459.88620000001</v>
      </c>
      <c r="BJU14" s="589">
        <f>BIS14+BIW14+BJA14+BJE14+BJI14+BJM14+BJQ14</f>
        <v>0</v>
      </c>
      <c r="BJV14" s="590">
        <f>BJU14/BJS14</f>
        <v>0</v>
      </c>
      <c r="BJW14" s="508">
        <f>'Proy 2022 vs 2019'!KZ13*BJZ$4</f>
        <v>7790.4239999999991</v>
      </c>
      <c r="BJX14" s="508">
        <f>'Proy 2022 vs 2019'!LA13*BJZ$4</f>
        <v>4752.1586399999997</v>
      </c>
      <c r="BJY14" s="579"/>
      <c r="BJZ14" s="580">
        <f>BJY14/BJW14</f>
        <v>0</v>
      </c>
      <c r="BKA14" s="508">
        <f>'Proy 2022 vs 2019'!KZ13*BKD$4</f>
        <v>7790.4239999999991</v>
      </c>
      <c r="BKB14" s="508">
        <f>'Proy 2022 vs 2019'!LA13*BKD$4</f>
        <v>4752.1586399999997</v>
      </c>
      <c r="BKC14" s="579"/>
      <c r="BKD14" s="580">
        <f>BKC14/BKA14</f>
        <v>0</v>
      </c>
      <c r="BKE14" s="508">
        <f>'Proy 2022 vs 2019'!KZ13*BKH$4</f>
        <v>7790.4239999999991</v>
      </c>
      <c r="BKF14" s="508">
        <f>'Proy 2022 vs 2019'!LA13*BKH$4</f>
        <v>4752.1586399999997</v>
      </c>
      <c r="BKG14" s="579"/>
      <c r="BKH14" s="580">
        <f>BKG14/BKE14</f>
        <v>0</v>
      </c>
      <c r="BKI14" s="508">
        <f>'Proy 2022 vs 2019'!KZ13*BKL$4</f>
        <v>7790.4239999999991</v>
      </c>
      <c r="BKJ14" s="508">
        <f>'Proy 2022 vs 2019'!LA13*BKL$4</f>
        <v>4752.1586399999997</v>
      </c>
      <c r="BKK14" s="579"/>
      <c r="BKL14" s="580">
        <f>BKK14/BKI14</f>
        <v>0</v>
      </c>
      <c r="BKM14" s="508">
        <f>'Proy 2022 vs 2019'!KZ13*BKP$4</f>
        <v>9088.8280000000013</v>
      </c>
      <c r="BKN14" s="508">
        <f>'Proy 2022 vs 2019'!LA13*BKP$4</f>
        <v>5544.1850800000002</v>
      </c>
      <c r="BKO14" s="579"/>
      <c r="BKP14" s="580">
        <f>BKO14/BKM14</f>
        <v>0</v>
      </c>
      <c r="BKQ14" s="508">
        <f>'Proy 2022 vs 2019'!KZ13*BKT$4</f>
        <v>10387.232</v>
      </c>
      <c r="BKR14" s="508">
        <f>'Proy 2022 vs 2019'!LA13*BKT$4</f>
        <v>6336.2115199999998</v>
      </c>
      <c r="BKS14" s="579"/>
      <c r="BKT14" s="580">
        <f>BKS14/BKQ14</f>
        <v>0</v>
      </c>
      <c r="BKU14" s="508">
        <f>'Proy 2022 vs 2019'!KZ13*BKX$4</f>
        <v>14282.444</v>
      </c>
      <c r="BKV14" s="508">
        <f>'Proy 2022 vs 2019'!LA13*BKX$4</f>
        <v>8712.2908399999997</v>
      </c>
      <c r="BKW14" s="579"/>
      <c r="BKX14" s="580">
        <f>BKW14/BKU14</f>
        <v>0</v>
      </c>
      <c r="BKY14" s="494">
        <f>BJW14+BKA14+BKE14+BKI14+BKM14+BKQ14+BKU14</f>
        <v>64920.2</v>
      </c>
      <c r="BKZ14" s="489">
        <f>BJX14+BKB14+BKF14+BKJ14+BKN14+BKR14+BKV14</f>
        <v>39601.322</v>
      </c>
      <c r="BLA14" s="589">
        <f>BJY14+BKC14+BKG14+BKK14+BKO14+BKS14+BKW14</f>
        <v>0</v>
      </c>
      <c r="BLB14" s="590">
        <f>BLA14/BKY14</f>
        <v>0</v>
      </c>
    </row>
    <row r="15" spans="2:1666" ht="15.75" customHeight="1">
      <c r="B15" s="713" t="s">
        <v>17</v>
      </c>
      <c r="C15" s="508">
        <f>'Proy 2022 vs 2019'!$C$6*$F$4</f>
        <v>9529.1268</v>
      </c>
      <c r="D15" s="508">
        <f>'Proy 2022 vs 2019'!D14*$F$4</f>
        <v>11481.6042</v>
      </c>
      <c r="E15" s="613"/>
      <c r="F15" s="580">
        <f>E15/C15</f>
        <v>0</v>
      </c>
      <c r="G15" s="738">
        <f>'Proy 2022 vs 2019'!C14*$J$4</f>
        <v>12757.338</v>
      </c>
      <c r="H15" s="508">
        <f>'Proy 2022 vs 2019'!D14*$J$4</f>
        <v>11481.6042</v>
      </c>
      <c r="I15" s="613"/>
      <c r="J15" s="580">
        <f>I15/G15</f>
        <v>0</v>
      </c>
      <c r="K15" s="508">
        <f>'Proy 2022 vs 2019'!C14*$N$4</f>
        <v>12757.338</v>
      </c>
      <c r="L15" s="508">
        <f>'Proy 2022 vs 2019'!D14*N$4</f>
        <v>11481.6042</v>
      </c>
      <c r="M15" s="613"/>
      <c r="N15" s="580">
        <f>M15/K15</f>
        <v>0</v>
      </c>
      <c r="O15" s="508">
        <f>'Proy 2022 vs 2019'!C14*R$4</f>
        <v>12757.338</v>
      </c>
      <c r="P15" s="508">
        <f>'Proy 2022 vs 2019'!D14*$R$4</f>
        <v>11481.6042</v>
      </c>
      <c r="Q15" s="613"/>
      <c r="R15" s="580">
        <f>Q15/O15</f>
        <v>0</v>
      </c>
      <c r="S15" s="508">
        <f>'Proy 2022 vs 2019'!C14*V$4</f>
        <v>14883.561</v>
      </c>
      <c r="T15" s="508">
        <f>'Proy 2022 vs 2019'!D14*V$4</f>
        <v>13395.204900000002</v>
      </c>
      <c r="U15" s="613"/>
      <c r="V15" s="580">
        <f>U15/S15</f>
        <v>0</v>
      </c>
      <c r="W15" s="508">
        <f>'Proy 2022 vs 2019'!C14*Z$4</f>
        <v>17009.784</v>
      </c>
      <c r="X15" s="508">
        <f>'Proy 2022 vs 2019'!D14*Z$4</f>
        <v>15308.805600000002</v>
      </c>
      <c r="Y15" s="613"/>
      <c r="Z15" s="580">
        <f>Y15/W15</f>
        <v>0</v>
      </c>
      <c r="AA15" s="508">
        <f>'Proy 2022 vs 2019'!C14*AD$4</f>
        <v>23388.452999999998</v>
      </c>
      <c r="AB15" s="508">
        <f>'Proy 2022 vs 2019'!D14*AD$4</f>
        <v>21049.6077</v>
      </c>
      <c r="AC15" s="613"/>
      <c r="AD15" s="580">
        <f>AC15/AA15</f>
        <v>0</v>
      </c>
      <c r="AE15" s="494">
        <f>C15+G15+K15+O15+S15+W15+AA15</f>
        <v>103082.9388</v>
      </c>
      <c r="AF15" s="489">
        <f>D15+H15+L15+P15+T15+X15+AB15</f>
        <v>95680.035000000003</v>
      </c>
      <c r="AG15" s="607">
        <f>E15+I15+M15+Q15+U15+Y15+AC15</f>
        <v>0</v>
      </c>
      <c r="AH15" s="590">
        <f>AG15/AE15</f>
        <v>0</v>
      </c>
      <c r="AI15" s="508">
        <f>'Proy 2022 vs 2019'!H14*AL$4</f>
        <v>12000.995999999999</v>
      </c>
      <c r="AJ15" s="526">
        <f>'Proy 2022 vs 2019'!I14*AL$4</f>
        <v>10800.8964</v>
      </c>
      <c r="AK15" s="579"/>
      <c r="AL15" s="580">
        <f>AK15/AI15</f>
        <v>0</v>
      </c>
      <c r="AM15" s="508">
        <f>'Proy 2022 vs 2019'!H14*AP$4</f>
        <v>12000.995999999999</v>
      </c>
      <c r="AN15" s="508">
        <f>'Proy 2022 vs 2019'!I14*AP$4</f>
        <v>10800.8964</v>
      </c>
      <c r="AO15" s="579"/>
      <c r="AP15" s="580">
        <f>AO15/AM15</f>
        <v>0</v>
      </c>
      <c r="AQ15" s="508">
        <f>'Proy 2022 vs 2019'!H14*AT$4</f>
        <v>12000.995999999999</v>
      </c>
      <c r="AR15" s="508">
        <f>'Proy 2022 vs 2019'!I14*AT$4</f>
        <v>10800.8964</v>
      </c>
      <c r="AS15" s="579"/>
      <c r="AT15" s="580">
        <f>AS15/AQ15</f>
        <v>0</v>
      </c>
      <c r="AU15" s="508">
        <f>'Proy 2022 vs 2019'!H14*AX$4</f>
        <v>12000.995999999999</v>
      </c>
      <c r="AV15" s="508">
        <f>'Proy 2022 vs 2019'!I14*AX$4</f>
        <v>10800.8964</v>
      </c>
      <c r="AW15" s="579"/>
      <c r="AX15" s="580">
        <f>AW15/AU15</f>
        <v>0</v>
      </c>
      <c r="AY15" s="508">
        <f>'Proy 2022 vs 2019'!H14*BB$4</f>
        <v>14001.162000000002</v>
      </c>
      <c r="AZ15" s="508">
        <f>'Proy 2022 vs 2019'!I14*BB$4</f>
        <v>12601.045800000002</v>
      </c>
      <c r="BA15" s="579"/>
      <c r="BB15" s="580">
        <f>BA15/AY15</f>
        <v>0</v>
      </c>
      <c r="BC15" s="508">
        <f>'Proy 2022 vs 2019'!H14*BF$4</f>
        <v>16001.328000000001</v>
      </c>
      <c r="BD15" s="508">
        <f>'Proy 2022 vs 2019'!I14*BF$4</f>
        <v>14401.1952</v>
      </c>
      <c r="BE15" s="579"/>
      <c r="BF15" s="580">
        <f>BE15/BC15</f>
        <v>0</v>
      </c>
      <c r="BG15" s="508">
        <f>'Proy 2022 vs 2019'!H14*BJ$4</f>
        <v>22001.826000000001</v>
      </c>
      <c r="BH15" s="508">
        <f>'Proy 2022 vs 2019'!I14*BJ$4</f>
        <v>19801.643400000001</v>
      </c>
      <c r="BI15" s="579"/>
      <c r="BJ15" s="580">
        <f>BI15/BG15</f>
        <v>0</v>
      </c>
      <c r="BK15" s="494">
        <f>AI15+AM15+AQ15+AU15+AY15+BC15+BG15</f>
        <v>100008.3</v>
      </c>
      <c r="BL15" s="489">
        <f>AJ15+AN15+AR15+AV15+AZ15+BD15+BH15</f>
        <v>90007.47</v>
      </c>
      <c r="BM15" s="608">
        <f>AK15+AO15+AS15+AW15+BA15+BE15+BI15</f>
        <v>0</v>
      </c>
      <c r="BN15" s="590">
        <f>BM15/BK15</f>
        <v>0</v>
      </c>
      <c r="BO15" s="508">
        <f>'Proy 2022 vs 2019'!M14*BR$4</f>
        <v>12615.1356</v>
      </c>
      <c r="BP15" s="508">
        <f>'Proy 2022 vs 2019'!N14*BR$4</f>
        <v>11353.62204</v>
      </c>
      <c r="BQ15" s="579"/>
      <c r="BR15" s="580">
        <f>BQ15/BO15</f>
        <v>0</v>
      </c>
      <c r="BS15" s="508">
        <f>'Proy 2022 vs 2019'!M14*BV$4</f>
        <v>12615.1356</v>
      </c>
      <c r="BT15" s="508">
        <f>'Proy 2022 vs 2019'!N14*BV$4</f>
        <v>11353.62204</v>
      </c>
      <c r="BU15" s="579"/>
      <c r="BV15" s="580">
        <f>BU15/BS15</f>
        <v>0</v>
      </c>
      <c r="BW15" s="508">
        <f>'Proy 2022 vs 2019'!M14*BZ$4</f>
        <v>12615.1356</v>
      </c>
      <c r="BX15" s="508">
        <f>'Proy 2022 vs 2019'!N14*BZ$4</f>
        <v>11353.62204</v>
      </c>
      <c r="BY15" s="579"/>
      <c r="BZ15" s="580">
        <f>BY15/BW15</f>
        <v>0</v>
      </c>
      <c r="CA15" s="508">
        <f>'Proy 2022 vs 2019'!M14*CD$4</f>
        <v>12615.1356</v>
      </c>
      <c r="CB15" s="508">
        <f>'Proy 2022 vs 2019'!N14*CD$4</f>
        <v>11353.62204</v>
      </c>
      <c r="CC15" s="579"/>
      <c r="CD15" s="580">
        <f>CC15/CA15</f>
        <v>0</v>
      </c>
      <c r="CE15" s="508">
        <f>'Proy 2022 vs 2019'!M14*CH$4</f>
        <v>14717.658200000002</v>
      </c>
      <c r="CF15" s="508">
        <f>'Proy 2022 vs 2019'!N14*CH$4</f>
        <v>13245.892380000003</v>
      </c>
      <c r="CG15" s="579"/>
      <c r="CH15" s="580">
        <f>CG15/CE15</f>
        <v>0</v>
      </c>
      <c r="CI15" s="508">
        <f>'Proy 2022 vs 2019'!M14*CL$4</f>
        <v>16820.180800000002</v>
      </c>
      <c r="CJ15" s="508">
        <f>'Proy 2022 vs 2019'!N14*CL$4</f>
        <v>15138.162720000002</v>
      </c>
      <c r="CK15" s="579"/>
      <c r="CL15" s="580">
        <f>CK15/CI15</f>
        <v>0</v>
      </c>
      <c r="CM15" s="508">
        <f>'Proy 2022 vs 2019'!M14*CP$4</f>
        <v>23127.748600000003</v>
      </c>
      <c r="CN15" s="508">
        <f>'Proy 2022 vs 2019'!N14*CP$4</f>
        <v>20814.973740000001</v>
      </c>
      <c r="CO15" s="579"/>
      <c r="CP15" s="580">
        <f>CO15/CM15</f>
        <v>0</v>
      </c>
      <c r="CQ15" s="494">
        <f>BO15+BS15+BW15+CA15+CE15+CI15+CM15</f>
        <v>105126.13</v>
      </c>
      <c r="CR15" s="489">
        <f>BP15+BT15+BX15+CB15+CF15+CJ15+CN15</f>
        <v>94613.517000000007</v>
      </c>
      <c r="CS15" s="608">
        <f>BQ15+BU15+BY15+CC15+CG15+CK15+CO15</f>
        <v>0</v>
      </c>
      <c r="CT15" s="590">
        <f>CS15/CQ15</f>
        <v>0</v>
      </c>
      <c r="CU15" s="508">
        <f>'Proy 2022 vs 2019'!R14*CX$4</f>
        <v>12842.144399999999</v>
      </c>
      <c r="CV15" s="508">
        <f>'Proy 2022 vs 2019'!S14*CX$4</f>
        <v>9631.6082999999999</v>
      </c>
      <c r="CW15" s="579"/>
      <c r="CX15" s="580">
        <f>CW15/CU15</f>
        <v>0</v>
      </c>
      <c r="CY15" s="508">
        <f>'Proy 2022 vs 2019'!R14*DB$4</f>
        <v>12842.144399999999</v>
      </c>
      <c r="CZ15" s="508">
        <f>'Proy 2022 vs 2019'!S14*DB$4</f>
        <v>9631.6082999999999</v>
      </c>
      <c r="DA15" s="579"/>
      <c r="DB15" s="580">
        <f>DA15/CY15</f>
        <v>0</v>
      </c>
      <c r="DC15" s="508">
        <f>'Proy 2022 vs 2019'!R14*DF$4</f>
        <v>12842.144399999999</v>
      </c>
      <c r="DD15" s="508">
        <f>'Proy 2022 vs 2019'!S14*DF$4</f>
        <v>9631.6082999999999</v>
      </c>
      <c r="DE15" s="579"/>
      <c r="DF15" s="580">
        <f>DE15/DC15</f>
        <v>0</v>
      </c>
      <c r="DG15" s="508">
        <f>'Proy 2022 vs 2019'!R14*DJ$4</f>
        <v>12842.144399999999</v>
      </c>
      <c r="DH15" s="508">
        <f>'Proy 2022 vs 2019'!S14*DJ$4</f>
        <v>9631.6082999999999</v>
      </c>
      <c r="DI15" s="579"/>
      <c r="DJ15" s="580">
        <f>DI15/DG15</f>
        <v>0</v>
      </c>
      <c r="DK15" s="508">
        <f>'Proy 2022 vs 2019'!R14*DN$4</f>
        <v>14982.5018</v>
      </c>
      <c r="DL15" s="508">
        <f>'Proy 2022 vs 2019'!S14*DN$4</f>
        <v>11236.87635</v>
      </c>
      <c r="DM15" s="579"/>
      <c r="DN15" s="580">
        <f>DM15/DK15</f>
        <v>0</v>
      </c>
      <c r="DO15" s="508">
        <f>'Proy 2022 vs 2019'!R14*DR$4</f>
        <v>17122.859199999999</v>
      </c>
      <c r="DP15" s="508">
        <f>'Proy 2022 vs 2019'!S14*DR$4</f>
        <v>12842.144399999999</v>
      </c>
      <c r="DQ15" s="579"/>
      <c r="DR15" s="580">
        <f>DQ15/DO15</f>
        <v>0</v>
      </c>
      <c r="DS15" s="508">
        <f>'Proy 2022 vs 2019'!R14*DV$4</f>
        <v>23543.931399999998</v>
      </c>
      <c r="DT15" s="508">
        <f>'Proy 2022 vs 2019'!S14*DV$4</f>
        <v>17657.948550000001</v>
      </c>
      <c r="DU15" s="579"/>
      <c r="DV15" s="580">
        <f>DU15/DS15</f>
        <v>0</v>
      </c>
      <c r="DW15" s="494">
        <f>CU15+CY15+DC15+DG15+DK15+DO15+DS15</f>
        <v>107017.87</v>
      </c>
      <c r="DX15" s="489">
        <f>CV15+CZ15+DD15+DH15+DL15+DP15+DT15</f>
        <v>80263.402499999997</v>
      </c>
      <c r="DY15" s="589">
        <f>CW15+DA15+DE15+DI15+DM15+DQ15+DU15</f>
        <v>0</v>
      </c>
      <c r="DZ15" s="590">
        <f>DY15/DW15</f>
        <v>0</v>
      </c>
      <c r="EA15" s="508">
        <f>'Proy 2022 vs 2019'!AB14*ED$4</f>
        <v>15209.2284</v>
      </c>
      <c r="EB15" s="508">
        <f>'Proy 2022 vs 2019'!AC14*ED$4</f>
        <v>11406.9213</v>
      </c>
      <c r="EC15" s="613"/>
      <c r="ED15" s="580">
        <f>EC15/EA15</f>
        <v>0</v>
      </c>
      <c r="EE15" s="508">
        <f>'Proy 2022 vs 2019'!AB14*EH$4</f>
        <v>15209.2284</v>
      </c>
      <c r="EF15" s="508">
        <f>'Proy 2022 vs 2019'!AC14*EH$4</f>
        <v>11406.9213</v>
      </c>
      <c r="EG15" s="579"/>
      <c r="EH15" s="580">
        <f>EG15/EE15</f>
        <v>0</v>
      </c>
      <c r="EI15" s="508">
        <f>'Proy 2022 vs 2019'!AB14*EL$4</f>
        <v>15209.2284</v>
      </c>
      <c r="EJ15" s="508">
        <f>'Proy 2022 vs 2019'!AC14*EL$4</f>
        <v>11406.9213</v>
      </c>
      <c r="EK15" s="579"/>
      <c r="EL15" s="580">
        <f>EK15/EI15</f>
        <v>0</v>
      </c>
      <c r="EM15" s="508">
        <f>'Proy 2022 vs 2019'!AB14*EP$4</f>
        <v>15209.2284</v>
      </c>
      <c r="EN15" s="508">
        <f>'Proy 2022 vs 2019'!AC14*EP$4</f>
        <v>11406.9213</v>
      </c>
      <c r="EO15" s="579"/>
      <c r="EP15" s="580">
        <f>EO15/EM15</f>
        <v>0</v>
      </c>
      <c r="EQ15" s="508">
        <f>'Proy 2022 vs 2019'!AB14*ET$4</f>
        <v>17744.099800000004</v>
      </c>
      <c r="ER15" s="508">
        <f>'Proy 2022 vs 2019'!AC14*ET$4</f>
        <v>13308.074850000003</v>
      </c>
      <c r="ES15" s="579"/>
      <c r="ET15" s="580">
        <f>ES15/EQ15</f>
        <v>0</v>
      </c>
      <c r="EU15" s="508">
        <f>'Proy 2022 vs 2019'!AB14*EX$4</f>
        <v>20278.9712</v>
      </c>
      <c r="EV15" s="508">
        <f>'Proy 2022 vs 2019'!AC14*EX$4</f>
        <v>15209.228400000002</v>
      </c>
      <c r="EW15" s="579"/>
      <c r="EX15" s="580">
        <f>EW15/EU15</f>
        <v>0</v>
      </c>
      <c r="EY15" s="508">
        <f>'Proy 2022 vs 2019'!AB14*FB$4</f>
        <v>27883.5854</v>
      </c>
      <c r="EZ15" s="508">
        <f>'Proy 2022 vs 2019'!AC14*FB$4</f>
        <v>20912.689050000001</v>
      </c>
      <c r="FA15" s="579"/>
      <c r="FB15" s="580">
        <f>FA15/EY15</f>
        <v>0</v>
      </c>
      <c r="FC15" s="494">
        <f>EA15+EE15+EI15+EM15+EQ15+EU15+EY15</f>
        <v>126743.56999999999</v>
      </c>
      <c r="FD15" s="489">
        <f>EB15+EF15+EJ15+EN15+ER15+EV15+EZ15</f>
        <v>95057.677500000005</v>
      </c>
      <c r="FE15" s="670">
        <f>EC15+EG15+EK15+EO15+ES15+EW15+FA15</f>
        <v>0</v>
      </c>
      <c r="FF15" s="663">
        <f>FE15/FC15</f>
        <v>0</v>
      </c>
      <c r="FG15" s="508">
        <f>'Proy 2022 vs 2019'!AG14*FJ$4</f>
        <v>20466.437999999998</v>
      </c>
      <c r="FH15" s="508">
        <f>'Proy 2022 vs 2019'!AH14*FJ$4</f>
        <v>15963.82164</v>
      </c>
      <c r="FI15" s="579"/>
      <c r="FJ15" s="580">
        <f>FI15/FG15</f>
        <v>0</v>
      </c>
      <c r="FK15" s="508">
        <f>'Proy 2022 vs 2019'!AG14*FN$4</f>
        <v>20466.437999999998</v>
      </c>
      <c r="FL15" s="508">
        <f>'Proy 2022 vs 2019'!AH14*FN$4</f>
        <v>15963.82164</v>
      </c>
      <c r="FM15" s="579"/>
      <c r="FN15" s="580">
        <f>FM15/FK15</f>
        <v>0</v>
      </c>
      <c r="FO15" s="508">
        <f>'Proy 2022 vs 2019'!AG14*FR$4</f>
        <v>20466.437999999998</v>
      </c>
      <c r="FP15" s="508">
        <f>'Proy 2022 vs 2019'!AH14*FR$4</f>
        <v>15963.82164</v>
      </c>
      <c r="FQ15" s="579"/>
      <c r="FR15" s="580">
        <f>FQ15/FO15</f>
        <v>0</v>
      </c>
      <c r="FS15" s="508">
        <f>'Proy 2022 vs 2019'!AG14*FV$4</f>
        <v>20466.437999999998</v>
      </c>
      <c r="FT15" s="508">
        <f>'Proy 2022 vs 2019'!AH14*FV$4</f>
        <v>15963.82164</v>
      </c>
      <c r="FU15" s="579"/>
      <c r="FV15" s="580">
        <f>FU15/FS15</f>
        <v>0</v>
      </c>
      <c r="FW15" s="508">
        <f>'Proy 2022 vs 2019'!AG14*FZ$4</f>
        <v>23877.511000000002</v>
      </c>
      <c r="FX15" s="508">
        <f>'Proy 2022 vs 2019'!AH14*FZ$4</f>
        <v>18624.458580000002</v>
      </c>
      <c r="FY15" s="579"/>
      <c r="FZ15" s="580">
        <f>FY15/FW15</f>
        <v>0</v>
      </c>
      <c r="GA15" s="508">
        <f>'Proy 2022 vs 2019'!AG14*GD$4</f>
        <v>27288.583999999999</v>
      </c>
      <c r="GB15" s="508">
        <f>'Proy 2022 vs 2019'!AH14*GD$4</f>
        <v>21285.095520000003</v>
      </c>
      <c r="GC15" s="579"/>
      <c r="GD15" s="580">
        <f>GC15/GA15</f>
        <v>0</v>
      </c>
      <c r="GE15" s="508">
        <f>'Proy 2022 vs 2019'!AG14*GH$4</f>
        <v>37521.803</v>
      </c>
      <c r="GF15" s="508">
        <f>'Proy 2022 vs 2019'!AH14*GH$4</f>
        <v>29267.006340000004</v>
      </c>
      <c r="GG15" s="579"/>
      <c r="GH15" s="580">
        <f>GG15/GE15</f>
        <v>0</v>
      </c>
      <c r="GI15" s="494">
        <f>FG15+FK15+FO15+FS15+FW15+GA15+GE15</f>
        <v>170553.64999999997</v>
      </c>
      <c r="GJ15" s="489">
        <f>FH15+FL15+FP15+FT15+FX15+GB15+GF15</f>
        <v>133031.84700000001</v>
      </c>
      <c r="GK15" s="671">
        <f>FI15+FM15+FQ15+FU15+FY15+GC15+GG15</f>
        <v>0</v>
      </c>
      <c r="GL15" s="663">
        <f>GK15/GI15</f>
        <v>0</v>
      </c>
      <c r="GM15" s="508">
        <f>'Proy 2022 vs 2019'!AL14*GP$4</f>
        <v>11764.6356</v>
      </c>
      <c r="GN15" s="508">
        <f>'Proy 2022 vs 2019'!AM14*GP$4</f>
        <v>9411.7084800000011</v>
      </c>
      <c r="GO15" s="579"/>
      <c r="GP15" s="580">
        <f>GO15/GM15</f>
        <v>0</v>
      </c>
      <c r="GQ15" s="508">
        <f>'Proy 2022 vs 2019'!AL14*GT$4</f>
        <v>11764.6356</v>
      </c>
      <c r="GR15" s="508">
        <f>'Proy 2022 vs 2019'!AM14*GT$4</f>
        <v>9411.7084800000011</v>
      </c>
      <c r="GS15" s="579"/>
      <c r="GT15" s="580">
        <f>GS15/GQ15</f>
        <v>0</v>
      </c>
      <c r="GU15" s="508">
        <f>'Proy 2022 vs 2019'!AL14*GX$4</f>
        <v>11764.6356</v>
      </c>
      <c r="GV15" s="508">
        <f>'Proy 2022 vs 2019'!AM14*GX$4</f>
        <v>9411.7084800000011</v>
      </c>
      <c r="GW15" s="579"/>
      <c r="GX15" s="580">
        <f>GW15/GU15</f>
        <v>0</v>
      </c>
      <c r="GY15" s="508">
        <f>'Proy 2022 vs 2019'!AL14*HB$4</f>
        <v>11764.6356</v>
      </c>
      <c r="GZ15" s="508">
        <f>'Proy 2022 vs 2019'!AM14*HB$4</f>
        <v>9411.7084800000011</v>
      </c>
      <c r="HA15" s="579"/>
      <c r="HB15" s="580">
        <f>HA15/GY15</f>
        <v>0</v>
      </c>
      <c r="HC15" s="508">
        <f>'Proy 2022 vs 2019'!AL14*HF$4</f>
        <v>13725.408200000002</v>
      </c>
      <c r="HD15" s="508">
        <f>'Proy 2022 vs 2019'!AM14*HF$4</f>
        <v>10980.326560000003</v>
      </c>
      <c r="HE15" s="579"/>
      <c r="HF15" s="580">
        <f>HE15/HC15</f>
        <v>0</v>
      </c>
      <c r="HG15" s="508">
        <f>'Proy 2022 vs 2019'!AL14*HJ$4</f>
        <v>15686.180800000002</v>
      </c>
      <c r="HH15" s="508">
        <f>'Proy 2022 vs 2019'!AM14*HJ$4</f>
        <v>12548.944640000002</v>
      </c>
      <c r="HI15" s="579"/>
      <c r="HJ15" s="580">
        <f>HI15/HG15</f>
        <v>0</v>
      </c>
      <c r="HK15" s="508">
        <f>'Proy 2022 vs 2019'!AL14*HN$4</f>
        <v>21568.498600000003</v>
      </c>
      <c r="HL15" s="508">
        <f>'Proy 2022 vs 2019'!AM14*HN$4</f>
        <v>17254.798880000002</v>
      </c>
      <c r="HM15" s="579"/>
      <c r="HN15" s="580">
        <f>HM15/HK15</f>
        <v>0</v>
      </c>
      <c r="HO15" s="494">
        <f>GM15+GQ15+GU15+GY15+HC15+HG15+HK15</f>
        <v>98038.63</v>
      </c>
      <c r="HP15" s="489">
        <f>GN15+GR15+GV15+GZ15+HD15+HH15+HL15</f>
        <v>78430.90400000001</v>
      </c>
      <c r="HQ15" s="671">
        <f>GO15+GS15+GW15+HA15+HE15+HI15+HM15</f>
        <v>0</v>
      </c>
      <c r="HR15" s="663">
        <f>HQ15/HO15</f>
        <v>0</v>
      </c>
      <c r="HS15" s="508">
        <f>'Proy 2022 vs 2019'!AL14*HV$4</f>
        <v>11764.6356</v>
      </c>
      <c r="HT15" s="508">
        <f>'Proy 2022 vs 2019'!AM14*HV$4</f>
        <v>9411.7084800000011</v>
      </c>
      <c r="HU15" s="579"/>
      <c r="HV15" s="580">
        <f>HU15/HS15</f>
        <v>0</v>
      </c>
      <c r="HW15" s="508">
        <f>'Proy 2022 vs 2019'!AL14*HZ$4</f>
        <v>11764.6356</v>
      </c>
      <c r="HX15" s="508">
        <f>'Proy 2022 vs 2019'!AM14*HZ$4</f>
        <v>9411.7084800000011</v>
      </c>
      <c r="HY15" s="579"/>
      <c r="HZ15" s="580">
        <f>HY15/HW15</f>
        <v>0</v>
      </c>
      <c r="IA15" s="508">
        <f>'Proy 2022 vs 2019'!AL14*ID$4</f>
        <v>11764.6356</v>
      </c>
      <c r="IB15" s="508">
        <f>'Proy 2022 vs 2019'!AM14*ID$4</f>
        <v>9411.7084800000011</v>
      </c>
      <c r="IC15" s="579"/>
      <c r="ID15" s="580">
        <f>IC15/IA15</f>
        <v>0</v>
      </c>
      <c r="IE15" s="508">
        <f>'Proy 2022 vs 2019'!AL14*IH$4</f>
        <v>11764.6356</v>
      </c>
      <c r="IF15" s="508">
        <f>'Proy 2022 vs 2019'!AM14*IH$4</f>
        <v>9411.7084800000011</v>
      </c>
      <c r="IG15" s="579"/>
      <c r="IH15" s="580">
        <f>IG15/IE15</f>
        <v>0</v>
      </c>
      <c r="II15" s="508">
        <f>'Proy 2022 vs 2019'!AL14*IL$4</f>
        <v>13725.408200000002</v>
      </c>
      <c r="IJ15" s="508">
        <f>'Proy 2022 vs 2019'!AM14*IL$4</f>
        <v>10980.326560000003</v>
      </c>
      <c r="IK15" s="579"/>
      <c r="IL15" s="580">
        <f>IK15/II15</f>
        <v>0</v>
      </c>
      <c r="IM15" s="508">
        <f>'Proy 2022 vs 2019'!AL14*IP$4</f>
        <v>15686.180800000002</v>
      </c>
      <c r="IN15" s="508">
        <f>'Proy 2022 vs 2019'!AM14*IP$4</f>
        <v>12548.944640000002</v>
      </c>
      <c r="IO15" s="579"/>
      <c r="IP15" s="580">
        <f>IO15/IM15</f>
        <v>0</v>
      </c>
      <c r="IQ15" s="508">
        <f>'Proy 2022 vs 2019'!AL14*IT$4</f>
        <v>21568.498600000003</v>
      </c>
      <c r="IR15" s="508">
        <f>'Proy 2022 vs 2019'!AM14*IT$4</f>
        <v>17254.798880000002</v>
      </c>
      <c r="IS15" s="579"/>
      <c r="IT15" s="580">
        <f>IS15/IQ15</f>
        <v>0</v>
      </c>
      <c r="IU15" s="494">
        <f>HS15+HW15+IA15+IE15+II15+IM15+IQ15</f>
        <v>98038.63</v>
      </c>
      <c r="IV15" s="489">
        <f>HT15+HX15+IB15+IF15+IJ15+IN15+IR15</f>
        <v>78430.90400000001</v>
      </c>
      <c r="IW15" s="662">
        <f>HU15+HY15+IC15+IG15+IK15+IO15+IS15</f>
        <v>0</v>
      </c>
      <c r="IX15" s="663">
        <f>IW15/IU15</f>
        <v>0</v>
      </c>
      <c r="IY15" s="508">
        <f>'Proy 2022 vs 2019'!BA14*JB$4</f>
        <v>14664.015600000001</v>
      </c>
      <c r="IZ15" s="508">
        <f>'Proy 2022 vs 2019'!BB14*JB$4</f>
        <v>10558.091231999999</v>
      </c>
      <c r="JA15" s="613"/>
      <c r="JB15" s="580">
        <f>JA15/IY15</f>
        <v>0</v>
      </c>
      <c r="JC15" s="508">
        <f>'Proy 2022 vs 2019'!BA14*JF$4</f>
        <v>14664.015600000001</v>
      </c>
      <c r="JD15" s="508">
        <f>'Proy 2022 vs 2019'!BB14*JF$4</f>
        <v>10558.091231999999</v>
      </c>
      <c r="JE15" s="613"/>
      <c r="JF15" s="580">
        <f>JE15/JC15</f>
        <v>0</v>
      </c>
      <c r="JG15" s="508">
        <f>'Proy 2022 vs 2019'!BA14*JJ$4</f>
        <v>14664.015600000001</v>
      </c>
      <c r="JH15" s="508">
        <f>'Proy 2022 vs 2019'!BB14*JJ$4</f>
        <v>10558.091231999999</v>
      </c>
      <c r="JI15" s="613"/>
      <c r="JJ15" s="580">
        <f>JI15/JG15</f>
        <v>0</v>
      </c>
      <c r="JK15" s="508">
        <f>'Proy 2022 vs 2019'!BA14*JN$4</f>
        <v>14664.015600000001</v>
      </c>
      <c r="JL15" s="508">
        <f>'Proy 2022 vs 2019'!BB14*JN$4</f>
        <v>10558.091231999999</v>
      </c>
      <c r="JM15" s="613"/>
      <c r="JN15" s="580">
        <f>JM15/JK15</f>
        <v>0</v>
      </c>
      <c r="JO15" s="508">
        <f>'Proy 2022 vs 2019'!BA14*JR$4</f>
        <v>17108.018200000002</v>
      </c>
      <c r="JP15" s="508">
        <f>'Proy 2022 vs 2019'!BB14*JR$4</f>
        <v>12317.773104</v>
      </c>
      <c r="JQ15" s="613"/>
      <c r="JR15" s="580">
        <f>JQ15/JO15</f>
        <v>0</v>
      </c>
      <c r="JS15" s="508">
        <f>'Proy 2022 vs 2019'!BA14*JV$4</f>
        <v>19552.020800000002</v>
      </c>
      <c r="JT15" s="508">
        <f>'Proy 2022 vs 2019'!BB14*JV$4</f>
        <v>14077.454975999999</v>
      </c>
      <c r="JU15" s="613"/>
      <c r="JV15" s="580">
        <f>JU15/JS15</f>
        <v>0</v>
      </c>
      <c r="JW15" s="508">
        <f>'Proy 2022 vs 2019'!BA14*JZ$4</f>
        <v>26884.028600000001</v>
      </c>
      <c r="JX15" s="508">
        <f>'Proy 2022 vs 2019'!BB14*JZ$4</f>
        <v>19356.500592</v>
      </c>
      <c r="JY15" s="613"/>
      <c r="JZ15" s="580">
        <f>JY15/JW15</f>
        <v>0</v>
      </c>
      <c r="KA15" s="494">
        <f>IY15+JC15+JG15+JK15+JO15+JS15+JW15</f>
        <v>122200.13</v>
      </c>
      <c r="KB15" s="489">
        <f>IZ15+JD15+JH15+JL15+JP15+JT15+JX15</f>
        <v>87984.093599999993</v>
      </c>
      <c r="KC15" s="607">
        <f>JA15+JE15+JI15+JM15+JQ15+JU15+JY15</f>
        <v>0</v>
      </c>
      <c r="KD15" s="590">
        <f>KC15/KA15</f>
        <v>0</v>
      </c>
      <c r="KE15" s="508">
        <f>'Proy 2022 vs 2019'!BF14*KH$4</f>
        <v>15289.985999999999</v>
      </c>
      <c r="KF15" s="508">
        <f>'Proy 2022 vs 2019'!BG14*KH$4</f>
        <v>11008.789919999999</v>
      </c>
      <c r="KG15" s="579"/>
      <c r="KH15" s="580">
        <f>KG15/KE15</f>
        <v>0</v>
      </c>
      <c r="KI15" s="508">
        <f>'Proy 2022 vs 2019'!BF14*KL$4</f>
        <v>15289.985999999999</v>
      </c>
      <c r="KJ15" s="508">
        <f>'Proy 2022 vs 2019'!BG14*KL$4</f>
        <v>11008.789919999999</v>
      </c>
      <c r="KK15" s="579"/>
      <c r="KL15" s="580">
        <f>KK15/KI15</f>
        <v>0</v>
      </c>
      <c r="KM15" s="508">
        <f>'Proy 2022 vs 2019'!BF14*KP$4</f>
        <v>15289.985999999999</v>
      </c>
      <c r="KN15" s="508">
        <f>'Proy 2022 vs 2019'!BG14*KP$4</f>
        <v>11008.789919999999</v>
      </c>
      <c r="KO15" s="579"/>
      <c r="KP15" s="580">
        <f>KO15/KM15</f>
        <v>0</v>
      </c>
      <c r="KQ15" s="508">
        <f>'Proy 2022 vs 2019'!BF14*KT$4</f>
        <v>15289.985999999999</v>
      </c>
      <c r="KR15" s="508">
        <f>'Proy 2022 vs 2019'!BG14*KT$4</f>
        <v>11008.789919999999</v>
      </c>
      <c r="KS15" s="579"/>
      <c r="KT15" s="580">
        <f>KS15/KQ15</f>
        <v>0</v>
      </c>
      <c r="KU15" s="508">
        <f>'Proy 2022 vs 2019'!BF14*KX$4</f>
        <v>17838.317000000003</v>
      </c>
      <c r="KV15" s="508">
        <f>'Proy 2022 vs 2019'!BG14*KX$4</f>
        <v>12843.588240000001</v>
      </c>
      <c r="KW15" s="579"/>
      <c r="KX15" s="580">
        <f>KW15/KU15</f>
        <v>0</v>
      </c>
      <c r="KY15" s="508">
        <f>'Proy 2022 vs 2019'!BF14*LB$4</f>
        <v>20386.648000000001</v>
      </c>
      <c r="KZ15" s="508">
        <f>'Proy 2022 vs 2019'!BG14*LB$4</f>
        <v>14678.386559999999</v>
      </c>
      <c r="LA15" s="579"/>
      <c r="LB15" s="580">
        <f>LA15/KY15</f>
        <v>0</v>
      </c>
      <c r="LC15" s="508">
        <f>'Proy 2022 vs 2019'!BF14*LF$4</f>
        <v>28031.641</v>
      </c>
      <c r="LD15" s="508">
        <f>'Proy 2022 vs 2019'!BG14*LF$4</f>
        <v>20182.78152</v>
      </c>
      <c r="LE15" s="579"/>
      <c r="LF15" s="580">
        <f>LE15/LC15</f>
        <v>0</v>
      </c>
      <c r="LG15" s="494">
        <f>KE15+KI15+KM15+KQ15+KU15+KY15+LC15</f>
        <v>127416.55</v>
      </c>
      <c r="LH15" s="489">
        <f>KF15+KJ15+KN15+KR15+KV15+KZ15+LD15</f>
        <v>91739.915999999997</v>
      </c>
      <c r="LI15" s="608">
        <f>KG15+KK15+KO15+KS15+KW15+LA15+LE15</f>
        <v>0</v>
      </c>
      <c r="LJ15" s="590">
        <f>LI15/LG15</f>
        <v>0</v>
      </c>
      <c r="LK15" s="508">
        <f>'Proy 2022 vs 2019'!BK14*LN$4</f>
        <v>17433.9876</v>
      </c>
      <c r="LL15" s="508">
        <f>'Proy 2022 vs 2019'!BL14*LN$4</f>
        <v>12726.810948</v>
      </c>
      <c r="LM15" s="579"/>
      <c r="LN15" s="580">
        <f>LM15/LK15</f>
        <v>0</v>
      </c>
      <c r="LO15" s="508">
        <f>'Proy 2022 vs 2019'!BK14*LR$4</f>
        <v>17433.9876</v>
      </c>
      <c r="LP15" s="508">
        <f>'Proy 2022 vs 2019'!BL14*LR$4</f>
        <v>12726.810948</v>
      </c>
      <c r="LQ15" s="579"/>
      <c r="LR15" s="580">
        <f>LQ15/LO15</f>
        <v>0</v>
      </c>
      <c r="LS15" s="508">
        <f>'Proy 2022 vs 2019'!BK14*LV$4</f>
        <v>17433.9876</v>
      </c>
      <c r="LT15" s="508">
        <f>'Proy 2022 vs 2019'!BL14*LV$4</f>
        <v>12726.810948</v>
      </c>
      <c r="LU15" s="579"/>
      <c r="LV15" s="580">
        <f>LU15/LS15</f>
        <v>0</v>
      </c>
      <c r="LW15" s="508">
        <f>'Proy 2022 vs 2019'!BK14*LZ$4</f>
        <v>17433.9876</v>
      </c>
      <c r="LX15" s="508">
        <f>'Proy 2022 vs 2019'!BL14*LZ$4</f>
        <v>12726.810948</v>
      </c>
      <c r="LY15" s="579"/>
      <c r="LZ15" s="580">
        <f>LY15/LW15</f>
        <v>0</v>
      </c>
      <c r="MA15" s="508">
        <f>'Proy 2022 vs 2019'!BK14*MD$4</f>
        <v>20339.652200000004</v>
      </c>
      <c r="MB15" s="508">
        <f>'Proy 2022 vs 2019'!BL14*MD$4</f>
        <v>14847.946106000003</v>
      </c>
      <c r="MC15" s="579"/>
      <c r="MD15" s="580">
        <f>MC15/MA15</f>
        <v>0</v>
      </c>
      <c r="ME15" s="508">
        <f>'Proy 2022 vs 2019'!BK14*MH$4</f>
        <v>23245.316800000001</v>
      </c>
      <c r="MF15" s="508">
        <f>'Proy 2022 vs 2019'!BL14*MH$4</f>
        <v>16969.081264</v>
      </c>
      <c r="MG15" s="579"/>
      <c r="MH15" s="580">
        <f>MG15/ME15</f>
        <v>0</v>
      </c>
      <c r="MI15" s="508">
        <f>'Proy 2022 vs 2019'!BK14*ML$4</f>
        <v>31962.310600000001</v>
      </c>
      <c r="MJ15" s="508">
        <f>'Proy 2022 vs 2019'!BL14*ML$4</f>
        <v>23332.486738000003</v>
      </c>
      <c r="MK15" s="579"/>
      <c r="ML15" s="580">
        <f>MK15/MI15</f>
        <v>0</v>
      </c>
      <c r="MM15" s="494">
        <f>LK15+LO15+LS15+LW15+MA15+ME15+MI15</f>
        <v>145283.23000000001</v>
      </c>
      <c r="MN15" s="489">
        <f>LL15+LP15+LT15+LX15+MB15+MF15+MJ15</f>
        <v>106056.75790000003</v>
      </c>
      <c r="MO15" s="608">
        <f>LM15+LQ15+LU15+LY15+MC15+MG15+MK15</f>
        <v>0</v>
      </c>
      <c r="MP15" s="590">
        <f>MO15/MM15</f>
        <v>0</v>
      </c>
      <c r="MQ15" s="508">
        <f>'Proy 2022 vs 2019'!BP14*MT$4</f>
        <v>19376.687999999998</v>
      </c>
      <c r="MR15" s="508">
        <f>'Proy 2022 vs 2019'!BQ14*MT$4</f>
        <v>14144.982239999999</v>
      </c>
      <c r="MS15" s="579"/>
      <c r="MT15" s="580">
        <f>MS15/MQ15</f>
        <v>0</v>
      </c>
      <c r="MU15" s="508">
        <f>'Proy 2022 vs 2019'!BP14*MX$4</f>
        <v>19376.687999999998</v>
      </c>
      <c r="MV15" s="508">
        <f>'Proy 2022 vs 2019'!BQ14*MX$4</f>
        <v>14144.982239999999</v>
      </c>
      <c r="MW15" s="579"/>
      <c r="MX15" s="580">
        <f>MW15/MU15</f>
        <v>0</v>
      </c>
      <c r="MY15" s="508">
        <f>'Proy 2022 vs 2019'!BP14*NB$4</f>
        <v>19376.687999999998</v>
      </c>
      <c r="MZ15" s="508">
        <f>'Proy 2022 vs 2019'!BQ14*NB$4</f>
        <v>14144.982239999999</v>
      </c>
      <c r="NA15" s="579"/>
      <c r="NB15" s="580">
        <f>NA15/MY15</f>
        <v>0</v>
      </c>
      <c r="NC15" s="508">
        <f>'Proy 2022 vs 2019'!BP14*NF$4</f>
        <v>19376.687999999998</v>
      </c>
      <c r="ND15" s="508">
        <f>'Proy 2022 vs 2019'!BQ14*NF$4</f>
        <v>14144.982239999999</v>
      </c>
      <c r="NE15" s="579"/>
      <c r="NF15" s="580">
        <f>NE15/NC15</f>
        <v>0</v>
      </c>
      <c r="NG15" s="508">
        <f>'Proy 2022 vs 2019'!BP14*NJ$4</f>
        <v>22606.136000000002</v>
      </c>
      <c r="NH15" s="508">
        <f>'Proy 2022 vs 2019'!BQ14*NJ$4</f>
        <v>16502.479280000003</v>
      </c>
      <c r="NI15" s="579"/>
      <c r="NJ15" s="580">
        <f>NI15/NG15</f>
        <v>0</v>
      </c>
      <c r="NK15" s="508">
        <f>'Proy 2022 vs 2019'!BP14*NN$4</f>
        <v>25835.583999999999</v>
      </c>
      <c r="NL15" s="508">
        <f>'Proy 2022 vs 2019'!BQ14*NN$4</f>
        <v>18859.976320000002</v>
      </c>
      <c r="NM15" s="579"/>
      <c r="NN15" s="580">
        <f>NM15/NK15</f>
        <v>0</v>
      </c>
      <c r="NO15" s="508">
        <f>'Proy 2022 vs 2019'!BP14*NR$4</f>
        <v>35523.928</v>
      </c>
      <c r="NP15" s="508">
        <f>'Proy 2022 vs 2019'!BQ14*NR$4</f>
        <v>25932.46744</v>
      </c>
      <c r="NQ15" s="579"/>
      <c r="NR15" s="580">
        <f>NQ15/NO15</f>
        <v>0</v>
      </c>
      <c r="NS15" s="494">
        <f>MQ15+MU15+MY15+NC15+NG15+NK15+NO15</f>
        <v>161472.4</v>
      </c>
      <c r="NT15" s="489">
        <f>MR15+MV15+MZ15+ND15+NH15+NL15+NP15</f>
        <v>117874.85200000001</v>
      </c>
      <c r="NU15" s="589">
        <f>MS15+MW15+NA15+NE15+NI15+NM15+NQ15</f>
        <v>0</v>
      </c>
      <c r="NV15" s="590">
        <f>NU15/NS15</f>
        <v>0</v>
      </c>
      <c r="NW15" s="508">
        <f>'Proy 2022 vs 2019'!BU14*NZ$4</f>
        <v>15816.4764</v>
      </c>
      <c r="NX15" s="508">
        <f>'Proy 2022 vs 2019'!BV14*NZ$4</f>
        <v>11546.027771999998</v>
      </c>
      <c r="NY15" s="579"/>
      <c r="NZ15" s="580">
        <f>NY15/NW15</f>
        <v>0</v>
      </c>
      <c r="OA15" s="508">
        <f>'Proy 2022 vs 2019'!BU14*OD$4</f>
        <v>15816.4764</v>
      </c>
      <c r="OB15" s="508">
        <f>'Proy 2022 vs 2019'!BV14*OD$4</f>
        <v>11546.027771999998</v>
      </c>
      <c r="OC15" s="579"/>
      <c r="OD15" s="580">
        <f>OC15/OA15</f>
        <v>0</v>
      </c>
      <c r="OE15" s="508">
        <f>'Proy 2022 vs 2019'!BU14*OH$4</f>
        <v>15816.4764</v>
      </c>
      <c r="OF15" s="508">
        <f>'Proy 2022 vs 2019'!BV14*OH$4</f>
        <v>11546.027771999998</v>
      </c>
      <c r="OG15" s="579"/>
      <c r="OH15" s="580">
        <f>OG15/OE15</f>
        <v>0</v>
      </c>
      <c r="OI15" s="508">
        <f>'Proy 2022 vs 2019'!BU14*OL$4</f>
        <v>15816.4764</v>
      </c>
      <c r="OJ15" s="508">
        <f>'Proy 2022 vs 2019'!BV14*OL$4</f>
        <v>11546.027771999998</v>
      </c>
      <c r="OK15" s="579"/>
      <c r="OL15" s="580">
        <f>OK15/OI15</f>
        <v>0</v>
      </c>
      <c r="OM15" s="508">
        <f>'Proy 2022 vs 2019'!BU14*OP$4</f>
        <v>18452.555800000002</v>
      </c>
      <c r="ON15" s="508">
        <f>'Proy 2022 vs 2019'!BV14*OP$4</f>
        <v>13470.365734000001</v>
      </c>
      <c r="OO15" s="579"/>
      <c r="OP15" s="580">
        <f>OO15/OM15</f>
        <v>0</v>
      </c>
      <c r="OQ15" s="508">
        <f>'Proy 2022 vs 2019'!BU14*OT$4</f>
        <v>21088.635200000001</v>
      </c>
      <c r="OR15" s="508">
        <f>'Proy 2022 vs 2019'!BV14*OT$4</f>
        <v>15394.703695999999</v>
      </c>
      <c r="OS15" s="579"/>
      <c r="OT15" s="580">
        <f>OS15/OQ15</f>
        <v>0</v>
      </c>
      <c r="OU15" s="508">
        <f>'Proy 2022 vs 2019'!BU14*OX$4</f>
        <v>28996.8734</v>
      </c>
      <c r="OV15" s="508">
        <f>'Proy 2022 vs 2019'!BV14*OX$4</f>
        <v>21167.717581999997</v>
      </c>
      <c r="OW15" s="579"/>
      <c r="OX15" s="580">
        <f>OW15/OU15</f>
        <v>0</v>
      </c>
      <c r="OY15" s="494">
        <f>NW15+OA15+OE15+OI15+OM15+OQ15+OU15</f>
        <v>131803.97</v>
      </c>
      <c r="OZ15" s="489">
        <f>NX15+OB15+OF15+OJ15+ON15+OR15+OV15</f>
        <v>96216.898099999991</v>
      </c>
      <c r="PA15" s="589">
        <f>NY15+OC15+OG15+OK15+OO15+OS15+OW15</f>
        <v>0</v>
      </c>
      <c r="PB15" s="590">
        <f>PA15/OY15</f>
        <v>0</v>
      </c>
      <c r="PC15" s="508">
        <f>'Proy 2022 vs 2019'!CE14*PF$4</f>
        <v>17626.147199999999</v>
      </c>
      <c r="PD15" s="508">
        <f>'Proy 2022 vs 2019'!CF14*PF$4</f>
        <v>13043.348927999999</v>
      </c>
      <c r="PE15" s="613"/>
      <c r="PF15" s="580">
        <f>PE15/PC15</f>
        <v>0</v>
      </c>
      <c r="PG15" s="508">
        <f>'Proy 2022 vs 2019'!CE14*PJ$4</f>
        <v>17626.147199999999</v>
      </c>
      <c r="PH15" s="508">
        <f>'Proy 2022 vs 2019'!CF14*PJ$4</f>
        <v>13043.348927999999</v>
      </c>
      <c r="PI15" s="579"/>
      <c r="PJ15" s="580">
        <f>PI15/PG15</f>
        <v>0</v>
      </c>
      <c r="PK15" s="508">
        <f>'Proy 2022 vs 2019'!CE14*PN$4</f>
        <v>17626.147199999999</v>
      </c>
      <c r="PL15" s="508">
        <f>'Proy 2022 vs 2019'!CF14*PN$4</f>
        <v>13043.348927999999</v>
      </c>
      <c r="PM15" s="579"/>
      <c r="PN15" s="580">
        <f>PM15/PK15</f>
        <v>0</v>
      </c>
      <c r="PO15" s="508">
        <f>'Proy 2022 vs 2019'!CE14*PR$4</f>
        <v>17626.147199999999</v>
      </c>
      <c r="PP15" s="508">
        <f>'Proy 2022 vs 2019'!CF14*PR$4</f>
        <v>13043.348927999999</v>
      </c>
      <c r="PQ15" s="579"/>
      <c r="PR15" s="580">
        <f>PQ15/PO15</f>
        <v>0</v>
      </c>
      <c r="PS15" s="508">
        <f>'Proy 2022 vs 2019'!CE14*PV$4</f>
        <v>20563.838400000001</v>
      </c>
      <c r="PT15" s="508">
        <f>'Proy 2022 vs 2019'!CF14*PV$4</f>
        <v>15217.240416000001</v>
      </c>
      <c r="PU15" s="579"/>
      <c r="PV15" s="580">
        <f>PU15/PS15</f>
        <v>0</v>
      </c>
      <c r="PW15" s="508">
        <f>'Proy 2022 vs 2019'!CE14*PZ$4</f>
        <v>23501.529600000002</v>
      </c>
      <c r="PX15" s="508">
        <f>'Proy 2022 vs 2019'!CF14*PZ$4</f>
        <v>17391.131904000002</v>
      </c>
      <c r="PY15" s="579"/>
      <c r="PZ15" s="580">
        <f>PY15/PW15</f>
        <v>0</v>
      </c>
      <c r="QA15" s="508">
        <f>'Proy 2022 vs 2019'!CE14*QD$4</f>
        <v>32314.603200000001</v>
      </c>
      <c r="QB15" s="508">
        <f>'Proy 2022 vs 2019'!CF14*QD$4</f>
        <v>23912.806368000001</v>
      </c>
      <c r="QC15" s="579"/>
      <c r="QD15" s="580">
        <f>QC15/QA15</f>
        <v>0</v>
      </c>
      <c r="QE15" s="494">
        <f>PC15+PG15+PK15+PO15+PS15+PW15+QA15</f>
        <v>146884.56000000003</v>
      </c>
      <c r="QF15" s="489">
        <f>PD15+PH15+PL15+PP15+PT15+PX15+QB15</f>
        <v>108694.5744</v>
      </c>
      <c r="QG15" s="670">
        <f>PE15+PI15+PM15+PQ15+PU15+PY15+QC15</f>
        <v>0</v>
      </c>
      <c r="QH15" s="663">
        <f>QG15/QE15</f>
        <v>0</v>
      </c>
      <c r="QI15" s="508">
        <f>'Proy 2022 vs 2019'!CJ14*QL$4</f>
        <v>20302.630799999999</v>
      </c>
      <c r="QJ15" s="508">
        <f>'Proy 2022 vs 2019'!CK14*QL$4</f>
        <v>15023.946791999999</v>
      </c>
      <c r="QK15" s="579"/>
      <c r="QL15" s="580">
        <f>QK15/QI15</f>
        <v>0</v>
      </c>
      <c r="QM15" s="508">
        <f>'Proy 2022 vs 2019'!CJ14*QP$4</f>
        <v>20302.630799999999</v>
      </c>
      <c r="QN15" s="508">
        <f>'Proy 2022 vs 2019'!CK14*QP$4</f>
        <v>15023.946791999999</v>
      </c>
      <c r="QO15" s="579"/>
      <c r="QP15" s="580">
        <f>QO15/QM15</f>
        <v>0</v>
      </c>
      <c r="QQ15" s="508">
        <f>'Proy 2022 vs 2019'!CJ14*QT$4</f>
        <v>20302.630799999999</v>
      </c>
      <c r="QR15" s="508">
        <f>'Proy 2022 vs 2019'!CK14*QT$4</f>
        <v>15023.946791999999</v>
      </c>
      <c r="QS15" s="579"/>
      <c r="QT15" s="580">
        <f>QS15/QQ15</f>
        <v>0</v>
      </c>
      <c r="QU15" s="508">
        <f>'Proy 2022 vs 2019'!CJ14*QX$4</f>
        <v>20302.630799999999</v>
      </c>
      <c r="QV15" s="508">
        <f>'Proy 2022 vs 2019'!CK14*QX$4</f>
        <v>15023.946791999999</v>
      </c>
      <c r="QW15" s="579"/>
      <c r="QX15" s="580">
        <f>QW15/QU15</f>
        <v>0</v>
      </c>
      <c r="QY15" s="508">
        <f>'Proy 2022 vs 2019'!CJ14*RB$4</f>
        <v>23686.402600000001</v>
      </c>
      <c r="QZ15" s="508">
        <f>'Proy 2022 vs 2019'!CK14*RB$4</f>
        <v>17527.937924000002</v>
      </c>
      <c r="RA15" s="579"/>
      <c r="RB15" s="580">
        <f>RA15/QY15</f>
        <v>0</v>
      </c>
      <c r="RC15" s="508">
        <f>'Proy 2022 vs 2019'!CJ14*RF$4</f>
        <v>27070.1744</v>
      </c>
      <c r="RD15" s="508">
        <f>'Proy 2022 vs 2019'!CK14*RF$4</f>
        <v>20031.929056000001</v>
      </c>
      <c r="RE15" s="579"/>
      <c r="RF15" s="580">
        <f>RE15/RC15</f>
        <v>0</v>
      </c>
      <c r="RG15" s="508">
        <f>'Proy 2022 vs 2019'!CJ14*RJ$4</f>
        <v>37221.489800000003</v>
      </c>
      <c r="RH15" s="508">
        <f>'Proy 2022 vs 2019'!CK14*RJ$4</f>
        <v>27543.902451999998</v>
      </c>
      <c r="RI15" s="579"/>
      <c r="RJ15" s="580">
        <f>RI15/RG15</f>
        <v>0</v>
      </c>
      <c r="RK15" s="494">
        <f>QI15+QM15+QQ15+QU15+QY15+RC15+RG15</f>
        <v>169188.59</v>
      </c>
      <c r="RL15" s="489">
        <f>QJ15+QN15+QR15+QV15+QZ15+RD15+RH15</f>
        <v>125199.5566</v>
      </c>
      <c r="RM15" s="671">
        <f>QK15+QO15+QS15+QW15+RA15+RE15+RI15</f>
        <v>0</v>
      </c>
      <c r="RN15" s="663">
        <f>RM15/RK15</f>
        <v>0</v>
      </c>
      <c r="RO15" s="508">
        <f>'Proy 2022 vs 2019'!CO14*RR$4</f>
        <v>19463.035199999998</v>
      </c>
      <c r="RP15" s="508">
        <f>'Proy 2022 vs 2019'!CP14*RR$4</f>
        <v>14402.646047999999</v>
      </c>
      <c r="RQ15" s="579"/>
      <c r="RR15" s="580">
        <f>RQ15/RO15</f>
        <v>0</v>
      </c>
      <c r="RS15" s="508">
        <f>'Proy 2022 vs 2019'!CO14*RV$4</f>
        <v>19463.035199999998</v>
      </c>
      <c r="RT15" s="508">
        <f>'Proy 2022 vs 2019'!CP14*RV$4</f>
        <v>14402.646047999999</v>
      </c>
      <c r="RU15" s="579"/>
      <c r="RV15" s="580">
        <f>RU15/RS15</f>
        <v>0</v>
      </c>
      <c r="RW15" s="508">
        <f>'Proy 2022 vs 2019'!CO14*RZ$4</f>
        <v>19463.035199999998</v>
      </c>
      <c r="RX15" s="508">
        <f>'Proy 2022 vs 2019'!CP14*RZ$4</f>
        <v>14402.646047999999</v>
      </c>
      <c r="RY15" s="579"/>
      <c r="RZ15" s="580">
        <f>RY15/RW15</f>
        <v>0</v>
      </c>
      <c r="SA15" s="508">
        <f>'Proy 2022 vs 2019'!CO14*SD$4</f>
        <v>19463.035199999998</v>
      </c>
      <c r="SB15" s="508">
        <f>'Proy 2022 vs 2019'!CP14*SD$4</f>
        <v>14402.646047999999</v>
      </c>
      <c r="SC15" s="579"/>
      <c r="SD15" s="580">
        <f>SC15/SA15</f>
        <v>0</v>
      </c>
      <c r="SE15" s="508">
        <f>'Proy 2022 vs 2019'!CO14*SH$4</f>
        <v>22706.874400000001</v>
      </c>
      <c r="SF15" s="508">
        <f>'Proy 2022 vs 2019'!CP14*SH$4</f>
        <v>16803.087056</v>
      </c>
      <c r="SG15" s="579"/>
      <c r="SH15" s="580">
        <f>SG15/SE15</f>
        <v>0</v>
      </c>
      <c r="SI15" s="508">
        <f>'Proy 2022 vs 2019'!CO14*SL$4</f>
        <v>25950.713599999999</v>
      </c>
      <c r="SJ15" s="508">
        <f>'Proy 2022 vs 2019'!CP14*SL$4</f>
        <v>19203.528063999998</v>
      </c>
      <c r="SK15" s="579"/>
      <c r="SL15" s="580">
        <f>SK15/SI15</f>
        <v>0</v>
      </c>
      <c r="SM15" s="508">
        <f>'Proy 2022 vs 2019'!CO14*SP$4</f>
        <v>35682.231200000002</v>
      </c>
      <c r="SN15" s="508">
        <f>'Proy 2022 vs 2019'!CP14*SP$4</f>
        <v>26404.851087999999</v>
      </c>
      <c r="SO15" s="579"/>
      <c r="SP15" s="580">
        <f>SO15/SM15</f>
        <v>0</v>
      </c>
      <c r="SQ15" s="494">
        <f>RO15+RS15+RW15+SA15+SE15+SI15+SM15</f>
        <v>162191.96</v>
      </c>
      <c r="SR15" s="489">
        <f>RP15+RT15+RX15+SB15+SF15+SJ15+SN15</f>
        <v>120022.05039999999</v>
      </c>
      <c r="SS15" s="671">
        <f>RQ15+RU15+RY15+SC15+SG15+SK15+SO15</f>
        <v>0</v>
      </c>
      <c r="ST15" s="663">
        <f>SS15/SQ15</f>
        <v>0</v>
      </c>
      <c r="SU15" s="508">
        <f>'Proy 2022 vs 2019'!CT14*SX$4</f>
        <v>26493.27</v>
      </c>
      <c r="SV15" s="508">
        <f>'Proy 2022 vs 2019'!CU14*SX$4</f>
        <v>21194.616000000002</v>
      </c>
      <c r="SW15" s="579"/>
      <c r="SX15" s="580">
        <f>SW15/SU15</f>
        <v>0</v>
      </c>
      <c r="SY15" s="508">
        <f>'Proy 2022 vs 2019'!CT14*TB$4</f>
        <v>26493.27</v>
      </c>
      <c r="SZ15" s="508">
        <f>'Proy 2022 vs 2019'!CU14*TB$4</f>
        <v>21194.616000000002</v>
      </c>
      <c r="TA15" s="579"/>
      <c r="TB15" s="580">
        <f>TA15/SY15</f>
        <v>0</v>
      </c>
      <c r="TC15" s="508">
        <f>'Proy 2022 vs 2019'!CT14*TF$4</f>
        <v>26493.27</v>
      </c>
      <c r="TD15" s="508">
        <f>'Proy 2022 vs 2019'!CU14*TF$4</f>
        <v>21194.616000000002</v>
      </c>
      <c r="TE15" s="579"/>
      <c r="TF15" s="580">
        <f>TE15/TC15</f>
        <v>0</v>
      </c>
      <c r="TG15" s="508">
        <f>'Proy 2022 vs 2019'!CT14*TJ$4</f>
        <v>26493.27</v>
      </c>
      <c r="TH15" s="508">
        <f>'Proy 2022 vs 2019'!CU14*TJ$4</f>
        <v>21194.616000000002</v>
      </c>
      <c r="TI15" s="579"/>
      <c r="TJ15" s="580">
        <f>TI15/TG15</f>
        <v>0</v>
      </c>
      <c r="TK15" s="508">
        <f>'Proy 2022 vs 2019'!CT14*TN$4</f>
        <v>30908.815000000002</v>
      </c>
      <c r="TL15" s="508">
        <f>'Proy 2022 vs 2019'!CU14*TN$4</f>
        <v>24727.052000000003</v>
      </c>
      <c r="TM15" s="579"/>
      <c r="TN15" s="580">
        <f>TM15/TK15</f>
        <v>0</v>
      </c>
      <c r="TO15" s="508">
        <f>'Proy 2022 vs 2019'!CT14*TR$4</f>
        <v>35324.36</v>
      </c>
      <c r="TP15" s="508">
        <f>'Proy 2022 vs 2019'!CU14*TR$4</f>
        <v>28259.488000000005</v>
      </c>
      <c r="TQ15" s="579"/>
      <c r="TR15" s="580">
        <f>TQ15/TO15</f>
        <v>0</v>
      </c>
      <c r="TS15" s="508">
        <f>'Proy 2022 vs 2019'!CT14*TV$4</f>
        <v>48570.995000000003</v>
      </c>
      <c r="TT15" s="508">
        <f>'Proy 2022 vs 2019'!CU14*TV$4</f>
        <v>38856.796000000002</v>
      </c>
      <c r="TU15" s="579"/>
      <c r="TV15" s="580">
        <f>TU15/TS15</f>
        <v>0</v>
      </c>
      <c r="TW15" s="494">
        <f>SU15+SY15+TC15+TG15+TK15+TO15+TS15</f>
        <v>220777.25</v>
      </c>
      <c r="TX15" s="489">
        <f>SV15+SZ15+TD15+TH15+TL15+TP15+TT15</f>
        <v>176621.80000000002</v>
      </c>
      <c r="TY15" s="662">
        <f>SW15+TA15+TE15+TI15+TM15+TQ15+TU15</f>
        <v>0</v>
      </c>
      <c r="TZ15" s="663">
        <f>TY15/TW15</f>
        <v>0</v>
      </c>
      <c r="UA15" s="508">
        <f>'Proy 2022 vs 2019'!DD14*UD$4</f>
        <v>31696.531200000001</v>
      </c>
      <c r="UB15" s="508">
        <f>'Proy 2022 vs 2019'!DE14*UD$4</f>
        <v>16165.230912000001</v>
      </c>
      <c r="UC15" s="613"/>
      <c r="UD15" s="580">
        <f>UC15/UA15</f>
        <v>0</v>
      </c>
      <c r="UE15" s="508">
        <f>'Proy 2022 vs 2019'!DD14*UH$4</f>
        <v>31696.531200000001</v>
      </c>
      <c r="UF15" s="508">
        <f>'Proy 2022 vs 2019'!DE14*UH$4</f>
        <v>16165.230912000001</v>
      </c>
      <c r="UG15" s="579"/>
      <c r="UH15" s="580">
        <f>UG15/UE15</f>
        <v>0</v>
      </c>
      <c r="UI15" s="508">
        <f>'Proy 2022 vs 2019'!DD14*UL$4</f>
        <v>31696.531200000001</v>
      </c>
      <c r="UJ15" s="508">
        <f>'Proy 2022 vs 2019'!DE14*UL$4</f>
        <v>16165.230912000001</v>
      </c>
      <c r="UK15" s="579"/>
      <c r="UL15" s="580">
        <f>UK15/UI15</f>
        <v>0</v>
      </c>
      <c r="UM15" s="508">
        <f>'Proy 2022 vs 2019'!DD14*UP$4</f>
        <v>31696.531200000001</v>
      </c>
      <c r="UN15" s="508">
        <f>'Proy 2022 vs 2019'!DE14*UP$4</f>
        <v>16165.230912000001</v>
      </c>
      <c r="UO15" s="579"/>
      <c r="UP15" s="580">
        <f>UO15/UM15</f>
        <v>0</v>
      </c>
      <c r="UQ15" s="508">
        <f>'Proy 2022 vs 2019'!DD14*UT$4</f>
        <v>36979.286400000005</v>
      </c>
      <c r="UR15" s="508">
        <f>'Proy 2022 vs 2019'!DE14*UT$4</f>
        <v>18859.436064000005</v>
      </c>
      <c r="US15" s="579"/>
      <c r="UT15" s="580">
        <f>US15/UQ15</f>
        <v>0</v>
      </c>
      <c r="UU15" s="508">
        <f>'Proy 2022 vs 2019'!DD14*UX$4</f>
        <v>42262.041600000004</v>
      </c>
      <c r="UV15" s="508">
        <f>'Proy 2022 vs 2019'!DE14*UX$4</f>
        <v>21553.641216000004</v>
      </c>
      <c r="UW15" s="579"/>
      <c r="UX15" s="580">
        <f>UW15/UU15</f>
        <v>0</v>
      </c>
      <c r="UY15" s="508">
        <f>'Proy 2022 vs 2019'!DD14*VB$4</f>
        <v>58110.307200000003</v>
      </c>
      <c r="UZ15" s="508">
        <f>'Proy 2022 vs 2019'!DE14*VB$4</f>
        <v>29636.256672000003</v>
      </c>
      <c r="VA15" s="579"/>
      <c r="VB15" s="580">
        <f>VA15/UY15</f>
        <v>0</v>
      </c>
      <c r="VC15" s="494">
        <f>UA15+UE15+UI15+UM15+UQ15+UU15+UY15</f>
        <v>264137.76</v>
      </c>
      <c r="VD15" s="489">
        <f>UB15+UF15+UJ15+UN15+UR15+UV15+UZ15</f>
        <v>134710.25760000001</v>
      </c>
      <c r="VE15" s="637">
        <f>UC15+UG15+UK15+UO15+US15+UW15+VA15</f>
        <v>0</v>
      </c>
      <c r="VF15" s="639">
        <f>VE15/VC15</f>
        <v>0</v>
      </c>
      <c r="VG15" s="508">
        <f>'Proy 2022 vs 2019'!DI14*VJ$4</f>
        <v>18781.0344</v>
      </c>
      <c r="VH15" s="508">
        <f>'Proy 2022 vs 2019'!DJ14*VJ$4</f>
        <v>19945.458532799999</v>
      </c>
      <c r="VI15" s="579"/>
      <c r="VJ15" s="580">
        <f>VI15/VG15</f>
        <v>0</v>
      </c>
      <c r="VK15" s="508">
        <f>'Proy 2022 vs 2019'!DI14*VN$4</f>
        <v>18781.0344</v>
      </c>
      <c r="VL15" s="508">
        <f>'Proy 2022 vs 2019'!DJ14*VN$4</f>
        <v>19945.458532799999</v>
      </c>
      <c r="VM15" s="579"/>
      <c r="VN15" s="580">
        <f>VM15/VK15</f>
        <v>0</v>
      </c>
      <c r="VO15" s="508">
        <f>'Proy 2022 vs 2019'!DI14*VR$4</f>
        <v>18781.0344</v>
      </c>
      <c r="VP15" s="508">
        <f>'Proy 2022 vs 2019'!DJ14*VR$4</f>
        <v>19945.458532799999</v>
      </c>
      <c r="VQ15" s="579"/>
      <c r="VR15" s="580">
        <f>VQ15/VO15</f>
        <v>0</v>
      </c>
      <c r="VS15" s="508">
        <f>'Proy 2022 vs 2019'!DI14*VV$4</f>
        <v>18781.0344</v>
      </c>
      <c r="VT15" s="508">
        <f>'Proy 2022 vs 2019'!DJ14*VV$4</f>
        <v>19945.458532799999</v>
      </c>
      <c r="VU15" s="579"/>
      <c r="VV15" s="580">
        <f>VU15/VS15</f>
        <v>0</v>
      </c>
      <c r="VW15" s="508">
        <f>'Proy 2022 vs 2019'!DI14*VZ$4</f>
        <v>21911.2068</v>
      </c>
      <c r="VX15" s="508">
        <f>'Proy 2022 vs 2019'!DJ14*VZ$4</f>
        <v>23269.701621600005</v>
      </c>
      <c r="VY15" s="579"/>
      <c r="VZ15" s="580">
        <f>VY15/VW15</f>
        <v>0</v>
      </c>
      <c r="WA15" s="508">
        <f>'Proy 2022 vs 2019'!DI14*WD$4</f>
        <v>25041.379199999999</v>
      </c>
      <c r="WB15" s="508">
        <f>'Proy 2022 vs 2019'!DJ14*WD$4</f>
        <v>26593.944710400003</v>
      </c>
      <c r="WC15" s="579"/>
      <c r="WD15" s="580">
        <f>WC15/WA15</f>
        <v>0</v>
      </c>
      <c r="WE15" s="508">
        <f>'Proy 2022 vs 2019'!DI14*WH$4</f>
        <v>34431.896399999998</v>
      </c>
      <c r="WF15" s="508">
        <f>'Proy 2022 vs 2019'!DJ14*WH$4</f>
        <v>36566.673976800004</v>
      </c>
      <c r="WG15" s="579"/>
      <c r="WH15" s="580">
        <f>WG15/WE15</f>
        <v>0</v>
      </c>
      <c r="WI15" s="494">
        <f>VG15+VK15+VO15+VS15+VW15+WA15+WE15</f>
        <v>156508.62</v>
      </c>
      <c r="WJ15" s="489">
        <f>VH15+VL15+VP15+VT15+VX15+WB15+WF15</f>
        <v>166212.15444000001</v>
      </c>
      <c r="WK15" s="643">
        <f>VI15+VM15+VQ15+VU15+VY15+WC15+WG15</f>
        <v>0</v>
      </c>
      <c r="WL15" s="639">
        <f>WK15/WI15</f>
        <v>0</v>
      </c>
      <c r="WM15" s="508">
        <f>'Proy 2022 vs 2019'!DN14*WP$4</f>
        <v>20937.5304</v>
      </c>
      <c r="WN15" s="508">
        <f>'Proy 2022 vs 2019'!DO14*WP$4</f>
        <v>15493.772496000001</v>
      </c>
      <c r="WO15" s="579"/>
      <c r="WP15" s="580">
        <f>WO15/WM15</f>
        <v>0</v>
      </c>
      <c r="WQ15" s="508">
        <f>'Proy 2022 vs 2019'!DN14*WT$4</f>
        <v>20937.5304</v>
      </c>
      <c r="WR15" s="508">
        <f>'Proy 2022 vs 2019'!DO14*WT$4</f>
        <v>15493.772496000001</v>
      </c>
      <c r="WS15" s="579"/>
      <c r="WT15" s="580">
        <f>WS15/WQ15</f>
        <v>0</v>
      </c>
      <c r="WU15" s="508">
        <f>'Proy 2022 vs 2019'!DN14*WX$4</f>
        <v>20937.5304</v>
      </c>
      <c r="WV15" s="508">
        <f>'Proy 2022 vs 2019'!DO14*WX$4</f>
        <v>15493.772496000001</v>
      </c>
      <c r="WW15" s="579"/>
      <c r="WX15" s="580">
        <f>WW15/WU15</f>
        <v>0</v>
      </c>
      <c r="WY15" s="508">
        <f>'Proy 2022 vs 2019'!DN14*XB$4</f>
        <v>20937.5304</v>
      </c>
      <c r="WZ15" s="508">
        <f>'Proy 2022 vs 2019'!DO14*XB$4</f>
        <v>15493.772496000001</v>
      </c>
      <c r="XA15" s="579"/>
      <c r="XB15" s="580">
        <f>XA15/WY15</f>
        <v>0</v>
      </c>
      <c r="XC15" s="508">
        <f>'Proy 2022 vs 2019'!DN14*XF$4</f>
        <v>24427.118800000004</v>
      </c>
      <c r="XD15" s="508">
        <f>'Proy 2022 vs 2019'!DO14*XF$4</f>
        <v>18076.067912000002</v>
      </c>
      <c r="XE15" s="579"/>
      <c r="XF15" s="580">
        <f>XE15/XC15</f>
        <v>0</v>
      </c>
      <c r="XG15" s="508">
        <f>'Proy 2022 vs 2019'!DN14*XJ$4</f>
        <v>27916.707200000004</v>
      </c>
      <c r="XH15" s="508">
        <f>'Proy 2022 vs 2019'!DO14*XJ$4</f>
        <v>20658.363328000003</v>
      </c>
      <c r="XI15" s="579"/>
      <c r="XJ15" s="580">
        <f>XI15/XG15</f>
        <v>0</v>
      </c>
      <c r="XK15" s="508">
        <f>'Proy 2022 vs 2019'!DN14*XN$4</f>
        <v>38385.472400000006</v>
      </c>
      <c r="XL15" s="508">
        <f>'Proy 2022 vs 2019'!DO14*XN$4</f>
        <v>28405.249576000002</v>
      </c>
      <c r="XM15" s="579"/>
      <c r="XN15" s="580">
        <f>XM15/XK15</f>
        <v>0</v>
      </c>
      <c r="XO15" s="494">
        <f>WM15+WQ15+WU15+WY15+XC15+XG15+XK15</f>
        <v>174479.42</v>
      </c>
      <c r="XP15" s="489">
        <f>WN15+WR15+WV15+WZ15+XD15+XH15+XL15</f>
        <v>129114.77080000001</v>
      </c>
      <c r="XQ15" s="643">
        <f>WO15+WS15+WW15+XA15+XE15+XI15+XM15</f>
        <v>0</v>
      </c>
      <c r="XR15" s="639">
        <f>XQ15/XO15</f>
        <v>0</v>
      </c>
      <c r="XS15" s="508">
        <f>'Proy 2022 vs 2019'!DS14*XV$4</f>
        <v>17177.919599999997</v>
      </c>
      <c r="XT15" s="508">
        <f>'Proy 2022 vs 2019'!DT14*XV$4</f>
        <v>12711.660503999999</v>
      </c>
      <c r="XU15" s="579"/>
      <c r="XV15" s="580">
        <f>XU15/XS15</f>
        <v>0</v>
      </c>
      <c r="XW15" s="508">
        <f>'Proy 2022 vs 2019'!DS14*XZ$4</f>
        <v>17177.919599999997</v>
      </c>
      <c r="XX15" s="508">
        <f>'Proy 2022 vs 2019'!DT14*XZ$4</f>
        <v>12711.660503999999</v>
      </c>
      <c r="XY15" s="579"/>
      <c r="XZ15" s="580">
        <f>XY15/XW15</f>
        <v>0</v>
      </c>
      <c r="YA15" s="508">
        <f>'Proy 2022 vs 2019'!DS14*YD$4</f>
        <v>17177.919599999997</v>
      </c>
      <c r="YB15" s="508">
        <f>'Proy 2022 vs 2019'!DT14*YD$4</f>
        <v>12711.660503999999</v>
      </c>
      <c r="YC15" s="579"/>
      <c r="YD15" s="580">
        <f>YC15/YA15</f>
        <v>0</v>
      </c>
      <c r="YE15" s="508">
        <f>'Proy 2022 vs 2019'!DS14*YH$4</f>
        <v>17177.919599999997</v>
      </c>
      <c r="YF15" s="508">
        <f>'Proy 2022 vs 2019'!DT14*YH$4</f>
        <v>12711.660503999999</v>
      </c>
      <c r="YG15" s="579"/>
      <c r="YH15" s="580">
        <f>YG15/YE15</f>
        <v>0</v>
      </c>
      <c r="YI15" s="508">
        <f>'Proy 2022 vs 2019'!DS14*YL$4</f>
        <v>20040.906200000001</v>
      </c>
      <c r="YJ15" s="508">
        <f>'Proy 2022 vs 2019'!DT14*YL$4</f>
        <v>14830.270588000001</v>
      </c>
      <c r="YK15" s="579"/>
      <c r="YL15" s="580">
        <f>YK15/YI15</f>
        <v>0</v>
      </c>
      <c r="YM15" s="508">
        <f>'Proy 2022 vs 2019'!DS14*YP$4</f>
        <v>22903.892799999998</v>
      </c>
      <c r="YN15" s="508">
        <f>'Proy 2022 vs 2019'!DT14*YP$4</f>
        <v>16948.880671999999</v>
      </c>
      <c r="YO15" s="579"/>
      <c r="YP15" s="580">
        <f>YO15/YM15</f>
        <v>0</v>
      </c>
      <c r="YQ15" s="508">
        <f>'Proy 2022 vs 2019'!DS14*YT$4</f>
        <v>31492.852599999998</v>
      </c>
      <c r="YR15" s="508">
        <f>'Proy 2022 vs 2019'!DT14*YT$4</f>
        <v>23304.710923999999</v>
      </c>
      <c r="YS15" s="579"/>
      <c r="YT15" s="580">
        <f>YS15/YQ15</f>
        <v>0</v>
      </c>
      <c r="YU15" s="494">
        <f>XS15+XW15+YA15+YE15+YI15+YM15+YQ15</f>
        <v>143149.32999999999</v>
      </c>
      <c r="YV15" s="489">
        <f>XT15+XX15+YB15+YF15+YJ15+YN15+YR15</f>
        <v>105930.5042</v>
      </c>
      <c r="YW15" s="648">
        <f>XU15+XY15+YC15+YG15+YK15+YO15+YS15</f>
        <v>0</v>
      </c>
      <c r="YX15" s="639">
        <f>YW15/YU15</f>
        <v>0</v>
      </c>
      <c r="YY15" s="710">
        <f>'Proy 2022 vs 2019'!EC14*ZB$4</f>
        <v>18187.629599999997</v>
      </c>
      <c r="YZ15" s="710">
        <f>'Proy 2022 vs 2019'!ED14*ZB$4</f>
        <v>14550.10368</v>
      </c>
      <c r="ZA15" s="613"/>
      <c r="ZB15" s="580">
        <f>ZA15/YY15</f>
        <v>0</v>
      </c>
      <c r="ZC15" s="508">
        <f>'Proy 2022 vs 2019'!EC14*ZF$4</f>
        <v>18187.629599999997</v>
      </c>
      <c r="ZD15" s="508">
        <f>'Proy 2022 vs 2019'!ED14*ZF$4</f>
        <v>14550.10368</v>
      </c>
      <c r="ZE15" s="613"/>
      <c r="ZF15" s="580">
        <f>ZE15/ZC15</f>
        <v>0</v>
      </c>
      <c r="ZG15" s="508">
        <f>'Proy 2022 vs 2019'!EC14*ZJ$4</f>
        <v>18187.629599999997</v>
      </c>
      <c r="ZH15" s="508">
        <f>'Proy 2022 vs 2019'!ED14*ZJ$4</f>
        <v>14550.10368</v>
      </c>
      <c r="ZI15" s="613"/>
      <c r="ZJ15" s="580">
        <f>ZI15/ZG15</f>
        <v>0</v>
      </c>
      <c r="ZK15" s="508">
        <f>'Proy 2022 vs 2019'!EC14*ZN$4</f>
        <v>18187.629599999997</v>
      </c>
      <c r="ZL15" s="508">
        <f>'Proy 2022 vs 2019'!ED14*ZN$4</f>
        <v>14550.10368</v>
      </c>
      <c r="ZM15" s="613"/>
      <c r="ZN15" s="580">
        <f>ZM15/ZK15</f>
        <v>0</v>
      </c>
      <c r="ZO15" s="508">
        <f>'Proy 2022 vs 2019'!EC14*ZR$4</f>
        <v>21218.9012</v>
      </c>
      <c r="ZP15" s="508">
        <f>'Proy 2022 vs 2019'!ED14*ZR$4</f>
        <v>16975.12096</v>
      </c>
      <c r="ZQ15" s="613"/>
      <c r="ZR15" s="580">
        <f>ZQ15/ZO15</f>
        <v>0</v>
      </c>
      <c r="ZS15" s="508">
        <f>'Proy 2022 vs 2019'!EC14*ZV$4</f>
        <v>24250.172799999997</v>
      </c>
      <c r="ZT15" s="508">
        <f>'Proy 2022 vs 2019'!ED14*ZV$4</f>
        <v>19400.13824</v>
      </c>
      <c r="ZU15" s="613"/>
      <c r="ZV15" s="580">
        <f>ZU15/ZS15</f>
        <v>0</v>
      </c>
      <c r="ZW15" s="508">
        <f>'Proy 2022 vs 2019'!EC14*ZZ$4</f>
        <v>33343.9876</v>
      </c>
      <c r="ZX15" s="508">
        <f>'Proy 2022 vs 2019'!ED14*ZZ$4</f>
        <v>26675.19008</v>
      </c>
      <c r="ZY15" s="613"/>
      <c r="ZZ15" s="580">
        <f>ZY15/ZW15</f>
        <v>0</v>
      </c>
      <c r="AAA15" s="494">
        <f>YY15+ZC15+ZG15+ZK15+ZO15+ZS15+ZW15</f>
        <v>151563.57999999999</v>
      </c>
      <c r="AAB15" s="489">
        <f>YZ15+ZD15+ZH15+ZL15+ZP15+ZT15+ZX15</f>
        <v>121250.864</v>
      </c>
      <c r="AAC15" s="607">
        <f>ZA15+ZE15+ZI15+ZM15+ZQ15+ZU15+ZY15</f>
        <v>0</v>
      </c>
      <c r="AAD15" s="590">
        <f>AAC15/AAA15</f>
        <v>0</v>
      </c>
      <c r="AAE15" s="508">
        <f>'Proy 2022 vs 2019'!EH14*AAH$4</f>
        <v>22735.0272</v>
      </c>
      <c r="AAF15" s="508">
        <f>'Proy 2022 vs 2019'!EI14*AAH$4</f>
        <v>18188.02176</v>
      </c>
      <c r="AAG15" s="579"/>
      <c r="AAH15" s="580">
        <f>AAG15/AAE15</f>
        <v>0</v>
      </c>
      <c r="AAI15" s="508">
        <f>'Proy 2022 vs 2019'!EH14*AAL$4</f>
        <v>22735.0272</v>
      </c>
      <c r="AAJ15" s="508">
        <f>'Proy 2022 vs 2019'!EI14*AAL$4</f>
        <v>18188.02176</v>
      </c>
      <c r="AAK15" s="579"/>
      <c r="AAL15" s="580">
        <f>AAK15/AAI15</f>
        <v>0</v>
      </c>
      <c r="AAM15" s="508">
        <f>'Proy 2022 vs 2019'!EH14*AAP$4</f>
        <v>22735.0272</v>
      </c>
      <c r="AAN15" s="508">
        <f>'Proy 2022 vs 2019'!EI14*AAP$4</f>
        <v>18188.02176</v>
      </c>
      <c r="AAO15" s="579"/>
      <c r="AAP15" s="580">
        <f>AAO15/AAM15</f>
        <v>0</v>
      </c>
      <c r="AAQ15" s="508">
        <f>'Proy 2022 vs 2019'!EH14*AAT$4</f>
        <v>22735.0272</v>
      </c>
      <c r="AAR15" s="508">
        <f>'Proy 2022 vs 2019'!EI14*AAT$4</f>
        <v>18188.02176</v>
      </c>
      <c r="AAS15" s="579"/>
      <c r="AAT15" s="580">
        <f>AAS15/AAQ15</f>
        <v>0</v>
      </c>
      <c r="AAU15" s="508">
        <f>'Proy 2022 vs 2019'!EH14*AAX$4</f>
        <v>26524.198400000001</v>
      </c>
      <c r="AAV15" s="508">
        <f>'Proy 2022 vs 2019'!EI14*AAX$4</f>
        <v>21219.35872</v>
      </c>
      <c r="AAW15" s="579"/>
      <c r="AAX15" s="580">
        <f>AAW15/AAU15</f>
        <v>0</v>
      </c>
      <c r="AAY15" s="508">
        <f>'Proy 2022 vs 2019'!EH14*ABB$4</f>
        <v>30313.369600000002</v>
      </c>
      <c r="AAZ15" s="508">
        <f>'Proy 2022 vs 2019'!EI14*ABB$4</f>
        <v>24250.695680000001</v>
      </c>
      <c r="ABA15" s="579"/>
      <c r="ABB15" s="580">
        <f>ABA15/AAY15</f>
        <v>0</v>
      </c>
      <c r="ABC15" s="508">
        <f>'Proy 2022 vs 2019'!EH14*ABF$4</f>
        <v>41680.883199999997</v>
      </c>
      <c r="ABD15" s="508">
        <f>'Proy 2022 vs 2019'!EI14*ABF$4</f>
        <v>33344.706559999999</v>
      </c>
      <c r="ABE15" s="579"/>
      <c r="ABF15" s="580">
        <f>ABE15/ABC15</f>
        <v>0</v>
      </c>
      <c r="ABG15" s="494">
        <f>AAE15+AAI15+AAM15+AAQ15+AAU15+AAY15+ABC15</f>
        <v>189458.56</v>
      </c>
      <c r="ABH15" s="489">
        <f>AAF15+AAJ15+AAN15+AAR15+AAV15+AAZ15+ABD15</f>
        <v>151566.848</v>
      </c>
      <c r="ABI15" s="608">
        <f>AAG15+AAK15+AAO15+AAS15+AAW15+ABA15+ABE15</f>
        <v>0</v>
      </c>
      <c r="ABJ15" s="590">
        <f>ABI15/ABG15</f>
        <v>0</v>
      </c>
      <c r="ABK15" s="508">
        <f>'Proy 2022 vs 2019'!EM14*ABN$4</f>
        <v>23591.057999999997</v>
      </c>
      <c r="ABL15" s="508">
        <f>'Proy 2022 vs 2019'!EN14*ABN$4</f>
        <v>16749.651180000001</v>
      </c>
      <c r="ABM15" s="579"/>
      <c r="ABN15" s="580">
        <f>ABM15/ABK15</f>
        <v>0</v>
      </c>
      <c r="ABO15" s="508">
        <f>'Proy 2022 vs 2019'!EM14*ABR$4</f>
        <v>23591.057999999997</v>
      </c>
      <c r="ABP15" s="508">
        <f>'Proy 2022 vs 2019'!EN14*ABR$4</f>
        <v>16749.651180000001</v>
      </c>
      <c r="ABQ15" s="579"/>
      <c r="ABR15" s="580">
        <f>ABQ15/ABO15</f>
        <v>0</v>
      </c>
      <c r="ABS15" s="508">
        <f>'Proy 2022 vs 2019'!EM14*ABV$4</f>
        <v>23591.057999999997</v>
      </c>
      <c r="ABT15" s="508">
        <f>'Proy 2022 vs 2019'!EN14*ABV$4</f>
        <v>16749.651180000001</v>
      </c>
      <c r="ABU15" s="579"/>
      <c r="ABV15" s="580">
        <f>ABU15/ABS15</f>
        <v>0</v>
      </c>
      <c r="ABW15" s="508">
        <f>'Proy 2022 vs 2019'!EM14*ABZ$4</f>
        <v>23591.057999999997</v>
      </c>
      <c r="ABX15" s="508">
        <f>'Proy 2022 vs 2019'!EN14*ABZ$4</f>
        <v>16749.651180000001</v>
      </c>
      <c r="ABY15" s="579"/>
      <c r="ABZ15" s="580">
        <f>ABY15/ABW15</f>
        <v>0</v>
      </c>
      <c r="ACA15" s="508">
        <f>'Proy 2022 vs 2019'!EM14*ACD$4</f>
        <v>27522.901000000002</v>
      </c>
      <c r="ACB15" s="508">
        <f>'Proy 2022 vs 2019'!EN14*ACD$4</f>
        <v>19541.259710000002</v>
      </c>
      <c r="ACC15" s="579"/>
      <c r="ACD15" s="580">
        <f>ACC15/ACA15</f>
        <v>0</v>
      </c>
      <c r="ACE15" s="508">
        <f>'Proy 2022 vs 2019'!EM14*ACH$4</f>
        <v>31454.743999999999</v>
      </c>
      <c r="ACF15" s="508">
        <f>'Proy 2022 vs 2019'!EN14*ACH$4</f>
        <v>22332.86824</v>
      </c>
      <c r="ACG15" s="579"/>
      <c r="ACH15" s="580">
        <f>ACG15/ACE15</f>
        <v>0</v>
      </c>
      <c r="ACI15" s="508">
        <f>'Proy 2022 vs 2019'!EM14*ACL$4</f>
        <v>43250.273000000001</v>
      </c>
      <c r="ACJ15" s="508">
        <f>'Proy 2022 vs 2019'!EN14*ACL$4</f>
        <v>30707.69383</v>
      </c>
      <c r="ACK15" s="579"/>
      <c r="ACL15" s="580">
        <f>ACK15/ACI15</f>
        <v>0</v>
      </c>
      <c r="ACM15" s="494">
        <f>ABK15+ABO15+ABS15+ABW15+ACA15+ACE15+ACI15</f>
        <v>196592.14999999997</v>
      </c>
      <c r="ACN15" s="489">
        <f>ABL15+ABP15+ABT15+ABX15+ACB15+ACF15+ACJ15</f>
        <v>139580.4265</v>
      </c>
      <c r="ACO15" s="608">
        <f>ABM15+ABQ15+ABU15+ABY15+ACC15+ACG15+ACK15</f>
        <v>0</v>
      </c>
      <c r="ACP15" s="590">
        <f>ACO15/ACM15</f>
        <v>0</v>
      </c>
      <c r="ACQ15" s="508">
        <f>'Proy 2022 vs 2019'!ER14*ACT$4</f>
        <v>23493.403199999997</v>
      </c>
      <c r="ACR15" s="508">
        <f>'Proy 2022 vs 2019'!ES14*ACT$4</f>
        <v>16680.316271999996</v>
      </c>
      <c r="ACS15" s="579"/>
      <c r="ACT15" s="580">
        <f>ACS15/ACQ15</f>
        <v>0</v>
      </c>
      <c r="ACU15" s="508">
        <f>'Proy 2022 vs 2019'!ER14*ACX$4</f>
        <v>23493.403199999997</v>
      </c>
      <c r="ACV15" s="508">
        <f>'Proy 2022 vs 2019'!ES14*ACX$4</f>
        <v>16680.316271999996</v>
      </c>
      <c r="ACW15" s="579"/>
      <c r="ACX15" s="580">
        <f>ACW15/ACU15</f>
        <v>0</v>
      </c>
      <c r="ACY15" s="508">
        <f>'Proy 2022 vs 2019'!ER14*ADB$4</f>
        <v>23493.403199999997</v>
      </c>
      <c r="ACZ15" s="508">
        <f>'Proy 2022 vs 2019'!ES14*ADB$4</f>
        <v>16680.316271999996</v>
      </c>
      <c r="ADA15" s="579"/>
      <c r="ADB15" s="580">
        <f>ADA15/ACY15</f>
        <v>0</v>
      </c>
      <c r="ADC15" s="508">
        <f>'Proy 2022 vs 2019'!ER14*ADF$4</f>
        <v>23493.403199999997</v>
      </c>
      <c r="ADD15" s="508">
        <f>'Proy 2022 vs 2019'!ES14*ADF$4</f>
        <v>16680.316271999996</v>
      </c>
      <c r="ADE15" s="579"/>
      <c r="ADF15" s="580">
        <f>ADE15/ADC15</f>
        <v>0</v>
      </c>
      <c r="ADG15" s="508">
        <f>'Proy 2022 vs 2019'!ER14*ADJ$4</f>
        <v>27408.970400000002</v>
      </c>
      <c r="ADH15" s="508">
        <f>'Proy 2022 vs 2019'!ES14*ADJ$4</f>
        <v>19460.368984000001</v>
      </c>
      <c r="ADI15" s="579"/>
      <c r="ADJ15" s="580">
        <f>ADI15/ADG15</f>
        <v>0</v>
      </c>
      <c r="ADK15" s="508">
        <f>'Proy 2022 vs 2019'!ER14*ADN$4</f>
        <v>31324.5376</v>
      </c>
      <c r="ADL15" s="508">
        <f>'Proy 2022 vs 2019'!ES14*ADN$4</f>
        <v>22240.421695999998</v>
      </c>
      <c r="ADM15" s="579"/>
      <c r="ADN15" s="580">
        <f>ADM15/ADK15</f>
        <v>0</v>
      </c>
      <c r="ADO15" s="508">
        <f>'Proy 2022 vs 2019'!ER14*ADR$4</f>
        <v>43071.239199999996</v>
      </c>
      <c r="ADP15" s="508">
        <f>'Proy 2022 vs 2019'!ES14*ADR$4</f>
        <v>30580.579831999996</v>
      </c>
      <c r="ADQ15" s="579"/>
      <c r="ADR15" s="580">
        <f>ADQ15/ADO15</f>
        <v>0</v>
      </c>
      <c r="ADS15" s="494">
        <f>ACQ15+ACU15+ACY15+ADC15+ADG15+ADK15+ADO15</f>
        <v>195778.36</v>
      </c>
      <c r="ADT15" s="489">
        <f>ACR15+ACV15+ACZ15+ADD15+ADH15+ADL15+ADP15</f>
        <v>139002.63559999998</v>
      </c>
      <c r="ADU15" s="589">
        <f>ACS15+ACW15+ADA15+ADE15+ADI15+ADM15+ADQ15</f>
        <v>0</v>
      </c>
      <c r="ADV15" s="590">
        <f>ADU15/ADS15</f>
        <v>0</v>
      </c>
      <c r="ADW15" s="508">
        <f>'Proy 2022 vs 2019'!EW14*ADZ$4</f>
        <v>23306.875199999999</v>
      </c>
      <c r="ADX15" s="508">
        <f>'Proy 2022 vs 2019'!EX14*ADZ$4</f>
        <v>16547.881391999999</v>
      </c>
      <c r="ADY15" s="579"/>
      <c r="ADZ15" s="580">
        <f>ADY15/ADW15</f>
        <v>0</v>
      </c>
      <c r="AEA15" s="508">
        <f>'Proy 2022 vs 2019'!EW14*AED$4</f>
        <v>23306.875199999999</v>
      </c>
      <c r="AEB15" s="508">
        <f>'Proy 2022 vs 2019'!EX14*AED$4</f>
        <v>16547.881391999999</v>
      </c>
      <c r="AEC15" s="579"/>
      <c r="AED15" s="580">
        <f>AEC15/AEA15</f>
        <v>0</v>
      </c>
      <c r="AEE15" s="508">
        <f>'Proy 2022 vs 2019'!EW14*AEH$4</f>
        <v>23306.875199999999</v>
      </c>
      <c r="AEF15" s="508">
        <f>'Proy 2022 vs 2019'!EX14*AEH$4</f>
        <v>16547.881391999999</v>
      </c>
      <c r="AEG15" s="579"/>
      <c r="AEH15" s="580">
        <f>AEG15/AEE15</f>
        <v>0</v>
      </c>
      <c r="AEI15" s="508">
        <f>'Proy 2022 vs 2019'!EW14*AEL$4</f>
        <v>23306.875199999999</v>
      </c>
      <c r="AEJ15" s="508">
        <f>'Proy 2022 vs 2019'!EX14*AEL$4</f>
        <v>16547.881391999999</v>
      </c>
      <c r="AEK15" s="579"/>
      <c r="AEL15" s="580">
        <f>AEK15/AEI15</f>
        <v>0</v>
      </c>
      <c r="AEM15" s="508">
        <f>'Proy 2022 vs 2019'!EW14*AEP$4</f>
        <v>27191.3544</v>
      </c>
      <c r="AEN15" s="508">
        <f>'Proy 2022 vs 2019'!EX14*AEP$4</f>
        <v>19305.861624000001</v>
      </c>
      <c r="AEO15" s="579"/>
      <c r="AEP15" s="580">
        <f>AEO15/AEM15</f>
        <v>0</v>
      </c>
      <c r="AEQ15" s="508">
        <f>'Proy 2022 vs 2019'!EW14*AET$4</f>
        <v>31075.833599999998</v>
      </c>
      <c r="AER15" s="508">
        <f>'Proy 2022 vs 2019'!EX14*AET$4</f>
        <v>22063.841855999999</v>
      </c>
      <c r="AES15" s="579"/>
      <c r="AET15" s="580">
        <f>AES15/AEQ15</f>
        <v>0</v>
      </c>
      <c r="AEU15" s="508">
        <f>'Proy 2022 vs 2019'!EW14*AEX$4</f>
        <v>42729.271199999996</v>
      </c>
      <c r="AEV15" s="508">
        <f>'Proy 2022 vs 2019'!EX14*AEX$4</f>
        <v>30337.782552000001</v>
      </c>
      <c r="AEW15" s="579"/>
      <c r="AEX15" s="580">
        <f>AEW15/AEU15</f>
        <v>0</v>
      </c>
      <c r="AEY15" s="494">
        <f>ADW15+AEA15+AEE15+AEI15+AEM15+AEQ15+AEU15</f>
        <v>194223.96</v>
      </c>
      <c r="AEZ15" s="489">
        <f>ADX15+AEB15+AEF15+AEJ15+AEN15+AER15+AEV15</f>
        <v>137899.0116</v>
      </c>
      <c r="AFA15" s="589">
        <f>ADY15+AEC15+AEG15+AEK15+AEO15+AES15+AEW15</f>
        <v>0</v>
      </c>
      <c r="AFB15" s="590">
        <f>AFA15/AEY15</f>
        <v>0</v>
      </c>
      <c r="AFC15" s="508">
        <f>'Proy 2022 vs 2019'!FG14*AFF$4</f>
        <v>22566.436799999999</v>
      </c>
      <c r="AFD15" s="508">
        <f>'Proy 2022 vs 2019'!FH14*AFF$4</f>
        <v>14442.519552000002</v>
      </c>
      <c r="AFE15" s="613"/>
      <c r="AFF15" s="580">
        <f>AFE15/AFC15</f>
        <v>0</v>
      </c>
      <c r="AFG15" s="508">
        <f>'Proy 2022 vs 2019'!FG14*AFJ$4</f>
        <v>22566.436799999999</v>
      </c>
      <c r="AFH15" s="508">
        <f>'Proy 2022 vs 2019'!FH14*AFJ$4</f>
        <v>14442.519552000002</v>
      </c>
      <c r="AFI15" s="579"/>
      <c r="AFJ15" s="580">
        <f>AFI15/AFG15</f>
        <v>0</v>
      </c>
      <c r="AFK15" s="508">
        <f>'Proy 2022 vs 2019'!FG14*AFN$4</f>
        <v>22566.436799999999</v>
      </c>
      <c r="AFL15" s="508">
        <f>'Proy 2022 vs 2019'!FH14*AFN$4</f>
        <v>14442.519552000002</v>
      </c>
      <c r="AFM15" s="579"/>
      <c r="AFN15" s="580">
        <f>AFM15/AFK15</f>
        <v>0</v>
      </c>
      <c r="AFO15" s="508">
        <f>'Proy 2022 vs 2019'!FG14*AFR$4</f>
        <v>22566.436799999999</v>
      </c>
      <c r="AFP15" s="508">
        <f>'Proy 2022 vs 2019'!FH14*AFR$4</f>
        <v>14442.519552000002</v>
      </c>
      <c r="AFQ15" s="579"/>
      <c r="AFR15" s="580">
        <f>AFQ15/AFO15</f>
        <v>0</v>
      </c>
      <c r="AFS15" s="508">
        <f>'Proy 2022 vs 2019'!FG14*AFV$4</f>
        <v>26327.509600000005</v>
      </c>
      <c r="AFT15" s="508">
        <f>'Proy 2022 vs 2019'!FH14*AFV$4</f>
        <v>16849.606144000005</v>
      </c>
      <c r="AFU15" s="579"/>
      <c r="AFV15" s="580">
        <f>AFU15/AFS15</f>
        <v>0</v>
      </c>
      <c r="AFW15" s="508">
        <f>'Proy 2022 vs 2019'!FG14*AFZ$4</f>
        <v>30088.582400000003</v>
      </c>
      <c r="AFX15" s="508">
        <f>'Proy 2022 vs 2019'!FH14*AFZ$4</f>
        <v>19256.692736000001</v>
      </c>
      <c r="AFY15" s="579"/>
      <c r="AFZ15" s="580">
        <f>AFY15/AFW15</f>
        <v>0</v>
      </c>
      <c r="AGA15" s="508">
        <f>'Proy 2022 vs 2019'!FG14*AGD$4</f>
        <v>41371.800800000005</v>
      </c>
      <c r="AGB15" s="508">
        <f>'Proy 2022 vs 2019'!FH14*AGD$4</f>
        <v>26477.952512000003</v>
      </c>
      <c r="AGC15" s="579"/>
      <c r="AGD15" s="580">
        <f>AGC15/AGA15</f>
        <v>0</v>
      </c>
      <c r="AGE15" s="494">
        <f>AFC15+AFG15+AFK15+AFO15+AFS15+AFW15+AGA15</f>
        <v>188053.64</v>
      </c>
      <c r="AGF15" s="489">
        <f>AFD15+AFH15+AFL15+AFP15+AFT15+AFX15+AGB15</f>
        <v>120354.32960000001</v>
      </c>
      <c r="AGG15" s="637">
        <f>AFE15+AFI15+AFM15+AFQ15+AFU15+AFY15+AGC15</f>
        <v>0</v>
      </c>
      <c r="AGH15" s="639">
        <f>AGG15/AGE15</f>
        <v>0</v>
      </c>
      <c r="AGI15" s="508">
        <f>'Proy 2022 vs 2019'!FL14*AGL$4</f>
        <v>20131.995599999998</v>
      </c>
      <c r="AGJ15" s="508">
        <f>'Proy 2022 vs 2019'!FM14*AGL$4</f>
        <v>12884.477183999999</v>
      </c>
      <c r="AGK15" s="579"/>
      <c r="AGL15" s="580">
        <f>AGK15/AGI15</f>
        <v>0</v>
      </c>
      <c r="AGM15" s="508">
        <f>'Proy 2022 vs 2019'!FL14*AGP$4</f>
        <v>20131.995599999998</v>
      </c>
      <c r="AGN15" s="508">
        <f>'Proy 2022 vs 2019'!FM14*AGP$4</f>
        <v>12884.477183999999</v>
      </c>
      <c r="AGO15" s="579"/>
      <c r="AGP15" s="580">
        <f>AGO15/AGM15</f>
        <v>0</v>
      </c>
      <c r="AGQ15" s="508">
        <f>'Proy 2022 vs 2019'!FL14*AGT$4</f>
        <v>20131.995599999998</v>
      </c>
      <c r="AGR15" s="508">
        <f>'Proy 2022 vs 2019'!FM14*AGT$4</f>
        <v>12884.477183999999</v>
      </c>
      <c r="AGS15" s="579"/>
      <c r="AGT15" s="580">
        <f>AGS15/AGQ15</f>
        <v>0</v>
      </c>
      <c r="AGU15" s="508">
        <f>'Proy 2022 vs 2019'!FL14*AGX$4</f>
        <v>20131.995599999998</v>
      </c>
      <c r="AGV15" s="508">
        <f>'Proy 2022 vs 2019'!FM14*AGX$4</f>
        <v>12884.477183999999</v>
      </c>
      <c r="AGW15" s="579"/>
      <c r="AGX15" s="580">
        <f>AGW15/AGU15</f>
        <v>0</v>
      </c>
      <c r="AGY15" s="508">
        <f>'Proy 2022 vs 2019'!FL14*AHB$4</f>
        <v>23487.328200000004</v>
      </c>
      <c r="AGZ15" s="508">
        <f>'Proy 2022 vs 2019'!FM14*AHB$4</f>
        <v>15031.890048000003</v>
      </c>
      <c r="AHA15" s="579"/>
      <c r="AHB15" s="580">
        <f>AHA15/AGY15</f>
        <v>0</v>
      </c>
      <c r="AHC15" s="508">
        <f>'Proy 2022 vs 2019'!FL14*AHF$4</f>
        <v>26842.660800000001</v>
      </c>
      <c r="AHD15" s="508">
        <f>'Proy 2022 vs 2019'!FM14*AHF$4</f>
        <v>17179.302912000003</v>
      </c>
      <c r="AHE15" s="579"/>
      <c r="AHF15" s="580">
        <f>AHE15/AHC15</f>
        <v>0</v>
      </c>
      <c r="AHG15" s="508">
        <f>'Proy 2022 vs 2019'!FL14*AHJ$4</f>
        <v>36908.658600000002</v>
      </c>
      <c r="AHH15" s="508">
        <f>'Proy 2022 vs 2019'!FM14*AHJ$4</f>
        <v>23621.541504000001</v>
      </c>
      <c r="AHI15" s="579"/>
      <c r="AHJ15" s="580">
        <f>AHI15/AHG15</f>
        <v>0</v>
      </c>
      <c r="AHK15" s="494">
        <f>AGI15+AGM15+AGQ15+AGU15+AGY15+AHC15+AHG15</f>
        <v>167766.63</v>
      </c>
      <c r="AHL15" s="489">
        <f>AGJ15+AGN15+AGR15+AGV15+AGZ15+AHD15+AHH15</f>
        <v>107370.64319999999</v>
      </c>
      <c r="AHM15" s="643">
        <f>AGK15+AGO15+AGS15+AGW15+AHA15+AHE15+AHI15</f>
        <v>0</v>
      </c>
      <c r="AHN15" s="639">
        <f>AHM15/AHK15</f>
        <v>0</v>
      </c>
      <c r="AHO15" s="508">
        <f>'Proy 2022 vs 2019'!FQ14*AHR$4</f>
        <v>20576.8488</v>
      </c>
      <c r="AHP15" s="508">
        <f>'Proy 2022 vs 2019'!FR14*AHR$4</f>
        <v>13169.183231999999</v>
      </c>
      <c r="AHQ15" s="579"/>
      <c r="AHR15" s="580">
        <f>AHQ15/AHO15</f>
        <v>0</v>
      </c>
      <c r="AHS15" s="508">
        <f>'Proy 2022 vs 2019'!FQ14*AHV$4</f>
        <v>20576.8488</v>
      </c>
      <c r="AHT15" s="508">
        <f>'Proy 2022 vs 2019'!FR14*AHV$4</f>
        <v>13169.183231999999</v>
      </c>
      <c r="AHU15" s="579"/>
      <c r="AHV15" s="580">
        <f>AHU15/AHS15</f>
        <v>0</v>
      </c>
      <c r="AHW15" s="508">
        <f>'Proy 2022 vs 2019'!FQ14*AHZ$4</f>
        <v>20576.8488</v>
      </c>
      <c r="AHX15" s="508">
        <f>'Proy 2022 vs 2019'!FR14*AHZ$4</f>
        <v>13169.183231999999</v>
      </c>
      <c r="AHY15" s="579"/>
      <c r="AHZ15" s="580">
        <f>AHY15/AHW15</f>
        <v>0</v>
      </c>
      <c r="AIA15" s="508">
        <f>'Proy 2022 vs 2019'!FQ14*AID$4</f>
        <v>20576.8488</v>
      </c>
      <c r="AIB15" s="508">
        <f>'Proy 2022 vs 2019'!FR14*AID$4</f>
        <v>13169.183231999999</v>
      </c>
      <c r="AIC15" s="579"/>
      <c r="AID15" s="580">
        <f>AIC15/AIA15</f>
        <v>0</v>
      </c>
      <c r="AIE15" s="508">
        <f>'Proy 2022 vs 2019'!FQ14*AIH$4</f>
        <v>24006.3236</v>
      </c>
      <c r="AIF15" s="508">
        <f>'Proy 2022 vs 2019'!FR14*AIH$4</f>
        <v>15364.047104000001</v>
      </c>
      <c r="AIG15" s="579"/>
      <c r="AIH15" s="580">
        <f>AIG15/AIE15</f>
        <v>0</v>
      </c>
      <c r="AII15" s="508">
        <f>'Proy 2022 vs 2019'!FQ14*AIL$4</f>
        <v>27435.7984</v>
      </c>
      <c r="AIJ15" s="508">
        <f>'Proy 2022 vs 2019'!FR14*AIL$4</f>
        <v>17558.910975999999</v>
      </c>
      <c r="AIK15" s="579"/>
      <c r="AIL15" s="580">
        <f>AIK15/AII15</f>
        <v>0</v>
      </c>
      <c r="AIM15" s="508">
        <f>'Proy 2022 vs 2019'!FQ14*AIP$4</f>
        <v>37724.222799999996</v>
      </c>
      <c r="AIN15" s="508">
        <f>'Proy 2022 vs 2019'!FR14*AIP$4</f>
        <v>24143.502592000001</v>
      </c>
      <c r="AIO15" s="579"/>
      <c r="AIP15" s="580">
        <f>AIO15/AIM15</f>
        <v>0</v>
      </c>
      <c r="AIQ15" s="494">
        <f>AHO15+AHS15+AHW15+AIA15+AIE15+AII15+AIM15</f>
        <v>171473.74</v>
      </c>
      <c r="AIR15" s="489">
        <f>AHP15+AHT15+AHX15+AIB15+AIF15+AIJ15+AIN15</f>
        <v>109743.1936</v>
      </c>
      <c r="AIS15" s="643">
        <f>AHQ15+AHU15+AHY15+AIC15+AIG15+AIK15+AIO15</f>
        <v>0</v>
      </c>
      <c r="AIT15" s="639">
        <f>AIS15/AIQ15</f>
        <v>0</v>
      </c>
      <c r="AIU15" s="508">
        <f>'Proy 2022 vs 2019'!FV14*AIX$4</f>
        <v>21934.159199999998</v>
      </c>
      <c r="AIV15" s="508">
        <f>'Proy 2022 vs 2019'!FW14*AIX$4</f>
        <v>14037.861887999999</v>
      </c>
      <c r="AIW15" s="579"/>
      <c r="AIX15" s="580">
        <f>AIW15/AIU15</f>
        <v>0</v>
      </c>
      <c r="AIY15" s="508">
        <f>'Proy 2022 vs 2019'!FV14*AJB$4</f>
        <v>21934.159199999998</v>
      </c>
      <c r="AIZ15" s="508">
        <f>'Proy 2022 vs 2019'!FW14*AJB$4</f>
        <v>14037.861887999999</v>
      </c>
      <c r="AJA15" s="579"/>
      <c r="AJB15" s="580">
        <f>AJA15/AIY15</f>
        <v>0</v>
      </c>
      <c r="AJC15" s="508">
        <f>'Proy 2022 vs 2019'!FV14*AJF$4</f>
        <v>21934.159199999998</v>
      </c>
      <c r="AJD15" s="508">
        <f>'Proy 2022 vs 2019'!FW14*AJF$4</f>
        <v>14037.861887999999</v>
      </c>
      <c r="AJE15" s="579"/>
      <c r="AJF15" s="580">
        <f>AJE15/AJC15</f>
        <v>0</v>
      </c>
      <c r="AJG15" s="508">
        <f>'Proy 2022 vs 2019'!FV14*AJJ$4</f>
        <v>21934.159199999998</v>
      </c>
      <c r="AJH15" s="508">
        <f>'Proy 2022 vs 2019'!FW14*AJJ$4</f>
        <v>14037.861887999999</v>
      </c>
      <c r="AJI15" s="579"/>
      <c r="AJJ15" s="580">
        <f>AJI15/AJG15</f>
        <v>0</v>
      </c>
      <c r="AJK15" s="508">
        <f>'Proy 2022 vs 2019'!FV14*AJN$4</f>
        <v>25589.852400000003</v>
      </c>
      <c r="AJL15" s="508">
        <f>'Proy 2022 vs 2019'!FW14*AJN$4</f>
        <v>16377.505536000002</v>
      </c>
      <c r="AJM15" s="579"/>
      <c r="AJN15" s="580">
        <f>AJM15/AJK15</f>
        <v>0</v>
      </c>
      <c r="AJO15" s="508">
        <f>'Proy 2022 vs 2019'!FV14*AJR$4</f>
        <v>29245.545600000001</v>
      </c>
      <c r="AJP15" s="508">
        <f>'Proy 2022 vs 2019'!FW14*AJR$4</f>
        <v>18717.149184000002</v>
      </c>
      <c r="AJQ15" s="579"/>
      <c r="AJR15" s="580">
        <f>AJQ15/AJO15</f>
        <v>0</v>
      </c>
      <c r="AJS15" s="508">
        <f>'Proy 2022 vs 2019'!FV14*AJV$4</f>
        <v>40212.625200000002</v>
      </c>
      <c r="AJT15" s="508">
        <f>'Proy 2022 vs 2019'!FW14*AJV$4</f>
        <v>25736.080128000001</v>
      </c>
      <c r="AJU15" s="579"/>
      <c r="AJV15" s="580">
        <f>AJU15/AJS15</f>
        <v>0</v>
      </c>
      <c r="AJW15" s="494">
        <f>AIU15+AIY15+AJC15+AJG15+AJK15+AJO15+AJS15</f>
        <v>182784.66</v>
      </c>
      <c r="AJX15" s="489">
        <f>AIV15+AIZ15+AJD15+AJH15+AJL15+AJP15+AJT15</f>
        <v>116982.18239999999</v>
      </c>
      <c r="AJY15" s="648">
        <f>AIW15+AJA15+AJE15+AJI15+AJM15+AJQ15+AJU15</f>
        <v>0</v>
      </c>
      <c r="AJZ15" s="639">
        <f>AJY15/AJW15</f>
        <v>0</v>
      </c>
      <c r="AKA15" s="508"/>
      <c r="AKB15" s="508"/>
      <c r="AKC15" s="613"/>
      <c r="AKD15" s="580" t="e">
        <f>AKC15/AKA15</f>
        <v>#DIV/0!</v>
      </c>
      <c r="AKE15" s="508">
        <v>17806.071599999999</v>
      </c>
      <c r="AKF15" s="508">
        <v>18162.193031999999</v>
      </c>
      <c r="AKG15" s="579"/>
      <c r="AKH15" s="580">
        <f>AKG15/AKE15</f>
        <v>0</v>
      </c>
      <c r="AKI15" s="508">
        <v>17806.071599999999</v>
      </c>
      <c r="AKJ15" s="508">
        <v>18162.193031999999</v>
      </c>
      <c r="AKK15" s="579"/>
      <c r="AKL15" s="580">
        <f>AKK15/AKI15</f>
        <v>0</v>
      </c>
      <c r="AKM15" s="508">
        <v>17806.071599999999</v>
      </c>
      <c r="AKN15" s="508">
        <v>18162.193031999999</v>
      </c>
      <c r="AKO15" s="579"/>
      <c r="AKP15" s="580">
        <f>AKO15/AKM15</f>
        <v>0</v>
      </c>
      <c r="AKQ15" s="508">
        <v>20773.750200000002</v>
      </c>
      <c r="AKR15" s="508">
        <v>21189.225204000002</v>
      </c>
      <c r="AKS15" s="579"/>
      <c r="AKT15" s="580">
        <f>AKS15/AKQ15</f>
        <v>0</v>
      </c>
      <c r="AKU15" s="508">
        <v>23741.428799999998</v>
      </c>
      <c r="AKV15" s="508">
        <v>24216.257376000001</v>
      </c>
      <c r="AKW15" s="579"/>
      <c r="AKX15" s="580">
        <f>AKW15/AKU15</f>
        <v>0</v>
      </c>
      <c r="AKY15" s="508">
        <v>32644.464599999999</v>
      </c>
      <c r="AKZ15" s="508">
        <v>33297.353891999999</v>
      </c>
      <c r="ALA15" s="579"/>
      <c r="ALB15" s="580">
        <f>ALA15/AKY15</f>
        <v>0</v>
      </c>
      <c r="ALC15" s="494">
        <f>AKA15+AKE15+AKI15+AKM15+AKQ15+AKU15+AKY15</f>
        <v>130577.8584</v>
      </c>
      <c r="ALD15" s="489">
        <f>AKB15+AKF15+AKJ15+AKN15+AKR15+AKV15+AKZ15</f>
        <v>133189.415568</v>
      </c>
      <c r="ALE15" s="670">
        <f>AKC15+AKG15+AKK15+AKO15+AKS15+AKW15+ALA15</f>
        <v>0</v>
      </c>
      <c r="ALF15" s="663">
        <f>ALE15/ALC15</f>
        <v>0</v>
      </c>
      <c r="ALG15" s="508">
        <v>20422.232399999997</v>
      </c>
      <c r="ALH15" s="508">
        <v>20830.677047999998</v>
      </c>
      <c r="ALI15" s="579"/>
      <c r="ALJ15" s="580">
        <f>ALI15/ALG15</f>
        <v>0</v>
      </c>
      <c r="ALK15" s="508">
        <v>20422.232399999997</v>
      </c>
      <c r="ALL15" s="508">
        <v>20830.677047999998</v>
      </c>
      <c r="ALM15" s="579"/>
      <c r="ALN15" s="580">
        <f>ALM15/ALK15</f>
        <v>0</v>
      </c>
      <c r="ALO15" s="508">
        <v>20422.232399999997</v>
      </c>
      <c r="ALP15" s="508">
        <v>20830.677047999998</v>
      </c>
      <c r="ALQ15" s="579"/>
      <c r="ALR15" s="580">
        <f>ALQ15/ALO15</f>
        <v>0</v>
      </c>
      <c r="ALS15" s="508">
        <v>20422.232399999997</v>
      </c>
      <c r="ALT15" s="508">
        <v>20830.677047999998</v>
      </c>
      <c r="ALU15" s="579"/>
      <c r="ALV15" s="580">
        <f>ALU15/ALS15</f>
        <v>0</v>
      </c>
      <c r="ALW15" s="508">
        <v>23825.9378</v>
      </c>
      <c r="ALX15" s="508">
        <v>24302.456556000001</v>
      </c>
      <c r="ALY15" s="579"/>
      <c r="ALZ15" s="580">
        <f>ALY15/ALW15</f>
        <v>0</v>
      </c>
      <c r="AMA15" s="508">
        <v>27229.643199999999</v>
      </c>
      <c r="AMB15" s="508">
        <v>27774.236064000001</v>
      </c>
      <c r="AMC15" s="579"/>
      <c r="AMD15" s="580">
        <f>AMC15/AMA15</f>
        <v>0</v>
      </c>
      <c r="AME15" s="508">
        <v>37440.759399999995</v>
      </c>
      <c r="AMF15" s="508">
        <v>38189.574587999996</v>
      </c>
      <c r="AMG15" s="579"/>
      <c r="AMH15" s="580">
        <f>AMG15/AME15</f>
        <v>0</v>
      </c>
      <c r="AMI15" s="494">
        <f>ALG15+ALK15+ALO15+ALS15+ALW15+AMA15+AME15</f>
        <v>170185.26999999996</v>
      </c>
      <c r="AMJ15" s="489">
        <f>ALH15+ALL15+ALP15+ALT15+ALX15+AMB15+AMF15</f>
        <v>173588.9754</v>
      </c>
      <c r="AMK15" s="671">
        <f>ALI15+ALM15+ALQ15+ALU15+ALY15+AMC15+AMG15</f>
        <v>0</v>
      </c>
      <c r="AML15" s="663">
        <f>AMK15/AMI15</f>
        <v>0</v>
      </c>
      <c r="AMM15" s="508">
        <v>20683.6548</v>
      </c>
      <c r="AMN15" s="508">
        <v>21097.327895999999</v>
      </c>
      <c r="AMO15" s="579"/>
      <c r="AMP15" s="580">
        <f>AMO15/AMM15</f>
        <v>0</v>
      </c>
      <c r="AMQ15" s="508">
        <v>20683.6548</v>
      </c>
      <c r="AMR15" s="508">
        <v>21097.327895999999</v>
      </c>
      <c r="AMS15" s="579"/>
      <c r="AMT15" s="580">
        <f>AMS15/AMQ15</f>
        <v>0</v>
      </c>
      <c r="AMU15" s="508">
        <v>20683.6548</v>
      </c>
      <c r="AMV15" s="508">
        <v>21097.327895999999</v>
      </c>
      <c r="AMW15" s="579"/>
      <c r="AMX15" s="580">
        <f>AMW15/AMU15</f>
        <v>0</v>
      </c>
      <c r="AMY15" s="508">
        <v>20683.6548</v>
      </c>
      <c r="AMZ15" s="508">
        <v>21097.327895999999</v>
      </c>
      <c r="ANA15" s="579"/>
      <c r="ANB15" s="580">
        <f>ANA15/AMY15</f>
        <v>0</v>
      </c>
      <c r="ANC15" s="508">
        <v>24130.930600000003</v>
      </c>
      <c r="AND15" s="508">
        <v>24613.549212000005</v>
      </c>
      <c r="ANE15" s="579"/>
      <c r="ANF15" s="580">
        <f>ANE15/ANC15</f>
        <v>0</v>
      </c>
      <c r="ANG15" s="508">
        <v>27578.206400000003</v>
      </c>
      <c r="ANH15" s="508">
        <v>28129.770528000001</v>
      </c>
      <c r="ANI15" s="579"/>
      <c r="ANJ15" s="580">
        <f>ANI15/ANG15</f>
        <v>0</v>
      </c>
      <c r="ANK15" s="508">
        <v>37920.033800000005</v>
      </c>
      <c r="ANL15" s="508">
        <v>38678.434476000002</v>
      </c>
      <c r="ANM15" s="579"/>
      <c r="ANN15" s="580">
        <f>ANM15/ANK15</f>
        <v>0</v>
      </c>
      <c r="ANO15" s="494">
        <f>AMM15+AMQ15+AMU15+AMY15+ANC15+ANG15+ANK15</f>
        <v>172363.79</v>
      </c>
      <c r="ANP15" s="489">
        <f>AMN15+AMR15+AMV15+AMZ15+AND15+ANH15+ANL15</f>
        <v>175811.06579999998</v>
      </c>
      <c r="ANQ15" s="671">
        <f>AMO15+AMS15+AMW15+ANA15+ANE15+ANI15+ANM15</f>
        <v>0</v>
      </c>
      <c r="ANR15" s="663">
        <f>ANQ15/ANO15</f>
        <v>0</v>
      </c>
      <c r="ANS15" s="508">
        <f>'Proy 2022 vs 2019'!GU14*ANV$4</f>
        <v>19144.3992</v>
      </c>
      <c r="ANT15" s="508">
        <f>'Proy 2022 vs 2019'!GV14*ANV$4</f>
        <v>14358.299399999998</v>
      </c>
      <c r="ANU15" s="579"/>
      <c r="ANV15" s="580">
        <f>ANU15/ANS15</f>
        <v>0</v>
      </c>
      <c r="ANW15" s="508">
        <f>'Proy 2022 vs 2019'!GU14*ANZ$4</f>
        <v>19144.3992</v>
      </c>
      <c r="ANX15" s="508">
        <f>'Proy 2022 vs 2019'!GV14*ANZ$4</f>
        <v>14358.299399999998</v>
      </c>
      <c r="ANY15" s="579"/>
      <c r="ANZ15" s="580">
        <f>ANY15/ANW15</f>
        <v>0</v>
      </c>
      <c r="AOA15" s="508">
        <f>'Proy 2022 vs 2019'!GU14*AOD$4</f>
        <v>19144.3992</v>
      </c>
      <c r="AOB15" s="508">
        <f>'Proy 2022 vs 2019'!GV14*AOD$4</f>
        <v>14358.299399999998</v>
      </c>
      <c r="AOC15" s="579"/>
      <c r="AOD15" s="580">
        <f>AOC15/AOA15</f>
        <v>0</v>
      </c>
      <c r="AOE15" s="508">
        <f>'Proy 2022 vs 2019'!GU14*AOH$4</f>
        <v>19144.3992</v>
      </c>
      <c r="AOF15" s="508">
        <f>'Proy 2022 vs 2019'!GV14*AOH$4</f>
        <v>14358.299399999998</v>
      </c>
      <c r="AOG15" s="579"/>
      <c r="AOH15" s="580">
        <f>AOG15/AOE15</f>
        <v>0</v>
      </c>
      <c r="AOI15" s="508">
        <f>'Proy 2022 vs 2019'!GU14*AOL$4</f>
        <v>22335.132400000002</v>
      </c>
      <c r="AOJ15" s="508">
        <f>'Proy 2022 vs 2019'!GV14*AOL$4</f>
        <v>16751.349300000002</v>
      </c>
      <c r="AOK15" s="579"/>
      <c r="AOL15" s="580">
        <f>AOK15/AOI15</f>
        <v>0</v>
      </c>
      <c r="AOM15" s="508">
        <f>'Proy 2022 vs 2019'!GU14*AOP$4</f>
        <v>25525.865600000001</v>
      </c>
      <c r="AON15" s="508">
        <f>'Proy 2022 vs 2019'!GV14*AOP$4</f>
        <v>19144.3992</v>
      </c>
      <c r="AOO15" s="579"/>
      <c r="AOP15" s="580">
        <f>AOO15/AOM15</f>
        <v>0</v>
      </c>
      <c r="AOQ15" s="508">
        <f>'Proy 2022 vs 2019'!GU14*AOT$4</f>
        <v>35098.065200000005</v>
      </c>
      <c r="AOR15" s="508">
        <f>'Proy 2022 vs 2019'!GV14*AOT$4</f>
        <v>26323.548899999998</v>
      </c>
      <c r="AOS15" s="579"/>
      <c r="AOT15" s="580">
        <f>AOS15/AOQ15</f>
        <v>0</v>
      </c>
      <c r="AOU15" s="494">
        <f>ANS15+ANW15+AOA15+AOE15+AOI15+AOM15+AOQ15</f>
        <v>159536.66</v>
      </c>
      <c r="AOV15" s="489">
        <f>ANT15+ANX15+AOB15+AOF15+AOJ15+AON15+AOR15</f>
        <v>119652.49499999998</v>
      </c>
      <c r="AOW15" s="662">
        <f>ANU15+ANY15+AOC15+AOG15+AOK15+AOO15+AOS15</f>
        <v>0</v>
      </c>
      <c r="AOX15" s="663">
        <f>AOW15/AOU15</f>
        <v>0</v>
      </c>
      <c r="AOY15" s="508">
        <f>'Proy 2022 vs 2019'!HE14*APB$4</f>
        <v>19059.84</v>
      </c>
      <c r="AOZ15" s="508">
        <f>'Proy 2022 vs 2019'!HF14*APB$4</f>
        <v>16010.265600000001</v>
      </c>
      <c r="APA15" s="613"/>
      <c r="APB15" s="580">
        <f>APA15/AOY15</f>
        <v>0</v>
      </c>
      <c r="APC15" s="508">
        <f>'Proy 2022 vs 2019'!HE14*APF$4</f>
        <v>19059.84</v>
      </c>
      <c r="APD15" s="508">
        <f>'Proy 2022 vs 2019'!HF14*APF$4</f>
        <v>16010.265600000001</v>
      </c>
      <c r="APE15" s="613"/>
      <c r="APF15" s="580">
        <f>APE15/APC15</f>
        <v>0</v>
      </c>
      <c r="APG15" s="508">
        <f>'Proy 2022 vs 2019'!HE14*APJ$4</f>
        <v>19059.84</v>
      </c>
      <c r="APH15" s="508">
        <f>'Proy 2022 vs 2019'!HF14*APJ$4</f>
        <v>16010.265600000001</v>
      </c>
      <c r="API15" s="613"/>
      <c r="APJ15" s="580">
        <f>API15/APG15</f>
        <v>0</v>
      </c>
      <c r="APK15" s="508">
        <f>'Proy 2022 vs 2019'!HE14*APN$4</f>
        <v>19059.84</v>
      </c>
      <c r="APL15" s="508">
        <f>'Proy 2022 vs 2019'!HF14*APN$4</f>
        <v>16010.265600000001</v>
      </c>
      <c r="APM15" s="613"/>
      <c r="APN15" s="580">
        <f>APM15/APK15</f>
        <v>0</v>
      </c>
      <c r="APO15" s="508">
        <f>'Proy 2022 vs 2019'!HE14*APR$4</f>
        <v>22236.480000000003</v>
      </c>
      <c r="APP15" s="508">
        <f>'Proy 2022 vs 2019'!HF14*APR$4</f>
        <v>18678.643200000002</v>
      </c>
      <c r="APQ15" s="613"/>
      <c r="APR15" s="580">
        <f>APQ15/APO15</f>
        <v>0</v>
      </c>
      <c r="APS15" s="508">
        <f>'Proy 2022 vs 2019'!HE14*APV$4</f>
        <v>25413.119999999999</v>
      </c>
      <c r="APT15" s="508">
        <f>'Proy 2022 vs 2019'!HF14*APV$4</f>
        <v>21347.020800000002</v>
      </c>
      <c r="APU15" s="613"/>
      <c r="APV15" s="580">
        <f>APU15/APS15</f>
        <v>0</v>
      </c>
      <c r="APW15" s="508">
        <f>'Proy 2022 vs 2019'!HE14*APZ$4</f>
        <v>34943.040000000001</v>
      </c>
      <c r="APX15" s="508">
        <f>'Proy 2022 vs 2019'!HF14*APZ$4</f>
        <v>29352.153600000001</v>
      </c>
      <c r="APY15" s="613"/>
      <c r="APZ15" s="580">
        <f>APY15/APW15</f>
        <v>0</v>
      </c>
      <c r="AQA15" s="494">
        <f>AOY15+APC15+APG15+APK15+APO15+APS15+APW15</f>
        <v>158832</v>
      </c>
      <c r="AQB15" s="489">
        <f>AOZ15+APD15+APH15+APL15+APP15+APT15+APX15</f>
        <v>133418.88</v>
      </c>
      <c r="AQC15" s="607">
        <f>APA15+APE15+API15+APM15+APQ15+APU15+APY15</f>
        <v>0</v>
      </c>
      <c r="AQD15" s="590">
        <f>AQC15/AQA15</f>
        <v>0</v>
      </c>
      <c r="AQE15" s="508">
        <f>'Proy 2022 vs 2019'!HJ14*AQH$4</f>
        <v>17035.591199999999</v>
      </c>
      <c r="AQF15" s="508">
        <f>'Proy 2022 vs 2019'!HK14*AQH$4</f>
        <v>14309.896607999999</v>
      </c>
      <c r="AQG15" s="579"/>
      <c r="AQH15" s="580">
        <f>AQG15/AQE15</f>
        <v>0</v>
      </c>
      <c r="AQI15" s="508">
        <f>'Proy 2022 vs 2019'!HJ14*AQL$4</f>
        <v>17035.591199999999</v>
      </c>
      <c r="AQJ15" s="508">
        <f>'Proy 2022 vs 2019'!HK14*AQL$4</f>
        <v>14309.896607999999</v>
      </c>
      <c r="AQK15" s="579"/>
      <c r="AQL15" s="580">
        <f>AQK15/AQI15</f>
        <v>0</v>
      </c>
      <c r="AQM15" s="508">
        <f>'Proy 2022 vs 2019'!HJ14*AQP$4</f>
        <v>17035.591199999999</v>
      </c>
      <c r="AQN15" s="508">
        <f>'Proy 2022 vs 2019'!HK14*AQP$4</f>
        <v>14309.896607999999</v>
      </c>
      <c r="AQO15" s="579"/>
      <c r="AQP15" s="580">
        <f>AQO15/AQM15</f>
        <v>0</v>
      </c>
      <c r="AQQ15" s="508">
        <f>'Proy 2022 vs 2019'!HJ14*AQT$4</f>
        <v>17035.591199999999</v>
      </c>
      <c r="AQR15" s="508">
        <f>'Proy 2022 vs 2019'!HK14*AQT$4</f>
        <v>14309.896607999999</v>
      </c>
      <c r="AQS15" s="579"/>
      <c r="AQT15" s="580">
        <f>AQS15/AQQ15</f>
        <v>0</v>
      </c>
      <c r="AQU15" s="508">
        <f>'Proy 2022 vs 2019'!HJ14*AQX$4</f>
        <v>19874.856400000004</v>
      </c>
      <c r="AQV15" s="508">
        <f>'Proy 2022 vs 2019'!HK14*AQX$4</f>
        <v>16694.879376000001</v>
      </c>
      <c r="AQW15" s="579"/>
      <c r="AQX15" s="580">
        <f>AQW15/AQU15</f>
        <v>0</v>
      </c>
      <c r="AQY15" s="508">
        <f>'Proy 2022 vs 2019'!HJ14*ARB$4</f>
        <v>22714.121600000002</v>
      </c>
      <c r="AQZ15" s="508">
        <f>'Proy 2022 vs 2019'!HK14*ARB$4</f>
        <v>19079.862143999999</v>
      </c>
      <c r="ARA15" s="579"/>
      <c r="ARB15" s="580">
        <f>ARA15/AQY15</f>
        <v>0</v>
      </c>
      <c r="ARC15" s="508">
        <f>'Proy 2022 vs 2019'!HJ14*ARF$4</f>
        <v>31231.917200000004</v>
      </c>
      <c r="ARD15" s="508">
        <f>'Proy 2022 vs 2019'!HK14*ARF$4</f>
        <v>26234.810448</v>
      </c>
      <c r="ARE15" s="579"/>
      <c r="ARF15" s="580">
        <f>ARE15/ARC15</f>
        <v>0</v>
      </c>
      <c r="ARG15" s="494">
        <f>AQE15+AQI15+AQM15+AQQ15+AQU15+AQY15+ARC15</f>
        <v>141963.26</v>
      </c>
      <c r="ARH15" s="489">
        <f>AQF15+AQJ15+AQN15+AQR15+AQV15+AQZ15+ARD15</f>
        <v>119249.1384</v>
      </c>
      <c r="ARI15" s="608">
        <f>AQG15+AQK15+AQO15+AQS15+AQW15+ARA15+ARE15</f>
        <v>0</v>
      </c>
      <c r="ARJ15" s="590">
        <f>ARI15/ARG15</f>
        <v>0</v>
      </c>
      <c r="ARK15" s="508">
        <f>'Proy 2022 vs 2019'!HO14*ARN$4</f>
        <v>15962.082</v>
      </c>
      <c r="ARL15" s="508">
        <f>'Proy 2022 vs 2019'!HP14*ARN$4</f>
        <v>13408.148880000001</v>
      </c>
      <c r="ARM15" s="579"/>
      <c r="ARN15" s="580">
        <f>ARM15/ARK15</f>
        <v>0</v>
      </c>
      <c r="ARO15" s="508">
        <f>'Proy 2022 vs 2019'!HO14*ARR$4</f>
        <v>15962.082</v>
      </c>
      <c r="ARP15" s="508">
        <f>'Proy 2022 vs 2019'!HP14*ARR$4</f>
        <v>13408.148880000001</v>
      </c>
      <c r="ARQ15" s="579"/>
      <c r="ARR15" s="580">
        <f>ARQ15/ARO15</f>
        <v>0</v>
      </c>
      <c r="ARS15" s="508">
        <f>'Proy 2022 vs 2019'!HO14*ARV$4</f>
        <v>15962.082</v>
      </c>
      <c r="ART15" s="508">
        <f>'Proy 2022 vs 2019'!HP14*ARV$4</f>
        <v>13408.148880000001</v>
      </c>
      <c r="ARU15" s="579"/>
      <c r="ARV15" s="580">
        <f>ARU15/ARS15</f>
        <v>0</v>
      </c>
      <c r="ARW15" s="508">
        <f>'Proy 2022 vs 2019'!HO14*ARZ$4</f>
        <v>15962.082</v>
      </c>
      <c r="ARX15" s="508">
        <f>'Proy 2022 vs 2019'!HP14*ARZ$4</f>
        <v>13408.148880000001</v>
      </c>
      <c r="ARY15" s="579"/>
      <c r="ARZ15" s="580">
        <f>ARY15/ARW15</f>
        <v>0</v>
      </c>
      <c r="ASA15" s="508">
        <f>'Proy 2022 vs 2019'!HO14*ASD$4</f>
        <v>18622.429000000004</v>
      </c>
      <c r="ASB15" s="508">
        <f>'Proy 2022 vs 2019'!HP14*ASD$4</f>
        <v>15642.840360000002</v>
      </c>
      <c r="ASC15" s="579"/>
      <c r="ASD15" s="580">
        <f>ASC15/ASA15</f>
        <v>0</v>
      </c>
      <c r="ASE15" s="508">
        <f>'Proy 2022 vs 2019'!HO14*ASH$4</f>
        <v>21282.776000000002</v>
      </c>
      <c r="ASF15" s="508">
        <f>'Proy 2022 vs 2019'!HP14*ASH$4</f>
        <v>17877.531840000003</v>
      </c>
      <c r="ASG15" s="579"/>
      <c r="ASH15" s="580">
        <f>ASG15/ASE15</f>
        <v>0</v>
      </c>
      <c r="ASI15" s="508">
        <f>'Proy 2022 vs 2019'!HO14*ASL$4</f>
        <v>29263.817000000003</v>
      </c>
      <c r="ASJ15" s="508">
        <f>'Proy 2022 vs 2019'!HP14*ASL$4</f>
        <v>24581.606280000004</v>
      </c>
      <c r="ASK15" s="579"/>
      <c r="ASL15" s="580">
        <f>ASK15/ASI15</f>
        <v>0</v>
      </c>
      <c r="ASM15" s="494">
        <f>ARK15+ARO15+ARS15+ARW15+ASA15+ASE15+ASI15</f>
        <v>133017.35</v>
      </c>
      <c r="ASN15" s="489">
        <f>ARL15+ARP15+ART15+ARX15+ASB15+ASF15+ASJ15</f>
        <v>111734.57400000002</v>
      </c>
      <c r="ASO15" s="608">
        <f>ARM15+ARQ15+ARU15+ARY15+ASC15+ASG15+ASK15</f>
        <v>0</v>
      </c>
      <c r="ASP15" s="590">
        <f>ASO15/ASM15</f>
        <v>0</v>
      </c>
      <c r="ASQ15" s="508">
        <f>'Proy 2022 vs 2019'!HT14*AST$4</f>
        <v>16002.171599999998</v>
      </c>
      <c r="ASR15" s="508">
        <f>'Proy 2022 vs 2019'!HU14*AST$4</f>
        <v>13441.824143999998</v>
      </c>
      <c r="ASS15" s="579"/>
      <c r="AST15" s="580">
        <f>ASS15/ASQ15</f>
        <v>0</v>
      </c>
      <c r="ASU15" s="508">
        <f>'Proy 2022 vs 2019'!HT14*ASX$4</f>
        <v>16002.171599999998</v>
      </c>
      <c r="ASV15" s="508">
        <f>'Proy 2022 vs 2019'!HU14*ASX$4</f>
        <v>13441.824143999998</v>
      </c>
      <c r="ASW15" s="579"/>
      <c r="ASX15" s="580">
        <f>ASW15/ASU15</f>
        <v>0</v>
      </c>
      <c r="ASY15" s="508">
        <f>'Proy 2022 vs 2019'!HT14*ATB$4</f>
        <v>16002.171599999998</v>
      </c>
      <c r="ASZ15" s="508">
        <f>'Proy 2022 vs 2019'!HU14*ATB$4</f>
        <v>13441.824143999998</v>
      </c>
      <c r="ATA15" s="579"/>
      <c r="ATB15" s="580">
        <f>ATA15/ASY15</f>
        <v>0</v>
      </c>
      <c r="ATC15" s="508">
        <f>'Proy 2022 vs 2019'!HT14*ATF$4</f>
        <v>16002.171599999998</v>
      </c>
      <c r="ATD15" s="508">
        <f>'Proy 2022 vs 2019'!HU14*ATF$4</f>
        <v>13441.824143999998</v>
      </c>
      <c r="ATE15" s="579"/>
      <c r="ATF15" s="580">
        <f>ATE15/ATC15</f>
        <v>0</v>
      </c>
      <c r="ATG15" s="508">
        <f>'Proy 2022 vs 2019'!HT14*ATJ$4</f>
        <v>18669.200199999999</v>
      </c>
      <c r="ATH15" s="508">
        <f>'Proy 2022 vs 2019'!HU14*ATJ$4</f>
        <v>15682.128168000001</v>
      </c>
      <c r="ATI15" s="579"/>
      <c r="ATJ15" s="580">
        <f>ATI15/ATG15</f>
        <v>0</v>
      </c>
      <c r="ATK15" s="508">
        <f>'Proy 2022 vs 2019'!HT14*ATN$4</f>
        <v>21336.228800000001</v>
      </c>
      <c r="ATL15" s="508">
        <f>'Proy 2022 vs 2019'!HU14*ATN$4</f>
        <v>17922.432192</v>
      </c>
      <c r="ATM15" s="579"/>
      <c r="ATN15" s="580">
        <f>ATM15/ATK15</f>
        <v>0</v>
      </c>
      <c r="ATO15" s="508">
        <f>'Proy 2022 vs 2019'!HT14*ATR$4</f>
        <v>29337.314599999998</v>
      </c>
      <c r="ATP15" s="508">
        <f>'Proy 2022 vs 2019'!HU14*ATR$4</f>
        <v>24643.344263999999</v>
      </c>
      <c r="ATQ15" s="579"/>
      <c r="ATR15" s="580">
        <f>ATQ15/ATO15</f>
        <v>0</v>
      </c>
      <c r="ATS15" s="494">
        <f>ASQ15+ASU15+ASY15+ATC15+ATG15+ATK15+ATO15</f>
        <v>133351.43</v>
      </c>
      <c r="ATT15" s="489">
        <f>ASR15+ASV15+ASZ15+ATD15+ATH15+ATL15+ATP15</f>
        <v>112015.2012</v>
      </c>
      <c r="ATU15" s="589">
        <f>ASS15+ASW15+ATA15+ATE15+ATI15+ATM15+ATQ15</f>
        <v>0</v>
      </c>
      <c r="ATV15" s="590">
        <f>ATU15/ATS15</f>
        <v>0</v>
      </c>
      <c r="ATW15" s="508">
        <f>'Proy 2022 vs 2019'!HY14*ATZ$4</f>
        <v>17910.516</v>
      </c>
      <c r="ATX15" s="508">
        <f>'Proy 2022 vs 2019'!HZ14*ATZ$4</f>
        <v>15044.833439999997</v>
      </c>
      <c r="ATY15" s="579"/>
      <c r="ATZ15" s="580">
        <f>ATY15/ATW15</f>
        <v>0</v>
      </c>
      <c r="AUA15" s="508">
        <f>'Proy 2022 vs 2019'!HY14*AUD$4</f>
        <v>17910.516</v>
      </c>
      <c r="AUB15" s="508">
        <f>'Proy 2022 vs 2019'!HZ14*AUD$4</f>
        <v>15044.833439999997</v>
      </c>
      <c r="AUC15" s="579"/>
      <c r="AUD15" s="580">
        <f>AUC15/AUA15</f>
        <v>0</v>
      </c>
      <c r="AUE15" s="508">
        <f>'Proy 2022 vs 2019'!HY14*AUH$4</f>
        <v>17910.516</v>
      </c>
      <c r="AUF15" s="508">
        <f>'Proy 2022 vs 2019'!HZ14*AUH$4</f>
        <v>15044.833439999997</v>
      </c>
      <c r="AUG15" s="579"/>
      <c r="AUH15" s="580">
        <f>AUG15/AUE15</f>
        <v>0</v>
      </c>
      <c r="AUI15" s="508">
        <f>'Proy 2022 vs 2019'!HY14*AUL$4</f>
        <v>17910.516</v>
      </c>
      <c r="AUJ15" s="508">
        <f>'Proy 2022 vs 2019'!HZ14*AUL$4</f>
        <v>15044.833439999997</v>
      </c>
      <c r="AUK15" s="579"/>
      <c r="AUL15" s="580">
        <f>AUK15/AUI15</f>
        <v>0</v>
      </c>
      <c r="AUM15" s="508">
        <f>'Proy 2022 vs 2019'!HY14*AUP$4</f>
        <v>20895.601999999999</v>
      </c>
      <c r="AUN15" s="508">
        <f>'Proy 2022 vs 2019'!HZ14*AUP$4</f>
        <v>17552.305679999998</v>
      </c>
      <c r="AUO15" s="579"/>
      <c r="AUP15" s="580">
        <f>AUO15/AUM15</f>
        <v>0</v>
      </c>
      <c r="AUQ15" s="508">
        <f>'Proy 2022 vs 2019'!HY14*AUT$4</f>
        <v>23880.687999999998</v>
      </c>
      <c r="AUR15" s="508">
        <f>'Proy 2022 vs 2019'!HZ14*AUT$4</f>
        <v>20059.777919999997</v>
      </c>
      <c r="AUS15" s="579"/>
      <c r="AUT15" s="580">
        <f>AUS15/AUQ15</f>
        <v>0</v>
      </c>
      <c r="AUU15" s="508">
        <f>'Proy 2022 vs 2019'!HY14*AUX$4</f>
        <v>32835.945999999996</v>
      </c>
      <c r="AUV15" s="508">
        <f>'Proy 2022 vs 2019'!HZ14*AUX$4</f>
        <v>27582.194639999994</v>
      </c>
      <c r="AUW15" s="579"/>
      <c r="AUX15" s="580">
        <f>AUW15/AUU15</f>
        <v>0</v>
      </c>
      <c r="AUY15" s="494">
        <f>ATW15+AUA15+AUE15+AUI15+AUM15+AUQ15+AUU15</f>
        <v>149254.29999999999</v>
      </c>
      <c r="AUZ15" s="489">
        <f>ATX15+AUB15+AUF15+AUJ15+AUN15+AUR15+AUV15</f>
        <v>125373.61199999996</v>
      </c>
      <c r="AVA15" s="589">
        <f>ATY15+AUC15+AUG15+AUK15+AUO15+AUS15+AUW15</f>
        <v>0</v>
      </c>
      <c r="AVB15" s="590">
        <f>AVA15/AUY15</f>
        <v>0</v>
      </c>
      <c r="AVC15" s="508">
        <f>'Proy 2022 vs 2019'!IH14*AVF$4</f>
        <v>16282.264800000001</v>
      </c>
      <c r="AVD15" s="508">
        <f>'Proy 2022 vs 2019'!II14*AVF$4</f>
        <v>14816.860968000001</v>
      </c>
      <c r="AVE15" s="613"/>
      <c r="AVF15" s="580">
        <f>AVE15/AVC15</f>
        <v>0</v>
      </c>
      <c r="AVG15" s="508">
        <f>'Proy 2022 vs 2019'!IH14*AVJ$4</f>
        <v>16282.264800000001</v>
      </c>
      <c r="AVH15" s="508">
        <f>'Proy 2022 vs 2019'!II14*AVJ$4</f>
        <v>14816.860968000001</v>
      </c>
      <c r="AVI15" s="579"/>
      <c r="AVJ15" s="580">
        <f>AVI15/AVG15</f>
        <v>0</v>
      </c>
      <c r="AVK15" s="508">
        <f>'Proy 2022 vs 2019'!IH14*AVN$4</f>
        <v>16282.264800000001</v>
      </c>
      <c r="AVL15" s="508">
        <f>'Proy 2022 vs 2019'!II14*AVN$4</f>
        <v>14816.860968000001</v>
      </c>
      <c r="AVM15" s="579"/>
      <c r="AVN15" s="580">
        <f>AVM15/AVK15</f>
        <v>0</v>
      </c>
      <c r="AVO15" s="508">
        <f>'Proy 2022 vs 2019'!IH14*AVR$4</f>
        <v>16282.264800000001</v>
      </c>
      <c r="AVP15" s="508">
        <f>'Proy 2022 vs 2019'!II14*AVR$4</f>
        <v>14816.860968000001</v>
      </c>
      <c r="AVQ15" s="579"/>
      <c r="AVR15" s="580">
        <f>AVQ15/AVO15</f>
        <v>0</v>
      </c>
      <c r="AVS15" s="508">
        <f>'Proy 2022 vs 2019'!IH14*AVV$4</f>
        <v>18995.975600000002</v>
      </c>
      <c r="AVT15" s="508">
        <f>'Proy 2022 vs 2019'!II14*AVV$4</f>
        <v>17286.337796000003</v>
      </c>
      <c r="AVU15" s="579"/>
      <c r="AVV15" s="580">
        <f>AVU15/AVS15</f>
        <v>0</v>
      </c>
      <c r="AVW15" s="508">
        <f>'Proy 2022 vs 2019'!IH14*AVZ$4</f>
        <v>21709.686400000002</v>
      </c>
      <c r="AVX15" s="508">
        <f>'Proy 2022 vs 2019'!II14*AVZ$4</f>
        <v>19755.814624000002</v>
      </c>
      <c r="AVY15" s="579"/>
      <c r="AVZ15" s="580">
        <f>AVY15/AVW15</f>
        <v>0</v>
      </c>
      <c r="AWA15" s="508">
        <f>'Proy 2022 vs 2019'!IH14*AWD$4</f>
        <v>29850.818800000001</v>
      </c>
      <c r="AWB15" s="508">
        <f>'Proy 2022 vs 2019'!II14*AWD$4</f>
        <v>27164.245108000003</v>
      </c>
      <c r="AWC15" s="579"/>
      <c r="AWD15" s="580">
        <f>AWC15/AWA15</f>
        <v>0</v>
      </c>
      <c r="AWE15" s="494">
        <f>AVC15+AVG15+AVK15+AVO15+AVS15+AVW15+AWA15</f>
        <v>135685.54</v>
      </c>
      <c r="AWF15" s="489">
        <f>AVD15+AVH15+AVL15+AVP15+AVT15+AVX15+AWB15</f>
        <v>123473.84140000002</v>
      </c>
      <c r="AWG15" s="670">
        <f>AVE15+AVI15+AVM15+AVQ15+AVU15+AVY15+AWC15</f>
        <v>0</v>
      </c>
      <c r="AWH15" s="663">
        <f>AWG15/AWE15</f>
        <v>0</v>
      </c>
      <c r="AWI15" s="508">
        <f>'Proy 2022 vs 2019'!IM14*AWL$4</f>
        <v>18980.842799999999</v>
      </c>
      <c r="AWJ15" s="508">
        <f>'Proy 2022 vs 2019'!IN14*AWL$4</f>
        <v>17272.566948</v>
      </c>
      <c r="AWK15" s="579"/>
      <c r="AWL15" s="580">
        <f>AWK15/AWI15</f>
        <v>0</v>
      </c>
      <c r="AWM15" s="508">
        <f>'Proy 2022 vs 2019'!IM14*AWP$4</f>
        <v>18980.842799999999</v>
      </c>
      <c r="AWN15" s="508">
        <f>'Proy 2022 vs 2019'!IN14*AWP$4</f>
        <v>17272.566948</v>
      </c>
      <c r="AWO15" s="579"/>
      <c r="AWP15" s="580">
        <f>AWO15/AWM15</f>
        <v>0</v>
      </c>
      <c r="AWQ15" s="508">
        <f>'Proy 2022 vs 2019'!IM14*AWT$4</f>
        <v>18980.842799999999</v>
      </c>
      <c r="AWR15" s="508">
        <f>'Proy 2022 vs 2019'!IN14*AWT$4</f>
        <v>17272.566948</v>
      </c>
      <c r="AWS15" s="579"/>
      <c r="AWT15" s="580">
        <f>AWS15/AWQ15</f>
        <v>0</v>
      </c>
      <c r="AWU15" s="508">
        <f>'Proy 2022 vs 2019'!IM14*AWX$4</f>
        <v>18980.842799999999</v>
      </c>
      <c r="AWV15" s="508">
        <f>'Proy 2022 vs 2019'!IN14*AWX$4</f>
        <v>17272.566948</v>
      </c>
      <c r="AWW15" s="579"/>
      <c r="AWX15" s="580">
        <f>AWW15/AWU15</f>
        <v>0</v>
      </c>
      <c r="AWY15" s="508">
        <f>'Proy 2022 vs 2019'!IM14*AXB$4</f>
        <v>22144.316600000002</v>
      </c>
      <c r="AWZ15" s="508">
        <f>'Proy 2022 vs 2019'!IN14*AXB$4</f>
        <v>20151.328106000004</v>
      </c>
      <c r="AXA15" s="579"/>
      <c r="AXB15" s="580">
        <f>AXA15/AWY15</f>
        <v>0</v>
      </c>
      <c r="AXC15" s="508">
        <f>'Proy 2022 vs 2019'!IM14*AXF$4</f>
        <v>25307.790400000002</v>
      </c>
      <c r="AXD15" s="508">
        <f>'Proy 2022 vs 2019'!IN14*AXF$4</f>
        <v>23030.089264000002</v>
      </c>
      <c r="AXE15" s="579"/>
      <c r="AXF15" s="580">
        <f>AXE15/AXC15</f>
        <v>0</v>
      </c>
      <c r="AXG15" s="508">
        <f>'Proy 2022 vs 2019'!IM14*AXJ$4</f>
        <v>34798.211799999997</v>
      </c>
      <c r="AXH15" s="508">
        <f>'Proy 2022 vs 2019'!IN14*AXJ$4</f>
        <v>31666.372738000002</v>
      </c>
      <c r="AXI15" s="579"/>
      <c r="AXJ15" s="580">
        <f>AXI15/AXG15</f>
        <v>0</v>
      </c>
      <c r="AXK15" s="494">
        <f>AWI15+AWM15+AWQ15+AWU15+AWY15+AXC15+AXG15</f>
        <v>158173.69</v>
      </c>
      <c r="AXL15" s="489">
        <f>AWJ15+AWN15+AWR15+AWV15+AWZ15+AXD15+AXH15</f>
        <v>143938.05790000001</v>
      </c>
      <c r="AXM15" s="671">
        <f>AWK15+AWO15+AWS15+AWW15+AXA15+AXE15+AXI15</f>
        <v>0</v>
      </c>
      <c r="AXN15" s="663">
        <f>AXM15/AXK15</f>
        <v>0</v>
      </c>
      <c r="AXO15" s="508">
        <f>'Proy 2022 vs 2019'!IR14*AXR$4</f>
        <v>18975.350399999999</v>
      </c>
      <c r="AXP15" s="508">
        <f>'Proy 2022 vs 2019'!IS14*AXR$4</f>
        <v>17267.568864000001</v>
      </c>
      <c r="AXQ15" s="579"/>
      <c r="AXR15" s="580">
        <f>AXQ15/AXO15</f>
        <v>0</v>
      </c>
      <c r="AXS15" s="508">
        <f>'Proy 2022 vs 2019'!IR14*AXV$4</f>
        <v>18975.350399999999</v>
      </c>
      <c r="AXT15" s="508">
        <f>'Proy 2022 vs 2019'!IS14*AXV$4</f>
        <v>17267.568864000001</v>
      </c>
      <c r="AXU15" s="579"/>
      <c r="AXV15" s="580">
        <f>AXU15/AXS15</f>
        <v>0</v>
      </c>
      <c r="AXW15" s="508">
        <f>'Proy 2022 vs 2019'!IR14*AXZ$4</f>
        <v>18975.350399999999</v>
      </c>
      <c r="AXX15" s="508">
        <f>'Proy 2022 vs 2019'!IS14*AXZ$4</f>
        <v>17267.568864000001</v>
      </c>
      <c r="AXY15" s="579"/>
      <c r="AXZ15" s="580">
        <f>AXY15/AXW15</f>
        <v>0</v>
      </c>
      <c r="AYA15" s="508">
        <f>'Proy 2022 vs 2019'!IR14*AYD$4</f>
        <v>18975.350399999999</v>
      </c>
      <c r="AYB15" s="508">
        <f>'Proy 2022 vs 2019'!IS14*AYD$4</f>
        <v>17267.568864000001</v>
      </c>
      <c r="AYC15" s="579"/>
      <c r="AYD15" s="580">
        <f>AYC15/AYA15</f>
        <v>0</v>
      </c>
      <c r="AYE15" s="508">
        <f>'Proy 2022 vs 2019'!IR14*AYH$4</f>
        <v>22137.908800000005</v>
      </c>
      <c r="AYF15" s="508">
        <f>'Proy 2022 vs 2019'!IS14*AYH$4</f>
        <v>20145.497008000006</v>
      </c>
      <c r="AYG15" s="579"/>
      <c r="AYH15" s="580">
        <f>AYG15/AYE15</f>
        <v>0</v>
      </c>
      <c r="AYI15" s="508">
        <f>'Proy 2022 vs 2019'!IR14*AYL$4</f>
        <v>25300.467200000003</v>
      </c>
      <c r="AYJ15" s="508">
        <f>'Proy 2022 vs 2019'!IS14*AYL$4</f>
        <v>23023.425152000003</v>
      </c>
      <c r="AYK15" s="579"/>
      <c r="AYL15" s="580">
        <f>AYK15/AYI15</f>
        <v>0</v>
      </c>
      <c r="AYM15" s="508">
        <f>'Proy 2022 vs 2019'!IR14*AYP$4</f>
        <v>34788.142400000004</v>
      </c>
      <c r="AYN15" s="508">
        <f>'Proy 2022 vs 2019'!IS14*AYP$4</f>
        <v>31657.209584000004</v>
      </c>
      <c r="AYO15" s="579"/>
      <c r="AYP15" s="580">
        <f>AYO15/AYM15</f>
        <v>0</v>
      </c>
      <c r="AYQ15" s="494">
        <f>AXO15+AXS15+AXW15+AYA15+AYE15+AYI15+AYM15</f>
        <v>158127.92000000001</v>
      </c>
      <c r="AYR15" s="489">
        <f>AXP15+AXT15+AXX15+AYB15+AYF15+AYJ15+AYN15</f>
        <v>143896.40720000002</v>
      </c>
      <c r="AYS15" s="671">
        <f>AXQ15+AXU15+AXY15+AYC15+AYG15+AYK15+AYO15</f>
        <v>0</v>
      </c>
      <c r="AYT15" s="663">
        <f>AYS15/AYQ15</f>
        <v>0</v>
      </c>
      <c r="AYU15" s="508">
        <f>'Proy 2022 vs 2019'!IW14*AYX$4</f>
        <v>24434.002799999998</v>
      </c>
      <c r="AYV15" s="508">
        <f>'Proy 2022 vs 2019'!IX14*AYX$4</f>
        <v>22234.942548000003</v>
      </c>
      <c r="AYW15" s="579"/>
      <c r="AYX15" s="580">
        <f>AYW15/AYU15</f>
        <v>0</v>
      </c>
      <c r="AYY15" s="508">
        <f>'Proy 2022 vs 2019'!IW14*AZB$4</f>
        <v>24434.002799999998</v>
      </c>
      <c r="AYZ15" s="508">
        <f>'Proy 2022 vs 2019'!IX14*AZB$4</f>
        <v>22234.942548000003</v>
      </c>
      <c r="AZA15" s="579"/>
      <c r="AZB15" s="580">
        <f>AZA15/AYY15</f>
        <v>0</v>
      </c>
      <c r="AZC15" s="508">
        <f>'Proy 2022 vs 2019'!IW14*AZF$4</f>
        <v>24434.002799999998</v>
      </c>
      <c r="AZD15" s="508">
        <f>'Proy 2022 vs 2019'!IX14*AZF$4</f>
        <v>22234.942548000003</v>
      </c>
      <c r="AZE15" s="579"/>
      <c r="AZF15" s="580">
        <f>AZE15/AZC15</f>
        <v>0</v>
      </c>
      <c r="AZG15" s="508">
        <f>'Proy 2022 vs 2019'!IW14*AZJ$4</f>
        <v>24434.002799999998</v>
      </c>
      <c r="AZH15" s="508">
        <f>'Proy 2022 vs 2019'!IX14*AZJ$4</f>
        <v>22234.942548000003</v>
      </c>
      <c r="AZI15" s="579"/>
      <c r="AZJ15" s="580">
        <f>AZI15/AZG15</f>
        <v>0</v>
      </c>
      <c r="AZK15" s="508">
        <f>'Proy 2022 vs 2019'!IW14*AZN$4</f>
        <v>28506.336600000002</v>
      </c>
      <c r="AZL15" s="508">
        <f>'Proy 2022 vs 2019'!IX14*AZN$4</f>
        <v>25940.766306000005</v>
      </c>
      <c r="AZM15" s="579"/>
      <c r="AZN15" s="580">
        <f>AZM15/AZK15</f>
        <v>0</v>
      </c>
      <c r="AZO15" s="508">
        <f>'Proy 2022 vs 2019'!IW14*AZR$4</f>
        <v>32578.670400000003</v>
      </c>
      <c r="AZP15" s="508">
        <f>'Proy 2022 vs 2019'!IX14*AZR$4</f>
        <v>29646.590064000004</v>
      </c>
      <c r="AZQ15" s="579"/>
      <c r="AZR15" s="580">
        <f>AZQ15/AZO15</f>
        <v>0</v>
      </c>
      <c r="AZS15" s="508">
        <f>'Proy 2022 vs 2019'!IW14*AZV$4</f>
        <v>44795.671800000004</v>
      </c>
      <c r="AZT15" s="508">
        <f>'Proy 2022 vs 2019'!IX14*AZV$4</f>
        <v>40764.061338000007</v>
      </c>
      <c r="AZU15" s="579"/>
      <c r="AZV15" s="580">
        <f>AZU15/AZS15</f>
        <v>0</v>
      </c>
      <c r="AZW15" s="494">
        <f>AYU15+AYY15+AZC15+AZG15+AZK15+AZO15+AZS15</f>
        <v>203616.69</v>
      </c>
      <c r="AZX15" s="489">
        <f>AYV15+AYZ15+AZD15+AZH15+AZL15+AZP15+AZT15</f>
        <v>185291.18790000002</v>
      </c>
      <c r="AZY15" s="662">
        <f>AYW15+AZA15+AZE15+AZI15+AZM15+AZQ15+AZU15</f>
        <v>0</v>
      </c>
      <c r="AZZ15" s="663">
        <f>AZY15/AZW15</f>
        <v>0</v>
      </c>
      <c r="BAA15" s="508">
        <f>'Proy 2022 vs 2019'!JG14*BAD$4</f>
        <v>15909.130799999999</v>
      </c>
      <c r="BAB15" s="508">
        <f>'Proy 2022 vs 2019'!JH14*BAD$4</f>
        <v>14477.309028</v>
      </c>
      <c r="BAC15" s="613"/>
      <c r="BAD15" s="580">
        <f>BAC15/BAA15</f>
        <v>0</v>
      </c>
      <c r="BAE15" s="508">
        <f>'Proy 2022 vs 2019'!JG14*BAH$4</f>
        <v>15909.130799999999</v>
      </c>
      <c r="BAF15" s="508">
        <f>'Proy 2022 vs 2019'!JH14*BAH$4</f>
        <v>14477.309028</v>
      </c>
      <c r="BAG15" s="579"/>
      <c r="BAH15" s="580">
        <f>BAG15/BAE15</f>
        <v>0</v>
      </c>
      <c r="BAI15" s="508">
        <f>'Proy 2022 vs 2019'!JG14*BAL$4</f>
        <v>15909.130799999999</v>
      </c>
      <c r="BAJ15" s="508">
        <f>'Proy 2022 vs 2019'!JH14*BAL$4</f>
        <v>14477.309028</v>
      </c>
      <c r="BAK15" s="579"/>
      <c r="BAL15" s="580">
        <f>BAK15/BAI15</f>
        <v>0</v>
      </c>
      <c r="BAM15" s="508">
        <f>'Proy 2022 vs 2019'!JG14*BAP$4</f>
        <v>15909.130799999999</v>
      </c>
      <c r="BAN15" s="508">
        <f>'Proy 2022 vs 2019'!JH14*BAP$4</f>
        <v>14477.309028</v>
      </c>
      <c r="BAO15" s="579"/>
      <c r="BAP15" s="580">
        <f>BAO15/BAM15</f>
        <v>0</v>
      </c>
      <c r="BAQ15" s="508">
        <f>'Proy 2022 vs 2019'!JG14*BAT$4</f>
        <v>18560.652600000001</v>
      </c>
      <c r="BAR15" s="508">
        <f>'Proy 2022 vs 2019'!JH14*BAT$4</f>
        <v>16890.193866000001</v>
      </c>
      <c r="BAS15" s="579"/>
      <c r="BAT15" s="580">
        <f>BAS15/BAQ15</f>
        <v>0</v>
      </c>
      <c r="BAU15" s="508">
        <f>'Proy 2022 vs 2019'!JG14*BAX$4</f>
        <v>21212.1744</v>
      </c>
      <c r="BAV15" s="508">
        <f>'Proy 2022 vs 2019'!JH14*BAX$4</f>
        <v>19303.078704000003</v>
      </c>
      <c r="BAW15" s="579"/>
      <c r="BAX15" s="580">
        <f>BAW15/BAU15</f>
        <v>0</v>
      </c>
      <c r="BAY15" s="508">
        <f>'Proy 2022 vs 2019'!JG14*BBB$4</f>
        <v>29166.739799999999</v>
      </c>
      <c r="BAZ15" s="508">
        <f>'Proy 2022 vs 2019'!JH14*BBB$4</f>
        <v>26541.733218000001</v>
      </c>
      <c r="BBA15" s="579"/>
      <c r="BBB15" s="580">
        <f>BBA15/BAY15</f>
        <v>0</v>
      </c>
      <c r="BBC15" s="494">
        <f>BAA15+BAE15+BAI15+BAM15+BAQ15+BAU15+BAY15</f>
        <v>132576.09</v>
      </c>
      <c r="BBD15" s="489">
        <f>BAB15+BAF15+BAJ15+BAN15+BAR15+BAV15+BAZ15</f>
        <v>120644.24189999999</v>
      </c>
      <c r="BBE15" s="637">
        <f>BAC15+BAG15+BAK15+BAO15+BAS15+BAW15+BBA15</f>
        <v>0</v>
      </c>
      <c r="BBF15" s="639">
        <f>BBE15/BBC15</f>
        <v>0</v>
      </c>
      <c r="BBG15" s="508">
        <f>'Proy 2022 vs 2019'!JL14*BBJ$4</f>
        <v>23175.8076</v>
      </c>
      <c r="BBH15" s="508">
        <f>'Proy 2022 vs 2019'!JM14*BBJ$4</f>
        <v>21089.984916000001</v>
      </c>
      <c r="BBI15" s="579"/>
      <c r="BBJ15" s="580">
        <f>BBI15/BBG15</f>
        <v>0</v>
      </c>
      <c r="BBK15" s="508">
        <f>'Proy 2022 vs 2019'!JL14*BBN$4</f>
        <v>23175.8076</v>
      </c>
      <c r="BBL15" s="508">
        <f>'Proy 2022 vs 2019'!JM14*BBN$4</f>
        <v>21089.984916000001</v>
      </c>
      <c r="BBM15" s="579"/>
      <c r="BBN15" s="580">
        <f>BBM15/BBK15</f>
        <v>0</v>
      </c>
      <c r="BBO15" s="508">
        <f>'Proy 2022 vs 2019'!JL14*BBR$4</f>
        <v>23175.8076</v>
      </c>
      <c r="BBP15" s="508">
        <f>'Proy 2022 vs 2019'!JM14*BBR$4</f>
        <v>21089.984916000001</v>
      </c>
      <c r="BBQ15" s="579"/>
      <c r="BBR15" s="580">
        <f>BBQ15/BBO15</f>
        <v>0</v>
      </c>
      <c r="BBS15" s="508">
        <f>'Proy 2022 vs 2019'!JL14*BBV$4</f>
        <v>23175.8076</v>
      </c>
      <c r="BBT15" s="508">
        <f>'Proy 2022 vs 2019'!JM14*BBV$4</f>
        <v>21089.984916000001</v>
      </c>
      <c r="BBU15" s="579"/>
      <c r="BBV15" s="580">
        <f>BBU15/BBS15</f>
        <v>0</v>
      </c>
      <c r="BBW15" s="508">
        <f>'Proy 2022 vs 2019'!JL14*BBZ$4</f>
        <v>27038.442200000005</v>
      </c>
      <c r="BBX15" s="508">
        <f>'Proy 2022 vs 2019'!JM14*BBZ$4</f>
        <v>24604.982402000005</v>
      </c>
      <c r="BBY15" s="579"/>
      <c r="BBZ15" s="580">
        <f>BBY15/BBW15</f>
        <v>0</v>
      </c>
      <c r="BCA15" s="508">
        <f>'Proy 2022 vs 2019'!JL14*BCD$4</f>
        <v>30901.076800000003</v>
      </c>
      <c r="BCB15" s="508">
        <f>'Proy 2022 vs 2019'!JM14*BCD$4</f>
        <v>28119.979888000005</v>
      </c>
      <c r="BCC15" s="579"/>
      <c r="BCD15" s="580">
        <f>BCC15/BCA15</f>
        <v>0</v>
      </c>
      <c r="BCE15" s="508">
        <f>'Proy 2022 vs 2019'!JL14*BCH$4</f>
        <v>42488.980600000003</v>
      </c>
      <c r="BCF15" s="508">
        <f>'Proy 2022 vs 2019'!JM14*BCH$4</f>
        <v>38664.972346000002</v>
      </c>
      <c r="BCG15" s="579"/>
      <c r="BCH15" s="580">
        <f>BCG15/BCE15</f>
        <v>0</v>
      </c>
      <c r="BCI15" s="494">
        <f>BBG15+BBK15+BBO15+BBS15+BBW15+BCA15+BCE15</f>
        <v>193131.73</v>
      </c>
      <c r="BCJ15" s="489">
        <f>BBH15+BBL15+BBP15+BBT15+BBX15+BCB15+BCF15</f>
        <v>175749.87430000002</v>
      </c>
      <c r="BCK15" s="643">
        <f>BBI15+BBM15+BBQ15+BBU15+BBY15+BCC15+BCG15</f>
        <v>0</v>
      </c>
      <c r="BCL15" s="639">
        <f>BCK15/BCI15</f>
        <v>0</v>
      </c>
      <c r="BCM15" s="508">
        <f>'Proy 2022 vs 2019'!JQ14*BCP$4</f>
        <v>28283.975999999999</v>
      </c>
      <c r="BCN15" s="508">
        <f>'Proy 2022 vs 2019'!JR14*BCP$4</f>
        <v>25738.418159999997</v>
      </c>
      <c r="BCO15" s="579"/>
      <c r="BCP15" s="580">
        <f>BCO15/BCM15</f>
        <v>0</v>
      </c>
      <c r="BCQ15" s="508">
        <f>'Proy 2022 vs 2019'!JQ14*BCT$4</f>
        <v>28283.975999999999</v>
      </c>
      <c r="BCR15" s="508">
        <f>'Proy 2022 vs 2019'!JR14*BCT$4</f>
        <v>25738.418159999997</v>
      </c>
      <c r="BCS15" s="579"/>
      <c r="BCT15" s="580">
        <f>BCS15/BCQ15</f>
        <v>0</v>
      </c>
      <c r="BCU15" s="508">
        <f>'Proy 2022 vs 2019'!JQ14*BCX$4</f>
        <v>28283.975999999999</v>
      </c>
      <c r="BCV15" s="508">
        <f>'Proy 2022 vs 2019'!JR14*BCX$4</f>
        <v>25738.418159999997</v>
      </c>
      <c r="BCW15" s="579"/>
      <c r="BCX15" s="580">
        <f>BCW15/BCU15</f>
        <v>0</v>
      </c>
      <c r="BCY15" s="508">
        <f>'Proy 2022 vs 2019'!JQ14*BDB$4</f>
        <v>28283.975999999999</v>
      </c>
      <c r="BCZ15" s="508">
        <f>'Proy 2022 vs 2019'!JR14*BDB$4</f>
        <v>25738.418159999997</v>
      </c>
      <c r="BDA15" s="579"/>
      <c r="BDB15" s="580">
        <f>BDA15/BCY15</f>
        <v>0</v>
      </c>
      <c r="BDC15" s="508">
        <f>'Proy 2022 vs 2019'!JQ14*BDF$4</f>
        <v>32997.972000000002</v>
      </c>
      <c r="BDD15" s="508">
        <f>'Proy 2022 vs 2019'!JR14*BDF$4</f>
        <v>30028.154520000004</v>
      </c>
      <c r="BDE15" s="579"/>
      <c r="BDF15" s="580">
        <f>BDE15/BDC15</f>
        <v>0</v>
      </c>
      <c r="BDG15" s="508">
        <f>'Proy 2022 vs 2019'!JQ14*BDJ$4</f>
        <v>37711.968000000001</v>
      </c>
      <c r="BDH15" s="508">
        <f>'Proy 2022 vs 2019'!JR14*BDJ$4</f>
        <v>34317.890879999999</v>
      </c>
      <c r="BDI15" s="579"/>
      <c r="BDJ15" s="580">
        <f>BDI15/BDG15</f>
        <v>0</v>
      </c>
      <c r="BDK15" s="508">
        <f>'Proy 2022 vs 2019'!JQ14*BDN$4</f>
        <v>51853.955999999998</v>
      </c>
      <c r="BDL15" s="508">
        <f>'Proy 2022 vs 2019'!JR14*BDN$4</f>
        <v>47187.09996</v>
      </c>
      <c r="BDM15" s="579"/>
      <c r="BDN15" s="580">
        <f>BDM15/BDK15</f>
        <v>0</v>
      </c>
      <c r="BDO15" s="494">
        <f>BCM15+BCQ15+BCU15+BCY15+BDC15+BDG15+BDK15</f>
        <v>235699.8</v>
      </c>
      <c r="BDP15" s="489">
        <f>BCN15+BCR15+BCV15+BCZ15+BDD15+BDH15+BDL15</f>
        <v>214486.81799999997</v>
      </c>
      <c r="BDQ15" s="643">
        <f>BCO15+BCS15+BCW15+BDA15+BDE15+BDI15+BDM15</f>
        <v>0</v>
      </c>
      <c r="BDR15" s="639">
        <f>BDQ15/BDO15</f>
        <v>0</v>
      </c>
      <c r="BDS15" s="508">
        <f>'Proy 2022 vs 2019'!JV14*BDV$4</f>
        <v>32132.548799999997</v>
      </c>
      <c r="BDT15" s="508">
        <f>'Proy 2022 vs 2019'!JW14*BDV$4</f>
        <v>29240.619407999999</v>
      </c>
      <c r="BDU15" s="579"/>
      <c r="BDV15" s="580">
        <f>BDU15/BDS15</f>
        <v>0</v>
      </c>
      <c r="BDW15" s="508">
        <f>'Proy 2022 vs 2019'!JV14*BDZ$4</f>
        <v>32132.548799999997</v>
      </c>
      <c r="BDX15" s="508">
        <f>'Proy 2022 vs 2019'!JW14*BDZ$4</f>
        <v>29240.619407999999</v>
      </c>
      <c r="BDY15" s="579"/>
      <c r="BDZ15" s="580">
        <f>BDY15/BDW15</f>
        <v>0</v>
      </c>
      <c r="BEA15" s="508">
        <f>'Proy 2022 vs 2019'!JV14*BED$4</f>
        <v>32132.548799999997</v>
      </c>
      <c r="BEB15" s="508">
        <f>'Proy 2022 vs 2019'!JW14*BED$4</f>
        <v>29240.619407999999</v>
      </c>
      <c r="BEC15" s="579"/>
      <c r="BED15" s="580">
        <f>BEC15/BEA15</f>
        <v>0</v>
      </c>
      <c r="BEE15" s="508">
        <v>14494.990400000001</v>
      </c>
      <c r="BEF15" s="508">
        <f>'Proy 2022 vs 2019'!JW14*BEH$4</f>
        <v>29240.619407999999</v>
      </c>
      <c r="BEG15" s="579"/>
      <c r="BEH15" s="580">
        <f>BEG15/BEE15</f>
        <v>0</v>
      </c>
      <c r="BEI15" s="508">
        <f>'Proy 2022 vs 2019'!JV14*BEL$4</f>
        <v>37487.973600000005</v>
      </c>
      <c r="BEJ15" s="508">
        <f>'Proy 2022 vs 2019'!JW14*BEL$4</f>
        <v>34114.055976000003</v>
      </c>
      <c r="BEK15" s="579"/>
      <c r="BEL15" s="580">
        <f>BEK15/BEI15</f>
        <v>0</v>
      </c>
      <c r="BEM15" s="508">
        <f>'Proy 2022 vs 2019'!JV14*BEP$4</f>
        <v>42843.398399999998</v>
      </c>
      <c r="BEN15" s="508">
        <f>'Proy 2022 vs 2019'!JW14*BEP$4</f>
        <v>38987.492544000001</v>
      </c>
      <c r="BEO15" s="579"/>
      <c r="BEP15" s="580">
        <f>BEO15/BEM15</f>
        <v>0</v>
      </c>
      <c r="BEQ15" s="508">
        <f>'Proy 2022 vs 2019'!JV14*BET$4</f>
        <v>58909.6728</v>
      </c>
      <c r="BER15" s="508">
        <f>'Proy 2022 vs 2019'!JW14*BET$4</f>
        <v>53607.802248</v>
      </c>
      <c r="BES15" s="579"/>
      <c r="BET15" s="580">
        <f>BES15/BEQ15</f>
        <v>0</v>
      </c>
      <c r="BEU15" s="494">
        <f>BDS15+BDW15+BEA15+BEE15+BEI15+BEM15+BEQ15</f>
        <v>250133.68160000001</v>
      </c>
      <c r="BEV15" s="489">
        <f>BDT15+BDX15+BEB15+BEF15+BEJ15+BEN15+BER15</f>
        <v>243671.8284</v>
      </c>
      <c r="BEW15" s="648">
        <f>BDU15+BDY15+BEC15+BEG15+BEK15+BEO15+BES15</f>
        <v>0</v>
      </c>
      <c r="BEX15" s="639">
        <f>BEW15/BEU15</f>
        <v>0</v>
      </c>
      <c r="BEY15" s="508">
        <f>'Proy 2022 vs 2019'!KF14*BFB$4</f>
        <v>49685.908799999997</v>
      </c>
      <c r="BEZ15" s="508">
        <f>'Proy 2022 vs 2019'!KG14*BFB$4</f>
        <v>45214.177007999999</v>
      </c>
      <c r="BFA15" s="613"/>
      <c r="BFB15" s="580">
        <f>BFA15/BEY15</f>
        <v>0</v>
      </c>
      <c r="BFC15" s="508">
        <f>'Proy 2022 vs 2019'!KF14*BFF$4</f>
        <v>49685.908799999997</v>
      </c>
      <c r="BFD15" s="508">
        <f>'Proy 2022 vs 2019'!KG14*BFF$4</f>
        <v>45214.177007999999</v>
      </c>
      <c r="BFE15" s="613"/>
      <c r="BFF15" s="580">
        <f>BFE15/BFC15</f>
        <v>0</v>
      </c>
      <c r="BFG15" s="508">
        <f>'Proy 2022 vs 2019'!KF14*BFJ$4</f>
        <v>49685.908799999997</v>
      </c>
      <c r="BFH15" s="508">
        <f>'Proy 2022 vs 2019'!KG14*BFJ$4</f>
        <v>45214.177007999999</v>
      </c>
      <c r="BFI15" s="613"/>
      <c r="BFJ15" s="580">
        <f>BFI15/BFG15</f>
        <v>0</v>
      </c>
      <c r="BFK15" s="508">
        <f>'Proy 2022 vs 2019'!KF14*BFN$4</f>
        <v>49685.908799999997</v>
      </c>
      <c r="BFL15" s="508">
        <f>'Proy 2022 vs 2019'!KG14*BFN$4</f>
        <v>45214.177007999999</v>
      </c>
      <c r="BFM15" s="613"/>
      <c r="BFN15" s="580">
        <f>BFM15/BFK15</f>
        <v>0</v>
      </c>
      <c r="BFO15" s="508">
        <f>'Proy 2022 vs 2019'!KF14*BFR$4</f>
        <v>57966.893600000003</v>
      </c>
      <c r="BFP15" s="508">
        <f>'Proy 2022 vs 2019'!KG14*BFR$4</f>
        <v>52749.873176000001</v>
      </c>
      <c r="BFQ15" s="613"/>
      <c r="BFR15" s="580">
        <f>BFQ15/BFO15</f>
        <v>0</v>
      </c>
      <c r="BFS15" s="508">
        <f>'Proy 2022 vs 2019'!KF14*BFV$4</f>
        <v>66247.878400000001</v>
      </c>
      <c r="BFT15" s="508">
        <f>'Proy 2022 vs 2019'!KG14*BFV$4</f>
        <v>60285.569343999996</v>
      </c>
      <c r="BFU15" s="613"/>
      <c r="BFV15" s="580">
        <f>BFU15/BFS15</f>
        <v>0</v>
      </c>
      <c r="BFW15" s="508">
        <f>'Proy 2022 vs 2019'!KF14*BFZ$4</f>
        <v>91090.832800000004</v>
      </c>
      <c r="BFX15" s="508">
        <f>'Proy 2022 vs 2019'!KG14*BFZ$4</f>
        <v>82892.657848000003</v>
      </c>
      <c r="BFY15" s="613"/>
      <c r="BFZ15" s="580">
        <f>BFY15/BFW15</f>
        <v>0</v>
      </c>
      <c r="BGA15" s="494">
        <f>BEY15+BFC15+BFG15+BFK15+BFO15+BFS15+BFW15</f>
        <v>414049.24</v>
      </c>
      <c r="BGB15" s="489">
        <f>BEZ15+BFD15+BFH15+BFL15+BFP15+BFT15+BFX15</f>
        <v>376784.80839999998</v>
      </c>
      <c r="BGC15" s="607">
        <f>BFA15+BFE15+BFI15+BFM15+BFQ15+BFU15+BFY15</f>
        <v>0</v>
      </c>
      <c r="BGD15" s="590">
        <f>BGC15/BGA15</f>
        <v>0</v>
      </c>
      <c r="BGE15" s="508">
        <f>'Proy 2022 vs 2019'!KK14*BGH$4</f>
        <v>65567.54879999999</v>
      </c>
      <c r="BGF15" s="508">
        <f>'Proy 2022 vs 2019'!KL14*BGH$4</f>
        <v>59666.469407999997</v>
      </c>
      <c r="BGG15" s="579"/>
      <c r="BGH15" s="580">
        <f>BGG15/BGE15</f>
        <v>0</v>
      </c>
      <c r="BGI15" s="508">
        <f>'Proy 2022 vs 2019'!KK14*BGL$4</f>
        <v>65567.54879999999</v>
      </c>
      <c r="BGJ15" s="508">
        <f>'Proy 2022 vs 2019'!KL14*BGL$4</f>
        <v>59666.469407999997</v>
      </c>
      <c r="BGK15" s="579"/>
      <c r="BGL15" s="580">
        <f>BGK15/BGI15</f>
        <v>0</v>
      </c>
      <c r="BGM15" s="508">
        <f>'Proy 2022 vs 2019'!KK14*BGP$4</f>
        <v>65567.54879999999</v>
      </c>
      <c r="BGN15" s="508">
        <f>'Proy 2022 vs 2019'!KL14*BGP$4</f>
        <v>59666.469407999997</v>
      </c>
      <c r="BGO15" s="579"/>
      <c r="BGP15" s="580">
        <f>BGO15/BGM15</f>
        <v>0</v>
      </c>
      <c r="BGQ15" s="508">
        <f>'Proy 2022 vs 2019'!KK14*BGT$4</f>
        <v>65567.54879999999</v>
      </c>
      <c r="BGR15" s="508">
        <f>'Proy 2022 vs 2019'!KL14*BGT$4</f>
        <v>59666.469407999997</v>
      </c>
      <c r="BGS15" s="579"/>
      <c r="BGT15" s="580">
        <f>BGS15/BGQ15</f>
        <v>0</v>
      </c>
      <c r="BGU15" s="508">
        <f>'Proy 2022 vs 2019'!KK14*BGX$4</f>
        <v>76495.473600000012</v>
      </c>
      <c r="BGV15" s="508">
        <f>'Proy 2022 vs 2019'!KL14*BGX$4</f>
        <v>69610.880976</v>
      </c>
      <c r="BGW15" s="579"/>
      <c r="BGX15" s="580">
        <f>BGW15/BGU15</f>
        <v>0</v>
      </c>
      <c r="BGY15" s="508">
        <f>'Proy 2022 vs 2019'!KK14*BHB$4</f>
        <v>87423.398400000005</v>
      </c>
      <c r="BGZ15" s="508">
        <f>'Proy 2022 vs 2019'!KL14*BHB$4</f>
        <v>79555.292543999996</v>
      </c>
      <c r="BHA15" s="579"/>
      <c r="BHB15" s="580">
        <f>BHA15/BGY15</f>
        <v>0</v>
      </c>
      <c r="BHC15" s="508">
        <f>'Proy 2022 vs 2019'!KK14*BHF$4</f>
        <v>120207.1728</v>
      </c>
      <c r="BHD15" s="508">
        <f>'Proy 2022 vs 2019'!KL14*BHF$4</f>
        <v>109388.527248</v>
      </c>
      <c r="BHE15" s="579"/>
      <c r="BHF15" s="580">
        <f>BHE15/BHC15</f>
        <v>0</v>
      </c>
      <c r="BHG15" s="494">
        <f>BGE15+BGI15+BGM15+BGQ15+BGU15+BGY15+BHC15</f>
        <v>546396.24</v>
      </c>
      <c r="BHH15" s="489">
        <f>BGF15+BGJ15+BGN15+BGR15+BGV15+BGZ15+BHD15</f>
        <v>497220.5784</v>
      </c>
      <c r="BHI15" s="608">
        <f>BGG15+BGK15+BGO15+BGS15+BGW15+BHA15+BHE15</f>
        <v>0</v>
      </c>
      <c r="BHJ15" s="590">
        <f>BHI15/BHG15</f>
        <v>0</v>
      </c>
      <c r="BHK15" s="508">
        <f>'Proy 2022 vs 2019'!KP14*BHN$4</f>
        <v>84950.441999999995</v>
      </c>
      <c r="BHL15" s="508">
        <f>'Proy 2022 vs 2019'!KQ14*BHN$4</f>
        <v>77304.902220000004</v>
      </c>
      <c r="BHM15" s="579"/>
      <c r="BHN15" s="580">
        <f>BHM15/BHK15</f>
        <v>0</v>
      </c>
      <c r="BHO15" s="508">
        <f>'Proy 2022 vs 2019'!KP14*BHR$4</f>
        <v>84950.441999999995</v>
      </c>
      <c r="BHP15" s="508">
        <f>'Proy 2022 vs 2019'!KQ14*BHR$4</f>
        <v>77304.902220000004</v>
      </c>
      <c r="BHQ15" s="579"/>
      <c r="BHR15" s="580">
        <f>BHQ15/BHO15</f>
        <v>0</v>
      </c>
      <c r="BHS15" s="508">
        <f>'Proy 2022 vs 2019'!KP14*BHV$4</f>
        <v>84950.441999999995</v>
      </c>
      <c r="BHT15" s="508">
        <f>'Proy 2022 vs 2019'!KQ14*BHV$4</f>
        <v>77304.902220000004</v>
      </c>
      <c r="BHU15" s="579"/>
      <c r="BHV15" s="580">
        <f>BHU15/BHS15</f>
        <v>0</v>
      </c>
      <c r="BHW15" s="508">
        <f>'Proy 2022 vs 2019'!KP14*BHZ$4</f>
        <v>84950.441999999995</v>
      </c>
      <c r="BHX15" s="508">
        <f>'Proy 2022 vs 2019'!KQ14*BHZ$4</f>
        <v>77304.902220000004</v>
      </c>
      <c r="BHY15" s="579"/>
      <c r="BHZ15" s="580">
        <f>BHY15/BHW15</f>
        <v>0</v>
      </c>
      <c r="BIA15" s="508">
        <f>'Proy 2022 vs 2019'!KP14*BID$4</f>
        <v>99108.849000000002</v>
      </c>
      <c r="BIB15" s="508">
        <f>'Proy 2022 vs 2019'!KQ14*BID$4</f>
        <v>90189.052590000007</v>
      </c>
      <c r="BIC15" s="579"/>
      <c r="BID15" s="580">
        <f>BIC15/BIA15</f>
        <v>0</v>
      </c>
      <c r="BIE15" s="508">
        <f>'Proy 2022 vs 2019'!KP14*BIH$4</f>
        <v>113267.25599999999</v>
      </c>
      <c r="BIF15" s="508">
        <f>'Proy 2022 vs 2019'!KQ14*BIH$4</f>
        <v>103073.20296000001</v>
      </c>
      <c r="BIG15" s="579"/>
      <c r="BIH15" s="580">
        <f>BIG15/BIE15</f>
        <v>0</v>
      </c>
      <c r="BII15" s="508">
        <f>'Proy 2022 vs 2019'!KP14*BIL$4</f>
        <v>155742.47699999998</v>
      </c>
      <c r="BIJ15" s="508">
        <f>'Proy 2022 vs 2019'!KQ14*BIL$4</f>
        <v>141725.65406999999</v>
      </c>
      <c r="BIK15" s="579"/>
      <c r="BIL15" s="580">
        <f>BIK15/BII15</f>
        <v>0</v>
      </c>
      <c r="BIM15" s="494">
        <f>BHK15+BHO15+BHS15+BHW15+BIA15+BIE15+BII15</f>
        <v>707920.34999999986</v>
      </c>
      <c r="BIN15" s="489">
        <f>BHL15+BHP15+BHT15+BHX15+BIB15+BIF15+BIJ15</f>
        <v>644207.51850000001</v>
      </c>
      <c r="BIO15" s="608">
        <f>BHM15+BHQ15+BHU15+BHY15+BIC15+BIG15+BIK15</f>
        <v>0</v>
      </c>
      <c r="BIP15" s="590">
        <f>BIO15/BIM15</f>
        <v>0</v>
      </c>
      <c r="BIQ15" s="508">
        <f>'Proy 2022 vs 2019'!KU14*BIT$4</f>
        <v>65643.957599999994</v>
      </c>
      <c r="BIR15" s="508">
        <f>'Proy 2022 vs 2019'!KV14*BIT$4</f>
        <v>59736.001415999992</v>
      </c>
      <c r="BIS15" s="579"/>
      <c r="BIT15" s="580">
        <f>BIS15/BIQ15</f>
        <v>0</v>
      </c>
      <c r="BIU15" s="508">
        <f>'Proy 2022 vs 2019'!KU14*BIX$4</f>
        <v>65643.957599999994</v>
      </c>
      <c r="BIV15" s="508">
        <f>'Proy 2022 vs 2019'!KV14*BIX$4</f>
        <v>59736.001415999992</v>
      </c>
      <c r="BIW15" s="579"/>
      <c r="BIX15" s="580">
        <f>BIW15/BIU15</f>
        <v>0</v>
      </c>
      <c r="BIY15" s="508">
        <f>'Proy 2022 vs 2019'!KU14*BJB$4</f>
        <v>65643.957599999994</v>
      </c>
      <c r="BIZ15" s="508">
        <f>'Proy 2022 vs 2019'!KV14*BJB$4</f>
        <v>59736.001415999992</v>
      </c>
      <c r="BJA15" s="579"/>
      <c r="BJB15" s="580">
        <f>BJA15/BIY15</f>
        <v>0</v>
      </c>
      <c r="BJC15" s="508">
        <f>'Proy 2022 vs 2019'!KU14*BJF$4</f>
        <v>65643.957599999994</v>
      </c>
      <c r="BJD15" s="508">
        <f>'Proy 2022 vs 2019'!KV14*BJF$4</f>
        <v>59736.001415999992</v>
      </c>
      <c r="BJE15" s="579"/>
      <c r="BJF15" s="580">
        <f>BJE15/BJC15</f>
        <v>0</v>
      </c>
      <c r="BJG15" s="508">
        <f>'Proy 2022 vs 2019'!KU14*BJJ$4</f>
        <v>76584.617200000008</v>
      </c>
      <c r="BJH15" s="508">
        <f>'Proy 2022 vs 2019'!KV14*BJJ$4</f>
        <v>69692.001652000006</v>
      </c>
      <c r="BJI15" s="579"/>
      <c r="BJJ15" s="580">
        <f>BJI15/BJG15</f>
        <v>0</v>
      </c>
      <c r="BJK15" s="508">
        <f>'Proy 2022 vs 2019'!KU14*BJN$4</f>
        <v>87525.276799999992</v>
      </c>
      <c r="BJL15" s="508">
        <f>'Proy 2022 vs 2019'!KV14*BJN$4</f>
        <v>79648.001887999999</v>
      </c>
      <c r="BJM15" s="579"/>
      <c r="BJN15" s="580">
        <f>BJM15/BJK15</f>
        <v>0</v>
      </c>
      <c r="BJO15" s="508">
        <f>'Proy 2022 vs 2019'!KU14*BJR$4</f>
        <v>120347.25559999999</v>
      </c>
      <c r="BJP15" s="508">
        <f>'Proy 2022 vs 2019'!KV14*BJR$4</f>
        <v>109516.00259599999</v>
      </c>
      <c r="BJQ15" s="579"/>
      <c r="BJR15" s="580">
        <f>BJQ15/BJO15</f>
        <v>0</v>
      </c>
      <c r="BJS15" s="494">
        <f>BIQ15+BIU15+BIY15+BJC15+BJG15+BJK15+BJO15</f>
        <v>547032.98</v>
      </c>
      <c r="BJT15" s="489">
        <f>BIR15+BIV15+BIZ15+BJD15+BJH15+BJL15+BJP15</f>
        <v>497800.01179999992</v>
      </c>
      <c r="BJU15" s="589">
        <f>BIS15+BIW15+BJA15+BJE15+BJI15+BJM15+BJQ15</f>
        <v>0</v>
      </c>
      <c r="BJV15" s="590">
        <f>BJU15/BJS15</f>
        <v>0</v>
      </c>
      <c r="BJW15" s="508">
        <f>'Proy 2022 vs 2019'!KZ14*BJZ$4</f>
        <v>16391.7228</v>
      </c>
      <c r="BJX15" s="508">
        <f>'Proy 2022 vs 2019'!LA14*BJZ$4</f>
        <v>14916.467748000001</v>
      </c>
      <c r="BJY15" s="579"/>
      <c r="BJZ15" s="580">
        <f>BJY15/BJW15</f>
        <v>0</v>
      </c>
      <c r="BKA15" s="508">
        <f>'Proy 2022 vs 2019'!KZ14*BKD$4</f>
        <v>16391.7228</v>
      </c>
      <c r="BKB15" s="508">
        <f>'Proy 2022 vs 2019'!LA14*BKD$4</f>
        <v>14916.467748000001</v>
      </c>
      <c r="BKC15" s="579"/>
      <c r="BKD15" s="580">
        <f>BKC15/BKA15</f>
        <v>0</v>
      </c>
      <c r="BKE15" s="508">
        <f>'Proy 2022 vs 2019'!KZ14*BKH$4</f>
        <v>16391.7228</v>
      </c>
      <c r="BKF15" s="508">
        <f>'Proy 2022 vs 2019'!LA14*BKH$4</f>
        <v>14916.467748000001</v>
      </c>
      <c r="BKG15" s="579"/>
      <c r="BKH15" s="580">
        <f>BKG15/BKE15</f>
        <v>0</v>
      </c>
      <c r="BKI15" s="508">
        <f>'Proy 2022 vs 2019'!KZ14*BKL$4</f>
        <v>16391.7228</v>
      </c>
      <c r="BKJ15" s="508">
        <f>'Proy 2022 vs 2019'!LA14*BKL$4</f>
        <v>14916.467748000001</v>
      </c>
      <c r="BKK15" s="579"/>
      <c r="BKL15" s="580">
        <f>BKK15/BKI15</f>
        <v>0</v>
      </c>
      <c r="BKM15" s="508">
        <f>'Proy 2022 vs 2019'!KZ14*BKP$4</f>
        <v>19123.676600000003</v>
      </c>
      <c r="BKN15" s="508">
        <f>'Proy 2022 vs 2019'!LA14*BKP$4</f>
        <v>17402.545706000004</v>
      </c>
      <c r="BKO15" s="579"/>
      <c r="BKP15" s="580">
        <f>BKO15/BKM15</f>
        <v>0</v>
      </c>
      <c r="BKQ15" s="508">
        <f>'Proy 2022 vs 2019'!KZ14*BKT$4</f>
        <v>21855.630400000002</v>
      </c>
      <c r="BKR15" s="508">
        <f>'Proy 2022 vs 2019'!LA14*BKT$4</f>
        <v>19888.623664000002</v>
      </c>
      <c r="BKS15" s="579"/>
      <c r="BKT15" s="580">
        <f>BKS15/BKQ15</f>
        <v>0</v>
      </c>
      <c r="BKU15" s="508">
        <f>'Proy 2022 vs 2019'!KZ14*BKX$4</f>
        <v>30051.4918</v>
      </c>
      <c r="BKV15" s="508">
        <f>'Proy 2022 vs 2019'!LA14*BKX$4</f>
        <v>27346.857538000004</v>
      </c>
      <c r="BKW15" s="579"/>
      <c r="BKX15" s="580">
        <f>BKW15/BKU15</f>
        <v>0</v>
      </c>
      <c r="BKY15" s="494">
        <f>BJW15+BKA15+BKE15+BKI15+BKM15+BKQ15+BKU15</f>
        <v>136597.69</v>
      </c>
      <c r="BKZ15" s="489">
        <f>BJX15+BKB15+BKF15+BKJ15+BKN15+BKR15+BKV15</f>
        <v>124303.89790000001</v>
      </c>
      <c r="BLA15" s="589">
        <f>BJY15+BKC15+BKG15+BKK15+BKO15+BKS15+BKW15</f>
        <v>0</v>
      </c>
      <c r="BLB15" s="590">
        <f>BLA15/BKY15</f>
        <v>0</v>
      </c>
    </row>
    <row r="16" spans="2:1666" ht="15.75" customHeight="1">
      <c r="B16" s="713" t="s">
        <v>18</v>
      </c>
      <c r="C16" s="508">
        <f>'Proy 2022 vs 2019'!$C$6*$F$4</f>
        <v>9529.1268</v>
      </c>
      <c r="D16" s="508">
        <f>'Proy 2022 vs 2019'!D15*$F$4</f>
        <v>9488.2103399999996</v>
      </c>
      <c r="E16" s="613"/>
      <c r="F16" s="580">
        <f>E16/C16</f>
        <v>0</v>
      </c>
      <c r="G16" s="738">
        <f>'Proy 2022 vs 2019'!C15*$J$4</f>
        <v>11162.600399999999</v>
      </c>
      <c r="H16" s="508">
        <f>'Proy 2022 vs 2019'!D15*$J$4</f>
        <v>9488.2103399999996</v>
      </c>
      <c r="I16" s="613"/>
      <c r="J16" s="580">
        <f>I16/G16</f>
        <v>0</v>
      </c>
      <c r="K16" s="508">
        <f>'Proy 2022 vs 2019'!C15*$N$4</f>
        <v>11162.600399999999</v>
      </c>
      <c r="L16" s="508">
        <f>'Proy 2022 vs 2019'!D15*N$4</f>
        <v>9488.2103399999996</v>
      </c>
      <c r="M16" s="613"/>
      <c r="N16" s="580">
        <f>M16/K16</f>
        <v>0</v>
      </c>
      <c r="O16" s="508">
        <f>'Proy 2022 vs 2019'!C15*R$4</f>
        <v>11162.600399999999</v>
      </c>
      <c r="P16" s="508">
        <f>'Proy 2022 vs 2019'!D15*$R$4</f>
        <v>9488.2103399999996</v>
      </c>
      <c r="Q16" s="613"/>
      <c r="R16" s="580">
        <f>Q16/O16</f>
        <v>0</v>
      </c>
      <c r="S16" s="508">
        <f>'Proy 2022 vs 2019'!C15*V$4</f>
        <v>13023.033800000001</v>
      </c>
      <c r="T16" s="508">
        <f>'Proy 2022 vs 2019'!D15*V$4</f>
        <v>11069.578730000001</v>
      </c>
      <c r="U16" s="613"/>
      <c r="V16" s="580">
        <f>U16/S16</f>
        <v>0</v>
      </c>
      <c r="W16" s="508">
        <f>'Proy 2022 vs 2019'!C15*Z$4</f>
        <v>14883.467199999999</v>
      </c>
      <c r="X16" s="508">
        <f>'Proy 2022 vs 2019'!D15*Z$4</f>
        <v>12650.947120000001</v>
      </c>
      <c r="Y16" s="613"/>
      <c r="Z16" s="580">
        <f>Y16/W16</f>
        <v>0</v>
      </c>
      <c r="AA16" s="508">
        <f>'Proy 2022 vs 2019'!C15*AD$4</f>
        <v>20464.767400000001</v>
      </c>
      <c r="AB16" s="508">
        <f>'Proy 2022 vs 2019'!D15*AD$4</f>
        <v>17395.05229</v>
      </c>
      <c r="AC16" s="613"/>
      <c r="AD16" s="580">
        <f>AC16/AA16</f>
        <v>0</v>
      </c>
      <c r="AE16" s="494">
        <f>C16+G16+K16+O16+S16+W16+AA16</f>
        <v>91388.196400000001</v>
      </c>
      <c r="AF16" s="489">
        <f>D16+H16+L16+P16+T16+X16+AB16</f>
        <v>79068.419499999989</v>
      </c>
      <c r="AG16" s="607">
        <f>E16+I16+M16+Q16+U16+Y16+AC16</f>
        <v>0</v>
      </c>
      <c r="AH16" s="590">
        <f>AG16/AE16</f>
        <v>0</v>
      </c>
      <c r="AI16" s="508">
        <f>'Proy 2022 vs 2019'!H15*AL$4</f>
        <v>10098.449999999999</v>
      </c>
      <c r="AJ16" s="526">
        <f>'Proy 2022 vs 2019'!I15*AL$4</f>
        <v>8583.682499999999</v>
      </c>
      <c r="AK16" s="579"/>
      <c r="AL16" s="580">
        <f>AK16/AI16</f>
        <v>0</v>
      </c>
      <c r="AM16" s="508">
        <f>'Proy 2022 vs 2019'!H15*AP$4</f>
        <v>10098.449999999999</v>
      </c>
      <c r="AN16" s="508">
        <f>'Proy 2022 vs 2019'!I15*AP$4</f>
        <v>8583.682499999999</v>
      </c>
      <c r="AO16" s="579"/>
      <c r="AP16" s="580">
        <f>AO16/AM16</f>
        <v>0</v>
      </c>
      <c r="AQ16" s="508">
        <f>'Proy 2022 vs 2019'!H15*AT$4</f>
        <v>10098.449999999999</v>
      </c>
      <c r="AR16" s="508">
        <f>'Proy 2022 vs 2019'!I15*AT$4</f>
        <v>8583.682499999999</v>
      </c>
      <c r="AS16" s="579"/>
      <c r="AT16" s="580">
        <f>AS16/AQ16</f>
        <v>0</v>
      </c>
      <c r="AU16" s="508">
        <f>'Proy 2022 vs 2019'!H15*AX$4</f>
        <v>10098.449999999999</v>
      </c>
      <c r="AV16" s="508">
        <f>'Proy 2022 vs 2019'!I15*AX$4</f>
        <v>8583.682499999999</v>
      </c>
      <c r="AW16" s="579"/>
      <c r="AX16" s="580">
        <f>AW16/AU16</f>
        <v>0</v>
      </c>
      <c r="AY16" s="508">
        <f>'Proy 2022 vs 2019'!H15*BB$4</f>
        <v>11781.525000000001</v>
      </c>
      <c r="AZ16" s="508">
        <f>'Proy 2022 vs 2019'!I15*BB$4</f>
        <v>10014.296250000001</v>
      </c>
      <c r="BA16" s="579"/>
      <c r="BB16" s="580">
        <f>BA16/AY16</f>
        <v>0</v>
      </c>
      <c r="BC16" s="508">
        <f>'Proy 2022 vs 2019'!H15*BF$4</f>
        <v>13464.6</v>
      </c>
      <c r="BD16" s="508">
        <f>'Proy 2022 vs 2019'!I15*BF$4</f>
        <v>11444.91</v>
      </c>
      <c r="BE16" s="579"/>
      <c r="BF16" s="580">
        <f>BE16/BC16</f>
        <v>0</v>
      </c>
      <c r="BG16" s="508">
        <f>'Proy 2022 vs 2019'!H15*BJ$4</f>
        <v>18513.825000000001</v>
      </c>
      <c r="BH16" s="508">
        <f>'Proy 2022 vs 2019'!I15*BJ$4</f>
        <v>15736.751249999999</v>
      </c>
      <c r="BI16" s="579"/>
      <c r="BJ16" s="580">
        <f>BI16/BG16</f>
        <v>0</v>
      </c>
      <c r="BK16" s="494">
        <f>AI16+AM16+AQ16+AU16+AY16+BC16+BG16</f>
        <v>84153.75</v>
      </c>
      <c r="BL16" s="489">
        <f>AJ16+AN16+AR16+AV16+AZ16+BD16+BH16</f>
        <v>71530.6875</v>
      </c>
      <c r="BM16" s="608">
        <f>AK16+AO16+AS16+AW16+BA16+BE16+BI16</f>
        <v>0</v>
      </c>
      <c r="BN16" s="590">
        <f>BM16/BK16</f>
        <v>0</v>
      </c>
      <c r="BO16" s="508">
        <f>'Proy 2022 vs 2019'!M15*BR$4</f>
        <v>10719.4944</v>
      </c>
      <c r="BP16" s="508">
        <f>'Proy 2022 vs 2019'!N15*BR$4</f>
        <v>9111.5702399999991</v>
      </c>
      <c r="BQ16" s="579"/>
      <c r="BR16" s="580">
        <f>BQ16/BO16</f>
        <v>0</v>
      </c>
      <c r="BS16" s="508">
        <f>'Proy 2022 vs 2019'!M15*BV$4</f>
        <v>10719.4944</v>
      </c>
      <c r="BT16" s="508">
        <f>'Proy 2022 vs 2019'!N15*BV$4</f>
        <v>9111.5702399999991</v>
      </c>
      <c r="BU16" s="579"/>
      <c r="BV16" s="580">
        <f>BU16/BS16</f>
        <v>0</v>
      </c>
      <c r="BW16" s="508">
        <f>'Proy 2022 vs 2019'!M15*BZ$4</f>
        <v>10719.4944</v>
      </c>
      <c r="BX16" s="508">
        <f>'Proy 2022 vs 2019'!N15*BZ$4</f>
        <v>9111.5702399999991</v>
      </c>
      <c r="BY16" s="579"/>
      <c r="BZ16" s="580">
        <f>BY16/BW16</f>
        <v>0</v>
      </c>
      <c r="CA16" s="508">
        <f>'Proy 2022 vs 2019'!M15*CD$4</f>
        <v>10719.4944</v>
      </c>
      <c r="CB16" s="508">
        <f>'Proy 2022 vs 2019'!N15*CD$4</f>
        <v>9111.5702399999991</v>
      </c>
      <c r="CC16" s="579"/>
      <c r="CD16" s="580">
        <f>CC16/CA16</f>
        <v>0</v>
      </c>
      <c r="CE16" s="508">
        <f>'Proy 2022 vs 2019'!M15*CH$4</f>
        <v>12506.076800000001</v>
      </c>
      <c r="CF16" s="508">
        <f>'Proy 2022 vs 2019'!N15*CH$4</f>
        <v>10630.165279999999</v>
      </c>
      <c r="CG16" s="579"/>
      <c r="CH16" s="580">
        <f>CG16/CE16</f>
        <v>0</v>
      </c>
      <c r="CI16" s="508">
        <f>'Proy 2022 vs 2019'!M15*CL$4</f>
        <v>14292.6592</v>
      </c>
      <c r="CJ16" s="508">
        <f>'Proy 2022 vs 2019'!N15*CL$4</f>
        <v>12148.760319999999</v>
      </c>
      <c r="CK16" s="579"/>
      <c r="CL16" s="580">
        <f>CK16/CI16</f>
        <v>0</v>
      </c>
      <c r="CM16" s="508">
        <f>'Proy 2022 vs 2019'!M15*CP$4</f>
        <v>19652.4064</v>
      </c>
      <c r="CN16" s="508">
        <f>'Proy 2022 vs 2019'!N15*CP$4</f>
        <v>16704.545439999998</v>
      </c>
      <c r="CO16" s="579"/>
      <c r="CP16" s="580">
        <f>CO16/CM16</f>
        <v>0</v>
      </c>
      <c r="CQ16" s="494">
        <f>BO16+BS16+BW16+CA16+CE16+CI16+CM16</f>
        <v>89329.12</v>
      </c>
      <c r="CR16" s="489">
        <f>BP16+BT16+BX16+CB16+CF16+CJ16+CN16</f>
        <v>75929.751999999993</v>
      </c>
      <c r="CS16" s="608">
        <f>BQ16+BU16+BY16+CC16+CG16+CK16+CO16</f>
        <v>0</v>
      </c>
      <c r="CT16" s="590">
        <f>CS16/CQ16</f>
        <v>0</v>
      </c>
      <c r="CU16" s="508">
        <f>'Proy 2022 vs 2019'!R15*CX$4</f>
        <v>11238.724799999998</v>
      </c>
      <c r="CV16" s="508">
        <f>'Proy 2022 vs 2019'!S15*CX$4</f>
        <v>7754.7201119999991</v>
      </c>
      <c r="CW16" s="579"/>
      <c r="CX16" s="580">
        <f>CW16/CU16</f>
        <v>0</v>
      </c>
      <c r="CY16" s="508">
        <f>'Proy 2022 vs 2019'!R15*DB$4</f>
        <v>11238.724799999998</v>
      </c>
      <c r="CZ16" s="508">
        <f>'Proy 2022 vs 2019'!S15*DB$4</f>
        <v>7754.7201119999991</v>
      </c>
      <c r="DA16" s="579"/>
      <c r="DB16" s="580">
        <f>DA16/CY16</f>
        <v>0</v>
      </c>
      <c r="DC16" s="508">
        <f>'Proy 2022 vs 2019'!R15*DF$4</f>
        <v>11238.724799999998</v>
      </c>
      <c r="DD16" s="508">
        <f>'Proy 2022 vs 2019'!S15*DF$4</f>
        <v>7754.7201119999991</v>
      </c>
      <c r="DE16" s="579"/>
      <c r="DF16" s="580">
        <f>DE16/DC16</f>
        <v>0</v>
      </c>
      <c r="DG16" s="508">
        <f>'Proy 2022 vs 2019'!R15*DJ$4</f>
        <v>11238.724799999998</v>
      </c>
      <c r="DH16" s="508">
        <f>'Proy 2022 vs 2019'!S15*DJ$4</f>
        <v>7754.7201119999991</v>
      </c>
      <c r="DI16" s="579"/>
      <c r="DJ16" s="580">
        <f>DI16/DG16</f>
        <v>0</v>
      </c>
      <c r="DK16" s="508">
        <f>'Proy 2022 vs 2019'!R15*DN$4</f>
        <v>13111.845600000001</v>
      </c>
      <c r="DL16" s="508">
        <f>'Proy 2022 vs 2019'!S15*DN$4</f>
        <v>9047.1734639999995</v>
      </c>
      <c r="DM16" s="579"/>
      <c r="DN16" s="580">
        <f>DM16/DK16</f>
        <v>0</v>
      </c>
      <c r="DO16" s="508">
        <f>'Proy 2022 vs 2019'!R15*DR$4</f>
        <v>14984.966399999999</v>
      </c>
      <c r="DP16" s="508">
        <f>'Proy 2022 vs 2019'!S15*DR$4</f>
        <v>10339.626816</v>
      </c>
      <c r="DQ16" s="579"/>
      <c r="DR16" s="580">
        <f>DQ16/DO16</f>
        <v>0</v>
      </c>
      <c r="DS16" s="508">
        <f>'Proy 2022 vs 2019'!R15*DV$4</f>
        <v>20604.328799999999</v>
      </c>
      <c r="DT16" s="508">
        <f>'Proy 2022 vs 2019'!S15*DV$4</f>
        <v>14216.986871999999</v>
      </c>
      <c r="DU16" s="579"/>
      <c r="DV16" s="580">
        <f>DU16/DS16</f>
        <v>0</v>
      </c>
      <c r="DW16" s="494">
        <f>CU16+CY16+DC16+DG16+DK16+DO16+DS16</f>
        <v>93656.04</v>
      </c>
      <c r="DX16" s="489">
        <f>CV16+CZ16+DD16+DH16+DL16+DP16+DT16</f>
        <v>64622.667599999993</v>
      </c>
      <c r="DY16" s="589">
        <f>CW16+DA16+DE16+DI16+DM16+DQ16+DU16</f>
        <v>0</v>
      </c>
      <c r="DZ16" s="590">
        <f>DY16/DW16</f>
        <v>0</v>
      </c>
      <c r="EA16" s="508">
        <f>'Proy 2022 vs 2019'!AB15*ED$4</f>
        <v>11484.8244</v>
      </c>
      <c r="EB16" s="508">
        <f>'Proy 2022 vs 2019'!AC15*ED$4</f>
        <v>7924.5288359999986</v>
      </c>
      <c r="EC16" s="613"/>
      <c r="ED16" s="580">
        <f>EC16/EA16</f>
        <v>0</v>
      </c>
      <c r="EE16" s="508">
        <f>'Proy 2022 vs 2019'!AB15*EH$4</f>
        <v>11484.8244</v>
      </c>
      <c r="EF16" s="508">
        <f>'Proy 2022 vs 2019'!AC15*EH$4</f>
        <v>7924.5288359999986</v>
      </c>
      <c r="EG16" s="579"/>
      <c r="EH16" s="580">
        <f>EG16/EE16</f>
        <v>0</v>
      </c>
      <c r="EI16" s="508">
        <f>'Proy 2022 vs 2019'!AB15*EL$4</f>
        <v>11484.8244</v>
      </c>
      <c r="EJ16" s="508">
        <f>'Proy 2022 vs 2019'!AC15*EL$4</f>
        <v>7924.5288359999986</v>
      </c>
      <c r="EK16" s="579"/>
      <c r="EL16" s="580">
        <f>EK16/EI16</f>
        <v>0</v>
      </c>
      <c r="EM16" s="508">
        <f>'Proy 2022 vs 2019'!AB15*EP$4</f>
        <v>11484.8244</v>
      </c>
      <c r="EN16" s="508">
        <f>'Proy 2022 vs 2019'!AC15*EP$4</f>
        <v>7924.5288359999986</v>
      </c>
      <c r="EO16" s="579"/>
      <c r="EP16" s="580">
        <f>EO16/EM16</f>
        <v>0</v>
      </c>
      <c r="EQ16" s="508">
        <f>'Proy 2022 vs 2019'!AB15*ET$4</f>
        <v>13398.961800000001</v>
      </c>
      <c r="ER16" s="508">
        <f>'Proy 2022 vs 2019'!AC15*ET$4</f>
        <v>9245.2836420000003</v>
      </c>
      <c r="ES16" s="579"/>
      <c r="ET16" s="580">
        <f>ES16/EQ16</f>
        <v>0</v>
      </c>
      <c r="EU16" s="508">
        <f>'Proy 2022 vs 2019'!AB15*EX$4</f>
        <v>15313.099199999999</v>
      </c>
      <c r="EV16" s="508">
        <f>'Proy 2022 vs 2019'!AC15*EX$4</f>
        <v>10566.038447999999</v>
      </c>
      <c r="EW16" s="579"/>
      <c r="EX16" s="580">
        <f>EW16/EU16</f>
        <v>0</v>
      </c>
      <c r="EY16" s="508">
        <f>'Proy 2022 vs 2019'!AB15*FB$4</f>
        <v>21055.511399999999</v>
      </c>
      <c r="EZ16" s="508">
        <f>'Proy 2022 vs 2019'!AC15*FB$4</f>
        <v>14528.302865999998</v>
      </c>
      <c r="FA16" s="579"/>
      <c r="FB16" s="580">
        <f>FA16/EY16</f>
        <v>0</v>
      </c>
      <c r="FC16" s="494">
        <f>EA16+EE16+EI16+EM16+EQ16+EU16+EY16</f>
        <v>95706.87</v>
      </c>
      <c r="FD16" s="489">
        <f>EB16+EF16+EJ16+EN16+ER16+EV16+EZ16</f>
        <v>66037.74029999999</v>
      </c>
      <c r="FE16" s="670">
        <f>EC16+EG16+EK16+EO16+ES16+EW16+FA16</f>
        <v>0</v>
      </c>
      <c r="FF16" s="663">
        <f>FE16/FC16</f>
        <v>0</v>
      </c>
      <c r="FG16" s="508">
        <f>'Proy 2022 vs 2019'!AG15*FJ$4</f>
        <v>14807.487599999999</v>
      </c>
      <c r="FH16" s="508">
        <f>'Proy 2022 vs 2019'!AH15*FJ$4</f>
        <v>10809.465947999999</v>
      </c>
      <c r="FI16" s="579"/>
      <c r="FJ16" s="580">
        <f>FI16/FG16</f>
        <v>0</v>
      </c>
      <c r="FK16" s="508">
        <f>'Proy 2022 vs 2019'!AG15*FN$4</f>
        <v>14807.487599999999</v>
      </c>
      <c r="FL16" s="508">
        <f>'Proy 2022 vs 2019'!AH15*FN$4</f>
        <v>10809.465947999999</v>
      </c>
      <c r="FM16" s="579"/>
      <c r="FN16" s="580">
        <f>FM16/FK16</f>
        <v>0</v>
      </c>
      <c r="FO16" s="508">
        <f>'Proy 2022 vs 2019'!AG15*FR$4</f>
        <v>14807.487599999999</v>
      </c>
      <c r="FP16" s="508">
        <f>'Proy 2022 vs 2019'!AH15*FR$4</f>
        <v>10809.465947999999</v>
      </c>
      <c r="FQ16" s="579"/>
      <c r="FR16" s="580">
        <f>FQ16/FO16</f>
        <v>0</v>
      </c>
      <c r="FS16" s="508">
        <f>'Proy 2022 vs 2019'!AG15*FV$4</f>
        <v>14807.487599999999</v>
      </c>
      <c r="FT16" s="508">
        <f>'Proy 2022 vs 2019'!AH15*FV$4</f>
        <v>10809.465947999999</v>
      </c>
      <c r="FU16" s="579"/>
      <c r="FV16" s="580">
        <f>FU16/FS16</f>
        <v>0</v>
      </c>
      <c r="FW16" s="508">
        <f>'Proy 2022 vs 2019'!AG15*FZ$4</f>
        <v>17275.4022</v>
      </c>
      <c r="FX16" s="508">
        <f>'Proy 2022 vs 2019'!AH15*FZ$4</f>
        <v>12611.043606000001</v>
      </c>
      <c r="FY16" s="579"/>
      <c r="FZ16" s="580">
        <f>FY16/FW16</f>
        <v>0</v>
      </c>
      <c r="GA16" s="508">
        <f>'Proy 2022 vs 2019'!AG15*GD$4</f>
        <v>19743.316800000001</v>
      </c>
      <c r="GB16" s="508">
        <f>'Proy 2022 vs 2019'!AH15*GD$4</f>
        <v>14412.621263999999</v>
      </c>
      <c r="GC16" s="579"/>
      <c r="GD16" s="580">
        <f>GC16/GA16</f>
        <v>0</v>
      </c>
      <c r="GE16" s="508">
        <f>'Proy 2022 vs 2019'!AG15*GH$4</f>
        <v>27147.060600000001</v>
      </c>
      <c r="GF16" s="508">
        <f>'Proy 2022 vs 2019'!AH15*GH$4</f>
        <v>19817.354238</v>
      </c>
      <c r="GG16" s="579"/>
      <c r="GH16" s="580">
        <f>GG16/GE16</f>
        <v>0</v>
      </c>
      <c r="GI16" s="494">
        <f>FG16+FK16+FO16+FS16+FW16+GA16+GE16</f>
        <v>123395.73</v>
      </c>
      <c r="GJ16" s="489">
        <f>FH16+FL16+FP16+FT16+FX16+GB16+GF16</f>
        <v>90078.882899999997</v>
      </c>
      <c r="GK16" s="671">
        <f>FI16+FM16+FQ16+FU16+FY16+GC16+GG16</f>
        <v>0</v>
      </c>
      <c r="GL16" s="663">
        <f>GK16/GI16</f>
        <v>0</v>
      </c>
      <c r="GM16" s="508">
        <f>'Proy 2022 vs 2019'!AL15*GP$4</f>
        <v>10663.4568</v>
      </c>
      <c r="GN16" s="508">
        <f>'Proy 2022 vs 2019'!AM15*GP$4</f>
        <v>7997.592599999999</v>
      </c>
      <c r="GO16" s="579"/>
      <c r="GP16" s="580">
        <f>GO16/GM16</f>
        <v>0</v>
      </c>
      <c r="GQ16" s="508">
        <f>'Proy 2022 vs 2019'!AL15*GT$4</f>
        <v>10663.4568</v>
      </c>
      <c r="GR16" s="508">
        <f>'Proy 2022 vs 2019'!AM15*GT$4</f>
        <v>7997.592599999999</v>
      </c>
      <c r="GS16" s="579"/>
      <c r="GT16" s="580">
        <f>GS16/GQ16</f>
        <v>0</v>
      </c>
      <c r="GU16" s="508">
        <f>'Proy 2022 vs 2019'!AL15*GX$4</f>
        <v>10663.4568</v>
      </c>
      <c r="GV16" s="508">
        <f>'Proy 2022 vs 2019'!AM15*GX$4</f>
        <v>7997.592599999999</v>
      </c>
      <c r="GW16" s="579"/>
      <c r="GX16" s="580">
        <f>GW16/GU16</f>
        <v>0</v>
      </c>
      <c r="GY16" s="508">
        <f>'Proy 2022 vs 2019'!AL15*HB$4</f>
        <v>10663.4568</v>
      </c>
      <c r="GZ16" s="508">
        <f>'Proy 2022 vs 2019'!AM15*HB$4</f>
        <v>7997.592599999999</v>
      </c>
      <c r="HA16" s="579"/>
      <c r="HB16" s="580">
        <f>HA16/GY16</f>
        <v>0</v>
      </c>
      <c r="HC16" s="508">
        <f>'Proy 2022 vs 2019'!AL15*HF$4</f>
        <v>12440.699600000002</v>
      </c>
      <c r="HD16" s="508">
        <f>'Proy 2022 vs 2019'!AM15*HF$4</f>
        <v>9330.5246999999999</v>
      </c>
      <c r="HE16" s="579"/>
      <c r="HF16" s="580">
        <f>HE16/HC16</f>
        <v>0</v>
      </c>
      <c r="HG16" s="508">
        <f>'Proy 2022 vs 2019'!AL15*HJ$4</f>
        <v>14217.9424</v>
      </c>
      <c r="HH16" s="508">
        <f>'Proy 2022 vs 2019'!AM15*HJ$4</f>
        <v>10663.4568</v>
      </c>
      <c r="HI16" s="579"/>
      <c r="HJ16" s="580">
        <f>HI16/HG16</f>
        <v>0</v>
      </c>
      <c r="HK16" s="508">
        <f>'Proy 2022 vs 2019'!AL15*HN$4</f>
        <v>19549.6708</v>
      </c>
      <c r="HL16" s="508">
        <f>'Proy 2022 vs 2019'!AM15*HN$4</f>
        <v>14662.2531</v>
      </c>
      <c r="HM16" s="579"/>
      <c r="HN16" s="580">
        <f>HM16/HK16</f>
        <v>0</v>
      </c>
      <c r="HO16" s="494">
        <f>GM16+GQ16+GU16+GY16+HC16+HG16+HK16</f>
        <v>88862.139999999985</v>
      </c>
      <c r="HP16" s="489">
        <f>GN16+GR16+GV16+GZ16+HD16+HH16+HL16</f>
        <v>66646.604999999996</v>
      </c>
      <c r="HQ16" s="671">
        <f>GO16+GS16+GW16+HA16+HE16+HI16+HM16</f>
        <v>0</v>
      </c>
      <c r="HR16" s="663">
        <f>HQ16/HO16</f>
        <v>0</v>
      </c>
      <c r="HS16" s="508">
        <f>'Proy 2022 vs 2019'!AL15*HV$4</f>
        <v>10663.4568</v>
      </c>
      <c r="HT16" s="508">
        <f>'Proy 2022 vs 2019'!AM15*HV$4</f>
        <v>7997.592599999999</v>
      </c>
      <c r="HU16" s="579"/>
      <c r="HV16" s="580">
        <f>HU16/HS16</f>
        <v>0</v>
      </c>
      <c r="HW16" s="508">
        <f>'Proy 2022 vs 2019'!AL15*HZ$4</f>
        <v>10663.4568</v>
      </c>
      <c r="HX16" s="508">
        <f>'Proy 2022 vs 2019'!AM15*HZ$4</f>
        <v>7997.592599999999</v>
      </c>
      <c r="HY16" s="579"/>
      <c r="HZ16" s="580">
        <f>HY16/HW16</f>
        <v>0</v>
      </c>
      <c r="IA16" s="508">
        <f>'Proy 2022 vs 2019'!AL15*ID$4</f>
        <v>10663.4568</v>
      </c>
      <c r="IB16" s="508">
        <f>'Proy 2022 vs 2019'!AM15*ID$4</f>
        <v>7997.592599999999</v>
      </c>
      <c r="IC16" s="579"/>
      <c r="ID16" s="580">
        <f>IC16/IA16</f>
        <v>0</v>
      </c>
      <c r="IE16" s="508">
        <f>'Proy 2022 vs 2019'!AL15*IH$4</f>
        <v>10663.4568</v>
      </c>
      <c r="IF16" s="508">
        <f>'Proy 2022 vs 2019'!AM15*IH$4</f>
        <v>7997.592599999999</v>
      </c>
      <c r="IG16" s="579"/>
      <c r="IH16" s="580">
        <f>IG16/IE16</f>
        <v>0</v>
      </c>
      <c r="II16" s="508">
        <f>'Proy 2022 vs 2019'!AL15*IL$4</f>
        <v>12440.699600000002</v>
      </c>
      <c r="IJ16" s="508">
        <f>'Proy 2022 vs 2019'!AM15*IL$4</f>
        <v>9330.5246999999999</v>
      </c>
      <c r="IK16" s="579"/>
      <c r="IL16" s="580">
        <f>IK16/II16</f>
        <v>0</v>
      </c>
      <c r="IM16" s="508">
        <f>'Proy 2022 vs 2019'!AL15*IP$4</f>
        <v>14217.9424</v>
      </c>
      <c r="IN16" s="508">
        <f>'Proy 2022 vs 2019'!AM15*IP$4</f>
        <v>10663.4568</v>
      </c>
      <c r="IO16" s="579"/>
      <c r="IP16" s="580">
        <f>IO16/IM16</f>
        <v>0</v>
      </c>
      <c r="IQ16" s="508">
        <f>'Proy 2022 vs 2019'!AL15*IT$4</f>
        <v>19549.6708</v>
      </c>
      <c r="IR16" s="508">
        <f>'Proy 2022 vs 2019'!AM15*IT$4</f>
        <v>14662.2531</v>
      </c>
      <c r="IS16" s="579"/>
      <c r="IT16" s="580">
        <f>IS16/IQ16</f>
        <v>0</v>
      </c>
      <c r="IU16" s="494">
        <f>HS16+HW16+IA16+IE16+II16+IM16+IQ16</f>
        <v>88862.139999999985</v>
      </c>
      <c r="IV16" s="489">
        <f>HT16+HX16+IB16+IF16+IJ16+IN16+IR16</f>
        <v>66646.604999999996</v>
      </c>
      <c r="IW16" s="662">
        <f>HU16+HY16+IC16+IG16+IK16+IO16+IS16</f>
        <v>0</v>
      </c>
      <c r="IX16" s="663">
        <f>IW16/IU16</f>
        <v>0</v>
      </c>
      <c r="IY16" s="508">
        <f>'Proy 2022 vs 2019'!BA15*JB$4</f>
        <v>11930.13</v>
      </c>
      <c r="IZ16" s="508">
        <f>'Proy 2022 vs 2019'!BB15*JB$4</f>
        <v>7515.9818999999998</v>
      </c>
      <c r="JA16" s="613"/>
      <c r="JB16" s="580">
        <f>JA16/IY16</f>
        <v>0</v>
      </c>
      <c r="JC16" s="508">
        <f>'Proy 2022 vs 2019'!BA15*JF$4</f>
        <v>11930.13</v>
      </c>
      <c r="JD16" s="508">
        <f>'Proy 2022 vs 2019'!BB15*JF$4</f>
        <v>7515.9818999999998</v>
      </c>
      <c r="JE16" s="613"/>
      <c r="JF16" s="580">
        <f>JE16/JC16</f>
        <v>0</v>
      </c>
      <c r="JG16" s="508">
        <f>'Proy 2022 vs 2019'!BA15*JJ$4</f>
        <v>11930.13</v>
      </c>
      <c r="JH16" s="508">
        <f>'Proy 2022 vs 2019'!BB15*JJ$4</f>
        <v>7515.9818999999998</v>
      </c>
      <c r="JI16" s="613"/>
      <c r="JJ16" s="580">
        <f>JI16/JG16</f>
        <v>0</v>
      </c>
      <c r="JK16" s="508">
        <f>'Proy 2022 vs 2019'!BA15*JN$4</f>
        <v>11930.13</v>
      </c>
      <c r="JL16" s="508">
        <f>'Proy 2022 vs 2019'!BB15*JN$4</f>
        <v>7515.9818999999998</v>
      </c>
      <c r="JM16" s="613"/>
      <c r="JN16" s="580">
        <f>JM16/JK16</f>
        <v>0</v>
      </c>
      <c r="JO16" s="508">
        <f>'Proy 2022 vs 2019'!BA15*JR$4</f>
        <v>13918.485000000001</v>
      </c>
      <c r="JP16" s="508">
        <f>'Proy 2022 vs 2019'!BB15*JR$4</f>
        <v>8768.6455500000011</v>
      </c>
      <c r="JQ16" s="613"/>
      <c r="JR16" s="580">
        <f>JQ16/JO16</f>
        <v>0</v>
      </c>
      <c r="JS16" s="508">
        <f>'Proy 2022 vs 2019'!BA15*JV$4</f>
        <v>15906.84</v>
      </c>
      <c r="JT16" s="508">
        <f>'Proy 2022 vs 2019'!BB15*JV$4</f>
        <v>10021.309200000002</v>
      </c>
      <c r="JU16" s="613"/>
      <c r="JV16" s="580">
        <f>JU16/JS16</f>
        <v>0</v>
      </c>
      <c r="JW16" s="508">
        <f>'Proy 2022 vs 2019'!BA15*JZ$4</f>
        <v>21871.904999999999</v>
      </c>
      <c r="JX16" s="508">
        <f>'Proy 2022 vs 2019'!BB15*JZ$4</f>
        <v>13779.300150000001</v>
      </c>
      <c r="JY16" s="613"/>
      <c r="JZ16" s="580">
        <f>JY16/JW16</f>
        <v>0</v>
      </c>
      <c r="KA16" s="494">
        <f>IY16+JC16+JG16+JK16+JO16+JS16+JW16</f>
        <v>99417.75</v>
      </c>
      <c r="KB16" s="489">
        <f>IZ16+JD16+JH16+JL16+JP16+JT16+JX16</f>
        <v>62633.182500000003</v>
      </c>
      <c r="KC16" s="607">
        <f>JA16+JE16+JI16+JM16+JQ16+JU16+JY16</f>
        <v>0</v>
      </c>
      <c r="KD16" s="590">
        <f>KC16/KA16</f>
        <v>0</v>
      </c>
      <c r="KE16" s="508">
        <f>'Proy 2022 vs 2019'!BF15*KH$4</f>
        <v>12043.369199999999</v>
      </c>
      <c r="KF16" s="508">
        <f>'Proy 2022 vs 2019'!BG15*KH$4</f>
        <v>7587.322596</v>
      </c>
      <c r="KG16" s="579"/>
      <c r="KH16" s="580">
        <f>KG16/KE16</f>
        <v>0</v>
      </c>
      <c r="KI16" s="508">
        <f>'Proy 2022 vs 2019'!BF15*KL$4</f>
        <v>12043.369199999999</v>
      </c>
      <c r="KJ16" s="508">
        <f>'Proy 2022 vs 2019'!BG15*KL$4</f>
        <v>7587.322596</v>
      </c>
      <c r="KK16" s="579"/>
      <c r="KL16" s="580">
        <f>KK16/KI16</f>
        <v>0</v>
      </c>
      <c r="KM16" s="508">
        <f>'Proy 2022 vs 2019'!BF15*KP$4</f>
        <v>12043.369199999999</v>
      </c>
      <c r="KN16" s="508">
        <f>'Proy 2022 vs 2019'!BG15*KP$4</f>
        <v>7587.322596</v>
      </c>
      <c r="KO16" s="579"/>
      <c r="KP16" s="580">
        <f>KO16/KM16</f>
        <v>0</v>
      </c>
      <c r="KQ16" s="508">
        <f>'Proy 2022 vs 2019'!BF15*KT$4</f>
        <v>12043.369199999999</v>
      </c>
      <c r="KR16" s="508">
        <f>'Proy 2022 vs 2019'!BG15*KT$4</f>
        <v>7587.322596</v>
      </c>
      <c r="KS16" s="579"/>
      <c r="KT16" s="580">
        <f>KS16/KQ16</f>
        <v>0</v>
      </c>
      <c r="KU16" s="508">
        <f>'Proy 2022 vs 2019'!BF15*KX$4</f>
        <v>14050.597400000002</v>
      </c>
      <c r="KV16" s="508">
        <f>'Proy 2022 vs 2019'!BG15*KX$4</f>
        <v>8851.8763620000009</v>
      </c>
      <c r="KW16" s="579"/>
      <c r="KX16" s="580">
        <f>KW16/KU16</f>
        <v>0</v>
      </c>
      <c r="KY16" s="508">
        <f>'Proy 2022 vs 2019'!BF15*LB$4</f>
        <v>16057.8256</v>
      </c>
      <c r="KZ16" s="508">
        <f>'Proy 2022 vs 2019'!BG15*LB$4</f>
        <v>10116.430128</v>
      </c>
      <c r="LA16" s="579"/>
      <c r="LB16" s="580">
        <f>LA16/KY16</f>
        <v>0</v>
      </c>
      <c r="LC16" s="508">
        <f>'Proy 2022 vs 2019'!BF15*LF$4</f>
        <v>22079.510200000001</v>
      </c>
      <c r="LD16" s="508">
        <f>'Proy 2022 vs 2019'!BG15*LF$4</f>
        <v>13910.091426000001</v>
      </c>
      <c r="LE16" s="579"/>
      <c r="LF16" s="580">
        <f>LE16/LC16</f>
        <v>0</v>
      </c>
      <c r="LG16" s="494">
        <f>KE16+KI16+KM16+KQ16+KU16+KY16+LC16</f>
        <v>100361.41</v>
      </c>
      <c r="LH16" s="489">
        <f>KF16+KJ16+KN16+KR16+KV16+KZ16+LD16</f>
        <v>63227.688300000002</v>
      </c>
      <c r="LI16" s="608">
        <f>KG16+KK16+KO16+KS16+KW16+LA16+LE16</f>
        <v>0</v>
      </c>
      <c r="LJ16" s="590">
        <f>LI16/LG16</f>
        <v>0</v>
      </c>
      <c r="LK16" s="508">
        <f>'Proy 2022 vs 2019'!BK15*LN$4</f>
        <v>13110.3696</v>
      </c>
      <c r="LL16" s="508">
        <f>'Proy 2022 vs 2019'!BL15*LN$4</f>
        <v>9832.7771999999986</v>
      </c>
      <c r="LM16" s="579"/>
      <c r="LN16" s="580">
        <f>LM16/LK16</f>
        <v>0</v>
      </c>
      <c r="LO16" s="508">
        <f>'Proy 2022 vs 2019'!BK15*LR$4</f>
        <v>13110.3696</v>
      </c>
      <c r="LP16" s="508">
        <f>'Proy 2022 vs 2019'!BL15*LR$4</f>
        <v>9832.7771999999986</v>
      </c>
      <c r="LQ16" s="579"/>
      <c r="LR16" s="580">
        <f>LQ16/LO16</f>
        <v>0</v>
      </c>
      <c r="LS16" s="508">
        <f>'Proy 2022 vs 2019'!BK15*LV$4</f>
        <v>13110.3696</v>
      </c>
      <c r="LT16" s="508">
        <f>'Proy 2022 vs 2019'!BL15*LV$4</f>
        <v>9832.7771999999986</v>
      </c>
      <c r="LU16" s="579"/>
      <c r="LV16" s="580">
        <f>LU16/LS16</f>
        <v>0</v>
      </c>
      <c r="LW16" s="508">
        <f>'Proy 2022 vs 2019'!BK15*LZ$4</f>
        <v>13110.3696</v>
      </c>
      <c r="LX16" s="508">
        <f>'Proy 2022 vs 2019'!BL15*LZ$4</f>
        <v>9832.7771999999986</v>
      </c>
      <c r="LY16" s="579"/>
      <c r="LZ16" s="580">
        <f>LY16/LW16</f>
        <v>0</v>
      </c>
      <c r="MA16" s="508">
        <f>'Proy 2022 vs 2019'!BK15*MD$4</f>
        <v>15295.431200000001</v>
      </c>
      <c r="MB16" s="508">
        <f>'Proy 2022 vs 2019'!BL15*MD$4</f>
        <v>11471.573400000001</v>
      </c>
      <c r="MC16" s="579"/>
      <c r="MD16" s="580">
        <f>MC16/MA16</f>
        <v>0</v>
      </c>
      <c r="ME16" s="508">
        <f>'Proy 2022 vs 2019'!BK15*MH$4</f>
        <v>17480.4928</v>
      </c>
      <c r="MF16" s="508">
        <f>'Proy 2022 vs 2019'!BL15*MH$4</f>
        <v>13110.3696</v>
      </c>
      <c r="MG16" s="579"/>
      <c r="MH16" s="580">
        <f>MG16/ME16</f>
        <v>0</v>
      </c>
      <c r="MI16" s="508">
        <f>'Proy 2022 vs 2019'!BK15*ML$4</f>
        <v>24035.677599999999</v>
      </c>
      <c r="MJ16" s="508">
        <f>'Proy 2022 vs 2019'!BL15*ML$4</f>
        <v>18026.7582</v>
      </c>
      <c r="MK16" s="579"/>
      <c r="ML16" s="580">
        <f>MK16/MI16</f>
        <v>0</v>
      </c>
      <c r="MM16" s="494">
        <f>LK16+LO16+LS16+LW16+MA16+ME16+MI16</f>
        <v>109253.07999999999</v>
      </c>
      <c r="MN16" s="489">
        <f>LL16+LP16+LT16+LX16+MB16+MF16+MJ16</f>
        <v>81939.81</v>
      </c>
      <c r="MO16" s="608">
        <f>LM16+LQ16+LU16+LY16+MC16+MG16+MK16</f>
        <v>0</v>
      </c>
      <c r="MP16" s="590">
        <f>MO16/MM16</f>
        <v>0</v>
      </c>
      <c r="MQ16" s="508">
        <f>'Proy 2022 vs 2019'!BP15*MT$4</f>
        <v>13499.487599999999</v>
      </c>
      <c r="MR16" s="508">
        <f>'Proy 2022 vs 2019'!BQ15*MT$4</f>
        <v>10124.6157</v>
      </c>
      <c r="MS16" s="579"/>
      <c r="MT16" s="580">
        <f>MS16/MQ16</f>
        <v>0</v>
      </c>
      <c r="MU16" s="508">
        <f>'Proy 2022 vs 2019'!BP15*MX$4</f>
        <v>13499.487599999999</v>
      </c>
      <c r="MV16" s="508">
        <f>'Proy 2022 vs 2019'!BQ15*MX$4</f>
        <v>10124.6157</v>
      </c>
      <c r="MW16" s="579"/>
      <c r="MX16" s="580">
        <f>MW16/MU16</f>
        <v>0</v>
      </c>
      <c r="MY16" s="508">
        <f>'Proy 2022 vs 2019'!BP15*NB$4</f>
        <v>13499.487599999999</v>
      </c>
      <c r="MZ16" s="508">
        <f>'Proy 2022 vs 2019'!BQ15*NB$4</f>
        <v>10124.6157</v>
      </c>
      <c r="NA16" s="579"/>
      <c r="NB16" s="580">
        <f>NA16/MY16</f>
        <v>0</v>
      </c>
      <c r="NC16" s="508">
        <f>'Proy 2022 vs 2019'!BP15*NF$4</f>
        <v>13499.487599999999</v>
      </c>
      <c r="ND16" s="508">
        <f>'Proy 2022 vs 2019'!BQ15*NF$4</f>
        <v>10124.6157</v>
      </c>
      <c r="NE16" s="579"/>
      <c r="NF16" s="580">
        <f>NE16/NC16</f>
        <v>0</v>
      </c>
      <c r="NG16" s="508">
        <f>'Proy 2022 vs 2019'!BP15*NJ$4</f>
        <v>15749.4022</v>
      </c>
      <c r="NH16" s="508">
        <f>'Proy 2022 vs 2019'!BQ15*NJ$4</f>
        <v>11812.051650000001</v>
      </c>
      <c r="NI16" s="579"/>
      <c r="NJ16" s="580">
        <f>NI16/NG16</f>
        <v>0</v>
      </c>
      <c r="NK16" s="508">
        <f>'Proy 2022 vs 2019'!BP15*NN$4</f>
        <v>17999.316800000001</v>
      </c>
      <c r="NL16" s="508">
        <f>'Proy 2022 vs 2019'!BQ15*NN$4</f>
        <v>13499.4876</v>
      </c>
      <c r="NM16" s="579"/>
      <c r="NN16" s="580">
        <f>NM16/NK16</f>
        <v>0</v>
      </c>
      <c r="NO16" s="508">
        <f>'Proy 2022 vs 2019'!BP15*NR$4</f>
        <v>24749.060600000001</v>
      </c>
      <c r="NP16" s="508">
        <f>'Proy 2022 vs 2019'!BQ15*NR$4</f>
        <v>18561.795450000001</v>
      </c>
      <c r="NQ16" s="579"/>
      <c r="NR16" s="580">
        <f>NQ16/NO16</f>
        <v>0</v>
      </c>
      <c r="NS16" s="494">
        <f>MQ16+MU16+MY16+NC16+NG16+NK16+NO16</f>
        <v>112495.73</v>
      </c>
      <c r="NT16" s="489">
        <f>MR16+MV16+MZ16+ND16+NH16+NL16+NP16</f>
        <v>84371.797500000015</v>
      </c>
      <c r="NU16" s="589">
        <f>MS16+MW16+NA16+NE16+NI16+NM16+NQ16</f>
        <v>0</v>
      </c>
      <c r="NV16" s="590">
        <f>NU16/NS16</f>
        <v>0</v>
      </c>
      <c r="NW16" s="508">
        <f>'Proy 2022 vs 2019'!BU15*NZ$4</f>
        <v>13162.8768</v>
      </c>
      <c r="NX16" s="508">
        <f>'Proy 2022 vs 2019'!BV15*NZ$4</f>
        <v>9872.1575999999986</v>
      </c>
      <c r="NY16" s="579"/>
      <c r="NZ16" s="580">
        <f>NY16/NW16</f>
        <v>0</v>
      </c>
      <c r="OA16" s="508">
        <f>'Proy 2022 vs 2019'!BU15*OD$4</f>
        <v>13162.8768</v>
      </c>
      <c r="OB16" s="508">
        <f>'Proy 2022 vs 2019'!BV15*OD$4</f>
        <v>9872.1575999999986</v>
      </c>
      <c r="OC16" s="579"/>
      <c r="OD16" s="580">
        <f>OC16/OA16</f>
        <v>0</v>
      </c>
      <c r="OE16" s="508">
        <f>'Proy 2022 vs 2019'!BU15*OH$4</f>
        <v>13162.8768</v>
      </c>
      <c r="OF16" s="508">
        <f>'Proy 2022 vs 2019'!BV15*OH$4</f>
        <v>9872.1575999999986</v>
      </c>
      <c r="OG16" s="579"/>
      <c r="OH16" s="580">
        <f>OG16/OE16</f>
        <v>0</v>
      </c>
      <c r="OI16" s="508">
        <f>'Proy 2022 vs 2019'!BU15*OL$4</f>
        <v>13162.8768</v>
      </c>
      <c r="OJ16" s="508">
        <f>'Proy 2022 vs 2019'!BV15*OL$4</f>
        <v>9872.1575999999986</v>
      </c>
      <c r="OK16" s="579"/>
      <c r="OL16" s="580">
        <f>OK16/OI16</f>
        <v>0</v>
      </c>
      <c r="OM16" s="508">
        <f>'Proy 2022 vs 2019'!BU15*OP$4</f>
        <v>15356.689600000002</v>
      </c>
      <c r="ON16" s="508">
        <f>'Proy 2022 vs 2019'!BV15*OP$4</f>
        <v>11517.5172</v>
      </c>
      <c r="OO16" s="579"/>
      <c r="OP16" s="580">
        <f>OO16/OM16</f>
        <v>0</v>
      </c>
      <c r="OQ16" s="508">
        <f>'Proy 2022 vs 2019'!BU15*OT$4</f>
        <v>17550.502400000001</v>
      </c>
      <c r="OR16" s="508">
        <f>'Proy 2022 vs 2019'!BV15*OT$4</f>
        <v>13162.8768</v>
      </c>
      <c r="OS16" s="579"/>
      <c r="OT16" s="580">
        <f>OS16/OQ16</f>
        <v>0</v>
      </c>
      <c r="OU16" s="508">
        <f>'Proy 2022 vs 2019'!BU15*OX$4</f>
        <v>24131.9408</v>
      </c>
      <c r="OV16" s="508">
        <f>'Proy 2022 vs 2019'!BV15*OX$4</f>
        <v>18098.955599999998</v>
      </c>
      <c r="OW16" s="579"/>
      <c r="OX16" s="580">
        <f>OW16/OU16</f>
        <v>0</v>
      </c>
      <c r="OY16" s="494">
        <f>NW16+OA16+OE16+OI16+OM16+OQ16+OU16</f>
        <v>109690.64</v>
      </c>
      <c r="OZ16" s="489">
        <f>NX16+OB16+OF16+OJ16+ON16+OR16+OV16</f>
        <v>82267.98</v>
      </c>
      <c r="PA16" s="589">
        <f>NY16+OC16+OG16+OK16+OO16+OS16+OW16</f>
        <v>0</v>
      </c>
      <c r="PB16" s="590">
        <f>PA16/OY16</f>
        <v>0</v>
      </c>
      <c r="PC16" s="508">
        <f>'Proy 2022 vs 2019'!CE15*PF$4</f>
        <v>12299.057999999999</v>
      </c>
      <c r="PD16" s="508">
        <f>'Proy 2022 vs 2019'!CF15*PF$4</f>
        <v>9224.2934999999979</v>
      </c>
      <c r="PE16" s="613"/>
      <c r="PF16" s="580">
        <f>PE16/PC16</f>
        <v>0</v>
      </c>
      <c r="PG16" s="508">
        <f>'Proy 2022 vs 2019'!CE15*PJ$4</f>
        <v>12299.057999999999</v>
      </c>
      <c r="PH16" s="508">
        <f>'Proy 2022 vs 2019'!CF15*PJ$4</f>
        <v>9224.2934999999979</v>
      </c>
      <c r="PI16" s="579"/>
      <c r="PJ16" s="580">
        <f>PI16/PG16</f>
        <v>0</v>
      </c>
      <c r="PK16" s="508">
        <f>'Proy 2022 vs 2019'!CE15*PN$4</f>
        <v>12299.057999999999</v>
      </c>
      <c r="PL16" s="508">
        <f>'Proy 2022 vs 2019'!CF15*PN$4</f>
        <v>9224.2934999999979</v>
      </c>
      <c r="PM16" s="579"/>
      <c r="PN16" s="580">
        <f>PM16/PK16</f>
        <v>0</v>
      </c>
      <c r="PO16" s="508">
        <f>'Proy 2022 vs 2019'!CE15*PR$4</f>
        <v>12299.057999999999</v>
      </c>
      <c r="PP16" s="508">
        <f>'Proy 2022 vs 2019'!CF15*PR$4</f>
        <v>9224.2934999999979</v>
      </c>
      <c r="PQ16" s="579"/>
      <c r="PR16" s="580">
        <f>PQ16/PO16</f>
        <v>0</v>
      </c>
      <c r="PS16" s="508">
        <f>'Proy 2022 vs 2019'!CE15*PV$4</f>
        <v>14348.901</v>
      </c>
      <c r="PT16" s="508">
        <f>'Proy 2022 vs 2019'!CF15*PV$4</f>
        <v>10761.675749999999</v>
      </c>
      <c r="PU16" s="579"/>
      <c r="PV16" s="580">
        <f>PU16/PS16</f>
        <v>0</v>
      </c>
      <c r="PW16" s="508">
        <f>'Proy 2022 vs 2019'!CE15*PZ$4</f>
        <v>16398.743999999999</v>
      </c>
      <c r="PX16" s="508">
        <f>'Proy 2022 vs 2019'!CF15*PZ$4</f>
        <v>12299.057999999999</v>
      </c>
      <c r="PY16" s="579"/>
      <c r="PZ16" s="580">
        <f>PY16/PW16</f>
        <v>0</v>
      </c>
      <c r="QA16" s="508">
        <f>'Proy 2022 vs 2019'!CE15*QD$4</f>
        <v>22548.272999999997</v>
      </c>
      <c r="QB16" s="508">
        <f>'Proy 2022 vs 2019'!CF15*QD$4</f>
        <v>16911.204749999997</v>
      </c>
      <c r="QC16" s="579"/>
      <c r="QD16" s="580">
        <f>QC16/QA16</f>
        <v>0</v>
      </c>
      <c r="QE16" s="494">
        <f>PC16+PG16+PK16+PO16+PS16+PW16+QA16</f>
        <v>102492.15</v>
      </c>
      <c r="QF16" s="489">
        <f>PD16+PH16+PL16+PP16+PT16+PX16+QB16</f>
        <v>76869.112499999988</v>
      </c>
      <c r="QG16" s="670">
        <f>PE16+PI16+PM16+PQ16+PU16+PY16+QC16</f>
        <v>0</v>
      </c>
      <c r="QH16" s="663">
        <f>QG16/QE16</f>
        <v>0</v>
      </c>
      <c r="QI16" s="508">
        <f>'Proy 2022 vs 2019'!CJ15*QL$4</f>
        <v>14103.937199999998</v>
      </c>
      <c r="QJ16" s="508">
        <f>'Proy 2022 vs 2019'!CK15*QL$4</f>
        <v>10577.9529</v>
      </c>
      <c r="QK16" s="579"/>
      <c r="QL16" s="580">
        <f>QK16/QI16</f>
        <v>0</v>
      </c>
      <c r="QM16" s="508">
        <f>'Proy 2022 vs 2019'!CJ15*QP$4</f>
        <v>14103.937199999998</v>
      </c>
      <c r="QN16" s="508">
        <f>'Proy 2022 vs 2019'!CK15*QP$4</f>
        <v>10577.9529</v>
      </c>
      <c r="QO16" s="579"/>
      <c r="QP16" s="580">
        <f>QO16/QM16</f>
        <v>0</v>
      </c>
      <c r="QQ16" s="508">
        <f>'Proy 2022 vs 2019'!CJ15*QT$4</f>
        <v>14103.937199999998</v>
      </c>
      <c r="QR16" s="508">
        <f>'Proy 2022 vs 2019'!CK15*QT$4</f>
        <v>10577.9529</v>
      </c>
      <c r="QS16" s="579"/>
      <c r="QT16" s="580">
        <f>QS16/QQ16</f>
        <v>0</v>
      </c>
      <c r="QU16" s="508">
        <f>'Proy 2022 vs 2019'!CJ15*QX$4</f>
        <v>14103.937199999998</v>
      </c>
      <c r="QV16" s="508">
        <f>'Proy 2022 vs 2019'!CK15*QX$4</f>
        <v>10577.9529</v>
      </c>
      <c r="QW16" s="579"/>
      <c r="QX16" s="580">
        <f>QW16/QU16</f>
        <v>0</v>
      </c>
      <c r="QY16" s="508">
        <f>'Proy 2022 vs 2019'!CJ15*RB$4</f>
        <v>16454.593400000002</v>
      </c>
      <c r="QZ16" s="508">
        <f>'Proy 2022 vs 2019'!CK15*RB$4</f>
        <v>12340.94505</v>
      </c>
      <c r="RA16" s="579"/>
      <c r="RB16" s="580">
        <f>RA16/QY16</f>
        <v>0</v>
      </c>
      <c r="RC16" s="508">
        <f>'Proy 2022 vs 2019'!CJ15*RF$4</f>
        <v>18805.249599999999</v>
      </c>
      <c r="RD16" s="508">
        <f>'Proy 2022 vs 2019'!CK15*RF$4</f>
        <v>14103.9372</v>
      </c>
      <c r="RE16" s="579"/>
      <c r="RF16" s="580">
        <f>RE16/RC16</f>
        <v>0</v>
      </c>
      <c r="RG16" s="508">
        <f>'Proy 2022 vs 2019'!CJ15*RJ$4</f>
        <v>25857.218199999999</v>
      </c>
      <c r="RH16" s="508">
        <f>'Proy 2022 vs 2019'!CK15*RJ$4</f>
        <v>19392.913649999999</v>
      </c>
      <c r="RI16" s="579"/>
      <c r="RJ16" s="580">
        <f>RI16/RG16</f>
        <v>0</v>
      </c>
      <c r="RK16" s="494">
        <f>QI16+QM16+QQ16+QU16+QY16+RC16+RG16</f>
        <v>117532.81</v>
      </c>
      <c r="RL16" s="489">
        <f>QJ16+QN16+QR16+QV16+QZ16+RD16+RH16</f>
        <v>88149.607500000013</v>
      </c>
      <c r="RM16" s="671">
        <f>QK16+QO16+QS16+QW16+RA16+RE16+RI16</f>
        <v>0</v>
      </c>
      <c r="RN16" s="663">
        <f>RM16/RK16</f>
        <v>0</v>
      </c>
      <c r="RO16" s="508">
        <f>'Proy 2022 vs 2019'!CO15*RR$4</f>
        <v>16996.911599999999</v>
      </c>
      <c r="RP16" s="508">
        <f>'Proy 2022 vs 2019'!CP15*RR$4</f>
        <v>12747.6837</v>
      </c>
      <c r="RQ16" s="579"/>
      <c r="RR16" s="580">
        <f>RQ16/RO16</f>
        <v>0</v>
      </c>
      <c r="RS16" s="508">
        <f>'Proy 2022 vs 2019'!CO15*RV$4</f>
        <v>16996.911599999999</v>
      </c>
      <c r="RT16" s="508">
        <f>'Proy 2022 vs 2019'!CP15*RV$4</f>
        <v>12747.6837</v>
      </c>
      <c r="RU16" s="579"/>
      <c r="RV16" s="580">
        <f>RU16/RS16</f>
        <v>0</v>
      </c>
      <c r="RW16" s="508">
        <f>'Proy 2022 vs 2019'!CO15*RZ$4</f>
        <v>16996.911599999999</v>
      </c>
      <c r="RX16" s="508">
        <f>'Proy 2022 vs 2019'!CP15*RZ$4</f>
        <v>12747.6837</v>
      </c>
      <c r="RY16" s="579"/>
      <c r="RZ16" s="580">
        <f>RY16/RW16</f>
        <v>0</v>
      </c>
      <c r="SA16" s="508">
        <f>'Proy 2022 vs 2019'!CO15*SD$4</f>
        <v>16996.911599999999</v>
      </c>
      <c r="SB16" s="508">
        <f>'Proy 2022 vs 2019'!CP15*SD$4</f>
        <v>12747.6837</v>
      </c>
      <c r="SC16" s="579"/>
      <c r="SD16" s="580">
        <f>SC16/SA16</f>
        <v>0</v>
      </c>
      <c r="SE16" s="508">
        <f>'Proy 2022 vs 2019'!CO15*SH$4</f>
        <v>19829.730200000002</v>
      </c>
      <c r="SF16" s="508">
        <f>'Proy 2022 vs 2019'!CP15*SH$4</f>
        <v>14872.29765</v>
      </c>
      <c r="SG16" s="579"/>
      <c r="SH16" s="580">
        <f>SG16/SE16</f>
        <v>0</v>
      </c>
      <c r="SI16" s="508">
        <f>'Proy 2022 vs 2019'!CO15*SL$4</f>
        <v>22662.5488</v>
      </c>
      <c r="SJ16" s="508">
        <f>'Proy 2022 vs 2019'!CP15*SL$4</f>
        <v>16996.911599999999</v>
      </c>
      <c r="SK16" s="579"/>
      <c r="SL16" s="580">
        <f>SK16/SI16</f>
        <v>0</v>
      </c>
      <c r="SM16" s="508">
        <f>'Proy 2022 vs 2019'!CO15*SP$4</f>
        <v>31161.0046</v>
      </c>
      <c r="SN16" s="508">
        <f>'Proy 2022 vs 2019'!CP15*SP$4</f>
        <v>23370.75345</v>
      </c>
      <c r="SO16" s="579"/>
      <c r="SP16" s="580">
        <f>SO16/SM16</f>
        <v>0</v>
      </c>
      <c r="SQ16" s="494">
        <f>RO16+RS16+RW16+SA16+SE16+SI16+SM16</f>
        <v>141640.93</v>
      </c>
      <c r="SR16" s="489">
        <f>RP16+RT16+RX16+SB16+SF16+SJ16+SN16</f>
        <v>106230.69749999999</v>
      </c>
      <c r="SS16" s="671">
        <f>RQ16+RU16+RY16+SC16+SG16+SK16+SO16</f>
        <v>0</v>
      </c>
      <c r="ST16" s="663">
        <f>SS16/SQ16</f>
        <v>0</v>
      </c>
      <c r="SU16" s="508">
        <f>'Proy 2022 vs 2019'!CT15*SX$4</f>
        <v>16666.281599999998</v>
      </c>
      <c r="SV16" s="508">
        <f>'Proy 2022 vs 2019'!CU15*SX$4</f>
        <v>12999.699647999998</v>
      </c>
      <c r="SW16" s="579"/>
      <c r="SX16" s="580">
        <f>SW16/SU16</f>
        <v>0</v>
      </c>
      <c r="SY16" s="508">
        <f>'Proy 2022 vs 2019'!CT15*TB$4</f>
        <v>16666.281599999998</v>
      </c>
      <c r="SZ16" s="508">
        <f>'Proy 2022 vs 2019'!CU15*TB$4</f>
        <v>12999.699647999998</v>
      </c>
      <c r="TA16" s="579"/>
      <c r="TB16" s="580">
        <f>TA16/SY16</f>
        <v>0</v>
      </c>
      <c r="TC16" s="508">
        <f>'Proy 2022 vs 2019'!CT15*TF$4</f>
        <v>16666.281599999998</v>
      </c>
      <c r="TD16" s="508">
        <f>'Proy 2022 vs 2019'!CU15*TF$4</f>
        <v>12999.699647999998</v>
      </c>
      <c r="TE16" s="579"/>
      <c r="TF16" s="580">
        <f>TE16/TC16</f>
        <v>0</v>
      </c>
      <c r="TG16" s="508">
        <f>'Proy 2022 vs 2019'!CT15*TJ$4</f>
        <v>16666.281599999998</v>
      </c>
      <c r="TH16" s="508">
        <f>'Proy 2022 vs 2019'!CU15*TJ$4</f>
        <v>12999.699647999998</v>
      </c>
      <c r="TI16" s="579"/>
      <c r="TJ16" s="580">
        <f>TI16/TG16</f>
        <v>0</v>
      </c>
      <c r="TK16" s="508">
        <f>'Proy 2022 vs 2019'!CT15*TN$4</f>
        <v>19443.995200000001</v>
      </c>
      <c r="TL16" s="508">
        <f>'Proy 2022 vs 2019'!CU15*TN$4</f>
        <v>15166.316256</v>
      </c>
      <c r="TM16" s="579"/>
      <c r="TN16" s="580">
        <f>TM16/TK16</f>
        <v>0</v>
      </c>
      <c r="TO16" s="508">
        <f>'Proy 2022 vs 2019'!CT15*TR$4</f>
        <v>22221.7088</v>
      </c>
      <c r="TP16" s="508">
        <f>'Proy 2022 vs 2019'!CU15*TR$4</f>
        <v>17332.932863999999</v>
      </c>
      <c r="TQ16" s="579"/>
      <c r="TR16" s="580">
        <f>TQ16/TO16</f>
        <v>0</v>
      </c>
      <c r="TS16" s="508">
        <f>'Proy 2022 vs 2019'!CT15*TV$4</f>
        <v>30554.849599999998</v>
      </c>
      <c r="TT16" s="508">
        <f>'Proy 2022 vs 2019'!CU15*TV$4</f>
        <v>23832.782687999999</v>
      </c>
      <c r="TU16" s="579"/>
      <c r="TV16" s="580">
        <f>TU16/TS16</f>
        <v>0</v>
      </c>
      <c r="TW16" s="494">
        <f>SU16+SY16+TC16+TG16+TK16+TO16+TS16</f>
        <v>138885.68</v>
      </c>
      <c r="TX16" s="489">
        <f>SV16+SZ16+TD16+TH16+TL16+TP16+TT16</f>
        <v>108330.83040000001</v>
      </c>
      <c r="TY16" s="662">
        <f>SW16+TA16+TE16+TI16+TM16+TQ16+TU16</f>
        <v>0</v>
      </c>
      <c r="TZ16" s="663">
        <f>TY16/TW16</f>
        <v>0</v>
      </c>
      <c r="UA16" s="508">
        <f>'Proy 2022 vs 2019'!DD15*UD$4</f>
        <v>19147.891200000002</v>
      </c>
      <c r="UB16" s="508">
        <f>'Proy 2022 vs 2019'!DE15*UD$4</f>
        <v>9956.9034240000001</v>
      </c>
      <c r="UC16" s="613"/>
      <c r="UD16" s="580">
        <f>UC16/UA16</f>
        <v>0</v>
      </c>
      <c r="UE16" s="508">
        <f>'Proy 2022 vs 2019'!DD15*UH$4</f>
        <v>19147.891200000002</v>
      </c>
      <c r="UF16" s="508">
        <f>'Proy 2022 vs 2019'!DE15*UH$4</f>
        <v>9956.9034240000001</v>
      </c>
      <c r="UG16" s="579"/>
      <c r="UH16" s="580">
        <f>UG16/UE16</f>
        <v>0</v>
      </c>
      <c r="UI16" s="508">
        <f>'Proy 2022 vs 2019'!DD15*UL$4</f>
        <v>19147.891200000002</v>
      </c>
      <c r="UJ16" s="508">
        <f>'Proy 2022 vs 2019'!DE15*UL$4</f>
        <v>9956.9034240000001</v>
      </c>
      <c r="UK16" s="579"/>
      <c r="UL16" s="580">
        <f>UK16/UI16</f>
        <v>0</v>
      </c>
      <c r="UM16" s="508">
        <f>'Proy 2022 vs 2019'!DD15*UP$4</f>
        <v>19147.891200000002</v>
      </c>
      <c r="UN16" s="508">
        <f>'Proy 2022 vs 2019'!DE15*UP$4</f>
        <v>9956.9034240000001</v>
      </c>
      <c r="UO16" s="579"/>
      <c r="UP16" s="580">
        <f>UO16/UM16</f>
        <v>0</v>
      </c>
      <c r="UQ16" s="508">
        <f>'Proy 2022 vs 2019'!DD15*UT$4</f>
        <v>22339.206400000003</v>
      </c>
      <c r="UR16" s="508">
        <f>'Proy 2022 vs 2019'!DE15*UT$4</f>
        <v>11616.387328000001</v>
      </c>
      <c r="US16" s="579"/>
      <c r="UT16" s="580">
        <f>US16/UQ16</f>
        <v>0</v>
      </c>
      <c r="UU16" s="508">
        <f>'Proy 2022 vs 2019'!DD15*UX$4</f>
        <v>25530.521600000004</v>
      </c>
      <c r="UV16" s="508">
        <f>'Proy 2022 vs 2019'!DE15*UX$4</f>
        <v>13275.871232000001</v>
      </c>
      <c r="UW16" s="579"/>
      <c r="UX16" s="580">
        <f>UW16/UU16</f>
        <v>0</v>
      </c>
      <c r="UY16" s="508">
        <f>'Proy 2022 vs 2019'!DD15*VB$4</f>
        <v>35104.467199999999</v>
      </c>
      <c r="UZ16" s="508">
        <f>'Proy 2022 vs 2019'!DE15*VB$4</f>
        <v>18254.322944</v>
      </c>
      <c r="VA16" s="579"/>
      <c r="VB16" s="580">
        <f>VA16/UY16</f>
        <v>0</v>
      </c>
      <c r="VC16" s="494">
        <f>UA16+UE16+UI16+UM16+UQ16+UU16+UY16</f>
        <v>159565.76000000001</v>
      </c>
      <c r="VD16" s="489">
        <f>UB16+UF16+UJ16+UN16+UR16+UV16+UZ16</f>
        <v>82974.195200000002</v>
      </c>
      <c r="VE16" s="637">
        <f>UC16+UG16+UK16+UO16+US16+UW16+VA16</f>
        <v>0</v>
      </c>
      <c r="VF16" s="639">
        <f>VE16/VC16</f>
        <v>0</v>
      </c>
      <c r="VG16" s="508">
        <f>'Proy 2022 vs 2019'!DI15*VJ$4</f>
        <v>14170.282799999999</v>
      </c>
      <c r="VH16" s="508">
        <f>'Proy 2022 vs 2019'!DJ15*VJ$4</f>
        <v>15190.543161600001</v>
      </c>
      <c r="VI16" s="579"/>
      <c r="VJ16" s="580">
        <f>VI16/VG16</f>
        <v>0</v>
      </c>
      <c r="VK16" s="508">
        <f>'Proy 2022 vs 2019'!DI15*VN$4</f>
        <v>14170.282799999999</v>
      </c>
      <c r="VL16" s="508">
        <f>'Proy 2022 vs 2019'!DJ15*VN$4</f>
        <v>15190.543161600001</v>
      </c>
      <c r="VM16" s="579"/>
      <c r="VN16" s="580">
        <f>VM16/VK16</f>
        <v>0</v>
      </c>
      <c r="VO16" s="508">
        <f>'Proy 2022 vs 2019'!DI15*VR$4</f>
        <v>14170.282799999999</v>
      </c>
      <c r="VP16" s="508">
        <f>'Proy 2022 vs 2019'!DJ15*VR$4</f>
        <v>15190.543161600001</v>
      </c>
      <c r="VQ16" s="579"/>
      <c r="VR16" s="580">
        <f>VQ16/VO16</f>
        <v>0</v>
      </c>
      <c r="VS16" s="508">
        <f>'Proy 2022 vs 2019'!DI15*VV$4</f>
        <v>14170.282799999999</v>
      </c>
      <c r="VT16" s="508">
        <f>'Proy 2022 vs 2019'!DJ15*VV$4</f>
        <v>15190.543161600001</v>
      </c>
      <c r="VU16" s="579"/>
      <c r="VV16" s="580">
        <f>VU16/VS16</f>
        <v>0</v>
      </c>
      <c r="VW16" s="508">
        <f>'Proy 2022 vs 2019'!DI15*VZ$4</f>
        <v>16531.996600000002</v>
      </c>
      <c r="VX16" s="508">
        <f>'Proy 2022 vs 2019'!DJ15*VZ$4</f>
        <v>17722.300355200005</v>
      </c>
      <c r="VY16" s="579"/>
      <c r="VZ16" s="580">
        <f>VY16/VW16</f>
        <v>0</v>
      </c>
      <c r="WA16" s="508">
        <f>'Proy 2022 vs 2019'!DI15*WD$4</f>
        <v>18893.7104</v>
      </c>
      <c r="WB16" s="508">
        <f>'Proy 2022 vs 2019'!DJ15*WD$4</f>
        <v>20254.057548800003</v>
      </c>
      <c r="WC16" s="579"/>
      <c r="WD16" s="580">
        <f>WC16/WA16</f>
        <v>0</v>
      </c>
      <c r="WE16" s="508">
        <f>'Proy 2022 vs 2019'!DI15*WH$4</f>
        <v>25978.8518</v>
      </c>
      <c r="WF16" s="508">
        <f>'Proy 2022 vs 2019'!DJ15*WH$4</f>
        <v>27849.329129600002</v>
      </c>
      <c r="WG16" s="579"/>
      <c r="WH16" s="580">
        <f>WG16/WE16</f>
        <v>0</v>
      </c>
      <c r="WI16" s="494">
        <f>VG16+VK16+VO16+VS16+VW16+WA16+WE16</f>
        <v>118085.69</v>
      </c>
      <c r="WJ16" s="489">
        <f>VH16+VL16+VP16+VT16+VX16+WB16+WF16</f>
        <v>126587.85968000002</v>
      </c>
      <c r="WK16" s="643">
        <f>VI16+VM16+VQ16+VU16+VY16+WC16+WG16</f>
        <v>0</v>
      </c>
      <c r="WL16" s="639">
        <f>WK16/WI16</f>
        <v>0</v>
      </c>
      <c r="WM16" s="508">
        <f>'Proy 2022 vs 2019'!DN15*WP$4</f>
        <v>13037.727599999998</v>
      </c>
      <c r="WN16" s="508">
        <f>'Proy 2022 vs 2019'!DO15*WP$4</f>
        <v>9778.2957000000006</v>
      </c>
      <c r="WO16" s="579"/>
      <c r="WP16" s="580">
        <f>WO16/WM16</f>
        <v>0</v>
      </c>
      <c r="WQ16" s="508">
        <f>'Proy 2022 vs 2019'!DN15*WT$4</f>
        <v>13037.727599999998</v>
      </c>
      <c r="WR16" s="508">
        <f>'Proy 2022 vs 2019'!DO15*WT$4</f>
        <v>9778.2957000000006</v>
      </c>
      <c r="WS16" s="579"/>
      <c r="WT16" s="580">
        <f>WS16/WQ16</f>
        <v>0</v>
      </c>
      <c r="WU16" s="508">
        <f>'Proy 2022 vs 2019'!DN15*WX$4</f>
        <v>13037.727599999998</v>
      </c>
      <c r="WV16" s="508">
        <f>'Proy 2022 vs 2019'!DO15*WX$4</f>
        <v>9778.2957000000006</v>
      </c>
      <c r="WW16" s="579"/>
      <c r="WX16" s="580">
        <f>WW16/WU16</f>
        <v>0</v>
      </c>
      <c r="WY16" s="508">
        <f>'Proy 2022 vs 2019'!DN15*XB$4</f>
        <v>13037.727599999998</v>
      </c>
      <c r="WZ16" s="508">
        <f>'Proy 2022 vs 2019'!DO15*XB$4</f>
        <v>9778.2957000000006</v>
      </c>
      <c r="XA16" s="579"/>
      <c r="XB16" s="580">
        <f>XA16/WY16</f>
        <v>0</v>
      </c>
      <c r="XC16" s="508">
        <f>'Proy 2022 vs 2019'!DN15*XF$4</f>
        <v>15210.682200000001</v>
      </c>
      <c r="XD16" s="508">
        <f>'Proy 2022 vs 2019'!DO15*XF$4</f>
        <v>11408.01165</v>
      </c>
      <c r="XE16" s="579"/>
      <c r="XF16" s="580">
        <f>XE16/XC16</f>
        <v>0</v>
      </c>
      <c r="XG16" s="508">
        <f>'Proy 2022 vs 2019'!DN15*XJ$4</f>
        <v>17383.6368</v>
      </c>
      <c r="XH16" s="508">
        <f>'Proy 2022 vs 2019'!DO15*XJ$4</f>
        <v>13037.7276</v>
      </c>
      <c r="XI16" s="579"/>
      <c r="XJ16" s="580">
        <f>XI16/XG16</f>
        <v>0</v>
      </c>
      <c r="XK16" s="508">
        <f>'Proy 2022 vs 2019'!DN15*XN$4</f>
        <v>23902.500599999999</v>
      </c>
      <c r="XL16" s="508">
        <f>'Proy 2022 vs 2019'!DO15*XN$4</f>
        <v>17926.87545</v>
      </c>
      <c r="XM16" s="579"/>
      <c r="XN16" s="580">
        <f>XM16/XK16</f>
        <v>0</v>
      </c>
      <c r="XO16" s="494">
        <f>WM16+WQ16+WU16+WY16+XC16+XG16+XK16</f>
        <v>108647.72999999998</v>
      </c>
      <c r="XP16" s="489">
        <f>WN16+WR16+WV16+WZ16+XD16+XH16+XL16</f>
        <v>81485.797500000001</v>
      </c>
      <c r="XQ16" s="643">
        <f>WO16+WS16+WW16+XA16+XE16+XI16+XM16</f>
        <v>0</v>
      </c>
      <c r="XR16" s="639">
        <f>XQ16/XO16</f>
        <v>0</v>
      </c>
      <c r="XS16" s="508">
        <f>'Proy 2022 vs 2019'!DS15*XV$4</f>
        <v>12745.47</v>
      </c>
      <c r="XT16" s="508">
        <f>'Proy 2022 vs 2019'!DT15*XV$4</f>
        <v>9559.1024999999991</v>
      </c>
      <c r="XU16" s="579"/>
      <c r="XV16" s="580">
        <f>XU16/XS16</f>
        <v>0</v>
      </c>
      <c r="XW16" s="508">
        <f>'Proy 2022 vs 2019'!DS15*XZ$4</f>
        <v>12745.47</v>
      </c>
      <c r="XX16" s="508">
        <f>'Proy 2022 vs 2019'!DT15*XZ$4</f>
        <v>9559.1024999999991</v>
      </c>
      <c r="XY16" s="579"/>
      <c r="XZ16" s="580">
        <f>XY16/XW16</f>
        <v>0</v>
      </c>
      <c r="YA16" s="508">
        <f>'Proy 2022 vs 2019'!DS15*YD$4</f>
        <v>12745.47</v>
      </c>
      <c r="YB16" s="508">
        <f>'Proy 2022 vs 2019'!DT15*YD$4</f>
        <v>9559.1024999999991</v>
      </c>
      <c r="YC16" s="579"/>
      <c r="YD16" s="580">
        <f>YC16/YA16</f>
        <v>0</v>
      </c>
      <c r="YE16" s="508">
        <f>'Proy 2022 vs 2019'!DS15*YH$4</f>
        <v>12745.47</v>
      </c>
      <c r="YF16" s="508">
        <f>'Proy 2022 vs 2019'!DT15*YH$4</f>
        <v>9559.1024999999991</v>
      </c>
      <c r="YG16" s="579"/>
      <c r="YH16" s="580">
        <f>YG16/YE16</f>
        <v>0</v>
      </c>
      <c r="YI16" s="508">
        <f>'Proy 2022 vs 2019'!DS15*YL$4</f>
        <v>14869.715000000002</v>
      </c>
      <c r="YJ16" s="508">
        <f>'Proy 2022 vs 2019'!DT15*YL$4</f>
        <v>11152.286250000001</v>
      </c>
      <c r="YK16" s="579"/>
      <c r="YL16" s="580">
        <f>YK16/YI16</f>
        <v>0</v>
      </c>
      <c r="YM16" s="508">
        <f>'Proy 2022 vs 2019'!DS15*YP$4</f>
        <v>16993.96</v>
      </c>
      <c r="YN16" s="508">
        <f>'Proy 2022 vs 2019'!DT15*YP$4</f>
        <v>12745.470000000001</v>
      </c>
      <c r="YO16" s="579"/>
      <c r="YP16" s="580">
        <f>YO16/YM16</f>
        <v>0</v>
      </c>
      <c r="YQ16" s="508">
        <f>'Proy 2022 vs 2019'!DS15*YT$4</f>
        <v>23366.695</v>
      </c>
      <c r="YR16" s="508">
        <f>'Proy 2022 vs 2019'!DT15*YT$4</f>
        <v>17525.021250000002</v>
      </c>
      <c r="YS16" s="579"/>
      <c r="YT16" s="580">
        <f>YS16/YQ16</f>
        <v>0</v>
      </c>
      <c r="YU16" s="494">
        <f>XS16+XW16+YA16+YE16+YI16+YM16+YQ16</f>
        <v>106212.25</v>
      </c>
      <c r="YV16" s="489">
        <f>XT16+XX16+YB16+YF16+YJ16+YN16+YR16</f>
        <v>79659.1875</v>
      </c>
      <c r="YW16" s="648">
        <f>XU16+XY16+YC16+YG16+YK16+YO16+YS16</f>
        <v>0</v>
      </c>
      <c r="YX16" s="639">
        <f>YW16/YU16</f>
        <v>0</v>
      </c>
      <c r="YY16" s="710">
        <f>'Proy 2022 vs 2019'!EC15*ZB$4</f>
        <v>13000.207199999999</v>
      </c>
      <c r="YZ16" s="710">
        <f>'Proy 2022 vs 2019'!ED15*ZB$4</f>
        <v>10010.159543999998</v>
      </c>
      <c r="ZA16" s="613"/>
      <c r="ZB16" s="580">
        <f>ZA16/YY16</f>
        <v>0</v>
      </c>
      <c r="ZC16" s="508">
        <f>'Proy 2022 vs 2019'!EC15*ZF$4</f>
        <v>13000.207199999999</v>
      </c>
      <c r="ZD16" s="508">
        <f>'Proy 2022 vs 2019'!ED15*ZF$4</f>
        <v>10010.159543999998</v>
      </c>
      <c r="ZE16" s="613"/>
      <c r="ZF16" s="580">
        <f>ZE16/ZC16</f>
        <v>0</v>
      </c>
      <c r="ZG16" s="508">
        <f>'Proy 2022 vs 2019'!EC15*ZJ$4</f>
        <v>13000.207199999999</v>
      </c>
      <c r="ZH16" s="508">
        <f>'Proy 2022 vs 2019'!ED15*ZJ$4</f>
        <v>10010.159543999998</v>
      </c>
      <c r="ZI16" s="613"/>
      <c r="ZJ16" s="580">
        <f>ZI16/ZG16</f>
        <v>0</v>
      </c>
      <c r="ZK16" s="508">
        <f>'Proy 2022 vs 2019'!EC15*ZN$4</f>
        <v>13000.207199999999</v>
      </c>
      <c r="ZL16" s="508">
        <f>'Proy 2022 vs 2019'!ED15*ZN$4</f>
        <v>10010.159543999998</v>
      </c>
      <c r="ZM16" s="613"/>
      <c r="ZN16" s="580">
        <f>ZM16/ZK16</f>
        <v>0</v>
      </c>
      <c r="ZO16" s="508">
        <f>'Proy 2022 vs 2019'!EC15*ZR$4</f>
        <v>15166.9084</v>
      </c>
      <c r="ZP16" s="508">
        <f>'Proy 2022 vs 2019'!ED15*ZR$4</f>
        <v>11678.519468</v>
      </c>
      <c r="ZQ16" s="613"/>
      <c r="ZR16" s="580">
        <f>ZQ16/ZO16</f>
        <v>0</v>
      </c>
      <c r="ZS16" s="508">
        <f>'Proy 2022 vs 2019'!EC15*ZV$4</f>
        <v>17333.6096</v>
      </c>
      <c r="ZT16" s="508">
        <f>'Proy 2022 vs 2019'!ED15*ZV$4</f>
        <v>13346.879391999999</v>
      </c>
      <c r="ZU16" s="613"/>
      <c r="ZV16" s="580">
        <f>ZU16/ZS16</f>
        <v>0</v>
      </c>
      <c r="ZW16" s="508">
        <f>'Proy 2022 vs 2019'!EC15*ZZ$4</f>
        <v>23833.713199999998</v>
      </c>
      <c r="ZX16" s="508">
        <f>'Proy 2022 vs 2019'!ED15*ZZ$4</f>
        <v>18351.959164</v>
      </c>
      <c r="ZY16" s="613"/>
      <c r="ZZ16" s="580">
        <f>ZY16/ZW16</f>
        <v>0</v>
      </c>
      <c r="AAA16" s="494">
        <f>YY16+ZC16+ZG16+ZK16+ZO16+ZS16+ZW16</f>
        <v>108335.06</v>
      </c>
      <c r="AAB16" s="489">
        <f>YZ16+ZD16+ZH16+ZL16+ZP16+ZT16+ZX16</f>
        <v>83417.996199999994</v>
      </c>
      <c r="AAC16" s="607">
        <f>ZA16+ZE16+ZI16+ZM16+ZQ16+ZU16+ZY16</f>
        <v>0</v>
      </c>
      <c r="AAD16" s="590">
        <f>AAC16/AAA16</f>
        <v>0</v>
      </c>
      <c r="AAE16" s="508">
        <f>'Proy 2022 vs 2019'!EH15*AAH$4</f>
        <v>14889.8184</v>
      </c>
      <c r="AAF16" s="508">
        <f>'Proy 2022 vs 2019'!EI15*AAH$4</f>
        <v>11465.160168</v>
      </c>
      <c r="AAG16" s="579"/>
      <c r="AAH16" s="580">
        <f>AAG16/AAE16</f>
        <v>0</v>
      </c>
      <c r="AAI16" s="508">
        <f>'Proy 2022 vs 2019'!EH15*AAL$4</f>
        <v>14889.8184</v>
      </c>
      <c r="AAJ16" s="508">
        <f>'Proy 2022 vs 2019'!EI15*AAL$4</f>
        <v>11465.160168</v>
      </c>
      <c r="AAK16" s="579"/>
      <c r="AAL16" s="580">
        <f>AAK16/AAI16</f>
        <v>0</v>
      </c>
      <c r="AAM16" s="508">
        <f>'Proy 2022 vs 2019'!EH15*AAP$4</f>
        <v>14889.8184</v>
      </c>
      <c r="AAN16" s="508">
        <f>'Proy 2022 vs 2019'!EI15*AAP$4</f>
        <v>11465.160168</v>
      </c>
      <c r="AAO16" s="579"/>
      <c r="AAP16" s="580">
        <f>AAO16/AAM16</f>
        <v>0</v>
      </c>
      <c r="AAQ16" s="508">
        <f>'Proy 2022 vs 2019'!EH15*AAT$4</f>
        <v>14889.8184</v>
      </c>
      <c r="AAR16" s="508">
        <f>'Proy 2022 vs 2019'!EI15*AAT$4</f>
        <v>11465.160168</v>
      </c>
      <c r="AAS16" s="579"/>
      <c r="AAT16" s="580">
        <f>AAS16/AAQ16</f>
        <v>0</v>
      </c>
      <c r="AAU16" s="508">
        <f>'Proy 2022 vs 2019'!EH15*AAX$4</f>
        <v>17371.454800000003</v>
      </c>
      <c r="AAV16" s="508">
        <f>'Proy 2022 vs 2019'!EI15*AAX$4</f>
        <v>13376.020196000003</v>
      </c>
      <c r="AAW16" s="579"/>
      <c r="AAX16" s="580">
        <f>AAW16/AAU16</f>
        <v>0</v>
      </c>
      <c r="AAY16" s="508">
        <f>'Proy 2022 vs 2019'!EH15*ABB$4</f>
        <v>19853.091200000003</v>
      </c>
      <c r="AAZ16" s="508">
        <f>'Proy 2022 vs 2019'!EI15*ABB$4</f>
        <v>15286.880224000002</v>
      </c>
      <c r="ABA16" s="579"/>
      <c r="ABB16" s="580">
        <f>ABA16/AAY16</f>
        <v>0</v>
      </c>
      <c r="ABC16" s="508">
        <f>'Proy 2022 vs 2019'!EH15*ABF$4</f>
        <v>27298.000400000001</v>
      </c>
      <c r="ABD16" s="508">
        <f>'Proy 2022 vs 2019'!EI15*ABF$4</f>
        <v>21019.460308000002</v>
      </c>
      <c r="ABE16" s="579"/>
      <c r="ABF16" s="580">
        <f>ABE16/ABC16</f>
        <v>0</v>
      </c>
      <c r="ABG16" s="494">
        <f>AAE16+AAI16+AAM16+AAQ16+AAU16+AAY16+ABC16</f>
        <v>124081.82000000002</v>
      </c>
      <c r="ABH16" s="489">
        <f>AAF16+AAJ16+AAN16+AAR16+AAV16+AAZ16+ABD16</f>
        <v>95543.001400000008</v>
      </c>
      <c r="ABI16" s="608">
        <f>AAG16+AAK16+AAO16+AAS16+AAW16+ABA16+ABE16</f>
        <v>0</v>
      </c>
      <c r="ABJ16" s="590">
        <f>ABI16/ABG16</f>
        <v>0</v>
      </c>
      <c r="ABK16" s="508">
        <f>'Proy 2022 vs 2019'!EM15*ABN$4</f>
        <v>14786.393999999998</v>
      </c>
      <c r="ABL16" s="508">
        <f>'Proy 2022 vs 2019'!EN15*ABN$4</f>
        <v>10202.611859999999</v>
      </c>
      <c r="ABM16" s="579"/>
      <c r="ABN16" s="580">
        <f>ABM16/ABK16</f>
        <v>0</v>
      </c>
      <c r="ABO16" s="508">
        <f>'Proy 2022 vs 2019'!EM15*ABR$4</f>
        <v>14786.393999999998</v>
      </c>
      <c r="ABP16" s="508">
        <f>'Proy 2022 vs 2019'!EN15*ABR$4</f>
        <v>10202.611859999999</v>
      </c>
      <c r="ABQ16" s="579"/>
      <c r="ABR16" s="580">
        <f>ABQ16/ABO16</f>
        <v>0</v>
      </c>
      <c r="ABS16" s="508">
        <f>'Proy 2022 vs 2019'!EM15*ABV$4</f>
        <v>14786.393999999998</v>
      </c>
      <c r="ABT16" s="508">
        <f>'Proy 2022 vs 2019'!EN15*ABV$4</f>
        <v>10202.611859999999</v>
      </c>
      <c r="ABU16" s="579"/>
      <c r="ABV16" s="580">
        <f>ABU16/ABS16</f>
        <v>0</v>
      </c>
      <c r="ABW16" s="508">
        <f>'Proy 2022 vs 2019'!EM15*ABZ$4</f>
        <v>14786.393999999998</v>
      </c>
      <c r="ABX16" s="508">
        <f>'Proy 2022 vs 2019'!EN15*ABZ$4</f>
        <v>10202.611859999999</v>
      </c>
      <c r="ABY16" s="579"/>
      <c r="ABZ16" s="580">
        <f>ABY16/ABW16</f>
        <v>0</v>
      </c>
      <c r="ACA16" s="508">
        <f>'Proy 2022 vs 2019'!EM15*ACD$4</f>
        <v>17250.793000000001</v>
      </c>
      <c r="ACB16" s="508">
        <f>'Proy 2022 vs 2019'!EN15*ACD$4</f>
        <v>11903.04717</v>
      </c>
      <c r="ACC16" s="579"/>
      <c r="ACD16" s="580">
        <f>ACC16/ACA16</f>
        <v>0</v>
      </c>
      <c r="ACE16" s="508">
        <f>'Proy 2022 vs 2019'!EM15*ACH$4</f>
        <v>19715.191999999999</v>
      </c>
      <c r="ACF16" s="508">
        <f>'Proy 2022 vs 2019'!EN15*ACH$4</f>
        <v>13603.482479999999</v>
      </c>
      <c r="ACG16" s="579"/>
      <c r="ACH16" s="580">
        <f>ACG16/ACE16</f>
        <v>0</v>
      </c>
      <c r="ACI16" s="508">
        <f>'Proy 2022 vs 2019'!EM15*ACL$4</f>
        <v>27108.388999999999</v>
      </c>
      <c r="ACJ16" s="508">
        <f>'Proy 2022 vs 2019'!EN15*ACL$4</f>
        <v>18704.788409999997</v>
      </c>
      <c r="ACK16" s="579"/>
      <c r="ACL16" s="580">
        <f>ACK16/ACI16</f>
        <v>0</v>
      </c>
      <c r="ACM16" s="494">
        <f>ABK16+ABO16+ABS16+ABW16+ACA16+ACE16+ACI16</f>
        <v>123219.94999999998</v>
      </c>
      <c r="ACN16" s="489">
        <f>ABL16+ABP16+ABT16+ABX16+ACB16+ACF16+ACJ16</f>
        <v>85021.765499999994</v>
      </c>
      <c r="ACO16" s="608">
        <f>ABM16+ABQ16+ABU16+ABY16+ACC16+ACG16+ACK16</f>
        <v>0</v>
      </c>
      <c r="ACP16" s="590">
        <f>ACO16/ACM16</f>
        <v>0</v>
      </c>
      <c r="ACQ16" s="508">
        <f>'Proy 2022 vs 2019'!ER15*ACT$4</f>
        <v>13497.704399999999</v>
      </c>
      <c r="ACR16" s="508">
        <f>'Proy 2022 vs 2019'!ES15*ACT$4</f>
        <v>9313.4160359999987</v>
      </c>
      <c r="ACS16" s="579"/>
      <c r="ACT16" s="580">
        <f>ACS16/ACQ16</f>
        <v>0</v>
      </c>
      <c r="ACU16" s="508">
        <f>'Proy 2022 vs 2019'!ER15*ACX$4</f>
        <v>13497.704399999999</v>
      </c>
      <c r="ACV16" s="508">
        <f>'Proy 2022 vs 2019'!ES15*ACX$4</f>
        <v>9313.4160359999987</v>
      </c>
      <c r="ACW16" s="579"/>
      <c r="ACX16" s="580">
        <f>ACW16/ACU16</f>
        <v>0</v>
      </c>
      <c r="ACY16" s="508">
        <f>'Proy 2022 vs 2019'!ER15*ADB$4</f>
        <v>13497.704399999999</v>
      </c>
      <c r="ACZ16" s="508">
        <f>'Proy 2022 vs 2019'!ES15*ADB$4</f>
        <v>9313.4160359999987</v>
      </c>
      <c r="ADA16" s="579"/>
      <c r="ADB16" s="580">
        <f>ADA16/ACY16</f>
        <v>0</v>
      </c>
      <c r="ADC16" s="508">
        <f>'Proy 2022 vs 2019'!ER15*ADF$4</f>
        <v>13497.704399999999</v>
      </c>
      <c r="ADD16" s="508">
        <f>'Proy 2022 vs 2019'!ES15*ADF$4</f>
        <v>9313.4160359999987</v>
      </c>
      <c r="ADE16" s="579"/>
      <c r="ADF16" s="580">
        <f>ADE16/ADC16</f>
        <v>0</v>
      </c>
      <c r="ADG16" s="508">
        <f>'Proy 2022 vs 2019'!ER15*ADJ$4</f>
        <v>15747.321800000002</v>
      </c>
      <c r="ADH16" s="508">
        <f>'Proy 2022 vs 2019'!ES15*ADJ$4</f>
        <v>10865.652042</v>
      </c>
      <c r="ADI16" s="579"/>
      <c r="ADJ16" s="580">
        <f>ADI16/ADG16</f>
        <v>0</v>
      </c>
      <c r="ADK16" s="508">
        <f>'Proy 2022 vs 2019'!ER15*ADN$4</f>
        <v>17996.939200000001</v>
      </c>
      <c r="ADL16" s="508">
        <f>'Proy 2022 vs 2019'!ES15*ADN$4</f>
        <v>12417.888047999999</v>
      </c>
      <c r="ADM16" s="579"/>
      <c r="ADN16" s="580">
        <f>ADM16/ADK16</f>
        <v>0</v>
      </c>
      <c r="ADO16" s="508">
        <f>'Proy 2022 vs 2019'!ER15*ADR$4</f>
        <v>24745.791399999998</v>
      </c>
      <c r="ADP16" s="508">
        <f>'Proy 2022 vs 2019'!ES15*ADR$4</f>
        <v>17074.596065999998</v>
      </c>
      <c r="ADQ16" s="579"/>
      <c r="ADR16" s="580">
        <f>ADQ16/ADO16</f>
        <v>0</v>
      </c>
      <c r="ADS16" s="494">
        <f>ACQ16+ACU16+ACY16+ADC16+ADG16+ADK16+ADO16</f>
        <v>112480.87000000001</v>
      </c>
      <c r="ADT16" s="489">
        <f>ACR16+ACV16+ACZ16+ADD16+ADH16+ADL16+ADP16</f>
        <v>77611.800300000003</v>
      </c>
      <c r="ADU16" s="589">
        <f>ACS16+ACW16+ADA16+ADE16+ADI16+ADM16+ADQ16</f>
        <v>0</v>
      </c>
      <c r="ADV16" s="590">
        <f>ADU16/ADS16</f>
        <v>0</v>
      </c>
      <c r="ADW16" s="508">
        <f>'Proy 2022 vs 2019'!EW15*ADZ$4</f>
        <v>13560.351599999998</v>
      </c>
      <c r="ADX16" s="508">
        <f>'Proy 2022 vs 2019'!EX15*ADZ$4</f>
        <v>9356.6426039999969</v>
      </c>
      <c r="ADY16" s="579"/>
      <c r="ADZ16" s="580">
        <f>ADY16/ADW16</f>
        <v>0</v>
      </c>
      <c r="AEA16" s="508">
        <f>'Proy 2022 vs 2019'!EW15*AED$4</f>
        <v>13560.351599999998</v>
      </c>
      <c r="AEB16" s="508">
        <f>'Proy 2022 vs 2019'!EX15*AED$4</f>
        <v>9356.6426039999969</v>
      </c>
      <c r="AEC16" s="579"/>
      <c r="AED16" s="580">
        <f>AEC16/AEA16</f>
        <v>0</v>
      </c>
      <c r="AEE16" s="508">
        <f>'Proy 2022 vs 2019'!EW15*AEH$4</f>
        <v>13560.351599999998</v>
      </c>
      <c r="AEF16" s="508">
        <f>'Proy 2022 vs 2019'!EX15*AEH$4</f>
        <v>9356.6426039999969</v>
      </c>
      <c r="AEG16" s="579"/>
      <c r="AEH16" s="580">
        <f>AEG16/AEE16</f>
        <v>0</v>
      </c>
      <c r="AEI16" s="508">
        <f>'Proy 2022 vs 2019'!EW15*AEL$4</f>
        <v>13560.351599999998</v>
      </c>
      <c r="AEJ16" s="508">
        <f>'Proy 2022 vs 2019'!EX15*AEL$4</f>
        <v>9356.6426039999969</v>
      </c>
      <c r="AEK16" s="579"/>
      <c r="AEL16" s="580">
        <f>AEK16/AEI16</f>
        <v>0</v>
      </c>
      <c r="AEM16" s="508">
        <f>'Proy 2022 vs 2019'!EW15*AEP$4</f>
        <v>15820.4102</v>
      </c>
      <c r="AEN16" s="508">
        <f>'Proy 2022 vs 2019'!EX15*AEP$4</f>
        <v>10916.083037999999</v>
      </c>
      <c r="AEO16" s="579"/>
      <c r="AEP16" s="580">
        <f>AEO16/AEM16</f>
        <v>0</v>
      </c>
      <c r="AEQ16" s="508">
        <f>'Proy 2022 vs 2019'!EW15*AET$4</f>
        <v>18080.468799999999</v>
      </c>
      <c r="AER16" s="508">
        <f>'Proy 2022 vs 2019'!EX15*AET$4</f>
        <v>12475.523471999997</v>
      </c>
      <c r="AES16" s="579"/>
      <c r="AET16" s="580">
        <f>AES16/AEQ16</f>
        <v>0</v>
      </c>
      <c r="AEU16" s="508">
        <f>'Proy 2022 vs 2019'!EW15*AEX$4</f>
        <v>24860.6446</v>
      </c>
      <c r="AEV16" s="508">
        <f>'Proy 2022 vs 2019'!EX15*AEX$4</f>
        <v>17153.844773999997</v>
      </c>
      <c r="AEW16" s="579"/>
      <c r="AEX16" s="580">
        <f>AEW16/AEU16</f>
        <v>0</v>
      </c>
      <c r="AEY16" s="494">
        <f>ADW16+AEA16+AEE16+AEI16+AEM16+AEQ16+AEU16</f>
        <v>113002.93</v>
      </c>
      <c r="AEZ16" s="489">
        <f>ADX16+AEB16+AEF16+AEJ16+AEN16+AER16+AEV16</f>
        <v>77972.021699999983</v>
      </c>
      <c r="AFA16" s="589">
        <f>ADY16+AEC16+AEG16+AEK16+AEO16+AES16+AEW16</f>
        <v>0</v>
      </c>
      <c r="AFB16" s="590">
        <f>AFA16/AEY16</f>
        <v>0</v>
      </c>
      <c r="AFC16" s="508">
        <f>'Proy 2022 vs 2019'!FG15*AFF$4</f>
        <v>12991.7076</v>
      </c>
      <c r="AFD16" s="508">
        <f>'Proy 2022 vs 2019'!FH15*AFF$4</f>
        <v>9743.7806999999993</v>
      </c>
      <c r="AFE16" s="613"/>
      <c r="AFF16" s="580">
        <f>AFE16/AFC16</f>
        <v>0</v>
      </c>
      <c r="AFG16" s="508">
        <f>'Proy 2022 vs 2019'!FG15*AFJ$4</f>
        <v>12991.7076</v>
      </c>
      <c r="AFH16" s="508">
        <f>'Proy 2022 vs 2019'!FH15*AFJ$4</f>
        <v>9743.7806999999993</v>
      </c>
      <c r="AFI16" s="579"/>
      <c r="AFJ16" s="580">
        <f>AFI16/AFG16</f>
        <v>0</v>
      </c>
      <c r="AFK16" s="508">
        <f>'Proy 2022 vs 2019'!FG15*AFN$4</f>
        <v>12991.7076</v>
      </c>
      <c r="AFL16" s="508">
        <f>'Proy 2022 vs 2019'!FH15*AFN$4</f>
        <v>9743.7806999999993</v>
      </c>
      <c r="AFM16" s="579"/>
      <c r="AFN16" s="580">
        <f>AFM16/AFK16</f>
        <v>0</v>
      </c>
      <c r="AFO16" s="508">
        <f>'Proy 2022 vs 2019'!FG15*AFR$4</f>
        <v>12991.7076</v>
      </c>
      <c r="AFP16" s="508">
        <f>'Proy 2022 vs 2019'!FH15*AFR$4</f>
        <v>9743.7806999999993</v>
      </c>
      <c r="AFQ16" s="579"/>
      <c r="AFR16" s="580">
        <f>AFQ16/AFO16</f>
        <v>0</v>
      </c>
      <c r="AFS16" s="508">
        <f>'Proy 2022 vs 2019'!FG15*AFV$4</f>
        <v>15156.992200000001</v>
      </c>
      <c r="AFT16" s="508">
        <f>'Proy 2022 vs 2019'!FH15*AFV$4</f>
        <v>11367.74415</v>
      </c>
      <c r="AFU16" s="579"/>
      <c r="AFV16" s="580">
        <f>AFU16/AFS16</f>
        <v>0</v>
      </c>
      <c r="AFW16" s="508">
        <f>'Proy 2022 vs 2019'!FG15*AFZ$4</f>
        <v>17322.2768</v>
      </c>
      <c r="AFX16" s="508">
        <f>'Proy 2022 vs 2019'!FH15*AFZ$4</f>
        <v>12991.7076</v>
      </c>
      <c r="AFY16" s="579"/>
      <c r="AFZ16" s="580">
        <f>AFY16/AFW16</f>
        <v>0</v>
      </c>
      <c r="AGA16" s="508">
        <f>'Proy 2022 vs 2019'!FG15*AGD$4</f>
        <v>23818.1306</v>
      </c>
      <c r="AGB16" s="508">
        <f>'Proy 2022 vs 2019'!FH15*AGD$4</f>
        <v>17863.597949999999</v>
      </c>
      <c r="AGC16" s="579"/>
      <c r="AGD16" s="580">
        <f>AGC16/AGA16</f>
        <v>0</v>
      </c>
      <c r="AGE16" s="494">
        <f>AFC16+AFG16+AFK16+AFO16+AFS16+AFW16+AGA16</f>
        <v>108264.23000000001</v>
      </c>
      <c r="AGF16" s="489">
        <f>AFD16+AFH16+AFL16+AFP16+AFT16+AFX16+AGB16</f>
        <v>81198.172500000001</v>
      </c>
      <c r="AGG16" s="637">
        <f>AFE16+AFI16+AFM16+AFQ16+AFU16+AFY16+AGC16</f>
        <v>0</v>
      </c>
      <c r="AGH16" s="639">
        <f>AGG16/AGE16</f>
        <v>0</v>
      </c>
      <c r="AGI16" s="508">
        <f>'Proy 2022 vs 2019'!FL15*AGL$4</f>
        <v>14929.9908</v>
      </c>
      <c r="AGJ16" s="508">
        <f>'Proy 2022 vs 2019'!FM15*AGL$4</f>
        <v>11197.4931</v>
      </c>
      <c r="AGK16" s="579"/>
      <c r="AGL16" s="580">
        <f>AGK16/AGI16</f>
        <v>0</v>
      </c>
      <c r="AGM16" s="508">
        <f>'Proy 2022 vs 2019'!FL15*AGP$4</f>
        <v>14929.9908</v>
      </c>
      <c r="AGN16" s="508">
        <f>'Proy 2022 vs 2019'!FM15*AGP$4</f>
        <v>11197.4931</v>
      </c>
      <c r="AGO16" s="579"/>
      <c r="AGP16" s="580">
        <f>AGO16/AGM16</f>
        <v>0</v>
      </c>
      <c r="AGQ16" s="508">
        <f>'Proy 2022 vs 2019'!FL15*AGT$4</f>
        <v>14929.9908</v>
      </c>
      <c r="AGR16" s="508">
        <f>'Proy 2022 vs 2019'!FM15*AGT$4</f>
        <v>11197.4931</v>
      </c>
      <c r="AGS16" s="579"/>
      <c r="AGT16" s="580">
        <f>AGS16/AGQ16</f>
        <v>0</v>
      </c>
      <c r="AGU16" s="508">
        <f>'Proy 2022 vs 2019'!FL15*AGX$4</f>
        <v>14929.9908</v>
      </c>
      <c r="AGV16" s="508">
        <f>'Proy 2022 vs 2019'!FM15*AGX$4</f>
        <v>11197.4931</v>
      </c>
      <c r="AGW16" s="579"/>
      <c r="AGX16" s="580">
        <f>AGW16/AGU16</f>
        <v>0</v>
      </c>
      <c r="AGY16" s="508">
        <f>'Proy 2022 vs 2019'!FL15*AHB$4</f>
        <v>17418.3226</v>
      </c>
      <c r="AGZ16" s="508">
        <f>'Proy 2022 vs 2019'!FM15*AHB$4</f>
        <v>13063.741950000001</v>
      </c>
      <c r="AHA16" s="579"/>
      <c r="AHB16" s="580">
        <f>AHA16/AGY16</f>
        <v>0</v>
      </c>
      <c r="AHC16" s="508">
        <f>'Proy 2022 vs 2019'!FL15*AHF$4</f>
        <v>19906.654399999999</v>
      </c>
      <c r="AHD16" s="508">
        <f>'Proy 2022 vs 2019'!FM15*AHF$4</f>
        <v>14929.990800000001</v>
      </c>
      <c r="AHE16" s="579"/>
      <c r="AHF16" s="580">
        <f>AHE16/AHC16</f>
        <v>0</v>
      </c>
      <c r="AHG16" s="508">
        <f>'Proy 2022 vs 2019'!FL15*AHJ$4</f>
        <v>27371.649799999999</v>
      </c>
      <c r="AHH16" s="508">
        <f>'Proy 2022 vs 2019'!FM15*AHJ$4</f>
        <v>20528.737349999999</v>
      </c>
      <c r="AHI16" s="579"/>
      <c r="AHJ16" s="580">
        <f>AHI16/AHG16</f>
        <v>0</v>
      </c>
      <c r="AHK16" s="494">
        <f>AGI16+AGM16+AGQ16+AGU16+AGY16+AHC16+AHG16</f>
        <v>124416.59</v>
      </c>
      <c r="AHL16" s="489">
        <f>AGJ16+AGN16+AGR16+AGV16+AGZ16+AHD16+AHH16</f>
        <v>93312.442500000005</v>
      </c>
      <c r="AHM16" s="643">
        <f>AGK16+AGO16+AGS16+AGW16+AHA16+AHE16+AHI16</f>
        <v>0</v>
      </c>
      <c r="AHN16" s="639">
        <f>AHM16/AHK16</f>
        <v>0</v>
      </c>
      <c r="AHO16" s="508">
        <f>'Proy 2022 vs 2019'!FQ15*AHR$4</f>
        <v>13518.1152</v>
      </c>
      <c r="AHP16" s="508">
        <f>'Proy 2022 vs 2019'!FR15*AHR$4</f>
        <v>10138.5864</v>
      </c>
      <c r="AHQ16" s="579"/>
      <c r="AHR16" s="580">
        <f>AHQ16/AHO16</f>
        <v>0</v>
      </c>
      <c r="AHS16" s="508">
        <f>'Proy 2022 vs 2019'!FQ15*AHV$4</f>
        <v>13518.1152</v>
      </c>
      <c r="AHT16" s="508">
        <f>'Proy 2022 vs 2019'!FR15*AHV$4</f>
        <v>10138.5864</v>
      </c>
      <c r="AHU16" s="579"/>
      <c r="AHV16" s="580">
        <f>AHU16/AHS16</f>
        <v>0</v>
      </c>
      <c r="AHW16" s="508">
        <f>'Proy 2022 vs 2019'!FQ15*AHZ$4</f>
        <v>13518.1152</v>
      </c>
      <c r="AHX16" s="508">
        <f>'Proy 2022 vs 2019'!FR15*AHZ$4</f>
        <v>10138.5864</v>
      </c>
      <c r="AHY16" s="579"/>
      <c r="AHZ16" s="580">
        <f>AHY16/AHW16</f>
        <v>0</v>
      </c>
      <c r="AIA16" s="508">
        <f>'Proy 2022 vs 2019'!FQ15*AID$4</f>
        <v>13518.1152</v>
      </c>
      <c r="AIB16" s="508">
        <f>'Proy 2022 vs 2019'!FR15*AID$4</f>
        <v>10138.5864</v>
      </c>
      <c r="AIC16" s="579"/>
      <c r="AID16" s="580">
        <f>AIC16/AIA16</f>
        <v>0</v>
      </c>
      <c r="AIE16" s="508">
        <f>'Proy 2022 vs 2019'!FQ15*AIH$4</f>
        <v>15771.134400000003</v>
      </c>
      <c r="AIF16" s="508">
        <f>'Proy 2022 vs 2019'!FR15*AIH$4</f>
        <v>11828.350800000002</v>
      </c>
      <c r="AIG16" s="579"/>
      <c r="AIH16" s="580">
        <f>AIG16/AIE16</f>
        <v>0</v>
      </c>
      <c r="AII16" s="508">
        <f>'Proy 2022 vs 2019'!FQ15*AIL$4</f>
        <v>18024.153600000001</v>
      </c>
      <c r="AIJ16" s="508">
        <f>'Proy 2022 vs 2019'!FR15*AIL$4</f>
        <v>13518.1152</v>
      </c>
      <c r="AIK16" s="579"/>
      <c r="AIL16" s="580">
        <f>AIK16/AII16</f>
        <v>0</v>
      </c>
      <c r="AIM16" s="508">
        <f>'Proy 2022 vs 2019'!FQ15*AIP$4</f>
        <v>24783.211200000002</v>
      </c>
      <c r="AIN16" s="508">
        <f>'Proy 2022 vs 2019'!FR15*AIP$4</f>
        <v>18587.4084</v>
      </c>
      <c r="AIO16" s="579"/>
      <c r="AIP16" s="580">
        <f>AIO16/AIM16</f>
        <v>0</v>
      </c>
      <c r="AIQ16" s="494">
        <f>AHO16+AHS16+AHW16+AIA16+AIE16+AII16+AIM16</f>
        <v>112650.96000000002</v>
      </c>
      <c r="AIR16" s="489">
        <f>AHP16+AHT16+AHX16+AIB16+AIF16+AIJ16+AIN16</f>
        <v>84488.22</v>
      </c>
      <c r="AIS16" s="643">
        <f>AHQ16+AHU16+AHY16+AIC16+AIG16+AIK16+AIO16</f>
        <v>0</v>
      </c>
      <c r="AIT16" s="639">
        <f>AIS16/AIQ16</f>
        <v>0</v>
      </c>
      <c r="AIU16" s="508">
        <f>'Proy 2022 vs 2019'!FV15*AIX$4</f>
        <v>12499.517999999998</v>
      </c>
      <c r="AIV16" s="508">
        <f>'Proy 2022 vs 2019'!FW15*AIX$4</f>
        <v>9374.6384999999991</v>
      </c>
      <c r="AIW16" s="579"/>
      <c r="AIX16" s="580">
        <f>AIW16/AIU16</f>
        <v>0</v>
      </c>
      <c r="AIY16" s="508">
        <f>'Proy 2022 vs 2019'!FV15*AJB$4</f>
        <v>12499.517999999998</v>
      </c>
      <c r="AIZ16" s="508">
        <f>'Proy 2022 vs 2019'!FW15*AJB$4</f>
        <v>9374.6384999999991</v>
      </c>
      <c r="AJA16" s="579"/>
      <c r="AJB16" s="580">
        <f>AJA16/AIY16</f>
        <v>0</v>
      </c>
      <c r="AJC16" s="508">
        <f>'Proy 2022 vs 2019'!FV15*AJF$4</f>
        <v>12499.517999999998</v>
      </c>
      <c r="AJD16" s="508">
        <f>'Proy 2022 vs 2019'!FW15*AJF$4</f>
        <v>9374.6384999999991</v>
      </c>
      <c r="AJE16" s="579"/>
      <c r="AJF16" s="580">
        <f>AJE16/AJC16</f>
        <v>0</v>
      </c>
      <c r="AJG16" s="508">
        <f>'Proy 2022 vs 2019'!FV15*AJJ$4</f>
        <v>12499.517999999998</v>
      </c>
      <c r="AJH16" s="508">
        <f>'Proy 2022 vs 2019'!FW15*AJJ$4</f>
        <v>9374.6384999999991</v>
      </c>
      <c r="AJI16" s="579"/>
      <c r="AJJ16" s="580">
        <f>AJI16/AJG16</f>
        <v>0</v>
      </c>
      <c r="AJK16" s="508">
        <f>'Proy 2022 vs 2019'!FV15*AJN$4</f>
        <v>14582.771000000001</v>
      </c>
      <c r="AJL16" s="508">
        <f>'Proy 2022 vs 2019'!FW15*AJN$4</f>
        <v>10937.078249999999</v>
      </c>
      <c r="AJM16" s="579"/>
      <c r="AJN16" s="580">
        <f>AJM16/AJK16</f>
        <v>0</v>
      </c>
      <c r="AJO16" s="508">
        <f>'Proy 2022 vs 2019'!FV15*AJR$4</f>
        <v>16666.023999999998</v>
      </c>
      <c r="AJP16" s="508">
        <f>'Proy 2022 vs 2019'!FW15*AJR$4</f>
        <v>12499.517999999998</v>
      </c>
      <c r="AJQ16" s="579"/>
      <c r="AJR16" s="580">
        <f>AJQ16/AJO16</f>
        <v>0</v>
      </c>
      <c r="AJS16" s="508">
        <f>'Proy 2022 vs 2019'!FV15*AJV$4</f>
        <v>22915.782999999999</v>
      </c>
      <c r="AJT16" s="508">
        <f>'Proy 2022 vs 2019'!FW15*AJV$4</f>
        <v>17186.837249999997</v>
      </c>
      <c r="AJU16" s="579"/>
      <c r="AJV16" s="580">
        <f>AJU16/AJS16</f>
        <v>0</v>
      </c>
      <c r="AJW16" s="494">
        <f>AIU16+AIY16+AJC16+AJG16+AJK16+AJO16+AJS16</f>
        <v>104162.65</v>
      </c>
      <c r="AJX16" s="489">
        <f>AIV16+AIZ16+AJD16+AJH16+AJL16+AJP16+AJT16</f>
        <v>78121.987499999988</v>
      </c>
      <c r="AJY16" s="648">
        <f>AIW16+AJA16+AJE16+AJI16+AJM16+AJQ16+AJU16</f>
        <v>0</v>
      </c>
      <c r="AJZ16" s="639">
        <f>AJY16/AJW16</f>
        <v>0</v>
      </c>
      <c r="AKA16" s="508"/>
      <c r="AKB16" s="508"/>
      <c r="AKC16" s="613"/>
      <c r="AKD16" s="580" t="e">
        <f>AKC16/AKA16</f>
        <v>#DIV/0!</v>
      </c>
      <c r="AKE16" s="508">
        <v>14613.374399999999</v>
      </c>
      <c r="AKF16" s="508">
        <v>14905.641887999998</v>
      </c>
      <c r="AKG16" s="579"/>
      <c r="AKH16" s="580">
        <f>AKG16/AKE16</f>
        <v>0</v>
      </c>
      <c r="AKI16" s="508">
        <v>14613.374399999999</v>
      </c>
      <c r="AKJ16" s="508">
        <v>14905.641887999998</v>
      </c>
      <c r="AKK16" s="579"/>
      <c r="AKL16" s="580">
        <f>AKK16/AKI16</f>
        <v>0</v>
      </c>
      <c r="AKM16" s="508">
        <v>14613.374399999999</v>
      </c>
      <c r="AKN16" s="508">
        <v>14905.641887999998</v>
      </c>
      <c r="AKO16" s="579"/>
      <c r="AKP16" s="580">
        <f>AKO16/AKM16</f>
        <v>0</v>
      </c>
      <c r="AKQ16" s="508">
        <v>17048.936799999999</v>
      </c>
      <c r="AKR16" s="508">
        <v>17389.915536</v>
      </c>
      <c r="AKS16" s="579"/>
      <c r="AKT16" s="580">
        <f>AKS16/AKQ16</f>
        <v>0</v>
      </c>
      <c r="AKU16" s="508">
        <v>19484.499199999998</v>
      </c>
      <c r="AKV16" s="508">
        <v>19874.189183999999</v>
      </c>
      <c r="AKW16" s="579"/>
      <c r="AKX16" s="580">
        <f>AKW16/AKU16</f>
        <v>0</v>
      </c>
      <c r="AKY16" s="508">
        <v>26791.186399999999</v>
      </c>
      <c r="AKZ16" s="508">
        <v>27327.010127999998</v>
      </c>
      <c r="ALA16" s="579"/>
      <c r="ALB16" s="580">
        <f>ALA16/AKY16</f>
        <v>0</v>
      </c>
      <c r="ALC16" s="494">
        <f>AKA16+AKE16+AKI16+AKM16+AKQ16+AKU16+AKY16</f>
        <v>107164.74559999999</v>
      </c>
      <c r="ALD16" s="489">
        <f>AKB16+AKF16+AKJ16+AKN16+AKR16+AKV16+AKZ16</f>
        <v>109308.04051199999</v>
      </c>
      <c r="ALE16" s="670">
        <f>AKC16+AKG16+AKK16+AKO16+AKS16+AKW16+ALA16</f>
        <v>0</v>
      </c>
      <c r="ALF16" s="663">
        <f>ALE16/ALC16</f>
        <v>0</v>
      </c>
      <c r="ALG16" s="508">
        <v>13457.607599999999</v>
      </c>
      <c r="ALH16" s="508">
        <v>13726.759752</v>
      </c>
      <c r="ALI16" s="579"/>
      <c r="ALJ16" s="580">
        <f>ALI16/ALG16</f>
        <v>0</v>
      </c>
      <c r="ALK16" s="508">
        <v>13457.607599999999</v>
      </c>
      <c r="ALL16" s="508">
        <v>13726.759752</v>
      </c>
      <c r="ALM16" s="579"/>
      <c r="ALN16" s="580">
        <f>ALM16/ALK16</f>
        <v>0</v>
      </c>
      <c r="ALO16" s="508">
        <v>13457.607599999999</v>
      </c>
      <c r="ALP16" s="508">
        <v>13726.759752</v>
      </c>
      <c r="ALQ16" s="579"/>
      <c r="ALR16" s="580">
        <f>ALQ16/ALO16</f>
        <v>0</v>
      </c>
      <c r="ALS16" s="508">
        <v>13457.607599999999</v>
      </c>
      <c r="ALT16" s="508">
        <v>13726.759752</v>
      </c>
      <c r="ALU16" s="579"/>
      <c r="ALV16" s="580">
        <f>ALU16/ALS16</f>
        <v>0</v>
      </c>
      <c r="ALW16" s="508">
        <v>15700.542200000002</v>
      </c>
      <c r="ALX16" s="508">
        <v>16014.553044000002</v>
      </c>
      <c r="ALY16" s="579"/>
      <c r="ALZ16" s="580">
        <f>ALY16/ALW16</f>
        <v>0</v>
      </c>
      <c r="AMA16" s="508">
        <v>17943.4768</v>
      </c>
      <c r="AMB16" s="508">
        <v>18302.346336000002</v>
      </c>
      <c r="AMC16" s="579"/>
      <c r="AMD16" s="580">
        <f>AMC16/AMA16</f>
        <v>0</v>
      </c>
      <c r="AME16" s="508">
        <v>24672.280599999998</v>
      </c>
      <c r="AMF16" s="508">
        <v>25165.726212000001</v>
      </c>
      <c r="AMG16" s="579"/>
      <c r="AMH16" s="580">
        <f>AMG16/AME16</f>
        <v>0</v>
      </c>
      <c r="AMI16" s="494">
        <f>ALG16+ALK16+ALO16+ALS16+ALW16+AMA16+AME16</f>
        <v>112146.73</v>
      </c>
      <c r="AMJ16" s="489">
        <f>ALH16+ALL16+ALP16+ALT16+ALX16+AMB16+AMF16</f>
        <v>114389.66460000002</v>
      </c>
      <c r="AMK16" s="671">
        <f>ALI16+ALM16+ALQ16+ALU16+ALY16+AMC16+AMG16</f>
        <v>0</v>
      </c>
      <c r="AML16" s="663">
        <f>AMK16/AMI16</f>
        <v>0</v>
      </c>
      <c r="AMM16" s="508">
        <v>11599.9992</v>
      </c>
      <c r="AMN16" s="508">
        <v>11831.999184</v>
      </c>
      <c r="AMO16" s="579"/>
      <c r="AMP16" s="580">
        <f>AMO16/AMM16</f>
        <v>0</v>
      </c>
      <c r="AMQ16" s="508">
        <v>11599.9992</v>
      </c>
      <c r="AMR16" s="508">
        <v>11831.999184</v>
      </c>
      <c r="AMS16" s="579"/>
      <c r="AMT16" s="580">
        <f>AMS16/AMQ16</f>
        <v>0</v>
      </c>
      <c r="AMU16" s="508">
        <v>11599.9992</v>
      </c>
      <c r="AMV16" s="508">
        <v>11831.999184</v>
      </c>
      <c r="AMW16" s="579"/>
      <c r="AMX16" s="580">
        <f>AMW16/AMU16</f>
        <v>0</v>
      </c>
      <c r="AMY16" s="508">
        <v>11599.9992</v>
      </c>
      <c r="AMZ16" s="508">
        <v>11831.999184</v>
      </c>
      <c r="ANA16" s="579"/>
      <c r="ANB16" s="580">
        <f>ANA16/AMY16</f>
        <v>0</v>
      </c>
      <c r="ANC16" s="508">
        <v>13533.332400000001</v>
      </c>
      <c r="AND16" s="508">
        <v>13803.999048000003</v>
      </c>
      <c r="ANE16" s="579"/>
      <c r="ANF16" s="580">
        <f>ANE16/ANC16</f>
        <v>0</v>
      </c>
      <c r="ANG16" s="508">
        <v>15466.6656</v>
      </c>
      <c r="ANH16" s="508">
        <v>15775.998912000003</v>
      </c>
      <c r="ANI16" s="579"/>
      <c r="ANJ16" s="580">
        <f>ANI16/ANG16</f>
        <v>0</v>
      </c>
      <c r="ANK16" s="508">
        <v>21266.665199999999</v>
      </c>
      <c r="ANL16" s="508">
        <v>21691.998504000003</v>
      </c>
      <c r="ANM16" s="579"/>
      <c r="ANN16" s="580">
        <f>ANM16/ANK16</f>
        <v>0</v>
      </c>
      <c r="ANO16" s="494">
        <f>AMM16+AMQ16+AMU16+AMY16+ANC16+ANG16+ANK16</f>
        <v>96666.66</v>
      </c>
      <c r="ANP16" s="489">
        <f>AMN16+AMR16+AMV16+AMZ16+AND16+ANH16+ANL16</f>
        <v>98599.993200000012</v>
      </c>
      <c r="ANQ16" s="671">
        <f>AMO16+AMS16+AMW16+ANA16+ANE16+ANI16+ANM16</f>
        <v>0</v>
      </c>
      <c r="ANR16" s="663">
        <f>ANQ16/ANO16</f>
        <v>0</v>
      </c>
      <c r="ANS16" s="508">
        <f>'Proy 2022 vs 2019'!GU15*ANV$4</f>
        <v>11375.4108</v>
      </c>
      <c r="ANT16" s="508">
        <f>'Proy 2022 vs 2019'!GV15*ANV$4</f>
        <v>9100.3286399999997</v>
      </c>
      <c r="ANU16" s="579"/>
      <c r="ANV16" s="580">
        <f>ANU16/ANS16</f>
        <v>0</v>
      </c>
      <c r="ANW16" s="508">
        <f>'Proy 2022 vs 2019'!GU15*ANZ$4</f>
        <v>11375.4108</v>
      </c>
      <c r="ANX16" s="508">
        <f>'Proy 2022 vs 2019'!GV15*ANZ$4</f>
        <v>9100.3286399999997</v>
      </c>
      <c r="ANY16" s="579"/>
      <c r="ANZ16" s="580">
        <f>ANY16/ANW16</f>
        <v>0</v>
      </c>
      <c r="AOA16" s="508">
        <f>'Proy 2022 vs 2019'!GU15*AOD$4</f>
        <v>11375.4108</v>
      </c>
      <c r="AOB16" s="508">
        <f>'Proy 2022 vs 2019'!GV15*AOD$4</f>
        <v>9100.3286399999997</v>
      </c>
      <c r="AOC16" s="579"/>
      <c r="AOD16" s="580">
        <f>AOC16/AOA16</f>
        <v>0</v>
      </c>
      <c r="AOE16" s="508">
        <f>'Proy 2022 vs 2019'!GU15*AOH$4</f>
        <v>11375.4108</v>
      </c>
      <c r="AOF16" s="508">
        <f>'Proy 2022 vs 2019'!GV15*AOH$4</f>
        <v>9100.3286399999997</v>
      </c>
      <c r="AOG16" s="579"/>
      <c r="AOH16" s="580">
        <f>AOG16/AOE16</f>
        <v>0</v>
      </c>
      <c r="AOI16" s="508">
        <f>'Proy 2022 vs 2019'!GU15*AOL$4</f>
        <v>13271.312600000001</v>
      </c>
      <c r="AOJ16" s="508">
        <f>'Proy 2022 vs 2019'!GV15*AOL$4</f>
        <v>10617.050080000001</v>
      </c>
      <c r="AOK16" s="579"/>
      <c r="AOL16" s="580">
        <f>AOK16/AOI16</f>
        <v>0</v>
      </c>
      <c r="AOM16" s="508">
        <f>'Proy 2022 vs 2019'!GU15*AOP$4</f>
        <v>15167.214399999999</v>
      </c>
      <c r="AON16" s="508">
        <f>'Proy 2022 vs 2019'!GV15*AOP$4</f>
        <v>12133.77152</v>
      </c>
      <c r="AOO16" s="579"/>
      <c r="AOP16" s="580">
        <f>AOO16/AOM16</f>
        <v>0</v>
      </c>
      <c r="AOQ16" s="508">
        <f>'Proy 2022 vs 2019'!GU15*AOT$4</f>
        <v>20854.9198</v>
      </c>
      <c r="AOR16" s="508">
        <f>'Proy 2022 vs 2019'!GV15*AOT$4</f>
        <v>16683.935840000002</v>
      </c>
      <c r="AOS16" s="579"/>
      <c r="AOT16" s="580">
        <f>AOS16/AOQ16</f>
        <v>0</v>
      </c>
      <c r="AOU16" s="494">
        <f>ANS16+ANW16+AOA16+AOE16+AOI16+AOM16+AOQ16</f>
        <v>94795.09</v>
      </c>
      <c r="AOV16" s="489">
        <f>ANT16+ANX16+AOB16+AOF16+AOJ16+AON16+AOR16</f>
        <v>75836.072</v>
      </c>
      <c r="AOW16" s="662">
        <f>ANU16+ANY16+AOC16+AOG16+AOK16+AOO16+AOS16</f>
        <v>0</v>
      </c>
      <c r="AOX16" s="663">
        <f>AOW16/AOU16</f>
        <v>0</v>
      </c>
      <c r="AOY16" s="508">
        <f>'Proy 2022 vs 2019'!HE15*APB$4</f>
        <v>12136.92</v>
      </c>
      <c r="AOZ16" s="508">
        <f>'Proy 2022 vs 2019'!HF15*APB$4</f>
        <v>10073.643599999999</v>
      </c>
      <c r="APA16" s="613"/>
      <c r="APB16" s="580">
        <f>APA16/AOY16</f>
        <v>0</v>
      </c>
      <c r="APC16" s="508">
        <f>'Proy 2022 vs 2019'!HE15*APF$4</f>
        <v>12136.92</v>
      </c>
      <c r="APD16" s="508">
        <f>'Proy 2022 vs 2019'!HF15*APF$4</f>
        <v>10073.643599999999</v>
      </c>
      <c r="APE16" s="613"/>
      <c r="APF16" s="580">
        <f>APE16/APC16</f>
        <v>0</v>
      </c>
      <c r="APG16" s="508">
        <f>'Proy 2022 vs 2019'!HE15*APJ$4</f>
        <v>12136.92</v>
      </c>
      <c r="APH16" s="508">
        <f>'Proy 2022 vs 2019'!HF15*APJ$4</f>
        <v>10073.643599999999</v>
      </c>
      <c r="API16" s="613"/>
      <c r="APJ16" s="580">
        <f>API16/APG16</f>
        <v>0</v>
      </c>
      <c r="APK16" s="508">
        <f>'Proy 2022 vs 2019'!HE15*APN$4</f>
        <v>12136.92</v>
      </c>
      <c r="APL16" s="508">
        <f>'Proy 2022 vs 2019'!HF15*APN$4</f>
        <v>10073.643599999999</v>
      </c>
      <c r="APM16" s="613"/>
      <c r="APN16" s="580">
        <f>APM16/APK16</f>
        <v>0</v>
      </c>
      <c r="APO16" s="508">
        <f>'Proy 2022 vs 2019'!HE15*APR$4</f>
        <v>14159.740000000002</v>
      </c>
      <c r="APP16" s="508">
        <f>'Proy 2022 vs 2019'!HF15*APR$4</f>
        <v>11752.584200000001</v>
      </c>
      <c r="APQ16" s="613"/>
      <c r="APR16" s="580">
        <f>APQ16/APO16</f>
        <v>0</v>
      </c>
      <c r="APS16" s="508">
        <f>'Proy 2022 vs 2019'!HE15*APV$4</f>
        <v>16182.56</v>
      </c>
      <c r="APT16" s="508">
        <f>'Proy 2022 vs 2019'!HF15*APV$4</f>
        <v>13431.524799999999</v>
      </c>
      <c r="APU16" s="613"/>
      <c r="APV16" s="580">
        <f>APU16/APS16</f>
        <v>0</v>
      </c>
      <c r="APW16" s="508">
        <f>'Proy 2022 vs 2019'!HE15*APZ$4</f>
        <v>22251.02</v>
      </c>
      <c r="APX16" s="508">
        <f>'Proy 2022 vs 2019'!HF15*APZ$4</f>
        <v>18468.346600000001</v>
      </c>
      <c r="APY16" s="613"/>
      <c r="APZ16" s="580">
        <f>APY16/APW16</f>
        <v>0</v>
      </c>
      <c r="AQA16" s="494">
        <f>AOY16+APC16+APG16+APK16+APO16+APS16+APW16</f>
        <v>101141</v>
      </c>
      <c r="AQB16" s="489">
        <f>AOZ16+APD16+APH16+APL16+APP16+APT16+APX16</f>
        <v>83947.03</v>
      </c>
      <c r="AQC16" s="607">
        <f>APA16+APE16+API16+APM16+APQ16+APU16+APY16</f>
        <v>0</v>
      </c>
      <c r="AQD16" s="590">
        <f>AQC16/AQA16</f>
        <v>0</v>
      </c>
      <c r="AQE16" s="508">
        <f>'Proy 2022 vs 2019'!HJ15*AQH$4</f>
        <v>11492.995200000001</v>
      </c>
      <c r="AQF16" s="508">
        <f>'Proy 2022 vs 2019'!HK15*AQH$4</f>
        <v>9539.1860159999997</v>
      </c>
      <c r="AQG16" s="579"/>
      <c r="AQH16" s="580">
        <f>AQG16/AQE16</f>
        <v>0</v>
      </c>
      <c r="AQI16" s="508">
        <f>'Proy 2022 vs 2019'!HJ15*AQL$4</f>
        <v>11492.995200000001</v>
      </c>
      <c r="AQJ16" s="508">
        <f>'Proy 2022 vs 2019'!HK15*AQL$4</f>
        <v>9539.1860159999997</v>
      </c>
      <c r="AQK16" s="579"/>
      <c r="AQL16" s="580">
        <f>AQK16/AQI16</f>
        <v>0</v>
      </c>
      <c r="AQM16" s="508">
        <f>'Proy 2022 vs 2019'!HJ15*AQP$4</f>
        <v>11492.995200000001</v>
      </c>
      <c r="AQN16" s="508">
        <f>'Proy 2022 vs 2019'!HK15*AQP$4</f>
        <v>9539.1860159999997</v>
      </c>
      <c r="AQO16" s="579"/>
      <c r="AQP16" s="580">
        <f>AQO16/AQM16</f>
        <v>0</v>
      </c>
      <c r="AQQ16" s="508">
        <f>'Proy 2022 vs 2019'!HJ15*AQT$4</f>
        <v>11492.995200000001</v>
      </c>
      <c r="AQR16" s="508">
        <f>'Proy 2022 vs 2019'!HK15*AQT$4</f>
        <v>9539.1860159999997</v>
      </c>
      <c r="AQS16" s="579"/>
      <c r="AQT16" s="580">
        <f>AQS16/AQQ16</f>
        <v>0</v>
      </c>
      <c r="AQU16" s="508">
        <f>'Proy 2022 vs 2019'!HJ15*AQX$4</f>
        <v>13408.494400000001</v>
      </c>
      <c r="AQV16" s="508">
        <f>'Proy 2022 vs 2019'!HK15*AQX$4</f>
        <v>11129.050352</v>
      </c>
      <c r="AQW16" s="579"/>
      <c r="AQX16" s="580">
        <f>AQW16/AQU16</f>
        <v>0</v>
      </c>
      <c r="AQY16" s="508">
        <f>'Proy 2022 vs 2019'!HJ15*ARB$4</f>
        <v>15323.993600000002</v>
      </c>
      <c r="AQZ16" s="508">
        <f>'Proy 2022 vs 2019'!HK15*ARB$4</f>
        <v>12718.914687999999</v>
      </c>
      <c r="ARA16" s="579"/>
      <c r="ARB16" s="580">
        <f>ARA16/AQY16</f>
        <v>0</v>
      </c>
      <c r="ARC16" s="508">
        <f>'Proy 2022 vs 2019'!HJ15*ARF$4</f>
        <v>21070.4912</v>
      </c>
      <c r="ARD16" s="508">
        <f>'Proy 2022 vs 2019'!HK15*ARF$4</f>
        <v>17488.507696000001</v>
      </c>
      <c r="ARE16" s="579"/>
      <c r="ARF16" s="580">
        <f>ARE16/ARC16</f>
        <v>0</v>
      </c>
      <c r="ARG16" s="494">
        <f>AQE16+AQI16+AQM16+AQQ16+AQU16+AQY16+ARC16</f>
        <v>95774.96</v>
      </c>
      <c r="ARH16" s="489">
        <f>AQF16+AQJ16+AQN16+AQR16+AQV16+AQZ16+ARD16</f>
        <v>79493.216799999995</v>
      </c>
      <c r="ARI16" s="608">
        <f>AQG16+AQK16+AQO16+AQS16+AQW16+ARA16+ARE16</f>
        <v>0</v>
      </c>
      <c r="ARJ16" s="590">
        <f>ARI16/ARG16</f>
        <v>0</v>
      </c>
      <c r="ARK16" s="508">
        <f>'Proy 2022 vs 2019'!HO15*ARN$4</f>
        <v>10360.8876</v>
      </c>
      <c r="ARL16" s="508">
        <f>'Proy 2022 vs 2019'!HP15*ARN$4</f>
        <v>8599.5367079999996</v>
      </c>
      <c r="ARM16" s="579"/>
      <c r="ARN16" s="580">
        <f>ARM16/ARK16</f>
        <v>0</v>
      </c>
      <c r="ARO16" s="508">
        <f>'Proy 2022 vs 2019'!HO15*ARR$4</f>
        <v>10360.8876</v>
      </c>
      <c r="ARP16" s="508">
        <f>'Proy 2022 vs 2019'!HP15*ARR$4</f>
        <v>8599.5367079999996</v>
      </c>
      <c r="ARQ16" s="579"/>
      <c r="ARR16" s="580">
        <f>ARQ16/ARO16</f>
        <v>0</v>
      </c>
      <c r="ARS16" s="508">
        <f>'Proy 2022 vs 2019'!HO15*ARV$4</f>
        <v>10360.8876</v>
      </c>
      <c r="ART16" s="508">
        <f>'Proy 2022 vs 2019'!HP15*ARV$4</f>
        <v>8599.5367079999996</v>
      </c>
      <c r="ARU16" s="579"/>
      <c r="ARV16" s="580">
        <f>ARU16/ARS16</f>
        <v>0</v>
      </c>
      <c r="ARW16" s="508">
        <f>'Proy 2022 vs 2019'!HO15*ARZ$4</f>
        <v>10360.8876</v>
      </c>
      <c r="ARX16" s="508">
        <f>'Proy 2022 vs 2019'!HP15*ARZ$4</f>
        <v>8599.5367079999996</v>
      </c>
      <c r="ARY16" s="579"/>
      <c r="ARZ16" s="580">
        <f>ARY16/ARW16</f>
        <v>0</v>
      </c>
      <c r="ASA16" s="508">
        <f>'Proy 2022 vs 2019'!HO15*ASD$4</f>
        <v>12087.7022</v>
      </c>
      <c r="ASB16" s="508">
        <f>'Proy 2022 vs 2019'!HP15*ASD$4</f>
        <v>10032.792825999999</v>
      </c>
      <c r="ASC16" s="579"/>
      <c r="ASD16" s="580">
        <f>ASC16/ASA16</f>
        <v>0</v>
      </c>
      <c r="ASE16" s="508">
        <f>'Proy 2022 vs 2019'!HO15*ASH$4</f>
        <v>13814.516799999999</v>
      </c>
      <c r="ASF16" s="508">
        <f>'Proy 2022 vs 2019'!HP15*ASH$4</f>
        <v>11466.048943999998</v>
      </c>
      <c r="ASG16" s="579"/>
      <c r="ASH16" s="580">
        <f>ASG16/ASE16</f>
        <v>0</v>
      </c>
      <c r="ASI16" s="508">
        <f>'Proy 2022 vs 2019'!HO15*ASL$4</f>
        <v>18994.960599999999</v>
      </c>
      <c r="ASJ16" s="508">
        <f>'Proy 2022 vs 2019'!HP15*ASL$4</f>
        <v>15765.817297999998</v>
      </c>
      <c r="ASK16" s="579"/>
      <c r="ASL16" s="580">
        <f>ASK16/ASI16</f>
        <v>0</v>
      </c>
      <c r="ASM16" s="494">
        <f>ARK16+ARO16+ARS16+ARW16+ASA16+ASE16+ASI16</f>
        <v>86340.73000000001</v>
      </c>
      <c r="ASN16" s="489">
        <f>ARL16+ARP16+ART16+ARX16+ASB16+ASF16+ASJ16</f>
        <v>71662.805899999992</v>
      </c>
      <c r="ASO16" s="608">
        <f>ARM16+ARQ16+ARU16+ARY16+ASC16+ASG16+ASK16</f>
        <v>0</v>
      </c>
      <c r="ASP16" s="590">
        <f>ASO16/ASM16</f>
        <v>0</v>
      </c>
      <c r="ASQ16" s="508">
        <f>'Proy 2022 vs 2019'!HT15*AST$4</f>
        <v>10949.270399999999</v>
      </c>
      <c r="ASR16" s="508">
        <f>'Proy 2022 vs 2019'!HU15*AST$4</f>
        <v>9087.8944319999991</v>
      </c>
      <c r="ASS16" s="579"/>
      <c r="AST16" s="580">
        <f>ASS16/ASQ16</f>
        <v>0</v>
      </c>
      <c r="ASU16" s="508">
        <f>'Proy 2022 vs 2019'!HT15*ASX$4</f>
        <v>10949.270399999999</v>
      </c>
      <c r="ASV16" s="508">
        <f>'Proy 2022 vs 2019'!HU15*ASX$4</f>
        <v>9087.8944319999991</v>
      </c>
      <c r="ASW16" s="579"/>
      <c r="ASX16" s="580">
        <f>ASW16/ASU16</f>
        <v>0</v>
      </c>
      <c r="ASY16" s="508">
        <f>'Proy 2022 vs 2019'!HT15*ATB$4</f>
        <v>10949.270399999999</v>
      </c>
      <c r="ASZ16" s="508">
        <f>'Proy 2022 vs 2019'!HU15*ATB$4</f>
        <v>9087.8944319999991</v>
      </c>
      <c r="ATA16" s="579"/>
      <c r="ATB16" s="580">
        <f>ATA16/ASY16</f>
        <v>0</v>
      </c>
      <c r="ATC16" s="508">
        <f>'Proy 2022 vs 2019'!HT15*ATF$4</f>
        <v>10949.270399999999</v>
      </c>
      <c r="ATD16" s="508">
        <f>'Proy 2022 vs 2019'!HU15*ATF$4</f>
        <v>9087.8944319999991</v>
      </c>
      <c r="ATE16" s="579"/>
      <c r="ATF16" s="580">
        <f>ATE16/ATC16</f>
        <v>0</v>
      </c>
      <c r="ATG16" s="508">
        <f>'Proy 2022 vs 2019'!HT15*ATJ$4</f>
        <v>12774.148800000001</v>
      </c>
      <c r="ATH16" s="508">
        <f>'Proy 2022 vs 2019'!HU15*ATJ$4</f>
        <v>10602.543503999999</v>
      </c>
      <c r="ATI16" s="579"/>
      <c r="ATJ16" s="580">
        <f>ATI16/ATG16</f>
        <v>0</v>
      </c>
      <c r="ATK16" s="508">
        <f>'Proy 2022 vs 2019'!HT15*ATN$4</f>
        <v>14599.0272</v>
      </c>
      <c r="ATL16" s="508">
        <f>'Proy 2022 vs 2019'!HU15*ATN$4</f>
        <v>12117.192575999999</v>
      </c>
      <c r="ATM16" s="579"/>
      <c r="ATN16" s="580">
        <f>ATM16/ATK16</f>
        <v>0</v>
      </c>
      <c r="ATO16" s="508">
        <f>'Proy 2022 vs 2019'!HT15*ATR$4</f>
        <v>20073.662400000001</v>
      </c>
      <c r="ATP16" s="508">
        <f>'Proy 2022 vs 2019'!HU15*ATR$4</f>
        <v>16661.139791999998</v>
      </c>
      <c r="ATQ16" s="579"/>
      <c r="ATR16" s="580">
        <f>ATQ16/ATO16</f>
        <v>0</v>
      </c>
      <c r="ATS16" s="494">
        <f>ASQ16+ASU16+ASY16+ATC16+ATG16+ATK16+ATO16</f>
        <v>91243.92</v>
      </c>
      <c r="ATT16" s="489">
        <f>ASR16+ASV16+ASZ16+ATD16+ATH16+ATL16+ATP16</f>
        <v>75732.453599999993</v>
      </c>
      <c r="ATU16" s="589">
        <f>ASS16+ASW16+ATA16+ATE16+ATI16+ATM16+ATQ16</f>
        <v>0</v>
      </c>
      <c r="ATV16" s="590">
        <f>ATU16/ATS16</f>
        <v>0</v>
      </c>
      <c r="ATW16" s="508">
        <f>'Proy 2022 vs 2019'!HY15*ATZ$4</f>
        <v>10972.234799999998</v>
      </c>
      <c r="ATX16" s="508">
        <f>'Proy 2022 vs 2019'!HZ15*ATZ$4</f>
        <v>9106.9548839999989</v>
      </c>
      <c r="ATY16" s="579"/>
      <c r="ATZ16" s="580">
        <f>ATY16/ATW16</f>
        <v>0</v>
      </c>
      <c r="AUA16" s="508">
        <f>'Proy 2022 vs 2019'!HY15*AUD$4</f>
        <v>10972.234799999998</v>
      </c>
      <c r="AUB16" s="508">
        <f>'Proy 2022 vs 2019'!HZ15*AUD$4</f>
        <v>9106.9548839999989</v>
      </c>
      <c r="AUC16" s="579"/>
      <c r="AUD16" s="580">
        <f>AUC16/AUA16</f>
        <v>0</v>
      </c>
      <c r="AUE16" s="508">
        <f>'Proy 2022 vs 2019'!HY15*AUH$4</f>
        <v>10972.234799999998</v>
      </c>
      <c r="AUF16" s="508">
        <f>'Proy 2022 vs 2019'!HZ15*AUH$4</f>
        <v>9106.9548839999989</v>
      </c>
      <c r="AUG16" s="579"/>
      <c r="AUH16" s="580">
        <f>AUG16/AUE16</f>
        <v>0</v>
      </c>
      <c r="AUI16" s="508">
        <f>'Proy 2022 vs 2019'!HY15*AUL$4</f>
        <v>10972.234799999998</v>
      </c>
      <c r="AUJ16" s="508">
        <f>'Proy 2022 vs 2019'!HZ15*AUL$4</f>
        <v>9106.9548839999989</v>
      </c>
      <c r="AUK16" s="579"/>
      <c r="AUL16" s="580">
        <f>AUK16/AUI16</f>
        <v>0</v>
      </c>
      <c r="AUM16" s="508">
        <f>'Proy 2022 vs 2019'!HY15*AUP$4</f>
        <v>12800.9406</v>
      </c>
      <c r="AUN16" s="508">
        <f>'Proy 2022 vs 2019'!HZ15*AUP$4</f>
        <v>10624.780698</v>
      </c>
      <c r="AUO16" s="579"/>
      <c r="AUP16" s="580">
        <f>AUO16/AUM16</f>
        <v>0</v>
      </c>
      <c r="AUQ16" s="508">
        <f>'Proy 2022 vs 2019'!HY15*AUT$4</f>
        <v>14629.6464</v>
      </c>
      <c r="AUR16" s="508">
        <f>'Proy 2022 vs 2019'!HZ15*AUT$4</f>
        <v>12142.606512</v>
      </c>
      <c r="AUS16" s="579"/>
      <c r="AUT16" s="580">
        <f>AUS16/AUQ16</f>
        <v>0</v>
      </c>
      <c r="AUU16" s="508">
        <f>'Proy 2022 vs 2019'!HY15*AUX$4</f>
        <v>20115.763799999997</v>
      </c>
      <c r="AUV16" s="508">
        <f>'Proy 2022 vs 2019'!HZ15*AUX$4</f>
        <v>16696.083953999998</v>
      </c>
      <c r="AUW16" s="579"/>
      <c r="AUX16" s="580">
        <f>AUW16/AUU16</f>
        <v>0</v>
      </c>
      <c r="AUY16" s="494">
        <f>ATW16+AUA16+AUE16+AUI16+AUM16+AUQ16+AUU16</f>
        <v>91435.29</v>
      </c>
      <c r="AUZ16" s="489">
        <f>ATX16+AUB16+AUF16+AUJ16+AUN16+AUR16+AUV16</f>
        <v>75891.290699999998</v>
      </c>
      <c r="AVA16" s="589">
        <f>ATY16+AUC16+AUG16+AUK16+AUO16+AUS16+AUW16</f>
        <v>0</v>
      </c>
      <c r="AVB16" s="590">
        <f>AVA16/AUY16</f>
        <v>0</v>
      </c>
      <c r="AVC16" s="508">
        <f>'Proy 2022 vs 2019'!IH15*AVF$4</f>
        <v>9752.4456000000009</v>
      </c>
      <c r="AVD16" s="508">
        <f>'Proy 2022 vs 2019'!II15*AVF$4</f>
        <v>8387.1032160000013</v>
      </c>
      <c r="AVE16" s="613"/>
      <c r="AVF16" s="580">
        <f>AVE16/AVC16</f>
        <v>0</v>
      </c>
      <c r="AVG16" s="508">
        <f>'Proy 2022 vs 2019'!IH15*AVJ$4</f>
        <v>9752.4456000000009</v>
      </c>
      <c r="AVH16" s="508">
        <f>'Proy 2022 vs 2019'!II15*AVJ$4</f>
        <v>8387.1032160000013</v>
      </c>
      <c r="AVI16" s="579"/>
      <c r="AVJ16" s="580">
        <f>AVI16/AVG16</f>
        <v>0</v>
      </c>
      <c r="AVK16" s="508">
        <f>'Proy 2022 vs 2019'!IH15*AVN$4</f>
        <v>9752.4456000000009</v>
      </c>
      <c r="AVL16" s="508">
        <f>'Proy 2022 vs 2019'!II15*AVN$4</f>
        <v>8387.1032160000013</v>
      </c>
      <c r="AVM16" s="579"/>
      <c r="AVN16" s="580">
        <f>AVM16/AVK16</f>
        <v>0</v>
      </c>
      <c r="AVO16" s="508">
        <f>'Proy 2022 vs 2019'!IH15*AVR$4</f>
        <v>9752.4456000000009</v>
      </c>
      <c r="AVP16" s="508">
        <f>'Proy 2022 vs 2019'!II15*AVR$4</f>
        <v>8387.1032160000013</v>
      </c>
      <c r="AVQ16" s="579"/>
      <c r="AVR16" s="580">
        <f>AVQ16/AVO16</f>
        <v>0</v>
      </c>
      <c r="AVS16" s="508">
        <f>'Proy 2022 vs 2019'!IH15*AVV$4</f>
        <v>11377.853200000001</v>
      </c>
      <c r="AVT16" s="508">
        <f>'Proy 2022 vs 2019'!II15*AVV$4</f>
        <v>9784.9537520000013</v>
      </c>
      <c r="AVU16" s="579"/>
      <c r="AVV16" s="580">
        <f>AVU16/AVS16</f>
        <v>0</v>
      </c>
      <c r="AVW16" s="508">
        <f>'Proy 2022 vs 2019'!IH15*AVZ$4</f>
        <v>13003.260800000002</v>
      </c>
      <c r="AVX16" s="508">
        <f>'Proy 2022 vs 2019'!II15*AVZ$4</f>
        <v>11182.804288000001</v>
      </c>
      <c r="AVY16" s="579"/>
      <c r="AVZ16" s="580">
        <f>AVY16/AVW16</f>
        <v>0</v>
      </c>
      <c r="AWA16" s="508">
        <f>'Proy 2022 vs 2019'!IH15*AWD$4</f>
        <v>17879.4836</v>
      </c>
      <c r="AWB16" s="508">
        <f>'Proy 2022 vs 2019'!II15*AWD$4</f>
        <v>15376.355896000001</v>
      </c>
      <c r="AWC16" s="579"/>
      <c r="AWD16" s="580">
        <f>AWC16/AWA16</f>
        <v>0</v>
      </c>
      <c r="AWE16" s="494">
        <f>AVC16+AVG16+AVK16+AVO16+AVS16+AVW16+AWA16</f>
        <v>81270.38</v>
      </c>
      <c r="AWF16" s="489">
        <f>AVD16+AVH16+AVL16+AVP16+AVT16+AVX16+AWB16</f>
        <v>69892.526800000007</v>
      </c>
      <c r="AWG16" s="670">
        <f>AVE16+AVI16+AVM16+AVQ16+AVU16+AVY16+AWC16</f>
        <v>0</v>
      </c>
      <c r="AWH16" s="663">
        <f>AWG16/AWE16</f>
        <v>0</v>
      </c>
      <c r="AWI16" s="508">
        <f>'Proy 2022 vs 2019'!IM15*AWL$4</f>
        <v>12675.301199999998</v>
      </c>
      <c r="AWJ16" s="508">
        <f>'Proy 2022 vs 2019'!IN15*AWL$4</f>
        <v>10900.759031999998</v>
      </c>
      <c r="AWK16" s="579"/>
      <c r="AWL16" s="580">
        <f>AWK16/AWI16</f>
        <v>0</v>
      </c>
      <c r="AWM16" s="508">
        <f>'Proy 2022 vs 2019'!IM15*AWP$4</f>
        <v>12675.301199999998</v>
      </c>
      <c r="AWN16" s="508">
        <f>'Proy 2022 vs 2019'!IN15*AWP$4</f>
        <v>10900.759031999998</v>
      </c>
      <c r="AWO16" s="579"/>
      <c r="AWP16" s="580">
        <f>AWO16/AWM16</f>
        <v>0</v>
      </c>
      <c r="AWQ16" s="508">
        <f>'Proy 2022 vs 2019'!IM15*AWT$4</f>
        <v>12675.301199999998</v>
      </c>
      <c r="AWR16" s="508">
        <f>'Proy 2022 vs 2019'!IN15*AWT$4</f>
        <v>10900.759031999998</v>
      </c>
      <c r="AWS16" s="579"/>
      <c r="AWT16" s="580">
        <f>AWS16/AWQ16</f>
        <v>0</v>
      </c>
      <c r="AWU16" s="508">
        <f>'Proy 2022 vs 2019'!IM15*AWX$4</f>
        <v>12675.301199999998</v>
      </c>
      <c r="AWV16" s="508">
        <f>'Proy 2022 vs 2019'!IN15*AWX$4</f>
        <v>10900.759031999998</v>
      </c>
      <c r="AWW16" s="579"/>
      <c r="AWX16" s="580">
        <f>AWW16/AWU16</f>
        <v>0</v>
      </c>
      <c r="AWY16" s="508">
        <f>'Proy 2022 vs 2019'!IM15*AXB$4</f>
        <v>14787.851400000001</v>
      </c>
      <c r="AWZ16" s="508">
        <f>'Proy 2022 vs 2019'!IN15*AXB$4</f>
        <v>12717.552204000001</v>
      </c>
      <c r="AXA16" s="579"/>
      <c r="AXB16" s="580">
        <f>AXA16/AWY16</f>
        <v>0</v>
      </c>
      <c r="AXC16" s="508">
        <f>'Proy 2022 vs 2019'!IM15*AXF$4</f>
        <v>16900.401600000001</v>
      </c>
      <c r="AXD16" s="508">
        <f>'Proy 2022 vs 2019'!IN15*AXF$4</f>
        <v>14534.345375999999</v>
      </c>
      <c r="AXE16" s="579"/>
      <c r="AXF16" s="580">
        <f>AXE16/AXC16</f>
        <v>0</v>
      </c>
      <c r="AXG16" s="508">
        <f>'Proy 2022 vs 2019'!IM15*AXJ$4</f>
        <v>23238.052199999998</v>
      </c>
      <c r="AXH16" s="508">
        <f>'Proy 2022 vs 2019'!IN15*AXJ$4</f>
        <v>19984.724891999998</v>
      </c>
      <c r="AXI16" s="579"/>
      <c r="AXJ16" s="580">
        <f>AXI16/AXG16</f>
        <v>0</v>
      </c>
      <c r="AXK16" s="494">
        <f>AWI16+AWM16+AWQ16+AWU16+AWY16+AXC16+AXG16</f>
        <v>105627.50999999998</v>
      </c>
      <c r="AXL16" s="489">
        <f>AWJ16+AWN16+AWR16+AWV16+AWZ16+AXD16+AXH16</f>
        <v>90839.658599999995</v>
      </c>
      <c r="AXM16" s="671">
        <f>AWK16+AWO16+AWS16+AWW16+AXA16+AXE16+AXI16</f>
        <v>0</v>
      </c>
      <c r="AXN16" s="663">
        <f>AXM16/AXK16</f>
        <v>0</v>
      </c>
      <c r="AXO16" s="508">
        <f>'Proy 2022 vs 2019'!IR15*AXR$4</f>
        <v>12849.560399999998</v>
      </c>
      <c r="AXP16" s="508">
        <f>'Proy 2022 vs 2019'!IS15*AXR$4</f>
        <v>11050.621943999999</v>
      </c>
      <c r="AXQ16" s="579"/>
      <c r="AXR16" s="580">
        <f>AXQ16/AXO16</f>
        <v>0</v>
      </c>
      <c r="AXS16" s="508">
        <f>'Proy 2022 vs 2019'!IR15*AXV$4</f>
        <v>12849.560399999998</v>
      </c>
      <c r="AXT16" s="508">
        <f>'Proy 2022 vs 2019'!IS15*AXV$4</f>
        <v>11050.621943999999</v>
      </c>
      <c r="AXU16" s="579"/>
      <c r="AXV16" s="580">
        <f>AXU16/AXS16</f>
        <v>0</v>
      </c>
      <c r="AXW16" s="508">
        <f>'Proy 2022 vs 2019'!IR15*AXZ$4</f>
        <v>12849.560399999998</v>
      </c>
      <c r="AXX16" s="508">
        <f>'Proy 2022 vs 2019'!IS15*AXZ$4</f>
        <v>11050.621943999999</v>
      </c>
      <c r="AXY16" s="579"/>
      <c r="AXZ16" s="580">
        <f>AXY16/AXW16</f>
        <v>0</v>
      </c>
      <c r="AYA16" s="508">
        <f>'Proy 2022 vs 2019'!IR15*AYD$4</f>
        <v>12849.560399999998</v>
      </c>
      <c r="AYB16" s="508">
        <f>'Proy 2022 vs 2019'!IS15*AYD$4</f>
        <v>11050.621943999999</v>
      </c>
      <c r="AYC16" s="579"/>
      <c r="AYD16" s="580">
        <f>AYC16/AYA16</f>
        <v>0</v>
      </c>
      <c r="AYE16" s="508">
        <f>'Proy 2022 vs 2019'!IR15*AYH$4</f>
        <v>14991.153800000002</v>
      </c>
      <c r="AYF16" s="508">
        <f>'Proy 2022 vs 2019'!IS15*AYH$4</f>
        <v>12892.392268000001</v>
      </c>
      <c r="AYG16" s="579"/>
      <c r="AYH16" s="580">
        <f>AYG16/AYE16</f>
        <v>0</v>
      </c>
      <c r="AYI16" s="508">
        <f>'Proy 2022 vs 2019'!IR15*AYL$4</f>
        <v>17132.747200000002</v>
      </c>
      <c r="AYJ16" s="508">
        <f>'Proy 2022 vs 2019'!IS15*AYL$4</f>
        <v>14734.162592000001</v>
      </c>
      <c r="AYK16" s="579"/>
      <c r="AYL16" s="580">
        <f>AYK16/AYI16</f>
        <v>0</v>
      </c>
      <c r="AYM16" s="508">
        <f>'Proy 2022 vs 2019'!IR15*AYP$4</f>
        <v>23557.527399999999</v>
      </c>
      <c r="AYN16" s="508">
        <f>'Proy 2022 vs 2019'!IS15*AYP$4</f>
        <v>20259.473564</v>
      </c>
      <c r="AYO16" s="579"/>
      <c r="AYP16" s="580">
        <f>AYO16/AYM16</f>
        <v>0</v>
      </c>
      <c r="AYQ16" s="494">
        <f>AXO16+AXS16+AXW16+AYA16+AYE16+AYI16+AYM16</f>
        <v>107079.66999999998</v>
      </c>
      <c r="AYR16" s="489">
        <f>AXP16+AXT16+AXX16+AYB16+AYF16+AYJ16+AYN16</f>
        <v>92088.516199999998</v>
      </c>
      <c r="AYS16" s="671">
        <f>AXQ16+AXU16+AXY16+AYC16+AYG16+AYK16+AYO16</f>
        <v>0</v>
      </c>
      <c r="AYT16" s="663">
        <f>AYS16/AYQ16</f>
        <v>0</v>
      </c>
      <c r="AYU16" s="508">
        <f>'Proy 2022 vs 2019'!IW15*AYX$4</f>
        <v>18422.5164</v>
      </c>
      <c r="AYV16" s="508">
        <f>'Proy 2022 vs 2019'!IX15*AYX$4</f>
        <v>15843.364103999998</v>
      </c>
      <c r="AYW16" s="579"/>
      <c r="AYX16" s="580">
        <f>AYW16/AYU16</f>
        <v>0</v>
      </c>
      <c r="AYY16" s="508">
        <f>'Proy 2022 vs 2019'!IW15*AZB$4</f>
        <v>18422.5164</v>
      </c>
      <c r="AYZ16" s="508">
        <f>'Proy 2022 vs 2019'!IX15*AZB$4</f>
        <v>15843.364103999998</v>
      </c>
      <c r="AZA16" s="579"/>
      <c r="AZB16" s="580">
        <f>AZA16/AYY16</f>
        <v>0</v>
      </c>
      <c r="AZC16" s="508">
        <f>'Proy 2022 vs 2019'!IW15*AZF$4</f>
        <v>18422.5164</v>
      </c>
      <c r="AZD16" s="508">
        <f>'Proy 2022 vs 2019'!IX15*AZF$4</f>
        <v>15843.364103999998</v>
      </c>
      <c r="AZE16" s="579"/>
      <c r="AZF16" s="580">
        <f>AZE16/AZC16</f>
        <v>0</v>
      </c>
      <c r="AZG16" s="508">
        <f>'Proy 2022 vs 2019'!IW15*AZJ$4</f>
        <v>18422.5164</v>
      </c>
      <c r="AZH16" s="508">
        <f>'Proy 2022 vs 2019'!IX15*AZJ$4</f>
        <v>15843.364103999998</v>
      </c>
      <c r="AZI16" s="579"/>
      <c r="AZJ16" s="580">
        <f>AZI16/AZG16</f>
        <v>0</v>
      </c>
      <c r="AZK16" s="508">
        <f>'Proy 2022 vs 2019'!IW15*AZN$4</f>
        <v>21492.935800000003</v>
      </c>
      <c r="AZL16" s="508">
        <f>'Proy 2022 vs 2019'!IX15*AZN$4</f>
        <v>18483.924788</v>
      </c>
      <c r="AZM16" s="579"/>
      <c r="AZN16" s="580">
        <f>AZM16/AZK16</f>
        <v>0</v>
      </c>
      <c r="AZO16" s="508">
        <f>'Proy 2022 vs 2019'!IW15*AZR$4</f>
        <v>24563.355200000002</v>
      </c>
      <c r="AZP16" s="508">
        <f>'Proy 2022 vs 2019'!IX15*AZR$4</f>
        <v>21124.485472</v>
      </c>
      <c r="AZQ16" s="579"/>
      <c r="AZR16" s="580">
        <f>AZQ16/AZO16</f>
        <v>0</v>
      </c>
      <c r="AZS16" s="508">
        <f>'Proy 2022 vs 2019'!IW15*AZV$4</f>
        <v>33774.613400000002</v>
      </c>
      <c r="AZT16" s="508">
        <f>'Proy 2022 vs 2019'!IX15*AZV$4</f>
        <v>29046.167524</v>
      </c>
      <c r="AZU16" s="579"/>
      <c r="AZV16" s="580">
        <f>AZU16/AZS16</f>
        <v>0</v>
      </c>
      <c r="AZW16" s="494">
        <f>AYU16+AYY16+AZC16+AZG16+AZK16+AZO16+AZS16</f>
        <v>153520.97000000003</v>
      </c>
      <c r="AZX16" s="489">
        <f>AYV16+AYZ16+AZD16+AZH16+AZL16+AZP16+AZT16</f>
        <v>132028.03419999999</v>
      </c>
      <c r="AZY16" s="662">
        <f>AYW16+AZA16+AZE16+AZI16+AZM16+AZQ16+AZU16</f>
        <v>0</v>
      </c>
      <c r="AZZ16" s="663">
        <f>AZY16/AZW16</f>
        <v>0</v>
      </c>
      <c r="BAA16" s="508">
        <f>'Proy 2022 vs 2019'!JG15*BAD$4</f>
        <v>12463.753199999999</v>
      </c>
      <c r="BAB16" s="508">
        <f>'Proy 2022 vs 2019'!JH15*BAD$4</f>
        <v>10344.915156000001</v>
      </c>
      <c r="BAC16" s="613"/>
      <c r="BAD16" s="580">
        <f>BAC16/BAA16</f>
        <v>0</v>
      </c>
      <c r="BAE16" s="508">
        <f>'Proy 2022 vs 2019'!JG15*BAH$4</f>
        <v>12463.753199999999</v>
      </c>
      <c r="BAF16" s="508">
        <f>'Proy 2022 vs 2019'!JH15*BAH$4</f>
        <v>10344.915156000001</v>
      </c>
      <c r="BAG16" s="579"/>
      <c r="BAH16" s="580">
        <f>BAG16/BAE16</f>
        <v>0</v>
      </c>
      <c r="BAI16" s="508">
        <f>'Proy 2022 vs 2019'!JG15*BAL$4</f>
        <v>12463.753199999999</v>
      </c>
      <c r="BAJ16" s="508">
        <f>'Proy 2022 vs 2019'!JH15*BAL$4</f>
        <v>10344.915156000001</v>
      </c>
      <c r="BAK16" s="579"/>
      <c r="BAL16" s="580">
        <f>BAK16/BAI16</f>
        <v>0</v>
      </c>
      <c r="BAM16" s="508">
        <f>'Proy 2022 vs 2019'!JG15*BAP$4</f>
        <v>12463.753199999999</v>
      </c>
      <c r="BAN16" s="508">
        <f>'Proy 2022 vs 2019'!JH15*BAP$4</f>
        <v>10344.915156000001</v>
      </c>
      <c r="BAO16" s="579"/>
      <c r="BAP16" s="580">
        <f>BAO16/BAM16</f>
        <v>0</v>
      </c>
      <c r="BAQ16" s="508">
        <f>'Proy 2022 vs 2019'!JG15*BAT$4</f>
        <v>14541.045400000001</v>
      </c>
      <c r="BAR16" s="508">
        <f>'Proy 2022 vs 2019'!JH15*BAT$4</f>
        <v>12069.067682000001</v>
      </c>
      <c r="BAS16" s="579"/>
      <c r="BAT16" s="580">
        <f>BAS16/BAQ16</f>
        <v>0</v>
      </c>
      <c r="BAU16" s="508">
        <f>'Proy 2022 vs 2019'!JG15*BAX$4</f>
        <v>16618.337599999999</v>
      </c>
      <c r="BAV16" s="508">
        <f>'Proy 2022 vs 2019'!JH15*BAX$4</f>
        <v>13793.220208000001</v>
      </c>
      <c r="BAW16" s="579"/>
      <c r="BAX16" s="580">
        <f>BAW16/BAU16</f>
        <v>0</v>
      </c>
      <c r="BAY16" s="508">
        <f>'Proy 2022 vs 2019'!JG15*BBB$4</f>
        <v>22850.214199999999</v>
      </c>
      <c r="BAZ16" s="508">
        <f>'Proy 2022 vs 2019'!JH15*BBB$4</f>
        <v>18965.677786</v>
      </c>
      <c r="BBA16" s="579"/>
      <c r="BBB16" s="580">
        <f>BBA16/BAY16</f>
        <v>0</v>
      </c>
      <c r="BBC16" s="494">
        <f>BAA16+BAE16+BAI16+BAM16+BAQ16+BAU16+BAY16</f>
        <v>103864.61</v>
      </c>
      <c r="BBD16" s="489">
        <f>BAB16+BAF16+BAJ16+BAN16+BAR16+BAV16+BAZ16</f>
        <v>86207.626300000004</v>
      </c>
      <c r="BBE16" s="637">
        <f>BAC16+BAG16+BAK16+BAO16+BAS16+BAW16+BBA16</f>
        <v>0</v>
      </c>
      <c r="BBF16" s="639">
        <f>BBE16/BBC16</f>
        <v>0</v>
      </c>
      <c r="BBG16" s="508">
        <f>'Proy 2022 vs 2019'!JL15*BBJ$4</f>
        <v>14699.7876</v>
      </c>
      <c r="BBH16" s="508">
        <f>'Proy 2022 vs 2019'!JM15*BBJ$4</f>
        <v>12200.823708</v>
      </c>
      <c r="BBI16" s="579"/>
      <c r="BBJ16" s="580">
        <f>BBI16/BBG16</f>
        <v>0</v>
      </c>
      <c r="BBK16" s="508">
        <f>'Proy 2022 vs 2019'!JL15*BBN$4</f>
        <v>14699.7876</v>
      </c>
      <c r="BBL16" s="508">
        <f>'Proy 2022 vs 2019'!JM15*BBN$4</f>
        <v>12200.823708</v>
      </c>
      <c r="BBM16" s="579"/>
      <c r="BBN16" s="580">
        <f>BBM16/BBK16</f>
        <v>0</v>
      </c>
      <c r="BBO16" s="508">
        <f>'Proy 2022 vs 2019'!JL15*BBR$4</f>
        <v>14699.7876</v>
      </c>
      <c r="BBP16" s="508">
        <f>'Proy 2022 vs 2019'!JM15*BBR$4</f>
        <v>12200.823708</v>
      </c>
      <c r="BBQ16" s="579"/>
      <c r="BBR16" s="580">
        <f>BBQ16/BBO16</f>
        <v>0</v>
      </c>
      <c r="BBS16" s="508">
        <f>'Proy 2022 vs 2019'!JL15*BBV$4</f>
        <v>14699.7876</v>
      </c>
      <c r="BBT16" s="508">
        <f>'Proy 2022 vs 2019'!JM15*BBV$4</f>
        <v>12200.823708</v>
      </c>
      <c r="BBU16" s="579"/>
      <c r="BBV16" s="580">
        <f>BBU16/BBS16</f>
        <v>0</v>
      </c>
      <c r="BBW16" s="508">
        <f>'Proy 2022 vs 2019'!JL15*BBZ$4</f>
        <v>17149.752200000003</v>
      </c>
      <c r="BBX16" s="508">
        <f>'Proy 2022 vs 2019'!JM15*BBZ$4</f>
        <v>14234.294326000001</v>
      </c>
      <c r="BBY16" s="579"/>
      <c r="BBZ16" s="580">
        <f>BBY16/BBW16</f>
        <v>0</v>
      </c>
      <c r="BCA16" s="508">
        <f>'Proy 2022 vs 2019'!JL15*BCD$4</f>
        <v>19599.716799999998</v>
      </c>
      <c r="BCB16" s="508">
        <f>'Proy 2022 vs 2019'!JM15*BCD$4</f>
        <v>16267.764944</v>
      </c>
      <c r="BCC16" s="579"/>
      <c r="BCD16" s="580">
        <f>BCC16/BCA16</f>
        <v>0</v>
      </c>
      <c r="BCE16" s="508">
        <f>'Proy 2022 vs 2019'!JL15*BCH$4</f>
        <v>26949.6106</v>
      </c>
      <c r="BCF16" s="508">
        <f>'Proy 2022 vs 2019'!JM15*BCH$4</f>
        <v>22368.176798</v>
      </c>
      <c r="BCG16" s="579"/>
      <c r="BCH16" s="580">
        <f>BCG16/BCE16</f>
        <v>0</v>
      </c>
      <c r="BCI16" s="494">
        <f>BBG16+BBK16+BBO16+BBS16+BBW16+BCA16+BCE16</f>
        <v>122498.23</v>
      </c>
      <c r="BCJ16" s="489">
        <f>BBH16+BBL16+BBP16+BBT16+BBX16+BCB16+BCF16</f>
        <v>101673.5309</v>
      </c>
      <c r="BCK16" s="643">
        <f>BBI16+BBM16+BBQ16+BBU16+BBY16+BCC16+BCG16</f>
        <v>0</v>
      </c>
      <c r="BCL16" s="639">
        <f>BCK16/BCI16</f>
        <v>0</v>
      </c>
      <c r="BCM16" s="508">
        <f>'Proy 2022 vs 2019'!JQ15*BCP$4</f>
        <v>18318.751199999999</v>
      </c>
      <c r="BCN16" s="508">
        <f>'Proy 2022 vs 2019'!JR15*BCP$4</f>
        <v>15204.563495999999</v>
      </c>
      <c r="BCO16" s="579"/>
      <c r="BCP16" s="580">
        <f>BCO16/BCM16</f>
        <v>0</v>
      </c>
      <c r="BCQ16" s="508">
        <f>'Proy 2022 vs 2019'!JQ15*BCT$4</f>
        <v>18318.751199999999</v>
      </c>
      <c r="BCR16" s="508">
        <f>'Proy 2022 vs 2019'!JR15*BCT$4</f>
        <v>15204.563495999999</v>
      </c>
      <c r="BCS16" s="579"/>
      <c r="BCT16" s="580">
        <f>BCS16/BCQ16</f>
        <v>0</v>
      </c>
      <c r="BCU16" s="508">
        <f>'Proy 2022 vs 2019'!JQ15*BCX$4</f>
        <v>18318.751199999999</v>
      </c>
      <c r="BCV16" s="508">
        <f>'Proy 2022 vs 2019'!JR15*BCX$4</f>
        <v>15204.563495999999</v>
      </c>
      <c r="BCW16" s="579"/>
      <c r="BCX16" s="580">
        <f>BCW16/BCU16</f>
        <v>0</v>
      </c>
      <c r="BCY16" s="508">
        <f>'Proy 2022 vs 2019'!JQ15*BDB$4</f>
        <v>18318.751199999999</v>
      </c>
      <c r="BCZ16" s="508">
        <f>'Proy 2022 vs 2019'!JR15*BDB$4</f>
        <v>15204.563495999999</v>
      </c>
      <c r="BDA16" s="579"/>
      <c r="BDB16" s="580">
        <f>BDA16/BCY16</f>
        <v>0</v>
      </c>
      <c r="BDC16" s="508">
        <f>'Proy 2022 vs 2019'!JQ15*BDF$4</f>
        <v>21371.876400000005</v>
      </c>
      <c r="BDD16" s="508">
        <f>'Proy 2022 vs 2019'!JR15*BDF$4</f>
        <v>17738.657412</v>
      </c>
      <c r="BDE16" s="579"/>
      <c r="BDF16" s="580">
        <f>BDE16/BDC16</f>
        <v>0</v>
      </c>
      <c r="BDG16" s="508">
        <f>'Proy 2022 vs 2019'!JQ15*BDJ$4</f>
        <v>24425.001600000003</v>
      </c>
      <c r="BDH16" s="508">
        <f>'Proy 2022 vs 2019'!JR15*BDJ$4</f>
        <v>20272.751328000002</v>
      </c>
      <c r="BDI16" s="579"/>
      <c r="BDJ16" s="580">
        <f>BDI16/BDG16</f>
        <v>0</v>
      </c>
      <c r="BDK16" s="508">
        <f>'Proy 2022 vs 2019'!JQ15*BDN$4</f>
        <v>33584.377200000003</v>
      </c>
      <c r="BDL16" s="508">
        <f>'Proy 2022 vs 2019'!JR15*BDN$4</f>
        <v>27875.033076</v>
      </c>
      <c r="BDM16" s="579"/>
      <c r="BDN16" s="580">
        <f>BDM16/BDK16</f>
        <v>0</v>
      </c>
      <c r="BDO16" s="494">
        <f>BCM16+BCQ16+BCU16+BCY16+BDC16+BDG16+BDK16</f>
        <v>152656.26</v>
      </c>
      <c r="BDP16" s="489">
        <f>BCN16+BCR16+BCV16+BCZ16+BDD16+BDH16+BDL16</f>
        <v>126704.69579999999</v>
      </c>
      <c r="BDQ16" s="643">
        <f>BCO16+BCS16+BCW16+BDA16+BDE16+BDI16+BDM16</f>
        <v>0</v>
      </c>
      <c r="BDR16" s="639">
        <f>BDQ16/BDO16</f>
        <v>0</v>
      </c>
      <c r="BDS16" s="508">
        <f>'Proy 2022 vs 2019'!JV15*BDV$4</f>
        <v>16258.202399999998</v>
      </c>
      <c r="BDT16" s="508">
        <f>'Proy 2022 vs 2019'!JW15*BDV$4</f>
        <v>13494.307991999998</v>
      </c>
      <c r="BDU16" s="579"/>
      <c r="BDV16" s="580">
        <f>BDU16/BDS16</f>
        <v>0</v>
      </c>
      <c r="BDW16" s="508">
        <f>'Proy 2022 vs 2019'!JV15*BDZ$4</f>
        <v>16258.202399999998</v>
      </c>
      <c r="BDX16" s="508">
        <f>'Proy 2022 vs 2019'!JW15*BDZ$4</f>
        <v>13494.307991999998</v>
      </c>
      <c r="BDY16" s="579"/>
      <c r="BDZ16" s="580">
        <f>BDY16/BDW16</f>
        <v>0</v>
      </c>
      <c r="BEA16" s="508">
        <f>'Proy 2022 vs 2019'!JV15*BED$4</f>
        <v>16258.202399999998</v>
      </c>
      <c r="BEB16" s="508">
        <f>'Proy 2022 vs 2019'!JW15*BED$4</f>
        <v>13494.307991999998</v>
      </c>
      <c r="BEC16" s="579"/>
      <c r="BED16" s="580">
        <f>BEC16/BEA16</f>
        <v>0</v>
      </c>
      <c r="BEE16" s="508">
        <v>14495.990400000001</v>
      </c>
      <c r="BEF16" s="508">
        <f>'Proy 2022 vs 2019'!JW15*BEH$4</f>
        <v>13494.307991999998</v>
      </c>
      <c r="BEG16" s="579"/>
      <c r="BEH16" s="580">
        <f>BEG16/BEE16</f>
        <v>0</v>
      </c>
      <c r="BEI16" s="508">
        <f>'Proy 2022 vs 2019'!JV15*BEL$4</f>
        <v>18967.9028</v>
      </c>
      <c r="BEJ16" s="508">
        <f>'Proy 2022 vs 2019'!JW15*BEL$4</f>
        <v>15743.359324000001</v>
      </c>
      <c r="BEK16" s="579"/>
      <c r="BEL16" s="580">
        <f>BEK16/BEI16</f>
        <v>0</v>
      </c>
      <c r="BEM16" s="508">
        <f>'Proy 2022 vs 2019'!JV15*BEP$4</f>
        <v>21677.603199999998</v>
      </c>
      <c r="BEN16" s="508">
        <f>'Proy 2022 vs 2019'!JW15*BEP$4</f>
        <v>17992.410656</v>
      </c>
      <c r="BEO16" s="579"/>
      <c r="BEP16" s="580">
        <f>BEO16/BEM16</f>
        <v>0</v>
      </c>
      <c r="BEQ16" s="508">
        <f>'Proy 2022 vs 2019'!JV15*BET$4</f>
        <v>29806.704399999999</v>
      </c>
      <c r="BER16" s="508">
        <f>'Proy 2022 vs 2019'!JW15*BET$4</f>
        <v>24739.564651999997</v>
      </c>
      <c r="BES16" s="579"/>
      <c r="BET16" s="580">
        <f>BES16/BEQ16</f>
        <v>0</v>
      </c>
      <c r="BEU16" s="494">
        <f>BDS16+BDW16+BEA16+BEE16+BEI16+BEM16+BEQ16</f>
        <v>133722.80799999999</v>
      </c>
      <c r="BEV16" s="489">
        <f>BDT16+BDX16+BEB16+BEF16+BEJ16+BEN16+BER16</f>
        <v>112452.56659999999</v>
      </c>
      <c r="BEW16" s="648">
        <f>BDU16+BDY16+BEC16+BEG16+BEK16+BEO16+BES16</f>
        <v>0</v>
      </c>
      <c r="BEX16" s="639">
        <f>BEW16/BEU16</f>
        <v>0</v>
      </c>
      <c r="BEY16" s="508">
        <f>'Proy 2022 vs 2019'!KF15*BFB$4</f>
        <v>24870.0648</v>
      </c>
      <c r="BEZ16" s="508">
        <f>'Proy 2022 vs 2019'!KG15*BFB$4</f>
        <v>20642.153783999998</v>
      </c>
      <c r="BFA16" s="613"/>
      <c r="BFB16" s="580">
        <f>BFA16/BEY16</f>
        <v>0</v>
      </c>
      <c r="BFC16" s="508">
        <f>'Proy 2022 vs 2019'!KF15*BFF$4</f>
        <v>24870.0648</v>
      </c>
      <c r="BFD16" s="508">
        <f>'Proy 2022 vs 2019'!KG15*BFF$4</f>
        <v>20642.153783999998</v>
      </c>
      <c r="BFE16" s="613"/>
      <c r="BFF16" s="580">
        <f>BFE16/BFC16</f>
        <v>0</v>
      </c>
      <c r="BFG16" s="508">
        <f>'Proy 2022 vs 2019'!KF15*BFJ$4</f>
        <v>24870.0648</v>
      </c>
      <c r="BFH16" s="508">
        <f>'Proy 2022 vs 2019'!KG15*BFJ$4</f>
        <v>20642.153783999998</v>
      </c>
      <c r="BFI16" s="613"/>
      <c r="BFJ16" s="580">
        <f>BFI16/BFG16</f>
        <v>0</v>
      </c>
      <c r="BFK16" s="508">
        <f>'Proy 2022 vs 2019'!KF15*BFN$4</f>
        <v>24870.0648</v>
      </c>
      <c r="BFL16" s="508">
        <f>'Proy 2022 vs 2019'!KG15*BFN$4</f>
        <v>20642.153783999998</v>
      </c>
      <c r="BFM16" s="613"/>
      <c r="BFN16" s="580">
        <f>BFM16/BFK16</f>
        <v>0</v>
      </c>
      <c r="BFO16" s="508">
        <f>'Proy 2022 vs 2019'!KF15*BFR$4</f>
        <v>29015.075600000004</v>
      </c>
      <c r="BFP16" s="508">
        <f>'Proy 2022 vs 2019'!KG15*BFR$4</f>
        <v>24082.512748000001</v>
      </c>
      <c r="BFQ16" s="613"/>
      <c r="BFR16" s="580">
        <f>BFQ16/BFO16</f>
        <v>0</v>
      </c>
      <c r="BFS16" s="508">
        <f>'Proy 2022 vs 2019'!KF15*BFV$4</f>
        <v>33160.0864</v>
      </c>
      <c r="BFT16" s="508">
        <f>'Proy 2022 vs 2019'!KG15*BFV$4</f>
        <v>27522.871711999996</v>
      </c>
      <c r="BFU16" s="613"/>
      <c r="BFV16" s="580">
        <f>BFU16/BFS16</f>
        <v>0</v>
      </c>
      <c r="BFW16" s="508">
        <f>'Proy 2022 vs 2019'!KF15*BFZ$4</f>
        <v>45595.118800000004</v>
      </c>
      <c r="BFX16" s="508">
        <f>'Proy 2022 vs 2019'!KG15*BFZ$4</f>
        <v>37843.948603999997</v>
      </c>
      <c r="BFY16" s="613"/>
      <c r="BFZ16" s="580">
        <f>BFY16/BFW16</f>
        <v>0</v>
      </c>
      <c r="BGA16" s="494">
        <f>BEY16+BFC16+BFG16+BFK16+BFO16+BFS16+BFW16</f>
        <v>207250.54</v>
      </c>
      <c r="BGB16" s="489">
        <f>BEZ16+BFD16+BFH16+BFL16+BFP16+BFT16+BFX16</f>
        <v>172017.94819999998</v>
      </c>
      <c r="BGC16" s="607">
        <f>BFA16+BFE16+BFI16+BFM16+BFQ16+BFU16+BFY16</f>
        <v>0</v>
      </c>
      <c r="BGD16" s="590">
        <f>BGC16/BGA16</f>
        <v>0</v>
      </c>
      <c r="BGE16" s="508">
        <f>'Proy 2022 vs 2019'!KK15*BGH$4</f>
        <v>26626.845600000001</v>
      </c>
      <c r="BGF16" s="508">
        <f>'Proy 2022 vs 2019'!KL15*BGH$4</f>
        <v>22100.281847999999</v>
      </c>
      <c r="BGG16" s="579"/>
      <c r="BGH16" s="580">
        <f>BGG16/BGE16</f>
        <v>0</v>
      </c>
      <c r="BGI16" s="508">
        <f>'Proy 2022 vs 2019'!KK15*BGL$4</f>
        <v>26626.845600000001</v>
      </c>
      <c r="BGJ16" s="508">
        <f>'Proy 2022 vs 2019'!KL15*BGL$4</f>
        <v>22100.281847999999</v>
      </c>
      <c r="BGK16" s="579"/>
      <c r="BGL16" s="580">
        <f>BGK16/BGI16</f>
        <v>0</v>
      </c>
      <c r="BGM16" s="508">
        <f>'Proy 2022 vs 2019'!KK15*BGP$4</f>
        <v>26626.845600000001</v>
      </c>
      <c r="BGN16" s="508">
        <f>'Proy 2022 vs 2019'!KL15*BGP$4</f>
        <v>22100.281847999999</v>
      </c>
      <c r="BGO16" s="579"/>
      <c r="BGP16" s="580">
        <f>BGO16/BGM16</f>
        <v>0</v>
      </c>
      <c r="BGQ16" s="508">
        <f>'Proy 2022 vs 2019'!KK15*BGT$4</f>
        <v>26626.845600000001</v>
      </c>
      <c r="BGR16" s="508">
        <f>'Proy 2022 vs 2019'!KL15*BGT$4</f>
        <v>22100.281847999999</v>
      </c>
      <c r="BGS16" s="579"/>
      <c r="BGT16" s="580">
        <f>BGS16/BGQ16</f>
        <v>0</v>
      </c>
      <c r="BGU16" s="508">
        <f>'Proy 2022 vs 2019'!KK15*BGX$4</f>
        <v>31064.653200000004</v>
      </c>
      <c r="BGV16" s="508">
        <f>'Proy 2022 vs 2019'!KL15*BGX$4</f>
        <v>25783.662156000002</v>
      </c>
      <c r="BGW16" s="579"/>
      <c r="BGX16" s="580">
        <f>BGW16/BGU16</f>
        <v>0</v>
      </c>
      <c r="BGY16" s="508">
        <f>'Proy 2022 vs 2019'!KK15*BHB$4</f>
        <v>35502.460800000001</v>
      </c>
      <c r="BGZ16" s="508">
        <f>'Proy 2022 vs 2019'!KL15*BHB$4</f>
        <v>29467.042464000002</v>
      </c>
      <c r="BHA16" s="579"/>
      <c r="BHB16" s="580">
        <f>BHA16/BGY16</f>
        <v>0</v>
      </c>
      <c r="BHC16" s="508">
        <f>'Proy 2022 vs 2019'!KK15*BHF$4</f>
        <v>48815.883600000001</v>
      </c>
      <c r="BHD16" s="508">
        <f>'Proy 2022 vs 2019'!KL15*BHF$4</f>
        <v>40517.183387999998</v>
      </c>
      <c r="BHE16" s="579"/>
      <c r="BHF16" s="580">
        <f>BHE16/BHC16</f>
        <v>0</v>
      </c>
      <c r="BHG16" s="494">
        <f>BGE16+BGI16+BGM16+BGQ16+BGU16+BGY16+BHC16</f>
        <v>221890.38</v>
      </c>
      <c r="BHH16" s="489">
        <f>BGF16+BGJ16+BGN16+BGR16+BGV16+BGZ16+BHD16</f>
        <v>184169.0154</v>
      </c>
      <c r="BHI16" s="608">
        <f>BGG16+BGK16+BGO16+BGS16+BGW16+BHA16+BHE16</f>
        <v>0</v>
      </c>
      <c r="BHJ16" s="590">
        <f>BHI16/BHG16</f>
        <v>0</v>
      </c>
      <c r="BHK16" s="508">
        <f>'Proy 2022 vs 2019'!KP15*BHN$4</f>
        <v>63533.787599999996</v>
      </c>
      <c r="BHL16" s="508">
        <f>'Proy 2022 vs 2019'!KQ15*BHN$4</f>
        <v>52733.04370799999</v>
      </c>
      <c r="BHM16" s="579"/>
      <c r="BHN16" s="580">
        <f>BHM16/BHK16</f>
        <v>0</v>
      </c>
      <c r="BHO16" s="508">
        <f>'Proy 2022 vs 2019'!KP15*BHR$4</f>
        <v>63533.787599999996</v>
      </c>
      <c r="BHP16" s="508">
        <f>'Proy 2022 vs 2019'!KQ15*BHR$4</f>
        <v>52733.04370799999</v>
      </c>
      <c r="BHQ16" s="579"/>
      <c r="BHR16" s="580">
        <f>BHQ16/BHO16</f>
        <v>0</v>
      </c>
      <c r="BHS16" s="508">
        <f>'Proy 2022 vs 2019'!KP15*BHV$4</f>
        <v>63533.787599999996</v>
      </c>
      <c r="BHT16" s="508">
        <f>'Proy 2022 vs 2019'!KQ15*BHV$4</f>
        <v>52733.04370799999</v>
      </c>
      <c r="BHU16" s="579"/>
      <c r="BHV16" s="580">
        <f>BHU16/BHS16</f>
        <v>0</v>
      </c>
      <c r="BHW16" s="508">
        <f>'Proy 2022 vs 2019'!KP15*BHZ$4</f>
        <v>63533.787599999996</v>
      </c>
      <c r="BHX16" s="508">
        <f>'Proy 2022 vs 2019'!KQ15*BHZ$4</f>
        <v>52733.04370799999</v>
      </c>
      <c r="BHY16" s="579"/>
      <c r="BHZ16" s="580">
        <f>BHY16/BHW16</f>
        <v>0</v>
      </c>
      <c r="BIA16" s="508">
        <f>'Proy 2022 vs 2019'!KP15*BID$4</f>
        <v>74122.752200000003</v>
      </c>
      <c r="BIB16" s="508">
        <f>'Proy 2022 vs 2019'!KQ15*BID$4</f>
        <v>61521.884325999999</v>
      </c>
      <c r="BIC16" s="579"/>
      <c r="BID16" s="580">
        <f>BIC16/BIA16</f>
        <v>0</v>
      </c>
      <c r="BIE16" s="508">
        <f>'Proy 2022 vs 2019'!KP15*BIH$4</f>
        <v>84711.716799999995</v>
      </c>
      <c r="BIF16" s="508">
        <f>'Proy 2022 vs 2019'!KQ15*BIH$4</f>
        <v>70310.724944000001</v>
      </c>
      <c r="BIG16" s="579"/>
      <c r="BIH16" s="580">
        <f>BIG16/BIE16</f>
        <v>0</v>
      </c>
      <c r="BII16" s="508">
        <f>'Proy 2022 vs 2019'!KP15*BIL$4</f>
        <v>116478.6106</v>
      </c>
      <c r="BIJ16" s="508">
        <f>'Proy 2022 vs 2019'!KQ15*BIL$4</f>
        <v>96677.246797999993</v>
      </c>
      <c r="BIK16" s="579"/>
      <c r="BIL16" s="580">
        <f>BIK16/BII16</f>
        <v>0</v>
      </c>
      <c r="BIM16" s="494">
        <f>BHK16+BHO16+BHS16+BHW16+BIA16+BIE16+BII16</f>
        <v>529448.23</v>
      </c>
      <c r="BIN16" s="489">
        <f>BHL16+BHP16+BHT16+BHX16+BIB16+BIF16+BIJ16</f>
        <v>439442.03089999995</v>
      </c>
      <c r="BIO16" s="608">
        <f>BHM16+BHQ16+BHU16+BHY16+BIC16+BIG16+BIK16</f>
        <v>0</v>
      </c>
      <c r="BIP16" s="590">
        <f>BIO16/BIM16</f>
        <v>0</v>
      </c>
      <c r="BIQ16" s="508">
        <f>'Proy 2022 vs 2019'!KU15*BIT$4</f>
        <v>40342.096799999999</v>
      </c>
      <c r="BIR16" s="508">
        <f>'Proy 2022 vs 2019'!KV15*BIT$4</f>
        <v>33483.940344000002</v>
      </c>
      <c r="BIS16" s="579"/>
      <c r="BIT16" s="580">
        <f>BIS16/BIQ16</f>
        <v>0</v>
      </c>
      <c r="BIU16" s="508">
        <f>'Proy 2022 vs 2019'!KU15*BIX$4</f>
        <v>40342.096799999999</v>
      </c>
      <c r="BIV16" s="508">
        <f>'Proy 2022 vs 2019'!KV15*BIX$4</f>
        <v>33483.940344000002</v>
      </c>
      <c r="BIW16" s="579"/>
      <c r="BIX16" s="580">
        <f>BIW16/BIU16</f>
        <v>0</v>
      </c>
      <c r="BIY16" s="508">
        <f>'Proy 2022 vs 2019'!KU15*BJB$4</f>
        <v>40342.096799999999</v>
      </c>
      <c r="BIZ16" s="508">
        <f>'Proy 2022 vs 2019'!KV15*BJB$4</f>
        <v>33483.940344000002</v>
      </c>
      <c r="BJA16" s="579"/>
      <c r="BJB16" s="580">
        <f>BJA16/BIY16</f>
        <v>0</v>
      </c>
      <c r="BJC16" s="508">
        <f>'Proy 2022 vs 2019'!KU15*BJF$4</f>
        <v>40342.096799999999</v>
      </c>
      <c r="BJD16" s="508">
        <f>'Proy 2022 vs 2019'!KV15*BJF$4</f>
        <v>33483.940344000002</v>
      </c>
      <c r="BJE16" s="579"/>
      <c r="BJF16" s="580">
        <f>BJE16/BJC16</f>
        <v>0</v>
      </c>
      <c r="BJG16" s="508">
        <f>'Proy 2022 vs 2019'!KU15*BJJ$4</f>
        <v>47065.779600000009</v>
      </c>
      <c r="BJH16" s="508">
        <f>'Proy 2022 vs 2019'!KV15*BJJ$4</f>
        <v>39064.59706800001</v>
      </c>
      <c r="BJI16" s="579"/>
      <c r="BJJ16" s="580">
        <f>BJI16/BJG16</f>
        <v>0</v>
      </c>
      <c r="BJK16" s="508">
        <f>'Proy 2022 vs 2019'!KU15*BJN$4</f>
        <v>53789.462400000004</v>
      </c>
      <c r="BJL16" s="508">
        <f>'Proy 2022 vs 2019'!KV15*BJN$4</f>
        <v>44645.253792000003</v>
      </c>
      <c r="BJM16" s="579"/>
      <c r="BJN16" s="580">
        <f>BJM16/BJK16</f>
        <v>0</v>
      </c>
      <c r="BJO16" s="508">
        <f>'Proy 2022 vs 2019'!KU15*BJR$4</f>
        <v>73960.510800000004</v>
      </c>
      <c r="BJP16" s="508">
        <f>'Proy 2022 vs 2019'!KV15*BJR$4</f>
        <v>61387.223964000004</v>
      </c>
      <c r="BJQ16" s="579"/>
      <c r="BJR16" s="580">
        <f>BJQ16/BJO16</f>
        <v>0</v>
      </c>
      <c r="BJS16" s="494">
        <f>BIQ16+BIU16+BIY16+BJC16+BJG16+BJK16+BJO16</f>
        <v>336184.14</v>
      </c>
      <c r="BJT16" s="489">
        <f>BIR16+BIV16+BIZ16+BJD16+BJH16+BJL16+BJP16</f>
        <v>279032.83620000002</v>
      </c>
      <c r="BJU16" s="589">
        <f>BIS16+BIW16+BJA16+BJE16+BJI16+BJM16+BJQ16</f>
        <v>0</v>
      </c>
      <c r="BJV16" s="590">
        <f>BJU16/BJS16</f>
        <v>0</v>
      </c>
      <c r="BJW16" s="508">
        <f>'Proy 2022 vs 2019'!KZ15*BJZ$4</f>
        <v>12952.785599999999</v>
      </c>
      <c r="BJX16" s="508">
        <f>'Proy 2022 vs 2019'!LA15*BJZ$4</f>
        <v>10750.812048</v>
      </c>
      <c r="BJY16" s="579"/>
      <c r="BJZ16" s="580">
        <f>BJY16/BJW16</f>
        <v>0</v>
      </c>
      <c r="BKA16" s="508">
        <f>'Proy 2022 vs 2019'!KZ15*BKD$4</f>
        <v>12952.785599999999</v>
      </c>
      <c r="BKB16" s="508">
        <f>'Proy 2022 vs 2019'!LA15*BKD$4</f>
        <v>10750.812048</v>
      </c>
      <c r="BKC16" s="579"/>
      <c r="BKD16" s="580">
        <f>BKC16/BKA16</f>
        <v>0</v>
      </c>
      <c r="BKE16" s="508">
        <f>'Proy 2022 vs 2019'!KZ15*BKH$4</f>
        <v>12952.785599999999</v>
      </c>
      <c r="BKF16" s="508">
        <f>'Proy 2022 vs 2019'!LA15*BKH$4</f>
        <v>10750.812048</v>
      </c>
      <c r="BKG16" s="579"/>
      <c r="BKH16" s="580">
        <f>BKG16/BKE16</f>
        <v>0</v>
      </c>
      <c r="BKI16" s="508">
        <f>'Proy 2022 vs 2019'!KZ15*BKL$4</f>
        <v>12952.785599999999</v>
      </c>
      <c r="BKJ16" s="508">
        <f>'Proy 2022 vs 2019'!LA15*BKL$4</f>
        <v>10750.812048</v>
      </c>
      <c r="BKK16" s="579"/>
      <c r="BKL16" s="580">
        <f>BKK16/BKI16</f>
        <v>0</v>
      </c>
      <c r="BKM16" s="508">
        <f>'Proy 2022 vs 2019'!KZ15*BKP$4</f>
        <v>15111.583200000003</v>
      </c>
      <c r="BKN16" s="508">
        <f>'Proy 2022 vs 2019'!LA15*BKP$4</f>
        <v>12542.614056</v>
      </c>
      <c r="BKO16" s="579"/>
      <c r="BKP16" s="580">
        <f>BKO16/BKM16</f>
        <v>0</v>
      </c>
      <c r="BKQ16" s="508">
        <f>'Proy 2022 vs 2019'!KZ15*BKT$4</f>
        <v>17270.380800000003</v>
      </c>
      <c r="BKR16" s="508">
        <f>'Proy 2022 vs 2019'!LA15*BKT$4</f>
        <v>14334.416063999999</v>
      </c>
      <c r="BKS16" s="579"/>
      <c r="BKT16" s="580">
        <f>BKS16/BKQ16</f>
        <v>0</v>
      </c>
      <c r="BKU16" s="508">
        <f>'Proy 2022 vs 2019'!KZ15*BKX$4</f>
        <v>23746.7736</v>
      </c>
      <c r="BKV16" s="508">
        <f>'Proy 2022 vs 2019'!LA15*BKX$4</f>
        <v>19709.822088000001</v>
      </c>
      <c r="BKW16" s="579"/>
      <c r="BKX16" s="580">
        <f>BKW16/BKU16</f>
        <v>0</v>
      </c>
      <c r="BKY16" s="494">
        <f>BJW16+BKA16+BKE16+BKI16+BKM16+BKQ16+BKU16</f>
        <v>107939.88</v>
      </c>
      <c r="BKZ16" s="489">
        <f>BJX16+BKB16+BKF16+BKJ16+BKN16+BKR16+BKV16</f>
        <v>89590.100399999996</v>
      </c>
      <c r="BLA16" s="589">
        <f>BJY16+BKC16+BKG16+BKK16+BKO16+BKS16+BKW16</f>
        <v>0</v>
      </c>
      <c r="BLB16" s="590">
        <f>BLA16/BKY16</f>
        <v>0</v>
      </c>
    </row>
    <row r="17" spans="2:1666" ht="19.5" customHeight="1">
      <c r="B17" s="713" t="s">
        <v>19</v>
      </c>
      <c r="C17" s="508">
        <f>'Proy 2022 vs 2019'!$C$6*$F$4</f>
        <v>9529.1268</v>
      </c>
      <c r="D17" s="508">
        <f>'Proy 2022 vs 2019'!D16*$F$4</f>
        <v>9185.2833599999994</v>
      </c>
      <c r="E17" s="613"/>
      <c r="F17" s="580">
        <f>E17/C17</f>
        <v>0</v>
      </c>
      <c r="G17" s="738">
        <f>'Proy 2022 vs 2019'!C16*$J$4</f>
        <v>4538.1120000000001</v>
      </c>
      <c r="H17" s="508">
        <f>'Proy 2022 vs 2019'!D16*$J$4</f>
        <v>9185.2833599999994</v>
      </c>
      <c r="I17" s="613"/>
      <c r="J17" s="580">
        <f>I17/G17</f>
        <v>0</v>
      </c>
      <c r="K17" s="508">
        <f>'Proy 2022 vs 2019'!C16*$N$4</f>
        <v>4538.1120000000001</v>
      </c>
      <c r="L17" s="508">
        <f>'Proy 2022 vs 2019'!D16*N$4</f>
        <v>9185.2833599999994</v>
      </c>
      <c r="M17" s="613"/>
      <c r="N17" s="580">
        <f>M17/K17</f>
        <v>0</v>
      </c>
      <c r="O17" s="508">
        <f>'Proy 2022 vs 2019'!C16*R$4</f>
        <v>4538.1120000000001</v>
      </c>
      <c r="P17" s="508">
        <f>'Proy 2022 vs 2019'!D16*$R$4</f>
        <v>9185.2833599999994</v>
      </c>
      <c r="Q17" s="613"/>
      <c r="R17" s="580">
        <f>Q17/O17</f>
        <v>0</v>
      </c>
      <c r="S17" s="508">
        <f>'Proy 2022 vs 2019'!C16*V$4</f>
        <v>5294.4639999999999</v>
      </c>
      <c r="T17" s="508">
        <f>'Proy 2022 vs 2019'!D16*V$4</f>
        <v>10716.163920000003</v>
      </c>
      <c r="U17" s="613"/>
      <c r="V17" s="580">
        <f>U17/S17</f>
        <v>0</v>
      </c>
      <c r="W17" s="508">
        <f>'Proy 2022 vs 2019'!C16*Z$4</f>
        <v>6050.8159999999998</v>
      </c>
      <c r="X17" s="508">
        <f>'Proy 2022 vs 2019'!D16*Z$4</f>
        <v>12247.04448</v>
      </c>
      <c r="Y17" s="613"/>
      <c r="Z17" s="580">
        <f>Y17/W17</f>
        <v>0</v>
      </c>
      <c r="AA17" s="508">
        <f>'Proy 2022 vs 2019'!C16*AD$4</f>
        <v>8319.8719999999994</v>
      </c>
      <c r="AB17" s="508">
        <f>'Proy 2022 vs 2019'!D16*AD$4</f>
        <v>16839.686160000001</v>
      </c>
      <c r="AC17" s="613"/>
      <c r="AD17" s="580">
        <f>AC17/AA17</f>
        <v>0</v>
      </c>
      <c r="AE17" s="494">
        <f>C17+G17+K17+O17+S17+W17+AA17</f>
        <v>42808.614799999996</v>
      </c>
      <c r="AF17" s="489">
        <f>D17+H17+L17+P17+T17+X17+AB17</f>
        <v>76544.027999999991</v>
      </c>
      <c r="AG17" s="607">
        <f>E17+I17+M17+Q17+U17+Y17+AC17</f>
        <v>0</v>
      </c>
      <c r="AH17" s="590">
        <f>AG17/AE17</f>
        <v>0</v>
      </c>
      <c r="AI17" s="508">
        <f>'Proy 2022 vs 2019'!H16*AL$4</f>
        <v>5694.2447999999995</v>
      </c>
      <c r="AJ17" s="526">
        <f>'Proy 2022 vs 2019'!I16*AL$4</f>
        <v>8640.7171200000012</v>
      </c>
      <c r="AK17" s="579"/>
      <c r="AL17" s="580">
        <f>AK17/AI17</f>
        <v>0</v>
      </c>
      <c r="AM17" s="508">
        <f>'Proy 2022 vs 2019'!H16*AP$4</f>
        <v>5694.2447999999995</v>
      </c>
      <c r="AN17" s="508">
        <f>'Proy 2022 vs 2019'!I16*AP$4</f>
        <v>8640.7171200000012</v>
      </c>
      <c r="AO17" s="579"/>
      <c r="AP17" s="580">
        <f>AO17/AM17</f>
        <v>0</v>
      </c>
      <c r="AQ17" s="508">
        <f>'Proy 2022 vs 2019'!H16*AT$4</f>
        <v>5694.2447999999995</v>
      </c>
      <c r="AR17" s="508">
        <f>'Proy 2022 vs 2019'!I16*AT$4</f>
        <v>8640.7171200000012</v>
      </c>
      <c r="AS17" s="579"/>
      <c r="AT17" s="580">
        <f>AS17/AQ17</f>
        <v>0</v>
      </c>
      <c r="AU17" s="508">
        <f>'Proy 2022 vs 2019'!H16*AX$4</f>
        <v>5694.2447999999995</v>
      </c>
      <c r="AV17" s="508">
        <f>'Proy 2022 vs 2019'!I16*AX$4</f>
        <v>8640.7171200000012</v>
      </c>
      <c r="AW17" s="579"/>
      <c r="AX17" s="580">
        <f>AW17/AU17</f>
        <v>0</v>
      </c>
      <c r="AY17" s="508">
        <f>'Proy 2022 vs 2019'!H16*BB$4</f>
        <v>6643.2856000000011</v>
      </c>
      <c r="AZ17" s="508">
        <f>'Proy 2022 vs 2019'!I16*BB$4</f>
        <v>10080.836640000003</v>
      </c>
      <c r="BA17" s="579"/>
      <c r="BB17" s="580">
        <f>BA17/AY17</f>
        <v>0</v>
      </c>
      <c r="BC17" s="508">
        <f>'Proy 2022 vs 2019'!H16*BF$4</f>
        <v>7592.3263999999999</v>
      </c>
      <c r="BD17" s="508">
        <f>'Proy 2022 vs 2019'!I16*BF$4</f>
        <v>11520.956160000002</v>
      </c>
      <c r="BE17" s="579"/>
      <c r="BF17" s="580">
        <f>BE17/BC17</f>
        <v>0</v>
      </c>
      <c r="BG17" s="508">
        <f>'Proy 2022 vs 2019'!H16*BJ$4</f>
        <v>10439.4488</v>
      </c>
      <c r="BH17" s="508">
        <f>'Proy 2022 vs 2019'!I16*BJ$4</f>
        <v>15841.314720000002</v>
      </c>
      <c r="BI17" s="579"/>
      <c r="BJ17" s="580">
        <f>BI17/BG17</f>
        <v>0</v>
      </c>
      <c r="BK17" s="494">
        <f>AI17+AM17+AQ17+AU17+AY17+BC17+BG17</f>
        <v>47452.039999999994</v>
      </c>
      <c r="BL17" s="489">
        <f>AJ17+AN17+AR17+AV17+AZ17+BD17+BH17</f>
        <v>72005.97600000001</v>
      </c>
      <c r="BM17" s="608">
        <f>AK17+AO17+AS17+AW17+BA17+BE17+BI17</f>
        <v>0</v>
      </c>
      <c r="BN17" s="590">
        <f>BM17/BK17</f>
        <v>0</v>
      </c>
      <c r="BO17" s="508">
        <f>'Proy 2022 vs 2019'!M16*BR$4</f>
        <v>4293.4643999999998</v>
      </c>
      <c r="BP17" s="508">
        <f>'Proy 2022 vs 2019'!N16*BR$4</f>
        <v>9082.8976320000002</v>
      </c>
      <c r="BQ17" s="579"/>
      <c r="BR17" s="580">
        <f>BQ17/BO17</f>
        <v>0</v>
      </c>
      <c r="BS17" s="508">
        <f>'Proy 2022 vs 2019'!M16*BV$4</f>
        <v>4293.4643999999998</v>
      </c>
      <c r="BT17" s="508">
        <f>'Proy 2022 vs 2019'!N16*BV$4</f>
        <v>9082.8976320000002</v>
      </c>
      <c r="BU17" s="579"/>
      <c r="BV17" s="580">
        <f>BU17/BS17</f>
        <v>0</v>
      </c>
      <c r="BW17" s="508">
        <f>'Proy 2022 vs 2019'!M16*BZ$4</f>
        <v>4293.4643999999998</v>
      </c>
      <c r="BX17" s="508">
        <f>'Proy 2022 vs 2019'!N16*BZ$4</f>
        <v>9082.8976320000002</v>
      </c>
      <c r="BY17" s="579"/>
      <c r="BZ17" s="580">
        <f>BY17/BW17</f>
        <v>0</v>
      </c>
      <c r="CA17" s="508">
        <f>'Proy 2022 vs 2019'!M16*CD$4</f>
        <v>4293.4643999999998</v>
      </c>
      <c r="CB17" s="508">
        <f>'Proy 2022 vs 2019'!N16*CD$4</f>
        <v>9082.8976320000002</v>
      </c>
      <c r="CC17" s="579"/>
      <c r="CD17" s="580">
        <f>CC17/CA17</f>
        <v>0</v>
      </c>
      <c r="CE17" s="508">
        <f>'Proy 2022 vs 2019'!M16*CH$4</f>
        <v>5009.0418000000009</v>
      </c>
      <c r="CF17" s="508">
        <f>'Proy 2022 vs 2019'!N16*CH$4</f>
        <v>10596.713904000002</v>
      </c>
      <c r="CG17" s="579"/>
      <c r="CH17" s="580">
        <f>CG17/CE17</f>
        <v>0</v>
      </c>
      <c r="CI17" s="508">
        <f>'Proy 2022 vs 2019'!M16*CL$4</f>
        <v>5724.6192000000001</v>
      </c>
      <c r="CJ17" s="508">
        <f>'Proy 2022 vs 2019'!N16*CL$4</f>
        <v>12110.530176000002</v>
      </c>
      <c r="CK17" s="579"/>
      <c r="CL17" s="580">
        <f>CK17/CI17</f>
        <v>0</v>
      </c>
      <c r="CM17" s="508">
        <f>'Proy 2022 vs 2019'!M16*CP$4</f>
        <v>7871.3514000000005</v>
      </c>
      <c r="CN17" s="508">
        <f>'Proy 2022 vs 2019'!N16*CP$4</f>
        <v>16651.978992</v>
      </c>
      <c r="CO17" s="579"/>
      <c r="CP17" s="580">
        <f>CO17/CM17</f>
        <v>0</v>
      </c>
      <c r="CQ17" s="494">
        <f>BO17+BS17+BW17+CA17+CE17+CI17+CM17</f>
        <v>35778.870000000003</v>
      </c>
      <c r="CR17" s="489">
        <f>BP17+BT17+BX17+CB17+CF17+CJ17+CN17</f>
        <v>75690.813600000009</v>
      </c>
      <c r="CS17" s="608">
        <f>BQ17+BU17+BY17+CC17+CG17+CK17+CO17</f>
        <v>0</v>
      </c>
      <c r="CT17" s="590">
        <f>CS17/CQ17</f>
        <v>0</v>
      </c>
      <c r="CU17" s="508">
        <f>'Proy 2022 vs 2019'!R16*CX$4</f>
        <v>5229.1751999999997</v>
      </c>
      <c r="CV17" s="508">
        <f>'Proy 2022 vs 2019'!S16*CX$4</f>
        <v>7705.2866400000003</v>
      </c>
      <c r="CW17" s="579"/>
      <c r="CX17" s="580">
        <f>CW17/CU17</f>
        <v>0</v>
      </c>
      <c r="CY17" s="508">
        <f>'Proy 2022 vs 2019'!R16*DB$4</f>
        <v>5229.1751999999997</v>
      </c>
      <c r="CZ17" s="508">
        <f>'Proy 2022 vs 2019'!S16*DB$4</f>
        <v>7705.2866400000003</v>
      </c>
      <c r="DA17" s="579"/>
      <c r="DB17" s="580">
        <f>DA17/CY17</f>
        <v>0</v>
      </c>
      <c r="DC17" s="508">
        <f>'Proy 2022 vs 2019'!R16*DF$4</f>
        <v>5229.1751999999997</v>
      </c>
      <c r="DD17" s="508">
        <f>'Proy 2022 vs 2019'!S16*DF$4</f>
        <v>7705.2866400000003</v>
      </c>
      <c r="DE17" s="579"/>
      <c r="DF17" s="580">
        <f>DE17/DC17</f>
        <v>0</v>
      </c>
      <c r="DG17" s="508">
        <f>'Proy 2022 vs 2019'!R16*DJ$4</f>
        <v>5229.1751999999997</v>
      </c>
      <c r="DH17" s="508">
        <f>'Proy 2022 vs 2019'!S16*DJ$4</f>
        <v>7705.2866400000003</v>
      </c>
      <c r="DI17" s="579"/>
      <c r="DJ17" s="580">
        <f>DI17/DG17</f>
        <v>0</v>
      </c>
      <c r="DK17" s="508">
        <f>'Proy 2022 vs 2019'!R16*DN$4</f>
        <v>6100.7044000000005</v>
      </c>
      <c r="DL17" s="508">
        <f>'Proy 2022 vs 2019'!S16*DN$4</f>
        <v>8989.5010800000018</v>
      </c>
      <c r="DM17" s="579"/>
      <c r="DN17" s="580">
        <f>DM17/DK17</f>
        <v>0</v>
      </c>
      <c r="DO17" s="508">
        <f>'Proy 2022 vs 2019'!R16*DR$4</f>
        <v>6972.2335999999996</v>
      </c>
      <c r="DP17" s="508">
        <f>'Proy 2022 vs 2019'!S16*DR$4</f>
        <v>10273.71552</v>
      </c>
      <c r="DQ17" s="579"/>
      <c r="DR17" s="580">
        <f>DQ17/DO17</f>
        <v>0</v>
      </c>
      <c r="DS17" s="508">
        <f>'Proy 2022 vs 2019'!R16*DV$4</f>
        <v>9586.8212000000003</v>
      </c>
      <c r="DT17" s="508">
        <f>'Proy 2022 vs 2019'!S16*DV$4</f>
        <v>14126.358840000001</v>
      </c>
      <c r="DU17" s="579"/>
      <c r="DV17" s="580">
        <f>DU17/DS17</f>
        <v>0</v>
      </c>
      <c r="DW17" s="494">
        <f>CU17+CY17+DC17+DG17+DK17+DO17+DS17</f>
        <v>43576.46</v>
      </c>
      <c r="DX17" s="489">
        <f>CV17+CZ17+DD17+DH17+DL17+DP17+DT17</f>
        <v>64210.722000000002</v>
      </c>
      <c r="DY17" s="589">
        <f>CW17+DA17+DE17+DI17+DM17+DQ17+DU17</f>
        <v>0</v>
      </c>
      <c r="DZ17" s="590">
        <f>DY17/DW17</f>
        <v>0</v>
      </c>
      <c r="EA17" s="508">
        <f>'Proy 2022 vs 2019'!AB16*ED$4</f>
        <v>4403.2260000000006</v>
      </c>
      <c r="EB17" s="508">
        <f>'Proy 2022 vs 2019'!AC16*ED$4</f>
        <v>9125.5370400000011</v>
      </c>
      <c r="EC17" s="613"/>
      <c r="ED17" s="580">
        <f>EC17/EA17</f>
        <v>0</v>
      </c>
      <c r="EE17" s="508">
        <f>'Proy 2022 vs 2019'!AB16*EH$4</f>
        <v>4403.2260000000006</v>
      </c>
      <c r="EF17" s="508">
        <f>'Proy 2022 vs 2019'!AC16*EH$4</f>
        <v>9125.5370400000011</v>
      </c>
      <c r="EG17" s="579"/>
      <c r="EH17" s="580">
        <f>EG17/EE17</f>
        <v>0</v>
      </c>
      <c r="EI17" s="508">
        <f>'Proy 2022 vs 2019'!AB16*EL$4</f>
        <v>4403.2260000000006</v>
      </c>
      <c r="EJ17" s="508">
        <f>'Proy 2022 vs 2019'!AC16*EL$4</f>
        <v>9125.5370400000011</v>
      </c>
      <c r="EK17" s="579"/>
      <c r="EL17" s="580">
        <f>EK17/EI17</f>
        <v>0</v>
      </c>
      <c r="EM17" s="508">
        <f>'Proy 2022 vs 2019'!AB16*EP$4</f>
        <v>4403.2260000000006</v>
      </c>
      <c r="EN17" s="508">
        <f>'Proy 2022 vs 2019'!AC16*EP$4</f>
        <v>9125.5370400000011</v>
      </c>
      <c r="EO17" s="579"/>
      <c r="EP17" s="580">
        <f>EO17/EM17</f>
        <v>0</v>
      </c>
      <c r="EQ17" s="508">
        <f>'Proy 2022 vs 2019'!AB16*ET$4</f>
        <v>5137.0970000000007</v>
      </c>
      <c r="ER17" s="508">
        <f>'Proy 2022 vs 2019'!AC16*ET$4</f>
        <v>10646.459880000002</v>
      </c>
      <c r="ES17" s="579"/>
      <c r="ET17" s="580">
        <f>ES17/EQ17</f>
        <v>0</v>
      </c>
      <c r="EU17" s="508">
        <f>'Proy 2022 vs 2019'!AB16*EX$4</f>
        <v>5870.9680000000008</v>
      </c>
      <c r="EV17" s="508">
        <f>'Proy 2022 vs 2019'!AC16*EX$4</f>
        <v>12167.382720000001</v>
      </c>
      <c r="EW17" s="579"/>
      <c r="EX17" s="580">
        <f>EW17/EU17</f>
        <v>0</v>
      </c>
      <c r="EY17" s="508">
        <f>'Proy 2022 vs 2019'!AB16*FB$4</f>
        <v>8072.581000000001</v>
      </c>
      <c r="EZ17" s="508">
        <f>'Proy 2022 vs 2019'!AC16*FB$4</f>
        <v>16730.151240000003</v>
      </c>
      <c r="FA17" s="579"/>
      <c r="FB17" s="580">
        <f>FA17/EY17</f>
        <v>0</v>
      </c>
      <c r="FC17" s="494">
        <f>EA17+EE17+EI17+EM17+EQ17+EU17+EY17</f>
        <v>36693.550000000003</v>
      </c>
      <c r="FD17" s="489">
        <f>EB17+EF17+EJ17+EN17+ER17+EV17+EZ17</f>
        <v>76046.142000000007</v>
      </c>
      <c r="FE17" s="670">
        <f>EC17+EG17+EK17+EO17+ES17+EW17+FA17</f>
        <v>0</v>
      </c>
      <c r="FF17" s="663">
        <f>FE17/FC17</f>
        <v>0</v>
      </c>
      <c r="FG17" s="508">
        <f>'Proy 2022 vs 2019'!AG16*FJ$4</f>
        <v>5808.4728000000005</v>
      </c>
      <c r="FH17" s="508">
        <f>'Proy 2022 vs 2019'!AH16*FJ$4</f>
        <v>12771.057312000001</v>
      </c>
      <c r="FI17" s="579"/>
      <c r="FJ17" s="580">
        <f>FI17/FG17</f>
        <v>0</v>
      </c>
      <c r="FK17" s="508">
        <f>'Proy 2022 vs 2019'!AG16*FN$4</f>
        <v>5808.4728000000005</v>
      </c>
      <c r="FL17" s="508">
        <f>'Proy 2022 vs 2019'!AH16*FN$4</f>
        <v>12771.057312000001</v>
      </c>
      <c r="FM17" s="579"/>
      <c r="FN17" s="580">
        <f>FM17/FK17</f>
        <v>0</v>
      </c>
      <c r="FO17" s="508">
        <f>'Proy 2022 vs 2019'!AG16*FR$4</f>
        <v>5808.4728000000005</v>
      </c>
      <c r="FP17" s="508">
        <f>'Proy 2022 vs 2019'!AH16*FR$4</f>
        <v>12771.057312000001</v>
      </c>
      <c r="FQ17" s="579"/>
      <c r="FR17" s="580">
        <f>FQ17/FO17</f>
        <v>0</v>
      </c>
      <c r="FS17" s="508">
        <f>'Proy 2022 vs 2019'!AG16*FV$4</f>
        <v>5808.4728000000005</v>
      </c>
      <c r="FT17" s="508">
        <f>'Proy 2022 vs 2019'!AH16*FV$4</f>
        <v>12771.057312000001</v>
      </c>
      <c r="FU17" s="579"/>
      <c r="FV17" s="580">
        <f>FU17/FS17</f>
        <v>0</v>
      </c>
      <c r="FW17" s="508">
        <f>'Proy 2022 vs 2019'!AG16*FZ$4</f>
        <v>6776.5516000000007</v>
      </c>
      <c r="FX17" s="508">
        <f>'Proy 2022 vs 2019'!AH16*FZ$4</f>
        <v>14899.566864000004</v>
      </c>
      <c r="FY17" s="579"/>
      <c r="FZ17" s="580">
        <f>FY17/FW17</f>
        <v>0</v>
      </c>
      <c r="GA17" s="508">
        <f>'Proy 2022 vs 2019'!AG16*GD$4</f>
        <v>7744.6304000000009</v>
      </c>
      <c r="GB17" s="508">
        <f>'Proy 2022 vs 2019'!AH16*GD$4</f>
        <v>17028.076416000004</v>
      </c>
      <c r="GC17" s="579"/>
      <c r="GD17" s="580">
        <f>GC17/GA17</f>
        <v>0</v>
      </c>
      <c r="GE17" s="508">
        <f>'Proy 2022 vs 2019'!AG16*GH$4</f>
        <v>10648.8668</v>
      </c>
      <c r="GF17" s="508">
        <f>'Proy 2022 vs 2019'!AH16*GH$4</f>
        <v>23413.605072000002</v>
      </c>
      <c r="GG17" s="579"/>
      <c r="GH17" s="580">
        <f>GG17/GE17</f>
        <v>0</v>
      </c>
      <c r="GI17" s="494">
        <f>FG17+FK17+FO17+FS17+FW17+GA17+GE17</f>
        <v>48403.94</v>
      </c>
      <c r="GJ17" s="489">
        <f>FH17+FL17+FP17+FT17+FX17+GB17+GF17</f>
        <v>106425.47760000001</v>
      </c>
      <c r="GK17" s="671">
        <f>FI17+FM17+FQ17+FU17+FY17+GC17+GG17</f>
        <v>0</v>
      </c>
      <c r="GL17" s="663">
        <f>GK17/GI17</f>
        <v>0</v>
      </c>
      <c r="GM17" s="508">
        <f>'Proy 2022 vs 2019'!AL16*GP$4</f>
        <v>4734.5951999999997</v>
      </c>
      <c r="GN17" s="508">
        <f>'Proy 2022 vs 2019'!AM16*GP$4</f>
        <v>7529.3667840000007</v>
      </c>
      <c r="GO17" s="579"/>
      <c r="GP17" s="580">
        <f>GO17/GM17</f>
        <v>0</v>
      </c>
      <c r="GQ17" s="508">
        <f>'Proy 2022 vs 2019'!AL16*GT$4</f>
        <v>4734.5951999999997</v>
      </c>
      <c r="GR17" s="508">
        <f>'Proy 2022 vs 2019'!AM16*GT$4</f>
        <v>7529.3667840000007</v>
      </c>
      <c r="GS17" s="579"/>
      <c r="GT17" s="580">
        <f>GS17/GQ17</f>
        <v>0</v>
      </c>
      <c r="GU17" s="508">
        <f>'Proy 2022 vs 2019'!AL16*GX$4</f>
        <v>4734.5951999999997</v>
      </c>
      <c r="GV17" s="508">
        <f>'Proy 2022 vs 2019'!AM16*GX$4</f>
        <v>7529.3667840000007</v>
      </c>
      <c r="GW17" s="579"/>
      <c r="GX17" s="580">
        <f>GW17/GU17</f>
        <v>0</v>
      </c>
      <c r="GY17" s="508">
        <f>'Proy 2022 vs 2019'!AL16*HB$4</f>
        <v>4734.5951999999997</v>
      </c>
      <c r="GZ17" s="508">
        <f>'Proy 2022 vs 2019'!AM16*HB$4</f>
        <v>7529.3667840000007</v>
      </c>
      <c r="HA17" s="579"/>
      <c r="HB17" s="580">
        <f>HA17/GY17</f>
        <v>0</v>
      </c>
      <c r="HC17" s="508">
        <f>'Proy 2022 vs 2019'!AL16*HF$4</f>
        <v>5523.6944000000003</v>
      </c>
      <c r="HD17" s="508">
        <f>'Proy 2022 vs 2019'!AM16*HF$4</f>
        <v>8784.2612480000025</v>
      </c>
      <c r="HE17" s="579"/>
      <c r="HF17" s="580">
        <f>HE17/HC17</f>
        <v>0</v>
      </c>
      <c r="HG17" s="508">
        <f>'Proy 2022 vs 2019'!AL16*HJ$4</f>
        <v>6312.7936</v>
      </c>
      <c r="HH17" s="508">
        <f>'Proy 2022 vs 2019'!AM16*HJ$4</f>
        <v>10039.155712000002</v>
      </c>
      <c r="HI17" s="579"/>
      <c r="HJ17" s="580">
        <f>HI17/HG17</f>
        <v>0</v>
      </c>
      <c r="HK17" s="508">
        <f>'Proy 2022 vs 2019'!AL16*HN$4</f>
        <v>8680.0912000000008</v>
      </c>
      <c r="HL17" s="508">
        <f>'Proy 2022 vs 2019'!AM16*HN$4</f>
        <v>13803.839104000002</v>
      </c>
      <c r="HM17" s="579"/>
      <c r="HN17" s="580">
        <f>HM17/HK17</f>
        <v>0</v>
      </c>
      <c r="HO17" s="494">
        <f>GM17+GQ17+GU17+GY17+HC17+HG17+HK17</f>
        <v>39454.959999999999</v>
      </c>
      <c r="HP17" s="489">
        <f>GN17+GR17+GV17+GZ17+HD17+HH17+HL17</f>
        <v>62744.723200000008</v>
      </c>
      <c r="HQ17" s="671">
        <f>GO17+GS17+GW17+HA17+HE17+HI17+HM17</f>
        <v>0</v>
      </c>
      <c r="HR17" s="663">
        <f>HQ17/HO17</f>
        <v>0</v>
      </c>
      <c r="HS17" s="508">
        <f>'Proy 2022 vs 2019'!AL16*HV$4</f>
        <v>4734.5951999999997</v>
      </c>
      <c r="HT17" s="508">
        <f>'Proy 2022 vs 2019'!AM16*HV$4</f>
        <v>7529.3667840000007</v>
      </c>
      <c r="HU17" s="579"/>
      <c r="HV17" s="580">
        <f>HU17/HS17</f>
        <v>0</v>
      </c>
      <c r="HW17" s="508">
        <f>'Proy 2022 vs 2019'!AL16*HZ$4</f>
        <v>4734.5951999999997</v>
      </c>
      <c r="HX17" s="508">
        <f>'Proy 2022 vs 2019'!AM16*HZ$4</f>
        <v>7529.3667840000007</v>
      </c>
      <c r="HY17" s="579"/>
      <c r="HZ17" s="580">
        <f>HY17/HW17</f>
        <v>0</v>
      </c>
      <c r="IA17" s="508">
        <f>'Proy 2022 vs 2019'!AL16*ID$4</f>
        <v>4734.5951999999997</v>
      </c>
      <c r="IB17" s="508">
        <f>'Proy 2022 vs 2019'!AM16*ID$4</f>
        <v>7529.3667840000007</v>
      </c>
      <c r="IC17" s="579"/>
      <c r="ID17" s="580">
        <f>IC17/IA17</f>
        <v>0</v>
      </c>
      <c r="IE17" s="508">
        <f>'Proy 2022 vs 2019'!AL16*IH$4</f>
        <v>4734.5951999999997</v>
      </c>
      <c r="IF17" s="508">
        <f>'Proy 2022 vs 2019'!AM16*IH$4</f>
        <v>7529.3667840000007</v>
      </c>
      <c r="IG17" s="579"/>
      <c r="IH17" s="580">
        <f>IG17/IE17</f>
        <v>0</v>
      </c>
      <c r="II17" s="508">
        <f>'Proy 2022 vs 2019'!AL16*IL$4</f>
        <v>5523.6944000000003</v>
      </c>
      <c r="IJ17" s="508">
        <f>'Proy 2022 vs 2019'!AM16*IL$4</f>
        <v>8784.2612480000025</v>
      </c>
      <c r="IK17" s="579"/>
      <c r="IL17" s="580">
        <f>IK17/II17</f>
        <v>0</v>
      </c>
      <c r="IM17" s="508">
        <f>'Proy 2022 vs 2019'!AL16*IP$4</f>
        <v>6312.7936</v>
      </c>
      <c r="IN17" s="508">
        <f>'Proy 2022 vs 2019'!AM16*IP$4</f>
        <v>10039.155712000002</v>
      </c>
      <c r="IO17" s="579"/>
      <c r="IP17" s="580">
        <f>IO17/IM17</f>
        <v>0</v>
      </c>
      <c r="IQ17" s="508">
        <f>'Proy 2022 vs 2019'!AL16*IT$4</f>
        <v>8680.0912000000008</v>
      </c>
      <c r="IR17" s="508">
        <f>'Proy 2022 vs 2019'!AM16*IT$4</f>
        <v>13803.839104000002</v>
      </c>
      <c r="IS17" s="579"/>
      <c r="IT17" s="580">
        <f>IS17/IQ17</f>
        <v>0</v>
      </c>
      <c r="IU17" s="494">
        <f>HS17+HW17+IA17+IE17+II17+IM17+IQ17</f>
        <v>39454.959999999999</v>
      </c>
      <c r="IV17" s="489">
        <f>HT17+HX17+IB17+IF17+IJ17+IN17+IR17</f>
        <v>62744.723200000008</v>
      </c>
      <c r="IW17" s="662">
        <f>HU17+HY17+IC17+IG17+IK17+IO17+IS17</f>
        <v>0</v>
      </c>
      <c r="IX17" s="663">
        <f>IW17/IU17</f>
        <v>0</v>
      </c>
      <c r="IY17" s="508">
        <f>'Proy 2022 vs 2019'!BA16*JB$4</f>
        <v>4777.4279999999999</v>
      </c>
      <c r="IZ17" s="508">
        <f>'Proy 2022 vs 2019'!BB16*JB$4</f>
        <v>10749.213000000002</v>
      </c>
      <c r="JA17" s="613"/>
      <c r="JB17" s="580">
        <f>JA17/IY17</f>
        <v>0</v>
      </c>
      <c r="JC17" s="508">
        <f>'Proy 2022 vs 2019'!BA16*JF$4</f>
        <v>4777.4279999999999</v>
      </c>
      <c r="JD17" s="508">
        <f>'Proy 2022 vs 2019'!BB16*JF$4</f>
        <v>10749.213000000002</v>
      </c>
      <c r="JE17" s="613"/>
      <c r="JF17" s="580">
        <f>JE17/JC17</f>
        <v>0</v>
      </c>
      <c r="JG17" s="508">
        <f>'Proy 2022 vs 2019'!BA16*JJ$4</f>
        <v>4777.4279999999999</v>
      </c>
      <c r="JH17" s="508">
        <f>'Proy 2022 vs 2019'!BB16*JJ$4</f>
        <v>10749.213000000002</v>
      </c>
      <c r="JI17" s="613"/>
      <c r="JJ17" s="580">
        <f>JI17/JG17</f>
        <v>0</v>
      </c>
      <c r="JK17" s="508">
        <f>'Proy 2022 vs 2019'!BA16*JN$4</f>
        <v>4777.4279999999999</v>
      </c>
      <c r="JL17" s="508">
        <f>'Proy 2022 vs 2019'!BB16*JN$4</f>
        <v>10749.213000000002</v>
      </c>
      <c r="JM17" s="613"/>
      <c r="JN17" s="580">
        <f>JM17/JK17</f>
        <v>0</v>
      </c>
      <c r="JO17" s="508">
        <f>'Proy 2022 vs 2019'!BA16*JR$4</f>
        <v>5573.6660000000011</v>
      </c>
      <c r="JP17" s="508">
        <f>'Proy 2022 vs 2019'!BB16*JR$4</f>
        <v>12540.748500000002</v>
      </c>
      <c r="JQ17" s="613"/>
      <c r="JR17" s="580">
        <f>JQ17/JO17</f>
        <v>0</v>
      </c>
      <c r="JS17" s="508">
        <f>'Proy 2022 vs 2019'!BA16*JV$4</f>
        <v>6369.9040000000005</v>
      </c>
      <c r="JT17" s="508">
        <f>'Proy 2022 vs 2019'!BB16*JV$4</f>
        <v>14332.284000000001</v>
      </c>
      <c r="JU17" s="613"/>
      <c r="JV17" s="580">
        <f>JU17/JS17</f>
        <v>0</v>
      </c>
      <c r="JW17" s="508">
        <f>'Proy 2022 vs 2019'!BA16*JZ$4</f>
        <v>8758.6180000000004</v>
      </c>
      <c r="JX17" s="508">
        <f>'Proy 2022 vs 2019'!BB16*JZ$4</f>
        <v>19706.890500000001</v>
      </c>
      <c r="JY17" s="613"/>
      <c r="JZ17" s="580">
        <f>JY17/JW17</f>
        <v>0</v>
      </c>
      <c r="KA17" s="494">
        <f>IY17+JC17+JG17+JK17+JO17+JS17+JW17</f>
        <v>39811.9</v>
      </c>
      <c r="KB17" s="489">
        <f>IZ17+JD17+JH17+JL17+JP17+JT17+JX17</f>
        <v>89576.775000000023</v>
      </c>
      <c r="KC17" s="607">
        <f>JA17+JE17+JI17+JM17+JQ17+JU17+JY17</f>
        <v>0</v>
      </c>
      <c r="KD17" s="590">
        <f>KC17/KA17</f>
        <v>0</v>
      </c>
      <c r="KE17" s="508">
        <f>'Proy 2022 vs 2019'!BF16*KH$4</f>
        <v>4910.2331999999997</v>
      </c>
      <c r="KF17" s="508">
        <f>'Proy 2022 vs 2019'!BG16*KH$4</f>
        <v>9907.9109279999993</v>
      </c>
      <c r="KG17" s="579"/>
      <c r="KH17" s="580">
        <f>KG17/KE17</f>
        <v>0</v>
      </c>
      <c r="KI17" s="508">
        <f>'Proy 2022 vs 2019'!BF16*KL$4</f>
        <v>4910.2331999999997</v>
      </c>
      <c r="KJ17" s="508">
        <f>'Proy 2022 vs 2019'!BG16*KL$4</f>
        <v>9907.9109279999993</v>
      </c>
      <c r="KK17" s="579"/>
      <c r="KL17" s="580">
        <f>KK17/KI17</f>
        <v>0</v>
      </c>
      <c r="KM17" s="508">
        <f>'Proy 2022 vs 2019'!BF16*KP$4</f>
        <v>4910.2331999999997</v>
      </c>
      <c r="KN17" s="508">
        <f>'Proy 2022 vs 2019'!BG16*KP$4</f>
        <v>9907.9109279999993</v>
      </c>
      <c r="KO17" s="579"/>
      <c r="KP17" s="580">
        <f>KO17/KM17</f>
        <v>0</v>
      </c>
      <c r="KQ17" s="508">
        <f>'Proy 2022 vs 2019'!BF16*KT$4</f>
        <v>4910.2331999999997</v>
      </c>
      <c r="KR17" s="508">
        <f>'Proy 2022 vs 2019'!BG16*KT$4</f>
        <v>9907.9109279999993</v>
      </c>
      <c r="KS17" s="579"/>
      <c r="KT17" s="580">
        <f>KS17/KQ17</f>
        <v>0</v>
      </c>
      <c r="KU17" s="508">
        <f>'Proy 2022 vs 2019'!BF16*KX$4</f>
        <v>5728.6054000000004</v>
      </c>
      <c r="KV17" s="508">
        <f>'Proy 2022 vs 2019'!BG16*KX$4</f>
        <v>11559.229416000002</v>
      </c>
      <c r="KW17" s="579"/>
      <c r="KX17" s="580">
        <f>KW17/KU17</f>
        <v>0</v>
      </c>
      <c r="KY17" s="508">
        <f>'Proy 2022 vs 2019'!BF16*LB$4</f>
        <v>6546.9776000000002</v>
      </c>
      <c r="KZ17" s="508">
        <f>'Proy 2022 vs 2019'!BG16*LB$4</f>
        <v>13210.547904000001</v>
      </c>
      <c r="LA17" s="579"/>
      <c r="LB17" s="580">
        <f>LA17/KY17</f>
        <v>0</v>
      </c>
      <c r="LC17" s="508">
        <f>'Proy 2022 vs 2019'!BF16*LF$4</f>
        <v>9002.0941999999995</v>
      </c>
      <c r="LD17" s="508">
        <f>'Proy 2022 vs 2019'!BG16*LF$4</f>
        <v>18164.503368000002</v>
      </c>
      <c r="LE17" s="579"/>
      <c r="LF17" s="580">
        <f>LE17/LC17</f>
        <v>0</v>
      </c>
      <c r="LG17" s="494">
        <f>KE17+KI17+KM17+KQ17+KU17+KY17+LC17</f>
        <v>40918.61</v>
      </c>
      <c r="LH17" s="489">
        <f>KF17+KJ17+KN17+KR17+KV17+KZ17+LD17</f>
        <v>82565.924400000004</v>
      </c>
      <c r="LI17" s="608">
        <f>KG17+KK17+KO17+KS17+KW17+LA17+LE17</f>
        <v>0</v>
      </c>
      <c r="LJ17" s="590">
        <f>LI17/LG17</f>
        <v>0</v>
      </c>
      <c r="LK17" s="508">
        <f>'Proy 2022 vs 2019'!BK16*LN$4</f>
        <v>6763.1339999999991</v>
      </c>
      <c r="LL17" s="508">
        <f>'Proy 2022 vs 2019'!BL16*LN$4</f>
        <v>11454.129853200002</v>
      </c>
      <c r="LM17" s="579"/>
      <c r="LN17" s="580">
        <f>LM17/LK17</f>
        <v>0</v>
      </c>
      <c r="LO17" s="508">
        <f>'Proy 2022 vs 2019'!BK16*LR$4</f>
        <v>6763.1339999999991</v>
      </c>
      <c r="LP17" s="508">
        <f>'Proy 2022 vs 2019'!BL16*LR$4</f>
        <v>11454.129853200002</v>
      </c>
      <c r="LQ17" s="579"/>
      <c r="LR17" s="580">
        <f>LQ17/LO17</f>
        <v>0</v>
      </c>
      <c r="LS17" s="508">
        <f>'Proy 2022 vs 2019'!BK16*LV$4</f>
        <v>6763.1339999999991</v>
      </c>
      <c r="LT17" s="508">
        <f>'Proy 2022 vs 2019'!BL16*LV$4</f>
        <v>11454.129853200002</v>
      </c>
      <c r="LU17" s="579"/>
      <c r="LV17" s="580">
        <f>LU17/LS17</f>
        <v>0</v>
      </c>
      <c r="LW17" s="508">
        <f>'Proy 2022 vs 2019'!BK16*LZ$4</f>
        <v>6763.1339999999991</v>
      </c>
      <c r="LX17" s="508">
        <f>'Proy 2022 vs 2019'!BL16*LZ$4</f>
        <v>11454.129853200002</v>
      </c>
      <c r="LY17" s="579"/>
      <c r="LZ17" s="580">
        <f>LY17/LW17</f>
        <v>0</v>
      </c>
      <c r="MA17" s="508">
        <f>'Proy 2022 vs 2019'!BK16*MD$4</f>
        <v>7890.3230000000003</v>
      </c>
      <c r="MB17" s="508">
        <f>'Proy 2022 vs 2019'!BL16*MD$4</f>
        <v>13363.151495400003</v>
      </c>
      <c r="MC17" s="579"/>
      <c r="MD17" s="580">
        <f>MC17/MA17</f>
        <v>0</v>
      </c>
      <c r="ME17" s="508">
        <f>'Proy 2022 vs 2019'!BK16*MH$4</f>
        <v>9017.5120000000006</v>
      </c>
      <c r="MF17" s="508">
        <f>'Proy 2022 vs 2019'!BL16*MH$4</f>
        <v>15272.173137600003</v>
      </c>
      <c r="MG17" s="579"/>
      <c r="MH17" s="580">
        <f>MG17/ME17</f>
        <v>0</v>
      </c>
      <c r="MI17" s="508">
        <f>'Proy 2022 vs 2019'!BK16*ML$4</f>
        <v>12399.079</v>
      </c>
      <c r="MJ17" s="508">
        <f>'Proy 2022 vs 2019'!BL16*ML$4</f>
        <v>20999.238064200003</v>
      </c>
      <c r="MK17" s="579"/>
      <c r="ML17" s="580">
        <f>MK17/MI17</f>
        <v>0</v>
      </c>
      <c r="MM17" s="494">
        <f>LK17+LO17+LS17+LW17+MA17+ME17+MI17</f>
        <v>56359.45</v>
      </c>
      <c r="MN17" s="489">
        <f>LL17+LP17+LT17+LX17+MB17+MF17+MJ17</f>
        <v>95451.082110000018</v>
      </c>
      <c r="MO17" s="608">
        <f>LM17+LQ17+LU17+LY17+MC17+MG17+MK17</f>
        <v>0</v>
      </c>
      <c r="MP17" s="590">
        <f>MO17/MM17</f>
        <v>0</v>
      </c>
      <c r="MQ17" s="508">
        <f>'Proy 2022 vs 2019'!BP16*MT$4</f>
        <v>5898.9539999999997</v>
      </c>
      <c r="MR17" s="508">
        <f>'Proy 2022 vs 2019'!BQ16*MT$4</f>
        <v>12730.484016</v>
      </c>
      <c r="MS17" s="579"/>
      <c r="MT17" s="580">
        <f>MS17/MQ17</f>
        <v>0</v>
      </c>
      <c r="MU17" s="508">
        <f>'Proy 2022 vs 2019'!BP16*MX$4</f>
        <v>5898.9539999999997</v>
      </c>
      <c r="MV17" s="508">
        <f>'Proy 2022 vs 2019'!BQ16*MX$4</f>
        <v>12730.484016</v>
      </c>
      <c r="MW17" s="579"/>
      <c r="MX17" s="580">
        <f>MW17/MU17</f>
        <v>0</v>
      </c>
      <c r="MY17" s="508">
        <f>'Proy 2022 vs 2019'!BP16*NB$4</f>
        <v>5898.9539999999997</v>
      </c>
      <c r="MZ17" s="508">
        <f>'Proy 2022 vs 2019'!BQ16*NB$4</f>
        <v>12730.484016</v>
      </c>
      <c r="NA17" s="579"/>
      <c r="NB17" s="580">
        <f>NA17/MY17</f>
        <v>0</v>
      </c>
      <c r="NC17" s="508">
        <f>'Proy 2022 vs 2019'!BP16*NF$4</f>
        <v>5898.9539999999997</v>
      </c>
      <c r="ND17" s="508">
        <f>'Proy 2022 vs 2019'!BQ16*NF$4</f>
        <v>12730.484016</v>
      </c>
      <c r="NE17" s="579"/>
      <c r="NF17" s="580">
        <f>NE17/NC17</f>
        <v>0</v>
      </c>
      <c r="NG17" s="508">
        <f>'Proy 2022 vs 2019'!BP16*NJ$4</f>
        <v>6882.1130000000003</v>
      </c>
      <c r="NH17" s="508">
        <f>'Proy 2022 vs 2019'!BQ16*NJ$4</f>
        <v>14852.231352000003</v>
      </c>
      <c r="NI17" s="579"/>
      <c r="NJ17" s="580">
        <f>NI17/NG17</f>
        <v>0</v>
      </c>
      <c r="NK17" s="508">
        <f>'Proy 2022 vs 2019'!BP16*NN$4</f>
        <v>7865.2719999999999</v>
      </c>
      <c r="NL17" s="508">
        <f>'Proy 2022 vs 2019'!BQ16*NN$4</f>
        <v>16973.978687999999</v>
      </c>
      <c r="NM17" s="579"/>
      <c r="NN17" s="580">
        <f>NM17/NK17</f>
        <v>0</v>
      </c>
      <c r="NO17" s="508">
        <f>'Proy 2022 vs 2019'!BP16*NR$4</f>
        <v>10814.749</v>
      </c>
      <c r="NP17" s="508">
        <f>'Proy 2022 vs 2019'!BQ16*NR$4</f>
        <v>23339.220696</v>
      </c>
      <c r="NQ17" s="579"/>
      <c r="NR17" s="580">
        <f>NQ17/NO17</f>
        <v>0</v>
      </c>
      <c r="NS17" s="494">
        <f>MQ17+MU17+MY17+NC17+NG17+NK17+NO17</f>
        <v>49157.95</v>
      </c>
      <c r="NT17" s="489">
        <f>MR17+MV17+MZ17+ND17+NH17+NL17+NP17</f>
        <v>106087.36680000002</v>
      </c>
      <c r="NU17" s="589">
        <f>MS17+MW17+NA17+NE17+NI17+NM17+NQ17</f>
        <v>0</v>
      </c>
      <c r="NV17" s="590">
        <f>NU17/NS17</f>
        <v>0</v>
      </c>
      <c r="NW17" s="508">
        <f>'Proy 2022 vs 2019'!BU16*NZ$4</f>
        <v>6012.4607999999989</v>
      </c>
      <c r="NX17" s="508">
        <f>'Proy 2022 vs 2019'!BV16*NZ$4</f>
        <v>10391.4249948</v>
      </c>
      <c r="NY17" s="579"/>
      <c r="NZ17" s="580">
        <f>NY17/NW17</f>
        <v>0</v>
      </c>
      <c r="OA17" s="508">
        <f>'Proy 2022 vs 2019'!BU16*OD$4</f>
        <v>6012.4607999999989</v>
      </c>
      <c r="OB17" s="508">
        <f>'Proy 2022 vs 2019'!BV16*OD$4</f>
        <v>10391.4249948</v>
      </c>
      <c r="OC17" s="579"/>
      <c r="OD17" s="580">
        <f>OC17/OA17</f>
        <v>0</v>
      </c>
      <c r="OE17" s="508">
        <f>'Proy 2022 vs 2019'!BU16*OH$4</f>
        <v>6012.4607999999989</v>
      </c>
      <c r="OF17" s="508">
        <f>'Proy 2022 vs 2019'!BV16*OH$4</f>
        <v>10391.4249948</v>
      </c>
      <c r="OG17" s="579"/>
      <c r="OH17" s="580">
        <f>OG17/OE17</f>
        <v>0</v>
      </c>
      <c r="OI17" s="508">
        <f>'Proy 2022 vs 2019'!BU16*OL$4</f>
        <v>6012.4607999999989</v>
      </c>
      <c r="OJ17" s="508">
        <f>'Proy 2022 vs 2019'!BV16*OL$4</f>
        <v>10391.4249948</v>
      </c>
      <c r="OK17" s="579"/>
      <c r="OL17" s="580">
        <f>OK17/OI17</f>
        <v>0</v>
      </c>
      <c r="OM17" s="508">
        <f>'Proy 2022 vs 2019'!BU16*OP$4</f>
        <v>7014.5376000000006</v>
      </c>
      <c r="ON17" s="508">
        <f>'Proy 2022 vs 2019'!BV16*OP$4</f>
        <v>12123.3291606</v>
      </c>
      <c r="OO17" s="579"/>
      <c r="OP17" s="580">
        <f>OO17/OM17</f>
        <v>0</v>
      </c>
      <c r="OQ17" s="508">
        <f>'Proy 2022 vs 2019'!BU16*OT$4</f>
        <v>8016.6143999999995</v>
      </c>
      <c r="OR17" s="508">
        <f>'Proy 2022 vs 2019'!BV16*OT$4</f>
        <v>13855.233326399999</v>
      </c>
      <c r="OS17" s="579"/>
      <c r="OT17" s="580">
        <f>OS17/OQ17</f>
        <v>0</v>
      </c>
      <c r="OU17" s="508">
        <f>'Proy 2022 vs 2019'!BU16*OX$4</f>
        <v>11022.844799999999</v>
      </c>
      <c r="OV17" s="508">
        <f>'Proy 2022 vs 2019'!BV16*OX$4</f>
        <v>19050.945823800001</v>
      </c>
      <c r="OW17" s="579"/>
      <c r="OX17" s="580">
        <f>OW17/OU17</f>
        <v>0</v>
      </c>
      <c r="OY17" s="494">
        <f>NW17+OA17+OE17+OI17+OM17+OQ17+OU17</f>
        <v>50103.839999999997</v>
      </c>
      <c r="OZ17" s="489">
        <f>NX17+OB17+OF17+OJ17+ON17+OR17+OV17</f>
        <v>86595.20829000001</v>
      </c>
      <c r="PA17" s="589">
        <f>NY17+OC17+OG17+OK17+OO17+OS17+OW17</f>
        <v>0</v>
      </c>
      <c r="PB17" s="590">
        <f>PA17/OY17</f>
        <v>0</v>
      </c>
      <c r="PC17" s="508">
        <f>'Proy 2022 vs 2019'!CE16*PF$4</f>
        <v>7462.7028</v>
      </c>
      <c r="PD17" s="508">
        <f>'Proy 2022 vs 2019'!CF16*PF$4</f>
        <v>10434.6791424</v>
      </c>
      <c r="PE17" s="613"/>
      <c r="PF17" s="580">
        <f>PE17/PC17</f>
        <v>0</v>
      </c>
      <c r="PG17" s="508">
        <f>'Proy 2022 vs 2019'!CE16*PJ$4</f>
        <v>7462.7028</v>
      </c>
      <c r="PH17" s="508">
        <f>'Proy 2022 vs 2019'!CF16*PJ$4</f>
        <v>10434.6791424</v>
      </c>
      <c r="PI17" s="579"/>
      <c r="PJ17" s="580">
        <f>PI17/PG17</f>
        <v>0</v>
      </c>
      <c r="PK17" s="508">
        <f>'Proy 2022 vs 2019'!CE16*PN$4</f>
        <v>7462.7028</v>
      </c>
      <c r="PL17" s="508">
        <f>'Proy 2022 vs 2019'!CF16*PN$4</f>
        <v>10434.6791424</v>
      </c>
      <c r="PM17" s="579"/>
      <c r="PN17" s="580">
        <f>PM17/PK17</f>
        <v>0</v>
      </c>
      <c r="PO17" s="508">
        <f>'Proy 2022 vs 2019'!CE16*PR$4</f>
        <v>7462.7028</v>
      </c>
      <c r="PP17" s="508">
        <f>'Proy 2022 vs 2019'!CF16*PR$4</f>
        <v>10434.6791424</v>
      </c>
      <c r="PQ17" s="579"/>
      <c r="PR17" s="580">
        <f>PQ17/PO17</f>
        <v>0</v>
      </c>
      <c r="PS17" s="508">
        <f>'Proy 2022 vs 2019'!CE16*PV$4</f>
        <v>8706.486600000002</v>
      </c>
      <c r="PT17" s="508">
        <f>'Proy 2022 vs 2019'!CF16*PV$4</f>
        <v>12173.792332800002</v>
      </c>
      <c r="PU17" s="579"/>
      <c r="PV17" s="580">
        <f>PU17/PS17</f>
        <v>0</v>
      </c>
      <c r="PW17" s="508">
        <f>'Proy 2022 vs 2019'!CE16*PZ$4</f>
        <v>9950.2704000000012</v>
      </c>
      <c r="PX17" s="508">
        <f>'Proy 2022 vs 2019'!CF16*PZ$4</f>
        <v>13912.905523200001</v>
      </c>
      <c r="PY17" s="579"/>
      <c r="PZ17" s="580">
        <f>PY17/PW17</f>
        <v>0</v>
      </c>
      <c r="QA17" s="508">
        <f>'Proy 2022 vs 2019'!CE16*QD$4</f>
        <v>13681.621800000001</v>
      </c>
      <c r="QB17" s="508">
        <f>'Proy 2022 vs 2019'!CF16*QD$4</f>
        <v>19130.245094400001</v>
      </c>
      <c r="QC17" s="579"/>
      <c r="QD17" s="580">
        <f>QC17/QA17</f>
        <v>0</v>
      </c>
      <c r="QE17" s="494">
        <f>PC17+PG17+PK17+PO17+PS17+PW17+QA17</f>
        <v>62189.19</v>
      </c>
      <c r="QF17" s="489">
        <f>PD17+PH17+PL17+PP17+PT17+PX17+QB17</f>
        <v>86955.659520000001</v>
      </c>
      <c r="QG17" s="670">
        <f>PE17+PI17+PM17+PQ17+PU17+PY17+QC17</f>
        <v>0</v>
      </c>
      <c r="QH17" s="663">
        <f>QG17/QE17</f>
        <v>0</v>
      </c>
      <c r="QI17" s="508">
        <f>'Proy 2022 vs 2019'!CJ16*QL$4</f>
        <v>7615.74</v>
      </c>
      <c r="QJ17" s="508">
        <f>'Proy 2022 vs 2019'!CK16*QL$4</f>
        <v>12019.157433599999</v>
      </c>
      <c r="QK17" s="579"/>
      <c r="QL17" s="580">
        <f>QK17/QI17</f>
        <v>0</v>
      </c>
      <c r="QM17" s="508">
        <f>'Proy 2022 vs 2019'!CJ16*QP$4</f>
        <v>7615.74</v>
      </c>
      <c r="QN17" s="508">
        <f>'Proy 2022 vs 2019'!CK16*QP$4</f>
        <v>12019.157433599999</v>
      </c>
      <c r="QO17" s="579"/>
      <c r="QP17" s="580">
        <f>QO17/QM17</f>
        <v>0</v>
      </c>
      <c r="QQ17" s="508">
        <f>'Proy 2022 vs 2019'!CJ16*QT$4</f>
        <v>7615.74</v>
      </c>
      <c r="QR17" s="508">
        <f>'Proy 2022 vs 2019'!CK16*QT$4</f>
        <v>12019.157433599999</v>
      </c>
      <c r="QS17" s="579"/>
      <c r="QT17" s="580">
        <f>QS17/QQ17</f>
        <v>0</v>
      </c>
      <c r="QU17" s="508">
        <f>'Proy 2022 vs 2019'!CJ16*QX$4</f>
        <v>7615.74</v>
      </c>
      <c r="QV17" s="508">
        <f>'Proy 2022 vs 2019'!CK16*QX$4</f>
        <v>12019.157433599999</v>
      </c>
      <c r="QW17" s="579"/>
      <c r="QX17" s="580">
        <f>QW17/QU17</f>
        <v>0</v>
      </c>
      <c r="QY17" s="508">
        <f>'Proy 2022 vs 2019'!CJ16*RB$4</f>
        <v>8885.0300000000007</v>
      </c>
      <c r="QZ17" s="508">
        <f>'Proy 2022 vs 2019'!CK16*RB$4</f>
        <v>14022.3503392</v>
      </c>
      <c r="RA17" s="579"/>
      <c r="RB17" s="580">
        <f>RA17/QY17</f>
        <v>0</v>
      </c>
      <c r="RC17" s="508">
        <f>'Proy 2022 vs 2019'!CJ16*RF$4</f>
        <v>10154.32</v>
      </c>
      <c r="RD17" s="508">
        <f>'Proy 2022 vs 2019'!CK16*RF$4</f>
        <v>16025.543244799999</v>
      </c>
      <c r="RE17" s="579"/>
      <c r="RF17" s="580">
        <f>RE17/RC17</f>
        <v>0</v>
      </c>
      <c r="RG17" s="508">
        <f>'Proy 2022 vs 2019'!CJ16*RJ$4</f>
        <v>13962.19</v>
      </c>
      <c r="RH17" s="508">
        <f>'Proy 2022 vs 2019'!CK16*RJ$4</f>
        <v>22035.121961599998</v>
      </c>
      <c r="RI17" s="579"/>
      <c r="RJ17" s="580">
        <f>RI17/RG17</f>
        <v>0</v>
      </c>
      <c r="RK17" s="494">
        <f>QI17+QM17+QQ17+QU17+QY17+RC17+RG17</f>
        <v>63464.5</v>
      </c>
      <c r="RL17" s="489">
        <f>QJ17+QN17+QR17+QV17+QZ17+RD17+RH17</f>
        <v>100159.64528</v>
      </c>
      <c r="RM17" s="671">
        <f>QK17+QO17+QS17+QW17+RA17+RE17+RI17</f>
        <v>0</v>
      </c>
      <c r="RN17" s="663">
        <f>RM17/RK17</f>
        <v>0</v>
      </c>
      <c r="RO17" s="508">
        <f>'Proy 2022 vs 2019'!CO16*RR$4</f>
        <v>8950.5347999999994</v>
      </c>
      <c r="RP17" s="508">
        <f>'Proy 2022 vs 2019'!CP16*RR$4</f>
        <v>11522.116838400001</v>
      </c>
      <c r="RQ17" s="579"/>
      <c r="RR17" s="580">
        <f>RQ17/RO17</f>
        <v>0</v>
      </c>
      <c r="RS17" s="508">
        <f>'Proy 2022 vs 2019'!CO16*RV$4</f>
        <v>8950.5347999999994</v>
      </c>
      <c r="RT17" s="508">
        <f>'Proy 2022 vs 2019'!CP16*RV$4</f>
        <v>11522.116838400001</v>
      </c>
      <c r="RU17" s="579"/>
      <c r="RV17" s="580">
        <f>RU17/RS17</f>
        <v>0</v>
      </c>
      <c r="RW17" s="508">
        <f>'Proy 2022 vs 2019'!CO16*RZ$4</f>
        <v>8950.5347999999994</v>
      </c>
      <c r="RX17" s="508">
        <f>'Proy 2022 vs 2019'!CP16*RZ$4</f>
        <v>11522.116838400001</v>
      </c>
      <c r="RY17" s="579"/>
      <c r="RZ17" s="580">
        <f>RY17/RW17</f>
        <v>0</v>
      </c>
      <c r="SA17" s="508">
        <f>'Proy 2022 vs 2019'!CO16*SD$4</f>
        <v>8950.5347999999994</v>
      </c>
      <c r="SB17" s="508">
        <f>'Proy 2022 vs 2019'!CP16*SD$4</f>
        <v>11522.116838400001</v>
      </c>
      <c r="SC17" s="579"/>
      <c r="SD17" s="580">
        <f>SC17/SA17</f>
        <v>0</v>
      </c>
      <c r="SE17" s="508">
        <f>'Proy 2022 vs 2019'!CO16*SH$4</f>
        <v>10442.2906</v>
      </c>
      <c r="SF17" s="508">
        <f>'Proy 2022 vs 2019'!CP16*SH$4</f>
        <v>13442.469644800001</v>
      </c>
      <c r="SG17" s="579"/>
      <c r="SH17" s="580">
        <f>SG17/SE17</f>
        <v>0</v>
      </c>
      <c r="SI17" s="508">
        <f>'Proy 2022 vs 2019'!CO16*SL$4</f>
        <v>11934.046399999999</v>
      </c>
      <c r="SJ17" s="508">
        <f>'Proy 2022 vs 2019'!CP16*SL$4</f>
        <v>15362.822451200002</v>
      </c>
      <c r="SK17" s="579"/>
      <c r="SL17" s="580">
        <f>SK17/SI17</f>
        <v>0</v>
      </c>
      <c r="SM17" s="508">
        <f>'Proy 2022 vs 2019'!CO16*SP$4</f>
        <v>16409.3138</v>
      </c>
      <c r="SN17" s="508">
        <f>'Proy 2022 vs 2019'!CP16*SP$4</f>
        <v>21123.8808704</v>
      </c>
      <c r="SO17" s="579"/>
      <c r="SP17" s="580">
        <f>SO17/SM17</f>
        <v>0</v>
      </c>
      <c r="SQ17" s="494">
        <f>RO17+RS17+RW17+SA17+SE17+SI17+SM17</f>
        <v>74587.789999999994</v>
      </c>
      <c r="SR17" s="489">
        <f>RP17+RT17+RX17+SB17+SF17+SJ17+SN17</f>
        <v>96017.640320000006</v>
      </c>
      <c r="SS17" s="671">
        <f>RQ17+RU17+RY17+SC17+SG17+SK17+SO17</f>
        <v>0</v>
      </c>
      <c r="ST17" s="663">
        <f>SS17/SQ17</f>
        <v>0</v>
      </c>
      <c r="SU17" s="508">
        <f>'Proy 2022 vs 2019'!CT16*SX$4</f>
        <v>10023.392400000001</v>
      </c>
      <c r="SV17" s="508">
        <f>'Proy 2022 vs 2019'!CU16*SX$4</f>
        <v>18015.423599999998</v>
      </c>
      <c r="SW17" s="579"/>
      <c r="SX17" s="580">
        <f>SW17/SU17</f>
        <v>0</v>
      </c>
      <c r="SY17" s="508">
        <f>'Proy 2022 vs 2019'!CT16*TB$4</f>
        <v>10023.392400000001</v>
      </c>
      <c r="SZ17" s="508">
        <f>'Proy 2022 vs 2019'!CU16*TB$4</f>
        <v>18015.423599999998</v>
      </c>
      <c r="TA17" s="579"/>
      <c r="TB17" s="580">
        <f>TA17/SY17</f>
        <v>0</v>
      </c>
      <c r="TC17" s="508">
        <f>'Proy 2022 vs 2019'!CT16*TF$4</f>
        <v>10023.392400000001</v>
      </c>
      <c r="TD17" s="508">
        <f>'Proy 2022 vs 2019'!CU16*TF$4</f>
        <v>18015.423599999998</v>
      </c>
      <c r="TE17" s="579"/>
      <c r="TF17" s="580">
        <f>TE17/TC17</f>
        <v>0</v>
      </c>
      <c r="TG17" s="508">
        <f>'Proy 2022 vs 2019'!CT16*TJ$4</f>
        <v>10023.392400000001</v>
      </c>
      <c r="TH17" s="508">
        <f>'Proy 2022 vs 2019'!CU16*TJ$4</f>
        <v>18015.423599999998</v>
      </c>
      <c r="TI17" s="579"/>
      <c r="TJ17" s="580">
        <f>TI17/TG17</f>
        <v>0</v>
      </c>
      <c r="TK17" s="508">
        <f>'Proy 2022 vs 2019'!CT16*TN$4</f>
        <v>11693.957800000002</v>
      </c>
      <c r="TL17" s="508">
        <f>'Proy 2022 vs 2019'!CU16*TN$4</f>
        <v>21017.994200000001</v>
      </c>
      <c r="TM17" s="579"/>
      <c r="TN17" s="580">
        <f>TM17/TK17</f>
        <v>0</v>
      </c>
      <c r="TO17" s="508">
        <f>'Proy 2022 vs 2019'!CT16*TR$4</f>
        <v>13364.523200000001</v>
      </c>
      <c r="TP17" s="508">
        <f>'Proy 2022 vs 2019'!CU16*TR$4</f>
        <v>24020.5648</v>
      </c>
      <c r="TQ17" s="579"/>
      <c r="TR17" s="580">
        <f>TQ17/TO17</f>
        <v>0</v>
      </c>
      <c r="TS17" s="508">
        <f>'Proy 2022 vs 2019'!CT16*TV$4</f>
        <v>18376.219400000002</v>
      </c>
      <c r="TT17" s="508">
        <f>'Proy 2022 vs 2019'!CU16*TV$4</f>
        <v>33028.276599999997</v>
      </c>
      <c r="TU17" s="579"/>
      <c r="TV17" s="580">
        <f>TU17/TS17</f>
        <v>0</v>
      </c>
      <c r="TW17" s="494">
        <f>SU17+SY17+TC17+TG17+TK17+TO17+TS17</f>
        <v>83528.270000000019</v>
      </c>
      <c r="TX17" s="489">
        <f>SV17+SZ17+TD17+TH17+TL17+TP17+TT17</f>
        <v>150128.52999999997</v>
      </c>
      <c r="TY17" s="662">
        <f>SW17+TA17+TE17+TI17+TM17+TQ17+TU17</f>
        <v>0</v>
      </c>
      <c r="TZ17" s="663">
        <f>TY17/TW17</f>
        <v>0</v>
      </c>
      <c r="UA17" s="508">
        <f>'Proy 2022 vs 2019'!DD16*UD$4</f>
        <v>8660.8331999999991</v>
      </c>
      <c r="UB17" s="508">
        <f>'Proy 2022 vs 2019'!DE16*UD$4</f>
        <v>12932.184729600001</v>
      </c>
      <c r="UC17" s="613"/>
      <c r="UD17" s="580">
        <f>UC17/UA17</f>
        <v>0</v>
      </c>
      <c r="UE17" s="508">
        <f>'Proy 2022 vs 2019'!DD16*UH$4</f>
        <v>8660.8331999999991</v>
      </c>
      <c r="UF17" s="508">
        <f>'Proy 2022 vs 2019'!DE16*UH$4</f>
        <v>12932.184729600001</v>
      </c>
      <c r="UG17" s="579"/>
      <c r="UH17" s="580">
        <f>UG17/UE17</f>
        <v>0</v>
      </c>
      <c r="UI17" s="508">
        <f>'Proy 2022 vs 2019'!DD16*UL$4</f>
        <v>8660.8331999999991</v>
      </c>
      <c r="UJ17" s="508">
        <f>'Proy 2022 vs 2019'!DE16*UL$4</f>
        <v>12932.184729600001</v>
      </c>
      <c r="UK17" s="579"/>
      <c r="UL17" s="580">
        <f>UK17/UI17</f>
        <v>0</v>
      </c>
      <c r="UM17" s="508">
        <f>'Proy 2022 vs 2019'!DD16*UP$4</f>
        <v>8660.8331999999991</v>
      </c>
      <c r="UN17" s="508">
        <f>'Proy 2022 vs 2019'!DE16*UP$4</f>
        <v>12932.184729600001</v>
      </c>
      <c r="UO17" s="579"/>
      <c r="UP17" s="580">
        <f>UO17/UM17</f>
        <v>0</v>
      </c>
      <c r="UQ17" s="508">
        <f>'Proy 2022 vs 2019'!DD16*UT$4</f>
        <v>10104.305400000001</v>
      </c>
      <c r="UR17" s="508">
        <f>'Proy 2022 vs 2019'!DE16*UT$4</f>
        <v>15087.548851200005</v>
      </c>
      <c r="US17" s="579"/>
      <c r="UT17" s="580">
        <f>US17/UQ17</f>
        <v>0</v>
      </c>
      <c r="UU17" s="508">
        <f>'Proy 2022 vs 2019'!DD16*UX$4</f>
        <v>11547.777599999999</v>
      </c>
      <c r="UV17" s="508">
        <f>'Proy 2022 vs 2019'!DE16*UX$4</f>
        <v>17242.912972800004</v>
      </c>
      <c r="UW17" s="579"/>
      <c r="UX17" s="580">
        <f>UW17/UU17</f>
        <v>0</v>
      </c>
      <c r="UY17" s="508">
        <f>'Proy 2022 vs 2019'!DD16*VB$4</f>
        <v>15878.1942</v>
      </c>
      <c r="UZ17" s="508">
        <f>'Proy 2022 vs 2019'!DE16*VB$4</f>
        <v>23709.005337600003</v>
      </c>
      <c r="VA17" s="579"/>
      <c r="VB17" s="580">
        <f>VA17/UY17</f>
        <v>0</v>
      </c>
      <c r="VC17" s="494">
        <f>UA17+UE17+UI17+UM17+UQ17+UU17+UY17</f>
        <v>72173.61</v>
      </c>
      <c r="VD17" s="489">
        <f>UB17+UF17+UJ17+UN17+UR17+UV17+UZ17</f>
        <v>107768.20608000002</v>
      </c>
      <c r="VE17" s="637">
        <f>UC17+UG17+UK17+UO17+US17+UW17+VA17</f>
        <v>0</v>
      </c>
      <c r="VF17" s="639">
        <f>VE17/VC17</f>
        <v>0</v>
      </c>
      <c r="VG17" s="508">
        <f>'Proy 2022 vs 2019'!DI16*VJ$4</f>
        <v>7330.0955999999996</v>
      </c>
      <c r="VH17" s="508">
        <f>'Proy 2022 vs 2019'!DJ16*VJ$4</f>
        <v>15956.366826240001</v>
      </c>
      <c r="VI17" s="579"/>
      <c r="VJ17" s="580">
        <f>VI17/VG17</f>
        <v>0</v>
      </c>
      <c r="VK17" s="508">
        <f>'Proy 2022 vs 2019'!DI16*VN$4</f>
        <v>7330.0955999999996</v>
      </c>
      <c r="VL17" s="508">
        <f>'Proy 2022 vs 2019'!DJ16*VN$4</f>
        <v>15956.366826240001</v>
      </c>
      <c r="VM17" s="579"/>
      <c r="VN17" s="580">
        <f>VM17/VK17</f>
        <v>0</v>
      </c>
      <c r="VO17" s="508">
        <f>'Proy 2022 vs 2019'!DI16*VR$4</f>
        <v>7330.0955999999996</v>
      </c>
      <c r="VP17" s="508">
        <f>'Proy 2022 vs 2019'!DJ16*VR$4</f>
        <v>15956.366826240001</v>
      </c>
      <c r="VQ17" s="579"/>
      <c r="VR17" s="580">
        <f>VQ17/VO17</f>
        <v>0</v>
      </c>
      <c r="VS17" s="508">
        <f>'Proy 2022 vs 2019'!DI16*VV$4</f>
        <v>7330.0955999999996</v>
      </c>
      <c r="VT17" s="508">
        <f>'Proy 2022 vs 2019'!DJ16*VV$4</f>
        <v>15956.366826240001</v>
      </c>
      <c r="VU17" s="579"/>
      <c r="VV17" s="580">
        <f>VU17/VS17</f>
        <v>0</v>
      </c>
      <c r="VW17" s="508">
        <f>'Proy 2022 vs 2019'!DI16*VZ$4</f>
        <v>8551.7782000000007</v>
      </c>
      <c r="VX17" s="508">
        <f>'Proy 2022 vs 2019'!DJ16*VZ$4</f>
        <v>18615.761297280002</v>
      </c>
      <c r="VY17" s="579"/>
      <c r="VZ17" s="580">
        <f>VY17/VW17</f>
        <v>0</v>
      </c>
      <c r="WA17" s="508">
        <f>'Proy 2022 vs 2019'!DI16*WD$4</f>
        <v>9773.4607999999989</v>
      </c>
      <c r="WB17" s="508">
        <f>'Proy 2022 vs 2019'!DJ16*WD$4</f>
        <v>21275.155768320001</v>
      </c>
      <c r="WC17" s="579"/>
      <c r="WD17" s="580">
        <f>WC17/WA17</f>
        <v>0</v>
      </c>
      <c r="WE17" s="508">
        <f>'Proy 2022 vs 2019'!DI16*WH$4</f>
        <v>13438.508599999999</v>
      </c>
      <c r="WF17" s="508">
        <f>'Proy 2022 vs 2019'!DJ16*WH$4</f>
        <v>29253.339181440002</v>
      </c>
      <c r="WG17" s="579"/>
      <c r="WH17" s="580">
        <f>WG17/WE17</f>
        <v>0</v>
      </c>
      <c r="WI17" s="494">
        <f>VG17+VK17+VO17+VS17+VW17+WA17+WE17</f>
        <v>61084.130000000005</v>
      </c>
      <c r="WJ17" s="489">
        <f>VH17+VL17+VP17+VT17+VX17+WB17+WF17</f>
        <v>132969.72355200001</v>
      </c>
      <c r="WK17" s="643">
        <f>VI17+VM17+VQ17+VU17+VY17+WC17+WG17</f>
        <v>0</v>
      </c>
      <c r="WL17" s="639">
        <f>WK17/WI17</f>
        <v>0</v>
      </c>
      <c r="WM17" s="508">
        <f>'Proy 2022 vs 2019'!DN16*WP$4</f>
        <v>5727.9564</v>
      </c>
      <c r="WN17" s="508">
        <f>'Proy 2022 vs 2019'!DO16*WP$4</f>
        <v>12395.017996800001</v>
      </c>
      <c r="WO17" s="579"/>
      <c r="WP17" s="580">
        <f>WO17/WM17</f>
        <v>0</v>
      </c>
      <c r="WQ17" s="508">
        <f>'Proy 2022 vs 2019'!DN16*WT$4</f>
        <v>5727.9564</v>
      </c>
      <c r="WR17" s="508">
        <f>'Proy 2022 vs 2019'!DO16*WT$4</f>
        <v>12395.017996800001</v>
      </c>
      <c r="WS17" s="579"/>
      <c r="WT17" s="580">
        <f>WS17/WQ17</f>
        <v>0</v>
      </c>
      <c r="WU17" s="508">
        <f>'Proy 2022 vs 2019'!DN16*WX$4</f>
        <v>5727.9564</v>
      </c>
      <c r="WV17" s="508">
        <f>'Proy 2022 vs 2019'!DO16*WX$4</f>
        <v>12395.017996800001</v>
      </c>
      <c r="WW17" s="579"/>
      <c r="WX17" s="580">
        <f>WW17/WU17</f>
        <v>0</v>
      </c>
      <c r="WY17" s="508">
        <f>'Proy 2022 vs 2019'!DN16*XB$4</f>
        <v>5727.9564</v>
      </c>
      <c r="WZ17" s="508">
        <f>'Proy 2022 vs 2019'!DO16*XB$4</f>
        <v>12395.017996800001</v>
      </c>
      <c r="XA17" s="579"/>
      <c r="XB17" s="580">
        <f>XA17/WY17</f>
        <v>0</v>
      </c>
      <c r="XC17" s="508">
        <f>'Proy 2022 vs 2019'!DN16*XF$4</f>
        <v>6682.6158000000005</v>
      </c>
      <c r="XD17" s="508">
        <f>'Proy 2022 vs 2019'!DO16*XF$4</f>
        <v>14460.854329600004</v>
      </c>
      <c r="XE17" s="579"/>
      <c r="XF17" s="580">
        <f>XE17/XC17</f>
        <v>0</v>
      </c>
      <c r="XG17" s="508">
        <f>'Proy 2022 vs 2019'!DN16*XJ$4</f>
        <v>7637.2752</v>
      </c>
      <c r="XH17" s="508">
        <f>'Proy 2022 vs 2019'!DO16*XJ$4</f>
        <v>16526.690662400004</v>
      </c>
      <c r="XI17" s="579"/>
      <c r="XJ17" s="580">
        <f>XI17/XG17</f>
        <v>0</v>
      </c>
      <c r="XK17" s="508">
        <f>'Proy 2022 vs 2019'!DN16*XN$4</f>
        <v>10501.2534</v>
      </c>
      <c r="XL17" s="508">
        <f>'Proy 2022 vs 2019'!DO16*XN$4</f>
        <v>22724.199660800004</v>
      </c>
      <c r="XM17" s="579"/>
      <c r="XN17" s="580">
        <f>XM17/XK17</f>
        <v>0</v>
      </c>
      <c r="XO17" s="494">
        <f>WM17+WQ17+WU17+WY17+XC17+XG17+XK17</f>
        <v>47732.97</v>
      </c>
      <c r="XP17" s="489">
        <f>WN17+WR17+WV17+WZ17+XD17+XH17+XL17</f>
        <v>103291.81664000002</v>
      </c>
      <c r="XQ17" s="643">
        <f>WO17+WS17+WW17+XA17+XE17+XI17+XM17</f>
        <v>0</v>
      </c>
      <c r="XR17" s="639">
        <f>XQ17/XO17</f>
        <v>0</v>
      </c>
      <c r="XS17" s="508">
        <f>'Proy 2022 vs 2019'!DS16*XV$4</f>
        <v>4321.1963999999998</v>
      </c>
      <c r="XT17" s="508">
        <f>'Proy 2022 vs 2019'!DT16*XV$4</f>
        <v>10169.328403199999</v>
      </c>
      <c r="XU17" s="579"/>
      <c r="XV17" s="580">
        <f>XU17/XS17</f>
        <v>0</v>
      </c>
      <c r="XW17" s="508">
        <f>'Proy 2022 vs 2019'!DS16*XZ$4</f>
        <v>4321.1963999999998</v>
      </c>
      <c r="XX17" s="508">
        <f>'Proy 2022 vs 2019'!DT16*XZ$4</f>
        <v>10169.328403199999</v>
      </c>
      <c r="XY17" s="579"/>
      <c r="XZ17" s="580">
        <f>XY17/XW17</f>
        <v>0</v>
      </c>
      <c r="YA17" s="508">
        <f>'Proy 2022 vs 2019'!DS16*YD$4</f>
        <v>4321.1963999999998</v>
      </c>
      <c r="YB17" s="508">
        <f>'Proy 2022 vs 2019'!DT16*YD$4</f>
        <v>10169.328403199999</v>
      </c>
      <c r="YC17" s="579"/>
      <c r="YD17" s="580">
        <f>YC17/YA17</f>
        <v>0</v>
      </c>
      <c r="YE17" s="508">
        <f>'Proy 2022 vs 2019'!DS16*YH$4</f>
        <v>4321.1963999999998</v>
      </c>
      <c r="YF17" s="508">
        <f>'Proy 2022 vs 2019'!DT16*YH$4</f>
        <v>10169.328403199999</v>
      </c>
      <c r="YG17" s="579"/>
      <c r="YH17" s="580">
        <f>YG17/YE17</f>
        <v>0</v>
      </c>
      <c r="YI17" s="508">
        <f>'Proy 2022 vs 2019'!DS16*YL$4</f>
        <v>5041.3958000000002</v>
      </c>
      <c r="YJ17" s="508">
        <f>'Proy 2022 vs 2019'!DT16*YL$4</f>
        <v>11864.216470400001</v>
      </c>
      <c r="YK17" s="579"/>
      <c r="YL17" s="580">
        <f>YK17/YI17</f>
        <v>0</v>
      </c>
      <c r="YM17" s="508">
        <f>'Proy 2022 vs 2019'!DS16*YP$4</f>
        <v>5761.5952000000007</v>
      </c>
      <c r="YN17" s="508">
        <f>'Proy 2022 vs 2019'!DT16*YP$4</f>
        <v>13559.1045376</v>
      </c>
      <c r="YO17" s="579"/>
      <c r="YP17" s="580">
        <f>YO17/YM17</f>
        <v>0</v>
      </c>
      <c r="YQ17" s="508">
        <f>'Proy 2022 vs 2019'!DS16*YT$4</f>
        <v>7922.1934000000001</v>
      </c>
      <c r="YR17" s="508">
        <f>'Proy 2022 vs 2019'!DT16*YT$4</f>
        <v>18643.768739200001</v>
      </c>
      <c r="YS17" s="579"/>
      <c r="YT17" s="580">
        <f>YS17/YQ17</f>
        <v>0</v>
      </c>
      <c r="YU17" s="494">
        <f>XS17+XW17+YA17+YE17+YI17+YM17+YQ17</f>
        <v>36009.97</v>
      </c>
      <c r="YV17" s="489">
        <f>XT17+XX17+YB17+YF17+YJ17+YN17+YR17</f>
        <v>84744.403359999997</v>
      </c>
      <c r="YW17" s="648">
        <f>XU17+XY17+YC17+YG17+YK17+YO17+YS17</f>
        <v>0</v>
      </c>
      <c r="YX17" s="639">
        <f>YW17/YU17</f>
        <v>0</v>
      </c>
      <c r="YY17" s="710">
        <f>'Proy 2022 vs 2019'!EC16*ZB$4</f>
        <v>509.77919999999995</v>
      </c>
      <c r="YZ17" s="710">
        <f>'Proy 2022 vs 2019'!ED16*ZB$4</f>
        <v>11640.082944</v>
      </c>
      <c r="ZA17" s="613"/>
      <c r="ZB17" s="580">
        <f>ZA17/YY17</f>
        <v>0</v>
      </c>
      <c r="ZC17" s="508">
        <f>'Proy 2022 vs 2019'!EC16*ZF$4</f>
        <v>509.77919999999995</v>
      </c>
      <c r="ZD17" s="508">
        <f>'Proy 2022 vs 2019'!ED16*ZF$4</f>
        <v>11640.082944</v>
      </c>
      <c r="ZE17" s="613"/>
      <c r="ZF17" s="580">
        <f>ZE17/ZC17</f>
        <v>0</v>
      </c>
      <c r="ZG17" s="508">
        <f>'Proy 2022 vs 2019'!EC16*ZJ$4</f>
        <v>509.77919999999995</v>
      </c>
      <c r="ZH17" s="508">
        <f>'Proy 2022 vs 2019'!ED16*ZJ$4</f>
        <v>11640.082944</v>
      </c>
      <c r="ZI17" s="613"/>
      <c r="ZJ17" s="580">
        <f>ZI17/ZG17</f>
        <v>0</v>
      </c>
      <c r="ZK17" s="508">
        <f>'Proy 2022 vs 2019'!EC16*ZN$4</f>
        <v>509.77919999999995</v>
      </c>
      <c r="ZL17" s="508">
        <f>'Proy 2022 vs 2019'!ED16*ZN$4</f>
        <v>11640.082944</v>
      </c>
      <c r="ZM17" s="613"/>
      <c r="ZN17" s="580">
        <f>ZM17/ZK17</f>
        <v>0</v>
      </c>
      <c r="ZO17" s="508">
        <f>'Proy 2022 vs 2019'!EC16*ZR$4</f>
        <v>594.74240000000009</v>
      </c>
      <c r="ZP17" s="508">
        <f>'Proy 2022 vs 2019'!ED16*ZR$4</f>
        <v>13580.096768000001</v>
      </c>
      <c r="ZQ17" s="613"/>
      <c r="ZR17" s="580">
        <f>ZQ17/ZO17</f>
        <v>0</v>
      </c>
      <c r="ZS17" s="508">
        <f>'Proy 2022 vs 2019'!EC16*ZV$4</f>
        <v>679.7056</v>
      </c>
      <c r="ZT17" s="508">
        <f>'Proy 2022 vs 2019'!ED16*ZV$4</f>
        <v>15520.110592000001</v>
      </c>
      <c r="ZU17" s="613"/>
      <c r="ZV17" s="580">
        <f>ZU17/ZS17</f>
        <v>0</v>
      </c>
      <c r="ZW17" s="508">
        <f>'Proy 2022 vs 2019'!EC16*ZZ$4</f>
        <v>934.59519999999998</v>
      </c>
      <c r="ZX17" s="508">
        <f>'Proy 2022 vs 2019'!ED16*ZZ$4</f>
        <v>21340.152064000002</v>
      </c>
      <c r="ZY17" s="613"/>
      <c r="ZZ17" s="580">
        <f>ZY17/ZW17</f>
        <v>0</v>
      </c>
      <c r="AAA17" s="494">
        <f>YY17+ZC17+ZG17+ZK17+ZO17+ZS17+ZW17</f>
        <v>4248.16</v>
      </c>
      <c r="AAB17" s="489">
        <f>YZ17+ZD17+ZH17+ZL17+ZP17+ZT17+ZX17</f>
        <v>97000.691200000001</v>
      </c>
      <c r="AAC17" s="607">
        <f>ZA17+ZE17+ZI17+ZM17+ZQ17+ZU17+ZY17</f>
        <v>0</v>
      </c>
      <c r="AAD17" s="590">
        <f>AAC17/AAA17</f>
        <v>0</v>
      </c>
      <c r="AAE17" s="508">
        <f>'Proy 2022 vs 2019'!EH16*AAH$4</f>
        <v>0</v>
      </c>
      <c r="AAF17" s="508">
        <f>'Proy 2022 vs 2019'!EI16*AAH$4</f>
        <v>14550.417408000001</v>
      </c>
      <c r="AAG17" s="579"/>
      <c r="AAH17" s="580" t="e">
        <f>AAG17/AAE17</f>
        <v>#DIV/0!</v>
      </c>
      <c r="AAI17" s="508">
        <f>'Proy 2022 vs 2019'!EH16*AAL$4</f>
        <v>0</v>
      </c>
      <c r="AAJ17" s="508">
        <f>'Proy 2022 vs 2019'!EI16*AAL$4</f>
        <v>14550.417408000001</v>
      </c>
      <c r="AAK17" s="579"/>
      <c r="AAL17" s="580" t="e">
        <f>AAK17/AAI17</f>
        <v>#DIV/0!</v>
      </c>
      <c r="AAM17" s="508">
        <f>'Proy 2022 vs 2019'!EH16*AAP$4</f>
        <v>0</v>
      </c>
      <c r="AAN17" s="508">
        <f>'Proy 2022 vs 2019'!EI16*AAP$4</f>
        <v>14550.417408000001</v>
      </c>
      <c r="AAO17" s="579"/>
      <c r="AAP17" s="580" t="e">
        <f>AAO17/AAM17</f>
        <v>#DIV/0!</v>
      </c>
      <c r="AAQ17" s="508">
        <f>'Proy 2022 vs 2019'!EH16*AAT$4</f>
        <v>0</v>
      </c>
      <c r="AAR17" s="508">
        <f>'Proy 2022 vs 2019'!EI16*AAT$4</f>
        <v>14550.417408000001</v>
      </c>
      <c r="AAS17" s="579"/>
      <c r="AAT17" s="580" t="e">
        <f>AAS17/AAQ17</f>
        <v>#DIV/0!</v>
      </c>
      <c r="AAU17" s="508">
        <f>'Proy 2022 vs 2019'!EH16*AAX$4</f>
        <v>0</v>
      </c>
      <c r="AAV17" s="508">
        <f>'Proy 2022 vs 2019'!EI16*AAX$4</f>
        <v>16975.486976000004</v>
      </c>
      <c r="AAW17" s="579"/>
      <c r="AAX17" s="580" t="e">
        <f>AAW17/AAU17</f>
        <v>#DIV/0!</v>
      </c>
      <c r="AAY17" s="508">
        <f>'Proy 2022 vs 2019'!EH16*ABB$4</f>
        <v>0</v>
      </c>
      <c r="AAZ17" s="508">
        <f>'Proy 2022 vs 2019'!EI16*ABB$4</f>
        <v>19400.556544000003</v>
      </c>
      <c r="ABA17" s="579"/>
      <c r="ABB17" s="580" t="e">
        <f>ABA17/AAY17</f>
        <v>#DIV/0!</v>
      </c>
      <c r="ABC17" s="508">
        <f>'Proy 2022 vs 2019'!EH16*ABF$4</f>
        <v>0</v>
      </c>
      <c r="ABD17" s="508">
        <f>'Proy 2022 vs 2019'!EI16*ABF$4</f>
        <v>26675.765248000003</v>
      </c>
      <c r="ABE17" s="579"/>
      <c r="ABF17" s="580" t="e">
        <f>ABE17/ABC17</f>
        <v>#DIV/0!</v>
      </c>
      <c r="ABG17" s="494">
        <f>AAE17+AAI17+AAM17+AAQ17+AAU17+AAY17+ABC17</f>
        <v>0</v>
      </c>
      <c r="ABH17" s="489">
        <f>AAF17+AAJ17+AAN17+AAR17+AAV17+AAZ17+ABD17</f>
        <v>121253.47840000002</v>
      </c>
      <c r="ABI17" s="608">
        <f>AAG17+AAK17+AAO17+AAS17+AAW17+ABA17+ABE17</f>
        <v>0</v>
      </c>
      <c r="ABJ17" s="590" t="e">
        <f>ABI17/ABG17</f>
        <v>#DIV/0!</v>
      </c>
      <c r="ABK17" s="508">
        <f>'Proy 2022 vs 2019'!EM16*ABN$4</f>
        <v>0</v>
      </c>
      <c r="ABL17" s="508">
        <f>'Proy 2022 vs 2019'!EN16*ABN$4</f>
        <v>12562.238385000001</v>
      </c>
      <c r="ABM17" s="579"/>
      <c r="ABN17" s="580" t="e">
        <f>ABM17/ABK17</f>
        <v>#DIV/0!</v>
      </c>
      <c r="ABO17" s="508">
        <f>'Proy 2022 vs 2019'!EM16*ABR$4</f>
        <v>0</v>
      </c>
      <c r="ABP17" s="508">
        <f>'Proy 2022 vs 2019'!EN16*ABR$4</f>
        <v>12562.238385000001</v>
      </c>
      <c r="ABQ17" s="579"/>
      <c r="ABR17" s="580" t="e">
        <f>ABQ17/ABO17</f>
        <v>#DIV/0!</v>
      </c>
      <c r="ABS17" s="508">
        <f>'Proy 2022 vs 2019'!EM16*ABV$4</f>
        <v>0</v>
      </c>
      <c r="ABT17" s="508">
        <f>'Proy 2022 vs 2019'!EN16*ABV$4</f>
        <v>12562.238385000001</v>
      </c>
      <c r="ABU17" s="579"/>
      <c r="ABV17" s="580" t="e">
        <f>ABU17/ABS17</f>
        <v>#DIV/0!</v>
      </c>
      <c r="ABW17" s="508">
        <f>'Proy 2022 vs 2019'!EM16*ABZ$4</f>
        <v>0</v>
      </c>
      <c r="ABX17" s="508">
        <f>'Proy 2022 vs 2019'!EN16*ABZ$4</f>
        <v>12562.238385000001</v>
      </c>
      <c r="ABY17" s="579"/>
      <c r="ABZ17" s="580" t="e">
        <f>ABY17/ABW17</f>
        <v>#DIV/0!</v>
      </c>
      <c r="ACA17" s="508">
        <f>'Proy 2022 vs 2019'!EM16*ACD$4</f>
        <v>0</v>
      </c>
      <c r="ACB17" s="508">
        <f>'Proy 2022 vs 2019'!EN16*ACD$4</f>
        <v>14655.944782500001</v>
      </c>
      <c r="ACC17" s="579"/>
      <c r="ACD17" s="580" t="e">
        <f>ACC17/ACA17</f>
        <v>#DIV/0!</v>
      </c>
      <c r="ACE17" s="508">
        <f>'Proy 2022 vs 2019'!EM16*ACH$4</f>
        <v>0</v>
      </c>
      <c r="ACF17" s="508">
        <f>'Proy 2022 vs 2019'!EN16*ACH$4</f>
        <v>16749.651180000001</v>
      </c>
      <c r="ACG17" s="579"/>
      <c r="ACH17" s="580" t="e">
        <f>ACG17/ACE17</f>
        <v>#DIV/0!</v>
      </c>
      <c r="ACI17" s="508">
        <f>'Proy 2022 vs 2019'!EM16*ACL$4</f>
        <v>0</v>
      </c>
      <c r="ACJ17" s="508">
        <f>'Proy 2022 vs 2019'!EN16*ACL$4</f>
        <v>23030.770372499999</v>
      </c>
      <c r="ACK17" s="579"/>
      <c r="ACL17" s="580" t="e">
        <f>ACK17/ACI17</f>
        <v>#DIV/0!</v>
      </c>
      <c r="ACM17" s="494">
        <f>ABK17+ABO17+ABS17+ABW17+ACA17+ACE17+ACI17</f>
        <v>0</v>
      </c>
      <c r="ACN17" s="489">
        <f>ABL17+ABP17+ABT17+ABX17+ACB17+ACF17+ACJ17</f>
        <v>104685.31987500002</v>
      </c>
      <c r="ACO17" s="608">
        <f>ABM17+ABQ17+ABU17+ABY17+ACC17+ACG17+ACK17</f>
        <v>0</v>
      </c>
      <c r="ACP17" s="590" t="e">
        <f>ACO17/ACM17</f>
        <v>#DIV/0!</v>
      </c>
      <c r="ACQ17" s="508">
        <f>'Proy 2022 vs 2019'!ER16*ACT$4</f>
        <v>23493.403199999997</v>
      </c>
      <c r="ACR17" s="508">
        <f>'Proy 2022 vs 2019'!ES16*ACT$4</f>
        <v>12510.237203999997</v>
      </c>
      <c r="ACS17" s="579"/>
      <c r="ACT17" s="580">
        <f>ACS17/ACQ17</f>
        <v>0</v>
      </c>
      <c r="ACU17" s="508">
        <f>'Proy 2022 vs 2019'!ER16*ACX$4</f>
        <v>23493.403199999997</v>
      </c>
      <c r="ACV17" s="508">
        <f>'Proy 2022 vs 2019'!ES16*ACX$4</f>
        <v>12510.237203999997</v>
      </c>
      <c r="ACW17" s="579"/>
      <c r="ACX17" s="580">
        <f>ACW17/ACU17</f>
        <v>0</v>
      </c>
      <c r="ACY17" s="508">
        <f>'Proy 2022 vs 2019'!ER16*ADB$4</f>
        <v>23493.403199999997</v>
      </c>
      <c r="ACZ17" s="508">
        <f>'Proy 2022 vs 2019'!ES16*ADB$4</f>
        <v>12510.237203999997</v>
      </c>
      <c r="ADA17" s="579"/>
      <c r="ADB17" s="580">
        <f>ADA17/ACY17</f>
        <v>0</v>
      </c>
      <c r="ADC17" s="508">
        <f>'Proy 2022 vs 2019'!ER16*ADF$4</f>
        <v>23493.403199999997</v>
      </c>
      <c r="ADD17" s="508">
        <f>'Proy 2022 vs 2019'!ES16*ADF$4</f>
        <v>12510.237203999997</v>
      </c>
      <c r="ADE17" s="579"/>
      <c r="ADF17" s="580">
        <f>ADE17/ADC17</f>
        <v>0</v>
      </c>
      <c r="ADG17" s="508">
        <f>'Proy 2022 vs 2019'!ER16*ADJ$4</f>
        <v>27408.970400000002</v>
      </c>
      <c r="ADH17" s="508">
        <f>'Proy 2022 vs 2019'!ES16*ADJ$4</f>
        <v>14595.276737999999</v>
      </c>
      <c r="ADI17" s="579"/>
      <c r="ADJ17" s="580">
        <f>ADI17/ADG17</f>
        <v>0</v>
      </c>
      <c r="ADK17" s="508">
        <f>'Proy 2022 vs 2019'!ER16*ADN$4</f>
        <v>31324.5376</v>
      </c>
      <c r="ADL17" s="508">
        <f>'Proy 2022 vs 2019'!ES16*ADN$4</f>
        <v>16680.316271999996</v>
      </c>
      <c r="ADM17" s="579"/>
      <c r="ADN17" s="580">
        <f>ADM17/ADK17</f>
        <v>0</v>
      </c>
      <c r="ADO17" s="508">
        <f>'Proy 2022 vs 2019'!ER16*ADR$4</f>
        <v>43071.239199999996</v>
      </c>
      <c r="ADP17" s="508">
        <f>'Proy 2022 vs 2019'!ES16*ADR$4</f>
        <v>22935.434873999995</v>
      </c>
      <c r="ADQ17" s="579"/>
      <c r="ADR17" s="580">
        <f>ADQ17/ADO17</f>
        <v>0</v>
      </c>
      <c r="ADS17" s="494">
        <f>ACQ17+ACU17+ACY17+ADC17+ADG17+ADK17+ADO17</f>
        <v>195778.36</v>
      </c>
      <c r="ADT17" s="489">
        <f>ACR17+ACV17+ACZ17+ADD17+ADH17+ADL17+ADP17</f>
        <v>104251.97669999998</v>
      </c>
      <c r="ADU17" s="589">
        <f>ACS17+ACW17+ADA17+ADE17+ADI17+ADM17+ADQ17</f>
        <v>0</v>
      </c>
      <c r="ADV17" s="590">
        <f>ADU17/ADS17</f>
        <v>0</v>
      </c>
      <c r="ADW17" s="508">
        <f>'Proy 2022 vs 2019'!EW16*ADZ$4</f>
        <v>23306.875199999999</v>
      </c>
      <c r="ADX17" s="508">
        <f>'Proy 2022 vs 2019'!EX16*ADZ$4</f>
        <v>12410.911044</v>
      </c>
      <c r="ADY17" s="579"/>
      <c r="ADZ17" s="580">
        <f>ADY17/ADW17</f>
        <v>0</v>
      </c>
      <c r="AEA17" s="508">
        <f>'Proy 2022 vs 2019'!EW16*AED$4</f>
        <v>23306.875199999999</v>
      </c>
      <c r="AEB17" s="508">
        <f>'Proy 2022 vs 2019'!EX16*AED$4</f>
        <v>12410.911044</v>
      </c>
      <c r="AEC17" s="579"/>
      <c r="AED17" s="580">
        <f>AEC17/AEA17</f>
        <v>0</v>
      </c>
      <c r="AEE17" s="508">
        <f>'Proy 2022 vs 2019'!EW16*AEH$4</f>
        <v>23306.875199999999</v>
      </c>
      <c r="AEF17" s="508">
        <f>'Proy 2022 vs 2019'!EX16*AEH$4</f>
        <v>12410.911044</v>
      </c>
      <c r="AEG17" s="579"/>
      <c r="AEH17" s="580">
        <f>AEG17/AEE17</f>
        <v>0</v>
      </c>
      <c r="AEI17" s="508">
        <f>'Proy 2022 vs 2019'!EW16*AEL$4</f>
        <v>23306.875199999999</v>
      </c>
      <c r="AEJ17" s="508">
        <f>'Proy 2022 vs 2019'!EX16*AEL$4</f>
        <v>12410.911044</v>
      </c>
      <c r="AEK17" s="579"/>
      <c r="AEL17" s="580">
        <f>AEK17/AEI17</f>
        <v>0</v>
      </c>
      <c r="AEM17" s="508">
        <f>'Proy 2022 vs 2019'!EW16*AEP$4</f>
        <v>27191.3544</v>
      </c>
      <c r="AEN17" s="508">
        <f>'Proy 2022 vs 2019'!EX16*AEP$4</f>
        <v>14479.396218000002</v>
      </c>
      <c r="AEO17" s="579"/>
      <c r="AEP17" s="580">
        <f>AEO17/AEM17</f>
        <v>0</v>
      </c>
      <c r="AEQ17" s="508">
        <f>'Proy 2022 vs 2019'!EW16*AET$4</f>
        <v>31075.833599999998</v>
      </c>
      <c r="AER17" s="508">
        <f>'Proy 2022 vs 2019'!EX16*AET$4</f>
        <v>16547.881392000003</v>
      </c>
      <c r="AES17" s="579"/>
      <c r="AET17" s="580">
        <f>AES17/AEQ17</f>
        <v>0</v>
      </c>
      <c r="AEU17" s="508">
        <f>'Proy 2022 vs 2019'!EW16*AEX$4</f>
        <v>42729.271199999996</v>
      </c>
      <c r="AEV17" s="508">
        <f>'Proy 2022 vs 2019'!EX16*AEX$4</f>
        <v>22753.336914000003</v>
      </c>
      <c r="AEW17" s="579"/>
      <c r="AEX17" s="580">
        <f>AEW17/AEU17</f>
        <v>0</v>
      </c>
      <c r="AEY17" s="494">
        <f>ADW17+AEA17+AEE17+AEI17+AEM17+AEQ17+AEU17</f>
        <v>194223.96</v>
      </c>
      <c r="AEZ17" s="489">
        <f>ADX17+AEB17+AEF17+AEJ17+AEN17+AER17+AEV17</f>
        <v>103424.25870000001</v>
      </c>
      <c r="AFA17" s="589">
        <f>ADY17+AEC17+AEG17+AEK17+AEO17+AES17+AEW17</f>
        <v>0</v>
      </c>
      <c r="AFB17" s="590">
        <f>AFA17/AEY17</f>
        <v>0</v>
      </c>
      <c r="AFC17" s="508">
        <f>'Proy 2022 vs 2019'!FG16*AFF$4</f>
        <v>0</v>
      </c>
      <c r="AFD17" s="508">
        <f>'Proy 2022 vs 2019'!FH16*AFF$4</f>
        <v>11554.015641600001</v>
      </c>
      <c r="AFE17" s="613"/>
      <c r="AFF17" s="580" t="e">
        <f>AFE17/AFC17</f>
        <v>#DIV/0!</v>
      </c>
      <c r="AFG17" s="508">
        <f>'Proy 2022 vs 2019'!FG16*AFJ$4</f>
        <v>0</v>
      </c>
      <c r="AFH17" s="508">
        <f>'Proy 2022 vs 2019'!FH16*AFJ$4</f>
        <v>11554.015641600001</v>
      </c>
      <c r="AFI17" s="579"/>
      <c r="AFJ17" s="580" t="e">
        <f>AFI17/AFG17</f>
        <v>#DIV/0!</v>
      </c>
      <c r="AFK17" s="508">
        <f>'Proy 2022 vs 2019'!FG16*AFN$4</f>
        <v>0</v>
      </c>
      <c r="AFL17" s="508">
        <f>'Proy 2022 vs 2019'!FH16*AFN$4</f>
        <v>11554.015641600001</v>
      </c>
      <c r="AFM17" s="579"/>
      <c r="AFN17" s="580" t="e">
        <f>AFM17/AFK17</f>
        <v>#DIV/0!</v>
      </c>
      <c r="AFO17" s="508">
        <f>'Proy 2022 vs 2019'!FG16*AFR$4</f>
        <v>0</v>
      </c>
      <c r="AFP17" s="508">
        <f>'Proy 2022 vs 2019'!FH16*AFR$4</f>
        <v>11554.015641600001</v>
      </c>
      <c r="AFQ17" s="579"/>
      <c r="AFR17" s="580" t="e">
        <f>AFQ17/AFO17</f>
        <v>#DIV/0!</v>
      </c>
      <c r="AFS17" s="508">
        <f>'Proy 2022 vs 2019'!FG16*AFV$4</f>
        <v>0</v>
      </c>
      <c r="AFT17" s="508">
        <f>'Proy 2022 vs 2019'!FH16*AFV$4</f>
        <v>13479.684915200003</v>
      </c>
      <c r="AFU17" s="579"/>
      <c r="AFV17" s="580" t="e">
        <f>AFU17/AFS17</f>
        <v>#DIV/0!</v>
      </c>
      <c r="AFW17" s="508">
        <f>'Proy 2022 vs 2019'!FG16*AFZ$4</f>
        <v>0</v>
      </c>
      <c r="AFX17" s="508">
        <f>'Proy 2022 vs 2019'!FH16*AFZ$4</f>
        <v>15405.354188800004</v>
      </c>
      <c r="AFY17" s="579"/>
      <c r="AFZ17" s="580" t="e">
        <f>AFY17/AFW17</f>
        <v>#DIV/0!</v>
      </c>
      <c r="AGA17" s="508">
        <f>'Proy 2022 vs 2019'!FG16*AGD$4</f>
        <v>0</v>
      </c>
      <c r="AGB17" s="508">
        <f>'Proy 2022 vs 2019'!FH16*AGD$4</f>
        <v>21182.362009600005</v>
      </c>
      <c r="AGC17" s="579"/>
      <c r="AGD17" s="580" t="e">
        <f>AGC17/AGA17</f>
        <v>#DIV/0!</v>
      </c>
      <c r="AGE17" s="494">
        <f>AFC17+AFG17+AFK17+AFO17+AFS17+AFW17+AGA17</f>
        <v>0</v>
      </c>
      <c r="AGF17" s="489">
        <f>AFD17+AFH17+AFL17+AFP17+AFT17+AFX17+AGB17</f>
        <v>96283.463680000015</v>
      </c>
      <c r="AGG17" s="637">
        <f>AFE17+AFI17+AFM17+AFQ17+AFU17+AFY17+AGC17</f>
        <v>0</v>
      </c>
      <c r="AGH17" s="639" t="e">
        <f>AGG17/AGE17</f>
        <v>#DIV/0!</v>
      </c>
      <c r="AGI17" s="508">
        <f>'Proy 2022 vs 2019'!FL16*AGL$4</f>
        <v>0</v>
      </c>
      <c r="AGJ17" s="508">
        <f>'Proy 2022 vs 2019'!FM16*AGL$4</f>
        <v>10307.581747200002</v>
      </c>
      <c r="AGK17" s="579"/>
      <c r="AGL17" s="580" t="e">
        <f>AGK17/AGI17</f>
        <v>#DIV/0!</v>
      </c>
      <c r="AGM17" s="508">
        <f>'Proy 2022 vs 2019'!FL16*AGP$4</f>
        <v>0</v>
      </c>
      <c r="AGN17" s="508">
        <f>'Proy 2022 vs 2019'!FM16*AGP$4</f>
        <v>10307.581747200002</v>
      </c>
      <c r="AGO17" s="579"/>
      <c r="AGP17" s="580" t="e">
        <f>AGO17/AGM17</f>
        <v>#DIV/0!</v>
      </c>
      <c r="AGQ17" s="508">
        <f>'Proy 2022 vs 2019'!FL16*AGT$4</f>
        <v>0</v>
      </c>
      <c r="AGR17" s="508">
        <f>'Proy 2022 vs 2019'!FM16*AGT$4</f>
        <v>10307.581747200002</v>
      </c>
      <c r="AGS17" s="579"/>
      <c r="AGT17" s="580" t="e">
        <f>AGS17/AGQ17</f>
        <v>#DIV/0!</v>
      </c>
      <c r="AGU17" s="508">
        <f>'Proy 2022 vs 2019'!FL16*AGX$4</f>
        <v>0</v>
      </c>
      <c r="AGV17" s="508">
        <f>'Proy 2022 vs 2019'!FM16*AGX$4</f>
        <v>10307.581747200002</v>
      </c>
      <c r="AGW17" s="579"/>
      <c r="AGX17" s="580" t="e">
        <f>AGW17/AGU17</f>
        <v>#DIV/0!</v>
      </c>
      <c r="AGY17" s="508">
        <f>'Proy 2022 vs 2019'!FL16*AHB$4</f>
        <v>0</v>
      </c>
      <c r="AGZ17" s="508">
        <f>'Proy 2022 vs 2019'!FM16*AHB$4</f>
        <v>12025.512038400002</v>
      </c>
      <c r="AHA17" s="579"/>
      <c r="AHB17" s="580" t="e">
        <f>AHA17/AGY17</f>
        <v>#DIV/0!</v>
      </c>
      <c r="AHC17" s="508">
        <f>'Proy 2022 vs 2019'!FL16*AHF$4</f>
        <v>0</v>
      </c>
      <c r="AHD17" s="508">
        <f>'Proy 2022 vs 2019'!FM16*AHF$4</f>
        <v>13743.442329600002</v>
      </c>
      <c r="AHE17" s="579"/>
      <c r="AHF17" s="580" t="e">
        <f>AHE17/AHC17</f>
        <v>#DIV/0!</v>
      </c>
      <c r="AHG17" s="508">
        <f>'Proy 2022 vs 2019'!FL16*AHJ$4</f>
        <v>0</v>
      </c>
      <c r="AHH17" s="508">
        <f>'Proy 2022 vs 2019'!FM16*AHJ$4</f>
        <v>18897.233203200001</v>
      </c>
      <c r="AHI17" s="579"/>
      <c r="AHJ17" s="580" t="e">
        <f>AHI17/AHG17</f>
        <v>#DIV/0!</v>
      </c>
      <c r="AHK17" s="494">
        <f>AGI17+AGM17+AGQ17+AGU17+AGY17+AHC17+AHG17</f>
        <v>0</v>
      </c>
      <c r="AHL17" s="489">
        <f>AGJ17+AGN17+AGR17+AGV17+AGZ17+AHD17+AHH17</f>
        <v>85896.514560000011</v>
      </c>
      <c r="AHM17" s="643">
        <f>AGK17+AGO17+AGS17+AGW17+AHA17+AHE17+AHI17</f>
        <v>0</v>
      </c>
      <c r="AHN17" s="639" t="e">
        <f>AHM17/AHK17</f>
        <v>#DIV/0!</v>
      </c>
      <c r="AHO17" s="508">
        <f>'Proy 2022 vs 2019'!FQ16*AHR$4</f>
        <v>0</v>
      </c>
      <c r="AHP17" s="508">
        <f>'Proy 2022 vs 2019'!FR16*AHR$4</f>
        <v>10535.3465856</v>
      </c>
      <c r="AHQ17" s="579"/>
      <c r="AHR17" s="580" t="e">
        <f>AHQ17/AHO17</f>
        <v>#DIV/0!</v>
      </c>
      <c r="AHS17" s="508">
        <f>'Proy 2022 vs 2019'!FQ16*AHV$4</f>
        <v>0</v>
      </c>
      <c r="AHT17" s="508">
        <f>'Proy 2022 vs 2019'!FR16*AHV$4</f>
        <v>10535.3465856</v>
      </c>
      <c r="AHU17" s="579"/>
      <c r="AHV17" s="580" t="e">
        <f>AHU17/AHS17</f>
        <v>#DIV/0!</v>
      </c>
      <c r="AHW17" s="508">
        <f>'Proy 2022 vs 2019'!FQ16*AHZ$4</f>
        <v>0</v>
      </c>
      <c r="AHX17" s="508">
        <f>'Proy 2022 vs 2019'!FR16*AHZ$4</f>
        <v>10535.3465856</v>
      </c>
      <c r="AHY17" s="579"/>
      <c r="AHZ17" s="580" t="e">
        <f>AHY17/AHW17</f>
        <v>#DIV/0!</v>
      </c>
      <c r="AIA17" s="508">
        <f>'Proy 2022 vs 2019'!FQ16*AID$4</f>
        <v>0</v>
      </c>
      <c r="AIB17" s="508">
        <f>'Proy 2022 vs 2019'!FR16*AID$4</f>
        <v>10535.3465856</v>
      </c>
      <c r="AIC17" s="579"/>
      <c r="AID17" s="580" t="e">
        <f>AIC17/AIA17</f>
        <v>#DIV/0!</v>
      </c>
      <c r="AIE17" s="508">
        <f>'Proy 2022 vs 2019'!FQ16*AIH$4</f>
        <v>0</v>
      </c>
      <c r="AIF17" s="508">
        <f>'Proy 2022 vs 2019'!FR16*AIH$4</f>
        <v>12291.237683200003</v>
      </c>
      <c r="AIG17" s="579"/>
      <c r="AIH17" s="580" t="e">
        <f>AIG17/AIE17</f>
        <v>#DIV/0!</v>
      </c>
      <c r="AII17" s="508">
        <f>'Proy 2022 vs 2019'!FQ16*AIL$4</f>
        <v>0</v>
      </c>
      <c r="AIJ17" s="508">
        <f>'Proy 2022 vs 2019'!FR16*AIL$4</f>
        <v>14047.128780800002</v>
      </c>
      <c r="AIK17" s="579"/>
      <c r="AIL17" s="580" t="e">
        <f>AIK17/AII17</f>
        <v>#DIV/0!</v>
      </c>
      <c r="AIM17" s="508">
        <f>'Proy 2022 vs 2019'!FQ16*AIP$4</f>
        <v>0</v>
      </c>
      <c r="AIN17" s="508">
        <f>'Proy 2022 vs 2019'!FR16*AIP$4</f>
        <v>19314.802073600003</v>
      </c>
      <c r="AIO17" s="579"/>
      <c r="AIP17" s="580" t="e">
        <f>AIO17/AIM17</f>
        <v>#DIV/0!</v>
      </c>
      <c r="AIQ17" s="494">
        <f>AHO17+AHS17+AHW17+AIA17+AIE17+AII17+AIM17</f>
        <v>0</v>
      </c>
      <c r="AIR17" s="489">
        <f>AHP17+AHT17+AHX17+AIB17+AIF17+AIJ17+AIN17</f>
        <v>87794.554880000011</v>
      </c>
      <c r="AIS17" s="643">
        <f>AHQ17+AHU17+AHY17+AIC17+AIG17+AIK17+AIO17</f>
        <v>0</v>
      </c>
      <c r="AIT17" s="639" t="e">
        <f>AIS17/AIQ17</f>
        <v>#DIV/0!</v>
      </c>
      <c r="AIU17" s="508">
        <f>'Proy 2022 vs 2019'!FV16*AIX$4</f>
        <v>21934.159199999998</v>
      </c>
      <c r="AIV17" s="508">
        <f>'Proy 2022 vs 2019'!FW16*AIX$4</f>
        <v>11230.289510400002</v>
      </c>
      <c r="AIW17" s="579"/>
      <c r="AIX17" s="580">
        <f>AIW17/AIU17</f>
        <v>0</v>
      </c>
      <c r="AIY17" s="508">
        <f>'Proy 2022 vs 2019'!FV16*AJB$4</f>
        <v>21934.159199999998</v>
      </c>
      <c r="AIZ17" s="508">
        <f>'Proy 2022 vs 2019'!FW16*AJB$4</f>
        <v>11230.289510400002</v>
      </c>
      <c r="AJA17" s="579"/>
      <c r="AJB17" s="580">
        <f>AJA17/AIY17</f>
        <v>0</v>
      </c>
      <c r="AJC17" s="508">
        <f>'Proy 2022 vs 2019'!FV16*AJF$4</f>
        <v>21934.159199999998</v>
      </c>
      <c r="AJD17" s="508">
        <f>'Proy 2022 vs 2019'!FW16*AJF$4</f>
        <v>11230.289510400002</v>
      </c>
      <c r="AJE17" s="579"/>
      <c r="AJF17" s="580">
        <f>AJE17/AJC17</f>
        <v>0</v>
      </c>
      <c r="AJG17" s="508">
        <f>'Proy 2022 vs 2019'!FV16*AJJ$4</f>
        <v>21934.159199999998</v>
      </c>
      <c r="AJH17" s="508">
        <f>'Proy 2022 vs 2019'!FW16*AJJ$4</f>
        <v>11230.289510400002</v>
      </c>
      <c r="AJI17" s="579"/>
      <c r="AJJ17" s="580">
        <f>AJI17/AJG17</f>
        <v>0</v>
      </c>
      <c r="AJK17" s="508">
        <f>'Proy 2022 vs 2019'!FV16*AJN$4</f>
        <v>25589.852400000003</v>
      </c>
      <c r="AJL17" s="508">
        <f>'Proy 2022 vs 2019'!FW16*AJN$4</f>
        <v>13102.004428800003</v>
      </c>
      <c r="AJM17" s="579"/>
      <c r="AJN17" s="580">
        <f>AJM17/AJK17</f>
        <v>0</v>
      </c>
      <c r="AJO17" s="508">
        <f>'Proy 2022 vs 2019'!FV16*AJR$4</f>
        <v>29245.545600000001</v>
      </c>
      <c r="AJP17" s="508">
        <f>'Proy 2022 vs 2019'!FW16*AJR$4</f>
        <v>14973.719347200004</v>
      </c>
      <c r="AJQ17" s="579"/>
      <c r="AJR17" s="580">
        <f>AJQ17/AJO17</f>
        <v>0</v>
      </c>
      <c r="AJS17" s="508">
        <f>'Proy 2022 vs 2019'!FV16*AJV$4</f>
        <v>40212.625200000002</v>
      </c>
      <c r="AJT17" s="508">
        <f>'Proy 2022 vs 2019'!FW16*AJV$4</f>
        <v>20588.864102400003</v>
      </c>
      <c r="AJU17" s="579"/>
      <c r="AJV17" s="580">
        <f>AJU17/AJS17</f>
        <v>0</v>
      </c>
      <c r="AJW17" s="494">
        <f>AIU17+AIY17+AJC17+AJG17+AJK17+AJO17+AJS17</f>
        <v>182784.66</v>
      </c>
      <c r="AJX17" s="489">
        <f>AIV17+AIZ17+AJD17+AJH17+AJL17+AJP17+AJT17</f>
        <v>93585.745920000016</v>
      </c>
      <c r="AJY17" s="648">
        <f>AIW17+AJA17+AJE17+AJI17+AJM17+AJQ17+AJU17</f>
        <v>0</v>
      </c>
      <c r="AJZ17" s="639">
        <f>AJY17/AJW17</f>
        <v>0</v>
      </c>
      <c r="AKA17" s="508"/>
      <c r="AKB17" s="508"/>
      <c r="AKC17" s="613"/>
      <c r="AKD17" s="580" t="e">
        <f>AKC17/AKA17</f>
        <v>#DIV/0!</v>
      </c>
      <c r="AKE17" s="508">
        <v>17806.071599999999</v>
      </c>
      <c r="AKF17" s="508">
        <v>14529.754425600002</v>
      </c>
      <c r="AKG17" s="579"/>
      <c r="AKH17" s="580">
        <f>AKG17/AKE17</f>
        <v>0</v>
      </c>
      <c r="AKI17" s="508">
        <v>17806.071599999999</v>
      </c>
      <c r="AKJ17" s="508">
        <v>14529.754425600002</v>
      </c>
      <c r="AKK17" s="579"/>
      <c r="AKL17" s="580">
        <f>AKK17/AKI17</f>
        <v>0</v>
      </c>
      <c r="AKM17" s="508">
        <v>17806.071599999999</v>
      </c>
      <c r="AKN17" s="508">
        <v>14529.754425600002</v>
      </c>
      <c r="AKO17" s="579"/>
      <c r="AKP17" s="580">
        <f>AKO17/AKM17</f>
        <v>0</v>
      </c>
      <c r="AKQ17" s="508">
        <v>20773.750200000002</v>
      </c>
      <c r="AKR17" s="508">
        <v>16951.380163200003</v>
      </c>
      <c r="AKS17" s="579"/>
      <c r="AKT17" s="580">
        <f>AKS17/AKQ17</f>
        <v>0</v>
      </c>
      <c r="AKU17" s="508">
        <v>23741.428799999998</v>
      </c>
      <c r="AKV17" s="508">
        <v>19373.005900800003</v>
      </c>
      <c r="AKW17" s="579"/>
      <c r="AKX17" s="580">
        <f>AKW17/AKU17</f>
        <v>0</v>
      </c>
      <c r="AKY17" s="508">
        <v>32644.464599999999</v>
      </c>
      <c r="AKZ17" s="508">
        <v>26637.883113600004</v>
      </c>
      <c r="ALA17" s="579"/>
      <c r="ALB17" s="580">
        <f>ALA17/AKY17</f>
        <v>0</v>
      </c>
      <c r="ALC17" s="494">
        <f>AKA17+AKE17+AKI17+AKM17+AKQ17+AKU17+AKY17</f>
        <v>130577.8584</v>
      </c>
      <c r="ALD17" s="489">
        <f>AKB17+AKF17+AKJ17+AKN17+AKR17+AKV17+AKZ17</f>
        <v>106551.53245440002</v>
      </c>
      <c r="ALE17" s="670">
        <f>AKC17+AKG17+AKK17+AKO17+AKS17+AKW17+ALA17</f>
        <v>0</v>
      </c>
      <c r="ALF17" s="663">
        <f>ALE17/ALC17</f>
        <v>0</v>
      </c>
      <c r="ALG17" s="508">
        <v>3698.7743999999998</v>
      </c>
      <c r="ALH17" s="508">
        <v>16664.541638400002</v>
      </c>
      <c r="ALI17" s="579"/>
      <c r="ALJ17" s="580">
        <f>ALI17/ALG17</f>
        <v>0</v>
      </c>
      <c r="ALK17" s="508">
        <v>3698.7743999999998</v>
      </c>
      <c r="ALL17" s="508">
        <v>16664.541638400002</v>
      </c>
      <c r="ALM17" s="579"/>
      <c r="ALN17" s="580">
        <f>ALM17/ALK17</f>
        <v>0</v>
      </c>
      <c r="ALO17" s="508">
        <v>3698.7743999999998</v>
      </c>
      <c r="ALP17" s="508">
        <v>16664.541638400002</v>
      </c>
      <c r="ALQ17" s="579"/>
      <c r="ALR17" s="580">
        <f>ALQ17/ALO17</f>
        <v>0</v>
      </c>
      <c r="ALS17" s="508">
        <v>3698.7743999999998</v>
      </c>
      <c r="ALT17" s="508">
        <v>16664.541638400002</v>
      </c>
      <c r="ALU17" s="579"/>
      <c r="ALV17" s="580">
        <f>ALU17/ALS17</f>
        <v>0</v>
      </c>
      <c r="ALW17" s="508">
        <v>4315.2368000000006</v>
      </c>
      <c r="ALX17" s="508">
        <v>19441.965244800005</v>
      </c>
      <c r="ALY17" s="579"/>
      <c r="ALZ17" s="580">
        <f>ALY17/ALW17</f>
        <v>0</v>
      </c>
      <c r="AMA17" s="508">
        <v>4931.6992</v>
      </c>
      <c r="AMB17" s="508">
        <v>22219.388851200001</v>
      </c>
      <c r="AMC17" s="579"/>
      <c r="AMD17" s="580">
        <f>AMC17/AMA17</f>
        <v>0</v>
      </c>
      <c r="AME17" s="508">
        <v>6781.0864000000001</v>
      </c>
      <c r="AMF17" s="508">
        <v>30551.659670400004</v>
      </c>
      <c r="AMG17" s="579"/>
      <c r="AMH17" s="580">
        <f>AMG17/AME17</f>
        <v>0</v>
      </c>
      <c r="AMI17" s="494">
        <f>ALG17+ALK17+ALO17+ALS17+ALW17+AMA17+AME17</f>
        <v>30823.119999999999</v>
      </c>
      <c r="AMJ17" s="489">
        <f>ALH17+ALL17+ALP17+ALT17+ALX17+AMB17+AMF17</f>
        <v>138871.18032000001</v>
      </c>
      <c r="AMK17" s="671">
        <f>ALI17+ALM17+ALQ17+ALU17+ALY17+AMC17+AMG17</f>
        <v>0</v>
      </c>
      <c r="AML17" s="663">
        <f>AMK17/AMI17</f>
        <v>0</v>
      </c>
      <c r="AMM17" s="508">
        <v>30067.217999999997</v>
      </c>
      <c r="AMN17" s="508">
        <v>16877.862316800001</v>
      </c>
      <c r="AMO17" s="579"/>
      <c r="AMP17" s="580">
        <f>AMO17/AMM17</f>
        <v>0</v>
      </c>
      <c r="AMQ17" s="508">
        <v>30067.217999999997</v>
      </c>
      <c r="AMR17" s="508">
        <v>16877.862316800001</v>
      </c>
      <c r="AMS17" s="579"/>
      <c r="AMT17" s="580">
        <f>AMS17/AMQ17</f>
        <v>0</v>
      </c>
      <c r="AMU17" s="508">
        <v>30067.217999999997</v>
      </c>
      <c r="AMV17" s="508">
        <v>16877.862316800001</v>
      </c>
      <c r="AMW17" s="579"/>
      <c r="AMX17" s="580">
        <f>AMW17/AMU17</f>
        <v>0</v>
      </c>
      <c r="AMY17" s="508">
        <v>30067.217999999997</v>
      </c>
      <c r="AMZ17" s="508">
        <v>16877.862316800001</v>
      </c>
      <c r="ANA17" s="579"/>
      <c r="ANB17" s="580">
        <f>ANA17/AMY17</f>
        <v>0</v>
      </c>
      <c r="ANC17" s="508">
        <v>35078.421000000002</v>
      </c>
      <c r="AND17" s="508">
        <v>19690.839369600006</v>
      </c>
      <c r="ANE17" s="579"/>
      <c r="ANF17" s="580">
        <f>ANE17/ANC17</f>
        <v>0</v>
      </c>
      <c r="ANG17" s="508">
        <v>40089.624000000003</v>
      </c>
      <c r="ANH17" s="508">
        <v>22503.816422400003</v>
      </c>
      <c r="ANI17" s="579"/>
      <c r="ANJ17" s="580">
        <f>ANI17/ANG17</f>
        <v>0</v>
      </c>
      <c r="ANK17" s="508">
        <v>55123.233</v>
      </c>
      <c r="ANL17" s="508">
        <v>30942.747580800005</v>
      </c>
      <c r="ANM17" s="579"/>
      <c r="ANN17" s="580">
        <f>ANM17/ANK17</f>
        <v>0</v>
      </c>
      <c r="ANO17" s="494">
        <f>AMM17+AMQ17+AMU17+AMY17+ANC17+ANG17+ANK17</f>
        <v>250560.15000000002</v>
      </c>
      <c r="ANP17" s="489">
        <f>AMN17+AMR17+AMV17+AMZ17+AND17+ANH17+ANL17</f>
        <v>140648.85264000003</v>
      </c>
      <c r="ANQ17" s="671">
        <f>AMO17+AMS17+AMW17+ANA17+ANE17+ANI17+ANM17</f>
        <v>0</v>
      </c>
      <c r="ANR17" s="663">
        <f>ANQ17/ANO17</f>
        <v>0</v>
      </c>
      <c r="ANS17" s="508">
        <f>'Proy 2022 vs 2019'!GU16*ANV$4</f>
        <v>26025.8328</v>
      </c>
      <c r="ANT17" s="508">
        <f>'Proy 2022 vs 2019'!GV16*ANV$4</f>
        <v>11486.639519999999</v>
      </c>
      <c r="ANU17" s="579"/>
      <c r="ANV17" s="580">
        <f>ANU17/ANS17</f>
        <v>0</v>
      </c>
      <c r="ANW17" s="508">
        <f>'Proy 2022 vs 2019'!GU16*ANZ$4</f>
        <v>26025.8328</v>
      </c>
      <c r="ANX17" s="508">
        <f>'Proy 2022 vs 2019'!GV16*ANZ$4</f>
        <v>11486.639519999999</v>
      </c>
      <c r="ANY17" s="579"/>
      <c r="ANZ17" s="580">
        <f>ANY17/ANW17</f>
        <v>0</v>
      </c>
      <c r="AOA17" s="508">
        <f>'Proy 2022 vs 2019'!GU16*AOD$4</f>
        <v>26025.8328</v>
      </c>
      <c r="AOB17" s="508">
        <f>'Proy 2022 vs 2019'!GV16*AOD$4</f>
        <v>11486.639519999999</v>
      </c>
      <c r="AOC17" s="579"/>
      <c r="AOD17" s="580">
        <f>AOC17/AOA17</f>
        <v>0</v>
      </c>
      <c r="AOE17" s="508">
        <f>'Proy 2022 vs 2019'!GU16*AOH$4</f>
        <v>26025.8328</v>
      </c>
      <c r="AOF17" s="508">
        <f>'Proy 2022 vs 2019'!GV16*AOH$4</f>
        <v>11486.639519999999</v>
      </c>
      <c r="AOG17" s="579"/>
      <c r="AOH17" s="580">
        <f>AOG17/AOE17</f>
        <v>0</v>
      </c>
      <c r="AOI17" s="508">
        <f>'Proy 2022 vs 2019'!GU16*AOL$4</f>
        <v>30363.471600000004</v>
      </c>
      <c r="AOJ17" s="508">
        <f>'Proy 2022 vs 2019'!GV16*AOL$4</f>
        <v>13401.079440000001</v>
      </c>
      <c r="AOK17" s="579"/>
      <c r="AOL17" s="580">
        <f>AOK17/AOI17</f>
        <v>0</v>
      </c>
      <c r="AOM17" s="508">
        <f>'Proy 2022 vs 2019'!GU16*AOP$4</f>
        <v>34701.110399999998</v>
      </c>
      <c r="AON17" s="508">
        <f>'Proy 2022 vs 2019'!GV16*AOP$4</f>
        <v>15315.51936</v>
      </c>
      <c r="AOO17" s="579"/>
      <c r="AOP17" s="580">
        <f>AOO17/AOM17</f>
        <v>0</v>
      </c>
      <c r="AOQ17" s="508">
        <f>'Proy 2022 vs 2019'!GU16*AOT$4</f>
        <v>47714.0268</v>
      </c>
      <c r="AOR17" s="508">
        <f>'Proy 2022 vs 2019'!GV16*AOT$4</f>
        <v>21058.839120000001</v>
      </c>
      <c r="AOS17" s="579"/>
      <c r="AOT17" s="580">
        <f>AOS17/AOQ17</f>
        <v>0</v>
      </c>
      <c r="AOU17" s="494">
        <f>ANS17+ANW17+AOA17+AOE17+AOI17+AOM17+AOQ17</f>
        <v>216881.94</v>
      </c>
      <c r="AOV17" s="489">
        <f>ANT17+ANX17+AOB17+AOF17+AOJ17+AON17+AOR17</f>
        <v>95721.995999999999</v>
      </c>
      <c r="AOW17" s="662">
        <f>ANU17+ANY17+AOC17+AOG17+AOK17+AOO17+AOS17</f>
        <v>0</v>
      </c>
      <c r="AOX17" s="663">
        <f>AOW17/AOU17</f>
        <v>0</v>
      </c>
      <c r="AOY17" s="508">
        <f>'Proy 2022 vs 2019'!HE16*APB$4</f>
        <v>26359.079999999998</v>
      </c>
      <c r="AOZ17" s="508">
        <f>'Proy 2022 vs 2019'!HF16*APB$4</f>
        <v>12808.21248</v>
      </c>
      <c r="APA17" s="613"/>
      <c r="APB17" s="580">
        <f>APA17/AOY17</f>
        <v>0</v>
      </c>
      <c r="APC17" s="508">
        <f>'Proy 2022 vs 2019'!HE16*APF$4</f>
        <v>26359.079999999998</v>
      </c>
      <c r="APD17" s="508">
        <f>'Proy 2022 vs 2019'!HF16*APF$4</f>
        <v>12808.21248</v>
      </c>
      <c r="APE17" s="613"/>
      <c r="APF17" s="580">
        <f>APE17/APC17</f>
        <v>0</v>
      </c>
      <c r="APG17" s="508">
        <f>'Proy 2022 vs 2019'!HE16*APJ$4</f>
        <v>26359.079999999998</v>
      </c>
      <c r="APH17" s="508">
        <f>'Proy 2022 vs 2019'!HF16*APJ$4</f>
        <v>12808.21248</v>
      </c>
      <c r="API17" s="613"/>
      <c r="APJ17" s="580">
        <f>API17/APG17</f>
        <v>0</v>
      </c>
      <c r="APK17" s="508">
        <f>'Proy 2022 vs 2019'!HE16*APN$4</f>
        <v>26359.079999999998</v>
      </c>
      <c r="APL17" s="508">
        <f>'Proy 2022 vs 2019'!HF16*APN$4</f>
        <v>12808.21248</v>
      </c>
      <c r="APM17" s="613"/>
      <c r="APN17" s="580">
        <f>APM17/APK17</f>
        <v>0</v>
      </c>
      <c r="APO17" s="508">
        <f>'Proy 2022 vs 2019'!HE16*APR$4</f>
        <v>30752.260000000002</v>
      </c>
      <c r="APP17" s="508">
        <f>'Proy 2022 vs 2019'!HF16*APR$4</f>
        <v>14942.914560000003</v>
      </c>
      <c r="APQ17" s="613"/>
      <c r="APR17" s="580">
        <f>APQ17/APO17</f>
        <v>0</v>
      </c>
      <c r="APS17" s="508">
        <f>'Proy 2022 vs 2019'!HE16*APV$4</f>
        <v>35145.440000000002</v>
      </c>
      <c r="APT17" s="508">
        <f>'Proy 2022 vs 2019'!HF16*APV$4</f>
        <v>17077.61664</v>
      </c>
      <c r="APU17" s="613"/>
      <c r="APV17" s="580">
        <f>APU17/APS17</f>
        <v>0</v>
      </c>
      <c r="APW17" s="508">
        <f>'Proy 2022 vs 2019'!HE16*APZ$4</f>
        <v>48324.98</v>
      </c>
      <c r="APX17" s="508">
        <f>'Proy 2022 vs 2019'!HF16*APZ$4</f>
        <v>23481.722880000001</v>
      </c>
      <c r="APY17" s="613"/>
      <c r="APZ17" s="580">
        <f>APY17/APW17</f>
        <v>0</v>
      </c>
      <c r="AQA17" s="494">
        <f>AOY17+APC17+APG17+APK17+APO17+APS17+APW17</f>
        <v>219659</v>
      </c>
      <c r="AQB17" s="489">
        <f>AOZ17+APD17+APH17+APL17+APP17+APT17+APX17</f>
        <v>106735.10400000001</v>
      </c>
      <c r="AQC17" s="607">
        <f>APA17+APE17+API17+APM17+APQ17+APU17+APY17</f>
        <v>0</v>
      </c>
      <c r="AQD17" s="590">
        <f>AQC17/AQA17</f>
        <v>0</v>
      </c>
      <c r="AQE17" s="508">
        <f>'Proy 2022 vs 2019'!HJ16*AQH$4</f>
        <v>30564.133199999997</v>
      </c>
      <c r="AQF17" s="508">
        <f>'Proy 2022 vs 2019'!HK16*AQH$4</f>
        <v>11447.917286400001</v>
      </c>
      <c r="AQG17" s="579"/>
      <c r="AQH17" s="580">
        <f>AQG17/AQE17</f>
        <v>0</v>
      </c>
      <c r="AQI17" s="508">
        <f>'Proy 2022 vs 2019'!HJ16*AQL$4</f>
        <v>30564.133199999997</v>
      </c>
      <c r="AQJ17" s="508">
        <f>'Proy 2022 vs 2019'!HK16*AQL$4</f>
        <v>11447.917286400001</v>
      </c>
      <c r="AQK17" s="579"/>
      <c r="AQL17" s="580">
        <f>AQK17/AQI17</f>
        <v>0</v>
      </c>
      <c r="AQM17" s="508">
        <f>'Proy 2022 vs 2019'!HJ16*AQP$4</f>
        <v>30564.133199999997</v>
      </c>
      <c r="AQN17" s="508">
        <f>'Proy 2022 vs 2019'!HK16*AQP$4</f>
        <v>11447.917286400001</v>
      </c>
      <c r="AQO17" s="579"/>
      <c r="AQP17" s="580">
        <f>AQO17/AQM17</f>
        <v>0</v>
      </c>
      <c r="AQQ17" s="508">
        <f>'Proy 2022 vs 2019'!HJ16*AQT$4</f>
        <v>30564.133199999997</v>
      </c>
      <c r="AQR17" s="508">
        <f>'Proy 2022 vs 2019'!HK16*AQT$4</f>
        <v>11447.917286400001</v>
      </c>
      <c r="AQS17" s="579"/>
      <c r="AQT17" s="580">
        <f>AQS17/AQQ17</f>
        <v>0</v>
      </c>
      <c r="AQU17" s="508">
        <f>'Proy 2022 vs 2019'!HJ16*AQX$4</f>
        <v>35658.155400000003</v>
      </c>
      <c r="AQV17" s="508">
        <f>'Proy 2022 vs 2019'!HK16*AQX$4</f>
        <v>13355.903500800003</v>
      </c>
      <c r="AQW17" s="579"/>
      <c r="AQX17" s="580">
        <f>AQW17/AQU17</f>
        <v>0</v>
      </c>
      <c r="AQY17" s="508">
        <f>'Proy 2022 vs 2019'!HJ16*ARB$4</f>
        <v>40752.177599999995</v>
      </c>
      <c r="AQZ17" s="508">
        <f>'Proy 2022 vs 2019'!HK16*ARB$4</f>
        <v>15263.889715200001</v>
      </c>
      <c r="ARA17" s="579"/>
      <c r="ARB17" s="580">
        <f>ARA17/AQY17</f>
        <v>0</v>
      </c>
      <c r="ARC17" s="508">
        <f>'Proy 2022 vs 2019'!HJ16*ARF$4</f>
        <v>56034.244199999994</v>
      </c>
      <c r="ARD17" s="508">
        <f>'Proy 2022 vs 2019'!HK16*ARF$4</f>
        <v>20987.848358400002</v>
      </c>
      <c r="ARE17" s="579"/>
      <c r="ARF17" s="580">
        <f>ARE17/ARC17</f>
        <v>0</v>
      </c>
      <c r="ARG17" s="494">
        <f>AQE17+AQI17+AQM17+AQQ17+AQU17+AQY17+ARC17</f>
        <v>254701.10999999996</v>
      </c>
      <c r="ARH17" s="489">
        <f>AQF17+AQJ17+AQN17+AQR17+AQV17+AQZ17+ARD17</f>
        <v>95399.310720000009</v>
      </c>
      <c r="ARI17" s="608">
        <f>AQG17+AQK17+AQO17+AQS17+AQW17+ARA17+ARE17</f>
        <v>0</v>
      </c>
      <c r="ARJ17" s="590">
        <f>ARI17/ARG17</f>
        <v>0</v>
      </c>
      <c r="ARK17" s="508">
        <f>'Proy 2022 vs 2019'!HO16*ARN$4</f>
        <v>23327.263199999998</v>
      </c>
      <c r="ARL17" s="508">
        <f>'Proy 2022 vs 2019'!HP16*ARN$4</f>
        <v>10726.519104000001</v>
      </c>
      <c r="ARM17" s="579"/>
      <c r="ARN17" s="580">
        <f>ARM17/ARK17</f>
        <v>0</v>
      </c>
      <c r="ARO17" s="508">
        <f>'Proy 2022 vs 2019'!HO16*ARR$4</f>
        <v>23327.263199999998</v>
      </c>
      <c r="ARP17" s="508">
        <f>'Proy 2022 vs 2019'!HP16*ARR$4</f>
        <v>10726.519104000001</v>
      </c>
      <c r="ARQ17" s="579"/>
      <c r="ARR17" s="580">
        <f>ARQ17/ARO17</f>
        <v>0</v>
      </c>
      <c r="ARS17" s="508">
        <f>'Proy 2022 vs 2019'!HO16*ARV$4</f>
        <v>23327.263199999998</v>
      </c>
      <c r="ART17" s="508">
        <f>'Proy 2022 vs 2019'!HP16*ARV$4</f>
        <v>10726.519104000001</v>
      </c>
      <c r="ARU17" s="579"/>
      <c r="ARV17" s="580">
        <f>ARU17/ARS17</f>
        <v>0</v>
      </c>
      <c r="ARW17" s="508">
        <f>'Proy 2022 vs 2019'!HO16*ARZ$4</f>
        <v>23327.263199999998</v>
      </c>
      <c r="ARX17" s="508">
        <f>'Proy 2022 vs 2019'!HP16*ARZ$4</f>
        <v>10726.519104000001</v>
      </c>
      <c r="ARY17" s="579"/>
      <c r="ARZ17" s="580">
        <f>ARY17/ARW17</f>
        <v>0</v>
      </c>
      <c r="ASA17" s="508">
        <f>'Proy 2022 vs 2019'!HO16*ASD$4</f>
        <v>27215.1404</v>
      </c>
      <c r="ASB17" s="508">
        <f>'Proy 2022 vs 2019'!HP16*ASD$4</f>
        <v>12514.272288000002</v>
      </c>
      <c r="ASC17" s="579"/>
      <c r="ASD17" s="580">
        <f>ASC17/ASA17</f>
        <v>0</v>
      </c>
      <c r="ASE17" s="508">
        <f>'Proy 2022 vs 2019'!HO16*ASH$4</f>
        <v>31103.017599999999</v>
      </c>
      <c r="ASF17" s="508">
        <f>'Proy 2022 vs 2019'!HP16*ASH$4</f>
        <v>14302.025472000001</v>
      </c>
      <c r="ASG17" s="579"/>
      <c r="ASH17" s="580">
        <f>ASG17/ASE17</f>
        <v>0</v>
      </c>
      <c r="ASI17" s="508">
        <f>'Proy 2022 vs 2019'!HO16*ASL$4</f>
        <v>42766.6492</v>
      </c>
      <c r="ASJ17" s="508">
        <f>'Proy 2022 vs 2019'!HP16*ASL$4</f>
        <v>19665.285024000001</v>
      </c>
      <c r="ASK17" s="579"/>
      <c r="ASL17" s="580">
        <f>ASK17/ASI17</f>
        <v>0</v>
      </c>
      <c r="ASM17" s="494">
        <f>ARK17+ARO17+ARS17+ARW17+ASA17+ASE17+ASI17</f>
        <v>194393.86</v>
      </c>
      <c r="ASN17" s="489">
        <f>ARL17+ARP17+ART17+ARX17+ASB17+ASF17+ASJ17</f>
        <v>89387.659200000009</v>
      </c>
      <c r="ASO17" s="608">
        <f>ARM17+ARQ17+ARU17+ARY17+ASC17+ASG17+ASK17</f>
        <v>0</v>
      </c>
      <c r="ASP17" s="590">
        <f>ASO17/ASM17</f>
        <v>0</v>
      </c>
      <c r="ASQ17" s="508">
        <f>'Proy 2022 vs 2019'!HT16*AST$4</f>
        <v>23505.335999999999</v>
      </c>
      <c r="ASR17" s="508">
        <f>'Proy 2022 vs 2019'!HU16*AST$4</f>
        <v>10753.4593152</v>
      </c>
      <c r="ASS17" s="579"/>
      <c r="AST17" s="580">
        <f>ASS17/ASQ17</f>
        <v>0</v>
      </c>
      <c r="ASU17" s="508">
        <f>'Proy 2022 vs 2019'!HT16*ASX$4</f>
        <v>23505.335999999999</v>
      </c>
      <c r="ASV17" s="508">
        <f>'Proy 2022 vs 2019'!HU16*ASX$4</f>
        <v>10753.4593152</v>
      </c>
      <c r="ASW17" s="579"/>
      <c r="ASX17" s="580">
        <f>ASW17/ASU17</f>
        <v>0</v>
      </c>
      <c r="ASY17" s="508">
        <f>'Proy 2022 vs 2019'!HT16*ATB$4</f>
        <v>23505.335999999999</v>
      </c>
      <c r="ASZ17" s="508">
        <f>'Proy 2022 vs 2019'!HU16*ATB$4</f>
        <v>10753.4593152</v>
      </c>
      <c r="ATA17" s="579"/>
      <c r="ATB17" s="580">
        <f>ATA17/ASY17</f>
        <v>0</v>
      </c>
      <c r="ATC17" s="508">
        <f>'Proy 2022 vs 2019'!HT16*ATF$4</f>
        <v>23505.335999999999</v>
      </c>
      <c r="ATD17" s="508">
        <f>'Proy 2022 vs 2019'!HU16*ATF$4</f>
        <v>10753.4593152</v>
      </c>
      <c r="ATE17" s="579"/>
      <c r="ATF17" s="580">
        <f>ATE17/ATC17</f>
        <v>0</v>
      </c>
      <c r="ATG17" s="508">
        <f>'Proy 2022 vs 2019'!HT16*ATJ$4</f>
        <v>27422.892</v>
      </c>
      <c r="ATH17" s="508">
        <f>'Proy 2022 vs 2019'!HU16*ATJ$4</f>
        <v>12545.702534400003</v>
      </c>
      <c r="ATI17" s="579"/>
      <c r="ATJ17" s="580">
        <f>ATI17/ATG17</f>
        <v>0</v>
      </c>
      <c r="ATK17" s="508">
        <f>'Proy 2022 vs 2019'!HT16*ATN$4</f>
        <v>31340.448</v>
      </c>
      <c r="ATL17" s="508">
        <f>'Proy 2022 vs 2019'!HU16*ATN$4</f>
        <v>14337.945753600001</v>
      </c>
      <c r="ATM17" s="579"/>
      <c r="ATN17" s="580">
        <f>ATM17/ATK17</f>
        <v>0</v>
      </c>
      <c r="ATO17" s="508">
        <f>'Proy 2022 vs 2019'!HT16*ATR$4</f>
        <v>43093.115999999995</v>
      </c>
      <c r="ATP17" s="508">
        <f>'Proy 2022 vs 2019'!HU16*ATR$4</f>
        <v>19714.675411200002</v>
      </c>
      <c r="ATQ17" s="579"/>
      <c r="ATR17" s="580">
        <f>ATQ17/ATO17</f>
        <v>0</v>
      </c>
      <c r="ATS17" s="494">
        <f>ASQ17+ASU17+ASY17+ATC17+ATG17+ATK17+ATO17</f>
        <v>195877.8</v>
      </c>
      <c r="ATT17" s="489">
        <f>ASR17+ASV17+ASZ17+ATD17+ATH17+ATL17+ATP17</f>
        <v>89612.160960000008</v>
      </c>
      <c r="ATU17" s="589">
        <f>ASS17+ASW17+ATA17+ATE17+ATI17+ATM17+ATQ17</f>
        <v>0</v>
      </c>
      <c r="ATV17" s="590">
        <f>ATU17/ATS17</f>
        <v>0</v>
      </c>
      <c r="ATW17" s="508">
        <f>'Proy 2022 vs 2019'!HY16*ATZ$4</f>
        <v>25455.132000000001</v>
      </c>
      <c r="ATX17" s="508">
        <f>'Proy 2022 vs 2019'!HZ16*ATZ$4</f>
        <v>12035.866751999998</v>
      </c>
      <c r="ATY17" s="579"/>
      <c r="ATZ17" s="580">
        <f>ATY17/ATW17</f>
        <v>0</v>
      </c>
      <c r="AUA17" s="508">
        <f>'Proy 2022 vs 2019'!HY16*AUD$4</f>
        <v>25455.132000000001</v>
      </c>
      <c r="AUB17" s="508">
        <f>'Proy 2022 vs 2019'!HZ16*AUD$4</f>
        <v>12035.866751999998</v>
      </c>
      <c r="AUC17" s="579"/>
      <c r="AUD17" s="580">
        <f>AUC17/AUA17</f>
        <v>0</v>
      </c>
      <c r="AUE17" s="508">
        <f>'Proy 2022 vs 2019'!HY16*AUH$4</f>
        <v>25455.132000000001</v>
      </c>
      <c r="AUF17" s="508">
        <f>'Proy 2022 vs 2019'!HZ16*AUH$4</f>
        <v>12035.866751999998</v>
      </c>
      <c r="AUG17" s="579"/>
      <c r="AUH17" s="580">
        <f>AUG17/AUE17</f>
        <v>0</v>
      </c>
      <c r="AUI17" s="508">
        <f>'Proy 2022 vs 2019'!HY16*AUL$4</f>
        <v>25455.132000000001</v>
      </c>
      <c r="AUJ17" s="508">
        <f>'Proy 2022 vs 2019'!HZ16*AUL$4</f>
        <v>12035.866751999998</v>
      </c>
      <c r="AUK17" s="579"/>
      <c r="AUL17" s="580">
        <f>AUK17/AUI17</f>
        <v>0</v>
      </c>
      <c r="AUM17" s="508">
        <f>'Proy 2022 vs 2019'!HY16*AUP$4</f>
        <v>29697.654000000002</v>
      </c>
      <c r="AUN17" s="508">
        <f>'Proy 2022 vs 2019'!HZ16*AUP$4</f>
        <v>14041.844544000001</v>
      </c>
      <c r="AUO17" s="579"/>
      <c r="AUP17" s="580">
        <f>AUO17/AUM17</f>
        <v>0</v>
      </c>
      <c r="AUQ17" s="508">
        <f>'Proy 2022 vs 2019'!HY16*AUT$4</f>
        <v>33940.175999999999</v>
      </c>
      <c r="AUR17" s="508">
        <f>'Proy 2022 vs 2019'!HZ16*AUT$4</f>
        <v>16047.822335999999</v>
      </c>
      <c r="AUS17" s="579"/>
      <c r="AUT17" s="580">
        <f>AUS17/AUQ17</f>
        <v>0</v>
      </c>
      <c r="AUU17" s="508">
        <f>'Proy 2022 vs 2019'!HY16*AUX$4</f>
        <v>46667.741999999998</v>
      </c>
      <c r="AUV17" s="508">
        <f>'Proy 2022 vs 2019'!HZ16*AUX$4</f>
        <v>22065.755711999998</v>
      </c>
      <c r="AUW17" s="579"/>
      <c r="AUX17" s="580">
        <f>AUW17/AUU17</f>
        <v>0</v>
      </c>
      <c r="AUY17" s="494">
        <f>ATW17+AUA17+AUE17+AUI17+AUM17+AUQ17+AUU17</f>
        <v>212126.1</v>
      </c>
      <c r="AUZ17" s="489">
        <f>ATX17+AUB17+AUF17+AUJ17+AUN17+AUR17+AUV17</f>
        <v>100298.88959999999</v>
      </c>
      <c r="AVA17" s="589">
        <f>ATY17+AUC17+AUG17+AUK17+AUO17+AUS17+AUW17</f>
        <v>0</v>
      </c>
      <c r="AVB17" s="590">
        <f>AVA17/AUY17</f>
        <v>0</v>
      </c>
      <c r="AVC17" s="508">
        <f>'Proy 2022 vs 2019'!IH16*AVF$4</f>
        <v>22050.260399999999</v>
      </c>
      <c r="AVD17" s="508">
        <f>'Proy 2022 vs 2019'!II16*AVF$4</f>
        <v>11853.488774400001</v>
      </c>
      <c r="AVE17" s="613"/>
      <c r="AVF17" s="580">
        <f>AVE17/AVC17</f>
        <v>0</v>
      </c>
      <c r="AVG17" s="508">
        <f>'Proy 2022 vs 2019'!IH16*AVJ$4</f>
        <v>22050.260399999999</v>
      </c>
      <c r="AVH17" s="508">
        <f>'Proy 2022 vs 2019'!II16*AVJ$4</f>
        <v>11853.488774400001</v>
      </c>
      <c r="AVI17" s="579"/>
      <c r="AVJ17" s="580">
        <f>AVI17/AVG17</f>
        <v>0</v>
      </c>
      <c r="AVK17" s="508">
        <f>'Proy 2022 vs 2019'!IH16*AVN$4</f>
        <v>22050.260399999999</v>
      </c>
      <c r="AVL17" s="508">
        <f>'Proy 2022 vs 2019'!II16*AVN$4</f>
        <v>11853.488774400001</v>
      </c>
      <c r="AVM17" s="579"/>
      <c r="AVN17" s="580">
        <f>AVM17/AVK17</f>
        <v>0</v>
      </c>
      <c r="AVO17" s="508">
        <f>'Proy 2022 vs 2019'!IH16*AVR$4</f>
        <v>22050.260399999999</v>
      </c>
      <c r="AVP17" s="508">
        <f>'Proy 2022 vs 2019'!II16*AVR$4</f>
        <v>11853.488774400001</v>
      </c>
      <c r="AVQ17" s="579"/>
      <c r="AVR17" s="580">
        <f>AVQ17/AVO17</f>
        <v>0</v>
      </c>
      <c r="AVS17" s="508">
        <f>'Proy 2022 vs 2019'!IH16*AVV$4</f>
        <v>25725.303800000005</v>
      </c>
      <c r="AVT17" s="508">
        <f>'Proy 2022 vs 2019'!II16*AVV$4</f>
        <v>13829.070236800004</v>
      </c>
      <c r="AVU17" s="579"/>
      <c r="AVV17" s="580">
        <f>AVU17/AVS17</f>
        <v>0</v>
      </c>
      <c r="AVW17" s="508">
        <f>'Proy 2022 vs 2019'!IH16*AVZ$4</f>
        <v>29400.347200000004</v>
      </c>
      <c r="AVX17" s="508">
        <f>'Proy 2022 vs 2019'!II16*AVZ$4</f>
        <v>15804.651699200003</v>
      </c>
      <c r="AVY17" s="579"/>
      <c r="AVZ17" s="580">
        <f>AVY17/AVW17</f>
        <v>0</v>
      </c>
      <c r="AWA17" s="508">
        <f>'Proy 2022 vs 2019'!IH16*AWD$4</f>
        <v>40425.477400000003</v>
      </c>
      <c r="AWB17" s="508">
        <f>'Proy 2022 vs 2019'!II16*AWD$4</f>
        <v>21731.396086400004</v>
      </c>
      <c r="AWC17" s="579"/>
      <c r="AWD17" s="580">
        <f>AWC17/AWA17</f>
        <v>0</v>
      </c>
      <c r="AWE17" s="494">
        <f>AVC17+AVG17+AVK17+AVO17+AVS17+AVW17+AWA17</f>
        <v>183752.17</v>
      </c>
      <c r="AWF17" s="489">
        <f>AVD17+AVH17+AVL17+AVP17+AVT17+AVX17+AWB17</f>
        <v>98779.073120000015</v>
      </c>
      <c r="AWG17" s="670">
        <f>AVE17+AVI17+AVM17+AVQ17+AVU17+AVY17+AWC17</f>
        <v>0</v>
      </c>
      <c r="AWH17" s="663">
        <f>AWG17/AWE17</f>
        <v>0</v>
      </c>
      <c r="AWI17" s="508">
        <f>'Proy 2022 vs 2019'!IM16*AWL$4</f>
        <v>23013.781200000001</v>
      </c>
      <c r="AWJ17" s="508">
        <f>'Proy 2022 vs 2019'!IN16*AWL$4</f>
        <v>13818.053558400001</v>
      </c>
      <c r="AWK17" s="579"/>
      <c r="AWL17" s="580">
        <f>AWK17/AWI17</f>
        <v>0</v>
      </c>
      <c r="AWM17" s="508">
        <f>'Proy 2022 vs 2019'!IM16*AWP$4</f>
        <v>23013.781200000001</v>
      </c>
      <c r="AWN17" s="508">
        <f>'Proy 2022 vs 2019'!IN16*AWP$4</f>
        <v>13818.053558400001</v>
      </c>
      <c r="AWO17" s="579"/>
      <c r="AWP17" s="580">
        <f>AWO17/AWM17</f>
        <v>0</v>
      </c>
      <c r="AWQ17" s="508">
        <f>'Proy 2022 vs 2019'!IM16*AWT$4</f>
        <v>23013.781200000001</v>
      </c>
      <c r="AWR17" s="508">
        <f>'Proy 2022 vs 2019'!IN16*AWT$4</f>
        <v>13818.053558400001</v>
      </c>
      <c r="AWS17" s="579"/>
      <c r="AWT17" s="580">
        <f>AWS17/AWQ17</f>
        <v>0</v>
      </c>
      <c r="AWU17" s="508">
        <f>'Proy 2022 vs 2019'!IM16*AWX$4</f>
        <v>23013.781200000001</v>
      </c>
      <c r="AWV17" s="508">
        <f>'Proy 2022 vs 2019'!IN16*AWX$4</f>
        <v>13818.053558400001</v>
      </c>
      <c r="AWW17" s="579"/>
      <c r="AWX17" s="580">
        <f>AWW17/AWU17</f>
        <v>0</v>
      </c>
      <c r="AWY17" s="508">
        <f>'Proy 2022 vs 2019'!IM16*AXB$4</f>
        <v>26849.411400000005</v>
      </c>
      <c r="AWZ17" s="508">
        <f>'Proy 2022 vs 2019'!IN16*AXB$4</f>
        <v>16121.062484800004</v>
      </c>
      <c r="AXA17" s="579"/>
      <c r="AXB17" s="580">
        <f>AXA17/AWY17</f>
        <v>0</v>
      </c>
      <c r="AXC17" s="508">
        <f>'Proy 2022 vs 2019'!IM16*AXF$4</f>
        <v>30685.0416</v>
      </c>
      <c r="AXD17" s="508">
        <f>'Proy 2022 vs 2019'!IN16*AXF$4</f>
        <v>18424.071411200002</v>
      </c>
      <c r="AXE17" s="579"/>
      <c r="AXF17" s="580">
        <f>AXE17/AXC17</f>
        <v>0</v>
      </c>
      <c r="AXG17" s="508">
        <f>'Proy 2022 vs 2019'!IM16*AXJ$4</f>
        <v>42191.932200000003</v>
      </c>
      <c r="AXH17" s="508">
        <f>'Proy 2022 vs 2019'!IN16*AXJ$4</f>
        <v>25333.098190400004</v>
      </c>
      <c r="AXI17" s="579"/>
      <c r="AXJ17" s="580">
        <f>AXI17/AXG17</f>
        <v>0</v>
      </c>
      <c r="AXK17" s="494">
        <f>AWI17+AWM17+AWQ17+AWU17+AWY17+AXC17+AXG17</f>
        <v>191781.51</v>
      </c>
      <c r="AXL17" s="489">
        <f>AWJ17+AWN17+AWR17+AWV17+AWZ17+AXD17+AXH17</f>
        <v>115150.44632000002</v>
      </c>
      <c r="AXM17" s="671">
        <f>AWK17+AWO17+AWS17+AWW17+AXA17+AXE17+AXI17</f>
        <v>0</v>
      </c>
      <c r="AXN17" s="663">
        <f>AXM17/AXK17</f>
        <v>0</v>
      </c>
      <c r="AXO17" s="508">
        <f>'Proy 2022 vs 2019'!IR16*AXR$4</f>
        <v>25729.991999999998</v>
      </c>
      <c r="AXP17" s="508">
        <f>'Proy 2022 vs 2019'!IS16*AXR$4</f>
        <v>13814.055091200002</v>
      </c>
      <c r="AXQ17" s="579"/>
      <c r="AXR17" s="580">
        <f>AXQ17/AXO17</f>
        <v>0</v>
      </c>
      <c r="AXS17" s="508">
        <f>'Proy 2022 vs 2019'!IR16*AXV$4</f>
        <v>25729.991999999998</v>
      </c>
      <c r="AXT17" s="508">
        <f>'Proy 2022 vs 2019'!IS16*AXV$4</f>
        <v>13814.055091200002</v>
      </c>
      <c r="AXU17" s="579"/>
      <c r="AXV17" s="580">
        <f>AXU17/AXS17</f>
        <v>0</v>
      </c>
      <c r="AXW17" s="508">
        <f>'Proy 2022 vs 2019'!IR16*AXZ$4</f>
        <v>25729.991999999998</v>
      </c>
      <c r="AXX17" s="508">
        <f>'Proy 2022 vs 2019'!IS16*AXZ$4</f>
        <v>13814.055091200002</v>
      </c>
      <c r="AXY17" s="579"/>
      <c r="AXZ17" s="580">
        <f>AXY17/AXW17</f>
        <v>0</v>
      </c>
      <c r="AYA17" s="508">
        <f>'Proy 2022 vs 2019'!IR16*AYD$4</f>
        <v>25729.991999999998</v>
      </c>
      <c r="AYB17" s="508">
        <f>'Proy 2022 vs 2019'!IS16*AYD$4</f>
        <v>13814.055091200002</v>
      </c>
      <c r="AYC17" s="579"/>
      <c r="AYD17" s="580">
        <f>AYC17/AYA17</f>
        <v>0</v>
      </c>
      <c r="AYE17" s="508">
        <f>'Proy 2022 vs 2019'!IR16*AYH$4</f>
        <v>30018.324000000004</v>
      </c>
      <c r="AYF17" s="508">
        <f>'Proy 2022 vs 2019'!IS16*AYH$4</f>
        <v>16116.397606400005</v>
      </c>
      <c r="AYG17" s="579"/>
      <c r="AYH17" s="580">
        <f>AYG17/AYE17</f>
        <v>0</v>
      </c>
      <c r="AYI17" s="508">
        <f>'Proy 2022 vs 2019'!IR16*AYL$4</f>
        <v>34306.656000000003</v>
      </c>
      <c r="AYJ17" s="508">
        <f>'Proy 2022 vs 2019'!IS16*AYL$4</f>
        <v>18418.740121600003</v>
      </c>
      <c r="AYK17" s="579"/>
      <c r="AYL17" s="580">
        <f>AYK17/AYI17</f>
        <v>0</v>
      </c>
      <c r="AYM17" s="508">
        <f>'Proy 2022 vs 2019'!IR16*AYP$4</f>
        <v>47171.652000000002</v>
      </c>
      <c r="AYN17" s="508">
        <f>'Proy 2022 vs 2019'!IS16*AYP$4</f>
        <v>25325.767667200005</v>
      </c>
      <c r="AYO17" s="579"/>
      <c r="AYP17" s="580">
        <f>AYO17/AYM17</f>
        <v>0</v>
      </c>
      <c r="AYQ17" s="494">
        <f>AXO17+AXS17+AXW17+AYA17+AYE17+AYI17+AYM17</f>
        <v>214416.59999999998</v>
      </c>
      <c r="AYR17" s="489">
        <f>AXP17+AXT17+AXX17+AYB17+AYF17+AYJ17+AYN17</f>
        <v>115117.12576000002</v>
      </c>
      <c r="AYS17" s="671">
        <f>AXQ17+AXU17+AXY17+AYC17+AYG17+AYK17+AYO17</f>
        <v>0</v>
      </c>
      <c r="AYT17" s="663">
        <f>AYS17/AYQ17</f>
        <v>0</v>
      </c>
      <c r="AYU17" s="508">
        <f>'Proy 2022 vs 2019'!IW16*AYX$4</f>
        <v>27835.989599999997</v>
      </c>
      <c r="AYV17" s="508">
        <f>'Proy 2022 vs 2019'!IX16*AYX$4</f>
        <v>17787.954038400003</v>
      </c>
      <c r="AYW17" s="579"/>
      <c r="AYX17" s="580">
        <f>AYW17/AYU17</f>
        <v>0</v>
      </c>
      <c r="AYY17" s="508">
        <f>'Proy 2022 vs 2019'!IW16*AZB$4</f>
        <v>27835.989599999997</v>
      </c>
      <c r="AYZ17" s="508">
        <f>'Proy 2022 vs 2019'!IX16*AZB$4</f>
        <v>17787.954038400003</v>
      </c>
      <c r="AZA17" s="579"/>
      <c r="AZB17" s="580">
        <f>AZA17/AYY17</f>
        <v>0</v>
      </c>
      <c r="AZC17" s="508">
        <f>'Proy 2022 vs 2019'!IW16*AZF$4</f>
        <v>27835.989599999997</v>
      </c>
      <c r="AZD17" s="508">
        <f>'Proy 2022 vs 2019'!IX16*AZF$4</f>
        <v>17787.954038400003</v>
      </c>
      <c r="AZE17" s="579"/>
      <c r="AZF17" s="580">
        <f>AZE17/AZC17</f>
        <v>0</v>
      </c>
      <c r="AZG17" s="508">
        <f>'Proy 2022 vs 2019'!IW16*AZJ$4</f>
        <v>27835.989599999997</v>
      </c>
      <c r="AZH17" s="508">
        <f>'Proy 2022 vs 2019'!IX16*AZJ$4</f>
        <v>17787.954038400003</v>
      </c>
      <c r="AZI17" s="579"/>
      <c r="AZJ17" s="580">
        <f>AZI17/AZG17</f>
        <v>0</v>
      </c>
      <c r="AZK17" s="508">
        <f>'Proy 2022 vs 2019'!IW16*AZN$4</f>
        <v>32475.321200000002</v>
      </c>
      <c r="AZL17" s="508">
        <f>'Proy 2022 vs 2019'!IX16*AZN$4</f>
        <v>20752.613044800008</v>
      </c>
      <c r="AZM17" s="579"/>
      <c r="AZN17" s="580">
        <f>AZM17/AZK17</f>
        <v>0</v>
      </c>
      <c r="AZO17" s="508">
        <f>'Proy 2022 vs 2019'!IW16*AZR$4</f>
        <v>37114.652799999996</v>
      </c>
      <c r="AZP17" s="508">
        <f>'Proy 2022 vs 2019'!IX16*AZR$4</f>
        <v>23717.272051200005</v>
      </c>
      <c r="AZQ17" s="579"/>
      <c r="AZR17" s="580">
        <f>AZQ17/AZO17</f>
        <v>0</v>
      </c>
      <c r="AZS17" s="508">
        <f>'Proy 2022 vs 2019'!IW16*AZV$4</f>
        <v>51032.647599999997</v>
      </c>
      <c r="AZT17" s="508">
        <f>'Proy 2022 vs 2019'!IX16*AZV$4</f>
        <v>32611.249070400008</v>
      </c>
      <c r="AZU17" s="579"/>
      <c r="AZV17" s="580">
        <f>AZU17/AZS17</f>
        <v>0</v>
      </c>
      <c r="AZW17" s="494">
        <f>AYU17+AYY17+AZC17+AZG17+AZK17+AZO17+AZS17</f>
        <v>231966.58</v>
      </c>
      <c r="AZX17" s="489">
        <f>AYV17+AYZ17+AZD17+AZH17+AZL17+AZP17+AZT17</f>
        <v>148232.95032000003</v>
      </c>
      <c r="AZY17" s="662">
        <f>AYW17+AZA17+AZE17+AZI17+AZM17+AZQ17+AZU17</f>
        <v>0</v>
      </c>
      <c r="AZZ17" s="663">
        <f>AZY17/AZW17</f>
        <v>0</v>
      </c>
      <c r="BAA17" s="508">
        <f>'Proy 2022 vs 2019'!JG16*BAD$4</f>
        <v>20575.081200000001</v>
      </c>
      <c r="BAB17" s="508">
        <f>'Proy 2022 vs 2019'!JH16*BAD$4</f>
        <v>12740.031944640001</v>
      </c>
      <c r="BAC17" s="613"/>
      <c r="BAD17" s="580">
        <f>BAC17/BAA17</f>
        <v>0</v>
      </c>
      <c r="BAE17" s="508">
        <f>'Proy 2022 vs 2019'!JG16*BAH$4</f>
        <v>20575.081200000001</v>
      </c>
      <c r="BAF17" s="508">
        <f>'Proy 2022 vs 2019'!JH16*BAH$4</f>
        <v>12740.031944640001</v>
      </c>
      <c r="BAG17" s="579"/>
      <c r="BAH17" s="580">
        <f>BAG17/BAE17</f>
        <v>0</v>
      </c>
      <c r="BAI17" s="508">
        <f>'Proy 2022 vs 2019'!JG16*BAL$4</f>
        <v>20575.081200000001</v>
      </c>
      <c r="BAJ17" s="508">
        <f>'Proy 2022 vs 2019'!JH16*BAL$4</f>
        <v>12740.031944640001</v>
      </c>
      <c r="BAK17" s="579"/>
      <c r="BAL17" s="580">
        <f>BAK17/BAI17</f>
        <v>0</v>
      </c>
      <c r="BAM17" s="508">
        <f>'Proy 2022 vs 2019'!JG16*BAP$4</f>
        <v>20575.081200000001</v>
      </c>
      <c r="BAN17" s="508">
        <f>'Proy 2022 vs 2019'!JH16*BAP$4</f>
        <v>12740.031944640001</v>
      </c>
      <c r="BAO17" s="579"/>
      <c r="BAP17" s="580">
        <f>BAO17/BAM17</f>
        <v>0</v>
      </c>
      <c r="BAQ17" s="508">
        <f>'Proy 2022 vs 2019'!JG16*BAT$4</f>
        <v>24004.261400000003</v>
      </c>
      <c r="BAR17" s="508">
        <f>'Proy 2022 vs 2019'!JH16*BAT$4</f>
        <v>14863.370602080002</v>
      </c>
      <c r="BAS17" s="579"/>
      <c r="BAT17" s="580">
        <f>BAS17/BAQ17</f>
        <v>0</v>
      </c>
      <c r="BAU17" s="508">
        <f>'Proy 2022 vs 2019'!JG16*BAX$4</f>
        <v>27433.441600000002</v>
      </c>
      <c r="BAV17" s="508">
        <f>'Proy 2022 vs 2019'!JH16*BAX$4</f>
        <v>16986.709259520001</v>
      </c>
      <c r="BAW17" s="579"/>
      <c r="BAX17" s="580">
        <f>BAW17/BAU17</f>
        <v>0</v>
      </c>
      <c r="BAY17" s="508">
        <f>'Proy 2022 vs 2019'!JG16*BBB$4</f>
        <v>37720.982200000006</v>
      </c>
      <c r="BAZ17" s="508">
        <f>'Proy 2022 vs 2019'!JH16*BBB$4</f>
        <v>23356.725231840002</v>
      </c>
      <c r="BBA17" s="579"/>
      <c r="BBB17" s="580">
        <f>BBA17/BAY17</f>
        <v>0</v>
      </c>
      <c r="BBC17" s="494">
        <f>BAA17+BAE17+BAI17+BAM17+BAQ17+BAU17+BAY17</f>
        <v>171459.01</v>
      </c>
      <c r="BBD17" s="489">
        <f>BAB17+BAF17+BAJ17+BAN17+BAR17+BAV17+BAZ17</f>
        <v>106166.93287199999</v>
      </c>
      <c r="BBE17" s="637">
        <f>BAC17+BAG17+BAK17+BAO17+BAS17+BAW17+BBA17</f>
        <v>0</v>
      </c>
      <c r="BBF17" s="639">
        <f>BBE17/BBC17</f>
        <v>0</v>
      </c>
      <c r="BBG17" s="508">
        <f>'Proy 2022 vs 2019'!JL16*BBJ$4</f>
        <v>24535.443599999999</v>
      </c>
      <c r="BBH17" s="508">
        <f>'Proy 2022 vs 2019'!JM16*BBJ$4</f>
        <v>18559.186726079999</v>
      </c>
      <c r="BBI17" s="579"/>
      <c r="BBJ17" s="580">
        <f>BBI17/BBG17</f>
        <v>0</v>
      </c>
      <c r="BBK17" s="508">
        <f>'Proy 2022 vs 2019'!JL16*BBN$4</f>
        <v>24535.443599999999</v>
      </c>
      <c r="BBL17" s="508">
        <f>'Proy 2022 vs 2019'!JM16*BBN$4</f>
        <v>18559.186726079999</v>
      </c>
      <c r="BBM17" s="579"/>
      <c r="BBN17" s="580">
        <f>BBM17/BBK17</f>
        <v>0</v>
      </c>
      <c r="BBO17" s="508">
        <f>'Proy 2022 vs 2019'!JL16*BBR$4</f>
        <v>24535.443599999999</v>
      </c>
      <c r="BBP17" s="508">
        <f>'Proy 2022 vs 2019'!JM16*BBR$4</f>
        <v>18559.186726079999</v>
      </c>
      <c r="BBQ17" s="579"/>
      <c r="BBR17" s="580">
        <f>BBQ17/BBO17</f>
        <v>0</v>
      </c>
      <c r="BBS17" s="508">
        <f>'Proy 2022 vs 2019'!JL16*BBV$4</f>
        <v>24535.443599999999</v>
      </c>
      <c r="BBT17" s="508">
        <f>'Proy 2022 vs 2019'!JM16*BBV$4</f>
        <v>18559.186726079999</v>
      </c>
      <c r="BBU17" s="579"/>
      <c r="BBV17" s="580">
        <f>BBU17/BBS17</f>
        <v>0</v>
      </c>
      <c r="BBW17" s="508">
        <f>'Proy 2022 vs 2019'!JL16*BBZ$4</f>
        <v>28624.684200000003</v>
      </c>
      <c r="BBX17" s="508">
        <f>'Proy 2022 vs 2019'!JM16*BBZ$4</f>
        <v>21652.384513760004</v>
      </c>
      <c r="BBY17" s="579"/>
      <c r="BBZ17" s="580">
        <f>BBY17/BBW17</f>
        <v>0</v>
      </c>
      <c r="BCA17" s="508">
        <f>'Proy 2022 vs 2019'!JL16*BCD$4</f>
        <v>32713.924800000001</v>
      </c>
      <c r="BCB17" s="508">
        <f>'Proy 2022 vs 2019'!JM16*BCD$4</f>
        <v>24745.582301440001</v>
      </c>
      <c r="BCC17" s="579"/>
      <c r="BCD17" s="580">
        <f>BCC17/BCA17</f>
        <v>0</v>
      </c>
      <c r="BCE17" s="508">
        <f>'Proy 2022 vs 2019'!JL16*BCH$4</f>
        <v>44981.6466</v>
      </c>
      <c r="BCF17" s="508">
        <f>'Proy 2022 vs 2019'!JM16*BCH$4</f>
        <v>34025.175664480004</v>
      </c>
      <c r="BCG17" s="579"/>
      <c r="BCH17" s="580">
        <f>BCG17/BCE17</f>
        <v>0</v>
      </c>
      <c r="BCI17" s="494">
        <f>BBG17+BBK17+BBO17+BBS17+BBW17+BCA17+BCE17</f>
        <v>204462.03</v>
      </c>
      <c r="BCJ17" s="489">
        <f>BBH17+BBL17+BBP17+BBT17+BBX17+BCB17+BCF17</f>
        <v>154659.88938399998</v>
      </c>
      <c r="BCK17" s="643">
        <f>BBI17+BBM17+BBQ17+BBU17+BBY17+BCC17+BCG17</f>
        <v>0</v>
      </c>
      <c r="BCL17" s="639">
        <f>BCK17/BCI17</f>
        <v>0</v>
      </c>
      <c r="BCM17" s="508">
        <f>'Proy 2022 vs 2019'!JQ16*BCP$4</f>
        <v>33091.120800000004</v>
      </c>
      <c r="BCN17" s="508">
        <f>'Proy 2022 vs 2019'!JR16*BCP$4</f>
        <v>22649.8079808</v>
      </c>
      <c r="BCO17" s="579"/>
      <c r="BCP17" s="580">
        <f>BCO17/BCM17</f>
        <v>0</v>
      </c>
      <c r="BCQ17" s="508">
        <f>'Proy 2022 vs 2019'!JQ16*BCT$4</f>
        <v>33091.120800000004</v>
      </c>
      <c r="BCR17" s="508">
        <f>'Proy 2022 vs 2019'!JR16*BCT$4</f>
        <v>22649.8079808</v>
      </c>
      <c r="BCS17" s="579"/>
      <c r="BCT17" s="580">
        <f>BCS17/BCQ17</f>
        <v>0</v>
      </c>
      <c r="BCU17" s="508">
        <f>'Proy 2022 vs 2019'!JQ16*BCX$4</f>
        <v>33091.120800000004</v>
      </c>
      <c r="BCV17" s="508">
        <f>'Proy 2022 vs 2019'!JR16*BCX$4</f>
        <v>22649.8079808</v>
      </c>
      <c r="BCW17" s="579"/>
      <c r="BCX17" s="580">
        <f>BCW17/BCU17</f>
        <v>0</v>
      </c>
      <c r="BCY17" s="508">
        <f>'Proy 2022 vs 2019'!JQ16*BDB$4</f>
        <v>33091.120800000004</v>
      </c>
      <c r="BCZ17" s="508">
        <f>'Proy 2022 vs 2019'!JR16*BDB$4</f>
        <v>22649.8079808</v>
      </c>
      <c r="BDA17" s="579"/>
      <c r="BDB17" s="580">
        <f>BDA17/BCY17</f>
        <v>0</v>
      </c>
      <c r="BDC17" s="508">
        <f>'Proy 2022 vs 2019'!JQ16*BDF$4</f>
        <v>38606.307600000007</v>
      </c>
      <c r="BDD17" s="508">
        <f>'Proy 2022 vs 2019'!JR16*BDF$4</f>
        <v>26424.775977600002</v>
      </c>
      <c r="BDE17" s="579"/>
      <c r="BDF17" s="580">
        <f>BDE17/BDC17</f>
        <v>0</v>
      </c>
      <c r="BDG17" s="508">
        <f>'Proy 2022 vs 2019'!JQ16*BDJ$4</f>
        <v>44121.494400000003</v>
      </c>
      <c r="BDH17" s="508">
        <f>'Proy 2022 vs 2019'!JR16*BDJ$4</f>
        <v>30199.7439744</v>
      </c>
      <c r="BDI17" s="579"/>
      <c r="BDJ17" s="580">
        <f>BDI17/BDG17</f>
        <v>0</v>
      </c>
      <c r="BDK17" s="508">
        <f>'Proy 2022 vs 2019'!JQ16*BDN$4</f>
        <v>60667.054800000005</v>
      </c>
      <c r="BDL17" s="508">
        <f>'Proy 2022 vs 2019'!JR16*BDN$4</f>
        <v>41524.647964800002</v>
      </c>
      <c r="BDM17" s="579"/>
      <c r="BDN17" s="580">
        <f>BDM17/BDK17</f>
        <v>0</v>
      </c>
      <c r="BDO17" s="494">
        <f>BCM17+BCQ17+BCU17+BCY17+BDC17+BDG17+BDK17</f>
        <v>275759.34000000003</v>
      </c>
      <c r="BDP17" s="489">
        <f>BCN17+BCR17+BCV17+BCZ17+BDD17+BDH17+BDL17</f>
        <v>188748.39984000003</v>
      </c>
      <c r="BDQ17" s="643">
        <f>BCO17+BCS17+BCW17+BDA17+BDE17+BDI17+BDM17</f>
        <v>0</v>
      </c>
      <c r="BDR17" s="639">
        <f>BDQ17/BDO17</f>
        <v>0</v>
      </c>
      <c r="BDS17" s="508">
        <f>'Proy 2022 vs 2019'!JV16*BDV$4</f>
        <v>39356.234400000001</v>
      </c>
      <c r="BDT17" s="508">
        <f>'Proy 2022 vs 2019'!JW16*BDV$4</f>
        <v>25731.74507904</v>
      </c>
      <c r="BDU17" s="579"/>
      <c r="BDV17" s="580">
        <f>BDU17/BDS17</f>
        <v>0</v>
      </c>
      <c r="BDW17" s="508">
        <f>'Proy 2022 vs 2019'!JV16*BDZ$4</f>
        <v>39356.234400000001</v>
      </c>
      <c r="BDX17" s="508">
        <f>'Proy 2022 vs 2019'!JW16*BDZ$4</f>
        <v>25731.74507904</v>
      </c>
      <c r="BDY17" s="579"/>
      <c r="BDZ17" s="580">
        <f>BDY17/BDW17</f>
        <v>0</v>
      </c>
      <c r="BEA17" s="508">
        <f>'Proy 2022 vs 2019'!JV16*BED$4</f>
        <v>39356.234400000001</v>
      </c>
      <c r="BEB17" s="508">
        <f>'Proy 2022 vs 2019'!JW16*BED$4</f>
        <v>25731.74507904</v>
      </c>
      <c r="BEC17" s="579"/>
      <c r="BED17" s="580">
        <f>BEC17/BEA17</f>
        <v>0</v>
      </c>
      <c r="BEE17" s="508">
        <v>14496.990400000001</v>
      </c>
      <c r="BEF17" s="508">
        <f>'Proy 2022 vs 2019'!JW16*BEH$4</f>
        <v>25731.74507904</v>
      </c>
      <c r="BEG17" s="579"/>
      <c r="BEH17" s="580">
        <f>BEG17/BEE17</f>
        <v>0</v>
      </c>
      <c r="BEI17" s="508">
        <f>'Proy 2022 vs 2019'!JV16*BEL$4</f>
        <v>45915.606800000001</v>
      </c>
      <c r="BEJ17" s="508">
        <f>'Proy 2022 vs 2019'!JW16*BEL$4</f>
        <v>30020.369258880004</v>
      </c>
      <c r="BEK17" s="579"/>
      <c r="BEL17" s="580">
        <f>BEK17/BEI17</f>
        <v>0</v>
      </c>
      <c r="BEM17" s="508">
        <f>'Proy 2022 vs 2019'!JV16*BEP$4</f>
        <v>52474.979200000002</v>
      </c>
      <c r="BEN17" s="508">
        <f>'Proy 2022 vs 2019'!JW16*BEP$4</f>
        <v>34308.993438719997</v>
      </c>
      <c r="BEO17" s="579"/>
      <c r="BEP17" s="580">
        <f>BEO17/BEM17</f>
        <v>0</v>
      </c>
      <c r="BEQ17" s="508">
        <f>'Proy 2022 vs 2019'!JV16*BET$4</f>
        <v>72153.096399999995</v>
      </c>
      <c r="BER17" s="508">
        <f>'Proy 2022 vs 2019'!JW16*BET$4</f>
        <v>47174.865978239999</v>
      </c>
      <c r="BES17" s="579"/>
      <c r="BET17" s="580">
        <f>BES17/BEQ17</f>
        <v>0</v>
      </c>
      <c r="BEU17" s="494">
        <f>BDS17+BDW17+BEA17+BEE17+BEI17+BEM17+BEQ17</f>
        <v>303109.37599999999</v>
      </c>
      <c r="BEV17" s="489">
        <f>BDT17+BDX17+BEB17+BEF17+BEJ17+BEN17+BER17</f>
        <v>214431.208992</v>
      </c>
      <c r="BEW17" s="648">
        <f>BDU17+BDY17+BEC17+BEG17+BEK17+BEO17+BES17</f>
        <v>0</v>
      </c>
      <c r="BEX17" s="639">
        <f>BEW17/BEU17</f>
        <v>0</v>
      </c>
      <c r="BEY17" s="508">
        <f>'Proy 2022 vs 2019'!KF16*BFB$4</f>
        <v>50649.910799999998</v>
      </c>
      <c r="BEZ17" s="508">
        <f>'Proy 2022 vs 2019'!KG16*BFB$4</f>
        <v>39788.475767039999</v>
      </c>
      <c r="BFA17" s="613"/>
      <c r="BFB17" s="580">
        <f>BFA17/BEY17</f>
        <v>0</v>
      </c>
      <c r="BFC17" s="508">
        <f>'Proy 2022 vs 2019'!KF16*BFF$4</f>
        <v>50649.910799999998</v>
      </c>
      <c r="BFD17" s="508">
        <f>'Proy 2022 vs 2019'!KG16*BFF$4</f>
        <v>39788.475767039999</v>
      </c>
      <c r="BFE17" s="613"/>
      <c r="BFF17" s="580">
        <f>BFE17/BFC17</f>
        <v>0</v>
      </c>
      <c r="BFG17" s="508">
        <f>'Proy 2022 vs 2019'!KF16*BFJ$4</f>
        <v>50649.910799999998</v>
      </c>
      <c r="BFH17" s="508">
        <f>'Proy 2022 vs 2019'!KG16*BFJ$4</f>
        <v>39788.475767039999</v>
      </c>
      <c r="BFI17" s="613"/>
      <c r="BFJ17" s="580">
        <f>BFI17/BFG17</f>
        <v>0</v>
      </c>
      <c r="BFK17" s="508">
        <f>'Proy 2022 vs 2019'!KF16*BFN$4</f>
        <v>50649.910799999998</v>
      </c>
      <c r="BFL17" s="508">
        <f>'Proy 2022 vs 2019'!KG16*BFN$4</f>
        <v>39788.475767039999</v>
      </c>
      <c r="BFM17" s="613"/>
      <c r="BFN17" s="580">
        <f>BFM17/BFK17</f>
        <v>0</v>
      </c>
      <c r="BFO17" s="508">
        <f>'Proy 2022 vs 2019'!KF16*BFR$4</f>
        <v>59091.562600000012</v>
      </c>
      <c r="BFP17" s="508">
        <f>'Proy 2022 vs 2019'!KG16*BFR$4</f>
        <v>46419.888394880007</v>
      </c>
      <c r="BFQ17" s="613"/>
      <c r="BFR17" s="580">
        <f>BFQ17/BFO17</f>
        <v>0</v>
      </c>
      <c r="BFS17" s="508">
        <f>'Proy 2022 vs 2019'!KF16*BFV$4</f>
        <v>67533.214400000012</v>
      </c>
      <c r="BFT17" s="508">
        <f>'Proy 2022 vs 2019'!KG16*BFV$4</f>
        <v>53051.301022719999</v>
      </c>
      <c r="BFU17" s="613"/>
      <c r="BFV17" s="580">
        <f>BFU17/BFS17</f>
        <v>0</v>
      </c>
      <c r="BFW17" s="508">
        <f>'Proy 2022 vs 2019'!KF16*BFZ$4</f>
        <v>92858.169800000003</v>
      </c>
      <c r="BFX17" s="508">
        <f>'Proy 2022 vs 2019'!KG16*BFZ$4</f>
        <v>72945.538906240006</v>
      </c>
      <c r="BFY17" s="613"/>
      <c r="BFZ17" s="580">
        <f>BFY17/BFW17</f>
        <v>0</v>
      </c>
      <c r="BGA17" s="494">
        <f>BEY17+BFC17+BFG17+BFK17+BFO17+BFS17+BFW17</f>
        <v>422082.58999999997</v>
      </c>
      <c r="BGB17" s="489">
        <f>BEZ17+BFD17+BFH17+BFL17+BFP17+BFT17+BFX17</f>
        <v>331570.63139200001</v>
      </c>
      <c r="BGC17" s="607">
        <f>BFA17+BFE17+BFI17+BFM17+BFQ17+BFU17+BFY17</f>
        <v>0</v>
      </c>
      <c r="BGD17" s="590">
        <f>BGC17/BGA17</f>
        <v>0</v>
      </c>
      <c r="BGE17" s="508">
        <f>'Proy 2022 vs 2019'!KK16*BGH$4</f>
        <v>63747.118799999997</v>
      </c>
      <c r="BGF17" s="508">
        <f>'Proy 2022 vs 2019'!KL16*BGH$4</f>
        <v>52506.493079039996</v>
      </c>
      <c r="BGG17" s="579"/>
      <c r="BGH17" s="580">
        <f>BGG17/BGE17</f>
        <v>0</v>
      </c>
      <c r="BGI17" s="508">
        <f>'Proy 2022 vs 2019'!KK16*BGL$4</f>
        <v>63747.118799999997</v>
      </c>
      <c r="BGJ17" s="508">
        <f>'Proy 2022 vs 2019'!KL16*BGL$4</f>
        <v>52506.493079039996</v>
      </c>
      <c r="BGK17" s="579"/>
      <c r="BGL17" s="580">
        <f>BGK17/BGI17</f>
        <v>0</v>
      </c>
      <c r="BGM17" s="508">
        <f>'Proy 2022 vs 2019'!KK16*BGP$4</f>
        <v>63747.118799999997</v>
      </c>
      <c r="BGN17" s="508">
        <f>'Proy 2022 vs 2019'!KL16*BGP$4</f>
        <v>52506.493079039996</v>
      </c>
      <c r="BGO17" s="579"/>
      <c r="BGP17" s="580">
        <f>BGO17/BGM17</f>
        <v>0</v>
      </c>
      <c r="BGQ17" s="508">
        <f>'Proy 2022 vs 2019'!KK16*BGT$4</f>
        <v>63747.118799999997</v>
      </c>
      <c r="BGR17" s="508">
        <f>'Proy 2022 vs 2019'!KL16*BGT$4</f>
        <v>52506.493079039996</v>
      </c>
      <c r="BGS17" s="579"/>
      <c r="BGT17" s="580">
        <f>BGS17/BGQ17</f>
        <v>0</v>
      </c>
      <c r="BGU17" s="508">
        <f>'Proy 2022 vs 2019'!KK16*BGX$4</f>
        <v>74371.638600000006</v>
      </c>
      <c r="BGV17" s="508">
        <f>'Proy 2022 vs 2019'!KL16*BGX$4</f>
        <v>61257.575258880002</v>
      </c>
      <c r="BGW17" s="579"/>
      <c r="BGX17" s="580">
        <f>BGW17/BGU17</f>
        <v>0</v>
      </c>
      <c r="BGY17" s="508">
        <f>'Proy 2022 vs 2019'!KK16*BHB$4</f>
        <v>84996.1584</v>
      </c>
      <c r="BGZ17" s="508">
        <f>'Proy 2022 vs 2019'!KL16*BHB$4</f>
        <v>70008.657438719994</v>
      </c>
      <c r="BHA17" s="579"/>
      <c r="BHB17" s="580">
        <f>BHA17/BGY17</f>
        <v>0</v>
      </c>
      <c r="BHC17" s="508">
        <f>'Proy 2022 vs 2019'!KK16*BHF$4</f>
        <v>116869.7178</v>
      </c>
      <c r="BHD17" s="508">
        <f>'Proy 2022 vs 2019'!KL16*BHF$4</f>
        <v>96261.903978239992</v>
      </c>
      <c r="BHE17" s="579"/>
      <c r="BHF17" s="580">
        <f>BHE17/BHC17</f>
        <v>0</v>
      </c>
      <c r="BHG17" s="494">
        <f>BGE17+BGI17+BGM17+BGQ17+BGU17+BGY17+BHC17</f>
        <v>531225.99</v>
      </c>
      <c r="BHH17" s="489">
        <f>BGF17+BGJ17+BGN17+BGR17+BGV17+BGZ17+BHD17</f>
        <v>437554.10899199994</v>
      </c>
      <c r="BHI17" s="608">
        <f>BGG17+BGK17+BGO17+BGS17+BGW17+BHA17+BHE17</f>
        <v>0</v>
      </c>
      <c r="BHJ17" s="590">
        <f>BHI17/BHG17</f>
        <v>0</v>
      </c>
      <c r="BHK17" s="508">
        <f>'Proy 2022 vs 2019'!KP16*BHN$4</f>
        <v>77979.295199999993</v>
      </c>
      <c r="BHL17" s="508">
        <f>'Proy 2022 vs 2019'!KQ16*BHN$4</f>
        <v>68028.313953599994</v>
      </c>
      <c r="BHM17" s="579"/>
      <c r="BHN17" s="580">
        <f>BHM17/BHK17</f>
        <v>0</v>
      </c>
      <c r="BHO17" s="508">
        <f>'Proy 2022 vs 2019'!KP16*BHR$4</f>
        <v>77979.295199999993</v>
      </c>
      <c r="BHP17" s="508">
        <f>'Proy 2022 vs 2019'!KQ16*BHR$4</f>
        <v>68028.313953599994</v>
      </c>
      <c r="BHQ17" s="579"/>
      <c r="BHR17" s="580">
        <f>BHQ17/BHO17</f>
        <v>0</v>
      </c>
      <c r="BHS17" s="508">
        <f>'Proy 2022 vs 2019'!KP16*BHV$4</f>
        <v>77979.295199999993</v>
      </c>
      <c r="BHT17" s="508">
        <f>'Proy 2022 vs 2019'!KQ16*BHV$4</f>
        <v>68028.313953599994</v>
      </c>
      <c r="BHU17" s="579"/>
      <c r="BHV17" s="580">
        <f>BHU17/BHS17</f>
        <v>0</v>
      </c>
      <c r="BHW17" s="508">
        <f>'Proy 2022 vs 2019'!KP16*BHZ$4</f>
        <v>77979.295199999993</v>
      </c>
      <c r="BHX17" s="508">
        <f>'Proy 2022 vs 2019'!KQ16*BHZ$4</f>
        <v>68028.313953599994</v>
      </c>
      <c r="BHY17" s="579"/>
      <c r="BHZ17" s="580">
        <f>BHY17/BHW17</f>
        <v>0</v>
      </c>
      <c r="BIA17" s="508">
        <f>'Proy 2022 vs 2019'!KP16*BID$4</f>
        <v>90975.844400000002</v>
      </c>
      <c r="BIB17" s="508">
        <f>'Proy 2022 vs 2019'!KQ16*BID$4</f>
        <v>79366.366279199996</v>
      </c>
      <c r="BIC17" s="579"/>
      <c r="BID17" s="580">
        <f>BIC17/BIA17</f>
        <v>0</v>
      </c>
      <c r="BIE17" s="508">
        <f>'Proy 2022 vs 2019'!KP16*BIH$4</f>
        <v>103972.3936</v>
      </c>
      <c r="BIF17" s="508">
        <f>'Proy 2022 vs 2019'!KQ16*BIH$4</f>
        <v>90704.418604799997</v>
      </c>
      <c r="BIG17" s="579"/>
      <c r="BIH17" s="580">
        <f>BIG17/BIE17</f>
        <v>0</v>
      </c>
      <c r="BII17" s="508">
        <f>'Proy 2022 vs 2019'!KP16*BIL$4</f>
        <v>142962.04120000001</v>
      </c>
      <c r="BIJ17" s="508">
        <f>'Proy 2022 vs 2019'!KQ16*BIL$4</f>
        <v>124718.57558159999</v>
      </c>
      <c r="BIK17" s="579"/>
      <c r="BIL17" s="580">
        <f>BIK17/BII17</f>
        <v>0</v>
      </c>
      <c r="BIM17" s="494">
        <f>BHK17+BHO17+BHS17+BHW17+BIA17+BIE17+BII17</f>
        <v>649827.46</v>
      </c>
      <c r="BIN17" s="489">
        <f>BHL17+BHP17+BHT17+BHX17+BIB17+BIF17+BIJ17</f>
        <v>566902.61627999996</v>
      </c>
      <c r="BIO17" s="608">
        <f>BHM17+BHQ17+BHU17+BHY17+BIC17+BIG17+BIK17</f>
        <v>0</v>
      </c>
      <c r="BIP17" s="590">
        <f>BIO17/BIM17</f>
        <v>0</v>
      </c>
      <c r="BIQ17" s="508">
        <f>'Proy 2022 vs 2019'!KU16*BIT$4</f>
        <v>54359.395199999999</v>
      </c>
      <c r="BIR17" s="508">
        <f>'Proy 2022 vs 2019'!KV16*BIT$4</f>
        <v>52567.681246079992</v>
      </c>
      <c r="BIS17" s="579"/>
      <c r="BIT17" s="580">
        <f>BIS17/BIQ17</f>
        <v>0</v>
      </c>
      <c r="BIU17" s="508">
        <f>'Proy 2022 vs 2019'!KU16*BIX$4</f>
        <v>54359.395199999999</v>
      </c>
      <c r="BIV17" s="508">
        <f>'Proy 2022 vs 2019'!KV16*BIX$4</f>
        <v>52567.681246079992</v>
      </c>
      <c r="BIW17" s="579"/>
      <c r="BIX17" s="580">
        <f>BIW17/BIU17</f>
        <v>0</v>
      </c>
      <c r="BIY17" s="508">
        <f>'Proy 2022 vs 2019'!KU16*BJB$4</f>
        <v>54359.395199999999</v>
      </c>
      <c r="BIZ17" s="508">
        <f>'Proy 2022 vs 2019'!KV16*BJB$4</f>
        <v>52567.681246079992</v>
      </c>
      <c r="BJA17" s="579"/>
      <c r="BJB17" s="580">
        <f>BJA17/BIY17</f>
        <v>0</v>
      </c>
      <c r="BJC17" s="508">
        <f>'Proy 2022 vs 2019'!KU16*BJF$4</f>
        <v>54359.395199999999</v>
      </c>
      <c r="BJD17" s="508">
        <f>'Proy 2022 vs 2019'!KV16*BJF$4</f>
        <v>52567.681246079992</v>
      </c>
      <c r="BJE17" s="579"/>
      <c r="BJF17" s="580">
        <f>BJE17/BJC17</f>
        <v>0</v>
      </c>
      <c r="BJG17" s="508">
        <f>'Proy 2022 vs 2019'!KU16*BJJ$4</f>
        <v>63419.294400000006</v>
      </c>
      <c r="BJH17" s="508">
        <f>'Proy 2022 vs 2019'!KV16*BJJ$4</f>
        <v>61328.961453759999</v>
      </c>
      <c r="BJI17" s="579"/>
      <c r="BJJ17" s="580">
        <f>BJI17/BJG17</f>
        <v>0</v>
      </c>
      <c r="BJK17" s="508">
        <f>'Proy 2022 vs 2019'!KU16*BJN$4</f>
        <v>72479.193599999999</v>
      </c>
      <c r="BJL17" s="508">
        <f>'Proy 2022 vs 2019'!KV16*BJN$4</f>
        <v>70090.241661439999</v>
      </c>
      <c r="BJM17" s="579"/>
      <c r="BJN17" s="580">
        <f>BJM17/BJK17</f>
        <v>0</v>
      </c>
      <c r="BJO17" s="508">
        <f>'Proy 2022 vs 2019'!KU16*BJR$4</f>
        <v>99658.891199999998</v>
      </c>
      <c r="BJP17" s="508">
        <f>'Proy 2022 vs 2019'!KV16*BJR$4</f>
        <v>96374.082284479999</v>
      </c>
      <c r="BJQ17" s="579"/>
      <c r="BJR17" s="580">
        <f>BJQ17/BJO17</f>
        <v>0</v>
      </c>
      <c r="BJS17" s="494">
        <f>BIQ17+BIU17+BIY17+BJC17+BJG17+BJK17+BJO17</f>
        <v>452994.96</v>
      </c>
      <c r="BJT17" s="489">
        <f>BIR17+BIV17+BIZ17+BJD17+BJH17+BJL17+BJP17</f>
        <v>438064.01038399996</v>
      </c>
      <c r="BJU17" s="589">
        <f>BIS17+BIW17+BJA17+BJE17+BJI17+BJM17+BJQ17</f>
        <v>0</v>
      </c>
      <c r="BJV17" s="590">
        <f>BJU17/BJS17</f>
        <v>0</v>
      </c>
      <c r="BJW17" s="508">
        <f>'Proy 2022 vs 2019'!KZ16*BJZ$4</f>
        <v>18193.4604</v>
      </c>
      <c r="BJX17" s="508">
        <f>'Proy 2022 vs 2019'!LA16*BJZ$4</f>
        <v>13126.491618240001</v>
      </c>
      <c r="BJY17" s="579"/>
      <c r="BJZ17" s="580">
        <f>BJY17/BJW17</f>
        <v>0</v>
      </c>
      <c r="BKA17" s="508">
        <f>'Proy 2022 vs 2019'!KZ16*BKD$4</f>
        <v>18193.4604</v>
      </c>
      <c r="BKB17" s="508">
        <f>'Proy 2022 vs 2019'!LA16*BKD$4</f>
        <v>13126.491618240001</v>
      </c>
      <c r="BKC17" s="579"/>
      <c r="BKD17" s="580">
        <f>BKC17/BKA17</f>
        <v>0</v>
      </c>
      <c r="BKE17" s="508">
        <f>'Proy 2022 vs 2019'!KZ16*BKH$4</f>
        <v>18193.4604</v>
      </c>
      <c r="BKF17" s="508">
        <f>'Proy 2022 vs 2019'!LA16*BKH$4</f>
        <v>13126.491618240001</v>
      </c>
      <c r="BKG17" s="579"/>
      <c r="BKH17" s="580">
        <f>BKG17/BKE17</f>
        <v>0</v>
      </c>
      <c r="BKI17" s="508">
        <f>'Proy 2022 vs 2019'!KZ16*BKL$4</f>
        <v>18193.4604</v>
      </c>
      <c r="BKJ17" s="508">
        <f>'Proy 2022 vs 2019'!LA16*BKL$4</f>
        <v>13126.491618240001</v>
      </c>
      <c r="BKK17" s="579"/>
      <c r="BKL17" s="580">
        <f>BKK17/BKI17</f>
        <v>0</v>
      </c>
      <c r="BKM17" s="508">
        <f>'Proy 2022 vs 2019'!KZ16*BKP$4</f>
        <v>21225.703800000003</v>
      </c>
      <c r="BKN17" s="508">
        <f>'Proy 2022 vs 2019'!LA16*BKP$4</f>
        <v>15314.240221280004</v>
      </c>
      <c r="BKO17" s="579"/>
      <c r="BKP17" s="580">
        <f>BKO17/BKM17</f>
        <v>0</v>
      </c>
      <c r="BKQ17" s="508">
        <f>'Proy 2022 vs 2019'!KZ16*BKT$4</f>
        <v>24257.947200000002</v>
      </c>
      <c r="BKR17" s="508">
        <f>'Proy 2022 vs 2019'!LA16*BKT$4</f>
        <v>17501.988824320004</v>
      </c>
      <c r="BKS17" s="579"/>
      <c r="BKT17" s="580">
        <f>BKS17/BKQ17</f>
        <v>0</v>
      </c>
      <c r="BKU17" s="508">
        <f>'Proy 2022 vs 2019'!KZ16*BKX$4</f>
        <v>33354.6774</v>
      </c>
      <c r="BKV17" s="508">
        <f>'Proy 2022 vs 2019'!LA16*BKX$4</f>
        <v>24065.234633440003</v>
      </c>
      <c r="BKW17" s="579"/>
      <c r="BKX17" s="580">
        <f>BKW17/BKU17</f>
        <v>0</v>
      </c>
      <c r="BKY17" s="494">
        <f>BJW17+BKA17+BKE17+BKI17+BKM17+BKQ17+BKU17</f>
        <v>151612.16999999998</v>
      </c>
      <c r="BKZ17" s="489">
        <f>BJX17+BKB17+BKF17+BKJ17+BKN17+BKR17+BKV17</f>
        <v>109387.43015200002</v>
      </c>
      <c r="BLA17" s="589">
        <f>BJY17+BKC17+BKG17+BKK17+BKO17+BKS17+BKW17</f>
        <v>0</v>
      </c>
      <c r="BLB17" s="590">
        <f>BLA17/BKY17</f>
        <v>0</v>
      </c>
    </row>
    <row r="18" spans="2:1666" ht="19.5" customHeight="1">
      <c r="B18" s="713" t="s">
        <v>20</v>
      </c>
      <c r="C18" s="508">
        <f>'Proy 2022 vs 2019'!$C$6*$F$4</f>
        <v>9529.1268</v>
      </c>
      <c r="D18" s="508">
        <f>'Proy 2022 vs 2019'!D17*$F$4</f>
        <v>5730.8406839999998</v>
      </c>
      <c r="E18" s="613"/>
      <c r="F18" s="580">
        <f>E18/C18</f>
        <v>0</v>
      </c>
      <c r="G18" s="738">
        <f>'Proy 2022 vs 2019'!C17*$J$4</f>
        <v>6587.1732000000002</v>
      </c>
      <c r="H18" s="508">
        <f>'Proy 2022 vs 2019'!D17*$J$4</f>
        <v>5730.8406839999998</v>
      </c>
      <c r="I18" s="613"/>
      <c r="J18" s="580">
        <f>I18/G18</f>
        <v>0</v>
      </c>
      <c r="K18" s="508">
        <f>'Proy 2022 vs 2019'!C17*$N$4</f>
        <v>6587.1732000000002</v>
      </c>
      <c r="L18" s="508">
        <f>'Proy 2022 vs 2019'!D17*N$4</f>
        <v>5730.8406839999998</v>
      </c>
      <c r="M18" s="613"/>
      <c r="N18" s="580">
        <f>M18/K18</f>
        <v>0</v>
      </c>
      <c r="O18" s="508">
        <f>'Proy 2022 vs 2019'!C17*R$4</f>
        <v>6587.1732000000002</v>
      </c>
      <c r="P18" s="508">
        <f>'Proy 2022 vs 2019'!D17*$R$4</f>
        <v>5730.8406839999998</v>
      </c>
      <c r="Q18" s="613"/>
      <c r="R18" s="580">
        <f>Q18/O18</f>
        <v>0</v>
      </c>
      <c r="S18" s="508">
        <f>'Proy 2022 vs 2019'!C17*V$4</f>
        <v>7685.0354000000007</v>
      </c>
      <c r="T18" s="508">
        <f>'Proy 2022 vs 2019'!D17*V$4</f>
        <v>6685.9807980000005</v>
      </c>
      <c r="U18" s="613"/>
      <c r="V18" s="580">
        <f>U18/S18</f>
        <v>0</v>
      </c>
      <c r="W18" s="508">
        <f>'Proy 2022 vs 2019'!C17*Z$4</f>
        <v>8782.8976000000002</v>
      </c>
      <c r="X18" s="508">
        <f>'Proy 2022 vs 2019'!D17*Z$4</f>
        <v>7641.1209120000003</v>
      </c>
      <c r="Y18" s="613"/>
      <c r="Z18" s="580">
        <f>Y18/W18</f>
        <v>0</v>
      </c>
      <c r="AA18" s="508">
        <f>'Proy 2022 vs 2019'!C17*AD$4</f>
        <v>12076.484200000001</v>
      </c>
      <c r="AB18" s="508">
        <f>'Proy 2022 vs 2019'!D17*AD$4</f>
        <v>10506.541254</v>
      </c>
      <c r="AC18" s="613"/>
      <c r="AD18" s="580">
        <f>AC18/AA18</f>
        <v>0</v>
      </c>
      <c r="AE18" s="494">
        <f>C18+G18+K18+O18+S18+W18+AA18</f>
        <v>57835.063600000001</v>
      </c>
      <c r="AF18" s="489">
        <f>D18+H18+L18+P18+T18+X18+AB18</f>
        <v>47757.005699999994</v>
      </c>
      <c r="AG18" s="607">
        <f>E18+I18+M18+Q18+U18+Y18+AC18</f>
        <v>0</v>
      </c>
      <c r="AH18" s="590">
        <f>AG18/AE18</f>
        <v>0</v>
      </c>
      <c r="AI18" s="508">
        <f>'Proy 2022 vs 2019'!H17*AL$4</f>
        <v>5417.5007999999998</v>
      </c>
      <c r="AJ18" s="526">
        <f>'Proy 2022 vs 2019'!I17*AL$4</f>
        <v>4713.2256959999995</v>
      </c>
      <c r="AK18" s="579"/>
      <c r="AL18" s="580">
        <f>AK18/AI18</f>
        <v>0</v>
      </c>
      <c r="AM18" s="508">
        <f>'Proy 2022 vs 2019'!H17*AP$4</f>
        <v>5417.5007999999998</v>
      </c>
      <c r="AN18" s="508">
        <f>'Proy 2022 vs 2019'!I17*AP$4</f>
        <v>4713.2256959999995</v>
      </c>
      <c r="AO18" s="579"/>
      <c r="AP18" s="580">
        <f>AO18/AM18</f>
        <v>0</v>
      </c>
      <c r="AQ18" s="508">
        <f>'Proy 2022 vs 2019'!H17*AT$4</f>
        <v>5417.5007999999998</v>
      </c>
      <c r="AR18" s="508">
        <f>'Proy 2022 vs 2019'!I17*AT$4</f>
        <v>4713.2256959999995</v>
      </c>
      <c r="AS18" s="579"/>
      <c r="AT18" s="580">
        <f>AS18/AQ18</f>
        <v>0</v>
      </c>
      <c r="AU18" s="508">
        <f>'Proy 2022 vs 2019'!H17*AX$4</f>
        <v>5417.5007999999998</v>
      </c>
      <c r="AV18" s="508">
        <f>'Proy 2022 vs 2019'!I17*AX$4</f>
        <v>4713.2256959999995</v>
      </c>
      <c r="AW18" s="579"/>
      <c r="AX18" s="580">
        <f>AW18/AU18</f>
        <v>0</v>
      </c>
      <c r="AY18" s="508">
        <f>'Proy 2022 vs 2019'!H17*BB$4</f>
        <v>6320.4175999999998</v>
      </c>
      <c r="AZ18" s="508">
        <f>'Proy 2022 vs 2019'!I17*BB$4</f>
        <v>5498.763312</v>
      </c>
      <c r="BA18" s="579"/>
      <c r="BB18" s="580">
        <f>BA18/AY18</f>
        <v>0</v>
      </c>
      <c r="BC18" s="508">
        <f>'Proy 2022 vs 2019'!H17*BF$4</f>
        <v>7223.3343999999997</v>
      </c>
      <c r="BD18" s="508">
        <f>'Proy 2022 vs 2019'!I17*BF$4</f>
        <v>6284.3009279999997</v>
      </c>
      <c r="BE18" s="579"/>
      <c r="BF18" s="580">
        <f>BE18/BC18</f>
        <v>0</v>
      </c>
      <c r="BG18" s="508">
        <f>'Proy 2022 vs 2019'!H17*BJ$4</f>
        <v>9932.0847999999987</v>
      </c>
      <c r="BH18" s="508">
        <f>'Proy 2022 vs 2019'!I17*BJ$4</f>
        <v>8640.9137759999994</v>
      </c>
      <c r="BI18" s="579"/>
      <c r="BJ18" s="580">
        <f>BI18/BG18</f>
        <v>0</v>
      </c>
      <c r="BK18" s="494">
        <f>AI18+AM18+AQ18+AU18+AY18+BC18+BG18</f>
        <v>45145.84</v>
      </c>
      <c r="BL18" s="489">
        <f>AJ18+AN18+AR18+AV18+AZ18+BD18+BH18</f>
        <v>39276.880799999999</v>
      </c>
      <c r="BM18" s="608">
        <f>AK18+AO18+AS18+AW18+BA18+BE18+BI18</f>
        <v>0</v>
      </c>
      <c r="BN18" s="590">
        <f>BM18/BK18</f>
        <v>0</v>
      </c>
      <c r="BO18" s="508">
        <f>'Proy 2022 vs 2019'!M17*BR$4</f>
        <v>5308.9560000000001</v>
      </c>
      <c r="BP18" s="508">
        <f>'Proy 2022 vs 2019'!N17*BR$4</f>
        <v>4618.7917200000002</v>
      </c>
      <c r="BQ18" s="579"/>
      <c r="BR18" s="580">
        <f>BQ18/BO18</f>
        <v>0</v>
      </c>
      <c r="BS18" s="508">
        <f>'Proy 2022 vs 2019'!M17*BV$4</f>
        <v>5308.9560000000001</v>
      </c>
      <c r="BT18" s="508">
        <f>'Proy 2022 vs 2019'!N17*BV$4</f>
        <v>4618.7917200000002</v>
      </c>
      <c r="BU18" s="579"/>
      <c r="BV18" s="580">
        <f>BU18/BS18</f>
        <v>0</v>
      </c>
      <c r="BW18" s="508">
        <f>'Proy 2022 vs 2019'!M17*BZ$4</f>
        <v>5308.9560000000001</v>
      </c>
      <c r="BX18" s="508">
        <f>'Proy 2022 vs 2019'!N17*BZ$4</f>
        <v>4618.7917200000002</v>
      </c>
      <c r="BY18" s="579"/>
      <c r="BZ18" s="580">
        <f>BY18/BW18</f>
        <v>0</v>
      </c>
      <c r="CA18" s="508">
        <f>'Proy 2022 vs 2019'!M17*CD$4</f>
        <v>5308.9560000000001</v>
      </c>
      <c r="CB18" s="508">
        <f>'Proy 2022 vs 2019'!N17*CD$4</f>
        <v>4618.7917200000002</v>
      </c>
      <c r="CC18" s="579"/>
      <c r="CD18" s="580">
        <f>CC18/CA18</f>
        <v>0</v>
      </c>
      <c r="CE18" s="508">
        <f>'Proy 2022 vs 2019'!M17*CH$4</f>
        <v>6193.7820000000011</v>
      </c>
      <c r="CF18" s="508">
        <f>'Proy 2022 vs 2019'!N17*CH$4</f>
        <v>5388.5903400000007</v>
      </c>
      <c r="CG18" s="579"/>
      <c r="CH18" s="580">
        <f>CG18/CE18</f>
        <v>0</v>
      </c>
      <c r="CI18" s="508">
        <f>'Proy 2022 vs 2019'!M17*CL$4</f>
        <v>7078.6080000000002</v>
      </c>
      <c r="CJ18" s="508">
        <f>'Proy 2022 vs 2019'!N17*CL$4</f>
        <v>6158.3889600000011</v>
      </c>
      <c r="CK18" s="579"/>
      <c r="CL18" s="580">
        <f>CK18/CI18</f>
        <v>0</v>
      </c>
      <c r="CM18" s="508">
        <f>'Proy 2022 vs 2019'!M17*CP$4</f>
        <v>9733.0860000000011</v>
      </c>
      <c r="CN18" s="508">
        <f>'Proy 2022 vs 2019'!N17*CP$4</f>
        <v>8467.7848200000008</v>
      </c>
      <c r="CO18" s="579"/>
      <c r="CP18" s="580">
        <f>CO18/CM18</f>
        <v>0</v>
      </c>
      <c r="CQ18" s="494">
        <f>BO18+BS18+BW18+CA18+CE18+CI18+CM18</f>
        <v>44241.3</v>
      </c>
      <c r="CR18" s="489">
        <f>BP18+BT18+BX18+CB18+CF18+CJ18+CN18</f>
        <v>38489.930999999997</v>
      </c>
      <c r="CS18" s="608">
        <f>BQ18+BU18+BY18+CC18+CG18+CK18+CO18</f>
        <v>0</v>
      </c>
      <c r="CT18" s="590">
        <f>CS18/CQ18</f>
        <v>0</v>
      </c>
      <c r="CU18" s="508">
        <f>'Proy 2022 vs 2019'!R17*CX$4</f>
        <v>5460.0407999999998</v>
      </c>
      <c r="CV18" s="508">
        <f>'Proy 2022 vs 2019'!S17*CX$4</f>
        <v>3658.2273359999999</v>
      </c>
      <c r="CW18" s="579"/>
      <c r="CX18" s="580">
        <f>CW18/CU18</f>
        <v>0</v>
      </c>
      <c r="CY18" s="508">
        <f>'Proy 2022 vs 2019'!R17*DB$4</f>
        <v>5460.0407999999998</v>
      </c>
      <c r="CZ18" s="508">
        <f>'Proy 2022 vs 2019'!S17*DB$4</f>
        <v>3658.2273359999999</v>
      </c>
      <c r="DA18" s="579"/>
      <c r="DB18" s="580">
        <f>DA18/CY18</f>
        <v>0</v>
      </c>
      <c r="DC18" s="508">
        <f>'Proy 2022 vs 2019'!R17*DF$4</f>
        <v>5460.0407999999998</v>
      </c>
      <c r="DD18" s="508">
        <f>'Proy 2022 vs 2019'!S17*DF$4</f>
        <v>3658.2273359999999</v>
      </c>
      <c r="DE18" s="579"/>
      <c r="DF18" s="580">
        <f>DE18/DC18</f>
        <v>0</v>
      </c>
      <c r="DG18" s="508">
        <f>'Proy 2022 vs 2019'!R17*DJ$4</f>
        <v>5460.0407999999998</v>
      </c>
      <c r="DH18" s="508">
        <f>'Proy 2022 vs 2019'!S17*DJ$4</f>
        <v>3658.2273359999999</v>
      </c>
      <c r="DI18" s="579"/>
      <c r="DJ18" s="580">
        <f>DI18/DG18</f>
        <v>0</v>
      </c>
      <c r="DK18" s="508">
        <f>'Proy 2022 vs 2019'!R17*DN$4</f>
        <v>6370.0475999999999</v>
      </c>
      <c r="DL18" s="508">
        <f>'Proy 2022 vs 2019'!S17*DN$4</f>
        <v>4267.9318920000005</v>
      </c>
      <c r="DM18" s="579"/>
      <c r="DN18" s="580">
        <f>DM18/DK18</f>
        <v>0</v>
      </c>
      <c r="DO18" s="508">
        <f>'Proy 2022 vs 2019'!R17*DR$4</f>
        <v>7280.0544</v>
      </c>
      <c r="DP18" s="508">
        <f>'Proy 2022 vs 2019'!S17*DR$4</f>
        <v>4877.6364480000002</v>
      </c>
      <c r="DQ18" s="579"/>
      <c r="DR18" s="580">
        <f>DQ18/DO18</f>
        <v>0</v>
      </c>
      <c r="DS18" s="508">
        <f>'Proy 2022 vs 2019'!R17*DV$4</f>
        <v>10010.074799999999</v>
      </c>
      <c r="DT18" s="508">
        <f>'Proy 2022 vs 2019'!S17*DV$4</f>
        <v>6706.7501160000002</v>
      </c>
      <c r="DU18" s="579"/>
      <c r="DV18" s="580">
        <f>DU18/DS18</f>
        <v>0</v>
      </c>
      <c r="DW18" s="494">
        <f>CU18+CY18+DC18+DG18+DK18+DO18+DS18</f>
        <v>45500.34</v>
      </c>
      <c r="DX18" s="489">
        <f>CV18+CZ18+DD18+DH18+DL18+DP18+DT18</f>
        <v>30485.227800000001</v>
      </c>
      <c r="DY18" s="589">
        <f>CW18+DA18+DE18+DI18+DM18+DQ18+DU18</f>
        <v>0</v>
      </c>
      <c r="DZ18" s="590">
        <f>DY18/DW18</f>
        <v>0</v>
      </c>
      <c r="EA18" s="508">
        <f>'Proy 2022 vs 2019'!AB17*ED$4</f>
        <v>6159.9816000000001</v>
      </c>
      <c r="EB18" s="508">
        <f>'Proy 2022 vs 2019'!AC17*ED$4</f>
        <v>4127.187672</v>
      </c>
      <c r="EC18" s="613"/>
      <c r="ED18" s="580">
        <f>EC18/EA18</f>
        <v>0</v>
      </c>
      <c r="EE18" s="508">
        <f>'Proy 2022 vs 2019'!AB17*EH$4</f>
        <v>6159.9816000000001</v>
      </c>
      <c r="EF18" s="508">
        <f>'Proy 2022 vs 2019'!AC17*EH$4</f>
        <v>4127.187672</v>
      </c>
      <c r="EG18" s="579"/>
      <c r="EH18" s="580">
        <f>EG18/EE18</f>
        <v>0</v>
      </c>
      <c r="EI18" s="508">
        <f>'Proy 2022 vs 2019'!AB17*EL$4</f>
        <v>6159.9816000000001</v>
      </c>
      <c r="EJ18" s="508">
        <f>'Proy 2022 vs 2019'!AC17*EL$4</f>
        <v>4127.187672</v>
      </c>
      <c r="EK18" s="579"/>
      <c r="EL18" s="580">
        <f>EK18/EI18</f>
        <v>0</v>
      </c>
      <c r="EM18" s="508">
        <f>'Proy 2022 vs 2019'!AB17*EP$4</f>
        <v>6159.9816000000001</v>
      </c>
      <c r="EN18" s="508">
        <f>'Proy 2022 vs 2019'!AC17*EP$4</f>
        <v>4127.187672</v>
      </c>
      <c r="EO18" s="579"/>
      <c r="EP18" s="580">
        <f>EO18/EM18</f>
        <v>0</v>
      </c>
      <c r="EQ18" s="508">
        <f>'Proy 2022 vs 2019'!AB17*ET$4</f>
        <v>7186.6452000000008</v>
      </c>
      <c r="ER18" s="508">
        <f>'Proy 2022 vs 2019'!AC17*ET$4</f>
        <v>4815.0522840000012</v>
      </c>
      <c r="ES18" s="579"/>
      <c r="ET18" s="580">
        <f>ES18/EQ18</f>
        <v>0</v>
      </c>
      <c r="EU18" s="508">
        <f>'Proy 2022 vs 2019'!AB17*EX$4</f>
        <v>8213.3088000000007</v>
      </c>
      <c r="EV18" s="508">
        <f>'Proy 2022 vs 2019'!AC17*EX$4</f>
        <v>5502.9168960000006</v>
      </c>
      <c r="EW18" s="579"/>
      <c r="EX18" s="580">
        <f>EW18/EU18</f>
        <v>0</v>
      </c>
      <c r="EY18" s="508">
        <f>'Proy 2022 vs 2019'!AB17*FB$4</f>
        <v>11293.2996</v>
      </c>
      <c r="EZ18" s="508">
        <f>'Proy 2022 vs 2019'!AC17*FB$4</f>
        <v>7566.5107320000006</v>
      </c>
      <c r="FA18" s="579"/>
      <c r="FB18" s="580">
        <f>FA18/EY18</f>
        <v>0</v>
      </c>
      <c r="FC18" s="494">
        <f>EA18+EE18+EI18+EM18+EQ18+EU18+EY18</f>
        <v>51333.18</v>
      </c>
      <c r="FD18" s="489">
        <f>EB18+EF18+EJ18+EN18+ER18+EV18+EZ18</f>
        <v>34393.230600000003</v>
      </c>
      <c r="FE18" s="670">
        <f>EC18+EG18+EK18+EO18+ES18+EW18+FA18</f>
        <v>0</v>
      </c>
      <c r="FF18" s="663">
        <f>FE18/FC18</f>
        <v>0</v>
      </c>
      <c r="FG18" s="508">
        <f>'Proy 2022 vs 2019'!AG17*FJ$4</f>
        <v>7537.1555999999991</v>
      </c>
      <c r="FH18" s="508">
        <f>'Proy 2022 vs 2019'!AH17*FJ$4</f>
        <v>5276.0089199999993</v>
      </c>
      <c r="FI18" s="579"/>
      <c r="FJ18" s="580">
        <f>FI18/FG18</f>
        <v>0</v>
      </c>
      <c r="FK18" s="508">
        <f>'Proy 2022 vs 2019'!AG17*FN$4</f>
        <v>7537.1555999999991</v>
      </c>
      <c r="FL18" s="508">
        <f>'Proy 2022 vs 2019'!AH17*FN$4</f>
        <v>5276.0089199999993</v>
      </c>
      <c r="FM18" s="579"/>
      <c r="FN18" s="580">
        <f>FM18/FK18</f>
        <v>0</v>
      </c>
      <c r="FO18" s="508">
        <f>'Proy 2022 vs 2019'!AG17*FR$4</f>
        <v>7537.1555999999991</v>
      </c>
      <c r="FP18" s="508">
        <f>'Proy 2022 vs 2019'!AH17*FR$4</f>
        <v>5276.0089199999993</v>
      </c>
      <c r="FQ18" s="579"/>
      <c r="FR18" s="580">
        <f>FQ18/FO18</f>
        <v>0</v>
      </c>
      <c r="FS18" s="508">
        <f>'Proy 2022 vs 2019'!AG17*FV$4</f>
        <v>7537.1555999999991</v>
      </c>
      <c r="FT18" s="508">
        <f>'Proy 2022 vs 2019'!AH17*FV$4</f>
        <v>5276.0089199999993</v>
      </c>
      <c r="FU18" s="579"/>
      <c r="FV18" s="580">
        <f>FU18/FS18</f>
        <v>0</v>
      </c>
      <c r="FW18" s="508">
        <f>'Proy 2022 vs 2019'!AG17*FZ$4</f>
        <v>8793.3482000000004</v>
      </c>
      <c r="FX18" s="508">
        <f>'Proy 2022 vs 2019'!AH17*FZ$4</f>
        <v>6155.3437400000003</v>
      </c>
      <c r="FY18" s="579"/>
      <c r="FZ18" s="580">
        <f>FY18/FW18</f>
        <v>0</v>
      </c>
      <c r="GA18" s="508">
        <f>'Proy 2022 vs 2019'!AG17*GD$4</f>
        <v>10049.540800000001</v>
      </c>
      <c r="GB18" s="508">
        <f>'Proy 2022 vs 2019'!AH17*GD$4</f>
        <v>7034.6785599999994</v>
      </c>
      <c r="GC18" s="579"/>
      <c r="GD18" s="580">
        <f>GC18/GA18</f>
        <v>0</v>
      </c>
      <c r="GE18" s="508">
        <f>'Proy 2022 vs 2019'!AG17*GH$4</f>
        <v>13818.1186</v>
      </c>
      <c r="GF18" s="508">
        <f>'Proy 2022 vs 2019'!AH17*GH$4</f>
        <v>9672.6830199999986</v>
      </c>
      <c r="GG18" s="579"/>
      <c r="GH18" s="580">
        <f>GG18/GE18</f>
        <v>0</v>
      </c>
      <c r="GI18" s="494">
        <f>FG18+FK18+FO18+FS18+FW18+GA18+GE18</f>
        <v>62809.630000000005</v>
      </c>
      <c r="GJ18" s="489">
        <f>FH18+FL18+FP18+FT18+FX18+GB18+GF18</f>
        <v>43966.740999999995</v>
      </c>
      <c r="GK18" s="671">
        <f>FI18+FM18+FQ18+FU18+FY18+GC18+GG18</f>
        <v>0</v>
      </c>
      <c r="GL18" s="663">
        <f>GK18/GI18</f>
        <v>0</v>
      </c>
      <c r="GM18" s="508">
        <f>'Proy 2022 vs 2019'!AL17*GP$4</f>
        <v>5290.1292000000003</v>
      </c>
      <c r="GN18" s="508">
        <f>'Proy 2022 vs 2019'!AM17*GP$4</f>
        <v>3755.991732</v>
      </c>
      <c r="GO18" s="579"/>
      <c r="GP18" s="580">
        <f>GO18/GM18</f>
        <v>0</v>
      </c>
      <c r="GQ18" s="508">
        <f>'Proy 2022 vs 2019'!AL17*GT$4</f>
        <v>5290.1292000000003</v>
      </c>
      <c r="GR18" s="508">
        <f>'Proy 2022 vs 2019'!AM17*GT$4</f>
        <v>3755.991732</v>
      </c>
      <c r="GS18" s="579"/>
      <c r="GT18" s="580">
        <f>GS18/GQ18</f>
        <v>0</v>
      </c>
      <c r="GU18" s="508">
        <f>'Proy 2022 vs 2019'!AL17*GX$4</f>
        <v>5290.1292000000003</v>
      </c>
      <c r="GV18" s="508">
        <f>'Proy 2022 vs 2019'!AM17*GX$4</f>
        <v>3755.991732</v>
      </c>
      <c r="GW18" s="579"/>
      <c r="GX18" s="580">
        <f>GW18/GU18</f>
        <v>0</v>
      </c>
      <c r="GY18" s="508">
        <f>'Proy 2022 vs 2019'!AL17*HB$4</f>
        <v>5290.1292000000003</v>
      </c>
      <c r="GZ18" s="508">
        <f>'Proy 2022 vs 2019'!AM17*HB$4</f>
        <v>3755.991732</v>
      </c>
      <c r="HA18" s="579"/>
      <c r="HB18" s="580">
        <f>HA18/GY18</f>
        <v>0</v>
      </c>
      <c r="HC18" s="508">
        <f>'Proy 2022 vs 2019'!AL17*HF$4</f>
        <v>6171.8174000000008</v>
      </c>
      <c r="HD18" s="508">
        <f>'Proy 2022 vs 2019'!AM17*HF$4</f>
        <v>4381.9903540000005</v>
      </c>
      <c r="HE18" s="579"/>
      <c r="HF18" s="580">
        <f>HE18/HC18</f>
        <v>0</v>
      </c>
      <c r="HG18" s="508">
        <f>'Proy 2022 vs 2019'!AL17*HJ$4</f>
        <v>7053.5056000000004</v>
      </c>
      <c r="HH18" s="508">
        <f>'Proy 2022 vs 2019'!AM17*HJ$4</f>
        <v>5007.9889760000005</v>
      </c>
      <c r="HI18" s="579"/>
      <c r="HJ18" s="580">
        <f>HI18/HG18</f>
        <v>0</v>
      </c>
      <c r="HK18" s="508">
        <f>'Proy 2022 vs 2019'!AL17*HN$4</f>
        <v>9698.5702000000001</v>
      </c>
      <c r="HL18" s="508">
        <f>'Proy 2022 vs 2019'!AM17*HN$4</f>
        <v>6885.9848420000008</v>
      </c>
      <c r="HM18" s="579"/>
      <c r="HN18" s="580">
        <f>HM18/HK18</f>
        <v>0</v>
      </c>
      <c r="HO18" s="494">
        <f>GM18+GQ18+GU18+GY18+HC18+HG18+HK18</f>
        <v>44084.41</v>
      </c>
      <c r="HP18" s="489">
        <f>GN18+GR18+GV18+GZ18+HD18+HH18+HL18</f>
        <v>31299.931100000002</v>
      </c>
      <c r="HQ18" s="671">
        <f>GO18+GS18+GW18+HA18+HE18+HI18+HM18</f>
        <v>0</v>
      </c>
      <c r="HR18" s="663">
        <f>HQ18/HO18</f>
        <v>0</v>
      </c>
      <c r="HS18" s="508">
        <f>'Proy 2022 vs 2019'!AL17*HV$4</f>
        <v>5290.1292000000003</v>
      </c>
      <c r="HT18" s="508">
        <f>'Proy 2022 vs 2019'!AM17*HV$4</f>
        <v>3755.991732</v>
      </c>
      <c r="HU18" s="579"/>
      <c r="HV18" s="580">
        <f>HU18/HS18</f>
        <v>0</v>
      </c>
      <c r="HW18" s="508">
        <f>'Proy 2022 vs 2019'!AL17*HZ$4</f>
        <v>5290.1292000000003</v>
      </c>
      <c r="HX18" s="508">
        <f>'Proy 2022 vs 2019'!AM17*HZ$4</f>
        <v>3755.991732</v>
      </c>
      <c r="HY18" s="579"/>
      <c r="HZ18" s="580">
        <f>HY18/HW18</f>
        <v>0</v>
      </c>
      <c r="IA18" s="508">
        <f>'Proy 2022 vs 2019'!AL17*ID$4</f>
        <v>5290.1292000000003</v>
      </c>
      <c r="IB18" s="508">
        <f>'Proy 2022 vs 2019'!AM17*ID$4</f>
        <v>3755.991732</v>
      </c>
      <c r="IC18" s="579"/>
      <c r="ID18" s="580">
        <f>IC18/IA18</f>
        <v>0</v>
      </c>
      <c r="IE18" s="508">
        <f>'Proy 2022 vs 2019'!AL17*IH$4</f>
        <v>5290.1292000000003</v>
      </c>
      <c r="IF18" s="508">
        <f>'Proy 2022 vs 2019'!AM17*IH$4</f>
        <v>3755.991732</v>
      </c>
      <c r="IG18" s="579"/>
      <c r="IH18" s="580">
        <f>IG18/IE18</f>
        <v>0</v>
      </c>
      <c r="II18" s="508">
        <f>'Proy 2022 vs 2019'!AL17*IL$4</f>
        <v>6171.8174000000008</v>
      </c>
      <c r="IJ18" s="508">
        <f>'Proy 2022 vs 2019'!AM17*IL$4</f>
        <v>4381.9903540000005</v>
      </c>
      <c r="IK18" s="579"/>
      <c r="IL18" s="580">
        <f>IK18/II18</f>
        <v>0</v>
      </c>
      <c r="IM18" s="508">
        <f>'Proy 2022 vs 2019'!AL17*IP$4</f>
        <v>7053.5056000000004</v>
      </c>
      <c r="IN18" s="508">
        <f>'Proy 2022 vs 2019'!AM17*IP$4</f>
        <v>5007.9889760000005</v>
      </c>
      <c r="IO18" s="579"/>
      <c r="IP18" s="580">
        <f>IO18/IM18</f>
        <v>0</v>
      </c>
      <c r="IQ18" s="508">
        <f>'Proy 2022 vs 2019'!AL17*IT$4</f>
        <v>9698.5702000000001</v>
      </c>
      <c r="IR18" s="508">
        <f>'Proy 2022 vs 2019'!AM17*IT$4</f>
        <v>6885.9848420000008</v>
      </c>
      <c r="IS18" s="579"/>
      <c r="IT18" s="580">
        <f>IS18/IQ18</f>
        <v>0</v>
      </c>
      <c r="IU18" s="494">
        <f>HS18+HW18+IA18+IE18+II18+IM18+IQ18</f>
        <v>44084.41</v>
      </c>
      <c r="IV18" s="489">
        <f>HT18+HX18+IB18+IF18+IJ18+IN18+IR18</f>
        <v>31299.931100000002</v>
      </c>
      <c r="IW18" s="662">
        <f>HU18+HY18+IC18+IG18+IK18+IO18+IS18</f>
        <v>0</v>
      </c>
      <c r="IX18" s="663">
        <f>IW18/IU18</f>
        <v>0</v>
      </c>
      <c r="IY18" s="508">
        <f>'Proy 2022 vs 2019'!BA17*JB$4</f>
        <v>6436.6764000000003</v>
      </c>
      <c r="IZ18" s="508">
        <f>'Proy 2022 vs 2019'!BB17*JB$4</f>
        <v>5020.6075919999994</v>
      </c>
      <c r="JA18" s="613"/>
      <c r="JB18" s="580">
        <f>JA18/IY18</f>
        <v>0</v>
      </c>
      <c r="JC18" s="508">
        <f>'Proy 2022 vs 2019'!BA17*JF$4</f>
        <v>6436.6764000000003</v>
      </c>
      <c r="JD18" s="508">
        <f>'Proy 2022 vs 2019'!BB17*JF$4</f>
        <v>5020.6075919999994</v>
      </c>
      <c r="JE18" s="613"/>
      <c r="JF18" s="580">
        <f>JE18/JC18</f>
        <v>0</v>
      </c>
      <c r="JG18" s="508">
        <f>'Proy 2022 vs 2019'!BA17*JJ$4</f>
        <v>6436.6764000000003</v>
      </c>
      <c r="JH18" s="508">
        <f>'Proy 2022 vs 2019'!BB17*JJ$4</f>
        <v>5020.6075919999994</v>
      </c>
      <c r="JI18" s="613"/>
      <c r="JJ18" s="580">
        <f>JI18/JG18</f>
        <v>0</v>
      </c>
      <c r="JK18" s="508">
        <f>'Proy 2022 vs 2019'!BA17*JN$4</f>
        <v>6436.6764000000003</v>
      </c>
      <c r="JL18" s="508">
        <f>'Proy 2022 vs 2019'!BB17*JN$4</f>
        <v>5020.6075919999994</v>
      </c>
      <c r="JM18" s="613"/>
      <c r="JN18" s="580">
        <f>JM18/JK18</f>
        <v>0</v>
      </c>
      <c r="JO18" s="508">
        <f>'Proy 2022 vs 2019'!BA17*JR$4</f>
        <v>7509.4558000000006</v>
      </c>
      <c r="JP18" s="508">
        <f>'Proy 2022 vs 2019'!BB17*JR$4</f>
        <v>5857.375524000001</v>
      </c>
      <c r="JQ18" s="613"/>
      <c r="JR18" s="580">
        <f>JQ18/JO18</f>
        <v>0</v>
      </c>
      <c r="JS18" s="508">
        <f>'Proy 2022 vs 2019'!BA17*JV$4</f>
        <v>8582.235200000001</v>
      </c>
      <c r="JT18" s="508">
        <f>'Proy 2022 vs 2019'!BB17*JV$4</f>
        <v>6694.1434559999998</v>
      </c>
      <c r="JU18" s="613"/>
      <c r="JV18" s="580">
        <f>JU18/JS18</f>
        <v>0</v>
      </c>
      <c r="JW18" s="508">
        <f>'Proy 2022 vs 2019'!BA17*JZ$4</f>
        <v>11800.573400000001</v>
      </c>
      <c r="JX18" s="508">
        <f>'Proy 2022 vs 2019'!BB17*JZ$4</f>
        <v>9204.4472519999999</v>
      </c>
      <c r="JY18" s="613"/>
      <c r="JZ18" s="580">
        <f>JY18/JW18</f>
        <v>0</v>
      </c>
      <c r="KA18" s="494">
        <f>IY18+JC18+JG18+JK18+JO18+JS18+JW18</f>
        <v>53638.970000000008</v>
      </c>
      <c r="KB18" s="489">
        <f>IZ18+JD18+JH18+JL18+JP18+JT18+JX18</f>
        <v>41838.396599999993</v>
      </c>
      <c r="KC18" s="607">
        <f>JA18+JE18+JI18+JM18+JQ18+JU18+JY18</f>
        <v>0</v>
      </c>
      <c r="KD18" s="590">
        <f>KC18/KA18</f>
        <v>0</v>
      </c>
      <c r="KE18" s="508">
        <f>'Proy 2022 vs 2019'!BF17*KH$4</f>
        <v>6030.2892000000002</v>
      </c>
      <c r="KF18" s="508">
        <f>'Proy 2022 vs 2019'!BG17*KH$4</f>
        <v>4703.6255760000004</v>
      </c>
      <c r="KG18" s="579"/>
      <c r="KH18" s="580">
        <f>KG18/KE18</f>
        <v>0</v>
      </c>
      <c r="KI18" s="508">
        <f>'Proy 2022 vs 2019'!BF17*KL$4</f>
        <v>6030.2892000000002</v>
      </c>
      <c r="KJ18" s="508">
        <f>'Proy 2022 vs 2019'!BG17*KL$4</f>
        <v>4703.6255760000004</v>
      </c>
      <c r="KK18" s="579"/>
      <c r="KL18" s="580">
        <f>KK18/KI18</f>
        <v>0</v>
      </c>
      <c r="KM18" s="508">
        <f>'Proy 2022 vs 2019'!BF17*KP$4</f>
        <v>6030.2892000000002</v>
      </c>
      <c r="KN18" s="508">
        <f>'Proy 2022 vs 2019'!BG17*KP$4</f>
        <v>4703.6255760000004</v>
      </c>
      <c r="KO18" s="579"/>
      <c r="KP18" s="580">
        <f>KO18/KM18</f>
        <v>0</v>
      </c>
      <c r="KQ18" s="508">
        <f>'Proy 2022 vs 2019'!BF17*KT$4</f>
        <v>6030.2892000000002</v>
      </c>
      <c r="KR18" s="508">
        <f>'Proy 2022 vs 2019'!BG17*KT$4</f>
        <v>4703.6255760000004</v>
      </c>
      <c r="KS18" s="579"/>
      <c r="KT18" s="580">
        <f>KS18/KQ18</f>
        <v>0</v>
      </c>
      <c r="KU18" s="508">
        <f>'Proy 2022 vs 2019'!BF17*KX$4</f>
        <v>7035.3374000000013</v>
      </c>
      <c r="KV18" s="508">
        <f>'Proy 2022 vs 2019'!BG17*KX$4</f>
        <v>5487.563172000001</v>
      </c>
      <c r="KW18" s="579"/>
      <c r="KX18" s="580">
        <f>KW18/KU18</f>
        <v>0</v>
      </c>
      <c r="KY18" s="508">
        <f>'Proy 2022 vs 2019'!BF17*LB$4</f>
        <v>8040.3856000000005</v>
      </c>
      <c r="KZ18" s="508">
        <f>'Proy 2022 vs 2019'!BG17*LB$4</f>
        <v>6271.5007680000008</v>
      </c>
      <c r="LA18" s="579"/>
      <c r="LB18" s="580">
        <f>LA18/KY18</f>
        <v>0</v>
      </c>
      <c r="LC18" s="508">
        <f>'Proy 2022 vs 2019'!BF17*LF$4</f>
        <v>11055.530200000001</v>
      </c>
      <c r="LD18" s="508">
        <f>'Proy 2022 vs 2019'!BG17*LF$4</f>
        <v>8623.313556000001</v>
      </c>
      <c r="LE18" s="579"/>
      <c r="LF18" s="580">
        <f>LE18/LC18</f>
        <v>0</v>
      </c>
      <c r="LG18" s="494">
        <f>KE18+KI18+KM18+KQ18+KU18+KY18+LC18</f>
        <v>50252.41</v>
      </c>
      <c r="LH18" s="489">
        <f>KF18+KJ18+KN18+KR18+KV18+KZ18+LD18</f>
        <v>39196.87980000001</v>
      </c>
      <c r="LI18" s="608">
        <f>KG18+KK18+KO18+KS18+KW18+LA18+LE18</f>
        <v>0</v>
      </c>
      <c r="LJ18" s="590">
        <f>LI18/LG18</f>
        <v>0</v>
      </c>
      <c r="LK18" s="508">
        <f>'Proy 2022 vs 2019'!BK17*LN$4</f>
        <v>6099.7007999999996</v>
      </c>
      <c r="LL18" s="508">
        <f>'Proy 2022 vs 2019'!BL17*LN$4</f>
        <v>5489.7307199999996</v>
      </c>
      <c r="LM18" s="579"/>
      <c r="LN18" s="580">
        <f>LM18/LK18</f>
        <v>0</v>
      </c>
      <c r="LO18" s="508">
        <f>'Proy 2022 vs 2019'!BK17*LR$4</f>
        <v>6099.7007999999996</v>
      </c>
      <c r="LP18" s="508">
        <f>'Proy 2022 vs 2019'!BL17*LR$4</f>
        <v>5489.7307199999996</v>
      </c>
      <c r="LQ18" s="579"/>
      <c r="LR18" s="580">
        <f>LQ18/LO18</f>
        <v>0</v>
      </c>
      <c r="LS18" s="508">
        <f>'Proy 2022 vs 2019'!BK17*LV$4</f>
        <v>6099.7007999999996</v>
      </c>
      <c r="LT18" s="508">
        <f>'Proy 2022 vs 2019'!BL17*LV$4</f>
        <v>5489.7307199999996</v>
      </c>
      <c r="LU18" s="579"/>
      <c r="LV18" s="580">
        <f>LU18/LS18</f>
        <v>0</v>
      </c>
      <c r="LW18" s="508">
        <f>'Proy 2022 vs 2019'!BK17*LZ$4</f>
        <v>6099.7007999999996</v>
      </c>
      <c r="LX18" s="508">
        <f>'Proy 2022 vs 2019'!BL17*LZ$4</f>
        <v>5489.7307199999996</v>
      </c>
      <c r="LY18" s="579"/>
      <c r="LZ18" s="580">
        <f>LY18/LW18</f>
        <v>0</v>
      </c>
      <c r="MA18" s="508">
        <f>'Proy 2022 vs 2019'!BK17*MD$4</f>
        <v>7116.3176000000003</v>
      </c>
      <c r="MB18" s="508">
        <f>'Proy 2022 vs 2019'!BL17*MD$4</f>
        <v>6404.685840000001</v>
      </c>
      <c r="MC18" s="579"/>
      <c r="MD18" s="580">
        <f>MC18/MA18</f>
        <v>0</v>
      </c>
      <c r="ME18" s="508">
        <f>'Proy 2022 vs 2019'!BK17*MH$4</f>
        <v>8132.9343999999992</v>
      </c>
      <c r="MF18" s="508">
        <f>'Proy 2022 vs 2019'!BL17*MH$4</f>
        <v>7319.6409600000006</v>
      </c>
      <c r="MG18" s="579"/>
      <c r="MH18" s="580">
        <f>MG18/ME18</f>
        <v>0</v>
      </c>
      <c r="MI18" s="508">
        <f>'Proy 2022 vs 2019'!BK17*ML$4</f>
        <v>11182.784799999999</v>
      </c>
      <c r="MJ18" s="508">
        <f>'Proy 2022 vs 2019'!BL17*ML$4</f>
        <v>10064.50632</v>
      </c>
      <c r="MK18" s="579"/>
      <c r="ML18" s="580">
        <f>MK18/MI18</f>
        <v>0</v>
      </c>
      <c r="MM18" s="494">
        <f>LK18+LO18+LS18+LW18+MA18+ME18+MI18</f>
        <v>50830.84</v>
      </c>
      <c r="MN18" s="489">
        <f>LL18+LP18+LT18+LX18+MB18+MF18+MJ18</f>
        <v>45747.756000000001</v>
      </c>
      <c r="MO18" s="608">
        <f>LM18+LQ18+LU18+LY18+MC18+MG18+MK18</f>
        <v>0</v>
      </c>
      <c r="MP18" s="590">
        <f>MO18/MM18</f>
        <v>0</v>
      </c>
      <c r="MQ18" s="508">
        <f>'Proy 2022 vs 2019'!BP17*MT$4</f>
        <v>6781.6812</v>
      </c>
      <c r="MR18" s="508">
        <f>'Proy 2022 vs 2019'!BQ17*MT$4</f>
        <v>6103.5130800000006</v>
      </c>
      <c r="MS18" s="579"/>
      <c r="MT18" s="580">
        <f>MS18/MQ18</f>
        <v>0</v>
      </c>
      <c r="MU18" s="508">
        <f>'Proy 2022 vs 2019'!BP17*MX$4</f>
        <v>6781.6812</v>
      </c>
      <c r="MV18" s="508">
        <f>'Proy 2022 vs 2019'!BQ17*MX$4</f>
        <v>6103.5130800000006</v>
      </c>
      <c r="MW18" s="579"/>
      <c r="MX18" s="580">
        <f>MW18/MU18</f>
        <v>0</v>
      </c>
      <c r="MY18" s="508">
        <f>'Proy 2022 vs 2019'!BP17*NB$4</f>
        <v>6781.6812</v>
      </c>
      <c r="MZ18" s="508">
        <f>'Proy 2022 vs 2019'!BQ17*NB$4</f>
        <v>6103.5130800000006</v>
      </c>
      <c r="NA18" s="579"/>
      <c r="NB18" s="580">
        <f>NA18/MY18</f>
        <v>0</v>
      </c>
      <c r="NC18" s="508">
        <f>'Proy 2022 vs 2019'!BP17*NF$4</f>
        <v>6781.6812</v>
      </c>
      <c r="ND18" s="508">
        <f>'Proy 2022 vs 2019'!BQ17*NF$4</f>
        <v>6103.5130800000006</v>
      </c>
      <c r="NE18" s="579"/>
      <c r="NF18" s="580">
        <f>NE18/NC18</f>
        <v>0</v>
      </c>
      <c r="NG18" s="508">
        <f>'Proy 2022 vs 2019'!BP17*NJ$4</f>
        <v>7911.961400000001</v>
      </c>
      <c r="NH18" s="508">
        <f>'Proy 2022 vs 2019'!BQ17*NJ$4</f>
        <v>7120.765260000001</v>
      </c>
      <c r="NI18" s="579"/>
      <c r="NJ18" s="580">
        <f>NI18/NG18</f>
        <v>0</v>
      </c>
      <c r="NK18" s="508">
        <f>'Proy 2022 vs 2019'!BP17*NN$4</f>
        <v>9042.2416000000012</v>
      </c>
      <c r="NL18" s="508">
        <f>'Proy 2022 vs 2019'!BQ17*NN$4</f>
        <v>8138.0174400000005</v>
      </c>
      <c r="NM18" s="579"/>
      <c r="NN18" s="580">
        <f>NM18/NK18</f>
        <v>0</v>
      </c>
      <c r="NO18" s="508">
        <f>'Proy 2022 vs 2019'!BP17*NR$4</f>
        <v>12433.082200000001</v>
      </c>
      <c r="NP18" s="508">
        <f>'Proy 2022 vs 2019'!BQ17*NR$4</f>
        <v>11189.773980000002</v>
      </c>
      <c r="NQ18" s="579"/>
      <c r="NR18" s="580">
        <f>NQ18/NO18</f>
        <v>0</v>
      </c>
      <c r="NS18" s="494">
        <f>MQ18+MU18+MY18+NC18+NG18+NK18+NO18</f>
        <v>56514.010000000009</v>
      </c>
      <c r="NT18" s="489">
        <f>MR18+MV18+MZ18+ND18+NH18+NL18+NP18</f>
        <v>50862.609000000011</v>
      </c>
      <c r="NU18" s="589">
        <f>MS18+MW18+NA18+NE18+NI18+NM18+NQ18</f>
        <v>0</v>
      </c>
      <c r="NV18" s="590">
        <f>NU18/NS18</f>
        <v>0</v>
      </c>
      <c r="NW18" s="508">
        <f>'Proy 2022 vs 2019'!BU17*NZ$4</f>
        <v>7393.2312000000002</v>
      </c>
      <c r="NX18" s="508">
        <f>'Proy 2022 vs 2019'!BV17*NZ$4</f>
        <v>6653.9080800000002</v>
      </c>
      <c r="NY18" s="579"/>
      <c r="NZ18" s="580">
        <f>NY18/NW18</f>
        <v>0</v>
      </c>
      <c r="OA18" s="508">
        <f>'Proy 2022 vs 2019'!BU17*OD$4</f>
        <v>7393.2312000000002</v>
      </c>
      <c r="OB18" s="508">
        <f>'Proy 2022 vs 2019'!BV17*OD$4</f>
        <v>6653.9080800000002</v>
      </c>
      <c r="OC18" s="579"/>
      <c r="OD18" s="580">
        <f>OC18/OA18</f>
        <v>0</v>
      </c>
      <c r="OE18" s="508">
        <f>'Proy 2022 vs 2019'!BU17*OH$4</f>
        <v>7393.2312000000002</v>
      </c>
      <c r="OF18" s="508">
        <f>'Proy 2022 vs 2019'!BV17*OH$4</f>
        <v>6653.9080800000002</v>
      </c>
      <c r="OG18" s="579"/>
      <c r="OH18" s="580">
        <f>OG18/OE18</f>
        <v>0</v>
      </c>
      <c r="OI18" s="508">
        <f>'Proy 2022 vs 2019'!BU17*OL$4</f>
        <v>7393.2312000000002</v>
      </c>
      <c r="OJ18" s="508">
        <f>'Proy 2022 vs 2019'!BV17*OL$4</f>
        <v>6653.9080800000002</v>
      </c>
      <c r="OK18" s="579"/>
      <c r="OL18" s="580">
        <f>OK18/OI18</f>
        <v>0</v>
      </c>
      <c r="OM18" s="508">
        <f>'Proy 2022 vs 2019'!BU17*OP$4</f>
        <v>8625.4364000000005</v>
      </c>
      <c r="ON18" s="508">
        <f>'Proy 2022 vs 2019'!BV17*OP$4</f>
        <v>7762.8927600000015</v>
      </c>
      <c r="OO18" s="579"/>
      <c r="OP18" s="580">
        <f>OO18/OM18</f>
        <v>0</v>
      </c>
      <c r="OQ18" s="508">
        <f>'Proy 2022 vs 2019'!BU17*OT$4</f>
        <v>9857.6416000000008</v>
      </c>
      <c r="OR18" s="508">
        <f>'Proy 2022 vs 2019'!BV17*OT$4</f>
        <v>8871.8774400000002</v>
      </c>
      <c r="OS18" s="579"/>
      <c r="OT18" s="580">
        <f>OS18/OQ18</f>
        <v>0</v>
      </c>
      <c r="OU18" s="508">
        <f>'Proy 2022 vs 2019'!BU17*OX$4</f>
        <v>13554.2572</v>
      </c>
      <c r="OV18" s="508">
        <f>'Proy 2022 vs 2019'!BV17*OX$4</f>
        <v>12198.831480000001</v>
      </c>
      <c r="OW18" s="579"/>
      <c r="OX18" s="580">
        <f>OW18/OU18</f>
        <v>0</v>
      </c>
      <c r="OY18" s="494">
        <f>NW18+OA18+OE18+OI18+OM18+OQ18+OU18</f>
        <v>61610.26</v>
      </c>
      <c r="OZ18" s="489">
        <f>NX18+OB18+OF18+OJ18+ON18+OR18+OV18</f>
        <v>55449.234000000004</v>
      </c>
      <c r="PA18" s="589">
        <f>NY18+OC18+OG18+OK18+OO18+OS18+OW18</f>
        <v>0</v>
      </c>
      <c r="PB18" s="590">
        <f>PA18/OY18</f>
        <v>0</v>
      </c>
      <c r="PC18" s="508">
        <f>'Proy 2022 vs 2019'!CE17*PF$4</f>
        <v>7420.6343999999999</v>
      </c>
      <c r="PD18" s="508">
        <f>'Proy 2022 vs 2019'!CF17*PF$4</f>
        <v>6678.57096</v>
      </c>
      <c r="PE18" s="613"/>
      <c r="PF18" s="580">
        <f>PE18/PC18</f>
        <v>0</v>
      </c>
      <c r="PG18" s="508">
        <f>'Proy 2022 vs 2019'!CE17*PJ$4</f>
        <v>7420.6343999999999</v>
      </c>
      <c r="PH18" s="508">
        <f>'Proy 2022 vs 2019'!CF17*PJ$4</f>
        <v>6678.57096</v>
      </c>
      <c r="PI18" s="579"/>
      <c r="PJ18" s="580">
        <f>PI18/PG18</f>
        <v>0</v>
      </c>
      <c r="PK18" s="508">
        <f>'Proy 2022 vs 2019'!CE17*PN$4</f>
        <v>7420.6343999999999</v>
      </c>
      <c r="PL18" s="508">
        <f>'Proy 2022 vs 2019'!CF17*PN$4</f>
        <v>6678.57096</v>
      </c>
      <c r="PM18" s="579"/>
      <c r="PN18" s="580">
        <f>PM18/PK18</f>
        <v>0</v>
      </c>
      <c r="PO18" s="508">
        <f>'Proy 2022 vs 2019'!CE17*PR$4</f>
        <v>7420.6343999999999</v>
      </c>
      <c r="PP18" s="508">
        <f>'Proy 2022 vs 2019'!CF17*PR$4</f>
        <v>6678.57096</v>
      </c>
      <c r="PQ18" s="579"/>
      <c r="PR18" s="580">
        <f>PQ18/PO18</f>
        <v>0</v>
      </c>
      <c r="PS18" s="508">
        <f>'Proy 2022 vs 2019'!CE17*PV$4</f>
        <v>8657.4068000000007</v>
      </c>
      <c r="PT18" s="508">
        <f>'Proy 2022 vs 2019'!CF17*PV$4</f>
        <v>7791.6661200000008</v>
      </c>
      <c r="PU18" s="579"/>
      <c r="PV18" s="580">
        <f>PU18/PS18</f>
        <v>0</v>
      </c>
      <c r="PW18" s="508">
        <f>'Proy 2022 vs 2019'!CE17*PZ$4</f>
        <v>9894.1792000000005</v>
      </c>
      <c r="PX18" s="508">
        <f>'Proy 2022 vs 2019'!CF17*PZ$4</f>
        <v>8904.7612800000006</v>
      </c>
      <c r="PY18" s="579"/>
      <c r="PZ18" s="580">
        <f>PY18/PW18</f>
        <v>0</v>
      </c>
      <c r="QA18" s="508">
        <f>'Proy 2022 vs 2019'!CE17*QD$4</f>
        <v>13604.4964</v>
      </c>
      <c r="QB18" s="508">
        <f>'Proy 2022 vs 2019'!CF17*QD$4</f>
        <v>12244.046760000001</v>
      </c>
      <c r="QC18" s="579"/>
      <c r="QD18" s="580">
        <f>QC18/QA18</f>
        <v>0</v>
      </c>
      <c r="QE18" s="494">
        <f>PC18+PG18+PK18+PO18+PS18+PW18+QA18</f>
        <v>61838.619999999995</v>
      </c>
      <c r="QF18" s="489">
        <f>PD18+PH18+PL18+PP18+PT18+PX18+QB18</f>
        <v>55654.758000000002</v>
      </c>
      <c r="QG18" s="670">
        <f>PE18+PI18+PM18+PQ18+PU18+PY18+QC18</f>
        <v>0</v>
      </c>
      <c r="QH18" s="663">
        <f>QG18/QE18</f>
        <v>0</v>
      </c>
      <c r="QI18" s="508">
        <f>'Proy 2022 vs 2019'!CJ17*QL$4</f>
        <v>7511.9831999999997</v>
      </c>
      <c r="QJ18" s="508">
        <f>'Proy 2022 vs 2019'!CK17*QL$4</f>
        <v>6760.7848800000002</v>
      </c>
      <c r="QK18" s="579"/>
      <c r="QL18" s="580">
        <f>QK18/QI18</f>
        <v>0</v>
      </c>
      <c r="QM18" s="508">
        <f>'Proy 2022 vs 2019'!CJ17*QP$4</f>
        <v>7511.9831999999997</v>
      </c>
      <c r="QN18" s="508">
        <f>'Proy 2022 vs 2019'!CK17*QP$4</f>
        <v>6760.7848800000002</v>
      </c>
      <c r="QO18" s="579"/>
      <c r="QP18" s="580">
        <f>QO18/QM18</f>
        <v>0</v>
      </c>
      <c r="QQ18" s="508">
        <f>'Proy 2022 vs 2019'!CJ17*QT$4</f>
        <v>7511.9831999999997</v>
      </c>
      <c r="QR18" s="508">
        <f>'Proy 2022 vs 2019'!CK17*QT$4</f>
        <v>6760.7848800000002</v>
      </c>
      <c r="QS18" s="579"/>
      <c r="QT18" s="580">
        <f>QS18/QQ18</f>
        <v>0</v>
      </c>
      <c r="QU18" s="508">
        <f>'Proy 2022 vs 2019'!CJ17*QX$4</f>
        <v>7511.9831999999997</v>
      </c>
      <c r="QV18" s="508">
        <f>'Proy 2022 vs 2019'!CK17*QX$4</f>
        <v>6760.7848800000002</v>
      </c>
      <c r="QW18" s="579"/>
      <c r="QX18" s="580">
        <f>QW18/QU18</f>
        <v>0</v>
      </c>
      <c r="QY18" s="508">
        <f>'Proy 2022 vs 2019'!CJ17*RB$4</f>
        <v>8763.9804000000004</v>
      </c>
      <c r="QZ18" s="508">
        <f>'Proy 2022 vs 2019'!CK17*RB$4</f>
        <v>7887.5823600000012</v>
      </c>
      <c r="RA18" s="579"/>
      <c r="RB18" s="580">
        <f>RA18/QY18</f>
        <v>0</v>
      </c>
      <c r="RC18" s="508">
        <f>'Proy 2022 vs 2019'!CJ17*RF$4</f>
        <v>10015.9776</v>
      </c>
      <c r="RD18" s="508">
        <f>'Proy 2022 vs 2019'!CK17*RF$4</f>
        <v>9014.3798400000014</v>
      </c>
      <c r="RE18" s="579"/>
      <c r="RF18" s="580">
        <f>RE18/RC18</f>
        <v>0</v>
      </c>
      <c r="RG18" s="508">
        <f>'Proy 2022 vs 2019'!CJ17*RJ$4</f>
        <v>13771.9692</v>
      </c>
      <c r="RH18" s="508">
        <f>'Proy 2022 vs 2019'!CK17*RJ$4</f>
        <v>12394.772280000001</v>
      </c>
      <c r="RI18" s="579"/>
      <c r="RJ18" s="580">
        <f>RI18/RG18</f>
        <v>0</v>
      </c>
      <c r="RK18" s="494">
        <f>QI18+QM18+QQ18+QU18+QY18+RC18+RG18</f>
        <v>62599.859999999993</v>
      </c>
      <c r="RL18" s="489">
        <f>QJ18+QN18+QR18+QV18+QZ18+RD18+RH18</f>
        <v>56339.874000000011</v>
      </c>
      <c r="RM18" s="671">
        <f>QK18+QO18+QS18+QW18+RA18+RE18+RI18</f>
        <v>0</v>
      </c>
      <c r="RN18" s="663">
        <f>RM18/RK18</f>
        <v>0</v>
      </c>
      <c r="RO18" s="508">
        <f>'Proy 2022 vs 2019'!CO17*RR$4</f>
        <v>7451.1983999999993</v>
      </c>
      <c r="RP18" s="508">
        <f>'Proy 2022 vs 2019'!CP17*RR$4</f>
        <v>6706.078559999999</v>
      </c>
      <c r="RQ18" s="579"/>
      <c r="RR18" s="580">
        <f>RQ18/RO18</f>
        <v>0</v>
      </c>
      <c r="RS18" s="508">
        <f>'Proy 2022 vs 2019'!CO17*RV$4</f>
        <v>7451.1983999999993</v>
      </c>
      <c r="RT18" s="508">
        <f>'Proy 2022 vs 2019'!CP17*RV$4</f>
        <v>6706.078559999999</v>
      </c>
      <c r="RU18" s="579"/>
      <c r="RV18" s="580">
        <f>RU18/RS18</f>
        <v>0</v>
      </c>
      <c r="RW18" s="508">
        <f>'Proy 2022 vs 2019'!CO17*RZ$4</f>
        <v>7451.1983999999993</v>
      </c>
      <c r="RX18" s="508">
        <f>'Proy 2022 vs 2019'!CP17*RZ$4</f>
        <v>6706.078559999999</v>
      </c>
      <c r="RY18" s="579"/>
      <c r="RZ18" s="580">
        <f>RY18/RW18</f>
        <v>0</v>
      </c>
      <c r="SA18" s="508">
        <f>'Proy 2022 vs 2019'!CO17*SD$4</f>
        <v>7451.1983999999993</v>
      </c>
      <c r="SB18" s="508">
        <f>'Proy 2022 vs 2019'!CP17*SD$4</f>
        <v>6706.078559999999</v>
      </c>
      <c r="SC18" s="579"/>
      <c r="SD18" s="580">
        <f>SC18/SA18</f>
        <v>0</v>
      </c>
      <c r="SE18" s="508">
        <f>'Proy 2022 vs 2019'!CO17*SH$4</f>
        <v>8693.0648000000001</v>
      </c>
      <c r="SF18" s="508">
        <f>'Proy 2022 vs 2019'!CP17*SH$4</f>
        <v>7823.7583200000008</v>
      </c>
      <c r="SG18" s="579"/>
      <c r="SH18" s="580">
        <f>SG18/SE18</f>
        <v>0</v>
      </c>
      <c r="SI18" s="508">
        <f>'Proy 2022 vs 2019'!CO17*SL$4</f>
        <v>9934.9312000000009</v>
      </c>
      <c r="SJ18" s="508">
        <f>'Proy 2022 vs 2019'!CP17*SL$4</f>
        <v>8941.4380799999999</v>
      </c>
      <c r="SK18" s="579"/>
      <c r="SL18" s="580">
        <f>SK18/SI18</f>
        <v>0</v>
      </c>
      <c r="SM18" s="508">
        <f>'Proy 2022 vs 2019'!CO17*SP$4</f>
        <v>13660.5304</v>
      </c>
      <c r="SN18" s="508">
        <f>'Proy 2022 vs 2019'!CP17*SP$4</f>
        <v>12294.477359999999</v>
      </c>
      <c r="SO18" s="579"/>
      <c r="SP18" s="580">
        <f>SO18/SM18</f>
        <v>0</v>
      </c>
      <c r="SQ18" s="494">
        <f>RO18+RS18+RW18+SA18+SE18+SI18+SM18</f>
        <v>62093.319999999992</v>
      </c>
      <c r="SR18" s="489">
        <f>RP18+RT18+RX18+SB18+SF18+SJ18+SN18</f>
        <v>55883.987999999998</v>
      </c>
      <c r="SS18" s="671">
        <f>RQ18+RU18+RY18+SC18+SG18+SK18+SO18</f>
        <v>0</v>
      </c>
      <c r="ST18" s="663">
        <f>SS18/SQ18</f>
        <v>0</v>
      </c>
      <c r="SU18" s="508">
        <f>'Proy 2022 vs 2019'!CT17*SX$4</f>
        <v>9445.9115999999995</v>
      </c>
      <c r="SV18" s="508">
        <f>'Proy 2022 vs 2019'!CU17*SX$4</f>
        <v>10484.961875999999</v>
      </c>
      <c r="SW18" s="579"/>
      <c r="SX18" s="580">
        <f>SW18/SU18</f>
        <v>0</v>
      </c>
      <c r="SY18" s="508">
        <f>'Proy 2022 vs 2019'!CT17*TB$4</f>
        <v>9445.9115999999995</v>
      </c>
      <c r="SZ18" s="508">
        <f>'Proy 2022 vs 2019'!CU17*TB$4</f>
        <v>10484.961875999999</v>
      </c>
      <c r="TA18" s="579"/>
      <c r="TB18" s="580">
        <f>TA18/SY18</f>
        <v>0</v>
      </c>
      <c r="TC18" s="508">
        <f>'Proy 2022 vs 2019'!CT17*TF$4</f>
        <v>9445.9115999999995</v>
      </c>
      <c r="TD18" s="508">
        <f>'Proy 2022 vs 2019'!CU17*TF$4</f>
        <v>10484.961875999999</v>
      </c>
      <c r="TE18" s="579"/>
      <c r="TF18" s="580">
        <f>TE18/TC18</f>
        <v>0</v>
      </c>
      <c r="TG18" s="508">
        <f>'Proy 2022 vs 2019'!CT17*TJ$4</f>
        <v>9445.9115999999995</v>
      </c>
      <c r="TH18" s="508">
        <f>'Proy 2022 vs 2019'!CU17*TJ$4</f>
        <v>10484.961875999999</v>
      </c>
      <c r="TI18" s="579"/>
      <c r="TJ18" s="580">
        <f>TI18/TG18</f>
        <v>0</v>
      </c>
      <c r="TK18" s="508">
        <f>'Proy 2022 vs 2019'!CT17*TN$4</f>
        <v>11020.2302</v>
      </c>
      <c r="TL18" s="508">
        <f>'Proy 2022 vs 2019'!CU17*TN$4</f>
        <v>12232.455522000002</v>
      </c>
      <c r="TM18" s="579"/>
      <c r="TN18" s="580">
        <f>TM18/TK18</f>
        <v>0</v>
      </c>
      <c r="TO18" s="508">
        <f>'Proy 2022 vs 2019'!CT17*TR$4</f>
        <v>12594.548799999999</v>
      </c>
      <c r="TP18" s="508">
        <f>'Proy 2022 vs 2019'!CU17*TR$4</f>
        <v>13979.949168000001</v>
      </c>
      <c r="TQ18" s="579"/>
      <c r="TR18" s="580">
        <f>TQ18/TO18</f>
        <v>0</v>
      </c>
      <c r="TS18" s="508">
        <f>'Proy 2022 vs 2019'!CT17*TV$4</f>
        <v>17317.5046</v>
      </c>
      <c r="TT18" s="508">
        <f>'Proy 2022 vs 2019'!CU17*TV$4</f>
        <v>19222.430106</v>
      </c>
      <c r="TU18" s="579"/>
      <c r="TV18" s="580">
        <f>TU18/TS18</f>
        <v>0</v>
      </c>
      <c r="TW18" s="494">
        <f>SU18+SY18+TC18+TG18+TK18+TO18+TS18</f>
        <v>78715.929999999993</v>
      </c>
      <c r="TX18" s="489">
        <f>SV18+SZ18+TD18+TH18+TL18+TP18+TT18</f>
        <v>87374.6823</v>
      </c>
      <c r="TY18" s="662">
        <f>SW18+TA18+TE18+TI18+TM18+TQ18+TU18</f>
        <v>0</v>
      </c>
      <c r="TZ18" s="663">
        <f>TY18/TW18</f>
        <v>0</v>
      </c>
      <c r="UA18" s="508">
        <f>'Proy 2022 vs 2019'!DD17*UD$4</f>
        <v>9568.1460000000006</v>
      </c>
      <c r="UB18" s="508">
        <f>'Proy 2022 vs 2019'!DE17*UD$4</f>
        <v>6410.6578200000004</v>
      </c>
      <c r="UC18" s="613"/>
      <c r="UD18" s="580">
        <f>UC18/UA18</f>
        <v>0</v>
      </c>
      <c r="UE18" s="508">
        <f>'Proy 2022 vs 2019'!DD17*UH$4</f>
        <v>9568.1460000000006</v>
      </c>
      <c r="UF18" s="508">
        <f>'Proy 2022 vs 2019'!DE17*UH$4</f>
        <v>6410.6578200000004</v>
      </c>
      <c r="UG18" s="579"/>
      <c r="UH18" s="580">
        <f>UG18/UE18</f>
        <v>0</v>
      </c>
      <c r="UI18" s="508">
        <f>'Proy 2022 vs 2019'!DD17*UL$4</f>
        <v>9568.1460000000006</v>
      </c>
      <c r="UJ18" s="508">
        <f>'Proy 2022 vs 2019'!DE17*UL$4</f>
        <v>6410.6578200000004</v>
      </c>
      <c r="UK18" s="579"/>
      <c r="UL18" s="580">
        <f>UK18/UI18</f>
        <v>0</v>
      </c>
      <c r="UM18" s="508">
        <f>'Proy 2022 vs 2019'!DD17*UP$4</f>
        <v>9568.1460000000006</v>
      </c>
      <c r="UN18" s="508">
        <f>'Proy 2022 vs 2019'!DE17*UP$4</f>
        <v>6410.6578200000004</v>
      </c>
      <c r="UO18" s="579"/>
      <c r="UP18" s="580">
        <f>UO18/UM18</f>
        <v>0</v>
      </c>
      <c r="UQ18" s="508">
        <f>'Proy 2022 vs 2019'!DD17*UT$4</f>
        <v>11162.837000000001</v>
      </c>
      <c r="UR18" s="508">
        <f>'Proy 2022 vs 2019'!DE17*UT$4</f>
        <v>7479.1007900000013</v>
      </c>
      <c r="US18" s="579"/>
      <c r="UT18" s="580">
        <f>US18/UQ18</f>
        <v>0</v>
      </c>
      <c r="UU18" s="508">
        <f>'Proy 2022 vs 2019'!DD17*UX$4</f>
        <v>12757.528</v>
      </c>
      <c r="UV18" s="508">
        <f>'Proy 2022 vs 2019'!DE17*UX$4</f>
        <v>8547.5437600000005</v>
      </c>
      <c r="UW18" s="579"/>
      <c r="UX18" s="580">
        <f>UW18/UU18</f>
        <v>0</v>
      </c>
      <c r="UY18" s="508">
        <f>'Proy 2022 vs 2019'!DD17*VB$4</f>
        <v>17541.601000000002</v>
      </c>
      <c r="UZ18" s="508">
        <f>'Proy 2022 vs 2019'!DE17*VB$4</f>
        <v>11752.872670000001</v>
      </c>
      <c r="VA18" s="579"/>
      <c r="VB18" s="580">
        <f>VA18/UY18</f>
        <v>0</v>
      </c>
      <c r="VC18" s="494">
        <f>UA18+UE18+UI18+UM18+UQ18+UU18+UY18</f>
        <v>79734.55</v>
      </c>
      <c r="VD18" s="489">
        <f>UB18+UF18+UJ18+UN18+UR18+UV18+UZ18</f>
        <v>53422.14850000001</v>
      </c>
      <c r="VE18" s="637">
        <f>UC18+UG18+UK18+UO18+US18+UW18+VA18</f>
        <v>0</v>
      </c>
      <c r="VF18" s="639">
        <f>VE18/VC18</f>
        <v>0</v>
      </c>
      <c r="VG18" s="508">
        <f>'Proy 2022 vs 2019'!DI17*VJ$4</f>
        <v>8696.2811999999994</v>
      </c>
      <c r="VH18" s="508">
        <f>'Proy 2022 vs 2019'!DJ17*VJ$4</f>
        <v>10626.855626399998</v>
      </c>
      <c r="VI18" s="579"/>
      <c r="VJ18" s="580">
        <f>VI18/VG18</f>
        <v>0</v>
      </c>
      <c r="VK18" s="508">
        <f>'Proy 2022 vs 2019'!DI17*VN$4</f>
        <v>8696.2811999999994</v>
      </c>
      <c r="VL18" s="508">
        <f>'Proy 2022 vs 2019'!DJ17*VN$4</f>
        <v>10626.855626399998</v>
      </c>
      <c r="VM18" s="579"/>
      <c r="VN18" s="580">
        <f>VM18/VK18</f>
        <v>0</v>
      </c>
      <c r="VO18" s="508">
        <f>'Proy 2022 vs 2019'!DI17*VR$4</f>
        <v>8696.2811999999994</v>
      </c>
      <c r="VP18" s="508">
        <f>'Proy 2022 vs 2019'!DJ17*VR$4</f>
        <v>10626.855626399998</v>
      </c>
      <c r="VQ18" s="579"/>
      <c r="VR18" s="580">
        <f>VQ18/VO18</f>
        <v>0</v>
      </c>
      <c r="VS18" s="508">
        <f>'Proy 2022 vs 2019'!DI17*VV$4</f>
        <v>8696.2811999999994</v>
      </c>
      <c r="VT18" s="508">
        <f>'Proy 2022 vs 2019'!DJ17*VV$4</f>
        <v>10626.855626399998</v>
      </c>
      <c r="VU18" s="579"/>
      <c r="VV18" s="580">
        <f>VU18/VS18</f>
        <v>0</v>
      </c>
      <c r="VW18" s="508">
        <f>'Proy 2022 vs 2019'!DI17*VZ$4</f>
        <v>10145.661400000001</v>
      </c>
      <c r="VX18" s="508">
        <f>'Proy 2022 vs 2019'!DJ17*VZ$4</f>
        <v>12397.9982308</v>
      </c>
      <c r="VY18" s="579"/>
      <c r="VZ18" s="580">
        <f>VY18/VW18</f>
        <v>0</v>
      </c>
      <c r="WA18" s="508">
        <f>'Proy 2022 vs 2019'!DI17*WD$4</f>
        <v>11595.041599999999</v>
      </c>
      <c r="WB18" s="508">
        <f>'Proy 2022 vs 2019'!DJ17*WD$4</f>
        <v>14169.1408352</v>
      </c>
      <c r="WC18" s="579"/>
      <c r="WD18" s="580">
        <f>WC18/WA18</f>
        <v>0</v>
      </c>
      <c r="WE18" s="508">
        <f>'Proy 2022 vs 2019'!DI17*WH$4</f>
        <v>15943.182199999999</v>
      </c>
      <c r="WF18" s="508">
        <f>'Proy 2022 vs 2019'!DJ17*WH$4</f>
        <v>19482.5686484</v>
      </c>
      <c r="WG18" s="579"/>
      <c r="WH18" s="580">
        <f>WG18/WE18</f>
        <v>0</v>
      </c>
      <c r="WI18" s="494">
        <f>VG18+VK18+VO18+VS18+VW18+WA18+WE18</f>
        <v>72469.009999999995</v>
      </c>
      <c r="WJ18" s="489">
        <f>VH18+VL18+VP18+VT18+VX18+WB18+WF18</f>
        <v>88557.130219999992</v>
      </c>
      <c r="WK18" s="643">
        <f>VI18+VM18+VQ18+VU18+VY18+WC18+WG18</f>
        <v>0</v>
      </c>
      <c r="WL18" s="639">
        <f>WK18/WI18</f>
        <v>0</v>
      </c>
      <c r="WM18" s="508">
        <f>'Proy 2022 vs 2019'!DN17*WP$4</f>
        <v>6622.8263999999999</v>
      </c>
      <c r="WN18" s="508">
        <f>'Proy 2022 vs 2019'!DO17*WP$4</f>
        <v>5960.5437600000005</v>
      </c>
      <c r="WO18" s="579"/>
      <c r="WP18" s="580">
        <f>WO18/WM18</f>
        <v>0</v>
      </c>
      <c r="WQ18" s="508">
        <f>'Proy 2022 vs 2019'!DN17*WT$4</f>
        <v>6622.8263999999999</v>
      </c>
      <c r="WR18" s="508">
        <f>'Proy 2022 vs 2019'!DO17*WT$4</f>
        <v>5960.5437600000005</v>
      </c>
      <c r="WS18" s="579"/>
      <c r="WT18" s="580">
        <f>WS18/WQ18</f>
        <v>0</v>
      </c>
      <c r="WU18" s="508">
        <f>'Proy 2022 vs 2019'!DN17*WX$4</f>
        <v>6622.8263999999999</v>
      </c>
      <c r="WV18" s="508">
        <f>'Proy 2022 vs 2019'!DO17*WX$4</f>
        <v>5960.5437600000005</v>
      </c>
      <c r="WW18" s="579"/>
      <c r="WX18" s="580">
        <f>WW18/WU18</f>
        <v>0</v>
      </c>
      <c r="WY18" s="508">
        <f>'Proy 2022 vs 2019'!DN17*XB$4</f>
        <v>6622.8263999999999</v>
      </c>
      <c r="WZ18" s="508">
        <f>'Proy 2022 vs 2019'!DO17*XB$4</f>
        <v>5960.5437600000005</v>
      </c>
      <c r="XA18" s="579"/>
      <c r="XB18" s="580">
        <f>XA18/WY18</f>
        <v>0</v>
      </c>
      <c r="XC18" s="508">
        <f>'Proy 2022 vs 2019'!DN17*XF$4</f>
        <v>7726.6308000000008</v>
      </c>
      <c r="XD18" s="508">
        <f>'Proy 2022 vs 2019'!DO17*XF$4</f>
        <v>6953.9677200000015</v>
      </c>
      <c r="XE18" s="579"/>
      <c r="XF18" s="580">
        <f>XE18/XC18</f>
        <v>0</v>
      </c>
      <c r="XG18" s="508">
        <f>'Proy 2022 vs 2019'!DN17*XJ$4</f>
        <v>8830.4351999999999</v>
      </c>
      <c r="XH18" s="508">
        <f>'Proy 2022 vs 2019'!DO17*XJ$4</f>
        <v>7947.3916800000006</v>
      </c>
      <c r="XI18" s="579"/>
      <c r="XJ18" s="580">
        <f>XI18/XG18</f>
        <v>0</v>
      </c>
      <c r="XK18" s="508">
        <f>'Proy 2022 vs 2019'!DN17*XN$4</f>
        <v>12141.848400000001</v>
      </c>
      <c r="XL18" s="508">
        <f>'Proy 2022 vs 2019'!DO17*XN$4</f>
        <v>10927.663560000001</v>
      </c>
      <c r="XM18" s="579"/>
      <c r="XN18" s="580">
        <f>XM18/XK18</f>
        <v>0</v>
      </c>
      <c r="XO18" s="494">
        <f>WM18+WQ18+WU18+WY18+XC18+XG18+XK18</f>
        <v>55190.22</v>
      </c>
      <c r="XP18" s="489">
        <f>WN18+WR18+WV18+WZ18+XD18+XH18+XL18</f>
        <v>49671.198000000004</v>
      </c>
      <c r="XQ18" s="643">
        <f>WO18+WS18+WW18+XA18+XE18+XI18+XM18</f>
        <v>0</v>
      </c>
      <c r="XR18" s="639">
        <f>XQ18/XO18</f>
        <v>0</v>
      </c>
      <c r="XS18" s="508">
        <f>'Proy 2022 vs 2019'!DS17*XV$4</f>
        <v>6708.8135999999995</v>
      </c>
      <c r="XT18" s="508">
        <f>'Proy 2022 vs 2019'!DT17*XV$4</f>
        <v>6037.9322400000001</v>
      </c>
      <c r="XU18" s="579"/>
      <c r="XV18" s="580">
        <f>XU18/XS18</f>
        <v>0</v>
      </c>
      <c r="XW18" s="508">
        <f>'Proy 2022 vs 2019'!DS17*XZ$4</f>
        <v>6708.8135999999995</v>
      </c>
      <c r="XX18" s="508">
        <f>'Proy 2022 vs 2019'!DT17*XZ$4</f>
        <v>6037.9322400000001</v>
      </c>
      <c r="XY18" s="579"/>
      <c r="XZ18" s="580">
        <f>XY18/XW18</f>
        <v>0</v>
      </c>
      <c r="YA18" s="508">
        <f>'Proy 2022 vs 2019'!DS17*YD$4</f>
        <v>6708.8135999999995</v>
      </c>
      <c r="YB18" s="508">
        <f>'Proy 2022 vs 2019'!DT17*YD$4</f>
        <v>6037.9322400000001</v>
      </c>
      <c r="YC18" s="579"/>
      <c r="YD18" s="580">
        <f>YC18/YA18</f>
        <v>0</v>
      </c>
      <c r="YE18" s="508">
        <f>'Proy 2022 vs 2019'!DS17*YH$4</f>
        <v>6708.8135999999995</v>
      </c>
      <c r="YF18" s="508">
        <f>'Proy 2022 vs 2019'!DT17*YH$4</f>
        <v>6037.9322400000001</v>
      </c>
      <c r="YG18" s="579"/>
      <c r="YH18" s="580">
        <f>YG18/YE18</f>
        <v>0</v>
      </c>
      <c r="YI18" s="508">
        <f>'Proy 2022 vs 2019'!DS17*YL$4</f>
        <v>7826.9492000000009</v>
      </c>
      <c r="YJ18" s="508">
        <f>'Proy 2022 vs 2019'!DT17*YL$4</f>
        <v>7044.2542800000001</v>
      </c>
      <c r="YK18" s="579"/>
      <c r="YL18" s="580">
        <f>YK18/YI18</f>
        <v>0</v>
      </c>
      <c r="YM18" s="508">
        <f>'Proy 2022 vs 2019'!DS17*YP$4</f>
        <v>8945.0848000000005</v>
      </c>
      <c r="YN18" s="508">
        <f>'Proy 2022 vs 2019'!DT17*YP$4</f>
        <v>8050.5763200000001</v>
      </c>
      <c r="YO18" s="579"/>
      <c r="YP18" s="580">
        <f>YO18/YM18</f>
        <v>0</v>
      </c>
      <c r="YQ18" s="508">
        <f>'Proy 2022 vs 2019'!DS17*YT$4</f>
        <v>12299.491599999999</v>
      </c>
      <c r="YR18" s="508">
        <f>'Proy 2022 vs 2019'!DT17*YT$4</f>
        <v>11069.542439999999</v>
      </c>
      <c r="YS18" s="579"/>
      <c r="YT18" s="580">
        <f>YS18/YQ18</f>
        <v>0</v>
      </c>
      <c r="YU18" s="494">
        <f>XS18+XW18+YA18+YE18+YI18+YM18+YQ18</f>
        <v>55906.780000000006</v>
      </c>
      <c r="YV18" s="489">
        <f>XT18+XX18+YB18+YF18+YJ18+YN18+YR18</f>
        <v>50316.101999999999</v>
      </c>
      <c r="YW18" s="648">
        <f>XU18+XY18+YC18+YG18+YK18+YO18+YS18</f>
        <v>0</v>
      </c>
      <c r="YX18" s="639">
        <f>YW18/YU18</f>
        <v>0</v>
      </c>
      <c r="YY18" s="710">
        <f>'Proy 2022 vs 2019'!EC17*ZB$4</f>
        <v>7845.9203999999991</v>
      </c>
      <c r="YZ18" s="710">
        <f>'Proy 2022 vs 2019'!ED17*ZB$4</f>
        <v>7845.9203999999991</v>
      </c>
      <c r="ZA18" s="613"/>
      <c r="ZB18" s="580">
        <f>ZA18/YY18</f>
        <v>0</v>
      </c>
      <c r="ZC18" s="508">
        <f>'Proy 2022 vs 2019'!EC17*ZF$4</f>
        <v>7845.9203999999991</v>
      </c>
      <c r="ZD18" s="508">
        <f>'Proy 2022 vs 2019'!ED17*ZF$4</f>
        <v>7845.9203999999991</v>
      </c>
      <c r="ZE18" s="613"/>
      <c r="ZF18" s="580">
        <f>ZE18/ZC18</f>
        <v>0</v>
      </c>
      <c r="ZG18" s="508">
        <f>'Proy 2022 vs 2019'!EC17*ZJ$4</f>
        <v>7845.9203999999991</v>
      </c>
      <c r="ZH18" s="508">
        <f>'Proy 2022 vs 2019'!ED17*ZJ$4</f>
        <v>7845.9203999999991</v>
      </c>
      <c r="ZI18" s="613"/>
      <c r="ZJ18" s="580">
        <f>ZI18/ZG18</f>
        <v>0</v>
      </c>
      <c r="ZK18" s="508">
        <f>'Proy 2022 vs 2019'!EC17*ZN$4</f>
        <v>7845.9203999999991</v>
      </c>
      <c r="ZL18" s="508">
        <f>'Proy 2022 vs 2019'!ED17*ZN$4</f>
        <v>7845.9203999999991</v>
      </c>
      <c r="ZM18" s="613"/>
      <c r="ZN18" s="580">
        <f>ZM18/ZK18</f>
        <v>0</v>
      </c>
      <c r="ZO18" s="508">
        <f>'Proy 2022 vs 2019'!EC17*ZR$4</f>
        <v>9153.5738000000001</v>
      </c>
      <c r="ZP18" s="508">
        <f>'Proy 2022 vs 2019'!ED17*ZR$4</f>
        <v>9153.5738000000001</v>
      </c>
      <c r="ZQ18" s="613"/>
      <c r="ZR18" s="580">
        <f>ZQ18/ZO18</f>
        <v>0</v>
      </c>
      <c r="ZS18" s="508">
        <f>'Proy 2022 vs 2019'!EC17*ZV$4</f>
        <v>10461.227199999999</v>
      </c>
      <c r="ZT18" s="508">
        <f>'Proy 2022 vs 2019'!ED17*ZV$4</f>
        <v>10461.227199999999</v>
      </c>
      <c r="ZU18" s="613"/>
      <c r="ZV18" s="580">
        <f>ZU18/ZS18</f>
        <v>0</v>
      </c>
      <c r="ZW18" s="508">
        <f>'Proy 2022 vs 2019'!EC17*ZZ$4</f>
        <v>14384.187399999999</v>
      </c>
      <c r="ZX18" s="508">
        <f>'Proy 2022 vs 2019'!ED17*ZZ$4</f>
        <v>14384.187399999999</v>
      </c>
      <c r="ZY18" s="613"/>
      <c r="ZZ18" s="580">
        <f>ZY18/ZW18</f>
        <v>0</v>
      </c>
      <c r="AAA18" s="494">
        <f>YY18+ZC18+ZG18+ZK18+ZO18+ZS18+ZW18</f>
        <v>65382.67</v>
      </c>
      <c r="AAB18" s="489">
        <f>YZ18+ZD18+ZH18+ZL18+ZP18+ZT18+ZX18</f>
        <v>65382.67</v>
      </c>
      <c r="AAC18" s="607">
        <f>ZA18+ZE18+ZI18+ZM18+ZQ18+ZU18+ZY18</f>
        <v>0</v>
      </c>
      <c r="AAD18" s="590">
        <f>AAC18/AAA18</f>
        <v>0</v>
      </c>
      <c r="AAE18" s="508">
        <f>'Proy 2022 vs 2019'!EH17*AAH$4</f>
        <v>7073.0592000000006</v>
      </c>
      <c r="AAF18" s="508">
        <f>'Proy 2022 vs 2019'!EI17*AAH$4</f>
        <v>7073.0592000000006</v>
      </c>
      <c r="AAG18" s="579"/>
      <c r="AAH18" s="580">
        <f>AAG18/AAE18</f>
        <v>0</v>
      </c>
      <c r="AAI18" s="508">
        <f>'Proy 2022 vs 2019'!EH17*AAL$4</f>
        <v>7073.0592000000006</v>
      </c>
      <c r="AAJ18" s="508">
        <f>'Proy 2022 vs 2019'!EI17*AAL$4</f>
        <v>7073.0592000000006</v>
      </c>
      <c r="AAK18" s="579"/>
      <c r="AAL18" s="580">
        <f>AAK18/AAI18</f>
        <v>0</v>
      </c>
      <c r="AAM18" s="508">
        <f>'Proy 2022 vs 2019'!EH17*AAP$4</f>
        <v>7073.0592000000006</v>
      </c>
      <c r="AAN18" s="508">
        <f>'Proy 2022 vs 2019'!EI17*AAP$4</f>
        <v>7073.0592000000006</v>
      </c>
      <c r="AAO18" s="579"/>
      <c r="AAP18" s="580">
        <f>AAO18/AAM18</f>
        <v>0</v>
      </c>
      <c r="AAQ18" s="508">
        <f>'Proy 2022 vs 2019'!EH17*AAT$4</f>
        <v>7073.0592000000006</v>
      </c>
      <c r="AAR18" s="508">
        <f>'Proy 2022 vs 2019'!EI17*AAT$4</f>
        <v>7073.0592000000006</v>
      </c>
      <c r="AAS18" s="579"/>
      <c r="AAT18" s="580">
        <f>AAS18/AAQ18</f>
        <v>0</v>
      </c>
      <c r="AAU18" s="508">
        <f>'Proy 2022 vs 2019'!EH17*AAX$4</f>
        <v>8251.9024000000009</v>
      </c>
      <c r="AAV18" s="508">
        <f>'Proy 2022 vs 2019'!EI17*AAX$4</f>
        <v>8251.9024000000009</v>
      </c>
      <c r="AAW18" s="579"/>
      <c r="AAX18" s="580">
        <f>AAW18/AAU18</f>
        <v>0</v>
      </c>
      <c r="AAY18" s="508">
        <f>'Proy 2022 vs 2019'!EH17*ABB$4</f>
        <v>9430.7456000000002</v>
      </c>
      <c r="AAZ18" s="508">
        <f>'Proy 2022 vs 2019'!EI17*ABB$4</f>
        <v>9430.7456000000002</v>
      </c>
      <c r="ABA18" s="579"/>
      <c r="ABB18" s="580">
        <f>ABA18/AAY18</f>
        <v>0</v>
      </c>
      <c r="ABC18" s="508">
        <f>'Proy 2022 vs 2019'!EH17*ABF$4</f>
        <v>12967.2752</v>
      </c>
      <c r="ABD18" s="508">
        <f>'Proy 2022 vs 2019'!EI17*ABF$4</f>
        <v>12967.2752</v>
      </c>
      <c r="ABE18" s="579"/>
      <c r="ABF18" s="580">
        <f>ABE18/ABC18</f>
        <v>0</v>
      </c>
      <c r="ABG18" s="494">
        <f>AAE18+AAI18+AAM18+AAQ18+AAU18+AAY18+ABC18</f>
        <v>58942.16</v>
      </c>
      <c r="ABH18" s="489">
        <f>AAF18+AAJ18+AAN18+AAR18+AAV18+AAZ18+ABD18</f>
        <v>58942.16</v>
      </c>
      <c r="ABI18" s="608">
        <f>AAG18+AAK18+AAO18+AAS18+AAW18+ABA18+ABE18</f>
        <v>0</v>
      </c>
      <c r="ABJ18" s="590">
        <f>ABI18/ABG18</f>
        <v>0</v>
      </c>
      <c r="ABK18" s="508">
        <f>'Proy 2022 vs 2019'!EM17*ABN$4</f>
        <v>9302.7924000000003</v>
      </c>
      <c r="ABL18" s="508">
        <f>'Proy 2022 vs 2019'!EN17*ABN$4</f>
        <v>8837.6527799999985</v>
      </c>
      <c r="ABM18" s="579"/>
      <c r="ABN18" s="580">
        <f>ABM18/ABK18</f>
        <v>0</v>
      </c>
      <c r="ABO18" s="508">
        <f>'Proy 2022 vs 2019'!EM17*ABR$4</f>
        <v>9302.7924000000003</v>
      </c>
      <c r="ABP18" s="508">
        <f>'Proy 2022 vs 2019'!EN17*ABR$4</f>
        <v>8837.6527799999985</v>
      </c>
      <c r="ABQ18" s="579"/>
      <c r="ABR18" s="580">
        <f>ABQ18/ABO18</f>
        <v>0</v>
      </c>
      <c r="ABS18" s="508">
        <f>'Proy 2022 vs 2019'!EM17*ABV$4</f>
        <v>9302.7924000000003</v>
      </c>
      <c r="ABT18" s="508">
        <f>'Proy 2022 vs 2019'!EN17*ABV$4</f>
        <v>8837.6527799999985</v>
      </c>
      <c r="ABU18" s="579"/>
      <c r="ABV18" s="580">
        <f>ABU18/ABS18</f>
        <v>0</v>
      </c>
      <c r="ABW18" s="508">
        <f>'Proy 2022 vs 2019'!EM17*ABZ$4</f>
        <v>9302.7924000000003</v>
      </c>
      <c r="ABX18" s="508">
        <f>'Proy 2022 vs 2019'!EN17*ABZ$4</f>
        <v>8837.6527799999985</v>
      </c>
      <c r="ABY18" s="579"/>
      <c r="ABZ18" s="580">
        <f>ABY18/ABW18</f>
        <v>0</v>
      </c>
      <c r="ACA18" s="508">
        <f>'Proy 2022 vs 2019'!EM17*ACD$4</f>
        <v>10853.257800000001</v>
      </c>
      <c r="ACB18" s="508">
        <f>'Proy 2022 vs 2019'!EN17*ACD$4</f>
        <v>10310.59491</v>
      </c>
      <c r="ACC18" s="579"/>
      <c r="ACD18" s="580">
        <f>ACC18/ACA18</f>
        <v>0</v>
      </c>
      <c r="ACE18" s="508">
        <f>'Proy 2022 vs 2019'!EM17*ACH$4</f>
        <v>12403.7232</v>
      </c>
      <c r="ACF18" s="508">
        <f>'Proy 2022 vs 2019'!EN17*ACH$4</f>
        <v>11783.537039999999</v>
      </c>
      <c r="ACG18" s="579"/>
      <c r="ACH18" s="580">
        <f>ACG18/ACE18</f>
        <v>0</v>
      </c>
      <c r="ACI18" s="508">
        <f>'Proy 2022 vs 2019'!EM17*ACL$4</f>
        <v>17055.1194</v>
      </c>
      <c r="ACJ18" s="508">
        <f>'Proy 2022 vs 2019'!EN17*ACL$4</f>
        <v>16202.363429999999</v>
      </c>
      <c r="ACK18" s="579"/>
      <c r="ACL18" s="580">
        <f>ACK18/ACI18</f>
        <v>0</v>
      </c>
      <c r="ACM18" s="494">
        <f>ABK18+ABO18+ABS18+ABW18+ACA18+ACE18+ACI18</f>
        <v>77523.27</v>
      </c>
      <c r="ACN18" s="489">
        <f>ABL18+ABP18+ABT18+ABX18+ACB18+ACF18+ACJ18</f>
        <v>73647.106499999994</v>
      </c>
      <c r="ACO18" s="608">
        <f>ABM18+ABQ18+ABU18+ABY18+ACC18+ACG18+ACK18</f>
        <v>0</v>
      </c>
      <c r="ACP18" s="590">
        <f>ACO18/ACM18</f>
        <v>0</v>
      </c>
      <c r="ACQ18" s="508">
        <f>'Proy 2022 vs 2019'!ER17*ACT$4</f>
        <v>7327.1435999999994</v>
      </c>
      <c r="ACR18" s="508">
        <f>'Proy 2022 vs 2019'!ES17*ACT$4</f>
        <v>6960.7864199999995</v>
      </c>
      <c r="ACS18" s="579"/>
      <c r="ACT18" s="580">
        <f>ACS18/ACQ18</f>
        <v>0</v>
      </c>
      <c r="ACU18" s="508">
        <f>'Proy 2022 vs 2019'!ER17*ACX$4</f>
        <v>7327.1435999999994</v>
      </c>
      <c r="ACV18" s="508">
        <f>'Proy 2022 vs 2019'!ES17*ACX$4</f>
        <v>6960.7864199999995</v>
      </c>
      <c r="ACW18" s="579"/>
      <c r="ACX18" s="580">
        <f>ACW18/ACU18</f>
        <v>0</v>
      </c>
      <c r="ACY18" s="508">
        <f>'Proy 2022 vs 2019'!ER17*ADB$4</f>
        <v>7327.1435999999994</v>
      </c>
      <c r="ACZ18" s="508">
        <f>'Proy 2022 vs 2019'!ES17*ADB$4</f>
        <v>6960.7864199999995</v>
      </c>
      <c r="ADA18" s="579"/>
      <c r="ADB18" s="580">
        <f>ADA18/ACY18</f>
        <v>0</v>
      </c>
      <c r="ADC18" s="508">
        <f>'Proy 2022 vs 2019'!ER17*ADF$4</f>
        <v>7327.1435999999994</v>
      </c>
      <c r="ADD18" s="508">
        <f>'Proy 2022 vs 2019'!ES17*ADF$4</f>
        <v>6960.7864199999995</v>
      </c>
      <c r="ADE18" s="579"/>
      <c r="ADF18" s="580">
        <f>ADE18/ADC18</f>
        <v>0</v>
      </c>
      <c r="ADG18" s="508">
        <f>'Proy 2022 vs 2019'!ER17*ADJ$4</f>
        <v>8548.3342000000011</v>
      </c>
      <c r="ADH18" s="508">
        <f>'Proy 2022 vs 2019'!ES17*ADJ$4</f>
        <v>8120.9174899999998</v>
      </c>
      <c r="ADI18" s="579"/>
      <c r="ADJ18" s="580">
        <f>ADI18/ADG18</f>
        <v>0</v>
      </c>
      <c r="ADK18" s="508">
        <f>'Proy 2022 vs 2019'!ER17*ADN$4</f>
        <v>9769.5247999999992</v>
      </c>
      <c r="ADL18" s="508">
        <f>'Proy 2022 vs 2019'!ES17*ADN$4</f>
        <v>9281.0485599999993</v>
      </c>
      <c r="ADM18" s="579"/>
      <c r="ADN18" s="580">
        <f>ADM18/ADK18</f>
        <v>0</v>
      </c>
      <c r="ADO18" s="508">
        <f>'Proy 2022 vs 2019'!ER17*ADR$4</f>
        <v>13433.096599999999</v>
      </c>
      <c r="ADP18" s="508">
        <f>'Proy 2022 vs 2019'!ES17*ADR$4</f>
        <v>12761.441769999999</v>
      </c>
      <c r="ADQ18" s="579"/>
      <c r="ADR18" s="580">
        <f>ADQ18/ADO18</f>
        <v>0</v>
      </c>
      <c r="ADS18" s="494">
        <f>ACQ18+ACU18+ACY18+ADC18+ADG18+ADK18+ADO18</f>
        <v>61059.529999999992</v>
      </c>
      <c r="ADT18" s="489">
        <f>ACR18+ACV18+ACZ18+ADD18+ADH18+ADL18+ADP18</f>
        <v>58006.553499999987</v>
      </c>
      <c r="ADU18" s="589">
        <f>ACS18+ACW18+ADA18+ADE18+ADI18+ADM18+ADQ18</f>
        <v>0</v>
      </c>
      <c r="ADV18" s="590">
        <f>ADU18/ADS18</f>
        <v>0</v>
      </c>
      <c r="ADW18" s="508">
        <f>'Proy 2022 vs 2019'!EW17*ADZ$4</f>
        <v>7790.1995999999999</v>
      </c>
      <c r="ADX18" s="508">
        <f>'Proy 2022 vs 2019'!EX17*ADZ$4</f>
        <v>7400.6896200000001</v>
      </c>
      <c r="ADY18" s="579"/>
      <c r="ADZ18" s="580">
        <f>ADY18/ADW18</f>
        <v>0</v>
      </c>
      <c r="AEA18" s="508">
        <f>'Proy 2022 vs 2019'!EW17*AED$4</f>
        <v>7790.1995999999999</v>
      </c>
      <c r="AEB18" s="508">
        <f>'Proy 2022 vs 2019'!EX17*AED$4</f>
        <v>7400.6896200000001</v>
      </c>
      <c r="AEC18" s="579"/>
      <c r="AED18" s="580">
        <f>AEC18/AEA18</f>
        <v>0</v>
      </c>
      <c r="AEE18" s="508">
        <f>'Proy 2022 vs 2019'!EW17*AEH$4</f>
        <v>7790.1995999999999</v>
      </c>
      <c r="AEF18" s="508">
        <f>'Proy 2022 vs 2019'!EX17*AEH$4</f>
        <v>7400.6896200000001</v>
      </c>
      <c r="AEG18" s="579"/>
      <c r="AEH18" s="580">
        <f>AEG18/AEE18</f>
        <v>0</v>
      </c>
      <c r="AEI18" s="508">
        <f>'Proy 2022 vs 2019'!EW17*AEL$4</f>
        <v>7790.1995999999999</v>
      </c>
      <c r="AEJ18" s="508">
        <f>'Proy 2022 vs 2019'!EX17*AEL$4</f>
        <v>7400.6896200000001</v>
      </c>
      <c r="AEK18" s="579"/>
      <c r="AEL18" s="580">
        <f>AEK18/AEI18</f>
        <v>0</v>
      </c>
      <c r="AEM18" s="508">
        <f>'Proy 2022 vs 2019'!EW17*AEP$4</f>
        <v>9088.5662000000011</v>
      </c>
      <c r="AEN18" s="508">
        <f>'Proy 2022 vs 2019'!EX17*AEP$4</f>
        <v>8634.1378900000018</v>
      </c>
      <c r="AEO18" s="579"/>
      <c r="AEP18" s="580">
        <f>AEO18/AEM18</f>
        <v>0</v>
      </c>
      <c r="AEQ18" s="508">
        <f>'Proy 2022 vs 2019'!EW17*AET$4</f>
        <v>10386.9328</v>
      </c>
      <c r="AER18" s="508">
        <f>'Proy 2022 vs 2019'!EX17*AET$4</f>
        <v>9867.5861600000007</v>
      </c>
      <c r="AES18" s="579"/>
      <c r="AET18" s="580">
        <f>AES18/AEQ18</f>
        <v>0</v>
      </c>
      <c r="AEU18" s="508">
        <f>'Proy 2022 vs 2019'!EW17*AEX$4</f>
        <v>14282.0326</v>
      </c>
      <c r="AEV18" s="508">
        <f>'Proy 2022 vs 2019'!EX17*AEX$4</f>
        <v>13567.930970000001</v>
      </c>
      <c r="AEW18" s="579"/>
      <c r="AEX18" s="580">
        <f>AEW18/AEU18</f>
        <v>0</v>
      </c>
      <c r="AEY18" s="494">
        <f>ADW18+AEA18+AEE18+AEI18+AEM18+AEQ18+AEU18</f>
        <v>64918.33</v>
      </c>
      <c r="AEZ18" s="489">
        <f>ADX18+AEB18+AEF18+AEJ18+AEN18+AER18+AEV18</f>
        <v>61672.413500000002</v>
      </c>
      <c r="AFA18" s="589">
        <f>ADY18+AEC18+AEG18+AEK18+AEO18+AES18+AEW18</f>
        <v>0</v>
      </c>
      <c r="AFB18" s="590">
        <f>AFA18/AEY18</f>
        <v>0</v>
      </c>
      <c r="AFC18" s="508">
        <f>'Proy 2022 vs 2019'!FG17*AFF$4</f>
        <v>6395.0928000000004</v>
      </c>
      <c r="AFD18" s="508">
        <f>'Proy 2022 vs 2019'!FH17*AFF$4</f>
        <v>6395.0928000000004</v>
      </c>
      <c r="AFE18" s="613"/>
      <c r="AFF18" s="580">
        <f>AFE18/AFC18</f>
        <v>0</v>
      </c>
      <c r="AFG18" s="508">
        <f>'Proy 2022 vs 2019'!FG17*AFJ$4</f>
        <v>6395.0928000000004</v>
      </c>
      <c r="AFH18" s="508">
        <f>'Proy 2022 vs 2019'!FH17*AFJ$4</f>
        <v>6395.0928000000004</v>
      </c>
      <c r="AFI18" s="579"/>
      <c r="AFJ18" s="580">
        <f>AFI18/AFG18</f>
        <v>0</v>
      </c>
      <c r="AFK18" s="508">
        <f>'Proy 2022 vs 2019'!FG17*AFN$4</f>
        <v>6395.0928000000004</v>
      </c>
      <c r="AFL18" s="508">
        <f>'Proy 2022 vs 2019'!FH17*AFN$4</f>
        <v>6395.0928000000004</v>
      </c>
      <c r="AFM18" s="579"/>
      <c r="AFN18" s="580">
        <f>AFM18/AFK18</f>
        <v>0</v>
      </c>
      <c r="AFO18" s="508">
        <f>'Proy 2022 vs 2019'!FG17*AFR$4</f>
        <v>6395.0928000000004</v>
      </c>
      <c r="AFP18" s="508">
        <f>'Proy 2022 vs 2019'!FH17*AFR$4</f>
        <v>6395.0928000000004</v>
      </c>
      <c r="AFQ18" s="579"/>
      <c r="AFR18" s="580">
        <f>AFQ18/AFO18</f>
        <v>0</v>
      </c>
      <c r="AFS18" s="508">
        <f>'Proy 2022 vs 2019'!FG17*AFV$4</f>
        <v>7460.941600000001</v>
      </c>
      <c r="AFT18" s="508">
        <f>'Proy 2022 vs 2019'!FH17*AFV$4</f>
        <v>7460.941600000001</v>
      </c>
      <c r="AFU18" s="579"/>
      <c r="AFV18" s="580">
        <f>AFU18/AFS18</f>
        <v>0</v>
      </c>
      <c r="AFW18" s="508">
        <f>'Proy 2022 vs 2019'!FG17*AFZ$4</f>
        <v>8526.7903999999999</v>
      </c>
      <c r="AFX18" s="508">
        <f>'Proy 2022 vs 2019'!FH17*AFZ$4</f>
        <v>8526.7903999999999</v>
      </c>
      <c r="AFY18" s="579"/>
      <c r="AFZ18" s="580">
        <f>AFY18/AFW18</f>
        <v>0</v>
      </c>
      <c r="AGA18" s="508">
        <f>'Proy 2022 vs 2019'!FG17*AGD$4</f>
        <v>11724.336800000001</v>
      </c>
      <c r="AGB18" s="508">
        <f>'Proy 2022 vs 2019'!FH17*AGD$4</f>
        <v>11724.336800000001</v>
      </c>
      <c r="AGC18" s="579"/>
      <c r="AGD18" s="580">
        <f>AGC18/AGA18</f>
        <v>0</v>
      </c>
      <c r="AGE18" s="494">
        <f>AFC18+AFG18+AFK18+AFO18+AFS18+AFW18+AGA18</f>
        <v>53292.44</v>
      </c>
      <c r="AGF18" s="489">
        <f>AFD18+AFH18+AFL18+AFP18+AFT18+AFX18+AGB18</f>
        <v>53292.44</v>
      </c>
      <c r="AGG18" s="637">
        <f>AFE18+AFI18+AFM18+AFQ18+AFU18+AFY18+AGC18</f>
        <v>0</v>
      </c>
      <c r="AGH18" s="639">
        <f>AGG18/AGE18</f>
        <v>0</v>
      </c>
      <c r="AGI18" s="508">
        <f>'Proy 2022 vs 2019'!FL17*AGL$4</f>
        <v>7879.7315999999992</v>
      </c>
      <c r="AGJ18" s="508">
        <f>'Proy 2022 vs 2019'!FM17*AGL$4</f>
        <v>7879.7315999999992</v>
      </c>
      <c r="AGK18" s="579"/>
      <c r="AGL18" s="580">
        <f>AGK18/AGI18</f>
        <v>0</v>
      </c>
      <c r="AGM18" s="508">
        <f>'Proy 2022 vs 2019'!FL17*AGP$4</f>
        <v>7879.7315999999992</v>
      </c>
      <c r="AGN18" s="508">
        <f>'Proy 2022 vs 2019'!FM17*AGP$4</f>
        <v>7879.7315999999992</v>
      </c>
      <c r="AGO18" s="579"/>
      <c r="AGP18" s="580">
        <f>AGO18/AGM18</f>
        <v>0</v>
      </c>
      <c r="AGQ18" s="508">
        <f>'Proy 2022 vs 2019'!FL17*AGT$4</f>
        <v>7879.7315999999992</v>
      </c>
      <c r="AGR18" s="508">
        <f>'Proy 2022 vs 2019'!FM17*AGT$4</f>
        <v>7879.7315999999992</v>
      </c>
      <c r="AGS18" s="579"/>
      <c r="AGT18" s="580">
        <f>AGS18/AGQ18</f>
        <v>0</v>
      </c>
      <c r="AGU18" s="508">
        <f>'Proy 2022 vs 2019'!FL17*AGX$4</f>
        <v>7879.7315999999992</v>
      </c>
      <c r="AGV18" s="508">
        <f>'Proy 2022 vs 2019'!FM17*AGX$4</f>
        <v>7879.7315999999992</v>
      </c>
      <c r="AGW18" s="579"/>
      <c r="AGX18" s="580">
        <f>AGW18/AGU18</f>
        <v>0</v>
      </c>
      <c r="AGY18" s="508">
        <f>'Proy 2022 vs 2019'!FL17*AHB$4</f>
        <v>9193.020199999999</v>
      </c>
      <c r="AGZ18" s="508">
        <f>'Proy 2022 vs 2019'!FM17*AHB$4</f>
        <v>9193.020199999999</v>
      </c>
      <c r="AHA18" s="579"/>
      <c r="AHB18" s="580">
        <f>AHA18/AGY18</f>
        <v>0</v>
      </c>
      <c r="AHC18" s="508">
        <f>'Proy 2022 vs 2019'!FL17*AHF$4</f>
        <v>10506.308799999999</v>
      </c>
      <c r="AHD18" s="508">
        <f>'Proy 2022 vs 2019'!FM17*AHF$4</f>
        <v>10506.308799999999</v>
      </c>
      <c r="AHE18" s="579"/>
      <c r="AHF18" s="580">
        <f>AHE18/AHC18</f>
        <v>0</v>
      </c>
      <c r="AHG18" s="508">
        <f>'Proy 2022 vs 2019'!FL17*AHJ$4</f>
        <v>14446.174599999998</v>
      </c>
      <c r="AHH18" s="508">
        <f>'Proy 2022 vs 2019'!FM17*AHJ$4</f>
        <v>14446.174599999998</v>
      </c>
      <c r="AHI18" s="579"/>
      <c r="AHJ18" s="580">
        <f>AHI18/AHG18</f>
        <v>0</v>
      </c>
      <c r="AHK18" s="494">
        <f>AGI18+AGM18+AGQ18+AGU18+AGY18+AHC18+AHG18</f>
        <v>65664.429999999993</v>
      </c>
      <c r="AHL18" s="489">
        <f>AGJ18+AGN18+AGR18+AGV18+AGZ18+AHD18+AHH18</f>
        <v>65664.429999999993</v>
      </c>
      <c r="AHM18" s="643">
        <f>AGK18+AGO18+AGS18+AGW18+AHA18+AHE18+AHI18</f>
        <v>0</v>
      </c>
      <c r="AHN18" s="639">
        <f>AHM18/AHK18</f>
        <v>0</v>
      </c>
      <c r="AHO18" s="508">
        <f>'Proy 2022 vs 2019'!FQ17*AHR$4</f>
        <v>6907.3343999999997</v>
      </c>
      <c r="AHP18" s="508">
        <f>'Proy 2022 vs 2019'!FR17*AHR$4</f>
        <v>6907.3343999999997</v>
      </c>
      <c r="AHQ18" s="579"/>
      <c r="AHR18" s="580">
        <f>AHQ18/AHO18</f>
        <v>0</v>
      </c>
      <c r="AHS18" s="508">
        <f>'Proy 2022 vs 2019'!FQ17*AHV$4</f>
        <v>6907.3343999999997</v>
      </c>
      <c r="AHT18" s="508">
        <f>'Proy 2022 vs 2019'!FR17*AHV$4</f>
        <v>6907.3343999999997</v>
      </c>
      <c r="AHU18" s="579"/>
      <c r="AHV18" s="580">
        <f>AHU18/AHS18</f>
        <v>0</v>
      </c>
      <c r="AHW18" s="508">
        <f>'Proy 2022 vs 2019'!FQ17*AHZ$4</f>
        <v>6907.3343999999997</v>
      </c>
      <c r="AHX18" s="508">
        <f>'Proy 2022 vs 2019'!FR17*AHZ$4</f>
        <v>6907.3343999999997</v>
      </c>
      <c r="AHY18" s="579"/>
      <c r="AHZ18" s="580">
        <f>AHY18/AHW18</f>
        <v>0</v>
      </c>
      <c r="AIA18" s="508">
        <f>'Proy 2022 vs 2019'!FQ17*AID$4</f>
        <v>6907.3343999999997</v>
      </c>
      <c r="AIB18" s="508">
        <f>'Proy 2022 vs 2019'!FR17*AID$4</f>
        <v>6907.3343999999997</v>
      </c>
      <c r="AIC18" s="579"/>
      <c r="AID18" s="580">
        <f>AIC18/AIA18</f>
        <v>0</v>
      </c>
      <c r="AIE18" s="508">
        <f>'Proy 2022 vs 2019'!FQ17*AIH$4</f>
        <v>8058.5568000000012</v>
      </c>
      <c r="AIF18" s="508">
        <f>'Proy 2022 vs 2019'!FR17*AIH$4</f>
        <v>8058.5568000000012</v>
      </c>
      <c r="AIG18" s="579"/>
      <c r="AIH18" s="580">
        <f>AIG18/AIE18</f>
        <v>0</v>
      </c>
      <c r="AII18" s="508">
        <f>'Proy 2022 vs 2019'!FQ17*AIL$4</f>
        <v>9209.7792000000009</v>
      </c>
      <c r="AIJ18" s="508">
        <f>'Proy 2022 vs 2019'!FR17*AIL$4</f>
        <v>9209.7792000000009</v>
      </c>
      <c r="AIK18" s="579"/>
      <c r="AIL18" s="580">
        <f>AIK18/AII18</f>
        <v>0</v>
      </c>
      <c r="AIM18" s="508">
        <f>'Proy 2022 vs 2019'!FQ17*AIP$4</f>
        <v>12663.446400000001</v>
      </c>
      <c r="AIN18" s="508">
        <f>'Proy 2022 vs 2019'!FR17*AIP$4</f>
        <v>12663.446400000001</v>
      </c>
      <c r="AIO18" s="579"/>
      <c r="AIP18" s="580">
        <f>AIO18/AIM18</f>
        <v>0</v>
      </c>
      <c r="AIQ18" s="494">
        <f>AHO18+AHS18+AHW18+AIA18+AIE18+AII18+AIM18</f>
        <v>57561.119999999995</v>
      </c>
      <c r="AIR18" s="489">
        <f>AHP18+AHT18+AHX18+AIB18+AIF18+AIJ18+AIN18</f>
        <v>57561.119999999995</v>
      </c>
      <c r="AIS18" s="643">
        <f>AHQ18+AHU18+AHY18+AIC18+AIG18+AIK18+AIO18</f>
        <v>0</v>
      </c>
      <c r="AIT18" s="639">
        <f>AIS18/AIQ18</f>
        <v>0</v>
      </c>
      <c r="AIU18" s="508">
        <f>'Proy 2022 vs 2019'!FV17*AIX$4</f>
        <v>6514.1747999999998</v>
      </c>
      <c r="AIV18" s="508">
        <f>'Proy 2022 vs 2019'!FW17*AIX$4</f>
        <v>6514.1747999999998</v>
      </c>
      <c r="AIW18" s="579"/>
      <c r="AIX18" s="580">
        <f>AIW18/AIU18</f>
        <v>0</v>
      </c>
      <c r="AIY18" s="508">
        <f>'Proy 2022 vs 2019'!FV17*AJB$4</f>
        <v>6514.1747999999998</v>
      </c>
      <c r="AIZ18" s="508">
        <f>'Proy 2022 vs 2019'!FW17*AJB$4</f>
        <v>6514.1747999999998</v>
      </c>
      <c r="AJA18" s="579"/>
      <c r="AJB18" s="580">
        <f>AJA18/AIY18</f>
        <v>0</v>
      </c>
      <c r="AJC18" s="508">
        <f>'Proy 2022 vs 2019'!FV17*AJF$4</f>
        <v>6514.1747999999998</v>
      </c>
      <c r="AJD18" s="508">
        <f>'Proy 2022 vs 2019'!FW17*AJF$4</f>
        <v>6514.1747999999998</v>
      </c>
      <c r="AJE18" s="579"/>
      <c r="AJF18" s="580">
        <f>AJE18/AJC18</f>
        <v>0</v>
      </c>
      <c r="AJG18" s="508">
        <f>'Proy 2022 vs 2019'!FV17*AJJ$4</f>
        <v>6514.1747999999998</v>
      </c>
      <c r="AJH18" s="508">
        <f>'Proy 2022 vs 2019'!FW17*AJJ$4</f>
        <v>6514.1747999999998</v>
      </c>
      <c r="AJI18" s="579"/>
      <c r="AJJ18" s="580">
        <f>AJI18/AJG18</f>
        <v>0</v>
      </c>
      <c r="AJK18" s="508">
        <f>'Proy 2022 vs 2019'!FV17*AJN$4</f>
        <v>7599.8706000000011</v>
      </c>
      <c r="AJL18" s="508">
        <f>'Proy 2022 vs 2019'!FW17*AJN$4</f>
        <v>7599.8706000000011</v>
      </c>
      <c r="AJM18" s="579"/>
      <c r="AJN18" s="580">
        <f>AJM18/AJK18</f>
        <v>0</v>
      </c>
      <c r="AJO18" s="508">
        <f>'Proy 2022 vs 2019'!FV17*AJR$4</f>
        <v>8685.5663999999997</v>
      </c>
      <c r="AJP18" s="508">
        <f>'Proy 2022 vs 2019'!FW17*AJR$4</f>
        <v>8685.5663999999997</v>
      </c>
      <c r="AJQ18" s="579"/>
      <c r="AJR18" s="580">
        <f>AJQ18/AJO18</f>
        <v>0</v>
      </c>
      <c r="AJS18" s="508">
        <f>'Proy 2022 vs 2019'!FV17*AJV$4</f>
        <v>11942.6538</v>
      </c>
      <c r="AJT18" s="508">
        <f>'Proy 2022 vs 2019'!FW17*AJV$4</f>
        <v>11942.6538</v>
      </c>
      <c r="AJU18" s="579"/>
      <c r="AJV18" s="580">
        <f>AJU18/AJS18</f>
        <v>0</v>
      </c>
      <c r="AJW18" s="494">
        <f>AIU18+AIY18+AJC18+AJG18+AJK18+AJO18+AJS18</f>
        <v>54284.789999999994</v>
      </c>
      <c r="AJX18" s="489">
        <f>AIV18+AIZ18+AJD18+AJH18+AJL18+AJP18+AJT18</f>
        <v>54284.789999999994</v>
      </c>
      <c r="AJY18" s="648">
        <f>AIW18+AJA18+AJE18+AJI18+AJM18+AJQ18+AJU18</f>
        <v>0</v>
      </c>
      <c r="AJZ18" s="639">
        <f>AJY18/AJW18</f>
        <v>0</v>
      </c>
      <c r="AKA18" s="508"/>
      <c r="AKB18" s="508"/>
      <c r="AKC18" s="613"/>
      <c r="AKD18" s="580" t="e">
        <f>AKC18/AKA18</f>
        <v>#DIV/0!</v>
      </c>
      <c r="AKE18" s="508">
        <v>7514.8499999999995</v>
      </c>
      <c r="AKF18" s="508">
        <v>7665.1469999999999</v>
      </c>
      <c r="AKG18" s="579"/>
      <c r="AKH18" s="580">
        <f>AKG18/AKE18</f>
        <v>0</v>
      </c>
      <c r="AKI18" s="508">
        <v>7514.8499999999995</v>
      </c>
      <c r="AKJ18" s="508">
        <v>7665.1469999999999</v>
      </c>
      <c r="AKK18" s="579"/>
      <c r="AKL18" s="580">
        <f>AKK18/AKI18</f>
        <v>0</v>
      </c>
      <c r="AKM18" s="508">
        <v>7514.8499999999995</v>
      </c>
      <c r="AKN18" s="508">
        <v>7665.1469999999999</v>
      </c>
      <c r="AKO18" s="579"/>
      <c r="AKP18" s="580">
        <f>AKO18/AKM18</f>
        <v>0</v>
      </c>
      <c r="AKQ18" s="508">
        <v>8767.3250000000007</v>
      </c>
      <c r="AKR18" s="508">
        <v>8942.6715000000004</v>
      </c>
      <c r="AKS18" s="579"/>
      <c r="AKT18" s="580">
        <f>AKS18/AKQ18</f>
        <v>0</v>
      </c>
      <c r="AKU18" s="508">
        <v>10019.800000000001</v>
      </c>
      <c r="AKV18" s="508">
        <v>10220.196</v>
      </c>
      <c r="AKW18" s="579"/>
      <c r="AKX18" s="580">
        <f>AKW18/AKU18</f>
        <v>0</v>
      </c>
      <c r="AKY18" s="508">
        <v>13777.225</v>
      </c>
      <c r="AKZ18" s="508">
        <v>14052.7695</v>
      </c>
      <c r="ALA18" s="579"/>
      <c r="ALB18" s="580">
        <f>ALA18/AKY18</f>
        <v>0</v>
      </c>
      <c r="ALC18" s="494">
        <f>AKA18+AKE18+AKI18+AKM18+AKQ18+AKU18+AKY18</f>
        <v>55108.9</v>
      </c>
      <c r="ALD18" s="489">
        <f>AKB18+AKF18+AKJ18+AKN18+AKR18+AKV18+AKZ18</f>
        <v>56211.078000000001</v>
      </c>
      <c r="ALE18" s="670">
        <f>AKC18+AKG18+AKK18+AKO18+AKS18+AKW18+ALA18</f>
        <v>0</v>
      </c>
      <c r="ALF18" s="663">
        <f>ALE18/ALC18</f>
        <v>0</v>
      </c>
      <c r="ALG18" s="508">
        <v>6180.0695999999998</v>
      </c>
      <c r="ALH18" s="508">
        <v>6303.6709919999994</v>
      </c>
      <c r="ALI18" s="579"/>
      <c r="ALJ18" s="580">
        <f>ALI18/ALG18</f>
        <v>0</v>
      </c>
      <c r="ALK18" s="508">
        <v>6180.0695999999998</v>
      </c>
      <c r="ALL18" s="508">
        <v>6303.6709919999994</v>
      </c>
      <c r="ALM18" s="579"/>
      <c r="ALN18" s="580">
        <f>ALM18/ALK18</f>
        <v>0</v>
      </c>
      <c r="ALO18" s="508">
        <v>6180.0695999999998</v>
      </c>
      <c r="ALP18" s="508">
        <v>6303.6709919999994</v>
      </c>
      <c r="ALQ18" s="579"/>
      <c r="ALR18" s="580">
        <f>ALQ18/ALO18</f>
        <v>0</v>
      </c>
      <c r="ALS18" s="508">
        <v>6180.0695999999998</v>
      </c>
      <c r="ALT18" s="508">
        <v>6303.6709919999994</v>
      </c>
      <c r="ALU18" s="579"/>
      <c r="ALV18" s="580">
        <f>ALU18/ALS18</f>
        <v>0</v>
      </c>
      <c r="ALW18" s="508">
        <v>7210.0812000000005</v>
      </c>
      <c r="ALX18" s="508">
        <v>7354.2828240000008</v>
      </c>
      <c r="ALY18" s="579"/>
      <c r="ALZ18" s="580">
        <f>ALY18/ALW18</f>
        <v>0</v>
      </c>
      <c r="AMA18" s="508">
        <v>8240.0928000000004</v>
      </c>
      <c r="AMB18" s="508">
        <v>8404.8946560000004</v>
      </c>
      <c r="AMC18" s="579"/>
      <c r="AMD18" s="580">
        <f>AMC18/AMA18</f>
        <v>0</v>
      </c>
      <c r="AME18" s="508">
        <v>11330.1276</v>
      </c>
      <c r="AMF18" s="508">
        <v>11556.730152</v>
      </c>
      <c r="AMG18" s="579"/>
      <c r="AMH18" s="580">
        <f>AMG18/AME18</f>
        <v>0</v>
      </c>
      <c r="AMI18" s="494">
        <f>ALG18+ALK18+ALO18+ALS18+ALW18+AMA18+AME18</f>
        <v>51500.58</v>
      </c>
      <c r="AMJ18" s="489">
        <f>ALH18+ALL18+ALP18+ALT18+ALX18+AMB18+AMF18</f>
        <v>52530.5916</v>
      </c>
      <c r="AMK18" s="671">
        <f>ALI18+ALM18+ALQ18+ALU18+ALY18+AMC18+AMG18</f>
        <v>0</v>
      </c>
      <c r="AML18" s="663">
        <f>AMK18/AMI18</f>
        <v>0</v>
      </c>
      <c r="AMM18" s="508">
        <v>7123.4855999999991</v>
      </c>
      <c r="AMN18" s="508">
        <v>7265.955312</v>
      </c>
      <c r="AMO18" s="579"/>
      <c r="AMP18" s="580">
        <f>AMO18/AMM18</f>
        <v>0</v>
      </c>
      <c r="AMQ18" s="508">
        <v>7123.4855999999991</v>
      </c>
      <c r="AMR18" s="508">
        <v>7265.955312</v>
      </c>
      <c r="AMS18" s="579"/>
      <c r="AMT18" s="580">
        <f>AMS18/AMQ18</f>
        <v>0</v>
      </c>
      <c r="AMU18" s="508">
        <v>7123.4855999999991</v>
      </c>
      <c r="AMV18" s="508">
        <v>7265.955312</v>
      </c>
      <c r="AMW18" s="579"/>
      <c r="AMX18" s="580">
        <f>AMW18/AMU18</f>
        <v>0</v>
      </c>
      <c r="AMY18" s="508">
        <v>7123.4855999999991</v>
      </c>
      <c r="AMZ18" s="508">
        <v>7265.955312</v>
      </c>
      <c r="ANA18" s="579"/>
      <c r="ANB18" s="580">
        <f>ANA18/AMY18</f>
        <v>0</v>
      </c>
      <c r="ANC18" s="508">
        <v>8310.7332000000006</v>
      </c>
      <c r="AND18" s="508">
        <v>8476.9478640000016</v>
      </c>
      <c r="ANE18" s="579"/>
      <c r="ANF18" s="580">
        <f>ANE18/ANC18</f>
        <v>0</v>
      </c>
      <c r="ANG18" s="508">
        <v>9497.9807999999994</v>
      </c>
      <c r="ANH18" s="508">
        <v>9687.9404159999995</v>
      </c>
      <c r="ANI18" s="579"/>
      <c r="ANJ18" s="580">
        <f>ANI18/ANG18</f>
        <v>0</v>
      </c>
      <c r="ANK18" s="508">
        <v>13059.723599999999</v>
      </c>
      <c r="ANL18" s="508">
        <v>13320.918072</v>
      </c>
      <c r="ANM18" s="579"/>
      <c r="ANN18" s="580">
        <f>ANM18/ANK18</f>
        <v>0</v>
      </c>
      <c r="ANO18" s="494">
        <f>AMM18+AMQ18+AMU18+AMY18+ANC18+ANG18+ANK18</f>
        <v>59362.37999999999</v>
      </c>
      <c r="ANP18" s="489">
        <f>AMN18+AMR18+AMV18+AMZ18+AND18+ANH18+ANL18</f>
        <v>60549.6276</v>
      </c>
      <c r="ANQ18" s="671">
        <f>AMO18+AMS18+AMW18+ANA18+ANE18+ANI18+ANM18</f>
        <v>0</v>
      </c>
      <c r="ANR18" s="663">
        <f>ANQ18/ANO18</f>
        <v>0</v>
      </c>
      <c r="ANS18" s="508">
        <f>'Proy 2022 vs 2019'!GU17*ANV$4</f>
        <v>6425.3219999999992</v>
      </c>
      <c r="ANT18" s="508">
        <f>'Proy 2022 vs 2019'!GV17*ANV$4</f>
        <v>6104.0558999999994</v>
      </c>
      <c r="ANU18" s="579"/>
      <c r="ANV18" s="580">
        <f>ANU18/ANS18</f>
        <v>0</v>
      </c>
      <c r="ANW18" s="508">
        <f>'Proy 2022 vs 2019'!GU17*ANZ$4</f>
        <v>6425.3219999999992</v>
      </c>
      <c r="ANX18" s="508">
        <f>'Proy 2022 vs 2019'!GV17*ANZ$4</f>
        <v>6104.0558999999994</v>
      </c>
      <c r="ANY18" s="579"/>
      <c r="ANZ18" s="580">
        <f>ANY18/ANW18</f>
        <v>0</v>
      </c>
      <c r="AOA18" s="508">
        <f>'Proy 2022 vs 2019'!GU17*AOD$4</f>
        <v>6425.3219999999992</v>
      </c>
      <c r="AOB18" s="508">
        <f>'Proy 2022 vs 2019'!GV17*AOD$4</f>
        <v>6104.0558999999994</v>
      </c>
      <c r="AOC18" s="579"/>
      <c r="AOD18" s="580">
        <f>AOC18/AOA18</f>
        <v>0</v>
      </c>
      <c r="AOE18" s="508">
        <f>'Proy 2022 vs 2019'!GU17*AOH$4</f>
        <v>6425.3219999999992</v>
      </c>
      <c r="AOF18" s="508">
        <f>'Proy 2022 vs 2019'!GV17*AOH$4</f>
        <v>6104.0558999999994</v>
      </c>
      <c r="AOG18" s="579"/>
      <c r="AOH18" s="580">
        <f>AOG18/AOE18</f>
        <v>0</v>
      </c>
      <c r="AOI18" s="508">
        <f>'Proy 2022 vs 2019'!GU17*AOL$4</f>
        <v>7496.2090000000007</v>
      </c>
      <c r="AOJ18" s="508">
        <f>'Proy 2022 vs 2019'!GV17*AOL$4</f>
        <v>7121.3985500000008</v>
      </c>
      <c r="AOK18" s="579"/>
      <c r="AOL18" s="580">
        <f>AOK18/AOI18</f>
        <v>0</v>
      </c>
      <c r="AOM18" s="508">
        <f>'Proy 2022 vs 2019'!GU17*AOP$4</f>
        <v>8567.0959999999995</v>
      </c>
      <c r="AON18" s="508">
        <f>'Proy 2022 vs 2019'!GV17*AOP$4</f>
        <v>8138.7412000000004</v>
      </c>
      <c r="AOO18" s="579"/>
      <c r="AOP18" s="580">
        <f>AOO18/AOM18</f>
        <v>0</v>
      </c>
      <c r="AOQ18" s="508">
        <f>'Proy 2022 vs 2019'!GU17*AOT$4</f>
        <v>11779.757</v>
      </c>
      <c r="AOR18" s="508">
        <f>'Proy 2022 vs 2019'!GV17*AOT$4</f>
        <v>11190.76915</v>
      </c>
      <c r="AOS18" s="579"/>
      <c r="AOT18" s="580">
        <f>AOS18/AOQ18</f>
        <v>0</v>
      </c>
      <c r="AOU18" s="494">
        <f>ANS18+ANW18+AOA18+AOE18+AOI18+AOM18+AOQ18</f>
        <v>53544.349999999991</v>
      </c>
      <c r="AOV18" s="489">
        <f>ANT18+ANX18+AOB18+AOF18+AOJ18+AON18+AOR18</f>
        <v>50867.1325</v>
      </c>
      <c r="AOW18" s="662">
        <f>ANU18+ANY18+AOC18+AOG18+AOK18+AOO18+AOS18</f>
        <v>0</v>
      </c>
      <c r="AOX18" s="663">
        <f>AOW18/AOU18</f>
        <v>0</v>
      </c>
      <c r="AOY18" s="508">
        <f>'Proy 2022 vs 2019'!HE17*APB$4</f>
        <v>5908.92</v>
      </c>
      <c r="AOZ18" s="508">
        <f>'Proy 2022 vs 2019'!HF17*APB$4</f>
        <v>6972.525599999999</v>
      </c>
      <c r="APA18" s="613"/>
      <c r="APB18" s="580">
        <f>APA18/AOY18</f>
        <v>0</v>
      </c>
      <c r="APC18" s="508">
        <f>'Proy 2022 vs 2019'!HE17*APF$4</f>
        <v>5908.92</v>
      </c>
      <c r="APD18" s="508">
        <f>'Proy 2022 vs 2019'!HF17*APF$4</f>
        <v>6972.525599999999</v>
      </c>
      <c r="APE18" s="613"/>
      <c r="APF18" s="580">
        <f>APE18/APC18</f>
        <v>0</v>
      </c>
      <c r="APG18" s="508">
        <f>'Proy 2022 vs 2019'!HE17*APJ$4</f>
        <v>5908.92</v>
      </c>
      <c r="APH18" s="508">
        <f>'Proy 2022 vs 2019'!HF17*APJ$4</f>
        <v>6972.525599999999</v>
      </c>
      <c r="API18" s="613"/>
      <c r="APJ18" s="580">
        <f>API18/APG18</f>
        <v>0</v>
      </c>
      <c r="APK18" s="508">
        <f>'Proy 2022 vs 2019'!HE17*APN$4</f>
        <v>5908.92</v>
      </c>
      <c r="APL18" s="508">
        <f>'Proy 2022 vs 2019'!HF17*APN$4</f>
        <v>6972.525599999999</v>
      </c>
      <c r="APM18" s="613"/>
      <c r="APN18" s="580">
        <f>APM18/APK18</f>
        <v>0</v>
      </c>
      <c r="APO18" s="508">
        <f>'Proy 2022 vs 2019'!HE17*APR$4</f>
        <v>6893.7400000000007</v>
      </c>
      <c r="APP18" s="508">
        <f>'Proy 2022 vs 2019'!HF17*APR$4</f>
        <v>8134.6132000000007</v>
      </c>
      <c r="APQ18" s="613"/>
      <c r="APR18" s="580">
        <f>APQ18/APO18</f>
        <v>0</v>
      </c>
      <c r="APS18" s="508">
        <f>'Proy 2022 vs 2019'!HE17*APV$4</f>
        <v>7878.56</v>
      </c>
      <c r="APT18" s="508">
        <f>'Proy 2022 vs 2019'!HF17*APV$4</f>
        <v>9296.7008000000005</v>
      </c>
      <c r="APU18" s="613"/>
      <c r="APV18" s="580">
        <f>APU18/APS18</f>
        <v>0</v>
      </c>
      <c r="APW18" s="508">
        <f>'Proy 2022 vs 2019'!HE17*APZ$4</f>
        <v>10833.02</v>
      </c>
      <c r="APX18" s="508">
        <f>'Proy 2022 vs 2019'!HF17*APZ$4</f>
        <v>12782.963599999999</v>
      </c>
      <c r="APY18" s="613"/>
      <c r="APZ18" s="580">
        <f>APY18/APW18</f>
        <v>0</v>
      </c>
      <c r="AQA18" s="494">
        <f>AOY18+APC18+APG18+APK18+APO18+APS18+APW18</f>
        <v>49241</v>
      </c>
      <c r="AQB18" s="489">
        <f>AOZ18+APD18+APH18+APL18+APP18+APT18+APX18</f>
        <v>58104.37999999999</v>
      </c>
      <c r="AQC18" s="607">
        <f>APA18+APE18+API18+APM18+APQ18+APU18+APY18</f>
        <v>0</v>
      </c>
      <c r="AQD18" s="590">
        <f>AQC18/AQA18</f>
        <v>0</v>
      </c>
      <c r="AQE18" s="508">
        <f>'Proy 2022 vs 2019'!HJ17*AQH$4</f>
        <v>6225.4703999999992</v>
      </c>
      <c r="AQF18" s="508">
        <f>'Proy 2022 vs 2019'!HK17*AQH$4</f>
        <v>7346.0550719999992</v>
      </c>
      <c r="AQG18" s="579"/>
      <c r="AQH18" s="580">
        <f>AQG18/AQE18</f>
        <v>0</v>
      </c>
      <c r="AQI18" s="508">
        <f>'Proy 2022 vs 2019'!HJ17*AQL$4</f>
        <v>6225.4703999999992</v>
      </c>
      <c r="AQJ18" s="508">
        <f>'Proy 2022 vs 2019'!HK17*AQL$4</f>
        <v>7346.0550719999992</v>
      </c>
      <c r="AQK18" s="579"/>
      <c r="AQL18" s="580">
        <f>AQK18/AQI18</f>
        <v>0</v>
      </c>
      <c r="AQM18" s="508">
        <f>'Proy 2022 vs 2019'!HJ17*AQP$4</f>
        <v>6225.4703999999992</v>
      </c>
      <c r="AQN18" s="508">
        <f>'Proy 2022 vs 2019'!HK17*AQP$4</f>
        <v>7346.0550719999992</v>
      </c>
      <c r="AQO18" s="579"/>
      <c r="AQP18" s="580">
        <f>AQO18/AQM18</f>
        <v>0</v>
      </c>
      <c r="AQQ18" s="508">
        <f>'Proy 2022 vs 2019'!HJ17*AQT$4</f>
        <v>6225.4703999999992</v>
      </c>
      <c r="AQR18" s="508">
        <f>'Proy 2022 vs 2019'!HK17*AQT$4</f>
        <v>7346.0550719999992</v>
      </c>
      <c r="AQS18" s="579"/>
      <c r="AQT18" s="580">
        <f>AQS18/AQQ18</f>
        <v>0</v>
      </c>
      <c r="AQU18" s="508">
        <f>'Proy 2022 vs 2019'!HJ17*AQX$4</f>
        <v>7263.0488000000005</v>
      </c>
      <c r="AQV18" s="508">
        <f>'Proy 2022 vs 2019'!HK17*AQX$4</f>
        <v>8570.3975840000003</v>
      </c>
      <c r="AQW18" s="579"/>
      <c r="AQX18" s="580">
        <f>AQW18/AQU18</f>
        <v>0</v>
      </c>
      <c r="AQY18" s="508">
        <f>'Proy 2022 vs 2019'!HJ17*ARB$4</f>
        <v>8300.627199999999</v>
      </c>
      <c r="AQZ18" s="508">
        <f>'Proy 2022 vs 2019'!HK17*ARB$4</f>
        <v>9794.7400959999995</v>
      </c>
      <c r="ARA18" s="579"/>
      <c r="ARB18" s="580">
        <f>ARA18/AQY18</f>
        <v>0</v>
      </c>
      <c r="ARC18" s="508">
        <f>'Proy 2022 vs 2019'!HJ17*ARF$4</f>
        <v>11413.3624</v>
      </c>
      <c r="ARD18" s="508">
        <f>'Proy 2022 vs 2019'!HK17*ARF$4</f>
        <v>13467.767631999999</v>
      </c>
      <c r="ARE18" s="579"/>
      <c r="ARF18" s="580">
        <f>ARE18/ARC18</f>
        <v>0</v>
      </c>
      <c r="ARG18" s="494">
        <f>AQE18+AQI18+AQM18+AQQ18+AQU18+AQY18+ARC18</f>
        <v>51878.92</v>
      </c>
      <c r="ARH18" s="489">
        <f>AQF18+AQJ18+AQN18+AQR18+AQV18+AQZ18+ARD18</f>
        <v>61217.125599999999</v>
      </c>
      <c r="ARI18" s="608">
        <f>AQG18+AQK18+AQO18+AQS18+AQW18+ARA18+ARE18</f>
        <v>0</v>
      </c>
      <c r="ARJ18" s="590">
        <f>ARI18/ARG18</f>
        <v>0</v>
      </c>
      <c r="ARK18" s="508">
        <f>'Proy 2022 vs 2019'!HO17*ARN$4</f>
        <v>5839.9236000000001</v>
      </c>
      <c r="ARL18" s="508">
        <f>'Proy 2022 vs 2019'!HP17*ARN$4</f>
        <v>6891.1098479999991</v>
      </c>
      <c r="ARM18" s="579"/>
      <c r="ARN18" s="580">
        <f>ARM18/ARK18</f>
        <v>0</v>
      </c>
      <c r="ARO18" s="508">
        <f>'Proy 2022 vs 2019'!HO17*ARR$4</f>
        <v>5839.9236000000001</v>
      </c>
      <c r="ARP18" s="508">
        <f>'Proy 2022 vs 2019'!HP17*ARR$4</f>
        <v>6891.1098479999991</v>
      </c>
      <c r="ARQ18" s="579"/>
      <c r="ARR18" s="580">
        <f>ARQ18/ARO18</f>
        <v>0</v>
      </c>
      <c r="ARS18" s="508">
        <f>'Proy 2022 vs 2019'!HO17*ARV$4</f>
        <v>5839.9236000000001</v>
      </c>
      <c r="ART18" s="508">
        <f>'Proy 2022 vs 2019'!HP17*ARV$4</f>
        <v>6891.1098479999991</v>
      </c>
      <c r="ARU18" s="579"/>
      <c r="ARV18" s="580">
        <f>ARU18/ARS18</f>
        <v>0</v>
      </c>
      <c r="ARW18" s="508">
        <f>'Proy 2022 vs 2019'!HO17*ARZ$4</f>
        <v>5839.9236000000001</v>
      </c>
      <c r="ARX18" s="508">
        <f>'Proy 2022 vs 2019'!HP17*ARZ$4</f>
        <v>6891.1098479999991</v>
      </c>
      <c r="ARY18" s="579"/>
      <c r="ARZ18" s="580">
        <f>ARY18/ARW18</f>
        <v>0</v>
      </c>
      <c r="ASA18" s="508">
        <f>'Proy 2022 vs 2019'!HO17*ASD$4</f>
        <v>6813.2442000000001</v>
      </c>
      <c r="ASB18" s="508">
        <f>'Proy 2022 vs 2019'!HP17*ASD$4</f>
        <v>8039.6281560000007</v>
      </c>
      <c r="ASC18" s="579"/>
      <c r="ASD18" s="580">
        <f>ASC18/ASA18</f>
        <v>0</v>
      </c>
      <c r="ASE18" s="508">
        <f>'Proy 2022 vs 2019'!HO17*ASH$4</f>
        <v>7786.5648000000001</v>
      </c>
      <c r="ASF18" s="508">
        <f>'Proy 2022 vs 2019'!HP17*ASH$4</f>
        <v>9188.1464639999995</v>
      </c>
      <c r="ASG18" s="579"/>
      <c r="ASH18" s="580">
        <f>ASG18/ASE18</f>
        <v>0</v>
      </c>
      <c r="ASI18" s="508">
        <f>'Proy 2022 vs 2019'!HO17*ASL$4</f>
        <v>10706.526599999999</v>
      </c>
      <c r="ASJ18" s="508">
        <f>'Proy 2022 vs 2019'!HP17*ASL$4</f>
        <v>12633.701387999999</v>
      </c>
      <c r="ASK18" s="579"/>
      <c r="ASL18" s="580">
        <f>ASK18/ASI18</f>
        <v>0</v>
      </c>
      <c r="ASM18" s="494">
        <f>ARK18+ARO18+ARS18+ARW18+ASA18+ASE18+ASI18</f>
        <v>48666.03</v>
      </c>
      <c r="ASN18" s="489">
        <f>ARL18+ARP18+ART18+ARX18+ASB18+ASF18+ASJ18</f>
        <v>57425.915399999998</v>
      </c>
      <c r="ASO18" s="608">
        <f>ARM18+ARQ18+ARU18+ARY18+ASC18+ASG18+ASK18</f>
        <v>0</v>
      </c>
      <c r="ASP18" s="590">
        <f>ASO18/ASM18</f>
        <v>0</v>
      </c>
      <c r="ASQ18" s="508">
        <f>'Proy 2022 vs 2019'!HT17*AST$4</f>
        <v>4639.8180000000002</v>
      </c>
      <c r="ASR18" s="508">
        <f>'Proy 2022 vs 2019'!HU17*AST$4</f>
        <v>5474.98524</v>
      </c>
      <c r="ASS18" s="579"/>
      <c r="AST18" s="580">
        <f>ASS18/ASQ18</f>
        <v>0</v>
      </c>
      <c r="ASU18" s="508">
        <f>'Proy 2022 vs 2019'!HT17*ASX$4</f>
        <v>4639.8180000000002</v>
      </c>
      <c r="ASV18" s="508">
        <f>'Proy 2022 vs 2019'!HU17*ASX$4</f>
        <v>5474.98524</v>
      </c>
      <c r="ASW18" s="579"/>
      <c r="ASX18" s="580">
        <f>ASW18/ASU18</f>
        <v>0</v>
      </c>
      <c r="ASY18" s="508">
        <f>'Proy 2022 vs 2019'!HT17*ATB$4</f>
        <v>4639.8180000000002</v>
      </c>
      <c r="ASZ18" s="508">
        <f>'Proy 2022 vs 2019'!HU17*ATB$4</f>
        <v>5474.98524</v>
      </c>
      <c r="ATA18" s="579"/>
      <c r="ATB18" s="580">
        <f>ATA18/ASY18</f>
        <v>0</v>
      </c>
      <c r="ATC18" s="508">
        <f>'Proy 2022 vs 2019'!HT17*ATF$4</f>
        <v>4639.8180000000002</v>
      </c>
      <c r="ATD18" s="508">
        <f>'Proy 2022 vs 2019'!HU17*ATF$4</f>
        <v>5474.98524</v>
      </c>
      <c r="ATE18" s="579"/>
      <c r="ATF18" s="580">
        <f>ATE18/ATC18</f>
        <v>0</v>
      </c>
      <c r="ATG18" s="508">
        <f>'Proy 2022 vs 2019'!HT17*ATJ$4</f>
        <v>5413.121000000001</v>
      </c>
      <c r="ATH18" s="508">
        <f>'Proy 2022 vs 2019'!HU17*ATJ$4</f>
        <v>6387.4827800000003</v>
      </c>
      <c r="ATI18" s="579"/>
      <c r="ATJ18" s="580">
        <f>ATI18/ATG18</f>
        <v>0</v>
      </c>
      <c r="ATK18" s="508">
        <f>'Proy 2022 vs 2019'!HT17*ATN$4</f>
        <v>6186.424</v>
      </c>
      <c r="ATL18" s="508">
        <f>'Proy 2022 vs 2019'!HU17*ATN$4</f>
        <v>7299.9803200000006</v>
      </c>
      <c r="ATM18" s="579"/>
      <c r="ATN18" s="580">
        <f>ATM18/ATK18</f>
        <v>0</v>
      </c>
      <c r="ATO18" s="508">
        <f>'Proy 2022 vs 2019'!HT17*ATR$4</f>
        <v>8506.3330000000005</v>
      </c>
      <c r="ATP18" s="508">
        <f>'Proy 2022 vs 2019'!HU17*ATR$4</f>
        <v>10037.47294</v>
      </c>
      <c r="ATQ18" s="579"/>
      <c r="ATR18" s="580">
        <f>ATQ18/ATO18</f>
        <v>0</v>
      </c>
      <c r="ATS18" s="494">
        <f>ASQ18+ASU18+ASY18+ATC18+ATG18+ATK18+ATO18</f>
        <v>38665.15</v>
      </c>
      <c r="ATT18" s="489">
        <f>ASR18+ASV18+ASZ18+ATD18+ATH18+ATL18+ATP18</f>
        <v>45624.877</v>
      </c>
      <c r="ATU18" s="589">
        <f>ASS18+ASW18+ATA18+ATE18+ATI18+ATM18+ATQ18</f>
        <v>0</v>
      </c>
      <c r="ATV18" s="590">
        <f>ATU18/ATS18</f>
        <v>0</v>
      </c>
      <c r="ATW18" s="508">
        <f>'Proy 2022 vs 2019'!HY17*ATZ$4</f>
        <v>4874.1419999999998</v>
      </c>
      <c r="ATX18" s="508">
        <f>'Proy 2022 vs 2019'!HZ17*ATZ$4</f>
        <v>5751.4875599999996</v>
      </c>
      <c r="ATY18" s="579"/>
      <c r="ATZ18" s="580">
        <f>ATY18/ATW18</f>
        <v>0</v>
      </c>
      <c r="AUA18" s="508">
        <f>'Proy 2022 vs 2019'!HY17*AUD$4</f>
        <v>4874.1419999999998</v>
      </c>
      <c r="AUB18" s="508">
        <f>'Proy 2022 vs 2019'!HZ17*AUD$4</f>
        <v>5751.4875599999996</v>
      </c>
      <c r="AUC18" s="579"/>
      <c r="AUD18" s="580">
        <f>AUC18/AUA18</f>
        <v>0</v>
      </c>
      <c r="AUE18" s="508">
        <f>'Proy 2022 vs 2019'!HY17*AUH$4</f>
        <v>4874.1419999999998</v>
      </c>
      <c r="AUF18" s="508">
        <f>'Proy 2022 vs 2019'!HZ17*AUH$4</f>
        <v>5751.4875599999996</v>
      </c>
      <c r="AUG18" s="579"/>
      <c r="AUH18" s="580">
        <f>AUG18/AUE18</f>
        <v>0</v>
      </c>
      <c r="AUI18" s="508">
        <f>'Proy 2022 vs 2019'!HY17*AUL$4</f>
        <v>4874.1419999999998</v>
      </c>
      <c r="AUJ18" s="508">
        <f>'Proy 2022 vs 2019'!HZ17*AUL$4</f>
        <v>5751.4875599999996</v>
      </c>
      <c r="AUK18" s="579"/>
      <c r="AUL18" s="580">
        <f>AUK18/AUI18</f>
        <v>0</v>
      </c>
      <c r="AUM18" s="508">
        <f>'Proy 2022 vs 2019'!HY17*AUP$4</f>
        <v>5686.4990000000007</v>
      </c>
      <c r="AUN18" s="508">
        <f>'Proy 2022 vs 2019'!HZ17*AUP$4</f>
        <v>6710.0688199999995</v>
      </c>
      <c r="AUO18" s="579"/>
      <c r="AUP18" s="580">
        <f>AUO18/AUM18</f>
        <v>0</v>
      </c>
      <c r="AUQ18" s="508">
        <f>'Proy 2022 vs 2019'!HY17*AUT$4</f>
        <v>6498.8559999999998</v>
      </c>
      <c r="AUR18" s="508">
        <f>'Proy 2022 vs 2019'!HZ17*AUT$4</f>
        <v>7668.6500799999994</v>
      </c>
      <c r="AUS18" s="579"/>
      <c r="AUT18" s="580">
        <f>AUS18/AUQ18</f>
        <v>0</v>
      </c>
      <c r="AUU18" s="508">
        <f>'Proy 2022 vs 2019'!HY17*AUX$4</f>
        <v>8935.9269999999997</v>
      </c>
      <c r="AUV18" s="508">
        <f>'Proy 2022 vs 2019'!HZ17*AUX$4</f>
        <v>10544.393859999998</v>
      </c>
      <c r="AUW18" s="579"/>
      <c r="AUX18" s="580">
        <f>AUW18/AUU18</f>
        <v>0</v>
      </c>
      <c r="AUY18" s="494">
        <f>ATW18+AUA18+AUE18+AUI18+AUM18+AUQ18+AUU18</f>
        <v>40617.85</v>
      </c>
      <c r="AUZ18" s="489">
        <f>ATX18+AUB18+AUF18+AUJ18+AUN18+AUR18+AUV18</f>
        <v>47929.062999999995</v>
      </c>
      <c r="AVA18" s="589">
        <f>ATY18+AUC18+AUG18+AUK18+AUO18+AUS18+AUW18</f>
        <v>0</v>
      </c>
      <c r="AVB18" s="590">
        <f>AVA18/AUY18</f>
        <v>0</v>
      </c>
      <c r="AVC18" s="508">
        <f>'Proy 2022 vs 2019'!IH17*AVF$4</f>
        <v>3241.2588000000001</v>
      </c>
      <c r="AVD18" s="508">
        <f>'Proy 2022 vs 2019'!II17*AVF$4</f>
        <v>3792.2727959999997</v>
      </c>
      <c r="AVE18" s="613"/>
      <c r="AVF18" s="580">
        <f>AVE18/AVC18</f>
        <v>0</v>
      </c>
      <c r="AVG18" s="508">
        <f>'Proy 2022 vs 2019'!IH17*AVJ$4</f>
        <v>3241.2588000000001</v>
      </c>
      <c r="AVH18" s="508">
        <f>'Proy 2022 vs 2019'!II17*AVJ$4</f>
        <v>3792.2727959999997</v>
      </c>
      <c r="AVI18" s="579"/>
      <c r="AVJ18" s="580">
        <f>AVI18/AVG18</f>
        <v>0</v>
      </c>
      <c r="AVK18" s="508">
        <f>'Proy 2022 vs 2019'!IH17*AVN$4</f>
        <v>3241.2588000000001</v>
      </c>
      <c r="AVL18" s="508">
        <f>'Proy 2022 vs 2019'!II17*AVN$4</f>
        <v>3792.2727959999997</v>
      </c>
      <c r="AVM18" s="579"/>
      <c r="AVN18" s="580">
        <f>AVM18/AVK18</f>
        <v>0</v>
      </c>
      <c r="AVO18" s="508">
        <f>'Proy 2022 vs 2019'!IH17*AVR$4</f>
        <v>3241.2588000000001</v>
      </c>
      <c r="AVP18" s="508">
        <f>'Proy 2022 vs 2019'!II17*AVR$4</f>
        <v>3792.2727959999997</v>
      </c>
      <c r="AVQ18" s="579"/>
      <c r="AVR18" s="580">
        <f>AVQ18/AVO18</f>
        <v>0</v>
      </c>
      <c r="AVS18" s="508">
        <f>'Proy 2022 vs 2019'!IH17*AVV$4</f>
        <v>3781.4686000000006</v>
      </c>
      <c r="AVT18" s="508">
        <f>'Proy 2022 vs 2019'!II17*AVV$4</f>
        <v>4424.3182620000007</v>
      </c>
      <c r="AVU18" s="579"/>
      <c r="AVV18" s="580">
        <f>AVU18/AVS18</f>
        <v>0</v>
      </c>
      <c r="AVW18" s="508">
        <f>'Proy 2022 vs 2019'!IH17*AVZ$4</f>
        <v>4321.6784000000007</v>
      </c>
      <c r="AVX18" s="508">
        <f>'Proy 2022 vs 2019'!II17*AVZ$4</f>
        <v>5056.3637280000003</v>
      </c>
      <c r="AVY18" s="579"/>
      <c r="AVZ18" s="580">
        <f>AVY18/AVW18</f>
        <v>0</v>
      </c>
      <c r="AWA18" s="508">
        <f>'Proy 2022 vs 2019'!IH17*AWD$4</f>
        <v>5942.3078000000005</v>
      </c>
      <c r="AWB18" s="508">
        <f>'Proy 2022 vs 2019'!II17*AWD$4</f>
        <v>6952.5001259999999</v>
      </c>
      <c r="AWC18" s="579"/>
      <c r="AWD18" s="580">
        <f>AWC18/AWA18</f>
        <v>0</v>
      </c>
      <c r="AWE18" s="494">
        <f>AVC18+AVG18+AVK18+AVO18+AVS18+AVW18+AWA18</f>
        <v>27010.490000000005</v>
      </c>
      <c r="AWF18" s="489">
        <f>AVD18+AVH18+AVL18+AVP18+AVT18+AVX18+AWB18</f>
        <v>31602.273299999997</v>
      </c>
      <c r="AWG18" s="670">
        <f>AVE18+AVI18+AVM18+AVQ18+AVU18+AVY18+AWC18</f>
        <v>0</v>
      </c>
      <c r="AWH18" s="663">
        <f>AWG18/AWE18</f>
        <v>0</v>
      </c>
      <c r="AWI18" s="508">
        <f>'Proy 2022 vs 2019'!IM17*AWL$4</f>
        <v>1578.2687999999998</v>
      </c>
      <c r="AWJ18" s="508">
        <f>'Proy 2022 vs 2019'!IN17*AWL$4</f>
        <v>4955.764032</v>
      </c>
      <c r="AWK18" s="579"/>
      <c r="AWL18" s="580">
        <f>AWK18/AWI18</f>
        <v>0</v>
      </c>
      <c r="AWM18" s="508">
        <f>'Proy 2022 vs 2019'!IM17*AWP$4</f>
        <v>1578.2687999999998</v>
      </c>
      <c r="AWN18" s="508">
        <f>'Proy 2022 vs 2019'!IN17*AWP$4</f>
        <v>4955.764032</v>
      </c>
      <c r="AWO18" s="579"/>
      <c r="AWP18" s="580">
        <f>AWO18/AWM18</f>
        <v>0</v>
      </c>
      <c r="AWQ18" s="508">
        <f>'Proy 2022 vs 2019'!IM17*AWT$4</f>
        <v>1578.2687999999998</v>
      </c>
      <c r="AWR18" s="508">
        <f>'Proy 2022 vs 2019'!IN17*AWT$4</f>
        <v>4955.764032</v>
      </c>
      <c r="AWS18" s="579"/>
      <c r="AWT18" s="580">
        <f>AWS18/AWQ18</f>
        <v>0</v>
      </c>
      <c r="AWU18" s="508">
        <f>'Proy 2022 vs 2019'!IM17*AWX$4</f>
        <v>1578.2687999999998</v>
      </c>
      <c r="AWV18" s="508">
        <f>'Proy 2022 vs 2019'!IN17*AWX$4</f>
        <v>4955.764032</v>
      </c>
      <c r="AWW18" s="579"/>
      <c r="AWX18" s="580">
        <f>AWW18/AWU18</f>
        <v>0</v>
      </c>
      <c r="AWY18" s="508">
        <f>'Proy 2022 vs 2019'!IM17*AXB$4</f>
        <v>1841.3136000000002</v>
      </c>
      <c r="AWZ18" s="508">
        <f>'Proy 2022 vs 2019'!IN17*AXB$4</f>
        <v>5781.7247040000011</v>
      </c>
      <c r="AXA18" s="579"/>
      <c r="AXB18" s="580">
        <f>AXA18/AWY18</f>
        <v>0</v>
      </c>
      <c r="AXC18" s="508">
        <f>'Proy 2022 vs 2019'!IM17*AXF$4</f>
        <v>2104.3584000000001</v>
      </c>
      <c r="AXD18" s="508">
        <f>'Proy 2022 vs 2019'!IN17*AXF$4</f>
        <v>6607.6853760000004</v>
      </c>
      <c r="AXE18" s="579"/>
      <c r="AXF18" s="580">
        <f>AXE18/AXC18</f>
        <v>0</v>
      </c>
      <c r="AXG18" s="508">
        <f>'Proy 2022 vs 2019'!IM17*AXJ$4</f>
        <v>2893.4928</v>
      </c>
      <c r="AXH18" s="508">
        <f>'Proy 2022 vs 2019'!IN17*AXJ$4</f>
        <v>9085.5673920000008</v>
      </c>
      <c r="AXI18" s="579"/>
      <c r="AXJ18" s="580">
        <f>AXI18/AXG18</f>
        <v>0</v>
      </c>
      <c r="AXK18" s="494">
        <f>AWI18+AWM18+AWQ18+AWU18+AWY18+AXC18+AXG18</f>
        <v>13152.24</v>
      </c>
      <c r="AXL18" s="489">
        <f>AWJ18+AWN18+AWR18+AWV18+AWZ18+AXD18+AXH18</f>
        <v>41298.033600000002</v>
      </c>
      <c r="AXM18" s="671">
        <f>AWK18+AWO18+AWS18+AWW18+AXA18+AXE18+AXI18</f>
        <v>0</v>
      </c>
      <c r="AXN18" s="663">
        <f>AXM18/AXK18</f>
        <v>0</v>
      </c>
      <c r="AXO18" s="508">
        <f>'Proy 2022 vs 2019'!IR17*AXR$4</f>
        <v>12914.789999999999</v>
      </c>
      <c r="AXP18" s="508">
        <f>'Proy 2022 vs 2019'!IS17*AXR$4</f>
        <v>10977.5715</v>
      </c>
      <c r="AXQ18" s="579"/>
      <c r="AXR18" s="580">
        <f>AXQ18/AXO18</f>
        <v>0</v>
      </c>
      <c r="AXS18" s="508">
        <f>'Proy 2022 vs 2019'!IR17*AXV$4</f>
        <v>12914.789999999999</v>
      </c>
      <c r="AXT18" s="508">
        <f>'Proy 2022 vs 2019'!IS17*AXV$4</f>
        <v>10977.5715</v>
      </c>
      <c r="AXU18" s="579"/>
      <c r="AXV18" s="580">
        <f>AXU18/AXS18</f>
        <v>0</v>
      </c>
      <c r="AXW18" s="508">
        <f>'Proy 2022 vs 2019'!IR17*AXZ$4</f>
        <v>12914.789999999999</v>
      </c>
      <c r="AXX18" s="508">
        <f>'Proy 2022 vs 2019'!IS17*AXZ$4</f>
        <v>10977.5715</v>
      </c>
      <c r="AXY18" s="579"/>
      <c r="AXZ18" s="580">
        <f>AXY18/AXW18</f>
        <v>0</v>
      </c>
      <c r="AYA18" s="508">
        <f>'Proy 2022 vs 2019'!IR17*AYD$4</f>
        <v>12914.789999999999</v>
      </c>
      <c r="AYB18" s="508">
        <f>'Proy 2022 vs 2019'!IS17*AYD$4</f>
        <v>10977.5715</v>
      </c>
      <c r="AYC18" s="579"/>
      <c r="AYD18" s="580">
        <f>AYC18/AYA18</f>
        <v>0</v>
      </c>
      <c r="AYE18" s="508">
        <f>'Proy 2022 vs 2019'!IR17*AYH$4</f>
        <v>15067.255000000001</v>
      </c>
      <c r="AYF18" s="508">
        <f>'Proy 2022 vs 2019'!IS17*AYH$4</f>
        <v>12807.16675</v>
      </c>
      <c r="AYG18" s="579"/>
      <c r="AYH18" s="580">
        <f>AYG18/AYE18</f>
        <v>0</v>
      </c>
      <c r="AYI18" s="508">
        <f>'Proy 2022 vs 2019'!IR17*AYL$4</f>
        <v>17219.72</v>
      </c>
      <c r="AYJ18" s="508">
        <f>'Proy 2022 vs 2019'!IS17*AYL$4</f>
        <v>14636.762000000001</v>
      </c>
      <c r="AYK18" s="579"/>
      <c r="AYL18" s="580">
        <f>AYK18/AYI18</f>
        <v>0</v>
      </c>
      <c r="AYM18" s="508">
        <f>'Proy 2022 vs 2019'!IR17*AYP$4</f>
        <v>23677.115000000002</v>
      </c>
      <c r="AYN18" s="508">
        <f>'Proy 2022 vs 2019'!IS17*AYP$4</f>
        <v>20125.547749999998</v>
      </c>
      <c r="AYO18" s="579"/>
      <c r="AYP18" s="580">
        <f>AYO18/AYM18</f>
        <v>0</v>
      </c>
      <c r="AYQ18" s="494">
        <f>AXO18+AXS18+AXW18+AYA18+AYE18+AYI18+AYM18</f>
        <v>107623.25</v>
      </c>
      <c r="AYR18" s="489">
        <f>AXP18+AXT18+AXX18+AYB18+AYF18+AYJ18+AYN18</f>
        <v>91479.762499999997</v>
      </c>
      <c r="AYS18" s="671">
        <f>AXQ18+AXU18+AXY18+AYC18+AYG18+AYK18+AYO18</f>
        <v>0</v>
      </c>
      <c r="AYT18" s="663">
        <f>AYS18/AYQ18</f>
        <v>0</v>
      </c>
      <c r="AYU18" s="508">
        <f>'Proy 2022 vs 2019'!IW17*AYX$4</f>
        <v>14870.0988</v>
      </c>
      <c r="AYV18" s="508">
        <f>'Proy 2022 vs 2019'!IX17*AYX$4</f>
        <v>12639.583979999999</v>
      </c>
      <c r="AYW18" s="579"/>
      <c r="AYX18" s="580">
        <f>AYW18/AYU18</f>
        <v>0</v>
      </c>
      <c r="AYY18" s="508">
        <f>'Proy 2022 vs 2019'!IW17*AZB$4</f>
        <v>14870.0988</v>
      </c>
      <c r="AYZ18" s="508">
        <f>'Proy 2022 vs 2019'!IX17*AZB$4</f>
        <v>12639.583979999999</v>
      </c>
      <c r="AZA18" s="579"/>
      <c r="AZB18" s="580">
        <f>AZA18/AYY18</f>
        <v>0</v>
      </c>
      <c r="AZC18" s="508">
        <f>'Proy 2022 vs 2019'!IW17*AZF$4</f>
        <v>14870.0988</v>
      </c>
      <c r="AZD18" s="508">
        <f>'Proy 2022 vs 2019'!IX17*AZF$4</f>
        <v>12639.583979999999</v>
      </c>
      <c r="AZE18" s="579"/>
      <c r="AZF18" s="580">
        <f>AZE18/AZC18</f>
        <v>0</v>
      </c>
      <c r="AZG18" s="508">
        <f>'Proy 2022 vs 2019'!IW17*AZJ$4</f>
        <v>14870.0988</v>
      </c>
      <c r="AZH18" s="508">
        <f>'Proy 2022 vs 2019'!IX17*AZJ$4</f>
        <v>12639.583979999999</v>
      </c>
      <c r="AZI18" s="579"/>
      <c r="AZJ18" s="580">
        <f>AZI18/AZG18</f>
        <v>0</v>
      </c>
      <c r="AZK18" s="508">
        <f>'Proy 2022 vs 2019'!IW17*AZN$4</f>
        <v>17348.448600000003</v>
      </c>
      <c r="AZL18" s="508">
        <f>'Proy 2022 vs 2019'!IX17*AZN$4</f>
        <v>14746.181310000002</v>
      </c>
      <c r="AZM18" s="579"/>
      <c r="AZN18" s="580">
        <f>AZM18/AZK18</f>
        <v>0</v>
      </c>
      <c r="AZO18" s="508">
        <f>'Proy 2022 vs 2019'!IW17*AZR$4</f>
        <v>19826.7984</v>
      </c>
      <c r="AZP18" s="508">
        <f>'Proy 2022 vs 2019'!IX17*AZR$4</f>
        <v>16852.77864</v>
      </c>
      <c r="AZQ18" s="579"/>
      <c r="AZR18" s="580">
        <f>AZQ18/AZO18</f>
        <v>0</v>
      </c>
      <c r="AZS18" s="508">
        <f>'Proy 2022 vs 2019'!IW17*AZV$4</f>
        <v>27261.8478</v>
      </c>
      <c r="AZT18" s="508">
        <f>'Proy 2022 vs 2019'!IX17*AZV$4</f>
        <v>23172.570630000002</v>
      </c>
      <c r="AZU18" s="579"/>
      <c r="AZV18" s="580">
        <f>AZU18/AZS18</f>
        <v>0</v>
      </c>
      <c r="AZW18" s="494">
        <f>AYU18+AYY18+AZC18+AZG18+AZK18+AZO18+AZS18</f>
        <v>123917.49</v>
      </c>
      <c r="AZX18" s="489">
        <f>AYV18+AYZ18+AZD18+AZH18+AZL18+AZP18+AZT18</f>
        <v>105329.8665</v>
      </c>
      <c r="AZY18" s="662">
        <f>AYW18+AZA18+AZE18+AZI18+AZM18+AZQ18+AZU18</f>
        <v>0</v>
      </c>
      <c r="AZZ18" s="663">
        <f>AZY18/AZW18</f>
        <v>0</v>
      </c>
      <c r="BAA18" s="508">
        <f>'Proy 2022 vs 2019'!JG17*BAD$4</f>
        <v>11556.5232</v>
      </c>
      <c r="BAB18" s="508">
        <f>'Proy 2022 vs 2019'!JH17*BAD$4</f>
        <v>9245.2185599999993</v>
      </c>
      <c r="BAC18" s="613"/>
      <c r="BAD18" s="580">
        <f>BAC18/BAA18</f>
        <v>0</v>
      </c>
      <c r="BAE18" s="508">
        <f>'Proy 2022 vs 2019'!JG17*BAH$4</f>
        <v>11556.5232</v>
      </c>
      <c r="BAF18" s="508">
        <f>'Proy 2022 vs 2019'!JH17*BAH$4</f>
        <v>9245.2185599999993</v>
      </c>
      <c r="BAG18" s="579"/>
      <c r="BAH18" s="580">
        <f>BAG18/BAE18</f>
        <v>0</v>
      </c>
      <c r="BAI18" s="508">
        <f>'Proy 2022 vs 2019'!JG17*BAL$4</f>
        <v>11556.5232</v>
      </c>
      <c r="BAJ18" s="508">
        <f>'Proy 2022 vs 2019'!JH17*BAL$4</f>
        <v>9245.2185599999993</v>
      </c>
      <c r="BAK18" s="579"/>
      <c r="BAL18" s="580">
        <f>BAK18/BAI18</f>
        <v>0</v>
      </c>
      <c r="BAM18" s="508">
        <f>'Proy 2022 vs 2019'!JG17*BAP$4</f>
        <v>11556.5232</v>
      </c>
      <c r="BAN18" s="508">
        <f>'Proy 2022 vs 2019'!JH17*BAP$4</f>
        <v>9245.2185599999993</v>
      </c>
      <c r="BAO18" s="579"/>
      <c r="BAP18" s="580">
        <f>BAO18/BAM18</f>
        <v>0</v>
      </c>
      <c r="BAQ18" s="508">
        <f>'Proy 2022 vs 2019'!JG17*BAT$4</f>
        <v>13482.610400000001</v>
      </c>
      <c r="BAR18" s="508">
        <f>'Proy 2022 vs 2019'!JH17*BAT$4</f>
        <v>10786.088320000001</v>
      </c>
      <c r="BAS18" s="579"/>
      <c r="BAT18" s="580">
        <f>BAS18/BAQ18</f>
        <v>0</v>
      </c>
      <c r="BAU18" s="508">
        <f>'Proy 2022 vs 2019'!JG17*BAX$4</f>
        <v>15408.6976</v>
      </c>
      <c r="BAV18" s="508">
        <f>'Proy 2022 vs 2019'!JH17*BAX$4</f>
        <v>12326.95808</v>
      </c>
      <c r="BAW18" s="579"/>
      <c r="BAX18" s="580">
        <f>BAW18/BAU18</f>
        <v>0</v>
      </c>
      <c r="BAY18" s="508">
        <f>'Proy 2022 vs 2019'!JG17*BBB$4</f>
        <v>21186.959200000001</v>
      </c>
      <c r="BAZ18" s="508">
        <f>'Proy 2022 vs 2019'!JH17*BBB$4</f>
        <v>16949.567360000001</v>
      </c>
      <c r="BBA18" s="579"/>
      <c r="BBB18" s="580">
        <f>BBA18/BAY18</f>
        <v>0</v>
      </c>
      <c r="BBC18" s="494">
        <f>BAA18+BAE18+BAI18+BAM18+BAQ18+BAU18+BAY18</f>
        <v>96304.36</v>
      </c>
      <c r="BBD18" s="489">
        <f>BAB18+BAF18+BAJ18+BAN18+BAR18+BAV18+BAZ18</f>
        <v>77043.487999999998</v>
      </c>
      <c r="BBE18" s="637">
        <f>BAC18+BAG18+BAK18+BAO18+BAS18+BAW18+BBA18</f>
        <v>0</v>
      </c>
      <c r="BBF18" s="639">
        <f>BBE18/BBC18</f>
        <v>0</v>
      </c>
      <c r="BBG18" s="508">
        <f>'Proy 2022 vs 2019'!JL17*BBJ$4</f>
        <v>12796.1052</v>
      </c>
      <c r="BBH18" s="508">
        <f>'Proy 2022 vs 2019'!JM17*BBJ$4</f>
        <v>10236.884160000001</v>
      </c>
      <c r="BBI18" s="579"/>
      <c r="BBJ18" s="580">
        <f>BBI18/BBG18</f>
        <v>0</v>
      </c>
      <c r="BBK18" s="508">
        <f>'Proy 2022 vs 2019'!JL17*BBN$4</f>
        <v>12796.1052</v>
      </c>
      <c r="BBL18" s="508">
        <f>'Proy 2022 vs 2019'!JM17*BBN$4</f>
        <v>10236.884160000001</v>
      </c>
      <c r="BBM18" s="579"/>
      <c r="BBN18" s="580">
        <f>BBM18/BBK18</f>
        <v>0</v>
      </c>
      <c r="BBO18" s="508">
        <f>'Proy 2022 vs 2019'!JL17*BBR$4</f>
        <v>12796.1052</v>
      </c>
      <c r="BBP18" s="508">
        <f>'Proy 2022 vs 2019'!JM17*BBR$4</f>
        <v>10236.884160000001</v>
      </c>
      <c r="BBQ18" s="579"/>
      <c r="BBR18" s="580">
        <f>BBQ18/BBO18</f>
        <v>0</v>
      </c>
      <c r="BBS18" s="508">
        <f>'Proy 2022 vs 2019'!JL17*BBV$4</f>
        <v>12796.1052</v>
      </c>
      <c r="BBT18" s="508">
        <f>'Proy 2022 vs 2019'!JM17*BBV$4</f>
        <v>10236.884160000001</v>
      </c>
      <c r="BBU18" s="579"/>
      <c r="BBV18" s="580">
        <f>BBU18/BBS18</f>
        <v>0</v>
      </c>
      <c r="BBW18" s="508">
        <f>'Proy 2022 vs 2019'!JL17*BBZ$4</f>
        <v>14928.789400000001</v>
      </c>
      <c r="BBX18" s="508">
        <f>'Proy 2022 vs 2019'!JM17*BBZ$4</f>
        <v>11943.031520000004</v>
      </c>
      <c r="BBY18" s="579"/>
      <c r="BBZ18" s="580">
        <f>BBY18/BBW18</f>
        <v>0</v>
      </c>
      <c r="BCA18" s="508">
        <f>'Proy 2022 vs 2019'!JL17*BCD$4</f>
        <v>17061.473600000001</v>
      </c>
      <c r="BCB18" s="508">
        <f>'Proy 2022 vs 2019'!JM17*BCD$4</f>
        <v>13649.178880000003</v>
      </c>
      <c r="BCC18" s="579"/>
      <c r="BCD18" s="580">
        <f>BCC18/BCA18</f>
        <v>0</v>
      </c>
      <c r="BCE18" s="508">
        <f>'Proy 2022 vs 2019'!JL17*BCH$4</f>
        <v>23459.5262</v>
      </c>
      <c r="BCF18" s="508">
        <f>'Proy 2022 vs 2019'!JM17*BCH$4</f>
        <v>18767.620960000004</v>
      </c>
      <c r="BCG18" s="579"/>
      <c r="BCH18" s="580">
        <f>BCG18/BCE18</f>
        <v>0</v>
      </c>
      <c r="BCI18" s="494">
        <f>BBG18+BBK18+BBO18+BBS18+BBW18+BCA18+BCE18</f>
        <v>106634.20999999999</v>
      </c>
      <c r="BCJ18" s="489">
        <f>BBH18+BBL18+BBP18+BBT18+BBX18+BCB18+BCF18</f>
        <v>85307.368000000017</v>
      </c>
      <c r="BCK18" s="643">
        <f>BBI18+BBM18+BBQ18+BBU18+BBY18+BCC18+BCG18</f>
        <v>0</v>
      </c>
      <c r="BCL18" s="639">
        <f>BCK18/BCI18</f>
        <v>0</v>
      </c>
      <c r="BCM18" s="508">
        <f>'Proy 2022 vs 2019'!JQ17*BCP$4</f>
        <v>14545.163999999999</v>
      </c>
      <c r="BCN18" s="508">
        <f>'Proy 2022 vs 2019'!JR17*BCP$4</f>
        <v>11636.1312</v>
      </c>
      <c r="BCO18" s="579"/>
      <c r="BCP18" s="580">
        <f>BCO18/BCM18</f>
        <v>0</v>
      </c>
      <c r="BCQ18" s="508">
        <f>'Proy 2022 vs 2019'!JQ17*BCT$4</f>
        <v>14545.163999999999</v>
      </c>
      <c r="BCR18" s="508">
        <f>'Proy 2022 vs 2019'!JR17*BCT$4</f>
        <v>11636.1312</v>
      </c>
      <c r="BCS18" s="579"/>
      <c r="BCT18" s="580">
        <f>BCS18/BCQ18</f>
        <v>0</v>
      </c>
      <c r="BCU18" s="508">
        <f>'Proy 2022 vs 2019'!JQ17*BCX$4</f>
        <v>14545.163999999999</v>
      </c>
      <c r="BCV18" s="508">
        <f>'Proy 2022 vs 2019'!JR17*BCX$4</f>
        <v>11636.1312</v>
      </c>
      <c r="BCW18" s="579"/>
      <c r="BCX18" s="580">
        <f>BCW18/BCU18</f>
        <v>0</v>
      </c>
      <c r="BCY18" s="508">
        <f>'Proy 2022 vs 2019'!JQ17*BDB$4</f>
        <v>14545.163999999999</v>
      </c>
      <c r="BCZ18" s="508">
        <f>'Proy 2022 vs 2019'!JR17*BDB$4</f>
        <v>11636.1312</v>
      </c>
      <c r="BDA18" s="579"/>
      <c r="BDB18" s="580">
        <f>BDA18/BCY18</f>
        <v>0</v>
      </c>
      <c r="BDC18" s="508">
        <f>'Proy 2022 vs 2019'!JQ17*BDF$4</f>
        <v>16969.358</v>
      </c>
      <c r="BDD18" s="508">
        <f>'Proy 2022 vs 2019'!JR17*BDF$4</f>
        <v>13575.486400000003</v>
      </c>
      <c r="BDE18" s="579"/>
      <c r="BDF18" s="580">
        <f>BDE18/BDC18</f>
        <v>0</v>
      </c>
      <c r="BDG18" s="508">
        <f>'Proy 2022 vs 2019'!JQ17*BDJ$4</f>
        <v>19393.552</v>
      </c>
      <c r="BDH18" s="508">
        <f>'Proy 2022 vs 2019'!JR17*BDJ$4</f>
        <v>15514.841600000002</v>
      </c>
      <c r="BDI18" s="579"/>
      <c r="BDJ18" s="580">
        <f>BDI18/BDG18</f>
        <v>0</v>
      </c>
      <c r="BDK18" s="508">
        <f>'Proy 2022 vs 2019'!JQ17*BDN$4</f>
        <v>26666.133999999998</v>
      </c>
      <c r="BDL18" s="508">
        <f>'Proy 2022 vs 2019'!JR17*BDN$4</f>
        <v>21332.907200000001</v>
      </c>
      <c r="BDM18" s="579"/>
      <c r="BDN18" s="580">
        <f>BDM18/BDK18</f>
        <v>0</v>
      </c>
      <c r="BDO18" s="494">
        <f>BCM18+BCQ18+BCU18+BCY18+BDC18+BDG18+BDK18</f>
        <v>121209.69999999998</v>
      </c>
      <c r="BDP18" s="489">
        <f>BCN18+BCR18+BCV18+BCZ18+BDD18+BDH18+BDL18</f>
        <v>96967.760000000009</v>
      </c>
      <c r="BDQ18" s="643">
        <f>BCO18+BCS18+BCW18+BDA18+BDE18+BDI18+BDM18</f>
        <v>0</v>
      </c>
      <c r="BDR18" s="639">
        <f>BDQ18/BDO18</f>
        <v>0</v>
      </c>
      <c r="BDS18" s="508">
        <f>'Proy 2022 vs 2019'!JV17*BDV$4</f>
        <v>17351.79</v>
      </c>
      <c r="BDT18" s="508">
        <f>'Proy 2022 vs 2019'!JW17*BDV$4</f>
        <v>13881.432000000001</v>
      </c>
      <c r="BDU18" s="579"/>
      <c r="BDV18" s="580">
        <f>BDU18/BDS18</f>
        <v>0</v>
      </c>
      <c r="BDW18" s="508">
        <f>'Proy 2022 vs 2019'!JV17*BDZ$4</f>
        <v>17351.79</v>
      </c>
      <c r="BDX18" s="508">
        <f>'Proy 2022 vs 2019'!JW17*BDZ$4</f>
        <v>13881.432000000001</v>
      </c>
      <c r="BDY18" s="579"/>
      <c r="BDZ18" s="580">
        <f>BDY18/BDW18</f>
        <v>0</v>
      </c>
      <c r="BEA18" s="508">
        <f>'Proy 2022 vs 2019'!JV17*BED$4</f>
        <v>17351.79</v>
      </c>
      <c r="BEB18" s="508">
        <f>'Proy 2022 vs 2019'!JW17*BED$4</f>
        <v>13881.432000000001</v>
      </c>
      <c r="BEC18" s="579"/>
      <c r="BED18" s="580">
        <f>BEC18/BEA18</f>
        <v>0</v>
      </c>
      <c r="BEE18" s="508">
        <v>14497.990400000001</v>
      </c>
      <c r="BEF18" s="508">
        <f>'Proy 2022 vs 2019'!JW17*BEH$4</f>
        <v>13881.432000000001</v>
      </c>
      <c r="BEG18" s="579"/>
      <c r="BEH18" s="580">
        <f>BEG18/BEE18</f>
        <v>0</v>
      </c>
      <c r="BEI18" s="508">
        <f>'Proy 2022 vs 2019'!JV17*BEL$4</f>
        <v>20243.755000000001</v>
      </c>
      <c r="BEJ18" s="508">
        <f>'Proy 2022 vs 2019'!JW17*BEL$4</f>
        <v>16195.004000000003</v>
      </c>
      <c r="BEK18" s="579"/>
      <c r="BEL18" s="580">
        <f>BEK18/BEI18</f>
        <v>0</v>
      </c>
      <c r="BEM18" s="508">
        <f>'Proy 2022 vs 2019'!JV17*BEP$4</f>
        <v>23135.72</v>
      </c>
      <c r="BEN18" s="508">
        <f>'Proy 2022 vs 2019'!JW17*BEP$4</f>
        <v>18508.576000000001</v>
      </c>
      <c r="BEO18" s="579"/>
      <c r="BEP18" s="580">
        <f>BEO18/BEM18</f>
        <v>0</v>
      </c>
      <c r="BEQ18" s="508">
        <f>'Proy 2022 vs 2019'!JV17*BET$4</f>
        <v>31811.615000000002</v>
      </c>
      <c r="BER18" s="508">
        <f>'Proy 2022 vs 2019'!JW17*BET$4</f>
        <v>25449.292000000001</v>
      </c>
      <c r="BES18" s="579"/>
      <c r="BET18" s="580">
        <f>BES18/BEQ18</f>
        <v>0</v>
      </c>
      <c r="BEU18" s="494">
        <f>BDS18+BDW18+BEA18+BEE18+BEI18+BEM18+BEQ18</f>
        <v>141744.4504</v>
      </c>
      <c r="BEV18" s="489">
        <f>BDT18+BDX18+BEB18+BEF18+BEJ18+BEN18+BER18</f>
        <v>115678.6</v>
      </c>
      <c r="BEW18" s="648">
        <f>BDU18+BDY18+BEC18+BEG18+BEK18+BEO18+BES18</f>
        <v>0</v>
      </c>
      <c r="BEX18" s="639">
        <f>BEW18/BEU18</f>
        <v>0</v>
      </c>
      <c r="BEY18" s="508">
        <f>'Proy 2022 vs 2019'!KF17*BFB$4</f>
        <v>23548.306800000002</v>
      </c>
      <c r="BEZ18" s="508">
        <f>'Proy 2022 vs 2019'!KG17*BFB$4</f>
        <v>18838.645440000004</v>
      </c>
      <c r="BFA18" s="613"/>
      <c r="BFB18" s="580">
        <f>BFA18/BEY18</f>
        <v>0</v>
      </c>
      <c r="BFC18" s="508">
        <f>'Proy 2022 vs 2019'!KF17*BFF$4</f>
        <v>23548.306800000002</v>
      </c>
      <c r="BFD18" s="508">
        <f>'Proy 2022 vs 2019'!KG17*BFF$4</f>
        <v>18838.645440000004</v>
      </c>
      <c r="BFE18" s="613"/>
      <c r="BFF18" s="580">
        <f>BFE18/BFC18</f>
        <v>0</v>
      </c>
      <c r="BFG18" s="508">
        <f>'Proy 2022 vs 2019'!KF17*BFJ$4</f>
        <v>23548.306800000002</v>
      </c>
      <c r="BFH18" s="508">
        <f>'Proy 2022 vs 2019'!KG17*BFJ$4</f>
        <v>18838.645440000004</v>
      </c>
      <c r="BFI18" s="613"/>
      <c r="BFJ18" s="580">
        <f>BFI18/BFG18</f>
        <v>0</v>
      </c>
      <c r="BFK18" s="508">
        <f>'Proy 2022 vs 2019'!KF17*BFN$4</f>
        <v>23548.306800000002</v>
      </c>
      <c r="BFL18" s="508">
        <f>'Proy 2022 vs 2019'!KG17*BFN$4</f>
        <v>18838.645440000004</v>
      </c>
      <c r="BFM18" s="613"/>
      <c r="BFN18" s="580">
        <f>BFM18/BFK18</f>
        <v>0</v>
      </c>
      <c r="BFO18" s="508">
        <f>'Proy 2022 vs 2019'!KF17*BFR$4</f>
        <v>27473.024600000004</v>
      </c>
      <c r="BFP18" s="508">
        <f>'Proy 2022 vs 2019'!KG17*BFR$4</f>
        <v>21978.419680000006</v>
      </c>
      <c r="BFQ18" s="613"/>
      <c r="BFR18" s="580">
        <f>BFQ18/BFO18</f>
        <v>0</v>
      </c>
      <c r="BFS18" s="508">
        <f>'Proy 2022 vs 2019'!KF17*BFV$4</f>
        <v>31397.742400000003</v>
      </c>
      <c r="BFT18" s="508">
        <f>'Proy 2022 vs 2019'!KG17*BFV$4</f>
        <v>25118.193920000005</v>
      </c>
      <c r="BFU18" s="613"/>
      <c r="BFV18" s="580">
        <f>BFU18/BFS18</f>
        <v>0</v>
      </c>
      <c r="BFW18" s="508">
        <f>'Proy 2022 vs 2019'!KF17*BFZ$4</f>
        <v>43171.895800000006</v>
      </c>
      <c r="BFX18" s="508">
        <f>'Proy 2022 vs 2019'!KG17*BFZ$4</f>
        <v>34537.516640000009</v>
      </c>
      <c r="BFY18" s="613"/>
      <c r="BFZ18" s="580">
        <f>BFY18/BFW18</f>
        <v>0</v>
      </c>
      <c r="BGA18" s="494">
        <f>BEY18+BFC18+BFG18+BFK18+BFO18+BFS18+BFW18</f>
        <v>196235.89</v>
      </c>
      <c r="BGB18" s="489">
        <f>BEZ18+BFD18+BFH18+BFL18+BFP18+BFT18+BFX18</f>
        <v>156988.71200000003</v>
      </c>
      <c r="BGC18" s="607">
        <f>BFA18+BFE18+BFI18+BFM18+BFQ18+BFU18+BFY18</f>
        <v>0</v>
      </c>
      <c r="BGD18" s="590">
        <f>BGC18/BGA18</f>
        <v>0</v>
      </c>
      <c r="BGE18" s="508">
        <f>'Proy 2022 vs 2019'!KK17*BGH$4</f>
        <v>34294.720800000003</v>
      </c>
      <c r="BGF18" s="508">
        <f>'Proy 2022 vs 2019'!KL17*BGH$4</f>
        <v>27435.776640000004</v>
      </c>
      <c r="BGG18" s="579"/>
      <c r="BGH18" s="580">
        <f>BGG18/BGE18</f>
        <v>0</v>
      </c>
      <c r="BGI18" s="508">
        <f>'Proy 2022 vs 2019'!KK17*BGL$4</f>
        <v>34294.720800000003</v>
      </c>
      <c r="BGJ18" s="508">
        <f>'Proy 2022 vs 2019'!KL17*BGL$4</f>
        <v>27435.776640000004</v>
      </c>
      <c r="BGK18" s="579"/>
      <c r="BGL18" s="580">
        <f>BGK18/BGI18</f>
        <v>0</v>
      </c>
      <c r="BGM18" s="508">
        <f>'Proy 2022 vs 2019'!KK17*BGP$4</f>
        <v>34294.720800000003</v>
      </c>
      <c r="BGN18" s="508">
        <f>'Proy 2022 vs 2019'!KL17*BGP$4</f>
        <v>27435.776640000004</v>
      </c>
      <c r="BGO18" s="579"/>
      <c r="BGP18" s="580">
        <f>BGO18/BGM18</f>
        <v>0</v>
      </c>
      <c r="BGQ18" s="508">
        <f>'Proy 2022 vs 2019'!KK17*BGT$4</f>
        <v>34294.720800000003</v>
      </c>
      <c r="BGR18" s="508">
        <f>'Proy 2022 vs 2019'!KL17*BGT$4</f>
        <v>27435.776640000004</v>
      </c>
      <c r="BGS18" s="579"/>
      <c r="BGT18" s="580">
        <f>BGS18/BGQ18</f>
        <v>0</v>
      </c>
      <c r="BGU18" s="508">
        <f>'Proy 2022 vs 2019'!KK17*BGX$4</f>
        <v>40010.507600000004</v>
      </c>
      <c r="BGV18" s="508">
        <f>'Proy 2022 vs 2019'!KL17*BGX$4</f>
        <v>32008.406080000008</v>
      </c>
      <c r="BGW18" s="579"/>
      <c r="BGX18" s="580">
        <f>BGW18/BGU18</f>
        <v>0</v>
      </c>
      <c r="BGY18" s="508">
        <f>'Proy 2022 vs 2019'!KK17*BHB$4</f>
        <v>45726.294400000006</v>
      </c>
      <c r="BGZ18" s="508">
        <f>'Proy 2022 vs 2019'!KL17*BHB$4</f>
        <v>36581.035520000005</v>
      </c>
      <c r="BHA18" s="579"/>
      <c r="BHB18" s="580">
        <f>BHA18/BGY18</f>
        <v>0</v>
      </c>
      <c r="BHC18" s="508">
        <f>'Proy 2022 vs 2019'!KK17*BHF$4</f>
        <v>62873.654800000004</v>
      </c>
      <c r="BHD18" s="508">
        <f>'Proy 2022 vs 2019'!KL17*BHF$4</f>
        <v>50298.92384000001</v>
      </c>
      <c r="BHE18" s="579"/>
      <c r="BHF18" s="580">
        <f>BHE18/BHC18</f>
        <v>0</v>
      </c>
      <c r="BHG18" s="494">
        <f>BGE18+BGI18+BGM18+BGQ18+BGU18+BGY18+BHC18</f>
        <v>285789.34000000003</v>
      </c>
      <c r="BHH18" s="489">
        <f>BGF18+BGJ18+BGN18+BGR18+BGV18+BGZ18+BHD18</f>
        <v>228631.47200000004</v>
      </c>
      <c r="BHI18" s="608">
        <f>BGG18+BGK18+BGO18+BGS18+BGW18+BHA18+BHE18</f>
        <v>0</v>
      </c>
      <c r="BHJ18" s="590">
        <f>BHI18/BHG18</f>
        <v>0</v>
      </c>
      <c r="BHK18" s="508">
        <f>'Proy 2022 vs 2019'!KP17*BHN$4</f>
        <v>46291.756800000003</v>
      </c>
      <c r="BHL18" s="508">
        <f>'Proy 2022 vs 2019'!KQ17*BHN$4</f>
        <v>37033.405439999995</v>
      </c>
      <c r="BHM18" s="579"/>
      <c r="BHN18" s="580">
        <f>BHM18/BHK18</f>
        <v>0</v>
      </c>
      <c r="BHO18" s="508">
        <f>'Proy 2022 vs 2019'!KP17*BHR$4</f>
        <v>46291.756800000003</v>
      </c>
      <c r="BHP18" s="508">
        <f>'Proy 2022 vs 2019'!KQ17*BHR$4</f>
        <v>37033.405439999995</v>
      </c>
      <c r="BHQ18" s="579"/>
      <c r="BHR18" s="580">
        <f>BHQ18/BHO18</f>
        <v>0</v>
      </c>
      <c r="BHS18" s="508">
        <f>'Proy 2022 vs 2019'!KP17*BHV$4</f>
        <v>46291.756800000003</v>
      </c>
      <c r="BHT18" s="508">
        <f>'Proy 2022 vs 2019'!KQ17*BHV$4</f>
        <v>37033.405439999995</v>
      </c>
      <c r="BHU18" s="579"/>
      <c r="BHV18" s="580">
        <f>BHU18/BHS18</f>
        <v>0</v>
      </c>
      <c r="BHW18" s="508">
        <f>'Proy 2022 vs 2019'!KP17*BHZ$4</f>
        <v>46291.756800000003</v>
      </c>
      <c r="BHX18" s="508">
        <f>'Proy 2022 vs 2019'!KQ17*BHZ$4</f>
        <v>37033.405439999995</v>
      </c>
      <c r="BHY18" s="579"/>
      <c r="BHZ18" s="580">
        <f>BHY18/BHW18</f>
        <v>0</v>
      </c>
      <c r="BIA18" s="508">
        <f>'Proy 2022 vs 2019'!KP17*BID$4</f>
        <v>54007.049600000006</v>
      </c>
      <c r="BIB18" s="508">
        <f>'Proy 2022 vs 2019'!KQ17*BID$4</f>
        <v>43205.639680000008</v>
      </c>
      <c r="BIC18" s="579"/>
      <c r="BID18" s="580">
        <f>BIC18/BIA18</f>
        <v>0</v>
      </c>
      <c r="BIE18" s="508">
        <f>'Proy 2022 vs 2019'!KP17*BIH$4</f>
        <v>61722.342400000001</v>
      </c>
      <c r="BIF18" s="508">
        <f>'Proy 2022 vs 2019'!KQ17*BIH$4</f>
        <v>49377.873919999998</v>
      </c>
      <c r="BIG18" s="579"/>
      <c r="BIH18" s="580">
        <f>BIG18/BIE18</f>
        <v>0</v>
      </c>
      <c r="BII18" s="508">
        <f>'Proy 2022 vs 2019'!KP17*BIL$4</f>
        <v>84868.22080000001</v>
      </c>
      <c r="BIJ18" s="508">
        <f>'Proy 2022 vs 2019'!KQ17*BIL$4</f>
        <v>67894.576639999999</v>
      </c>
      <c r="BIK18" s="579"/>
      <c r="BIL18" s="580">
        <f>BIK18/BII18</f>
        <v>0</v>
      </c>
      <c r="BIM18" s="494">
        <f>BHK18+BHO18+BHS18+BHW18+BIA18+BIE18+BII18</f>
        <v>385764.64</v>
      </c>
      <c r="BIN18" s="489">
        <f>BHL18+BHP18+BHT18+BHX18+BIB18+BIF18+BIJ18</f>
        <v>308611.71199999994</v>
      </c>
      <c r="BIO18" s="608">
        <f>BHM18+BHQ18+BHU18+BHY18+BIC18+BIG18+BIK18</f>
        <v>0</v>
      </c>
      <c r="BIP18" s="590">
        <f>BIO18/BIM18</f>
        <v>0</v>
      </c>
      <c r="BIQ18" s="508">
        <f>'Proy 2022 vs 2019'!KU17*BIT$4</f>
        <v>37958.908799999997</v>
      </c>
      <c r="BIR18" s="508">
        <f>'Proy 2022 vs 2019'!KV17*BIT$4</f>
        <v>30367.127039999999</v>
      </c>
      <c r="BIS18" s="579"/>
      <c r="BIT18" s="580">
        <f>BIS18/BIQ18</f>
        <v>0</v>
      </c>
      <c r="BIU18" s="508">
        <f>'Proy 2022 vs 2019'!KU17*BIX$4</f>
        <v>37958.908799999997</v>
      </c>
      <c r="BIV18" s="508">
        <f>'Proy 2022 vs 2019'!KV17*BIX$4</f>
        <v>30367.127039999999</v>
      </c>
      <c r="BIW18" s="579"/>
      <c r="BIX18" s="580">
        <f>BIW18/BIU18</f>
        <v>0</v>
      </c>
      <c r="BIY18" s="508">
        <f>'Proy 2022 vs 2019'!KU17*BJB$4</f>
        <v>37958.908799999997</v>
      </c>
      <c r="BIZ18" s="508">
        <f>'Proy 2022 vs 2019'!KV17*BJB$4</f>
        <v>30367.127039999999</v>
      </c>
      <c r="BJA18" s="579"/>
      <c r="BJB18" s="580">
        <f>BJA18/BIY18</f>
        <v>0</v>
      </c>
      <c r="BJC18" s="508">
        <f>'Proy 2022 vs 2019'!KU17*BJF$4</f>
        <v>37958.908799999997</v>
      </c>
      <c r="BJD18" s="508">
        <f>'Proy 2022 vs 2019'!KV17*BJF$4</f>
        <v>30367.127039999999</v>
      </c>
      <c r="BJE18" s="579"/>
      <c r="BJF18" s="580">
        <f>BJE18/BJC18</f>
        <v>0</v>
      </c>
      <c r="BJG18" s="508">
        <f>'Proy 2022 vs 2019'!KU17*BJJ$4</f>
        <v>44285.393600000003</v>
      </c>
      <c r="BJH18" s="508">
        <f>'Proy 2022 vs 2019'!KV17*BJJ$4</f>
        <v>35428.314880000005</v>
      </c>
      <c r="BJI18" s="579"/>
      <c r="BJJ18" s="580">
        <f>BJI18/BJG18</f>
        <v>0</v>
      </c>
      <c r="BJK18" s="508">
        <f>'Proy 2022 vs 2019'!KU17*BJN$4</f>
        <v>50611.878400000001</v>
      </c>
      <c r="BJL18" s="508">
        <f>'Proy 2022 vs 2019'!KV17*BJN$4</f>
        <v>40489.502719999997</v>
      </c>
      <c r="BJM18" s="579"/>
      <c r="BJN18" s="580">
        <f>BJM18/BJK18</f>
        <v>0</v>
      </c>
      <c r="BJO18" s="508">
        <f>'Proy 2022 vs 2019'!KU17*BJR$4</f>
        <v>69591.332800000004</v>
      </c>
      <c r="BJP18" s="508">
        <f>'Proy 2022 vs 2019'!KV17*BJR$4</f>
        <v>55673.06624</v>
      </c>
      <c r="BJQ18" s="579"/>
      <c r="BJR18" s="580">
        <f>BJQ18/BJO18</f>
        <v>0</v>
      </c>
      <c r="BJS18" s="494">
        <f>BIQ18+BIU18+BIY18+BJC18+BJG18+BJK18+BJO18</f>
        <v>316324.24</v>
      </c>
      <c r="BJT18" s="489">
        <f>BIR18+BIV18+BIZ18+BJD18+BJH18+BJL18+BJP18</f>
        <v>253059.39199999999</v>
      </c>
      <c r="BJU18" s="589">
        <f>BIS18+BIW18+BJA18+BJE18+BJI18+BJM18+BJQ18</f>
        <v>0</v>
      </c>
      <c r="BJV18" s="590">
        <f>BJU18/BJS18</f>
        <v>0</v>
      </c>
      <c r="BJW18" s="508">
        <f>'Proy 2022 vs 2019'!KZ17*BJZ$4</f>
        <v>12053.511599999998</v>
      </c>
      <c r="BJX18" s="508">
        <f>'Proy 2022 vs 2019'!LA17*BJZ$4</f>
        <v>9642.8092799999995</v>
      </c>
      <c r="BJY18" s="579"/>
      <c r="BJZ18" s="580">
        <f>BJY18/BJW18</f>
        <v>0</v>
      </c>
      <c r="BKA18" s="508">
        <f>'Proy 2022 vs 2019'!KZ17*BKD$4</f>
        <v>12053.511599999998</v>
      </c>
      <c r="BKB18" s="508">
        <f>'Proy 2022 vs 2019'!LA17*BKD$4</f>
        <v>9642.8092799999995</v>
      </c>
      <c r="BKC18" s="579"/>
      <c r="BKD18" s="580">
        <f>BKC18/BKA18</f>
        <v>0</v>
      </c>
      <c r="BKE18" s="508">
        <f>'Proy 2022 vs 2019'!KZ17*BKH$4</f>
        <v>12053.511599999998</v>
      </c>
      <c r="BKF18" s="508">
        <f>'Proy 2022 vs 2019'!LA17*BKH$4</f>
        <v>9642.8092799999995</v>
      </c>
      <c r="BKG18" s="579"/>
      <c r="BKH18" s="580">
        <f>BKG18/BKE18</f>
        <v>0</v>
      </c>
      <c r="BKI18" s="508">
        <f>'Proy 2022 vs 2019'!KZ17*BKL$4</f>
        <v>12053.511599999998</v>
      </c>
      <c r="BKJ18" s="508">
        <f>'Proy 2022 vs 2019'!LA17*BKL$4</f>
        <v>9642.8092799999995</v>
      </c>
      <c r="BKK18" s="579"/>
      <c r="BKL18" s="580">
        <f>BKK18/BKI18</f>
        <v>0</v>
      </c>
      <c r="BKM18" s="508">
        <f>'Proy 2022 vs 2019'!KZ17*BKP$4</f>
        <v>14062.430200000001</v>
      </c>
      <c r="BKN18" s="508">
        <f>'Proy 2022 vs 2019'!LA17*BKP$4</f>
        <v>11249.944160000003</v>
      </c>
      <c r="BKO18" s="579"/>
      <c r="BKP18" s="580">
        <f>BKO18/BKM18</f>
        <v>0</v>
      </c>
      <c r="BKQ18" s="508">
        <f>'Proy 2022 vs 2019'!KZ17*BKT$4</f>
        <v>16071.3488</v>
      </c>
      <c r="BKR18" s="508">
        <f>'Proy 2022 vs 2019'!LA17*BKT$4</f>
        <v>12857.079040000001</v>
      </c>
      <c r="BKS18" s="579"/>
      <c r="BKT18" s="580">
        <f>BKS18/BKQ18</f>
        <v>0</v>
      </c>
      <c r="BKU18" s="508">
        <f>'Proy 2022 vs 2019'!KZ17*BKX$4</f>
        <v>22098.104599999999</v>
      </c>
      <c r="BKV18" s="508">
        <f>'Proy 2022 vs 2019'!LA17*BKX$4</f>
        <v>17678.483680000001</v>
      </c>
      <c r="BKW18" s="579"/>
      <c r="BKX18" s="580">
        <f>BKW18/BKU18</f>
        <v>0</v>
      </c>
      <c r="BKY18" s="494">
        <f>BJW18+BKA18+BKE18+BKI18+BKM18+BKQ18+BKU18</f>
        <v>100445.93</v>
      </c>
      <c r="BKZ18" s="489">
        <f>BJX18+BKB18+BKF18+BKJ18+BKN18+BKR18+BKV18</f>
        <v>80356.744000000006</v>
      </c>
      <c r="BLA18" s="589">
        <f>BJY18+BKC18+BKG18+BKK18+BKO18+BKS18+BKW18</f>
        <v>0</v>
      </c>
      <c r="BLB18" s="590">
        <f>BLA18/BKY18</f>
        <v>0</v>
      </c>
    </row>
    <row r="19" spans="2:1666" ht="15.75" customHeight="1">
      <c r="B19" s="713" t="s">
        <v>21</v>
      </c>
      <c r="C19" s="508">
        <f>'Proy 2022 vs 2019'!$C$6*$F$4</f>
        <v>9529.1268</v>
      </c>
      <c r="D19" s="508">
        <f>'Proy 2022 vs 2019'!D18*$F$4</f>
        <v>6642.1359599999996</v>
      </c>
      <c r="E19" s="613"/>
      <c r="F19" s="580">
        <f>E19/C19</f>
        <v>0</v>
      </c>
      <c r="G19" s="738">
        <f>'Proy 2022 vs 2019'!C18*$J$4</f>
        <v>7814.2776000000003</v>
      </c>
      <c r="H19" s="508">
        <f>'Proy 2022 vs 2019'!D18*$J$4</f>
        <v>6642.1359599999996</v>
      </c>
      <c r="I19" s="613"/>
      <c r="J19" s="580">
        <f>I19/G19</f>
        <v>0</v>
      </c>
      <c r="K19" s="508">
        <f>'Proy 2022 vs 2019'!C18*$N$4</f>
        <v>7814.2776000000003</v>
      </c>
      <c r="L19" s="508">
        <f>'Proy 2022 vs 2019'!D18*N$4</f>
        <v>6642.1359599999996</v>
      </c>
      <c r="M19" s="613"/>
      <c r="N19" s="580">
        <f>M19/K19</f>
        <v>0</v>
      </c>
      <c r="O19" s="508">
        <f>'Proy 2022 vs 2019'!C18*R$4</f>
        <v>7814.2776000000003</v>
      </c>
      <c r="P19" s="508">
        <f>'Proy 2022 vs 2019'!D18*$R$4</f>
        <v>6642.1359599999996</v>
      </c>
      <c r="Q19" s="613"/>
      <c r="R19" s="580">
        <f>Q19/O19</f>
        <v>0</v>
      </c>
      <c r="S19" s="508">
        <f>'Proy 2022 vs 2019'!C18*V$4</f>
        <v>9116.6572000000015</v>
      </c>
      <c r="T19" s="508">
        <f>'Proy 2022 vs 2019'!D18*V$4</f>
        <v>7749.1586200000011</v>
      </c>
      <c r="U19" s="613"/>
      <c r="V19" s="580">
        <f>U19/S19</f>
        <v>0</v>
      </c>
      <c r="W19" s="508">
        <f>'Proy 2022 vs 2019'!C18*Z$4</f>
        <v>10419.0368</v>
      </c>
      <c r="X19" s="508">
        <f>'Proy 2022 vs 2019'!D18*Z$4</f>
        <v>8856.1812800000007</v>
      </c>
      <c r="Y19" s="613"/>
      <c r="Z19" s="580">
        <f>Y19/W19</f>
        <v>0</v>
      </c>
      <c r="AA19" s="508">
        <f>'Proy 2022 vs 2019'!C18*AD$4</f>
        <v>14326.1756</v>
      </c>
      <c r="AB19" s="508">
        <f>'Proy 2022 vs 2019'!D18*AD$4</f>
        <v>12177.249260000001</v>
      </c>
      <c r="AC19" s="613"/>
      <c r="AD19" s="580">
        <f>AC19/AA19</f>
        <v>0</v>
      </c>
      <c r="AE19" s="494">
        <f>C19+G19+K19+O19+S19+W19+AA19</f>
        <v>66833.829200000007</v>
      </c>
      <c r="AF19" s="489">
        <f>D19+H19+L19+P19+T19+X19+AB19</f>
        <v>55351.133000000002</v>
      </c>
      <c r="AG19" s="607">
        <f>E19+I19+M19+Q19+U19+Y19+AC19</f>
        <v>0</v>
      </c>
      <c r="AH19" s="590">
        <f>AG19/AE19</f>
        <v>0</v>
      </c>
      <c r="AI19" s="508">
        <f>'Proy 2022 vs 2019'!H18*AL$4</f>
        <v>7556.8907999999992</v>
      </c>
      <c r="AJ19" s="526">
        <f>'Proy 2022 vs 2019'!I18*AL$4</f>
        <v>6423.3571799999991</v>
      </c>
      <c r="AK19" s="579"/>
      <c r="AL19" s="580">
        <f>AK19/AI19</f>
        <v>0</v>
      </c>
      <c r="AM19" s="508">
        <f>'Proy 2022 vs 2019'!H18*AP$4</f>
        <v>7556.8907999999992</v>
      </c>
      <c r="AN19" s="508">
        <f>'Proy 2022 vs 2019'!I18*AP$4</f>
        <v>6423.3571799999991</v>
      </c>
      <c r="AO19" s="579"/>
      <c r="AP19" s="580">
        <f>AO19/AM19</f>
        <v>0</v>
      </c>
      <c r="AQ19" s="508">
        <f>'Proy 2022 vs 2019'!H18*AT$4</f>
        <v>7556.8907999999992</v>
      </c>
      <c r="AR19" s="508">
        <f>'Proy 2022 vs 2019'!I18*AT$4</f>
        <v>6423.3571799999991</v>
      </c>
      <c r="AS19" s="579"/>
      <c r="AT19" s="580">
        <f>AS19/AQ19</f>
        <v>0</v>
      </c>
      <c r="AU19" s="508">
        <f>'Proy 2022 vs 2019'!H18*AX$4</f>
        <v>7556.8907999999992</v>
      </c>
      <c r="AV19" s="508">
        <f>'Proy 2022 vs 2019'!I18*AX$4</f>
        <v>6423.3571799999991</v>
      </c>
      <c r="AW19" s="579"/>
      <c r="AX19" s="580">
        <f>AW19/AU19</f>
        <v>0</v>
      </c>
      <c r="AY19" s="508">
        <f>'Proy 2022 vs 2019'!H18*BB$4</f>
        <v>8816.3726000000006</v>
      </c>
      <c r="AZ19" s="508">
        <f>'Proy 2022 vs 2019'!I18*BB$4</f>
        <v>7493.9167100000004</v>
      </c>
      <c r="BA19" s="579"/>
      <c r="BB19" s="580">
        <f>BA19/AY19</f>
        <v>0</v>
      </c>
      <c r="BC19" s="508">
        <f>'Proy 2022 vs 2019'!H18*BF$4</f>
        <v>10075.8544</v>
      </c>
      <c r="BD19" s="508">
        <f>'Proy 2022 vs 2019'!I18*BF$4</f>
        <v>8564.47624</v>
      </c>
      <c r="BE19" s="579"/>
      <c r="BF19" s="580">
        <f>BE19/BC19</f>
        <v>0</v>
      </c>
      <c r="BG19" s="508">
        <f>'Proy 2022 vs 2019'!H18*BJ$4</f>
        <v>13854.299799999999</v>
      </c>
      <c r="BH19" s="508">
        <f>'Proy 2022 vs 2019'!I18*BJ$4</f>
        <v>11776.154829999999</v>
      </c>
      <c r="BI19" s="579"/>
      <c r="BJ19" s="580">
        <f>BI19/BG19</f>
        <v>0</v>
      </c>
      <c r="BK19" s="494">
        <f>AI19+AM19+AQ19+AU19+AY19+BC19+BG19</f>
        <v>62974.090000000004</v>
      </c>
      <c r="BL19" s="489">
        <f>AJ19+AN19+AR19+AV19+AZ19+BD19+BH19</f>
        <v>53527.97649999999</v>
      </c>
      <c r="BM19" s="608">
        <f>AK19+AO19+AS19+AW19+BA19+BE19+BI19</f>
        <v>0</v>
      </c>
      <c r="BN19" s="590">
        <f>BM19/BK19</f>
        <v>0</v>
      </c>
      <c r="BO19" s="508">
        <f>'Proy 2022 vs 2019'!M18*BR$4</f>
        <v>6964.2479999999996</v>
      </c>
      <c r="BP19" s="508">
        <f>'Proy 2022 vs 2019'!N18*BR$4</f>
        <v>5919.6107999999995</v>
      </c>
      <c r="BQ19" s="579"/>
      <c r="BR19" s="580">
        <f>BQ19/BO19</f>
        <v>0</v>
      </c>
      <c r="BS19" s="508">
        <f>'Proy 2022 vs 2019'!M18*BV$4</f>
        <v>6964.2479999999996</v>
      </c>
      <c r="BT19" s="508">
        <f>'Proy 2022 vs 2019'!N18*BV$4</f>
        <v>5919.6107999999995</v>
      </c>
      <c r="BU19" s="579"/>
      <c r="BV19" s="580">
        <f>BU19/BS19</f>
        <v>0</v>
      </c>
      <c r="BW19" s="508">
        <f>'Proy 2022 vs 2019'!M18*BZ$4</f>
        <v>6964.2479999999996</v>
      </c>
      <c r="BX19" s="508">
        <f>'Proy 2022 vs 2019'!N18*BZ$4</f>
        <v>5919.6107999999995</v>
      </c>
      <c r="BY19" s="579"/>
      <c r="BZ19" s="580">
        <f>BY19/BW19</f>
        <v>0</v>
      </c>
      <c r="CA19" s="508">
        <f>'Proy 2022 vs 2019'!M18*CD$4</f>
        <v>6964.2479999999996</v>
      </c>
      <c r="CB19" s="508">
        <f>'Proy 2022 vs 2019'!N18*CD$4</f>
        <v>5919.6107999999995</v>
      </c>
      <c r="CC19" s="579"/>
      <c r="CD19" s="580">
        <f>CC19/CA19</f>
        <v>0</v>
      </c>
      <c r="CE19" s="508">
        <f>'Proy 2022 vs 2019'!M18*CH$4</f>
        <v>8124.956000000001</v>
      </c>
      <c r="CF19" s="508">
        <f>'Proy 2022 vs 2019'!N18*CH$4</f>
        <v>6906.2125999999998</v>
      </c>
      <c r="CG19" s="579"/>
      <c r="CH19" s="580">
        <f>CG19/CE19</f>
        <v>0</v>
      </c>
      <c r="CI19" s="508">
        <f>'Proy 2022 vs 2019'!M18*CL$4</f>
        <v>9285.6640000000007</v>
      </c>
      <c r="CJ19" s="508">
        <f>'Proy 2022 vs 2019'!N18*CL$4</f>
        <v>7892.8143999999993</v>
      </c>
      <c r="CK19" s="579"/>
      <c r="CL19" s="580">
        <f>CK19/CI19</f>
        <v>0</v>
      </c>
      <c r="CM19" s="508">
        <f>'Proy 2022 vs 2019'!M18*CP$4</f>
        <v>12767.788</v>
      </c>
      <c r="CN19" s="508">
        <f>'Proy 2022 vs 2019'!N18*CP$4</f>
        <v>10852.619799999999</v>
      </c>
      <c r="CO19" s="579"/>
      <c r="CP19" s="580">
        <f>CO19/CM19</f>
        <v>0</v>
      </c>
      <c r="CQ19" s="494">
        <f>BO19+BS19+BW19+CA19+CE19+CI19+CM19</f>
        <v>58035.399999999994</v>
      </c>
      <c r="CR19" s="489">
        <f>BP19+BT19+BX19+CB19+CF19+CJ19+CN19</f>
        <v>49330.09</v>
      </c>
      <c r="CS19" s="608">
        <f>BQ19+BU19+BY19+CC19+CG19+CK19+CO19</f>
        <v>0</v>
      </c>
      <c r="CT19" s="590">
        <f>CS19/CQ19</f>
        <v>0</v>
      </c>
      <c r="CU19" s="508">
        <f>'Proy 2022 vs 2019'!R18*CX$4</f>
        <v>7404.99</v>
      </c>
      <c r="CV19" s="508">
        <f>'Proy 2022 vs 2019'!S18*CX$4</f>
        <v>5183.4929999999995</v>
      </c>
      <c r="CW19" s="579"/>
      <c r="CX19" s="580">
        <f>CW19/CU19</f>
        <v>0</v>
      </c>
      <c r="CY19" s="508">
        <f>'Proy 2022 vs 2019'!R18*DB$4</f>
        <v>7404.99</v>
      </c>
      <c r="CZ19" s="508">
        <f>'Proy 2022 vs 2019'!S18*DB$4</f>
        <v>5183.4929999999995</v>
      </c>
      <c r="DA19" s="579"/>
      <c r="DB19" s="580">
        <f>DA19/CY19</f>
        <v>0</v>
      </c>
      <c r="DC19" s="508">
        <f>'Proy 2022 vs 2019'!R18*DF$4</f>
        <v>7404.99</v>
      </c>
      <c r="DD19" s="508">
        <f>'Proy 2022 vs 2019'!S18*DF$4</f>
        <v>5183.4929999999995</v>
      </c>
      <c r="DE19" s="579"/>
      <c r="DF19" s="580">
        <f>DE19/DC19</f>
        <v>0</v>
      </c>
      <c r="DG19" s="508">
        <f>'Proy 2022 vs 2019'!R18*DJ$4</f>
        <v>7404.99</v>
      </c>
      <c r="DH19" s="508">
        <f>'Proy 2022 vs 2019'!S18*DJ$4</f>
        <v>5183.4929999999995</v>
      </c>
      <c r="DI19" s="579"/>
      <c r="DJ19" s="580">
        <f>DI19/DG19</f>
        <v>0</v>
      </c>
      <c r="DK19" s="508">
        <f>'Proy 2022 vs 2019'!R18*DN$4</f>
        <v>8639.1550000000007</v>
      </c>
      <c r="DL19" s="508">
        <f>'Proy 2022 vs 2019'!S18*DN$4</f>
        <v>6047.4084999999995</v>
      </c>
      <c r="DM19" s="579"/>
      <c r="DN19" s="580">
        <f>DM19/DK19</f>
        <v>0</v>
      </c>
      <c r="DO19" s="508">
        <f>'Proy 2022 vs 2019'!R18*DR$4</f>
        <v>9873.32</v>
      </c>
      <c r="DP19" s="508">
        <f>'Proy 2022 vs 2019'!S18*DR$4</f>
        <v>6911.3239999999996</v>
      </c>
      <c r="DQ19" s="579"/>
      <c r="DR19" s="580">
        <f>DQ19/DO19</f>
        <v>0</v>
      </c>
      <c r="DS19" s="508">
        <f>'Proy 2022 vs 2019'!R18*DV$4</f>
        <v>13575.815000000001</v>
      </c>
      <c r="DT19" s="508">
        <f>'Proy 2022 vs 2019'!S18*DV$4</f>
        <v>9503.070499999998</v>
      </c>
      <c r="DU19" s="579"/>
      <c r="DV19" s="580">
        <f>DU19/DS19</f>
        <v>0</v>
      </c>
      <c r="DW19" s="494">
        <f>CU19+CY19+DC19+DG19+DK19+DO19+DS19</f>
        <v>61708.25</v>
      </c>
      <c r="DX19" s="489">
        <f>CV19+CZ19+DD19+DH19+DL19+DP19+DT19</f>
        <v>43195.774999999994</v>
      </c>
      <c r="DY19" s="589">
        <f>CW19+DA19+DE19+DI19+DM19+DQ19+DU19</f>
        <v>0</v>
      </c>
      <c r="DZ19" s="590">
        <f>DY19/DW19</f>
        <v>0</v>
      </c>
      <c r="EA19" s="508">
        <f>'Proy 2022 vs 2019'!AB18*ED$4</f>
        <v>7197.1715999999997</v>
      </c>
      <c r="EB19" s="508">
        <f>'Proy 2022 vs 2019'!AC18*ED$4</f>
        <v>5038.0201199999992</v>
      </c>
      <c r="EC19" s="613"/>
      <c r="ED19" s="580">
        <f>EC19/EA19</f>
        <v>0</v>
      </c>
      <c r="EE19" s="508">
        <f>'Proy 2022 vs 2019'!AB18*EH$4</f>
        <v>7197.1715999999997</v>
      </c>
      <c r="EF19" s="508">
        <f>'Proy 2022 vs 2019'!AC18*EH$4</f>
        <v>5038.0201199999992</v>
      </c>
      <c r="EG19" s="579"/>
      <c r="EH19" s="580">
        <f>EG19/EE19</f>
        <v>0</v>
      </c>
      <c r="EI19" s="508">
        <f>'Proy 2022 vs 2019'!AB18*EL$4</f>
        <v>7197.1715999999997</v>
      </c>
      <c r="EJ19" s="508">
        <f>'Proy 2022 vs 2019'!AC18*EL$4</f>
        <v>5038.0201199999992</v>
      </c>
      <c r="EK19" s="579"/>
      <c r="EL19" s="580">
        <f>EK19/EI19</f>
        <v>0</v>
      </c>
      <c r="EM19" s="508">
        <f>'Proy 2022 vs 2019'!AB18*EP$4</f>
        <v>7197.1715999999997</v>
      </c>
      <c r="EN19" s="508">
        <f>'Proy 2022 vs 2019'!AC18*EP$4</f>
        <v>5038.0201199999992</v>
      </c>
      <c r="EO19" s="579"/>
      <c r="EP19" s="580">
        <f>EO19/EM19</f>
        <v>0</v>
      </c>
      <c r="EQ19" s="508">
        <f>'Proy 2022 vs 2019'!AB18*ET$4</f>
        <v>8396.7002000000011</v>
      </c>
      <c r="ER19" s="508">
        <f>'Proy 2022 vs 2019'!AC18*ET$4</f>
        <v>5877.6901399999997</v>
      </c>
      <c r="ES19" s="579"/>
      <c r="ET19" s="580">
        <f>ES19/EQ19</f>
        <v>0</v>
      </c>
      <c r="EU19" s="508">
        <f>'Proy 2022 vs 2019'!AB18*EX$4</f>
        <v>9596.2288000000008</v>
      </c>
      <c r="EV19" s="508">
        <f>'Proy 2022 vs 2019'!AC18*EX$4</f>
        <v>6717.3601599999993</v>
      </c>
      <c r="EW19" s="579"/>
      <c r="EX19" s="580">
        <f>EW19/EU19</f>
        <v>0</v>
      </c>
      <c r="EY19" s="508">
        <f>'Proy 2022 vs 2019'!AB18*FB$4</f>
        <v>13194.8146</v>
      </c>
      <c r="EZ19" s="508">
        <f>'Proy 2022 vs 2019'!AC18*FB$4</f>
        <v>9236.3702199999989</v>
      </c>
      <c r="FA19" s="579"/>
      <c r="FB19" s="580">
        <f>FA19/EY19</f>
        <v>0</v>
      </c>
      <c r="FC19" s="494">
        <f>EA19+EE19+EI19+EM19+EQ19+EU19+EY19</f>
        <v>59976.429999999993</v>
      </c>
      <c r="FD19" s="489">
        <f>EB19+EF19+EJ19+EN19+ER19+EV19+EZ19</f>
        <v>41983.500999999997</v>
      </c>
      <c r="FE19" s="670">
        <f>EC19+EG19+EK19+EO19+ES19+EW19+FA19</f>
        <v>0</v>
      </c>
      <c r="FF19" s="663">
        <f>FE19/FC19</f>
        <v>0</v>
      </c>
      <c r="FG19" s="508">
        <f>'Proy 2022 vs 2019'!AG18*FJ$4</f>
        <v>9027.0384000000013</v>
      </c>
      <c r="FH19" s="508">
        <f>'Proy 2022 vs 2019'!AH18*FJ$4</f>
        <v>6680.0084160000006</v>
      </c>
      <c r="FI19" s="579"/>
      <c r="FJ19" s="580">
        <f>FI19/FG19</f>
        <v>0</v>
      </c>
      <c r="FK19" s="508">
        <f>'Proy 2022 vs 2019'!AG18*FN$4</f>
        <v>9027.0384000000013</v>
      </c>
      <c r="FL19" s="508">
        <f>'Proy 2022 vs 2019'!AH18*FN$4</f>
        <v>6680.0084160000006</v>
      </c>
      <c r="FM19" s="579"/>
      <c r="FN19" s="580">
        <f>FM19/FK19</f>
        <v>0</v>
      </c>
      <c r="FO19" s="508">
        <f>'Proy 2022 vs 2019'!AG18*FR$4</f>
        <v>9027.0384000000013</v>
      </c>
      <c r="FP19" s="508">
        <f>'Proy 2022 vs 2019'!AH18*FR$4</f>
        <v>6680.0084160000006</v>
      </c>
      <c r="FQ19" s="579"/>
      <c r="FR19" s="580">
        <f>FQ19/FO19</f>
        <v>0</v>
      </c>
      <c r="FS19" s="508">
        <f>'Proy 2022 vs 2019'!AG18*FV$4</f>
        <v>9027.0384000000013</v>
      </c>
      <c r="FT19" s="508">
        <f>'Proy 2022 vs 2019'!AH18*FV$4</f>
        <v>6680.0084160000006</v>
      </c>
      <c r="FU19" s="579"/>
      <c r="FV19" s="580">
        <f>FU19/FS19</f>
        <v>0</v>
      </c>
      <c r="FW19" s="508">
        <f>'Proy 2022 vs 2019'!AG18*FZ$4</f>
        <v>10531.544800000001</v>
      </c>
      <c r="FX19" s="508">
        <f>'Proy 2022 vs 2019'!AH18*FZ$4</f>
        <v>7793.3431520000013</v>
      </c>
      <c r="FY19" s="579"/>
      <c r="FZ19" s="580">
        <f>FY19/FW19</f>
        <v>0</v>
      </c>
      <c r="GA19" s="508">
        <f>'Proy 2022 vs 2019'!AG18*GD$4</f>
        <v>12036.051200000002</v>
      </c>
      <c r="GB19" s="508">
        <f>'Proy 2022 vs 2019'!AH18*GD$4</f>
        <v>8906.677888000002</v>
      </c>
      <c r="GC19" s="579"/>
      <c r="GD19" s="580">
        <f>GC19/GA19</f>
        <v>0</v>
      </c>
      <c r="GE19" s="508">
        <f>'Proy 2022 vs 2019'!AG18*GH$4</f>
        <v>16549.570400000001</v>
      </c>
      <c r="GF19" s="508">
        <f>'Proy 2022 vs 2019'!AH18*GH$4</f>
        <v>12246.682096000002</v>
      </c>
      <c r="GG19" s="579"/>
      <c r="GH19" s="580">
        <f>GG19/GE19</f>
        <v>0</v>
      </c>
      <c r="GI19" s="494">
        <f>FG19+FK19+FO19+FS19+FW19+GA19+GE19</f>
        <v>75225.320000000007</v>
      </c>
      <c r="GJ19" s="489">
        <f>FH19+FL19+FP19+FT19+FX19+GB19+GF19</f>
        <v>55666.736800000013</v>
      </c>
      <c r="GK19" s="671">
        <f>FI19+FM19+FQ19+FU19+FY19+GC19+GG19</f>
        <v>0</v>
      </c>
      <c r="GL19" s="663">
        <f>GK19/GI19</f>
        <v>0</v>
      </c>
      <c r="GM19" s="508">
        <f>'Proy 2022 vs 2019'!AL18*GP$4</f>
        <v>6863.8055999999997</v>
      </c>
      <c r="GN19" s="508">
        <f>'Proy 2022 vs 2019'!AM18*GP$4</f>
        <v>5147.8541999999998</v>
      </c>
      <c r="GO19" s="579"/>
      <c r="GP19" s="580">
        <f>GO19/GM19</f>
        <v>0</v>
      </c>
      <c r="GQ19" s="508">
        <f>'Proy 2022 vs 2019'!AL18*GT$4</f>
        <v>6863.8055999999997</v>
      </c>
      <c r="GR19" s="508">
        <f>'Proy 2022 vs 2019'!AM18*GT$4</f>
        <v>5147.8541999999998</v>
      </c>
      <c r="GS19" s="579"/>
      <c r="GT19" s="580">
        <f>GS19/GQ19</f>
        <v>0</v>
      </c>
      <c r="GU19" s="508">
        <f>'Proy 2022 vs 2019'!AL18*GX$4</f>
        <v>6863.8055999999997</v>
      </c>
      <c r="GV19" s="508">
        <f>'Proy 2022 vs 2019'!AM18*GX$4</f>
        <v>5147.8541999999998</v>
      </c>
      <c r="GW19" s="579"/>
      <c r="GX19" s="580">
        <f>GW19/GU19</f>
        <v>0</v>
      </c>
      <c r="GY19" s="508">
        <f>'Proy 2022 vs 2019'!AL18*HB$4</f>
        <v>6863.8055999999997</v>
      </c>
      <c r="GZ19" s="508">
        <f>'Proy 2022 vs 2019'!AM18*HB$4</f>
        <v>5147.8541999999998</v>
      </c>
      <c r="HA19" s="579"/>
      <c r="HB19" s="580">
        <f>HA19/GY19</f>
        <v>0</v>
      </c>
      <c r="HC19" s="508">
        <f>'Proy 2022 vs 2019'!AL18*HF$4</f>
        <v>8007.7732000000005</v>
      </c>
      <c r="HD19" s="508">
        <f>'Proy 2022 vs 2019'!AM18*HF$4</f>
        <v>6005.8298999999997</v>
      </c>
      <c r="HE19" s="579"/>
      <c r="HF19" s="580">
        <f>HE19/HC19</f>
        <v>0</v>
      </c>
      <c r="HG19" s="508">
        <f>'Proy 2022 vs 2019'!AL18*HJ$4</f>
        <v>9151.7407999999996</v>
      </c>
      <c r="HH19" s="508">
        <f>'Proy 2022 vs 2019'!AM18*HJ$4</f>
        <v>6863.8055999999997</v>
      </c>
      <c r="HI19" s="579"/>
      <c r="HJ19" s="580">
        <f>HI19/HG19</f>
        <v>0</v>
      </c>
      <c r="HK19" s="508">
        <f>'Proy 2022 vs 2019'!AL18*HN$4</f>
        <v>12583.643599999999</v>
      </c>
      <c r="HL19" s="508">
        <f>'Proy 2022 vs 2019'!AM18*HN$4</f>
        <v>9437.7326999999987</v>
      </c>
      <c r="HM19" s="579"/>
      <c r="HN19" s="580">
        <f>HM19/HK19</f>
        <v>0</v>
      </c>
      <c r="HO19" s="494">
        <f>GM19+GQ19+GU19+GY19+HC19+HG19+HK19</f>
        <v>57198.380000000005</v>
      </c>
      <c r="HP19" s="489">
        <f>GN19+GR19+GV19+GZ19+HD19+HH19+HL19</f>
        <v>42898.784999999996</v>
      </c>
      <c r="HQ19" s="671">
        <f>GO19+GS19+GW19+HA19+HE19+HI19+HM19</f>
        <v>0</v>
      </c>
      <c r="HR19" s="663">
        <f>HQ19/HO19</f>
        <v>0</v>
      </c>
      <c r="HS19" s="508">
        <f>'Proy 2022 vs 2019'!AL18*HV$4</f>
        <v>6863.8055999999997</v>
      </c>
      <c r="HT19" s="508">
        <f>'Proy 2022 vs 2019'!AM18*HV$4</f>
        <v>5147.8541999999998</v>
      </c>
      <c r="HU19" s="579"/>
      <c r="HV19" s="580">
        <f>HU19/HS19</f>
        <v>0</v>
      </c>
      <c r="HW19" s="508">
        <f>'Proy 2022 vs 2019'!AL18*HZ$4</f>
        <v>6863.8055999999997</v>
      </c>
      <c r="HX19" s="508">
        <f>'Proy 2022 vs 2019'!AM18*HZ$4</f>
        <v>5147.8541999999998</v>
      </c>
      <c r="HY19" s="579"/>
      <c r="HZ19" s="580">
        <f>HY19/HW19</f>
        <v>0</v>
      </c>
      <c r="IA19" s="508">
        <f>'Proy 2022 vs 2019'!AL18*ID$4</f>
        <v>6863.8055999999997</v>
      </c>
      <c r="IB19" s="508">
        <f>'Proy 2022 vs 2019'!AM18*ID$4</f>
        <v>5147.8541999999998</v>
      </c>
      <c r="IC19" s="579"/>
      <c r="ID19" s="580">
        <f>IC19/IA19</f>
        <v>0</v>
      </c>
      <c r="IE19" s="508">
        <f>'Proy 2022 vs 2019'!AL18*IH$4</f>
        <v>6863.8055999999997</v>
      </c>
      <c r="IF19" s="508">
        <f>'Proy 2022 vs 2019'!AM18*IH$4</f>
        <v>5147.8541999999998</v>
      </c>
      <c r="IG19" s="579"/>
      <c r="IH19" s="580">
        <f>IG19/IE19</f>
        <v>0</v>
      </c>
      <c r="II19" s="508">
        <f>'Proy 2022 vs 2019'!AL18*IL$4</f>
        <v>8007.7732000000005</v>
      </c>
      <c r="IJ19" s="508">
        <f>'Proy 2022 vs 2019'!AM18*IL$4</f>
        <v>6005.8298999999997</v>
      </c>
      <c r="IK19" s="579"/>
      <c r="IL19" s="580">
        <f>IK19/II19</f>
        <v>0</v>
      </c>
      <c r="IM19" s="508">
        <f>'Proy 2022 vs 2019'!AL18*IP$4</f>
        <v>9151.7407999999996</v>
      </c>
      <c r="IN19" s="508">
        <f>'Proy 2022 vs 2019'!AM18*IP$4</f>
        <v>6863.8055999999997</v>
      </c>
      <c r="IO19" s="579"/>
      <c r="IP19" s="580">
        <f>IO19/IM19</f>
        <v>0</v>
      </c>
      <c r="IQ19" s="508">
        <f>'Proy 2022 vs 2019'!AL18*IT$4</f>
        <v>12583.643599999999</v>
      </c>
      <c r="IR19" s="508">
        <f>'Proy 2022 vs 2019'!AM18*IT$4</f>
        <v>9437.7326999999987</v>
      </c>
      <c r="IS19" s="579"/>
      <c r="IT19" s="580">
        <f>IS19/IQ19</f>
        <v>0</v>
      </c>
      <c r="IU19" s="494">
        <f>HS19+HW19+IA19+IE19+II19+IM19+IQ19</f>
        <v>57198.380000000005</v>
      </c>
      <c r="IV19" s="489">
        <f>HT19+HX19+IB19+IF19+IJ19+IN19+IR19</f>
        <v>42898.784999999996</v>
      </c>
      <c r="IW19" s="662">
        <f>HU19+HY19+IC19+IG19+IK19+IO19+IS19</f>
        <v>0</v>
      </c>
      <c r="IX19" s="663">
        <f>IW19/IU19</f>
        <v>0</v>
      </c>
      <c r="IY19" s="508">
        <f>'Proy 2022 vs 2019'!BA18*JB$4</f>
        <v>9405.7620000000006</v>
      </c>
      <c r="IZ19" s="508">
        <f>'Proy 2022 vs 2019'!BB18*JB$4</f>
        <v>7524.6096000000007</v>
      </c>
      <c r="JA19" s="613"/>
      <c r="JB19" s="580">
        <f>JA19/IY19</f>
        <v>0</v>
      </c>
      <c r="JC19" s="508">
        <f>'Proy 2022 vs 2019'!BA18*JF$4</f>
        <v>9405.7620000000006</v>
      </c>
      <c r="JD19" s="508">
        <f>'Proy 2022 vs 2019'!BB18*JF$4</f>
        <v>7524.6096000000007</v>
      </c>
      <c r="JE19" s="613"/>
      <c r="JF19" s="580">
        <f>JE19/JC19</f>
        <v>0</v>
      </c>
      <c r="JG19" s="508">
        <f>'Proy 2022 vs 2019'!BA18*JJ$4</f>
        <v>9405.7620000000006</v>
      </c>
      <c r="JH19" s="508">
        <f>'Proy 2022 vs 2019'!BB18*JJ$4</f>
        <v>7524.6096000000007</v>
      </c>
      <c r="JI19" s="613"/>
      <c r="JJ19" s="580">
        <f>JI19/JG19</f>
        <v>0</v>
      </c>
      <c r="JK19" s="508">
        <f>'Proy 2022 vs 2019'!BA18*JN$4</f>
        <v>9405.7620000000006</v>
      </c>
      <c r="JL19" s="508">
        <f>'Proy 2022 vs 2019'!BB18*JN$4</f>
        <v>7524.6096000000007</v>
      </c>
      <c r="JM19" s="613"/>
      <c r="JN19" s="580">
        <f>JM19/JK19</f>
        <v>0</v>
      </c>
      <c r="JO19" s="508">
        <f>'Proy 2022 vs 2019'!BA18*JR$4</f>
        <v>10973.389000000001</v>
      </c>
      <c r="JP19" s="508">
        <f>'Proy 2022 vs 2019'!BB18*JR$4</f>
        <v>8778.7112000000016</v>
      </c>
      <c r="JQ19" s="613"/>
      <c r="JR19" s="580">
        <f>JQ19/JO19</f>
        <v>0</v>
      </c>
      <c r="JS19" s="508">
        <f>'Proy 2022 vs 2019'!BA18*JV$4</f>
        <v>12541.016000000001</v>
      </c>
      <c r="JT19" s="508">
        <f>'Proy 2022 vs 2019'!BB18*JV$4</f>
        <v>10032.812800000002</v>
      </c>
      <c r="JU19" s="613"/>
      <c r="JV19" s="580">
        <f>JU19/JS19</f>
        <v>0</v>
      </c>
      <c r="JW19" s="508">
        <f>'Proy 2022 vs 2019'!BA18*JZ$4</f>
        <v>17243.897000000001</v>
      </c>
      <c r="JX19" s="508">
        <f>'Proy 2022 vs 2019'!BB18*JZ$4</f>
        <v>13795.117600000001</v>
      </c>
      <c r="JY19" s="613"/>
      <c r="JZ19" s="580">
        <f>JY19/JW19</f>
        <v>0</v>
      </c>
      <c r="KA19" s="494">
        <f>IY19+JC19+JG19+JK19+JO19+JS19+JW19</f>
        <v>78381.350000000006</v>
      </c>
      <c r="KB19" s="489">
        <f>IZ19+JD19+JH19+JL19+JP19+JT19+JX19</f>
        <v>62705.08</v>
      </c>
      <c r="KC19" s="607">
        <f>JA19+JE19+JI19+JM19+JQ19+JU19+JY19</f>
        <v>0</v>
      </c>
      <c r="KD19" s="590">
        <f>KC19/KA19</f>
        <v>0</v>
      </c>
      <c r="KE19" s="508">
        <f>'Proy 2022 vs 2019'!BF18*KH$4</f>
        <v>10620.754799999999</v>
      </c>
      <c r="KF19" s="508">
        <f>'Proy 2022 vs 2019'!BG18*KH$4</f>
        <v>8496.6038399999979</v>
      </c>
      <c r="KG19" s="579"/>
      <c r="KH19" s="580">
        <f>KG19/KE19</f>
        <v>0</v>
      </c>
      <c r="KI19" s="508">
        <f>'Proy 2022 vs 2019'!BF18*KL$4</f>
        <v>10620.754799999999</v>
      </c>
      <c r="KJ19" s="508">
        <f>'Proy 2022 vs 2019'!BG18*KL$4</f>
        <v>8496.6038399999979</v>
      </c>
      <c r="KK19" s="579"/>
      <c r="KL19" s="580">
        <f>KK19/KI19</f>
        <v>0</v>
      </c>
      <c r="KM19" s="508">
        <f>'Proy 2022 vs 2019'!BF18*KP$4</f>
        <v>10620.754799999999</v>
      </c>
      <c r="KN19" s="508">
        <f>'Proy 2022 vs 2019'!BG18*KP$4</f>
        <v>8496.6038399999979</v>
      </c>
      <c r="KO19" s="579"/>
      <c r="KP19" s="580">
        <f>KO19/KM19</f>
        <v>0</v>
      </c>
      <c r="KQ19" s="508">
        <f>'Proy 2022 vs 2019'!BF18*KT$4</f>
        <v>10620.754799999999</v>
      </c>
      <c r="KR19" s="508">
        <f>'Proy 2022 vs 2019'!BG18*KT$4</f>
        <v>8496.6038399999979</v>
      </c>
      <c r="KS19" s="579"/>
      <c r="KT19" s="580">
        <f>KS19/KQ19</f>
        <v>0</v>
      </c>
      <c r="KU19" s="508">
        <f>'Proy 2022 vs 2019'!BF18*KX$4</f>
        <v>12390.8806</v>
      </c>
      <c r="KV19" s="508">
        <f>'Proy 2022 vs 2019'!BG18*KX$4</f>
        <v>9912.7044800000003</v>
      </c>
      <c r="KW19" s="579"/>
      <c r="KX19" s="580">
        <f>KW19/KU19</f>
        <v>0</v>
      </c>
      <c r="KY19" s="508">
        <f>'Proy 2022 vs 2019'!BF18*LB$4</f>
        <v>14161.006399999998</v>
      </c>
      <c r="KZ19" s="508">
        <f>'Proy 2022 vs 2019'!BG18*LB$4</f>
        <v>11328.805119999999</v>
      </c>
      <c r="LA19" s="579"/>
      <c r="LB19" s="580">
        <f>LA19/KY19</f>
        <v>0</v>
      </c>
      <c r="LC19" s="508">
        <f>'Proy 2022 vs 2019'!BF18*LF$4</f>
        <v>19471.3838</v>
      </c>
      <c r="LD19" s="508">
        <f>'Proy 2022 vs 2019'!BG18*LF$4</f>
        <v>15577.107039999999</v>
      </c>
      <c r="LE19" s="579"/>
      <c r="LF19" s="580">
        <f>LE19/LC19</f>
        <v>0</v>
      </c>
      <c r="LG19" s="494">
        <f>KE19+KI19+KM19+KQ19+KU19+KY19+LC19</f>
        <v>88506.29</v>
      </c>
      <c r="LH19" s="489">
        <f>KF19+KJ19+KN19+KR19+KV19+KZ19+LD19</f>
        <v>70805.031999999992</v>
      </c>
      <c r="LI19" s="608">
        <f>KG19+KK19+KO19+KS19+KW19+LA19+LE19</f>
        <v>0</v>
      </c>
      <c r="LJ19" s="590">
        <f>LI19/LG19</f>
        <v>0</v>
      </c>
      <c r="LK19" s="508">
        <f>'Proy 2022 vs 2019'!BK18*LN$4</f>
        <v>10745.0988</v>
      </c>
      <c r="LL19" s="508">
        <f>'Proy 2022 vs 2019'!BL18*LN$4</f>
        <v>6984.3142200000002</v>
      </c>
      <c r="LM19" s="579"/>
      <c r="LN19" s="580">
        <f>LM19/LK19</f>
        <v>0</v>
      </c>
      <c r="LO19" s="508">
        <f>'Proy 2022 vs 2019'!BK18*LR$4</f>
        <v>10745.0988</v>
      </c>
      <c r="LP19" s="508">
        <f>'Proy 2022 vs 2019'!BL18*LR$4</f>
        <v>6984.3142200000002</v>
      </c>
      <c r="LQ19" s="579"/>
      <c r="LR19" s="580">
        <f>LQ19/LO19</f>
        <v>0</v>
      </c>
      <c r="LS19" s="508">
        <f>'Proy 2022 vs 2019'!BK18*LV$4</f>
        <v>10745.0988</v>
      </c>
      <c r="LT19" s="508">
        <f>'Proy 2022 vs 2019'!BL18*LV$4</f>
        <v>6984.3142200000002</v>
      </c>
      <c r="LU19" s="579"/>
      <c r="LV19" s="580">
        <f>LU19/LS19</f>
        <v>0</v>
      </c>
      <c r="LW19" s="508">
        <f>'Proy 2022 vs 2019'!BK18*LZ$4</f>
        <v>10745.0988</v>
      </c>
      <c r="LX19" s="508">
        <f>'Proy 2022 vs 2019'!BL18*LZ$4</f>
        <v>6984.3142200000002</v>
      </c>
      <c r="LY19" s="579"/>
      <c r="LZ19" s="580">
        <f>LY19/LW19</f>
        <v>0</v>
      </c>
      <c r="MA19" s="508">
        <f>'Proy 2022 vs 2019'!BK18*MD$4</f>
        <v>12535.948600000002</v>
      </c>
      <c r="MB19" s="508">
        <f>'Proy 2022 vs 2019'!BL18*MD$4</f>
        <v>8148.3665900000015</v>
      </c>
      <c r="MC19" s="579"/>
      <c r="MD19" s="580">
        <f>MC19/MA19</f>
        <v>0</v>
      </c>
      <c r="ME19" s="508">
        <f>'Proy 2022 vs 2019'!BK18*MH$4</f>
        <v>14326.798400000001</v>
      </c>
      <c r="MF19" s="508">
        <f>'Proy 2022 vs 2019'!BL18*MH$4</f>
        <v>9312.4189600000009</v>
      </c>
      <c r="MG19" s="579"/>
      <c r="MH19" s="580">
        <f>MG19/ME19</f>
        <v>0</v>
      </c>
      <c r="MI19" s="508">
        <f>'Proy 2022 vs 2019'!BK18*ML$4</f>
        <v>19699.3478</v>
      </c>
      <c r="MJ19" s="508">
        <f>'Proy 2022 vs 2019'!BL18*ML$4</f>
        <v>12804.576070000001</v>
      </c>
      <c r="MK19" s="579"/>
      <c r="ML19" s="580">
        <f>MK19/MI19</f>
        <v>0</v>
      </c>
      <c r="MM19" s="494">
        <f>LK19+LO19+LS19+LW19+MA19+ME19+MI19</f>
        <v>89542.49</v>
      </c>
      <c r="MN19" s="489">
        <f>LL19+LP19+LT19+LX19+MB19+MF19+MJ19</f>
        <v>58202.618500000011</v>
      </c>
      <c r="MO19" s="608">
        <f>LM19+LQ19+LU19+LY19+MC19+MG19+MK19</f>
        <v>0</v>
      </c>
      <c r="MP19" s="590">
        <f>MO19/MM19</f>
        <v>0</v>
      </c>
      <c r="MQ19" s="508">
        <f>'Proy 2022 vs 2019'!BP18*MT$4</f>
        <v>9338.5979999999981</v>
      </c>
      <c r="MR19" s="508">
        <f>'Proy 2022 vs 2019'!BQ18*MT$4</f>
        <v>6070.0886999999993</v>
      </c>
      <c r="MS19" s="579"/>
      <c r="MT19" s="580">
        <f>MS19/MQ19</f>
        <v>0</v>
      </c>
      <c r="MU19" s="508">
        <f>'Proy 2022 vs 2019'!BP18*MX$4</f>
        <v>9338.5979999999981</v>
      </c>
      <c r="MV19" s="508">
        <f>'Proy 2022 vs 2019'!BQ18*MX$4</f>
        <v>6070.0886999999993</v>
      </c>
      <c r="MW19" s="579"/>
      <c r="MX19" s="580">
        <f>MW19/MU19</f>
        <v>0</v>
      </c>
      <c r="MY19" s="508">
        <f>'Proy 2022 vs 2019'!BP18*NB$4</f>
        <v>9338.5979999999981</v>
      </c>
      <c r="MZ19" s="508">
        <f>'Proy 2022 vs 2019'!BQ18*NB$4</f>
        <v>6070.0886999999993</v>
      </c>
      <c r="NA19" s="579"/>
      <c r="NB19" s="580">
        <f>NA19/MY19</f>
        <v>0</v>
      </c>
      <c r="NC19" s="508">
        <f>'Proy 2022 vs 2019'!BP18*NF$4</f>
        <v>9338.5979999999981</v>
      </c>
      <c r="ND19" s="508">
        <f>'Proy 2022 vs 2019'!BQ18*NF$4</f>
        <v>6070.0886999999993</v>
      </c>
      <c r="NE19" s="579"/>
      <c r="NF19" s="580">
        <f>NE19/NC19</f>
        <v>0</v>
      </c>
      <c r="NG19" s="508">
        <f>'Proy 2022 vs 2019'!BP18*NJ$4</f>
        <v>10895.031000000001</v>
      </c>
      <c r="NH19" s="508">
        <f>'Proy 2022 vs 2019'!BQ18*NJ$4</f>
        <v>7081.7701500000003</v>
      </c>
      <c r="NI19" s="579"/>
      <c r="NJ19" s="580">
        <f>NI19/NG19</f>
        <v>0</v>
      </c>
      <c r="NK19" s="508">
        <f>'Proy 2022 vs 2019'!BP18*NN$4</f>
        <v>12451.464</v>
      </c>
      <c r="NL19" s="508">
        <f>'Proy 2022 vs 2019'!BQ18*NN$4</f>
        <v>8093.4515999999994</v>
      </c>
      <c r="NM19" s="579"/>
      <c r="NN19" s="580">
        <f>NM19/NK19</f>
        <v>0</v>
      </c>
      <c r="NO19" s="508">
        <f>'Proy 2022 vs 2019'!BP18*NR$4</f>
        <v>17120.762999999999</v>
      </c>
      <c r="NP19" s="508">
        <f>'Proy 2022 vs 2019'!BQ18*NR$4</f>
        <v>11128.495949999999</v>
      </c>
      <c r="NQ19" s="579"/>
      <c r="NR19" s="580">
        <f>NQ19/NO19</f>
        <v>0</v>
      </c>
      <c r="NS19" s="494">
        <f>MQ19+MU19+MY19+NC19+NG19+NK19+NO19</f>
        <v>77821.649999999994</v>
      </c>
      <c r="NT19" s="489">
        <f>MR19+MV19+MZ19+ND19+NH19+NL19+NP19</f>
        <v>50584.072499999995</v>
      </c>
      <c r="NU19" s="589">
        <f>MS19+MW19+NA19+NE19+NI19+NM19+NQ19</f>
        <v>0</v>
      </c>
      <c r="NV19" s="590">
        <f>NU19/NS19</f>
        <v>0</v>
      </c>
      <c r="NW19" s="508">
        <f>'Proy 2022 vs 2019'!BU18*NZ$4</f>
        <v>10040.151599999999</v>
      </c>
      <c r="NX19" s="508">
        <f>'Proy 2022 vs 2019'!BV18*NZ$4</f>
        <v>6526.098539999999</v>
      </c>
      <c r="NY19" s="579"/>
      <c r="NZ19" s="580">
        <f>NY19/NW19</f>
        <v>0</v>
      </c>
      <c r="OA19" s="508">
        <f>'Proy 2022 vs 2019'!BU18*OD$4</f>
        <v>10040.151599999999</v>
      </c>
      <c r="OB19" s="508">
        <f>'Proy 2022 vs 2019'!BV18*OD$4</f>
        <v>6526.098539999999</v>
      </c>
      <c r="OC19" s="579"/>
      <c r="OD19" s="580">
        <f>OC19/OA19</f>
        <v>0</v>
      </c>
      <c r="OE19" s="508">
        <f>'Proy 2022 vs 2019'!BU18*OH$4</f>
        <v>10040.151599999999</v>
      </c>
      <c r="OF19" s="508">
        <f>'Proy 2022 vs 2019'!BV18*OH$4</f>
        <v>6526.098539999999</v>
      </c>
      <c r="OG19" s="579"/>
      <c r="OH19" s="580">
        <f>OG19/OE19</f>
        <v>0</v>
      </c>
      <c r="OI19" s="508">
        <f>'Proy 2022 vs 2019'!BU18*OL$4</f>
        <v>10040.151599999999</v>
      </c>
      <c r="OJ19" s="508">
        <f>'Proy 2022 vs 2019'!BV18*OL$4</f>
        <v>6526.098539999999</v>
      </c>
      <c r="OK19" s="579"/>
      <c r="OL19" s="580">
        <f>OK19/OI19</f>
        <v>0</v>
      </c>
      <c r="OM19" s="508">
        <f>'Proy 2022 vs 2019'!BU18*OP$4</f>
        <v>11713.510200000001</v>
      </c>
      <c r="ON19" s="508">
        <f>'Proy 2022 vs 2019'!BV18*OP$4</f>
        <v>7613.7816300000004</v>
      </c>
      <c r="OO19" s="579"/>
      <c r="OP19" s="580">
        <f>OO19/OM19</f>
        <v>0</v>
      </c>
      <c r="OQ19" s="508">
        <f>'Proy 2022 vs 2019'!BU18*OT$4</f>
        <v>13386.868799999998</v>
      </c>
      <c r="OR19" s="508">
        <f>'Proy 2022 vs 2019'!BV18*OT$4</f>
        <v>8701.4647199999999</v>
      </c>
      <c r="OS19" s="579"/>
      <c r="OT19" s="580">
        <f>OS19/OQ19</f>
        <v>0</v>
      </c>
      <c r="OU19" s="508">
        <f>'Proy 2022 vs 2019'!BU18*OX$4</f>
        <v>18406.944599999999</v>
      </c>
      <c r="OV19" s="508">
        <f>'Proy 2022 vs 2019'!BV18*OX$4</f>
        <v>11964.513989999999</v>
      </c>
      <c r="OW19" s="579"/>
      <c r="OX19" s="580">
        <f>OW19/OU19</f>
        <v>0</v>
      </c>
      <c r="OY19" s="494">
        <f>NW19+OA19+OE19+OI19+OM19+OQ19+OU19</f>
        <v>83667.929999999993</v>
      </c>
      <c r="OZ19" s="489">
        <f>NX19+OB19+OF19+OJ19+ON19+OR19+OV19</f>
        <v>54384.154499999997</v>
      </c>
      <c r="PA19" s="589">
        <f>NY19+OC19+OG19+OK19+OO19+OS19+OW19</f>
        <v>0</v>
      </c>
      <c r="PB19" s="590">
        <f>PA19/OY19</f>
        <v>0</v>
      </c>
      <c r="PC19" s="508">
        <f>'Proy 2022 vs 2019'!CE18*PF$4</f>
        <v>10783.010399999999</v>
      </c>
      <c r="PD19" s="508">
        <f>'Proy 2022 vs 2019'!CF18*PF$4</f>
        <v>7008.9567599999991</v>
      </c>
      <c r="PE19" s="613"/>
      <c r="PF19" s="580">
        <f>PE19/PC19</f>
        <v>0</v>
      </c>
      <c r="PG19" s="508">
        <f>'Proy 2022 vs 2019'!CE18*PJ$4</f>
        <v>10783.010399999999</v>
      </c>
      <c r="PH19" s="508">
        <f>'Proy 2022 vs 2019'!CF18*PJ$4</f>
        <v>7008.9567599999991</v>
      </c>
      <c r="PI19" s="579"/>
      <c r="PJ19" s="580">
        <f>PI19/PG19</f>
        <v>0</v>
      </c>
      <c r="PK19" s="508">
        <f>'Proy 2022 vs 2019'!CE18*PN$4</f>
        <v>10783.010399999999</v>
      </c>
      <c r="PL19" s="508">
        <f>'Proy 2022 vs 2019'!CF18*PN$4</f>
        <v>7008.9567599999991</v>
      </c>
      <c r="PM19" s="579"/>
      <c r="PN19" s="580">
        <f>PM19/PK19</f>
        <v>0</v>
      </c>
      <c r="PO19" s="508">
        <f>'Proy 2022 vs 2019'!CE18*PR$4</f>
        <v>10783.010399999999</v>
      </c>
      <c r="PP19" s="508">
        <f>'Proy 2022 vs 2019'!CF18*PR$4</f>
        <v>7008.9567599999991</v>
      </c>
      <c r="PQ19" s="579"/>
      <c r="PR19" s="580">
        <f>PQ19/PO19</f>
        <v>0</v>
      </c>
      <c r="PS19" s="508">
        <f>'Proy 2022 vs 2019'!CE18*PV$4</f>
        <v>12580.178800000002</v>
      </c>
      <c r="PT19" s="508">
        <f>'Proy 2022 vs 2019'!CF18*PV$4</f>
        <v>8177.1162200000008</v>
      </c>
      <c r="PU19" s="579"/>
      <c r="PV19" s="580">
        <f>PU19/PS19</f>
        <v>0</v>
      </c>
      <c r="PW19" s="508">
        <f>'Proy 2022 vs 2019'!CE18*PZ$4</f>
        <v>14377.3472</v>
      </c>
      <c r="PX19" s="508">
        <f>'Proy 2022 vs 2019'!CF18*PZ$4</f>
        <v>9345.2756800000006</v>
      </c>
      <c r="PY19" s="579"/>
      <c r="PZ19" s="580">
        <f>PY19/PW19</f>
        <v>0</v>
      </c>
      <c r="QA19" s="508">
        <f>'Proy 2022 vs 2019'!CE18*QD$4</f>
        <v>19768.8524</v>
      </c>
      <c r="QB19" s="508">
        <f>'Proy 2022 vs 2019'!CF18*QD$4</f>
        <v>12849.754059999999</v>
      </c>
      <c r="QC19" s="579"/>
      <c r="QD19" s="580">
        <f>QC19/QA19</f>
        <v>0</v>
      </c>
      <c r="QE19" s="494">
        <f>PC19+PG19+PK19+PO19+PS19+PW19+QA19</f>
        <v>89858.42</v>
      </c>
      <c r="QF19" s="489">
        <f>PD19+PH19+PL19+PP19+PT19+PX19+QB19</f>
        <v>58407.972999999998</v>
      </c>
      <c r="QG19" s="670">
        <f>PE19+PI19+PM19+PQ19+PU19+PY19+QC19</f>
        <v>0</v>
      </c>
      <c r="QH19" s="663">
        <f>QG19/QE19</f>
        <v>0</v>
      </c>
      <c r="QI19" s="508">
        <f>'Proy 2022 vs 2019'!CJ18*QL$4</f>
        <v>11238.9144</v>
      </c>
      <c r="QJ19" s="508">
        <f>'Proy 2022 vs 2019'!CK18*QL$4</f>
        <v>7305.2943599999999</v>
      </c>
      <c r="QK19" s="579"/>
      <c r="QL19" s="580">
        <f>QK19/QI19</f>
        <v>0</v>
      </c>
      <c r="QM19" s="508">
        <f>'Proy 2022 vs 2019'!CJ18*QP$4</f>
        <v>11238.9144</v>
      </c>
      <c r="QN19" s="508">
        <f>'Proy 2022 vs 2019'!CK18*QP$4</f>
        <v>7305.2943599999999</v>
      </c>
      <c r="QO19" s="579"/>
      <c r="QP19" s="580">
        <f>QO19/QM19</f>
        <v>0</v>
      </c>
      <c r="QQ19" s="508">
        <f>'Proy 2022 vs 2019'!CJ18*QT$4</f>
        <v>11238.9144</v>
      </c>
      <c r="QR19" s="508">
        <f>'Proy 2022 vs 2019'!CK18*QT$4</f>
        <v>7305.2943599999999</v>
      </c>
      <c r="QS19" s="579"/>
      <c r="QT19" s="580">
        <f>QS19/QQ19</f>
        <v>0</v>
      </c>
      <c r="QU19" s="508">
        <f>'Proy 2022 vs 2019'!CJ18*QX$4</f>
        <v>11238.9144</v>
      </c>
      <c r="QV19" s="508">
        <f>'Proy 2022 vs 2019'!CK18*QX$4</f>
        <v>7305.2943599999999</v>
      </c>
      <c r="QW19" s="579"/>
      <c r="QX19" s="580">
        <f>QW19/QU19</f>
        <v>0</v>
      </c>
      <c r="QY19" s="508">
        <f>'Proy 2022 vs 2019'!CJ18*RB$4</f>
        <v>13112.066800000001</v>
      </c>
      <c r="QZ19" s="508">
        <f>'Proy 2022 vs 2019'!CK18*RB$4</f>
        <v>8522.8434200000011</v>
      </c>
      <c r="RA19" s="579"/>
      <c r="RB19" s="580">
        <f>RA19/QY19</f>
        <v>0</v>
      </c>
      <c r="RC19" s="508">
        <f>'Proy 2022 vs 2019'!CJ18*RF$4</f>
        <v>14985.2192</v>
      </c>
      <c r="RD19" s="508">
        <f>'Proy 2022 vs 2019'!CK18*RF$4</f>
        <v>9740.3924800000004</v>
      </c>
      <c r="RE19" s="579"/>
      <c r="RF19" s="580">
        <f>RE19/RC19</f>
        <v>0</v>
      </c>
      <c r="RG19" s="508">
        <f>'Proy 2022 vs 2019'!CJ18*RJ$4</f>
        <v>20604.6764</v>
      </c>
      <c r="RH19" s="508">
        <f>'Proy 2022 vs 2019'!CK18*RJ$4</f>
        <v>13393.03966</v>
      </c>
      <c r="RI19" s="579"/>
      <c r="RJ19" s="580">
        <f>RI19/RG19</f>
        <v>0</v>
      </c>
      <c r="RK19" s="494">
        <f>QI19+QM19+QQ19+QU19+QY19+RC19+RG19</f>
        <v>93657.62</v>
      </c>
      <c r="RL19" s="489">
        <f>QJ19+QN19+QR19+QV19+QZ19+RD19+RH19</f>
        <v>60877.453000000009</v>
      </c>
      <c r="RM19" s="671">
        <f>QK19+QO19+QS19+QW19+RA19+RE19+RI19</f>
        <v>0</v>
      </c>
      <c r="RN19" s="663">
        <f>RM19/RK19</f>
        <v>0</v>
      </c>
      <c r="RO19" s="508">
        <f>'Proy 2022 vs 2019'!CO18*RR$4</f>
        <v>12128.7996</v>
      </c>
      <c r="RP19" s="508">
        <f>'Proy 2022 vs 2019'!CP18*RR$4</f>
        <v>7883.7197399999995</v>
      </c>
      <c r="RQ19" s="579"/>
      <c r="RR19" s="580">
        <f>RQ19/RO19</f>
        <v>0</v>
      </c>
      <c r="RS19" s="508">
        <f>'Proy 2022 vs 2019'!CO18*RV$4</f>
        <v>12128.7996</v>
      </c>
      <c r="RT19" s="508">
        <f>'Proy 2022 vs 2019'!CP18*RV$4</f>
        <v>7883.7197399999995</v>
      </c>
      <c r="RU19" s="579"/>
      <c r="RV19" s="580">
        <f>RU19/RS19</f>
        <v>0</v>
      </c>
      <c r="RW19" s="508">
        <f>'Proy 2022 vs 2019'!CO18*RZ$4</f>
        <v>12128.7996</v>
      </c>
      <c r="RX19" s="508">
        <f>'Proy 2022 vs 2019'!CP18*RZ$4</f>
        <v>7883.7197399999995</v>
      </c>
      <c r="RY19" s="579"/>
      <c r="RZ19" s="580">
        <f>RY19/RW19</f>
        <v>0</v>
      </c>
      <c r="SA19" s="508">
        <f>'Proy 2022 vs 2019'!CO18*SD$4</f>
        <v>12128.7996</v>
      </c>
      <c r="SB19" s="508">
        <f>'Proy 2022 vs 2019'!CP18*SD$4</f>
        <v>7883.7197399999995</v>
      </c>
      <c r="SC19" s="579"/>
      <c r="SD19" s="580">
        <f>SC19/SA19</f>
        <v>0</v>
      </c>
      <c r="SE19" s="508">
        <f>'Proy 2022 vs 2019'!CO18*SH$4</f>
        <v>14150.266200000002</v>
      </c>
      <c r="SF19" s="508">
        <f>'Proy 2022 vs 2019'!CP18*SH$4</f>
        <v>9197.6730299999999</v>
      </c>
      <c r="SG19" s="579"/>
      <c r="SH19" s="580">
        <f>SG19/SE19</f>
        <v>0</v>
      </c>
      <c r="SI19" s="508">
        <f>'Proy 2022 vs 2019'!CO18*SL$4</f>
        <v>16171.7328</v>
      </c>
      <c r="SJ19" s="508">
        <f>'Proy 2022 vs 2019'!CP18*SL$4</f>
        <v>10511.626319999999</v>
      </c>
      <c r="SK19" s="579"/>
      <c r="SL19" s="580">
        <f>SK19/SI19</f>
        <v>0</v>
      </c>
      <c r="SM19" s="508">
        <f>'Proy 2022 vs 2019'!CO18*SP$4</f>
        <v>22236.132600000001</v>
      </c>
      <c r="SN19" s="508">
        <f>'Proy 2022 vs 2019'!CP18*SP$4</f>
        <v>14453.48619</v>
      </c>
      <c r="SO19" s="579"/>
      <c r="SP19" s="580">
        <f>SO19/SM19</f>
        <v>0</v>
      </c>
      <c r="SQ19" s="494">
        <f>RO19+RS19+RW19+SA19+SE19+SI19+SM19</f>
        <v>101073.33</v>
      </c>
      <c r="SR19" s="489">
        <f>RP19+RT19+RX19+SB19+SF19+SJ19+SN19</f>
        <v>65697.664499999999</v>
      </c>
      <c r="SS19" s="671">
        <f>RQ19+RU19+RY19+SC19+SG19+SK19+SO19</f>
        <v>0</v>
      </c>
      <c r="ST19" s="663">
        <f>SS19/SQ19</f>
        <v>0</v>
      </c>
      <c r="SU19" s="508">
        <f>'Proy 2022 vs 2019'!CT18*SX$4</f>
        <v>14919.940799999998</v>
      </c>
      <c r="SV19" s="508">
        <f>'Proy 2022 vs 2019'!CU18*SX$4</f>
        <v>11935.95264</v>
      </c>
      <c r="SW19" s="579"/>
      <c r="SX19" s="580">
        <f>SW19/SU19</f>
        <v>0</v>
      </c>
      <c r="SY19" s="508">
        <f>'Proy 2022 vs 2019'!CT18*TB$4</f>
        <v>14919.940799999998</v>
      </c>
      <c r="SZ19" s="508">
        <f>'Proy 2022 vs 2019'!CU18*TB$4</f>
        <v>11935.95264</v>
      </c>
      <c r="TA19" s="579"/>
      <c r="TB19" s="580">
        <f>TA19/SY19</f>
        <v>0</v>
      </c>
      <c r="TC19" s="508">
        <f>'Proy 2022 vs 2019'!CT18*TF$4</f>
        <v>14919.940799999998</v>
      </c>
      <c r="TD19" s="508">
        <f>'Proy 2022 vs 2019'!CU18*TF$4</f>
        <v>11935.95264</v>
      </c>
      <c r="TE19" s="579"/>
      <c r="TF19" s="580">
        <f>TE19/TC19</f>
        <v>0</v>
      </c>
      <c r="TG19" s="508">
        <f>'Proy 2022 vs 2019'!CT18*TJ$4</f>
        <v>14919.940799999998</v>
      </c>
      <c r="TH19" s="508">
        <f>'Proy 2022 vs 2019'!CU18*TJ$4</f>
        <v>11935.95264</v>
      </c>
      <c r="TI19" s="579"/>
      <c r="TJ19" s="580">
        <f>TI19/TG19</f>
        <v>0</v>
      </c>
      <c r="TK19" s="508">
        <f>'Proy 2022 vs 2019'!CT18*TN$4</f>
        <v>17406.597600000001</v>
      </c>
      <c r="TL19" s="508">
        <f>'Proy 2022 vs 2019'!CU18*TN$4</f>
        <v>13925.27808</v>
      </c>
      <c r="TM19" s="579"/>
      <c r="TN19" s="580">
        <f>TM19/TK19</f>
        <v>0</v>
      </c>
      <c r="TO19" s="508">
        <f>'Proy 2022 vs 2019'!CT18*TR$4</f>
        <v>19893.254400000002</v>
      </c>
      <c r="TP19" s="508">
        <f>'Proy 2022 vs 2019'!CU18*TR$4</f>
        <v>15914.603520000001</v>
      </c>
      <c r="TQ19" s="579"/>
      <c r="TR19" s="580">
        <f>TQ19/TO19</f>
        <v>0</v>
      </c>
      <c r="TS19" s="508">
        <f>'Proy 2022 vs 2019'!CT18*TV$4</f>
        <v>27353.2248</v>
      </c>
      <c r="TT19" s="508">
        <f>'Proy 2022 vs 2019'!CU18*TV$4</f>
        <v>21882.579839999999</v>
      </c>
      <c r="TU19" s="579"/>
      <c r="TV19" s="580">
        <f>TU19/TS19</f>
        <v>0</v>
      </c>
      <c r="TW19" s="494">
        <f>SU19+SY19+TC19+TG19+TK19+TO19+TS19</f>
        <v>124332.84</v>
      </c>
      <c r="TX19" s="489">
        <f>SV19+SZ19+TD19+TH19+TL19+TP19+TT19</f>
        <v>99466.271999999997</v>
      </c>
      <c r="TY19" s="662">
        <f>SW19+TA19+TE19+TI19+TM19+TQ19+TU19</f>
        <v>0</v>
      </c>
      <c r="TZ19" s="663">
        <f>TY19/TW19</f>
        <v>0</v>
      </c>
      <c r="UA19" s="508">
        <f>'Proy 2022 vs 2019'!DD18*UD$4</f>
        <v>15647.9256</v>
      </c>
      <c r="UB19" s="508">
        <f>'Proy 2022 vs 2019'!DE18*UD$4</f>
        <v>6572.1287520000005</v>
      </c>
      <c r="UC19" s="613"/>
      <c r="UD19" s="580">
        <f>UC19/UA19</f>
        <v>0</v>
      </c>
      <c r="UE19" s="508">
        <f>'Proy 2022 vs 2019'!DD18*UH$4</f>
        <v>15647.9256</v>
      </c>
      <c r="UF19" s="508">
        <f>'Proy 2022 vs 2019'!DE18*UH$4</f>
        <v>6572.1287520000005</v>
      </c>
      <c r="UG19" s="579"/>
      <c r="UH19" s="580">
        <f>UG19/UE19</f>
        <v>0</v>
      </c>
      <c r="UI19" s="508">
        <f>'Proy 2022 vs 2019'!DD18*UL$4</f>
        <v>15647.9256</v>
      </c>
      <c r="UJ19" s="508">
        <f>'Proy 2022 vs 2019'!DE18*UL$4</f>
        <v>6572.1287520000005</v>
      </c>
      <c r="UK19" s="579"/>
      <c r="UL19" s="580">
        <f>UK19/UI19</f>
        <v>0</v>
      </c>
      <c r="UM19" s="508">
        <f>'Proy 2022 vs 2019'!DD18*UP$4</f>
        <v>15647.9256</v>
      </c>
      <c r="UN19" s="508">
        <f>'Proy 2022 vs 2019'!DE18*UP$4</f>
        <v>6572.1287520000005</v>
      </c>
      <c r="UO19" s="579"/>
      <c r="UP19" s="580">
        <f>UO19/UM19</f>
        <v>0</v>
      </c>
      <c r="UQ19" s="508">
        <f>'Proy 2022 vs 2019'!DD18*UT$4</f>
        <v>18255.913200000003</v>
      </c>
      <c r="UR19" s="508">
        <f>'Proy 2022 vs 2019'!DE18*UT$4</f>
        <v>7667.4835440000015</v>
      </c>
      <c r="US19" s="579"/>
      <c r="UT19" s="580">
        <f>US19/UQ19</f>
        <v>0</v>
      </c>
      <c r="UU19" s="508">
        <f>'Proy 2022 vs 2019'!DD18*UX$4</f>
        <v>20863.900799999999</v>
      </c>
      <c r="UV19" s="508">
        <f>'Proy 2022 vs 2019'!DE18*UX$4</f>
        <v>8762.8383360000007</v>
      </c>
      <c r="UW19" s="579"/>
      <c r="UX19" s="580">
        <f>UW19/UU19</f>
        <v>0</v>
      </c>
      <c r="UY19" s="508">
        <f>'Proy 2022 vs 2019'!DD18*VB$4</f>
        <v>28687.863600000001</v>
      </c>
      <c r="UZ19" s="508">
        <f>'Proy 2022 vs 2019'!DE18*VB$4</f>
        <v>12048.902712000001</v>
      </c>
      <c r="VA19" s="579"/>
      <c r="VB19" s="580">
        <f>VA19/UY19</f>
        <v>0</v>
      </c>
      <c r="VC19" s="494">
        <f>UA19+UE19+UI19+UM19+UQ19+UU19+UY19</f>
        <v>130399.38</v>
      </c>
      <c r="VD19" s="489">
        <f>UB19+UF19+UJ19+UN19+UR19+UV19+UZ19</f>
        <v>54767.739600000008</v>
      </c>
      <c r="VE19" s="637">
        <f>UC19+UG19+UK19+UO19+US19+UW19+VA19</f>
        <v>0</v>
      </c>
      <c r="VF19" s="639">
        <f>VE19/VC19</f>
        <v>0</v>
      </c>
      <c r="VG19" s="508">
        <f>'Proy 2022 vs 2019'!DI18*VJ$4</f>
        <v>13367.115599999999</v>
      </c>
      <c r="VH19" s="508">
        <f>'Proy 2022 vs 2019'!DJ18*VJ$4</f>
        <v>12992.8363632</v>
      </c>
      <c r="VI19" s="579"/>
      <c r="VJ19" s="580">
        <f>VI19/VG19</f>
        <v>0</v>
      </c>
      <c r="VK19" s="508">
        <f>'Proy 2022 vs 2019'!DI18*VN$4</f>
        <v>13367.115599999999</v>
      </c>
      <c r="VL19" s="508">
        <f>'Proy 2022 vs 2019'!DJ18*VN$4</f>
        <v>12992.8363632</v>
      </c>
      <c r="VM19" s="579"/>
      <c r="VN19" s="580">
        <f>VM19/VK19</f>
        <v>0</v>
      </c>
      <c r="VO19" s="508">
        <f>'Proy 2022 vs 2019'!DI18*VR$4</f>
        <v>13367.115599999999</v>
      </c>
      <c r="VP19" s="508">
        <f>'Proy 2022 vs 2019'!DJ18*VR$4</f>
        <v>12992.8363632</v>
      </c>
      <c r="VQ19" s="579"/>
      <c r="VR19" s="580">
        <f>VQ19/VO19</f>
        <v>0</v>
      </c>
      <c r="VS19" s="508">
        <f>'Proy 2022 vs 2019'!DI18*VV$4</f>
        <v>13367.115599999999</v>
      </c>
      <c r="VT19" s="508">
        <f>'Proy 2022 vs 2019'!DJ18*VV$4</f>
        <v>12992.8363632</v>
      </c>
      <c r="VU19" s="579"/>
      <c r="VV19" s="580">
        <f>VU19/VS19</f>
        <v>0</v>
      </c>
      <c r="VW19" s="508">
        <f>'Proy 2022 vs 2019'!DI18*VZ$4</f>
        <v>15594.968200000003</v>
      </c>
      <c r="VX19" s="508">
        <f>'Proy 2022 vs 2019'!DJ18*VZ$4</f>
        <v>15158.309090400002</v>
      </c>
      <c r="VY19" s="579"/>
      <c r="VZ19" s="580">
        <f>VY19/VW19</f>
        <v>0</v>
      </c>
      <c r="WA19" s="508">
        <f>'Proy 2022 vs 2019'!DI18*WD$4</f>
        <v>17822.820800000001</v>
      </c>
      <c r="WB19" s="508">
        <f>'Proy 2022 vs 2019'!DJ18*WD$4</f>
        <v>17323.7818176</v>
      </c>
      <c r="WC19" s="579"/>
      <c r="WD19" s="580">
        <f>WC19/WA19</f>
        <v>0</v>
      </c>
      <c r="WE19" s="508">
        <f>'Proy 2022 vs 2019'!DI18*WH$4</f>
        <v>24506.3786</v>
      </c>
      <c r="WF19" s="508">
        <f>'Proy 2022 vs 2019'!DJ18*WH$4</f>
        <v>23820.199999200002</v>
      </c>
      <c r="WG19" s="579"/>
      <c r="WH19" s="580">
        <f>WG19/WE19</f>
        <v>0</v>
      </c>
      <c r="WI19" s="494">
        <f>VG19+VK19+VO19+VS19+VW19+WA19+WE19</f>
        <v>111392.62999999999</v>
      </c>
      <c r="WJ19" s="489">
        <f>VH19+VL19+VP19+VT19+VX19+WB19+WF19</f>
        <v>108273.63636</v>
      </c>
      <c r="WK19" s="643">
        <f>VI19+VM19+VQ19+VU19+VY19+WC19+WG19</f>
        <v>0</v>
      </c>
      <c r="WL19" s="639">
        <f>WK19/WI19</f>
        <v>0</v>
      </c>
      <c r="WM19" s="508">
        <f>'Proy 2022 vs 2019'!DN18*WP$4</f>
        <v>10995.5856</v>
      </c>
      <c r="WN19" s="508">
        <f>'Proy 2022 vs 2019'!DO18*WP$4</f>
        <v>7147.1306400000003</v>
      </c>
      <c r="WO19" s="579"/>
      <c r="WP19" s="580">
        <f>WO19/WM19</f>
        <v>0</v>
      </c>
      <c r="WQ19" s="508">
        <f>'Proy 2022 vs 2019'!DN18*WT$4</f>
        <v>10995.5856</v>
      </c>
      <c r="WR19" s="508">
        <f>'Proy 2022 vs 2019'!DO18*WT$4</f>
        <v>7147.1306400000003</v>
      </c>
      <c r="WS19" s="579"/>
      <c r="WT19" s="580">
        <f>WS19/WQ19</f>
        <v>0</v>
      </c>
      <c r="WU19" s="508">
        <f>'Proy 2022 vs 2019'!DN18*WX$4</f>
        <v>10995.5856</v>
      </c>
      <c r="WV19" s="508">
        <f>'Proy 2022 vs 2019'!DO18*WX$4</f>
        <v>7147.1306400000003</v>
      </c>
      <c r="WW19" s="579"/>
      <c r="WX19" s="580">
        <f>WW19/WU19</f>
        <v>0</v>
      </c>
      <c r="WY19" s="508">
        <f>'Proy 2022 vs 2019'!DN18*XB$4</f>
        <v>10995.5856</v>
      </c>
      <c r="WZ19" s="508">
        <f>'Proy 2022 vs 2019'!DO18*XB$4</f>
        <v>7147.1306400000003</v>
      </c>
      <c r="XA19" s="579"/>
      <c r="XB19" s="580">
        <f>XA19/WY19</f>
        <v>0</v>
      </c>
      <c r="XC19" s="508">
        <f>'Proy 2022 vs 2019'!DN18*XF$4</f>
        <v>12828.183200000001</v>
      </c>
      <c r="XD19" s="508">
        <f>'Proy 2022 vs 2019'!DO18*XF$4</f>
        <v>8338.3190800000011</v>
      </c>
      <c r="XE19" s="579"/>
      <c r="XF19" s="580">
        <f>XE19/XC19</f>
        <v>0</v>
      </c>
      <c r="XG19" s="508">
        <f>'Proy 2022 vs 2019'!DN18*XJ$4</f>
        <v>14660.7808</v>
      </c>
      <c r="XH19" s="508">
        <f>'Proy 2022 vs 2019'!DO18*XJ$4</f>
        <v>9529.507520000001</v>
      </c>
      <c r="XI19" s="579"/>
      <c r="XJ19" s="580">
        <f>XI19/XG19</f>
        <v>0</v>
      </c>
      <c r="XK19" s="508">
        <f>'Proy 2022 vs 2019'!DN18*XN$4</f>
        <v>20158.5736</v>
      </c>
      <c r="XL19" s="508">
        <f>'Proy 2022 vs 2019'!DO18*XN$4</f>
        <v>13103.072840000001</v>
      </c>
      <c r="XM19" s="579"/>
      <c r="XN19" s="580">
        <f>XM19/XK19</f>
        <v>0</v>
      </c>
      <c r="XO19" s="494">
        <f>WM19+WQ19+WU19+WY19+XC19+XG19+XK19</f>
        <v>91629.88</v>
      </c>
      <c r="XP19" s="489">
        <f>WN19+WR19+WV19+WZ19+XD19+XH19+XL19</f>
        <v>59559.421999999999</v>
      </c>
      <c r="XQ19" s="643">
        <f>WO19+WS19+WW19+XA19+XE19+XI19+XM19</f>
        <v>0</v>
      </c>
      <c r="XR19" s="639">
        <f>XQ19/XO19</f>
        <v>0</v>
      </c>
      <c r="XS19" s="508">
        <f>'Proy 2022 vs 2019'!DS18*XV$4</f>
        <v>12318.4056</v>
      </c>
      <c r="XT19" s="508">
        <f>'Proy 2022 vs 2019'!DT18*XV$4</f>
        <v>8006.9636399999999</v>
      </c>
      <c r="XU19" s="579"/>
      <c r="XV19" s="580">
        <f>XU19/XS19</f>
        <v>0</v>
      </c>
      <c r="XW19" s="508">
        <f>'Proy 2022 vs 2019'!DS18*XZ$4</f>
        <v>12318.4056</v>
      </c>
      <c r="XX19" s="508">
        <f>'Proy 2022 vs 2019'!DT18*XZ$4</f>
        <v>8006.9636399999999</v>
      </c>
      <c r="XY19" s="579"/>
      <c r="XZ19" s="580">
        <f>XY19/XW19</f>
        <v>0</v>
      </c>
      <c r="YA19" s="508">
        <f>'Proy 2022 vs 2019'!DS18*YD$4</f>
        <v>12318.4056</v>
      </c>
      <c r="YB19" s="508">
        <f>'Proy 2022 vs 2019'!DT18*YD$4</f>
        <v>8006.9636399999999</v>
      </c>
      <c r="YC19" s="579"/>
      <c r="YD19" s="580">
        <f>YC19/YA19</f>
        <v>0</v>
      </c>
      <c r="YE19" s="508">
        <f>'Proy 2022 vs 2019'!DS18*YH$4</f>
        <v>12318.4056</v>
      </c>
      <c r="YF19" s="508">
        <f>'Proy 2022 vs 2019'!DT18*YH$4</f>
        <v>8006.9636399999999</v>
      </c>
      <c r="YG19" s="579"/>
      <c r="YH19" s="580">
        <f>YG19/YE19</f>
        <v>0</v>
      </c>
      <c r="YI19" s="508">
        <f>'Proy 2022 vs 2019'!DS18*YL$4</f>
        <v>14371.473200000002</v>
      </c>
      <c r="YJ19" s="508">
        <f>'Proy 2022 vs 2019'!DT18*YL$4</f>
        <v>9341.4575800000002</v>
      </c>
      <c r="YK19" s="579"/>
      <c r="YL19" s="580">
        <f>YK19/YI19</f>
        <v>0</v>
      </c>
      <c r="YM19" s="508">
        <f>'Proy 2022 vs 2019'!DS18*YP$4</f>
        <v>16424.540800000002</v>
      </c>
      <c r="YN19" s="508">
        <f>'Proy 2022 vs 2019'!DT18*YP$4</f>
        <v>10675.951520000001</v>
      </c>
      <c r="YO19" s="579"/>
      <c r="YP19" s="580">
        <f>YO19/YM19</f>
        <v>0</v>
      </c>
      <c r="YQ19" s="508">
        <f>'Proy 2022 vs 2019'!DS18*YT$4</f>
        <v>22583.743600000002</v>
      </c>
      <c r="YR19" s="508">
        <f>'Proy 2022 vs 2019'!DT18*YT$4</f>
        <v>14679.43334</v>
      </c>
      <c r="YS19" s="579"/>
      <c r="YT19" s="580">
        <f>YS19/YQ19</f>
        <v>0</v>
      </c>
      <c r="YU19" s="494">
        <f>XS19+XW19+YA19+YE19+YI19+YM19+YQ19</f>
        <v>102653.38</v>
      </c>
      <c r="YV19" s="489">
        <f>XT19+XX19+YB19+YF19+YJ19+YN19+YR19</f>
        <v>66724.697</v>
      </c>
      <c r="YW19" s="648">
        <f>XU19+XY19+YC19+YG19+YK19+YO19+YS19</f>
        <v>0</v>
      </c>
      <c r="YX19" s="639">
        <f>YW19/YU19</f>
        <v>0</v>
      </c>
      <c r="YY19" s="710">
        <f>'Proy 2022 vs 2019'!EC18*ZB$4</f>
        <v>11121.256799999999</v>
      </c>
      <c r="YZ19" s="710">
        <f>'Proy 2022 vs 2019'!ED18*ZB$4</f>
        <v>7228.8169200000002</v>
      </c>
      <c r="ZA19" s="613"/>
      <c r="ZB19" s="580">
        <f>ZA19/YY19</f>
        <v>0</v>
      </c>
      <c r="ZC19" s="508">
        <f>'Proy 2022 vs 2019'!EC18*ZF$4</f>
        <v>11121.256799999999</v>
      </c>
      <c r="ZD19" s="508">
        <f>'Proy 2022 vs 2019'!ED18*ZF$4</f>
        <v>7228.8169200000002</v>
      </c>
      <c r="ZE19" s="613"/>
      <c r="ZF19" s="580">
        <f>ZE19/ZC19</f>
        <v>0</v>
      </c>
      <c r="ZG19" s="508">
        <f>'Proy 2022 vs 2019'!EC18*ZJ$4</f>
        <v>11121.256799999999</v>
      </c>
      <c r="ZH19" s="508">
        <f>'Proy 2022 vs 2019'!ED18*ZJ$4</f>
        <v>7228.8169200000002</v>
      </c>
      <c r="ZI19" s="613"/>
      <c r="ZJ19" s="580">
        <f>ZI19/ZG19</f>
        <v>0</v>
      </c>
      <c r="ZK19" s="508">
        <f>'Proy 2022 vs 2019'!EC18*ZN$4</f>
        <v>11121.256799999999</v>
      </c>
      <c r="ZL19" s="508">
        <f>'Proy 2022 vs 2019'!ED18*ZN$4</f>
        <v>7228.8169200000002</v>
      </c>
      <c r="ZM19" s="613"/>
      <c r="ZN19" s="580">
        <f>ZM19/ZK19</f>
        <v>0</v>
      </c>
      <c r="ZO19" s="508">
        <f>'Proy 2022 vs 2019'!EC18*ZR$4</f>
        <v>12974.7996</v>
      </c>
      <c r="ZP19" s="508">
        <f>'Proy 2022 vs 2019'!ED18*ZR$4</f>
        <v>8433.6197400000019</v>
      </c>
      <c r="ZQ19" s="613"/>
      <c r="ZR19" s="580">
        <f>ZQ19/ZO19</f>
        <v>0</v>
      </c>
      <c r="ZS19" s="508">
        <f>'Proy 2022 vs 2019'!EC18*ZV$4</f>
        <v>14828.3424</v>
      </c>
      <c r="ZT19" s="508">
        <f>'Proy 2022 vs 2019'!ED18*ZV$4</f>
        <v>9638.4225600000009</v>
      </c>
      <c r="ZU19" s="613"/>
      <c r="ZV19" s="580">
        <f>ZU19/ZS19</f>
        <v>0</v>
      </c>
      <c r="ZW19" s="508">
        <f>'Proy 2022 vs 2019'!EC18*ZZ$4</f>
        <v>20388.970799999999</v>
      </c>
      <c r="ZX19" s="508">
        <f>'Proy 2022 vs 2019'!ED18*ZZ$4</f>
        <v>13252.831020000001</v>
      </c>
      <c r="ZY19" s="613"/>
      <c r="ZZ19" s="580">
        <f>ZY19/ZW19</f>
        <v>0</v>
      </c>
      <c r="AAA19" s="494">
        <f>YY19+ZC19+ZG19+ZK19+ZO19+ZS19+ZW19</f>
        <v>92677.139999999985</v>
      </c>
      <c r="AAB19" s="489">
        <f>YZ19+ZD19+ZH19+ZL19+ZP19+ZT19+ZX19</f>
        <v>60240.141000000003</v>
      </c>
      <c r="AAC19" s="607">
        <f>ZA19+ZE19+ZI19+ZM19+ZQ19+ZU19+ZY19</f>
        <v>0</v>
      </c>
      <c r="AAD19" s="590">
        <f>AAC19/AAA19</f>
        <v>0</v>
      </c>
      <c r="AAE19" s="508">
        <f>'Proy 2022 vs 2019'!EH18*AAH$4</f>
        <v>12887.020799999998</v>
      </c>
      <c r="AAF19" s="508">
        <f>'Proy 2022 vs 2019'!EI18*AAH$4</f>
        <v>8376.5635199999997</v>
      </c>
      <c r="AAG19" s="579"/>
      <c r="AAH19" s="580">
        <f>AAG19/AAE19</f>
        <v>0</v>
      </c>
      <c r="AAI19" s="508">
        <f>'Proy 2022 vs 2019'!EH18*AAL$4</f>
        <v>12887.020799999998</v>
      </c>
      <c r="AAJ19" s="508">
        <f>'Proy 2022 vs 2019'!EI18*AAL$4</f>
        <v>8376.5635199999997</v>
      </c>
      <c r="AAK19" s="579"/>
      <c r="AAL19" s="580">
        <f>AAK19/AAI19</f>
        <v>0</v>
      </c>
      <c r="AAM19" s="508">
        <f>'Proy 2022 vs 2019'!EH18*AAP$4</f>
        <v>12887.020799999998</v>
      </c>
      <c r="AAN19" s="508">
        <f>'Proy 2022 vs 2019'!EI18*AAP$4</f>
        <v>8376.5635199999997</v>
      </c>
      <c r="AAO19" s="579"/>
      <c r="AAP19" s="580">
        <f>AAO19/AAM19</f>
        <v>0</v>
      </c>
      <c r="AAQ19" s="508">
        <f>'Proy 2022 vs 2019'!EH18*AAT$4</f>
        <v>12887.020799999998</v>
      </c>
      <c r="AAR19" s="508">
        <f>'Proy 2022 vs 2019'!EI18*AAT$4</f>
        <v>8376.5635199999997</v>
      </c>
      <c r="AAS19" s="579"/>
      <c r="AAT19" s="580">
        <f>AAS19/AAQ19</f>
        <v>0</v>
      </c>
      <c r="AAU19" s="508">
        <f>'Proy 2022 vs 2019'!EH18*AAX$4</f>
        <v>15034.857600000001</v>
      </c>
      <c r="AAV19" s="508">
        <f>'Proy 2022 vs 2019'!EI18*AAX$4</f>
        <v>9772.6574400000009</v>
      </c>
      <c r="AAW19" s="579"/>
      <c r="AAX19" s="580">
        <f>AAW19/AAU19</f>
        <v>0</v>
      </c>
      <c r="AAY19" s="508">
        <f>'Proy 2022 vs 2019'!EH18*ABB$4</f>
        <v>17182.6944</v>
      </c>
      <c r="AAZ19" s="508">
        <f>'Proy 2022 vs 2019'!EI18*ABB$4</f>
        <v>11168.75136</v>
      </c>
      <c r="ABA19" s="579"/>
      <c r="ABB19" s="580">
        <f>ABA19/AAY19</f>
        <v>0</v>
      </c>
      <c r="ABC19" s="508">
        <f>'Proy 2022 vs 2019'!EH18*ABF$4</f>
        <v>23626.2048</v>
      </c>
      <c r="ABD19" s="508">
        <f>'Proy 2022 vs 2019'!EI18*ABF$4</f>
        <v>15357.03312</v>
      </c>
      <c r="ABE19" s="579"/>
      <c r="ABF19" s="580">
        <f>ABE19/ABC19</f>
        <v>0</v>
      </c>
      <c r="ABG19" s="494">
        <f>AAE19+AAI19+AAM19+AAQ19+AAU19+AAY19+ABC19</f>
        <v>107391.84</v>
      </c>
      <c r="ABH19" s="489">
        <f>AAF19+AAJ19+AAN19+AAR19+AAV19+AAZ19+ABD19</f>
        <v>69804.695999999996</v>
      </c>
      <c r="ABI19" s="608">
        <f>AAG19+AAK19+AAO19+AAS19+AAW19+ABA19+ABE19</f>
        <v>0</v>
      </c>
      <c r="ABJ19" s="590">
        <f>ABI19/ABG19</f>
        <v>0</v>
      </c>
      <c r="ABK19" s="508">
        <f>'Proy 2022 vs 2019'!EM18*ABN$4</f>
        <v>12300.9756</v>
      </c>
      <c r="ABL19" s="508">
        <f>'Proy 2022 vs 2019'!EN18*ABN$4</f>
        <v>9102.721943999999</v>
      </c>
      <c r="ABM19" s="579"/>
      <c r="ABN19" s="580">
        <f>ABM19/ABK19</f>
        <v>0</v>
      </c>
      <c r="ABO19" s="508">
        <f>'Proy 2022 vs 2019'!EM18*ABR$4</f>
        <v>12300.9756</v>
      </c>
      <c r="ABP19" s="508">
        <f>'Proy 2022 vs 2019'!EN18*ABR$4</f>
        <v>9102.721943999999</v>
      </c>
      <c r="ABQ19" s="579"/>
      <c r="ABR19" s="580">
        <f>ABQ19/ABO19</f>
        <v>0</v>
      </c>
      <c r="ABS19" s="508">
        <f>'Proy 2022 vs 2019'!EM18*ABV$4</f>
        <v>12300.9756</v>
      </c>
      <c r="ABT19" s="508">
        <f>'Proy 2022 vs 2019'!EN18*ABV$4</f>
        <v>9102.721943999999</v>
      </c>
      <c r="ABU19" s="579"/>
      <c r="ABV19" s="580">
        <f>ABU19/ABS19</f>
        <v>0</v>
      </c>
      <c r="ABW19" s="508">
        <f>'Proy 2022 vs 2019'!EM18*ABZ$4</f>
        <v>12300.9756</v>
      </c>
      <c r="ABX19" s="508">
        <f>'Proy 2022 vs 2019'!EN18*ABZ$4</f>
        <v>9102.721943999999</v>
      </c>
      <c r="ABY19" s="579"/>
      <c r="ABZ19" s="580">
        <f>ABY19/ABW19</f>
        <v>0</v>
      </c>
      <c r="ACA19" s="508">
        <f>'Proy 2022 vs 2019'!EM18*ACD$4</f>
        <v>14351.138200000001</v>
      </c>
      <c r="ACB19" s="508">
        <f>'Proy 2022 vs 2019'!EN18*ACD$4</f>
        <v>10619.842268</v>
      </c>
      <c r="ACC19" s="579"/>
      <c r="ACD19" s="580">
        <f>ACC19/ACA19</f>
        <v>0</v>
      </c>
      <c r="ACE19" s="508">
        <f>'Proy 2022 vs 2019'!EM18*ACH$4</f>
        <v>16401.300800000001</v>
      </c>
      <c r="ACF19" s="508">
        <f>'Proy 2022 vs 2019'!EN18*ACH$4</f>
        <v>12136.962592</v>
      </c>
      <c r="ACG19" s="579"/>
      <c r="ACH19" s="580">
        <f>ACG19/ACE19</f>
        <v>0</v>
      </c>
      <c r="ACI19" s="508">
        <f>'Proy 2022 vs 2019'!EM18*ACL$4</f>
        <v>22551.7886</v>
      </c>
      <c r="ACJ19" s="508">
        <f>'Proy 2022 vs 2019'!EN18*ACL$4</f>
        <v>16688.323563999998</v>
      </c>
      <c r="ACK19" s="579"/>
      <c r="ACL19" s="580">
        <f>ACK19/ACI19</f>
        <v>0</v>
      </c>
      <c r="ACM19" s="494">
        <f>ABK19+ABO19+ABS19+ABW19+ACA19+ACE19+ACI19</f>
        <v>102508.13</v>
      </c>
      <c r="ACN19" s="489">
        <f>ABL19+ABP19+ABT19+ABX19+ACB19+ACF19+ACJ19</f>
        <v>75856.016199999984</v>
      </c>
      <c r="ACO19" s="608">
        <f>ABM19+ABQ19+ABU19+ABY19+ACC19+ACG19+ACK19</f>
        <v>0</v>
      </c>
      <c r="ACP19" s="590">
        <f>ACO19/ACM19</f>
        <v>0</v>
      </c>
      <c r="ACQ19" s="508">
        <f>'Proy 2022 vs 2019'!ER18*ACT$4</f>
        <v>9729.8004000000001</v>
      </c>
      <c r="ACR19" s="508">
        <f>'Proy 2022 vs 2019'!ES18*ACT$4</f>
        <v>7200.0522959999998</v>
      </c>
      <c r="ACS19" s="579"/>
      <c r="ACT19" s="580">
        <f>ACS19/ACQ19</f>
        <v>0</v>
      </c>
      <c r="ACU19" s="508">
        <f>'Proy 2022 vs 2019'!ER18*ACX$4</f>
        <v>9729.8004000000001</v>
      </c>
      <c r="ACV19" s="508">
        <f>'Proy 2022 vs 2019'!ES18*ACX$4</f>
        <v>7200.0522959999998</v>
      </c>
      <c r="ACW19" s="579"/>
      <c r="ACX19" s="580">
        <f>ACW19/ACU19</f>
        <v>0</v>
      </c>
      <c r="ACY19" s="508">
        <f>'Proy 2022 vs 2019'!ER18*ADB$4</f>
        <v>9729.8004000000001</v>
      </c>
      <c r="ACZ19" s="508">
        <f>'Proy 2022 vs 2019'!ES18*ADB$4</f>
        <v>7200.0522959999998</v>
      </c>
      <c r="ADA19" s="579"/>
      <c r="ADB19" s="580">
        <f>ADA19/ACY19</f>
        <v>0</v>
      </c>
      <c r="ADC19" s="508">
        <f>'Proy 2022 vs 2019'!ER18*ADF$4</f>
        <v>9729.8004000000001</v>
      </c>
      <c r="ADD19" s="508">
        <f>'Proy 2022 vs 2019'!ES18*ADF$4</f>
        <v>7200.0522959999998</v>
      </c>
      <c r="ADE19" s="579"/>
      <c r="ADF19" s="580">
        <f>ADE19/ADC19</f>
        <v>0</v>
      </c>
      <c r="ADG19" s="508">
        <f>'Proy 2022 vs 2019'!ER18*ADJ$4</f>
        <v>11351.433800000001</v>
      </c>
      <c r="ADH19" s="508">
        <f>'Proy 2022 vs 2019'!ES18*ADJ$4</f>
        <v>8400.0610120000001</v>
      </c>
      <c r="ADI19" s="579"/>
      <c r="ADJ19" s="580">
        <f>ADI19/ADG19</f>
        <v>0</v>
      </c>
      <c r="ADK19" s="508">
        <f>'Proy 2022 vs 2019'!ER18*ADN$4</f>
        <v>12973.0672</v>
      </c>
      <c r="ADL19" s="508">
        <f>'Proy 2022 vs 2019'!ES18*ADN$4</f>
        <v>9600.0697280000004</v>
      </c>
      <c r="ADM19" s="579"/>
      <c r="ADN19" s="580">
        <f>ADM19/ADK19</f>
        <v>0</v>
      </c>
      <c r="ADO19" s="508">
        <f>'Proy 2022 vs 2019'!ER18*ADR$4</f>
        <v>17837.967400000001</v>
      </c>
      <c r="ADP19" s="508">
        <f>'Proy 2022 vs 2019'!ES18*ADR$4</f>
        <v>13200.095875999999</v>
      </c>
      <c r="ADQ19" s="579"/>
      <c r="ADR19" s="580">
        <f>ADQ19/ADO19</f>
        <v>0</v>
      </c>
      <c r="ADS19" s="494">
        <f>ACQ19+ACU19+ACY19+ADC19+ADG19+ADK19+ADO19</f>
        <v>81081.67</v>
      </c>
      <c r="ADT19" s="489">
        <f>ACR19+ACV19+ACZ19+ADD19+ADH19+ADL19+ADP19</f>
        <v>60000.435799999999</v>
      </c>
      <c r="ADU19" s="589">
        <f>ACS19+ACW19+ADA19+ADE19+ADI19+ADM19+ADQ19</f>
        <v>0</v>
      </c>
      <c r="ADV19" s="590">
        <f>ADU19/ADS19</f>
        <v>0</v>
      </c>
      <c r="ADW19" s="508">
        <f>'Proy 2022 vs 2019'!EW18*ADZ$4</f>
        <v>13592.613599999999</v>
      </c>
      <c r="ADX19" s="508">
        <f>'Proy 2022 vs 2019'!EX18*ADZ$4</f>
        <v>10058.534063999999</v>
      </c>
      <c r="ADY19" s="579"/>
      <c r="ADZ19" s="580">
        <f>ADY19/ADW19</f>
        <v>0</v>
      </c>
      <c r="AEA19" s="508">
        <f>'Proy 2022 vs 2019'!EW18*AED$4</f>
        <v>13592.613599999999</v>
      </c>
      <c r="AEB19" s="508">
        <f>'Proy 2022 vs 2019'!EX18*AED$4</f>
        <v>10058.534063999999</v>
      </c>
      <c r="AEC19" s="579"/>
      <c r="AED19" s="580">
        <f>AEC19/AEA19</f>
        <v>0</v>
      </c>
      <c r="AEE19" s="508">
        <f>'Proy 2022 vs 2019'!EW18*AEH$4</f>
        <v>13592.613599999999</v>
      </c>
      <c r="AEF19" s="508">
        <f>'Proy 2022 vs 2019'!EX18*AEH$4</f>
        <v>10058.534063999999</v>
      </c>
      <c r="AEG19" s="579"/>
      <c r="AEH19" s="580">
        <f>AEG19/AEE19</f>
        <v>0</v>
      </c>
      <c r="AEI19" s="508">
        <f>'Proy 2022 vs 2019'!EW18*AEL$4</f>
        <v>13592.613599999999</v>
      </c>
      <c r="AEJ19" s="508">
        <f>'Proy 2022 vs 2019'!EX18*AEL$4</f>
        <v>10058.534063999999</v>
      </c>
      <c r="AEK19" s="579"/>
      <c r="AEL19" s="580">
        <f>AEK19/AEI19</f>
        <v>0</v>
      </c>
      <c r="AEM19" s="508">
        <f>'Proy 2022 vs 2019'!EW18*AEP$4</f>
        <v>15858.049200000001</v>
      </c>
      <c r="AEN19" s="508">
        <f>'Proy 2022 vs 2019'!EX18*AEP$4</f>
        <v>11734.956408</v>
      </c>
      <c r="AEO19" s="579"/>
      <c r="AEP19" s="580">
        <f>AEO19/AEM19</f>
        <v>0</v>
      </c>
      <c r="AEQ19" s="508">
        <f>'Proy 2022 vs 2019'!EW18*AET$4</f>
        <v>18123.484800000002</v>
      </c>
      <c r="AER19" s="508">
        <f>'Proy 2022 vs 2019'!EX18*AET$4</f>
        <v>13411.378751999999</v>
      </c>
      <c r="AES19" s="579"/>
      <c r="AET19" s="580">
        <f>AES19/AEQ19</f>
        <v>0</v>
      </c>
      <c r="AEU19" s="508">
        <f>'Proy 2022 vs 2019'!EW18*AEX$4</f>
        <v>24919.7916</v>
      </c>
      <c r="AEV19" s="508">
        <f>'Proy 2022 vs 2019'!EX18*AEX$4</f>
        <v>18440.645784</v>
      </c>
      <c r="AEW19" s="579"/>
      <c r="AEX19" s="580">
        <f>AEW19/AEU19</f>
        <v>0</v>
      </c>
      <c r="AEY19" s="494">
        <f>ADW19+AEA19+AEE19+AEI19+AEM19+AEQ19+AEU19</f>
        <v>113271.78</v>
      </c>
      <c r="AEZ19" s="489">
        <f>ADX19+AEB19+AEF19+AEJ19+AEN19+AER19+AEV19</f>
        <v>83821.117199999993</v>
      </c>
      <c r="AFA19" s="589">
        <f>ADY19+AEC19+AEG19+AEK19+AEO19+AES19+AEW19</f>
        <v>0</v>
      </c>
      <c r="AFB19" s="590">
        <f>AFA19/AEY19</f>
        <v>0</v>
      </c>
      <c r="AFC19" s="508">
        <f>'Proy 2022 vs 2019'!FG18*AFF$4</f>
        <v>10800.877199999999</v>
      </c>
      <c r="AFD19" s="508">
        <f>'Proy 2022 vs 2019'!FH18*AFF$4</f>
        <v>8208.6666719999994</v>
      </c>
      <c r="AFE19" s="613"/>
      <c r="AFF19" s="580">
        <f>AFE19/AFC19</f>
        <v>0</v>
      </c>
      <c r="AFG19" s="508">
        <f>'Proy 2022 vs 2019'!FG18*AFJ$4</f>
        <v>10800.877199999999</v>
      </c>
      <c r="AFH19" s="508">
        <f>'Proy 2022 vs 2019'!FH18*AFJ$4</f>
        <v>8208.6666719999994</v>
      </c>
      <c r="AFI19" s="579"/>
      <c r="AFJ19" s="580">
        <f>AFI19/AFG19</f>
        <v>0</v>
      </c>
      <c r="AFK19" s="508">
        <f>'Proy 2022 vs 2019'!FG18*AFN$4</f>
        <v>10800.877199999999</v>
      </c>
      <c r="AFL19" s="508">
        <f>'Proy 2022 vs 2019'!FH18*AFN$4</f>
        <v>8208.6666719999994</v>
      </c>
      <c r="AFM19" s="579"/>
      <c r="AFN19" s="580">
        <f>AFM19/AFK19</f>
        <v>0</v>
      </c>
      <c r="AFO19" s="508">
        <f>'Proy 2022 vs 2019'!FG18*AFR$4</f>
        <v>10800.877199999999</v>
      </c>
      <c r="AFP19" s="508">
        <f>'Proy 2022 vs 2019'!FH18*AFR$4</f>
        <v>8208.6666719999994</v>
      </c>
      <c r="AFQ19" s="579"/>
      <c r="AFR19" s="580">
        <f>AFQ19/AFO19</f>
        <v>0</v>
      </c>
      <c r="AFS19" s="508">
        <f>'Proy 2022 vs 2019'!FG18*AFV$4</f>
        <v>12601.0234</v>
      </c>
      <c r="AFT19" s="508">
        <f>'Proy 2022 vs 2019'!FH18*AFV$4</f>
        <v>9576.7777839999999</v>
      </c>
      <c r="AFU19" s="579"/>
      <c r="AFV19" s="580">
        <f>AFU19/AFS19</f>
        <v>0</v>
      </c>
      <c r="AFW19" s="508">
        <f>'Proy 2022 vs 2019'!FG18*AFZ$4</f>
        <v>14401.169599999999</v>
      </c>
      <c r="AFX19" s="508">
        <f>'Proy 2022 vs 2019'!FH18*AFZ$4</f>
        <v>10944.888895999999</v>
      </c>
      <c r="AFY19" s="579"/>
      <c r="AFZ19" s="580">
        <f>AFY19/AFW19</f>
        <v>0</v>
      </c>
      <c r="AGA19" s="508">
        <f>'Proy 2022 vs 2019'!FG18*AGD$4</f>
        <v>19801.608199999999</v>
      </c>
      <c r="AGB19" s="508">
        <f>'Proy 2022 vs 2019'!FH18*AGD$4</f>
        <v>15049.222231999998</v>
      </c>
      <c r="AGC19" s="579"/>
      <c r="AGD19" s="580">
        <f>AGC19/AGA19</f>
        <v>0</v>
      </c>
      <c r="AGE19" s="494">
        <f>AFC19+AFG19+AFK19+AFO19+AFS19+AFW19+AGA19</f>
        <v>90007.31</v>
      </c>
      <c r="AGF19" s="489">
        <f>AFD19+AFH19+AFL19+AFP19+AFT19+AFX19+AGB19</f>
        <v>68405.555599999992</v>
      </c>
      <c r="AGG19" s="637">
        <f>AFE19+AFI19+AFM19+AFQ19+AFU19+AFY19+AGC19</f>
        <v>0</v>
      </c>
      <c r="AGH19" s="639">
        <f>AGG19/AGE19</f>
        <v>0</v>
      </c>
      <c r="AGI19" s="508">
        <f>'Proy 2022 vs 2019'!FL18*AGL$4</f>
        <v>11298.882</v>
      </c>
      <c r="AGJ19" s="508">
        <f>'Proy 2022 vs 2019'!FM18*AGL$4</f>
        <v>8587.1503200000006</v>
      </c>
      <c r="AGK19" s="579"/>
      <c r="AGL19" s="580">
        <f>AGK19/AGI19</f>
        <v>0</v>
      </c>
      <c r="AGM19" s="508">
        <f>'Proy 2022 vs 2019'!FL18*AGP$4</f>
        <v>11298.882</v>
      </c>
      <c r="AGN19" s="508">
        <f>'Proy 2022 vs 2019'!FM18*AGP$4</f>
        <v>8587.1503200000006</v>
      </c>
      <c r="AGO19" s="579"/>
      <c r="AGP19" s="580">
        <f>AGO19/AGM19</f>
        <v>0</v>
      </c>
      <c r="AGQ19" s="508">
        <f>'Proy 2022 vs 2019'!FL18*AGT$4</f>
        <v>11298.882</v>
      </c>
      <c r="AGR19" s="508">
        <f>'Proy 2022 vs 2019'!FM18*AGT$4</f>
        <v>8587.1503200000006</v>
      </c>
      <c r="AGS19" s="579"/>
      <c r="AGT19" s="580">
        <f>AGS19/AGQ19</f>
        <v>0</v>
      </c>
      <c r="AGU19" s="508">
        <f>'Proy 2022 vs 2019'!FL18*AGX$4</f>
        <v>11298.882</v>
      </c>
      <c r="AGV19" s="508">
        <f>'Proy 2022 vs 2019'!FM18*AGX$4</f>
        <v>8587.1503200000006</v>
      </c>
      <c r="AGW19" s="579"/>
      <c r="AGX19" s="580">
        <f>AGW19/AGU19</f>
        <v>0</v>
      </c>
      <c r="AGY19" s="508">
        <f>'Proy 2022 vs 2019'!FL18*AHB$4</f>
        <v>13182.029000000002</v>
      </c>
      <c r="AGZ19" s="508">
        <f>'Proy 2022 vs 2019'!FM18*AHB$4</f>
        <v>10018.342040000003</v>
      </c>
      <c r="AHA19" s="579"/>
      <c r="AHB19" s="580">
        <f>AHA19/AGY19</f>
        <v>0</v>
      </c>
      <c r="AHC19" s="508">
        <f>'Proy 2022 vs 2019'!FL18*AHF$4</f>
        <v>15065.176000000001</v>
      </c>
      <c r="AHD19" s="508">
        <f>'Proy 2022 vs 2019'!FM18*AHF$4</f>
        <v>11449.533760000002</v>
      </c>
      <c r="AHE19" s="579"/>
      <c r="AHF19" s="580">
        <f>AHE19/AHC19</f>
        <v>0</v>
      </c>
      <c r="AHG19" s="508">
        <f>'Proy 2022 vs 2019'!FL18*AHJ$4</f>
        <v>20714.617000000002</v>
      </c>
      <c r="AHH19" s="508">
        <f>'Proy 2022 vs 2019'!FM18*AHJ$4</f>
        <v>15743.108920000002</v>
      </c>
      <c r="AHI19" s="579"/>
      <c r="AHJ19" s="580">
        <f>AHI19/AHG19</f>
        <v>0</v>
      </c>
      <c r="AHK19" s="494">
        <f>AGI19+AGM19+AGQ19+AGU19+AGY19+AHC19+AHG19</f>
        <v>94157.35</v>
      </c>
      <c r="AHL19" s="489">
        <f>AGJ19+AGN19+AGR19+AGV19+AGZ19+AHD19+AHH19</f>
        <v>71559.58600000001</v>
      </c>
      <c r="AHM19" s="643">
        <f>AGK19+AGO19+AGS19+AGW19+AHA19+AHE19+AHI19</f>
        <v>0</v>
      </c>
      <c r="AHN19" s="639">
        <f>AHM19/AHK19</f>
        <v>0</v>
      </c>
      <c r="AHO19" s="508">
        <f>'Proy 2022 vs 2019'!FQ18*AHR$4</f>
        <v>10893.653999999999</v>
      </c>
      <c r="AHP19" s="508">
        <f>'Proy 2022 vs 2019'!FR18*AHR$4</f>
        <v>8279.1770399999987</v>
      </c>
      <c r="AHQ19" s="579"/>
      <c r="AHR19" s="580">
        <f>AHQ19/AHO19</f>
        <v>0</v>
      </c>
      <c r="AHS19" s="508">
        <f>'Proy 2022 vs 2019'!FQ18*AHV$4</f>
        <v>10893.653999999999</v>
      </c>
      <c r="AHT19" s="508">
        <f>'Proy 2022 vs 2019'!FR18*AHV$4</f>
        <v>8279.1770399999987</v>
      </c>
      <c r="AHU19" s="579"/>
      <c r="AHV19" s="580">
        <f>AHU19/AHS19</f>
        <v>0</v>
      </c>
      <c r="AHW19" s="508">
        <f>'Proy 2022 vs 2019'!FQ18*AHZ$4</f>
        <v>10893.653999999999</v>
      </c>
      <c r="AHX19" s="508">
        <f>'Proy 2022 vs 2019'!FR18*AHZ$4</f>
        <v>8279.1770399999987</v>
      </c>
      <c r="AHY19" s="579"/>
      <c r="AHZ19" s="580">
        <f>AHY19/AHW19</f>
        <v>0</v>
      </c>
      <c r="AIA19" s="508">
        <f>'Proy 2022 vs 2019'!FQ18*AID$4</f>
        <v>10893.653999999999</v>
      </c>
      <c r="AIB19" s="508">
        <f>'Proy 2022 vs 2019'!FR18*AID$4</f>
        <v>8279.1770399999987</v>
      </c>
      <c r="AIC19" s="579"/>
      <c r="AID19" s="580">
        <f>AIC19/AIA19</f>
        <v>0</v>
      </c>
      <c r="AIE19" s="508">
        <f>'Proy 2022 vs 2019'!FQ18*AIH$4</f>
        <v>12709.263000000001</v>
      </c>
      <c r="AIF19" s="508">
        <f>'Proy 2022 vs 2019'!FR18*AIH$4</f>
        <v>9659.0398800000003</v>
      </c>
      <c r="AIG19" s="579"/>
      <c r="AIH19" s="580">
        <f>AIG19/AIE19</f>
        <v>0</v>
      </c>
      <c r="AII19" s="508">
        <f>'Proy 2022 vs 2019'!FQ18*AIL$4</f>
        <v>14524.871999999999</v>
      </c>
      <c r="AIJ19" s="508">
        <f>'Proy 2022 vs 2019'!FR18*AIL$4</f>
        <v>11038.902719999998</v>
      </c>
      <c r="AIK19" s="579"/>
      <c r="AIL19" s="580">
        <f>AIK19/AII19</f>
        <v>0</v>
      </c>
      <c r="AIM19" s="508">
        <f>'Proy 2022 vs 2019'!FQ18*AIP$4</f>
        <v>19971.699000000001</v>
      </c>
      <c r="AIN19" s="508">
        <f>'Proy 2022 vs 2019'!FR18*AIP$4</f>
        <v>15178.491239999998</v>
      </c>
      <c r="AIO19" s="579"/>
      <c r="AIP19" s="580">
        <f>AIO19/AIM19</f>
        <v>0</v>
      </c>
      <c r="AIQ19" s="494">
        <f>AHO19+AHS19+AHW19+AIA19+AIE19+AII19+AIM19</f>
        <v>90780.449999999983</v>
      </c>
      <c r="AIR19" s="489">
        <f>AHP19+AHT19+AHX19+AIB19+AIF19+AIJ19+AIN19</f>
        <v>68993.141999999993</v>
      </c>
      <c r="AIS19" s="643">
        <f>AHQ19+AHU19+AHY19+AIC19+AIG19+AIK19+AIO19</f>
        <v>0</v>
      </c>
      <c r="AIT19" s="639">
        <f>AIS19/AIQ19</f>
        <v>0</v>
      </c>
      <c r="AIU19" s="508">
        <f>'Proy 2022 vs 2019'!FV18*AIX$4</f>
        <v>10499.286</v>
      </c>
      <c r="AIV19" s="508">
        <f>'Proy 2022 vs 2019'!FW18*AIX$4</f>
        <v>7979.4573600000003</v>
      </c>
      <c r="AIW19" s="579"/>
      <c r="AIX19" s="580">
        <f>AIW19/AIU19</f>
        <v>0</v>
      </c>
      <c r="AIY19" s="508">
        <f>'Proy 2022 vs 2019'!FV18*AJB$4</f>
        <v>10499.286</v>
      </c>
      <c r="AIZ19" s="508">
        <f>'Proy 2022 vs 2019'!FW18*AJB$4</f>
        <v>7979.4573600000003</v>
      </c>
      <c r="AJA19" s="579"/>
      <c r="AJB19" s="580">
        <f>AJA19/AIY19</f>
        <v>0</v>
      </c>
      <c r="AJC19" s="508">
        <f>'Proy 2022 vs 2019'!FV18*AJF$4</f>
        <v>10499.286</v>
      </c>
      <c r="AJD19" s="508">
        <f>'Proy 2022 vs 2019'!FW18*AJF$4</f>
        <v>7979.4573600000003</v>
      </c>
      <c r="AJE19" s="579"/>
      <c r="AJF19" s="580">
        <f>AJE19/AJC19</f>
        <v>0</v>
      </c>
      <c r="AJG19" s="508">
        <f>'Proy 2022 vs 2019'!FV18*AJJ$4</f>
        <v>10499.286</v>
      </c>
      <c r="AJH19" s="508">
        <f>'Proy 2022 vs 2019'!FW18*AJJ$4</f>
        <v>7979.4573600000003</v>
      </c>
      <c r="AJI19" s="579"/>
      <c r="AJJ19" s="580">
        <f>AJI19/AJG19</f>
        <v>0</v>
      </c>
      <c r="AJK19" s="508">
        <f>'Proy 2022 vs 2019'!FV18*AJN$4</f>
        <v>12249.167000000001</v>
      </c>
      <c r="AJL19" s="508">
        <f>'Proy 2022 vs 2019'!FW18*AJN$4</f>
        <v>9309.3669200000004</v>
      </c>
      <c r="AJM19" s="579"/>
      <c r="AJN19" s="580">
        <f>AJM19/AJK19</f>
        <v>0</v>
      </c>
      <c r="AJO19" s="508">
        <f>'Proy 2022 vs 2019'!FV18*AJR$4</f>
        <v>13999.048000000001</v>
      </c>
      <c r="AJP19" s="508">
        <f>'Proy 2022 vs 2019'!FW18*AJR$4</f>
        <v>10639.27648</v>
      </c>
      <c r="AJQ19" s="579"/>
      <c r="AJR19" s="580">
        <f>AJQ19/AJO19</f>
        <v>0</v>
      </c>
      <c r="AJS19" s="508">
        <f>'Proy 2022 vs 2019'!FV18*AJV$4</f>
        <v>19248.691000000003</v>
      </c>
      <c r="AJT19" s="508">
        <f>'Proy 2022 vs 2019'!FW18*AJV$4</f>
        <v>14629.005160000001</v>
      </c>
      <c r="AJU19" s="579"/>
      <c r="AJV19" s="580">
        <f>AJU19/AJS19</f>
        <v>0</v>
      </c>
      <c r="AJW19" s="494">
        <f>AIU19+AIY19+AJC19+AJG19+AJK19+AJO19+AJS19</f>
        <v>87494.05</v>
      </c>
      <c r="AJX19" s="489">
        <f>AIV19+AIZ19+AJD19+AJH19+AJL19+AJP19+AJT19</f>
        <v>66495.478000000003</v>
      </c>
      <c r="AJY19" s="648">
        <f>AIW19+AJA19+AJE19+AJI19+AJM19+AJQ19+AJU19</f>
        <v>0</v>
      </c>
      <c r="AJZ19" s="639">
        <f>AJY19/AJW19</f>
        <v>0</v>
      </c>
      <c r="AKA19" s="508"/>
      <c r="AKB19" s="508"/>
      <c r="AKC19" s="613"/>
      <c r="AKD19" s="580" t="e">
        <f>AKC19/AKA19</f>
        <v>#DIV/0!</v>
      </c>
      <c r="AKE19" s="508">
        <v>8889.9743999999992</v>
      </c>
      <c r="AKF19" s="508">
        <v>9067.7738879999997</v>
      </c>
      <c r="AKG19" s="579"/>
      <c r="AKH19" s="580">
        <f>AKG19/AKE19</f>
        <v>0</v>
      </c>
      <c r="AKI19" s="508">
        <v>8889.9743999999992</v>
      </c>
      <c r="AKJ19" s="508">
        <v>9067.7738879999997</v>
      </c>
      <c r="AKK19" s="579"/>
      <c r="AKL19" s="580">
        <f>AKK19/AKI19</f>
        <v>0</v>
      </c>
      <c r="AKM19" s="508">
        <v>8889.9743999999992</v>
      </c>
      <c r="AKN19" s="508">
        <v>9067.7738879999997</v>
      </c>
      <c r="AKO19" s="579"/>
      <c r="AKP19" s="580">
        <f>AKO19/AKM19</f>
        <v>0</v>
      </c>
      <c r="AKQ19" s="508">
        <v>10371.6368</v>
      </c>
      <c r="AKR19" s="508">
        <v>10579.069536000001</v>
      </c>
      <c r="AKS19" s="579"/>
      <c r="AKT19" s="580">
        <f>AKS19/AKQ19</f>
        <v>0</v>
      </c>
      <c r="AKU19" s="508">
        <v>11853.299199999999</v>
      </c>
      <c r="AKV19" s="508">
        <v>12090.365184</v>
      </c>
      <c r="AKW19" s="579"/>
      <c r="AKX19" s="580">
        <f>AKW19/AKU19</f>
        <v>0</v>
      </c>
      <c r="AKY19" s="508">
        <v>16298.286399999999</v>
      </c>
      <c r="AKZ19" s="508">
        <v>16624.252128</v>
      </c>
      <c r="ALA19" s="579"/>
      <c r="ALB19" s="580">
        <f>ALA19/AKY19</f>
        <v>0</v>
      </c>
      <c r="ALC19" s="494">
        <f>AKA19+AKE19+AKI19+AKM19+AKQ19+AKU19+AKY19</f>
        <v>65193.145599999996</v>
      </c>
      <c r="ALD19" s="489">
        <f>AKB19+AKF19+AKJ19+AKN19+AKR19+AKV19+AKZ19</f>
        <v>66497.008512</v>
      </c>
      <c r="ALE19" s="670">
        <f>AKC19+AKG19+AKK19+AKO19+AKS19+AKW19+ALA19</f>
        <v>0</v>
      </c>
      <c r="ALF19" s="663">
        <f>ALE19/ALC19</f>
        <v>0</v>
      </c>
      <c r="ALG19" s="508">
        <v>9927.7439999999988</v>
      </c>
      <c r="ALH19" s="508">
        <v>10126.298879999998</v>
      </c>
      <c r="ALI19" s="579"/>
      <c r="ALJ19" s="580">
        <f>ALI19/ALG19</f>
        <v>0</v>
      </c>
      <c r="ALK19" s="508">
        <v>9927.7439999999988</v>
      </c>
      <c r="ALL19" s="508">
        <v>10126.298879999998</v>
      </c>
      <c r="ALM19" s="579"/>
      <c r="ALN19" s="580">
        <f>ALM19/ALK19</f>
        <v>0</v>
      </c>
      <c r="ALO19" s="508">
        <v>9927.7439999999988</v>
      </c>
      <c r="ALP19" s="508">
        <v>10126.298879999998</v>
      </c>
      <c r="ALQ19" s="579"/>
      <c r="ALR19" s="580">
        <f>ALQ19/ALO19</f>
        <v>0</v>
      </c>
      <c r="ALS19" s="508">
        <v>9927.7439999999988</v>
      </c>
      <c r="ALT19" s="508">
        <v>10126.298879999998</v>
      </c>
      <c r="ALU19" s="579"/>
      <c r="ALV19" s="580">
        <f>ALU19/ALS19</f>
        <v>0</v>
      </c>
      <c r="ALW19" s="508">
        <v>11582.368</v>
      </c>
      <c r="ALX19" s="508">
        <v>11814.015359999999</v>
      </c>
      <c r="ALY19" s="579"/>
      <c r="ALZ19" s="580">
        <f>ALY19/ALW19</f>
        <v>0</v>
      </c>
      <c r="AMA19" s="508">
        <v>13236.992</v>
      </c>
      <c r="AMB19" s="508">
        <v>13501.731839999999</v>
      </c>
      <c r="AMC19" s="579"/>
      <c r="AMD19" s="580">
        <f>AMC19/AMA19</f>
        <v>0</v>
      </c>
      <c r="AME19" s="508">
        <v>18200.863999999998</v>
      </c>
      <c r="AMF19" s="508">
        <v>18564.881279999998</v>
      </c>
      <c r="AMG19" s="579"/>
      <c r="AMH19" s="580">
        <f>AMG19/AME19</f>
        <v>0</v>
      </c>
      <c r="AMI19" s="494">
        <f>ALG19+ALK19+ALO19+ALS19+ALW19+AMA19+AME19</f>
        <v>82731.199999999997</v>
      </c>
      <c r="AMJ19" s="489">
        <f>ALH19+ALL19+ALP19+ALT19+ALX19+AMB19+AMF19</f>
        <v>84385.823999999993</v>
      </c>
      <c r="AMK19" s="671">
        <f>ALI19+ALM19+ALQ19+ALU19+ALY19+AMC19+AMG19</f>
        <v>0</v>
      </c>
      <c r="AML19" s="663">
        <f>AMK19/AMI19</f>
        <v>0</v>
      </c>
      <c r="AMM19" s="508">
        <v>8063.6375999999991</v>
      </c>
      <c r="AMN19" s="508">
        <v>8224.910351999999</v>
      </c>
      <c r="AMO19" s="579"/>
      <c r="AMP19" s="580">
        <f>AMO19/AMM19</f>
        <v>0</v>
      </c>
      <c r="AMQ19" s="508">
        <v>8063.6375999999991</v>
      </c>
      <c r="AMR19" s="508">
        <v>8224.910351999999</v>
      </c>
      <c r="AMS19" s="579"/>
      <c r="AMT19" s="580">
        <f>AMS19/AMQ19</f>
        <v>0</v>
      </c>
      <c r="AMU19" s="508">
        <v>8063.6375999999991</v>
      </c>
      <c r="AMV19" s="508">
        <v>8224.910351999999</v>
      </c>
      <c r="AMW19" s="579"/>
      <c r="AMX19" s="580">
        <f>AMW19/AMU19</f>
        <v>0</v>
      </c>
      <c r="AMY19" s="508">
        <v>8063.6375999999991</v>
      </c>
      <c r="AMZ19" s="508">
        <v>8224.910351999999</v>
      </c>
      <c r="ANA19" s="579"/>
      <c r="ANB19" s="580">
        <f>ANA19/AMY19</f>
        <v>0</v>
      </c>
      <c r="ANC19" s="508">
        <v>9407.5771999999997</v>
      </c>
      <c r="AND19" s="508">
        <v>9595.728744</v>
      </c>
      <c r="ANE19" s="579"/>
      <c r="ANF19" s="580">
        <f>ANE19/ANC19</f>
        <v>0</v>
      </c>
      <c r="ANG19" s="508">
        <v>10751.516799999999</v>
      </c>
      <c r="ANH19" s="508">
        <v>10966.547135999999</v>
      </c>
      <c r="ANI19" s="579"/>
      <c r="ANJ19" s="580">
        <f>ANI19/ANG19</f>
        <v>0</v>
      </c>
      <c r="ANK19" s="508">
        <v>14783.335599999999</v>
      </c>
      <c r="ANL19" s="508">
        <v>15079.002311999999</v>
      </c>
      <c r="ANM19" s="579"/>
      <c r="ANN19" s="580">
        <f>ANM19/ANK19</f>
        <v>0</v>
      </c>
      <c r="ANO19" s="494">
        <f>AMM19+AMQ19+AMU19+AMY19+ANC19+ANG19+ANK19</f>
        <v>67196.979999999981</v>
      </c>
      <c r="ANP19" s="489">
        <f>AMN19+AMR19+AMV19+AMZ19+AND19+ANH19+ANL19</f>
        <v>68540.919599999994</v>
      </c>
      <c r="ANQ19" s="671">
        <f>AMO19+AMS19+AMW19+ANA19+ANE19+ANI19+ANM19</f>
        <v>0</v>
      </c>
      <c r="ANR19" s="663">
        <f>ANQ19/ANO19</f>
        <v>0</v>
      </c>
      <c r="ANS19" s="508">
        <f>'Proy 2022 vs 2019'!GU18*ANV$4</f>
        <v>9207.27</v>
      </c>
      <c r="ANT19" s="508">
        <f>'Proy 2022 vs 2019'!GV18*ANV$4</f>
        <v>6168.8708999999999</v>
      </c>
      <c r="ANU19" s="579"/>
      <c r="ANV19" s="580">
        <f>ANU19/ANS19</f>
        <v>0</v>
      </c>
      <c r="ANW19" s="508">
        <f>'Proy 2022 vs 2019'!GU18*ANZ$4</f>
        <v>9207.27</v>
      </c>
      <c r="ANX19" s="508">
        <f>'Proy 2022 vs 2019'!GV18*ANZ$4</f>
        <v>6168.8708999999999</v>
      </c>
      <c r="ANY19" s="579"/>
      <c r="ANZ19" s="580">
        <f>ANY19/ANW19</f>
        <v>0</v>
      </c>
      <c r="AOA19" s="508">
        <f>'Proy 2022 vs 2019'!GU18*AOD$4</f>
        <v>9207.27</v>
      </c>
      <c r="AOB19" s="508">
        <f>'Proy 2022 vs 2019'!GV18*AOD$4</f>
        <v>6168.8708999999999</v>
      </c>
      <c r="AOC19" s="579"/>
      <c r="AOD19" s="580">
        <f>AOC19/AOA19</f>
        <v>0</v>
      </c>
      <c r="AOE19" s="508">
        <f>'Proy 2022 vs 2019'!GU18*AOH$4</f>
        <v>9207.27</v>
      </c>
      <c r="AOF19" s="508">
        <f>'Proy 2022 vs 2019'!GV18*AOH$4</f>
        <v>6168.8708999999999</v>
      </c>
      <c r="AOG19" s="579"/>
      <c r="AOH19" s="580">
        <f>AOG19/AOE19</f>
        <v>0</v>
      </c>
      <c r="AOI19" s="508">
        <f>'Proy 2022 vs 2019'!GU18*AOL$4</f>
        <v>10741.815000000001</v>
      </c>
      <c r="AOJ19" s="508">
        <f>'Proy 2022 vs 2019'!GV18*AOL$4</f>
        <v>7197.0160500000011</v>
      </c>
      <c r="AOK19" s="579"/>
      <c r="AOL19" s="580">
        <f>AOK19/AOI19</f>
        <v>0</v>
      </c>
      <c r="AOM19" s="508">
        <f>'Proy 2022 vs 2019'!GU18*AOP$4</f>
        <v>12276.36</v>
      </c>
      <c r="AON19" s="508">
        <f>'Proy 2022 vs 2019'!GV18*AOP$4</f>
        <v>8225.1612000000005</v>
      </c>
      <c r="AOO19" s="579"/>
      <c r="AOP19" s="580">
        <f>AOO19/AOM19</f>
        <v>0</v>
      </c>
      <c r="AOQ19" s="508">
        <f>'Proy 2022 vs 2019'!GU18*AOT$4</f>
        <v>16879.994999999999</v>
      </c>
      <c r="AOR19" s="508">
        <f>'Proy 2022 vs 2019'!GV18*AOT$4</f>
        <v>11309.596649999999</v>
      </c>
      <c r="AOS19" s="579"/>
      <c r="AOT19" s="580">
        <f>AOS19/AOQ19</f>
        <v>0</v>
      </c>
      <c r="AOU19" s="494">
        <f>ANS19+ANW19+AOA19+AOE19+AOI19+AOM19+AOQ19</f>
        <v>76727.25</v>
      </c>
      <c r="AOV19" s="489">
        <f>ANT19+ANX19+AOB19+AOF19+AOJ19+AON19+AOR19</f>
        <v>51407.2575</v>
      </c>
      <c r="AOW19" s="662">
        <f>ANU19+ANY19+AOC19+AOG19+AOK19+AOO19+AOS19</f>
        <v>0</v>
      </c>
      <c r="AOX19" s="663">
        <f>AOW19/AOU19</f>
        <v>0</v>
      </c>
      <c r="AOY19" s="508">
        <f>'Proy 2022 vs 2019'!HE18*APB$4</f>
        <v>9574.56</v>
      </c>
      <c r="AOZ19" s="508">
        <f>'Proy 2022 vs 2019'!HF18*APB$4</f>
        <v>8329.8671999999988</v>
      </c>
      <c r="APA19" s="613"/>
      <c r="APB19" s="580">
        <f>APA19/AOY19</f>
        <v>0</v>
      </c>
      <c r="APC19" s="508">
        <f>'Proy 2022 vs 2019'!HE18*APF$4</f>
        <v>9574.56</v>
      </c>
      <c r="APD19" s="508">
        <f>'Proy 2022 vs 2019'!HF18*APF$4</f>
        <v>8329.8671999999988</v>
      </c>
      <c r="APE19" s="613"/>
      <c r="APF19" s="580">
        <f>APE19/APC19</f>
        <v>0</v>
      </c>
      <c r="APG19" s="508">
        <f>'Proy 2022 vs 2019'!HE18*APJ$4</f>
        <v>9574.56</v>
      </c>
      <c r="APH19" s="508">
        <f>'Proy 2022 vs 2019'!HF18*APJ$4</f>
        <v>8329.8671999999988</v>
      </c>
      <c r="API19" s="613"/>
      <c r="APJ19" s="580">
        <f>API19/APG19</f>
        <v>0</v>
      </c>
      <c r="APK19" s="508">
        <f>'Proy 2022 vs 2019'!HE18*APN$4</f>
        <v>9574.56</v>
      </c>
      <c r="APL19" s="508">
        <f>'Proy 2022 vs 2019'!HF18*APN$4</f>
        <v>8329.8671999999988</v>
      </c>
      <c r="APM19" s="613"/>
      <c r="APN19" s="580">
        <f>APM19/APK19</f>
        <v>0</v>
      </c>
      <c r="APO19" s="508">
        <f>'Proy 2022 vs 2019'!HE18*APR$4</f>
        <v>11170.320000000002</v>
      </c>
      <c r="APP19" s="508">
        <f>'Proy 2022 vs 2019'!HF18*APR$4</f>
        <v>9718.1784000000007</v>
      </c>
      <c r="APQ19" s="613"/>
      <c r="APR19" s="580">
        <f>APQ19/APO19</f>
        <v>0</v>
      </c>
      <c r="APS19" s="508">
        <f>'Proy 2022 vs 2019'!HE18*APV$4</f>
        <v>12766.08</v>
      </c>
      <c r="APT19" s="508">
        <f>'Proy 2022 vs 2019'!HF18*APV$4</f>
        <v>11106.489599999999</v>
      </c>
      <c r="APU19" s="613"/>
      <c r="APV19" s="580">
        <f>APU19/APS19</f>
        <v>0</v>
      </c>
      <c r="APW19" s="508">
        <f>'Proy 2022 vs 2019'!HE18*APZ$4</f>
        <v>17553.36</v>
      </c>
      <c r="APX19" s="508">
        <f>'Proy 2022 vs 2019'!HF18*APZ$4</f>
        <v>15271.423199999999</v>
      </c>
      <c r="APY19" s="613"/>
      <c r="APZ19" s="580">
        <f>APY19/APW19</f>
        <v>0</v>
      </c>
      <c r="AQA19" s="494">
        <f>AOY19+APC19+APG19+APK19+APO19+APS19+APW19</f>
        <v>79788</v>
      </c>
      <c r="AQB19" s="489">
        <f>AOZ19+APD19+APH19+APL19+APP19+APT19+APX19</f>
        <v>69415.56</v>
      </c>
      <c r="AQC19" s="607">
        <f>APA19+APE19+API19+APM19+APQ19+APU19+APY19</f>
        <v>0</v>
      </c>
      <c r="AQD19" s="590">
        <f>AQC19/AQA19</f>
        <v>0</v>
      </c>
      <c r="AQE19" s="508">
        <f>'Proy 2022 vs 2019'!HJ18*AQH$4</f>
        <v>9431.3111999999983</v>
      </c>
      <c r="AQF19" s="508">
        <f>'Proy 2022 vs 2019'!HK18*AQH$4</f>
        <v>8205.2407439999988</v>
      </c>
      <c r="AQG19" s="579"/>
      <c r="AQH19" s="580">
        <f>AQG19/AQE19</f>
        <v>0</v>
      </c>
      <c r="AQI19" s="508">
        <f>'Proy 2022 vs 2019'!HJ18*AQL$4</f>
        <v>9431.3111999999983</v>
      </c>
      <c r="AQJ19" s="508">
        <f>'Proy 2022 vs 2019'!HK18*AQL$4</f>
        <v>8205.2407439999988</v>
      </c>
      <c r="AQK19" s="579"/>
      <c r="AQL19" s="580">
        <f>AQK19/AQI19</f>
        <v>0</v>
      </c>
      <c r="AQM19" s="508">
        <f>'Proy 2022 vs 2019'!HJ18*AQP$4</f>
        <v>9431.3111999999983</v>
      </c>
      <c r="AQN19" s="508">
        <f>'Proy 2022 vs 2019'!HK18*AQP$4</f>
        <v>8205.2407439999988</v>
      </c>
      <c r="AQO19" s="579"/>
      <c r="AQP19" s="580">
        <f>AQO19/AQM19</f>
        <v>0</v>
      </c>
      <c r="AQQ19" s="508">
        <f>'Proy 2022 vs 2019'!HJ18*AQT$4</f>
        <v>9431.3111999999983</v>
      </c>
      <c r="AQR19" s="508">
        <f>'Proy 2022 vs 2019'!HK18*AQT$4</f>
        <v>8205.2407439999988</v>
      </c>
      <c r="AQS19" s="579"/>
      <c r="AQT19" s="580">
        <f>AQS19/AQQ19</f>
        <v>0</v>
      </c>
      <c r="AQU19" s="508">
        <f>'Proy 2022 vs 2019'!HJ18*AQX$4</f>
        <v>11003.196400000001</v>
      </c>
      <c r="AQV19" s="508">
        <f>'Proy 2022 vs 2019'!HK18*AQX$4</f>
        <v>9572.7808679999998</v>
      </c>
      <c r="AQW19" s="579"/>
      <c r="AQX19" s="580">
        <f>AQW19/AQU19</f>
        <v>0</v>
      </c>
      <c r="AQY19" s="508">
        <f>'Proy 2022 vs 2019'!HJ18*ARB$4</f>
        <v>12575.0816</v>
      </c>
      <c r="AQZ19" s="508">
        <f>'Proy 2022 vs 2019'!HK18*ARB$4</f>
        <v>10940.320991999999</v>
      </c>
      <c r="ARA19" s="579"/>
      <c r="ARB19" s="580">
        <f>ARA19/AQY19</f>
        <v>0</v>
      </c>
      <c r="ARC19" s="508">
        <f>'Proy 2022 vs 2019'!HJ18*ARF$4</f>
        <v>17290.7372</v>
      </c>
      <c r="ARD19" s="508">
        <f>'Proy 2022 vs 2019'!HK18*ARF$4</f>
        <v>15042.941363999998</v>
      </c>
      <c r="ARE19" s="579"/>
      <c r="ARF19" s="580">
        <f>ARE19/ARC19</f>
        <v>0</v>
      </c>
      <c r="ARG19" s="494">
        <f>AQE19+AQI19+AQM19+AQQ19+AQU19+AQY19+ARC19</f>
        <v>78594.259999999995</v>
      </c>
      <c r="ARH19" s="489">
        <f>AQF19+AQJ19+AQN19+AQR19+AQV19+AQZ19+ARD19</f>
        <v>68377.006200000003</v>
      </c>
      <c r="ARI19" s="608">
        <f>AQG19+AQK19+AQO19+AQS19+AQW19+ARA19+ARE19</f>
        <v>0</v>
      </c>
      <c r="ARJ19" s="590">
        <f>ARI19/ARG19</f>
        <v>0</v>
      </c>
      <c r="ARK19" s="508">
        <f>'Proy 2022 vs 2019'!HO18*ARN$4</f>
        <v>9172.9811999999984</v>
      </c>
      <c r="ARL19" s="508">
        <f>'Proy 2022 vs 2019'!HP18*ARN$4</f>
        <v>7980.4936440000001</v>
      </c>
      <c r="ARM19" s="579"/>
      <c r="ARN19" s="580">
        <f>ARM19/ARK19</f>
        <v>0</v>
      </c>
      <c r="ARO19" s="508">
        <f>'Proy 2022 vs 2019'!HO18*ARR$4</f>
        <v>9172.9811999999984</v>
      </c>
      <c r="ARP19" s="508">
        <f>'Proy 2022 vs 2019'!HP18*ARR$4</f>
        <v>7980.4936440000001</v>
      </c>
      <c r="ARQ19" s="579"/>
      <c r="ARR19" s="580">
        <f>ARQ19/ARO19</f>
        <v>0</v>
      </c>
      <c r="ARS19" s="508">
        <f>'Proy 2022 vs 2019'!HO18*ARV$4</f>
        <v>9172.9811999999984</v>
      </c>
      <c r="ART19" s="508">
        <f>'Proy 2022 vs 2019'!HP18*ARV$4</f>
        <v>7980.4936440000001</v>
      </c>
      <c r="ARU19" s="579"/>
      <c r="ARV19" s="580">
        <f>ARU19/ARS19</f>
        <v>0</v>
      </c>
      <c r="ARW19" s="508">
        <f>'Proy 2022 vs 2019'!HO18*ARZ$4</f>
        <v>9172.9811999999984</v>
      </c>
      <c r="ARX19" s="508">
        <f>'Proy 2022 vs 2019'!HP18*ARZ$4</f>
        <v>7980.4936440000001</v>
      </c>
      <c r="ARY19" s="579"/>
      <c r="ARZ19" s="580">
        <f>ARY19/ARW19</f>
        <v>0</v>
      </c>
      <c r="ASA19" s="508">
        <f>'Proy 2022 vs 2019'!HO18*ASD$4</f>
        <v>10701.811400000001</v>
      </c>
      <c r="ASB19" s="508">
        <f>'Proy 2022 vs 2019'!HP18*ASD$4</f>
        <v>9310.5759180000005</v>
      </c>
      <c r="ASC19" s="579"/>
      <c r="ASD19" s="580">
        <f>ASC19/ASA19</f>
        <v>0</v>
      </c>
      <c r="ASE19" s="508">
        <f>'Proy 2022 vs 2019'!HO18*ASH$4</f>
        <v>12230.641599999999</v>
      </c>
      <c r="ASF19" s="508">
        <f>'Proy 2022 vs 2019'!HP18*ASH$4</f>
        <v>10640.658192000001</v>
      </c>
      <c r="ASG19" s="579"/>
      <c r="ASH19" s="580">
        <f>ASG19/ASE19</f>
        <v>0</v>
      </c>
      <c r="ASI19" s="508">
        <f>'Proy 2022 vs 2019'!HO18*ASL$4</f>
        <v>16817.1322</v>
      </c>
      <c r="ASJ19" s="508">
        <f>'Proy 2022 vs 2019'!HP18*ASL$4</f>
        <v>14630.905014</v>
      </c>
      <c r="ASK19" s="579"/>
      <c r="ASL19" s="580">
        <f>ASK19/ASI19</f>
        <v>0</v>
      </c>
      <c r="ASM19" s="494">
        <f>ARK19+ARO19+ARS19+ARW19+ASA19+ASE19+ASI19</f>
        <v>76441.50999999998</v>
      </c>
      <c r="ASN19" s="489">
        <f>ARL19+ARP19+ART19+ARX19+ASB19+ASF19+ASJ19</f>
        <v>66504.113700000002</v>
      </c>
      <c r="ASO19" s="608">
        <f>ARM19+ARQ19+ARU19+ARY19+ASC19+ASG19+ASK19</f>
        <v>0</v>
      </c>
      <c r="ASP19" s="590">
        <f>ASO19/ASM19</f>
        <v>0</v>
      </c>
      <c r="ASQ19" s="508">
        <f>'Proy 2022 vs 2019'!HT18*AST$4</f>
        <v>7430.3411999999998</v>
      </c>
      <c r="ASR19" s="508">
        <f>'Proy 2022 vs 2019'!HU18*AST$4</f>
        <v>6464.3968439999999</v>
      </c>
      <c r="ASS19" s="579"/>
      <c r="AST19" s="580">
        <f>ASS19/ASQ19</f>
        <v>0</v>
      </c>
      <c r="ASU19" s="508">
        <f>'Proy 2022 vs 2019'!HT18*ASX$4</f>
        <v>7430.3411999999998</v>
      </c>
      <c r="ASV19" s="508">
        <f>'Proy 2022 vs 2019'!HU18*ASX$4</f>
        <v>6464.3968439999999</v>
      </c>
      <c r="ASW19" s="579"/>
      <c r="ASX19" s="580">
        <f>ASW19/ASU19</f>
        <v>0</v>
      </c>
      <c r="ASY19" s="508">
        <f>'Proy 2022 vs 2019'!HT18*ATB$4</f>
        <v>7430.3411999999998</v>
      </c>
      <c r="ASZ19" s="508">
        <f>'Proy 2022 vs 2019'!HU18*ATB$4</f>
        <v>6464.3968439999999</v>
      </c>
      <c r="ATA19" s="579"/>
      <c r="ATB19" s="580">
        <f>ATA19/ASY19</f>
        <v>0</v>
      </c>
      <c r="ATC19" s="508">
        <f>'Proy 2022 vs 2019'!HT18*ATF$4</f>
        <v>7430.3411999999998</v>
      </c>
      <c r="ATD19" s="508">
        <f>'Proy 2022 vs 2019'!HU18*ATF$4</f>
        <v>6464.3968439999999</v>
      </c>
      <c r="ATE19" s="579"/>
      <c r="ATF19" s="580">
        <f>ATE19/ATC19</f>
        <v>0</v>
      </c>
      <c r="ATG19" s="508">
        <f>'Proy 2022 vs 2019'!HT18*ATJ$4</f>
        <v>8668.7314000000006</v>
      </c>
      <c r="ATH19" s="508">
        <f>'Proy 2022 vs 2019'!HU18*ATJ$4</f>
        <v>7541.7963180000006</v>
      </c>
      <c r="ATI19" s="579"/>
      <c r="ATJ19" s="580">
        <f>ATI19/ATG19</f>
        <v>0</v>
      </c>
      <c r="ATK19" s="508">
        <f>'Proy 2022 vs 2019'!HT18*ATN$4</f>
        <v>9907.1216000000004</v>
      </c>
      <c r="ATL19" s="508">
        <f>'Proy 2022 vs 2019'!HU18*ATN$4</f>
        <v>8619.1957920000004</v>
      </c>
      <c r="ATM19" s="579"/>
      <c r="ATN19" s="580">
        <f>ATM19/ATK19</f>
        <v>0</v>
      </c>
      <c r="ATO19" s="508">
        <f>'Proy 2022 vs 2019'!HT18*ATR$4</f>
        <v>13622.2922</v>
      </c>
      <c r="ATP19" s="508">
        <f>'Proy 2022 vs 2019'!HU18*ATR$4</f>
        <v>11851.394214</v>
      </c>
      <c r="ATQ19" s="579"/>
      <c r="ATR19" s="580">
        <f>ATQ19/ATO19</f>
        <v>0</v>
      </c>
      <c r="ATS19" s="494">
        <f>ASQ19+ASU19+ASY19+ATC19+ATG19+ATK19+ATO19</f>
        <v>61919.509999999995</v>
      </c>
      <c r="ATT19" s="489">
        <f>ASR19+ASV19+ASZ19+ATD19+ATH19+ATL19+ATP19</f>
        <v>53869.973700000002</v>
      </c>
      <c r="ATU19" s="589">
        <f>ASS19+ASW19+ATA19+ATE19+ATI19+ATM19+ATQ19</f>
        <v>0</v>
      </c>
      <c r="ATV19" s="590">
        <f>ATU19/ATS19</f>
        <v>0</v>
      </c>
      <c r="ATW19" s="508">
        <f>'Proy 2022 vs 2019'!HY18*ATZ$4</f>
        <v>8681.4611999999997</v>
      </c>
      <c r="ATX19" s="508">
        <f>'Proy 2022 vs 2019'!HZ18*ATZ$4</f>
        <v>7552.871243999999</v>
      </c>
      <c r="ATY19" s="579"/>
      <c r="ATZ19" s="580">
        <f>ATY19/ATW19</f>
        <v>0</v>
      </c>
      <c r="AUA19" s="508">
        <f>'Proy 2022 vs 2019'!HY18*AUD$4</f>
        <v>8681.4611999999997</v>
      </c>
      <c r="AUB19" s="508">
        <f>'Proy 2022 vs 2019'!HZ18*AUD$4</f>
        <v>7552.871243999999</v>
      </c>
      <c r="AUC19" s="579"/>
      <c r="AUD19" s="580">
        <f>AUC19/AUA19</f>
        <v>0</v>
      </c>
      <c r="AUE19" s="508">
        <f>'Proy 2022 vs 2019'!HY18*AUH$4</f>
        <v>8681.4611999999997</v>
      </c>
      <c r="AUF19" s="508">
        <f>'Proy 2022 vs 2019'!HZ18*AUH$4</f>
        <v>7552.871243999999</v>
      </c>
      <c r="AUG19" s="579"/>
      <c r="AUH19" s="580">
        <f>AUG19/AUE19</f>
        <v>0</v>
      </c>
      <c r="AUI19" s="508">
        <f>'Proy 2022 vs 2019'!HY18*AUL$4</f>
        <v>8681.4611999999997</v>
      </c>
      <c r="AUJ19" s="508">
        <f>'Proy 2022 vs 2019'!HZ18*AUL$4</f>
        <v>7552.871243999999</v>
      </c>
      <c r="AUK19" s="579"/>
      <c r="AUL19" s="580">
        <f>AUK19/AUI19</f>
        <v>0</v>
      </c>
      <c r="AUM19" s="508">
        <f>'Proy 2022 vs 2019'!HY18*AUP$4</f>
        <v>10128.3714</v>
      </c>
      <c r="AUN19" s="508">
        <f>'Proy 2022 vs 2019'!HZ18*AUP$4</f>
        <v>8811.6831180000008</v>
      </c>
      <c r="AUO19" s="579"/>
      <c r="AUP19" s="580">
        <f>AUO19/AUM19</f>
        <v>0</v>
      </c>
      <c r="AUQ19" s="508">
        <f>'Proy 2022 vs 2019'!HY18*AUT$4</f>
        <v>11575.2816</v>
      </c>
      <c r="AUR19" s="508">
        <f>'Proy 2022 vs 2019'!HZ18*AUT$4</f>
        <v>10070.494992</v>
      </c>
      <c r="AUS19" s="579"/>
      <c r="AUT19" s="580">
        <f>AUS19/AUQ19</f>
        <v>0</v>
      </c>
      <c r="AUU19" s="508">
        <f>'Proy 2022 vs 2019'!HY18*AUX$4</f>
        <v>15916.012199999999</v>
      </c>
      <c r="AUV19" s="508">
        <f>'Proy 2022 vs 2019'!HZ18*AUX$4</f>
        <v>13846.930613999999</v>
      </c>
      <c r="AUW19" s="579"/>
      <c r="AUX19" s="580">
        <f>AUW19/AUU19</f>
        <v>0</v>
      </c>
      <c r="AUY19" s="494">
        <f>ATW19+AUA19+AUE19+AUI19+AUM19+AUQ19+AUU19</f>
        <v>72345.509999999995</v>
      </c>
      <c r="AUZ19" s="489">
        <f>ATX19+AUB19+AUF19+AUJ19+AUN19+AUR19+AUV19</f>
        <v>62940.59369999999</v>
      </c>
      <c r="AVA19" s="589">
        <f>ATY19+AUC19+AUG19+AUK19+AUO19+AUS19+AUW19</f>
        <v>0</v>
      </c>
      <c r="AVB19" s="590">
        <f>AVA19/AUY19</f>
        <v>0</v>
      </c>
      <c r="AVC19" s="508">
        <f>'Proy 2022 vs 2019'!IH18*AVF$4</f>
        <v>8424.8760000000002</v>
      </c>
      <c r="AVD19" s="508">
        <f>'Proy 2022 vs 2019'!II18*AVF$4</f>
        <v>6992.6470799999997</v>
      </c>
      <c r="AVE19" s="613"/>
      <c r="AVF19" s="580">
        <f>AVE19/AVC19</f>
        <v>0</v>
      </c>
      <c r="AVG19" s="508">
        <f>'Proy 2022 vs 2019'!IH18*AVJ$4</f>
        <v>8424.8760000000002</v>
      </c>
      <c r="AVH19" s="508">
        <f>'Proy 2022 vs 2019'!II18*AVJ$4</f>
        <v>6992.6470799999997</v>
      </c>
      <c r="AVI19" s="579"/>
      <c r="AVJ19" s="580">
        <f>AVI19/AVG19</f>
        <v>0</v>
      </c>
      <c r="AVK19" s="508">
        <f>'Proy 2022 vs 2019'!IH18*AVN$4</f>
        <v>8424.8760000000002</v>
      </c>
      <c r="AVL19" s="508">
        <f>'Proy 2022 vs 2019'!II18*AVN$4</f>
        <v>6992.6470799999997</v>
      </c>
      <c r="AVM19" s="579"/>
      <c r="AVN19" s="580">
        <f>AVM19/AVK19</f>
        <v>0</v>
      </c>
      <c r="AVO19" s="508">
        <f>'Proy 2022 vs 2019'!IH18*AVR$4</f>
        <v>8424.8760000000002</v>
      </c>
      <c r="AVP19" s="508">
        <f>'Proy 2022 vs 2019'!II18*AVR$4</f>
        <v>6992.6470799999997</v>
      </c>
      <c r="AVQ19" s="579"/>
      <c r="AVR19" s="580">
        <f>AVQ19/AVO19</f>
        <v>0</v>
      </c>
      <c r="AVS19" s="508">
        <f>'Proy 2022 vs 2019'!IH18*AVV$4</f>
        <v>9829.0220000000008</v>
      </c>
      <c r="AVT19" s="508">
        <f>'Proy 2022 vs 2019'!II18*AVV$4</f>
        <v>8158.0882600000014</v>
      </c>
      <c r="AVU19" s="579"/>
      <c r="AVV19" s="580">
        <f>AVU19/AVS19</f>
        <v>0</v>
      </c>
      <c r="AVW19" s="508">
        <f>'Proy 2022 vs 2019'!IH18*AVZ$4</f>
        <v>11233.168000000001</v>
      </c>
      <c r="AVX19" s="508">
        <f>'Proy 2022 vs 2019'!II18*AVZ$4</f>
        <v>9323.5294400000002</v>
      </c>
      <c r="AVY19" s="579"/>
      <c r="AVZ19" s="580">
        <f>AVY19/AVW19</f>
        <v>0</v>
      </c>
      <c r="AWA19" s="508">
        <f>'Proy 2022 vs 2019'!IH18*AWD$4</f>
        <v>15445.606000000002</v>
      </c>
      <c r="AWB19" s="508">
        <f>'Proy 2022 vs 2019'!II18*AWD$4</f>
        <v>12819.85298</v>
      </c>
      <c r="AWC19" s="579"/>
      <c r="AWD19" s="580">
        <f>AWC19/AWA19</f>
        <v>0</v>
      </c>
      <c r="AWE19" s="494">
        <f>AVC19+AVG19+AVK19+AVO19+AVS19+AVW19+AWA19</f>
        <v>70207.3</v>
      </c>
      <c r="AWF19" s="489">
        <f>AVD19+AVH19+AVL19+AVP19+AVT19+AVX19+AWB19</f>
        <v>58272.058999999994</v>
      </c>
      <c r="AWG19" s="670">
        <f>AVE19+AVI19+AVM19+AVQ19+AVU19+AVY19+AWC19</f>
        <v>0</v>
      </c>
      <c r="AWH19" s="663">
        <f>AWG19/AWE19</f>
        <v>0</v>
      </c>
      <c r="AWI19" s="508">
        <f>'Proy 2022 vs 2019'!IM18*AWL$4</f>
        <v>7818.2903999999999</v>
      </c>
      <c r="AWJ19" s="508">
        <f>'Proy 2022 vs 2019'!IN18*AWL$4</f>
        <v>6489.1810319999986</v>
      </c>
      <c r="AWK19" s="579"/>
      <c r="AWL19" s="580">
        <f>AWK19/AWI19</f>
        <v>0</v>
      </c>
      <c r="AWM19" s="508">
        <f>'Proy 2022 vs 2019'!IM18*AWP$4</f>
        <v>7818.2903999999999</v>
      </c>
      <c r="AWN19" s="508">
        <f>'Proy 2022 vs 2019'!IN18*AWP$4</f>
        <v>6489.1810319999986</v>
      </c>
      <c r="AWO19" s="579"/>
      <c r="AWP19" s="580">
        <f>AWO19/AWM19</f>
        <v>0</v>
      </c>
      <c r="AWQ19" s="508">
        <f>'Proy 2022 vs 2019'!IM18*AWT$4</f>
        <v>7818.2903999999999</v>
      </c>
      <c r="AWR19" s="508">
        <f>'Proy 2022 vs 2019'!IN18*AWT$4</f>
        <v>6489.1810319999986</v>
      </c>
      <c r="AWS19" s="579"/>
      <c r="AWT19" s="580">
        <f>AWS19/AWQ19</f>
        <v>0</v>
      </c>
      <c r="AWU19" s="508">
        <f>'Proy 2022 vs 2019'!IM18*AWX$4</f>
        <v>7818.2903999999999</v>
      </c>
      <c r="AWV19" s="508">
        <f>'Proy 2022 vs 2019'!IN18*AWX$4</f>
        <v>6489.1810319999986</v>
      </c>
      <c r="AWW19" s="579"/>
      <c r="AWX19" s="580">
        <f>AWW19/AWU19</f>
        <v>0</v>
      </c>
      <c r="AWY19" s="508">
        <f>'Proy 2022 vs 2019'!IM18*AXB$4</f>
        <v>9121.3388000000014</v>
      </c>
      <c r="AWZ19" s="508">
        <f>'Proy 2022 vs 2019'!IN18*AXB$4</f>
        <v>7570.7112040000002</v>
      </c>
      <c r="AXA19" s="579"/>
      <c r="AXB19" s="580">
        <f>AXA19/AWY19</f>
        <v>0</v>
      </c>
      <c r="AXC19" s="508">
        <f>'Proy 2022 vs 2019'!IM18*AXF$4</f>
        <v>10424.387199999999</v>
      </c>
      <c r="AXD19" s="508">
        <f>'Proy 2022 vs 2019'!IN18*AXF$4</f>
        <v>8652.2413759999999</v>
      </c>
      <c r="AXE19" s="579"/>
      <c r="AXF19" s="580">
        <f>AXE19/AXC19</f>
        <v>0</v>
      </c>
      <c r="AXG19" s="508">
        <f>'Proy 2022 vs 2019'!IM18*AXJ$4</f>
        <v>14333.5324</v>
      </c>
      <c r="AXH19" s="508">
        <f>'Proy 2022 vs 2019'!IN18*AXJ$4</f>
        <v>11896.831891999998</v>
      </c>
      <c r="AXI19" s="579"/>
      <c r="AXJ19" s="580">
        <f>AXI19/AXG19</f>
        <v>0</v>
      </c>
      <c r="AXK19" s="494">
        <f>AWI19+AWM19+AWQ19+AWU19+AWY19+AXC19+AXG19</f>
        <v>65152.42</v>
      </c>
      <c r="AXL19" s="489">
        <f>AWJ19+AWN19+AWR19+AWV19+AWZ19+AXD19+AXH19</f>
        <v>54076.508599999986</v>
      </c>
      <c r="AXM19" s="671">
        <f>AWK19+AWO19+AWS19+AWW19+AXA19+AXE19+AXI19</f>
        <v>0</v>
      </c>
      <c r="AXN19" s="663">
        <f>AXM19/AXK19</f>
        <v>0</v>
      </c>
      <c r="AXO19" s="508">
        <f>'Proy 2022 vs 2019'!IR18*AXR$4</f>
        <v>8813.4707999999991</v>
      </c>
      <c r="AXP19" s="508">
        <f>'Proy 2022 vs 2019'!IS18*AXR$4</f>
        <v>7315.1807639999997</v>
      </c>
      <c r="AXQ19" s="579"/>
      <c r="AXR19" s="580">
        <f>AXQ19/AXO19</f>
        <v>0</v>
      </c>
      <c r="AXS19" s="508">
        <f>'Proy 2022 vs 2019'!IR18*AXV$4</f>
        <v>8813.4707999999991</v>
      </c>
      <c r="AXT19" s="508">
        <f>'Proy 2022 vs 2019'!IS18*AXV$4</f>
        <v>7315.1807639999997</v>
      </c>
      <c r="AXU19" s="579"/>
      <c r="AXV19" s="580">
        <f>AXU19/AXS19</f>
        <v>0</v>
      </c>
      <c r="AXW19" s="508">
        <f>'Proy 2022 vs 2019'!IR18*AXZ$4</f>
        <v>8813.4707999999991</v>
      </c>
      <c r="AXX19" s="508">
        <f>'Proy 2022 vs 2019'!IS18*AXZ$4</f>
        <v>7315.1807639999997</v>
      </c>
      <c r="AXY19" s="579"/>
      <c r="AXZ19" s="580">
        <f>AXY19/AXW19</f>
        <v>0</v>
      </c>
      <c r="AYA19" s="508">
        <f>'Proy 2022 vs 2019'!IR18*AYD$4</f>
        <v>8813.4707999999991</v>
      </c>
      <c r="AYB19" s="508">
        <f>'Proy 2022 vs 2019'!IS18*AYD$4</f>
        <v>7315.1807639999997</v>
      </c>
      <c r="AYC19" s="579"/>
      <c r="AYD19" s="580">
        <f>AYC19/AYA19</f>
        <v>0</v>
      </c>
      <c r="AYE19" s="508">
        <f>'Proy 2022 vs 2019'!IR18*AYH$4</f>
        <v>10282.382600000001</v>
      </c>
      <c r="AYF19" s="508">
        <f>'Proy 2022 vs 2019'!IS18*AYH$4</f>
        <v>8534.3775580000001</v>
      </c>
      <c r="AYG19" s="579"/>
      <c r="AYH19" s="580">
        <f>AYG19/AYE19</f>
        <v>0</v>
      </c>
      <c r="AYI19" s="508">
        <f>'Proy 2022 vs 2019'!IR18*AYL$4</f>
        <v>11751.294399999999</v>
      </c>
      <c r="AYJ19" s="508">
        <f>'Proy 2022 vs 2019'!IS18*AYL$4</f>
        <v>9753.5743519999996</v>
      </c>
      <c r="AYK19" s="579"/>
      <c r="AYL19" s="580">
        <f>AYK19/AYI19</f>
        <v>0</v>
      </c>
      <c r="AYM19" s="508">
        <f>'Proy 2022 vs 2019'!IR18*AYP$4</f>
        <v>16158.029799999998</v>
      </c>
      <c r="AYN19" s="508">
        <f>'Proy 2022 vs 2019'!IS18*AYP$4</f>
        <v>13411.164734</v>
      </c>
      <c r="AYO19" s="579"/>
      <c r="AYP19" s="580">
        <f>AYO19/AYM19</f>
        <v>0</v>
      </c>
      <c r="AYQ19" s="494">
        <f>AXO19+AXS19+AXW19+AYA19+AYE19+AYI19+AYM19</f>
        <v>73445.59</v>
      </c>
      <c r="AYR19" s="489">
        <f>AXP19+AXT19+AXX19+AYB19+AYF19+AYJ19+AYN19</f>
        <v>60959.83969999999</v>
      </c>
      <c r="AYS19" s="671">
        <f>AXQ19+AXU19+AXY19+AYC19+AYG19+AYK19+AYO19</f>
        <v>0</v>
      </c>
      <c r="AYT19" s="663">
        <f>AYS19/AYQ19</f>
        <v>0</v>
      </c>
      <c r="AYU19" s="508">
        <f>'Proy 2022 vs 2019'!IW18*AYX$4</f>
        <v>12941.354399999998</v>
      </c>
      <c r="AYV19" s="508">
        <f>'Proy 2022 vs 2019'!IX18*AYX$4</f>
        <v>10741.324151999999</v>
      </c>
      <c r="AYW19" s="579"/>
      <c r="AYX19" s="580">
        <f>AYW19/AYU19</f>
        <v>0</v>
      </c>
      <c r="AYY19" s="508">
        <f>'Proy 2022 vs 2019'!IW18*AZB$4</f>
        <v>12941.354399999998</v>
      </c>
      <c r="AYZ19" s="508">
        <f>'Proy 2022 vs 2019'!IX18*AZB$4</f>
        <v>10741.324151999999</v>
      </c>
      <c r="AZA19" s="579"/>
      <c r="AZB19" s="580">
        <f>AZA19/AYY19</f>
        <v>0</v>
      </c>
      <c r="AZC19" s="508">
        <f>'Proy 2022 vs 2019'!IW18*AZF$4</f>
        <v>12941.354399999998</v>
      </c>
      <c r="AZD19" s="508">
        <f>'Proy 2022 vs 2019'!IX18*AZF$4</f>
        <v>10741.324151999999</v>
      </c>
      <c r="AZE19" s="579"/>
      <c r="AZF19" s="580">
        <f>AZE19/AZC19</f>
        <v>0</v>
      </c>
      <c r="AZG19" s="508">
        <f>'Proy 2022 vs 2019'!IW18*AZJ$4</f>
        <v>12941.354399999998</v>
      </c>
      <c r="AZH19" s="508">
        <f>'Proy 2022 vs 2019'!IX18*AZJ$4</f>
        <v>10741.324151999999</v>
      </c>
      <c r="AZI19" s="579"/>
      <c r="AZJ19" s="580">
        <f>AZI19/AZG19</f>
        <v>0</v>
      </c>
      <c r="AZK19" s="508">
        <f>'Proy 2022 vs 2019'!IW18*AZN$4</f>
        <v>15098.246800000001</v>
      </c>
      <c r="AZL19" s="508">
        <f>'Proy 2022 vs 2019'!IX18*AZN$4</f>
        <v>12531.544844000002</v>
      </c>
      <c r="AZM19" s="579"/>
      <c r="AZN19" s="580">
        <f>AZM19/AZK19</f>
        <v>0</v>
      </c>
      <c r="AZO19" s="508">
        <f>'Proy 2022 vs 2019'!IW18*AZR$4</f>
        <v>17255.139199999998</v>
      </c>
      <c r="AZP19" s="508">
        <f>'Proy 2022 vs 2019'!IX18*AZR$4</f>
        <v>14321.765536000001</v>
      </c>
      <c r="AZQ19" s="579"/>
      <c r="AZR19" s="580">
        <f>AZQ19/AZO19</f>
        <v>0</v>
      </c>
      <c r="AZS19" s="508">
        <f>'Proy 2022 vs 2019'!IW18*AZV$4</f>
        <v>23725.8164</v>
      </c>
      <c r="AZT19" s="508">
        <f>'Proy 2022 vs 2019'!IX18*AZV$4</f>
        <v>19692.427611999999</v>
      </c>
      <c r="AZU19" s="579"/>
      <c r="AZV19" s="580">
        <f>AZU19/AZS19</f>
        <v>0</v>
      </c>
      <c r="AZW19" s="494">
        <f>AYU19+AYY19+AZC19+AZG19+AZK19+AZO19+AZS19</f>
        <v>107844.61999999998</v>
      </c>
      <c r="AZX19" s="489">
        <f>AYV19+AYZ19+AZD19+AZH19+AZL19+AZP19+AZT19</f>
        <v>89511.034599999999</v>
      </c>
      <c r="AZY19" s="662">
        <f>AYW19+AZA19+AZE19+AZI19+AZM19+AZQ19+AZU19</f>
        <v>0</v>
      </c>
      <c r="AZZ19" s="663">
        <f>AZY19/AZW19</f>
        <v>0</v>
      </c>
      <c r="BAA19" s="508">
        <f>'Proy 2022 vs 2019'!JG18*BAD$4</f>
        <v>9635.9339999999993</v>
      </c>
      <c r="BAB19" s="508">
        <f>'Proy 2022 vs 2019'!JH18*BAD$4</f>
        <v>7901.4658799999997</v>
      </c>
      <c r="BAC19" s="613"/>
      <c r="BAD19" s="580">
        <f>BAC19/BAA19</f>
        <v>0</v>
      </c>
      <c r="BAE19" s="508">
        <f>'Proy 2022 vs 2019'!JG18*BAH$4</f>
        <v>9635.9339999999993</v>
      </c>
      <c r="BAF19" s="508">
        <f>'Proy 2022 vs 2019'!JH18*BAH$4</f>
        <v>7901.4658799999997</v>
      </c>
      <c r="BAG19" s="579"/>
      <c r="BAH19" s="580">
        <f>BAG19/BAE19</f>
        <v>0</v>
      </c>
      <c r="BAI19" s="508">
        <f>'Proy 2022 vs 2019'!JG18*BAL$4</f>
        <v>9635.9339999999993</v>
      </c>
      <c r="BAJ19" s="508">
        <f>'Proy 2022 vs 2019'!JH18*BAL$4</f>
        <v>7901.4658799999997</v>
      </c>
      <c r="BAK19" s="579"/>
      <c r="BAL19" s="580">
        <f>BAK19/BAI19</f>
        <v>0</v>
      </c>
      <c r="BAM19" s="508">
        <f>'Proy 2022 vs 2019'!JG18*BAP$4</f>
        <v>9635.9339999999993</v>
      </c>
      <c r="BAN19" s="508">
        <f>'Proy 2022 vs 2019'!JH18*BAP$4</f>
        <v>7901.4658799999997</v>
      </c>
      <c r="BAO19" s="579"/>
      <c r="BAP19" s="580">
        <f>BAO19/BAM19</f>
        <v>0</v>
      </c>
      <c r="BAQ19" s="508">
        <f>'Proy 2022 vs 2019'!JG18*BAT$4</f>
        <v>11241.923000000001</v>
      </c>
      <c r="BAR19" s="508">
        <f>'Proy 2022 vs 2019'!JH18*BAT$4</f>
        <v>9218.3768600000003</v>
      </c>
      <c r="BAS19" s="579"/>
      <c r="BAT19" s="580">
        <f>BAS19/BAQ19</f>
        <v>0</v>
      </c>
      <c r="BAU19" s="508">
        <f>'Proy 2022 vs 2019'!JG18*BAX$4</f>
        <v>12847.912</v>
      </c>
      <c r="BAV19" s="508">
        <f>'Proy 2022 vs 2019'!JH18*BAX$4</f>
        <v>10535.287840000001</v>
      </c>
      <c r="BAW19" s="579"/>
      <c r="BAX19" s="580">
        <f>BAW19/BAU19</f>
        <v>0</v>
      </c>
      <c r="BAY19" s="508">
        <f>'Proy 2022 vs 2019'!JG18*BBB$4</f>
        <v>17665.879000000001</v>
      </c>
      <c r="BAZ19" s="508">
        <f>'Proy 2022 vs 2019'!JH18*BBB$4</f>
        <v>14486.020780000001</v>
      </c>
      <c r="BBA19" s="579"/>
      <c r="BBB19" s="580">
        <f>BBA19/BAY19</f>
        <v>0</v>
      </c>
      <c r="BBC19" s="494">
        <f>BAA19+BAE19+BAI19+BAM19+BAQ19+BAU19+BAY19</f>
        <v>80299.45</v>
      </c>
      <c r="BBD19" s="489">
        <f>BAB19+BAF19+BAJ19+BAN19+BAR19+BAV19+BAZ19</f>
        <v>65845.549000000014</v>
      </c>
      <c r="BBE19" s="637">
        <f>BAC19+BAG19+BAK19+BAO19+BAS19+BAW19+BBA19</f>
        <v>0</v>
      </c>
      <c r="BBF19" s="639">
        <f>BBE19/BBC19</f>
        <v>0</v>
      </c>
      <c r="BBG19" s="508">
        <f>'Proy 2022 vs 2019'!JL18*BBJ$4</f>
        <v>11491.6296</v>
      </c>
      <c r="BBH19" s="508">
        <f>'Proy 2022 vs 2019'!JM18*BBJ$4</f>
        <v>9423.1362719999997</v>
      </c>
      <c r="BBI19" s="579"/>
      <c r="BBJ19" s="580">
        <f>BBI19/BBG19</f>
        <v>0</v>
      </c>
      <c r="BBK19" s="508">
        <f>'Proy 2022 vs 2019'!JL18*BBN$4</f>
        <v>11491.6296</v>
      </c>
      <c r="BBL19" s="508">
        <f>'Proy 2022 vs 2019'!JM18*BBN$4</f>
        <v>9423.1362719999997</v>
      </c>
      <c r="BBM19" s="579"/>
      <c r="BBN19" s="580">
        <f>BBM19/BBK19</f>
        <v>0</v>
      </c>
      <c r="BBO19" s="508">
        <f>'Proy 2022 vs 2019'!JL18*BBR$4</f>
        <v>11491.6296</v>
      </c>
      <c r="BBP19" s="508">
        <f>'Proy 2022 vs 2019'!JM18*BBR$4</f>
        <v>9423.1362719999997</v>
      </c>
      <c r="BBQ19" s="579"/>
      <c r="BBR19" s="580">
        <f>BBQ19/BBO19</f>
        <v>0</v>
      </c>
      <c r="BBS19" s="508">
        <f>'Proy 2022 vs 2019'!JL18*BBV$4</f>
        <v>11491.6296</v>
      </c>
      <c r="BBT19" s="508">
        <f>'Proy 2022 vs 2019'!JM18*BBV$4</f>
        <v>9423.1362719999997</v>
      </c>
      <c r="BBU19" s="579"/>
      <c r="BBV19" s="580">
        <f>BBU19/BBS19</f>
        <v>0</v>
      </c>
      <c r="BBW19" s="508">
        <f>'Proy 2022 vs 2019'!JL18*BBZ$4</f>
        <v>13406.901200000002</v>
      </c>
      <c r="BBX19" s="508">
        <f>'Proy 2022 vs 2019'!JM18*BBZ$4</f>
        <v>10993.658984</v>
      </c>
      <c r="BBY19" s="579"/>
      <c r="BBZ19" s="580">
        <f>BBY19/BBW19</f>
        <v>0</v>
      </c>
      <c r="BCA19" s="508">
        <f>'Proy 2022 vs 2019'!JL18*BCD$4</f>
        <v>15322.1728</v>
      </c>
      <c r="BCB19" s="508">
        <f>'Proy 2022 vs 2019'!JM18*BCD$4</f>
        <v>12564.181696</v>
      </c>
      <c r="BCC19" s="579"/>
      <c r="BCD19" s="580">
        <f>BCC19/BCA19</f>
        <v>0</v>
      </c>
      <c r="BCE19" s="508">
        <f>'Proy 2022 vs 2019'!JL18*BCH$4</f>
        <v>21067.9876</v>
      </c>
      <c r="BCF19" s="508">
        <f>'Proy 2022 vs 2019'!JM18*BCH$4</f>
        <v>17275.749831999998</v>
      </c>
      <c r="BCG19" s="579"/>
      <c r="BCH19" s="580">
        <f>BCG19/BCE19</f>
        <v>0</v>
      </c>
      <c r="BCI19" s="494">
        <f>BBG19+BBK19+BBO19+BBS19+BBW19+BCA19+BCE19</f>
        <v>95763.579999999987</v>
      </c>
      <c r="BCJ19" s="489">
        <f>BBH19+BBL19+BBP19+BBT19+BBX19+BCB19+BCF19</f>
        <v>78526.135599999994</v>
      </c>
      <c r="BCK19" s="643">
        <f>BBI19+BBM19+BBQ19+BBU19+BBY19+BCC19+BCG19</f>
        <v>0</v>
      </c>
      <c r="BCL19" s="639">
        <f>BCK19/BCI19</f>
        <v>0</v>
      </c>
      <c r="BCM19" s="508">
        <f>'Proy 2022 vs 2019'!JQ18*BCP$4</f>
        <v>13211.5656</v>
      </c>
      <c r="BCN19" s="508">
        <f>'Proy 2022 vs 2019'!JR18*BCP$4</f>
        <v>10833.483791999999</v>
      </c>
      <c r="BCO19" s="579"/>
      <c r="BCP19" s="580">
        <f>BCO19/BCM19</f>
        <v>0</v>
      </c>
      <c r="BCQ19" s="508">
        <f>'Proy 2022 vs 2019'!JQ18*BCT$4</f>
        <v>13211.5656</v>
      </c>
      <c r="BCR19" s="508">
        <f>'Proy 2022 vs 2019'!JR18*BCT$4</f>
        <v>10833.483791999999</v>
      </c>
      <c r="BCS19" s="579"/>
      <c r="BCT19" s="580">
        <f>BCS19/BCQ19</f>
        <v>0</v>
      </c>
      <c r="BCU19" s="508">
        <f>'Proy 2022 vs 2019'!JQ18*BCX$4</f>
        <v>13211.5656</v>
      </c>
      <c r="BCV19" s="508">
        <f>'Proy 2022 vs 2019'!JR18*BCX$4</f>
        <v>10833.483791999999</v>
      </c>
      <c r="BCW19" s="579"/>
      <c r="BCX19" s="580">
        <f>BCW19/BCU19</f>
        <v>0</v>
      </c>
      <c r="BCY19" s="508">
        <f>'Proy 2022 vs 2019'!JQ18*BDB$4</f>
        <v>13211.5656</v>
      </c>
      <c r="BCZ19" s="508">
        <f>'Proy 2022 vs 2019'!JR18*BDB$4</f>
        <v>10833.483791999999</v>
      </c>
      <c r="BDA19" s="579"/>
      <c r="BDB19" s="580">
        <f>BDA19/BCY19</f>
        <v>0</v>
      </c>
      <c r="BDC19" s="508">
        <f>'Proy 2022 vs 2019'!JQ18*BDF$4</f>
        <v>15413.493200000003</v>
      </c>
      <c r="BDD19" s="508">
        <f>'Proy 2022 vs 2019'!JR18*BDF$4</f>
        <v>12639.064424000002</v>
      </c>
      <c r="BDE19" s="579"/>
      <c r="BDF19" s="580">
        <f>BDE19/BDC19</f>
        <v>0</v>
      </c>
      <c r="BDG19" s="508">
        <f>'Proy 2022 vs 2019'!JQ18*BDJ$4</f>
        <v>17615.4208</v>
      </c>
      <c r="BDH19" s="508">
        <f>'Proy 2022 vs 2019'!JR18*BDJ$4</f>
        <v>14444.645056000001</v>
      </c>
      <c r="BDI19" s="579"/>
      <c r="BDJ19" s="580">
        <f>BDI19/BDG19</f>
        <v>0</v>
      </c>
      <c r="BDK19" s="508">
        <f>'Proy 2022 vs 2019'!JQ18*BDN$4</f>
        <v>24221.203600000001</v>
      </c>
      <c r="BDL19" s="508">
        <f>'Proy 2022 vs 2019'!JR18*BDN$4</f>
        <v>19861.386952000001</v>
      </c>
      <c r="BDM19" s="579"/>
      <c r="BDN19" s="580">
        <f>BDM19/BDK19</f>
        <v>0</v>
      </c>
      <c r="BDO19" s="494">
        <f>BCM19+BCQ19+BCU19+BCY19+BDC19+BDG19+BDK19</f>
        <v>110096.38</v>
      </c>
      <c r="BDP19" s="489">
        <f>BCN19+BCR19+BCV19+BCZ19+BDD19+BDH19+BDL19</f>
        <v>90279.031600000002</v>
      </c>
      <c r="BDQ19" s="643">
        <f>BCO19+BCS19+BCW19+BDA19+BDE19+BDI19+BDM19</f>
        <v>0</v>
      </c>
      <c r="BDR19" s="639">
        <f>BDQ19/BDO19</f>
        <v>0</v>
      </c>
      <c r="BDS19" s="508">
        <f>'Proy 2022 vs 2019'!JV18*BDV$4</f>
        <v>15758.9136</v>
      </c>
      <c r="BDT19" s="508">
        <f>'Proy 2022 vs 2019'!JW18*BDV$4</f>
        <v>12922.309152</v>
      </c>
      <c r="BDU19" s="579"/>
      <c r="BDV19" s="580">
        <f>BDU19/BDS19</f>
        <v>0</v>
      </c>
      <c r="BDW19" s="508">
        <f>'Proy 2022 vs 2019'!JV18*BDZ$4</f>
        <v>15758.9136</v>
      </c>
      <c r="BDX19" s="508">
        <f>'Proy 2022 vs 2019'!JW18*BDZ$4</f>
        <v>12922.309152</v>
      </c>
      <c r="BDY19" s="579"/>
      <c r="BDZ19" s="580">
        <f>BDY19/BDW19</f>
        <v>0</v>
      </c>
      <c r="BEA19" s="508">
        <f>'Proy 2022 vs 2019'!JV18*BED$4</f>
        <v>15758.9136</v>
      </c>
      <c r="BEB19" s="508">
        <f>'Proy 2022 vs 2019'!JW18*BED$4</f>
        <v>12922.309152</v>
      </c>
      <c r="BEC19" s="579"/>
      <c r="BED19" s="580">
        <f>BEC19/BEA19</f>
        <v>0</v>
      </c>
      <c r="BEE19" s="508">
        <v>14498.990400000001</v>
      </c>
      <c r="BEF19" s="508">
        <f>'Proy 2022 vs 2019'!JW18*BEH$4</f>
        <v>12922.309152</v>
      </c>
      <c r="BEG19" s="579"/>
      <c r="BEH19" s="580">
        <f>BEG19/BEE19</f>
        <v>0</v>
      </c>
      <c r="BEI19" s="508">
        <f>'Proy 2022 vs 2019'!JV18*BEL$4</f>
        <v>18385.3992</v>
      </c>
      <c r="BEJ19" s="508">
        <f>'Proy 2022 vs 2019'!JW18*BEL$4</f>
        <v>15076.027344000002</v>
      </c>
      <c r="BEK19" s="579"/>
      <c r="BEL19" s="580">
        <f>BEK19/BEI19</f>
        <v>0</v>
      </c>
      <c r="BEM19" s="508">
        <f>'Proy 2022 vs 2019'!JV18*BEP$4</f>
        <v>21011.8848</v>
      </c>
      <c r="BEN19" s="508">
        <f>'Proy 2022 vs 2019'!JW18*BEP$4</f>
        <v>17229.745535999999</v>
      </c>
      <c r="BEO19" s="579"/>
      <c r="BEP19" s="580">
        <f>BEO19/BEM19</f>
        <v>0</v>
      </c>
      <c r="BEQ19" s="508">
        <f>'Proy 2022 vs 2019'!JV18*BET$4</f>
        <v>28891.3416</v>
      </c>
      <c r="BER19" s="508">
        <f>'Proy 2022 vs 2019'!JW18*BET$4</f>
        <v>23690.900111999999</v>
      </c>
      <c r="BES19" s="579"/>
      <c r="BET19" s="580">
        <f>BES19/BEQ19</f>
        <v>0</v>
      </c>
      <c r="BEU19" s="494">
        <f>BDS19+BDW19+BEA19+BEE19+BEI19+BEM19+BEQ19</f>
        <v>130064.35679999999</v>
      </c>
      <c r="BEV19" s="489">
        <f>BDT19+BDX19+BEB19+BEF19+BEJ19+BEN19+BER19</f>
        <v>107685.90960000001</v>
      </c>
      <c r="BEW19" s="648">
        <f>BDU19+BDY19+BEC19+BEG19+BEK19+BEO19+BES19</f>
        <v>0</v>
      </c>
      <c r="BEX19" s="639">
        <f>BEW19/BEU19</f>
        <v>0</v>
      </c>
      <c r="BEY19" s="508">
        <f>'Proy 2022 vs 2019'!KF18*BFB$4</f>
        <v>18730.975199999997</v>
      </c>
      <c r="BEZ19" s="508">
        <f>'Proy 2022 vs 2019'!KG18*BFB$4</f>
        <v>15359.399663999997</v>
      </c>
      <c r="BFA19" s="613"/>
      <c r="BFB19" s="580">
        <f>BFA19/BEY19</f>
        <v>0</v>
      </c>
      <c r="BFC19" s="508">
        <f>'Proy 2022 vs 2019'!KF18*BFF$4</f>
        <v>18730.975199999997</v>
      </c>
      <c r="BFD19" s="508">
        <f>'Proy 2022 vs 2019'!KG18*BFF$4</f>
        <v>15359.399663999997</v>
      </c>
      <c r="BFE19" s="613"/>
      <c r="BFF19" s="580">
        <f>BFE19/BFC19</f>
        <v>0</v>
      </c>
      <c r="BFG19" s="508">
        <f>'Proy 2022 vs 2019'!KF18*BFJ$4</f>
        <v>18730.975199999997</v>
      </c>
      <c r="BFH19" s="508">
        <f>'Proy 2022 vs 2019'!KG18*BFJ$4</f>
        <v>15359.399663999997</v>
      </c>
      <c r="BFI19" s="613"/>
      <c r="BFJ19" s="580">
        <f>BFI19/BFG19</f>
        <v>0</v>
      </c>
      <c r="BFK19" s="508">
        <f>'Proy 2022 vs 2019'!KF18*BFN$4</f>
        <v>18730.975199999997</v>
      </c>
      <c r="BFL19" s="508">
        <f>'Proy 2022 vs 2019'!KG18*BFN$4</f>
        <v>15359.399663999997</v>
      </c>
      <c r="BFM19" s="613"/>
      <c r="BFN19" s="580">
        <f>BFM19/BFK19</f>
        <v>0</v>
      </c>
      <c r="BFO19" s="508">
        <f>'Proy 2022 vs 2019'!KF18*BFR$4</f>
        <v>21852.804400000001</v>
      </c>
      <c r="BFP19" s="508">
        <f>'Proy 2022 vs 2019'!KG18*BFR$4</f>
        <v>17919.299608000001</v>
      </c>
      <c r="BFQ19" s="613"/>
      <c r="BFR19" s="580">
        <f>BFQ19/BFO19</f>
        <v>0</v>
      </c>
      <c r="BFS19" s="508">
        <f>'Proy 2022 vs 2019'!KF18*BFV$4</f>
        <v>24974.633600000001</v>
      </c>
      <c r="BFT19" s="508">
        <f>'Proy 2022 vs 2019'!KG18*BFV$4</f>
        <v>20479.199551999998</v>
      </c>
      <c r="BFU19" s="613"/>
      <c r="BFV19" s="580">
        <f>BFU19/BFS19</f>
        <v>0</v>
      </c>
      <c r="BFW19" s="508">
        <f>'Proy 2022 vs 2019'!KF18*BFZ$4</f>
        <v>34340.121200000001</v>
      </c>
      <c r="BFX19" s="508">
        <f>'Proy 2022 vs 2019'!KG18*BFZ$4</f>
        <v>28158.899383999997</v>
      </c>
      <c r="BFY19" s="613"/>
      <c r="BFZ19" s="580">
        <f>BFY19/BFW19</f>
        <v>0</v>
      </c>
      <c r="BGA19" s="494">
        <f>BEY19+BFC19+BFG19+BFK19+BFO19+BFS19+BFW19</f>
        <v>156091.46</v>
      </c>
      <c r="BGB19" s="489">
        <f>BEZ19+BFD19+BFH19+BFL19+BFP19+BFT19+BFX19</f>
        <v>127994.99719999998</v>
      </c>
      <c r="BGC19" s="607">
        <f>BFA19+BFE19+BFI19+BFM19+BFQ19+BFU19+BFY19</f>
        <v>0</v>
      </c>
      <c r="BGD19" s="590">
        <f>BGC19/BGA19</f>
        <v>0</v>
      </c>
      <c r="BGE19" s="508">
        <f>'Proy 2022 vs 2019'!KK18*BGH$4</f>
        <v>20327.602800000001</v>
      </c>
      <c r="BGF19" s="508">
        <f>'Proy 2022 vs 2019'!KL18*BGH$4</f>
        <v>16668.634295999997</v>
      </c>
      <c r="BGG19" s="579"/>
      <c r="BGH19" s="580">
        <f>BGG19/BGE19</f>
        <v>0</v>
      </c>
      <c r="BGI19" s="508">
        <f>'Proy 2022 vs 2019'!KK18*BGL$4</f>
        <v>20327.602800000001</v>
      </c>
      <c r="BGJ19" s="508">
        <f>'Proy 2022 vs 2019'!KL18*BGL$4</f>
        <v>16668.634295999997</v>
      </c>
      <c r="BGK19" s="579"/>
      <c r="BGL19" s="580">
        <f>BGK19/BGI19</f>
        <v>0</v>
      </c>
      <c r="BGM19" s="508">
        <f>'Proy 2022 vs 2019'!KK18*BGP$4</f>
        <v>20327.602800000001</v>
      </c>
      <c r="BGN19" s="508">
        <f>'Proy 2022 vs 2019'!KL18*BGP$4</f>
        <v>16668.634295999997</v>
      </c>
      <c r="BGO19" s="579"/>
      <c r="BGP19" s="580">
        <f>BGO19/BGM19</f>
        <v>0</v>
      </c>
      <c r="BGQ19" s="508">
        <f>'Proy 2022 vs 2019'!KK18*BGT$4</f>
        <v>20327.602800000001</v>
      </c>
      <c r="BGR19" s="508">
        <f>'Proy 2022 vs 2019'!KL18*BGT$4</f>
        <v>16668.634295999997</v>
      </c>
      <c r="BGS19" s="579"/>
      <c r="BGT19" s="580">
        <f>BGS19/BGQ19</f>
        <v>0</v>
      </c>
      <c r="BGU19" s="508">
        <f>'Proy 2022 vs 2019'!KK18*BGX$4</f>
        <v>23715.536600000003</v>
      </c>
      <c r="BGV19" s="508">
        <f>'Proy 2022 vs 2019'!KL18*BGX$4</f>
        <v>19446.740011999998</v>
      </c>
      <c r="BGW19" s="579"/>
      <c r="BGX19" s="580">
        <f>BGW19/BGU19</f>
        <v>0</v>
      </c>
      <c r="BGY19" s="508">
        <f>'Proy 2022 vs 2019'!KK18*BHB$4</f>
        <v>27103.470400000002</v>
      </c>
      <c r="BGZ19" s="508">
        <f>'Proy 2022 vs 2019'!KL18*BHB$4</f>
        <v>22224.845727999997</v>
      </c>
      <c r="BHA19" s="579"/>
      <c r="BHB19" s="580">
        <f>BHA19/BGY19</f>
        <v>0</v>
      </c>
      <c r="BHC19" s="508">
        <f>'Proy 2022 vs 2019'!KK18*BHF$4</f>
        <v>37267.271800000002</v>
      </c>
      <c r="BHD19" s="508">
        <f>'Proy 2022 vs 2019'!KL18*BHF$4</f>
        <v>30559.162875999995</v>
      </c>
      <c r="BHE19" s="579"/>
      <c r="BHF19" s="580">
        <f>BHE19/BHC19</f>
        <v>0</v>
      </c>
      <c r="BHG19" s="494">
        <f>BGE19+BGI19+BGM19+BGQ19+BGU19+BGY19+BHC19</f>
        <v>169396.69</v>
      </c>
      <c r="BHH19" s="489">
        <f>BGF19+BGJ19+BGN19+BGR19+BGV19+BGZ19+BHD19</f>
        <v>138905.28579999998</v>
      </c>
      <c r="BHI19" s="608">
        <f>BGG19+BGK19+BGO19+BGS19+BGW19+BHA19+BHE19</f>
        <v>0</v>
      </c>
      <c r="BHJ19" s="590">
        <f>BHI19/BHG19</f>
        <v>0</v>
      </c>
      <c r="BHK19" s="508">
        <f>'Proy 2022 vs 2019'!KP18*BHN$4</f>
        <v>26811.261599999998</v>
      </c>
      <c r="BHL19" s="508">
        <f>'Proy 2022 vs 2019'!KQ18*BHN$4</f>
        <v>21985.234511999995</v>
      </c>
      <c r="BHM19" s="579"/>
      <c r="BHN19" s="580">
        <f>BHM19/BHK19</f>
        <v>0</v>
      </c>
      <c r="BHO19" s="508">
        <f>'Proy 2022 vs 2019'!KP18*BHR$4</f>
        <v>26811.261599999998</v>
      </c>
      <c r="BHP19" s="508">
        <f>'Proy 2022 vs 2019'!KQ18*BHR$4</f>
        <v>21985.234511999995</v>
      </c>
      <c r="BHQ19" s="579"/>
      <c r="BHR19" s="580">
        <f>BHQ19/BHO19</f>
        <v>0</v>
      </c>
      <c r="BHS19" s="508">
        <f>'Proy 2022 vs 2019'!KP18*BHV$4</f>
        <v>26811.261599999998</v>
      </c>
      <c r="BHT19" s="508">
        <f>'Proy 2022 vs 2019'!KQ18*BHV$4</f>
        <v>21985.234511999995</v>
      </c>
      <c r="BHU19" s="579"/>
      <c r="BHV19" s="580">
        <f>BHU19/BHS19</f>
        <v>0</v>
      </c>
      <c r="BHW19" s="508">
        <f>'Proy 2022 vs 2019'!KP18*BHZ$4</f>
        <v>26811.261599999998</v>
      </c>
      <c r="BHX19" s="508">
        <f>'Proy 2022 vs 2019'!KQ18*BHZ$4</f>
        <v>21985.234511999995</v>
      </c>
      <c r="BHY19" s="579"/>
      <c r="BHZ19" s="580">
        <f>BHY19/BHW19</f>
        <v>0</v>
      </c>
      <c r="BIA19" s="508">
        <f>'Proy 2022 vs 2019'!KP18*BID$4</f>
        <v>31279.805200000003</v>
      </c>
      <c r="BIB19" s="508">
        <f>'Proy 2022 vs 2019'!KQ18*BID$4</f>
        <v>25649.440264000001</v>
      </c>
      <c r="BIC19" s="579"/>
      <c r="BID19" s="580">
        <f>BIC19/BIA19</f>
        <v>0</v>
      </c>
      <c r="BIE19" s="508">
        <f>'Proy 2022 vs 2019'!KP18*BIH$4</f>
        <v>35748.3488</v>
      </c>
      <c r="BIF19" s="508">
        <f>'Proy 2022 vs 2019'!KQ18*BIH$4</f>
        <v>29313.646015999999</v>
      </c>
      <c r="BIG19" s="579"/>
      <c r="BIH19" s="580">
        <f>BIG19/BIE19</f>
        <v>0</v>
      </c>
      <c r="BII19" s="508">
        <f>'Proy 2022 vs 2019'!KP18*BIL$4</f>
        <v>49153.979599999999</v>
      </c>
      <c r="BIJ19" s="508">
        <f>'Proy 2022 vs 2019'!KQ18*BIL$4</f>
        <v>40306.263271999997</v>
      </c>
      <c r="BIK19" s="579"/>
      <c r="BIL19" s="580">
        <f>BIK19/BII19</f>
        <v>0</v>
      </c>
      <c r="BIM19" s="494">
        <f>BHK19+BHO19+BHS19+BHW19+BIA19+BIE19+BII19</f>
        <v>223427.18</v>
      </c>
      <c r="BIN19" s="489">
        <f>BHL19+BHP19+BHT19+BHX19+BIB19+BIF19+BIJ19</f>
        <v>183210.28759999998</v>
      </c>
      <c r="BIO19" s="608">
        <f>BHM19+BHQ19+BHU19+BHY19+BIC19+BIG19+BIK19</f>
        <v>0</v>
      </c>
      <c r="BIP19" s="590">
        <f>BIO19/BIM19</f>
        <v>0</v>
      </c>
      <c r="BIQ19" s="508">
        <f>'Proy 2022 vs 2019'!KU18*BIT$4</f>
        <v>28945.054800000002</v>
      </c>
      <c r="BIR19" s="508">
        <f>'Proy 2022 vs 2019'!KV18*BIT$4</f>
        <v>23734.944936</v>
      </c>
      <c r="BIS19" s="579"/>
      <c r="BIT19" s="580">
        <f>BIS19/BIQ19</f>
        <v>0</v>
      </c>
      <c r="BIU19" s="508">
        <f>'Proy 2022 vs 2019'!KU18*BIX$4</f>
        <v>28945.054800000002</v>
      </c>
      <c r="BIV19" s="508">
        <f>'Proy 2022 vs 2019'!KV18*BIX$4</f>
        <v>23734.944936</v>
      </c>
      <c r="BIW19" s="579"/>
      <c r="BIX19" s="580">
        <f>BIW19/BIU19</f>
        <v>0</v>
      </c>
      <c r="BIY19" s="508">
        <f>'Proy 2022 vs 2019'!KU18*BJB$4</f>
        <v>28945.054800000002</v>
      </c>
      <c r="BIZ19" s="508">
        <f>'Proy 2022 vs 2019'!KV18*BJB$4</f>
        <v>23734.944936</v>
      </c>
      <c r="BJA19" s="579"/>
      <c r="BJB19" s="580">
        <f>BJA19/BIY19</f>
        <v>0</v>
      </c>
      <c r="BJC19" s="508">
        <f>'Proy 2022 vs 2019'!KU18*BJF$4</f>
        <v>28945.054800000002</v>
      </c>
      <c r="BJD19" s="508">
        <f>'Proy 2022 vs 2019'!KV18*BJF$4</f>
        <v>23734.944936</v>
      </c>
      <c r="BJE19" s="579"/>
      <c r="BJF19" s="580">
        <f>BJE19/BJC19</f>
        <v>0</v>
      </c>
      <c r="BJG19" s="508">
        <f>'Proy 2022 vs 2019'!KU18*BJJ$4</f>
        <v>33769.230600000003</v>
      </c>
      <c r="BJH19" s="508">
        <f>'Proy 2022 vs 2019'!KV18*BJJ$4</f>
        <v>27690.769092000002</v>
      </c>
      <c r="BJI19" s="579"/>
      <c r="BJJ19" s="580">
        <f>BJI19/BJG19</f>
        <v>0</v>
      </c>
      <c r="BJK19" s="508">
        <f>'Proy 2022 vs 2019'!KU18*BJN$4</f>
        <v>38593.4064</v>
      </c>
      <c r="BJL19" s="508">
        <f>'Proy 2022 vs 2019'!KV18*BJN$4</f>
        <v>31646.593248000001</v>
      </c>
      <c r="BJM19" s="579"/>
      <c r="BJN19" s="580">
        <f>BJM19/BJK19</f>
        <v>0</v>
      </c>
      <c r="BJO19" s="508">
        <f>'Proy 2022 vs 2019'!KU18*BJR$4</f>
        <v>53065.933799999999</v>
      </c>
      <c r="BJP19" s="508">
        <f>'Proy 2022 vs 2019'!KV18*BJR$4</f>
        <v>43514.065716000005</v>
      </c>
      <c r="BJQ19" s="579"/>
      <c r="BJR19" s="580">
        <f>BJQ19/BJO19</f>
        <v>0</v>
      </c>
      <c r="BJS19" s="494">
        <f>BIQ19+BIU19+BIY19+BJC19+BJG19+BJK19+BJO19</f>
        <v>241208.79</v>
      </c>
      <c r="BJT19" s="489">
        <f>BIR19+BIV19+BIZ19+BJD19+BJH19+BJL19+BJP19</f>
        <v>197791.2078</v>
      </c>
      <c r="BJU19" s="589">
        <f>BIS19+BIW19+BJA19+BJE19+BJI19+BJM19+BJQ19</f>
        <v>0</v>
      </c>
      <c r="BJV19" s="590">
        <f>BJU19/BJS19</f>
        <v>0</v>
      </c>
      <c r="BJW19" s="508">
        <f>'Proy 2022 vs 2019'!KZ18*BJZ$4</f>
        <v>8970.9143999999997</v>
      </c>
      <c r="BJX19" s="508">
        <f>'Proy 2022 vs 2019'!LA18*BJZ$4</f>
        <v>7356.1498079999983</v>
      </c>
      <c r="BJY19" s="579"/>
      <c r="BJZ19" s="580">
        <f>BJY19/BJW19</f>
        <v>0</v>
      </c>
      <c r="BKA19" s="508">
        <f>'Proy 2022 vs 2019'!KZ18*BKD$4</f>
        <v>8970.9143999999997</v>
      </c>
      <c r="BKB19" s="508">
        <f>'Proy 2022 vs 2019'!LA18*BKD$4</f>
        <v>7356.1498079999983</v>
      </c>
      <c r="BKC19" s="579"/>
      <c r="BKD19" s="580">
        <f>BKC19/BKA19</f>
        <v>0</v>
      </c>
      <c r="BKE19" s="508">
        <f>'Proy 2022 vs 2019'!KZ18*BKH$4</f>
        <v>8970.9143999999997</v>
      </c>
      <c r="BKF19" s="508">
        <f>'Proy 2022 vs 2019'!LA18*BKH$4</f>
        <v>7356.1498079999983</v>
      </c>
      <c r="BKG19" s="579"/>
      <c r="BKH19" s="580">
        <f>BKG19/BKE19</f>
        <v>0</v>
      </c>
      <c r="BKI19" s="508">
        <f>'Proy 2022 vs 2019'!KZ18*BKL$4</f>
        <v>8970.9143999999997</v>
      </c>
      <c r="BKJ19" s="508">
        <f>'Proy 2022 vs 2019'!LA18*BKL$4</f>
        <v>7356.1498079999983</v>
      </c>
      <c r="BKK19" s="579"/>
      <c r="BKL19" s="580">
        <f>BKK19/BKI19</f>
        <v>0</v>
      </c>
      <c r="BKM19" s="508">
        <f>'Proy 2022 vs 2019'!KZ18*BKP$4</f>
        <v>10466.066800000001</v>
      </c>
      <c r="BKN19" s="508">
        <f>'Proy 2022 vs 2019'!LA18*BKP$4</f>
        <v>8582.1747759999998</v>
      </c>
      <c r="BKO19" s="579"/>
      <c r="BKP19" s="580">
        <f>BKO19/BKM19</f>
        <v>0</v>
      </c>
      <c r="BKQ19" s="508">
        <f>'Proy 2022 vs 2019'!KZ18*BKT$4</f>
        <v>11961.2192</v>
      </c>
      <c r="BKR19" s="508">
        <f>'Proy 2022 vs 2019'!LA18*BKT$4</f>
        <v>9808.1997439999977</v>
      </c>
      <c r="BKS19" s="579"/>
      <c r="BKT19" s="580">
        <f>BKS19/BKQ19</f>
        <v>0</v>
      </c>
      <c r="BKU19" s="508">
        <f>'Proy 2022 vs 2019'!KZ18*BKX$4</f>
        <v>16446.6764</v>
      </c>
      <c r="BKV19" s="508">
        <f>'Proy 2022 vs 2019'!LA18*BKX$4</f>
        <v>13486.274647999997</v>
      </c>
      <c r="BKW19" s="579"/>
      <c r="BKX19" s="580">
        <f>BKW19/BKU19</f>
        <v>0</v>
      </c>
      <c r="BKY19" s="494">
        <f>BJW19+BKA19+BKE19+BKI19+BKM19+BKQ19+BKU19</f>
        <v>74757.62</v>
      </c>
      <c r="BKZ19" s="489">
        <f>BJX19+BKB19+BKF19+BKJ19+BKN19+BKR19+BKV19</f>
        <v>61301.248399999989</v>
      </c>
      <c r="BLA19" s="589">
        <f>BJY19+BKC19+BKG19+BKK19+BKO19+BKS19+BKW19</f>
        <v>0</v>
      </c>
      <c r="BLB19" s="590">
        <f>BLA19/BKY19</f>
        <v>0</v>
      </c>
    </row>
    <row r="20" spans="2:1666" ht="15.75" customHeight="1">
      <c r="B20" s="713" t="s">
        <v>22</v>
      </c>
      <c r="C20" s="508">
        <f>'Proy 2022 vs 2019'!$C$6*$F$4</f>
        <v>9529.1268</v>
      </c>
      <c r="D20" s="508">
        <f>'Proy 2022 vs 2019'!D19*$F$4</f>
        <v>6296.2067520000001</v>
      </c>
      <c r="E20" s="613"/>
      <c r="F20" s="580">
        <f>E20/C20</f>
        <v>0</v>
      </c>
      <c r="G20" s="738">
        <f>'Proy 2022 vs 2019'!C19*$J$4</f>
        <v>7154.7803999999996</v>
      </c>
      <c r="H20" s="508">
        <f>'Proy 2022 vs 2019'!D19*$J$4</f>
        <v>6296.2067520000001</v>
      </c>
      <c r="I20" s="613"/>
      <c r="J20" s="580">
        <f>I20/G20</f>
        <v>0</v>
      </c>
      <c r="K20" s="508">
        <f>'Proy 2022 vs 2019'!C19*$N$4</f>
        <v>7154.7803999999996</v>
      </c>
      <c r="L20" s="508">
        <f>'Proy 2022 vs 2019'!D19*N$4</f>
        <v>6296.2067520000001</v>
      </c>
      <c r="M20" s="613"/>
      <c r="N20" s="580">
        <f>M20/K20</f>
        <v>0</v>
      </c>
      <c r="O20" s="508">
        <f>'Proy 2022 vs 2019'!C19*R$4</f>
        <v>7154.7803999999996</v>
      </c>
      <c r="P20" s="508">
        <f>'Proy 2022 vs 2019'!D19*$R$4</f>
        <v>6296.2067520000001</v>
      </c>
      <c r="Q20" s="613"/>
      <c r="R20" s="580">
        <f>Q20/O20</f>
        <v>0</v>
      </c>
      <c r="S20" s="508">
        <f>'Proy 2022 vs 2019'!C19*V$4</f>
        <v>8347.2438000000002</v>
      </c>
      <c r="T20" s="508">
        <f>'Proy 2022 vs 2019'!D19*V$4</f>
        <v>7345.574544000001</v>
      </c>
      <c r="U20" s="613"/>
      <c r="V20" s="580">
        <f>U20/S20</f>
        <v>0</v>
      </c>
      <c r="W20" s="508">
        <f>'Proy 2022 vs 2019'!C19*Z$4</f>
        <v>9539.7072000000007</v>
      </c>
      <c r="X20" s="508">
        <f>'Proy 2022 vs 2019'!D19*Z$4</f>
        <v>8394.9423360000001</v>
      </c>
      <c r="Y20" s="613"/>
      <c r="Z20" s="580">
        <f>Y20/W20</f>
        <v>0</v>
      </c>
      <c r="AA20" s="508">
        <f>'Proy 2022 vs 2019'!C19*AD$4</f>
        <v>13117.097400000001</v>
      </c>
      <c r="AB20" s="508">
        <f>'Proy 2022 vs 2019'!D19*AD$4</f>
        <v>11543.045712000001</v>
      </c>
      <c r="AC20" s="613"/>
      <c r="AD20" s="580">
        <f>AC20/AA20</f>
        <v>0</v>
      </c>
      <c r="AE20" s="494">
        <f>C20+G20+K20+O20+S20+W20+AA20</f>
        <v>61997.516400000008</v>
      </c>
      <c r="AF20" s="489">
        <f>D20+H20+L20+P20+T20+X20+AB20</f>
        <v>52468.389600000002</v>
      </c>
      <c r="AG20" s="607">
        <f>E20+I20+M20+Q20+U20+Y20+AC20</f>
        <v>0</v>
      </c>
      <c r="AH20" s="590">
        <f>AG20/AE20</f>
        <v>0</v>
      </c>
      <c r="AI20" s="508">
        <f>'Proy 2022 vs 2019'!H19*AL$4</f>
        <v>6925.6139999999996</v>
      </c>
      <c r="AJ20" s="526">
        <f>'Proy 2022 vs 2019'!I19*AL$4</f>
        <v>6094.5403199999992</v>
      </c>
      <c r="AK20" s="579"/>
      <c r="AL20" s="580">
        <f>AK20/AI20</f>
        <v>0</v>
      </c>
      <c r="AM20" s="508">
        <f>'Proy 2022 vs 2019'!H19*AP$4</f>
        <v>6925.6139999999996</v>
      </c>
      <c r="AN20" s="508">
        <f>'Proy 2022 vs 2019'!I19*AP$4</f>
        <v>6094.5403199999992</v>
      </c>
      <c r="AO20" s="579"/>
      <c r="AP20" s="580">
        <f>AO20/AM20</f>
        <v>0</v>
      </c>
      <c r="AQ20" s="508">
        <f>'Proy 2022 vs 2019'!H19*AT$4</f>
        <v>6925.6139999999996</v>
      </c>
      <c r="AR20" s="508">
        <f>'Proy 2022 vs 2019'!I19*AT$4</f>
        <v>6094.5403199999992</v>
      </c>
      <c r="AS20" s="579"/>
      <c r="AT20" s="580">
        <f>AS20/AQ20</f>
        <v>0</v>
      </c>
      <c r="AU20" s="508">
        <f>'Proy 2022 vs 2019'!H19*AX$4</f>
        <v>6925.6139999999996</v>
      </c>
      <c r="AV20" s="508">
        <f>'Proy 2022 vs 2019'!I19*AX$4</f>
        <v>6094.5403199999992</v>
      </c>
      <c r="AW20" s="579"/>
      <c r="AX20" s="580">
        <f>AW20/AU20</f>
        <v>0</v>
      </c>
      <c r="AY20" s="508">
        <f>'Proy 2022 vs 2019'!H19*BB$4</f>
        <v>8079.8830000000007</v>
      </c>
      <c r="AZ20" s="508">
        <f>'Proy 2022 vs 2019'!I19*BB$4</f>
        <v>7110.2970400000004</v>
      </c>
      <c r="BA20" s="579"/>
      <c r="BB20" s="580">
        <f>BA20/AY20</f>
        <v>0</v>
      </c>
      <c r="BC20" s="508">
        <f>'Proy 2022 vs 2019'!H19*BF$4</f>
        <v>9234.152</v>
      </c>
      <c r="BD20" s="508">
        <f>'Proy 2022 vs 2019'!I19*BF$4</f>
        <v>8126.0537599999998</v>
      </c>
      <c r="BE20" s="579"/>
      <c r="BF20" s="580">
        <f>BE20/BC20</f>
        <v>0</v>
      </c>
      <c r="BG20" s="508">
        <f>'Proy 2022 vs 2019'!H19*BJ$4</f>
        <v>12696.958999999999</v>
      </c>
      <c r="BH20" s="508">
        <f>'Proy 2022 vs 2019'!I19*BJ$4</f>
        <v>11173.323919999999</v>
      </c>
      <c r="BI20" s="579"/>
      <c r="BJ20" s="580">
        <f>BI20/BG20</f>
        <v>0</v>
      </c>
      <c r="BK20" s="494">
        <f>AI20+AM20+AQ20+AU20+AY20+BC20+BG20</f>
        <v>57713.45</v>
      </c>
      <c r="BL20" s="489">
        <f>AJ20+AN20+AR20+AV20+AZ20+BD20+BH20</f>
        <v>50787.835999999996</v>
      </c>
      <c r="BM20" s="608">
        <f>AK20+AO20+AS20+AW20+BA20+BE20+BI20</f>
        <v>0</v>
      </c>
      <c r="BN20" s="590">
        <f>BM20/BK20</f>
        <v>0</v>
      </c>
      <c r="BO20" s="508">
        <f>'Proy 2022 vs 2019'!M19*BR$4</f>
        <v>8223.4439999999995</v>
      </c>
      <c r="BP20" s="508">
        <f>'Proy 2022 vs 2019'!N19*BR$4</f>
        <v>7236.6307200000001</v>
      </c>
      <c r="BQ20" s="579"/>
      <c r="BR20" s="580">
        <f>BQ20/BO20</f>
        <v>0</v>
      </c>
      <c r="BS20" s="508">
        <f>'Proy 2022 vs 2019'!M19*BV$4</f>
        <v>8223.4439999999995</v>
      </c>
      <c r="BT20" s="508">
        <f>'Proy 2022 vs 2019'!N19*BV$4</f>
        <v>7236.6307200000001</v>
      </c>
      <c r="BU20" s="579"/>
      <c r="BV20" s="580">
        <f>BU20/BS20</f>
        <v>0</v>
      </c>
      <c r="BW20" s="508">
        <f>'Proy 2022 vs 2019'!M19*BZ$4</f>
        <v>8223.4439999999995</v>
      </c>
      <c r="BX20" s="508">
        <f>'Proy 2022 vs 2019'!N19*BZ$4</f>
        <v>7236.6307200000001</v>
      </c>
      <c r="BY20" s="579"/>
      <c r="BZ20" s="580">
        <f>BY20/BW20</f>
        <v>0</v>
      </c>
      <c r="CA20" s="508">
        <f>'Proy 2022 vs 2019'!M19*CD$4</f>
        <v>8223.4439999999995</v>
      </c>
      <c r="CB20" s="508">
        <f>'Proy 2022 vs 2019'!N19*CD$4</f>
        <v>7236.6307200000001</v>
      </c>
      <c r="CC20" s="579"/>
      <c r="CD20" s="580">
        <f>CC20/CA20</f>
        <v>0</v>
      </c>
      <c r="CE20" s="508">
        <f>'Proy 2022 vs 2019'!M19*CH$4</f>
        <v>9594.018</v>
      </c>
      <c r="CF20" s="508">
        <f>'Proy 2022 vs 2019'!N19*CH$4</f>
        <v>8442.7358400000012</v>
      </c>
      <c r="CG20" s="579"/>
      <c r="CH20" s="580">
        <f>CG20/CE20</f>
        <v>0</v>
      </c>
      <c r="CI20" s="508">
        <f>'Proy 2022 vs 2019'!M19*CL$4</f>
        <v>10964.592000000001</v>
      </c>
      <c r="CJ20" s="508">
        <f>'Proy 2022 vs 2019'!N19*CL$4</f>
        <v>9648.8409599999995</v>
      </c>
      <c r="CK20" s="579"/>
      <c r="CL20" s="580">
        <f>CK20/CI20</f>
        <v>0</v>
      </c>
      <c r="CM20" s="508">
        <f>'Proy 2022 vs 2019'!M19*CP$4</f>
        <v>15076.314</v>
      </c>
      <c r="CN20" s="508">
        <f>'Proy 2022 vs 2019'!N19*CP$4</f>
        <v>13267.15632</v>
      </c>
      <c r="CO20" s="579"/>
      <c r="CP20" s="580">
        <f>CO20/CM20</f>
        <v>0</v>
      </c>
      <c r="CQ20" s="494">
        <f>BO20+BS20+BW20+CA20+CE20+CI20+CM20</f>
        <v>68528.7</v>
      </c>
      <c r="CR20" s="489">
        <f>BP20+BT20+BX20+CB20+CF20+CJ20+CN20</f>
        <v>60305.256000000001</v>
      </c>
      <c r="CS20" s="608">
        <f>BQ20+BU20+BY20+CC20+CG20+CK20+CO20</f>
        <v>0</v>
      </c>
      <c r="CT20" s="590">
        <f>CS20/CQ20</f>
        <v>0</v>
      </c>
      <c r="CU20" s="508">
        <f>'Proy 2022 vs 2019'!R19*CX$4</f>
        <v>7995.33</v>
      </c>
      <c r="CV20" s="508">
        <f>'Proy 2022 vs 2019'!S19*CX$4</f>
        <v>7595.5634999999993</v>
      </c>
      <c r="CW20" s="579"/>
      <c r="CX20" s="580">
        <f>CW20/CU20</f>
        <v>0</v>
      </c>
      <c r="CY20" s="508">
        <f>'Proy 2022 vs 2019'!R19*DB$4</f>
        <v>7995.33</v>
      </c>
      <c r="CZ20" s="508">
        <f>'Proy 2022 vs 2019'!S19*DB$4</f>
        <v>7595.5634999999993</v>
      </c>
      <c r="DA20" s="579"/>
      <c r="DB20" s="580">
        <f>DA20/CY20</f>
        <v>0</v>
      </c>
      <c r="DC20" s="508">
        <f>'Proy 2022 vs 2019'!R19*DF$4</f>
        <v>7995.33</v>
      </c>
      <c r="DD20" s="508">
        <f>'Proy 2022 vs 2019'!S19*DF$4</f>
        <v>7595.5634999999993</v>
      </c>
      <c r="DE20" s="579"/>
      <c r="DF20" s="580">
        <f>DE20/DC20</f>
        <v>0</v>
      </c>
      <c r="DG20" s="508">
        <f>'Proy 2022 vs 2019'!R19*DJ$4</f>
        <v>7995.33</v>
      </c>
      <c r="DH20" s="508">
        <f>'Proy 2022 vs 2019'!S19*DJ$4</f>
        <v>7595.5634999999993</v>
      </c>
      <c r="DI20" s="579"/>
      <c r="DJ20" s="580">
        <f>DI20/DG20</f>
        <v>0</v>
      </c>
      <c r="DK20" s="508">
        <f>'Proy 2022 vs 2019'!R19*DN$4</f>
        <v>9327.8850000000002</v>
      </c>
      <c r="DL20" s="508">
        <f>'Proy 2022 vs 2019'!S19*DN$4</f>
        <v>8861.4907500000008</v>
      </c>
      <c r="DM20" s="579"/>
      <c r="DN20" s="580">
        <f>DM20/DK20</f>
        <v>0</v>
      </c>
      <c r="DO20" s="508">
        <f>'Proy 2022 vs 2019'!R19*DR$4</f>
        <v>10660.44</v>
      </c>
      <c r="DP20" s="508">
        <f>'Proy 2022 vs 2019'!S19*DR$4</f>
        <v>10127.418</v>
      </c>
      <c r="DQ20" s="579"/>
      <c r="DR20" s="580">
        <f>DQ20/DO20</f>
        <v>0</v>
      </c>
      <c r="DS20" s="508">
        <f>'Proy 2022 vs 2019'!R19*DV$4</f>
        <v>14658.105</v>
      </c>
      <c r="DT20" s="508">
        <f>'Proy 2022 vs 2019'!S19*DV$4</f>
        <v>13925.19975</v>
      </c>
      <c r="DU20" s="579"/>
      <c r="DV20" s="580">
        <f>DU20/DS20</f>
        <v>0</v>
      </c>
      <c r="DW20" s="494">
        <f>CU20+CY20+DC20+DG20+DK20+DO20+DS20</f>
        <v>66627.75</v>
      </c>
      <c r="DX20" s="489">
        <f>CV20+CZ20+DD20+DH20+DL20+DP20+DT20</f>
        <v>63296.362499999996</v>
      </c>
      <c r="DY20" s="589">
        <f>CW20+DA20+DE20+DI20+DM20+DQ20+DU20</f>
        <v>0</v>
      </c>
      <c r="DZ20" s="590">
        <f>DY20/DW20</f>
        <v>0</v>
      </c>
      <c r="EA20" s="508">
        <f>'Proy 2022 vs 2019'!AB19*ED$4</f>
        <v>8694.2111999999997</v>
      </c>
      <c r="EB20" s="508">
        <f>'Proy 2022 vs 2019'!AC19*ED$4</f>
        <v>8259.5006399999984</v>
      </c>
      <c r="EC20" s="613"/>
      <c r="ED20" s="580">
        <f>EC20/EA20</f>
        <v>0</v>
      </c>
      <c r="EE20" s="508">
        <f>'Proy 2022 vs 2019'!AB19*EH$4</f>
        <v>8694.2111999999997</v>
      </c>
      <c r="EF20" s="508">
        <f>'Proy 2022 vs 2019'!AC19*EH$4</f>
        <v>8259.5006399999984</v>
      </c>
      <c r="EG20" s="579"/>
      <c r="EH20" s="580">
        <f>EG20/EE20</f>
        <v>0</v>
      </c>
      <c r="EI20" s="508">
        <f>'Proy 2022 vs 2019'!AB19*EL$4</f>
        <v>8694.2111999999997</v>
      </c>
      <c r="EJ20" s="508">
        <f>'Proy 2022 vs 2019'!AC19*EL$4</f>
        <v>8259.5006399999984</v>
      </c>
      <c r="EK20" s="579"/>
      <c r="EL20" s="580">
        <f>EK20/EI20</f>
        <v>0</v>
      </c>
      <c r="EM20" s="508">
        <f>'Proy 2022 vs 2019'!AB19*EP$4</f>
        <v>8694.2111999999997</v>
      </c>
      <c r="EN20" s="508">
        <f>'Proy 2022 vs 2019'!AC19*EP$4</f>
        <v>8259.5006399999984</v>
      </c>
      <c r="EO20" s="579"/>
      <c r="EP20" s="580">
        <f>EO20/EM20</f>
        <v>0</v>
      </c>
      <c r="EQ20" s="508">
        <f>'Proy 2022 vs 2019'!AB19*ET$4</f>
        <v>10143.2464</v>
      </c>
      <c r="ER20" s="508">
        <f>'Proy 2022 vs 2019'!AC19*ET$4</f>
        <v>9636.0840800000005</v>
      </c>
      <c r="ES20" s="579"/>
      <c r="ET20" s="580">
        <f>ES20/EQ20</f>
        <v>0</v>
      </c>
      <c r="EU20" s="508">
        <f>'Proy 2022 vs 2019'!AB19*EX$4</f>
        <v>11592.2816</v>
      </c>
      <c r="EV20" s="508">
        <f>'Proy 2022 vs 2019'!AC19*EX$4</f>
        <v>11012.667519999999</v>
      </c>
      <c r="EW20" s="579"/>
      <c r="EX20" s="580">
        <f>EW20/EU20</f>
        <v>0</v>
      </c>
      <c r="EY20" s="508">
        <f>'Proy 2022 vs 2019'!AB19*FB$4</f>
        <v>15939.387199999999</v>
      </c>
      <c r="EZ20" s="508">
        <f>'Proy 2022 vs 2019'!AC19*FB$4</f>
        <v>15142.417839999998</v>
      </c>
      <c r="FA20" s="579"/>
      <c r="FB20" s="580">
        <f>FA20/EY20</f>
        <v>0</v>
      </c>
      <c r="FC20" s="494">
        <f>EA20+EE20+EI20+EM20+EQ20+EU20+EY20</f>
        <v>72451.759999999995</v>
      </c>
      <c r="FD20" s="489">
        <f>EB20+EF20+EJ20+EN20+ER20+EV20+EZ20</f>
        <v>68829.171999999991</v>
      </c>
      <c r="FE20" s="670">
        <f>EC20+EG20+EK20+EO20+ES20+EW20+FA20</f>
        <v>0</v>
      </c>
      <c r="FF20" s="663">
        <f>FE20/FC20</f>
        <v>0</v>
      </c>
      <c r="FG20" s="508">
        <f>'Proy 2022 vs 2019'!AG19*FJ$4</f>
        <v>12316.103999999999</v>
      </c>
      <c r="FH20" s="508">
        <f>'Proy 2022 vs 2019'!AH19*FJ$4</f>
        <v>12316.103999999999</v>
      </c>
      <c r="FI20" s="579"/>
      <c r="FJ20" s="580">
        <f>FI20/FG20</f>
        <v>0</v>
      </c>
      <c r="FK20" s="508">
        <f>'Proy 2022 vs 2019'!AG19*FN$4</f>
        <v>12316.103999999999</v>
      </c>
      <c r="FL20" s="508">
        <f>'Proy 2022 vs 2019'!AH19*FN$4</f>
        <v>12316.103999999999</v>
      </c>
      <c r="FM20" s="579"/>
      <c r="FN20" s="580">
        <f>FM20/FK20</f>
        <v>0</v>
      </c>
      <c r="FO20" s="508">
        <f>'Proy 2022 vs 2019'!AG19*FR$4</f>
        <v>12316.103999999999</v>
      </c>
      <c r="FP20" s="508">
        <f>'Proy 2022 vs 2019'!AH19*FR$4</f>
        <v>12316.103999999999</v>
      </c>
      <c r="FQ20" s="579"/>
      <c r="FR20" s="580">
        <f>FQ20/FO20</f>
        <v>0</v>
      </c>
      <c r="FS20" s="508">
        <f>'Proy 2022 vs 2019'!AG19*FV$4</f>
        <v>12316.103999999999</v>
      </c>
      <c r="FT20" s="508">
        <f>'Proy 2022 vs 2019'!AH19*FV$4</f>
        <v>12316.103999999999</v>
      </c>
      <c r="FU20" s="579"/>
      <c r="FV20" s="580">
        <f>FU20/FS20</f>
        <v>0</v>
      </c>
      <c r="FW20" s="508">
        <f>'Proy 2022 vs 2019'!AG19*FZ$4</f>
        <v>14368.788</v>
      </c>
      <c r="FX20" s="508">
        <f>'Proy 2022 vs 2019'!AH19*FZ$4</f>
        <v>14368.788</v>
      </c>
      <c r="FY20" s="579"/>
      <c r="FZ20" s="580">
        <f>FY20/FW20</f>
        <v>0</v>
      </c>
      <c r="GA20" s="508">
        <f>'Proy 2022 vs 2019'!AG19*GD$4</f>
        <v>16421.472000000002</v>
      </c>
      <c r="GB20" s="508">
        <f>'Proy 2022 vs 2019'!AH19*GD$4</f>
        <v>16421.472000000002</v>
      </c>
      <c r="GC20" s="579"/>
      <c r="GD20" s="580">
        <f>GC20/GA20</f>
        <v>0</v>
      </c>
      <c r="GE20" s="508">
        <f>'Proy 2022 vs 2019'!AG19*GH$4</f>
        <v>22579.524000000001</v>
      </c>
      <c r="GF20" s="508">
        <f>'Proy 2022 vs 2019'!AH19*GH$4</f>
        <v>22579.524000000001</v>
      </c>
      <c r="GG20" s="579"/>
      <c r="GH20" s="580">
        <f>GG20/GE20</f>
        <v>0</v>
      </c>
      <c r="GI20" s="494">
        <f>FG20+FK20+FO20+FS20+FW20+GA20+GE20</f>
        <v>102634.20000000001</v>
      </c>
      <c r="GJ20" s="489">
        <f>FH20+FL20+FP20+FT20+FX20+GB20+GF20</f>
        <v>102634.20000000001</v>
      </c>
      <c r="GK20" s="671">
        <f>FI20+FM20+FQ20+FU20+FY20+GC20+GG20</f>
        <v>0</v>
      </c>
      <c r="GL20" s="663">
        <f>GK20/GI20</f>
        <v>0</v>
      </c>
      <c r="GM20" s="508">
        <f>'Proy 2022 vs 2019'!AL19*GP$4</f>
        <v>10411.493999999999</v>
      </c>
      <c r="GN20" s="508">
        <f>'Proy 2022 vs 2019'!AM19*GP$4</f>
        <v>10411.493999999999</v>
      </c>
      <c r="GO20" s="579"/>
      <c r="GP20" s="580">
        <f>GO20/GM20</f>
        <v>0</v>
      </c>
      <c r="GQ20" s="508">
        <f>'Proy 2022 vs 2019'!AL19*GT$4</f>
        <v>10411.493999999999</v>
      </c>
      <c r="GR20" s="508">
        <f>'Proy 2022 vs 2019'!AM19*GT$4</f>
        <v>10411.493999999999</v>
      </c>
      <c r="GS20" s="579"/>
      <c r="GT20" s="580">
        <f>GS20/GQ20</f>
        <v>0</v>
      </c>
      <c r="GU20" s="508">
        <f>'Proy 2022 vs 2019'!AL19*GX$4</f>
        <v>10411.493999999999</v>
      </c>
      <c r="GV20" s="508">
        <f>'Proy 2022 vs 2019'!AM19*GX$4</f>
        <v>10411.493999999999</v>
      </c>
      <c r="GW20" s="579"/>
      <c r="GX20" s="580">
        <f>GW20/GU20</f>
        <v>0</v>
      </c>
      <c r="GY20" s="508">
        <f>'Proy 2022 vs 2019'!AL19*HB$4</f>
        <v>10411.493999999999</v>
      </c>
      <c r="GZ20" s="508">
        <f>'Proy 2022 vs 2019'!AM19*HB$4</f>
        <v>10411.493999999999</v>
      </c>
      <c r="HA20" s="579"/>
      <c r="HB20" s="580">
        <f>HA20/GY20</f>
        <v>0</v>
      </c>
      <c r="HC20" s="508">
        <f>'Proy 2022 vs 2019'!AL19*HF$4</f>
        <v>12146.743</v>
      </c>
      <c r="HD20" s="508">
        <f>'Proy 2022 vs 2019'!AM19*HF$4</f>
        <v>12146.743</v>
      </c>
      <c r="HE20" s="579"/>
      <c r="HF20" s="580">
        <f>HE20/HC20</f>
        <v>0</v>
      </c>
      <c r="HG20" s="508">
        <f>'Proy 2022 vs 2019'!AL19*HJ$4</f>
        <v>13881.992</v>
      </c>
      <c r="HH20" s="508">
        <f>'Proy 2022 vs 2019'!AM19*HJ$4</f>
        <v>13881.992</v>
      </c>
      <c r="HI20" s="579"/>
      <c r="HJ20" s="580">
        <f>HI20/HG20</f>
        <v>0</v>
      </c>
      <c r="HK20" s="508">
        <f>'Proy 2022 vs 2019'!AL19*HN$4</f>
        <v>19087.738999999998</v>
      </c>
      <c r="HL20" s="508">
        <f>'Proy 2022 vs 2019'!AM19*HN$4</f>
        <v>19087.738999999998</v>
      </c>
      <c r="HM20" s="579"/>
      <c r="HN20" s="580">
        <f>HM20/HK20</f>
        <v>0</v>
      </c>
      <c r="HO20" s="494">
        <f>GM20+GQ20+GU20+GY20+HC20+HG20+HK20</f>
        <v>86762.45</v>
      </c>
      <c r="HP20" s="489">
        <f>GN20+GR20+GV20+GZ20+HD20+HH20+HL20</f>
        <v>86762.45</v>
      </c>
      <c r="HQ20" s="671">
        <f>GO20+GS20+GW20+HA20+HE20+HI20+HM20</f>
        <v>0</v>
      </c>
      <c r="HR20" s="663">
        <f>HQ20/HO20</f>
        <v>0</v>
      </c>
      <c r="HS20" s="508">
        <f>'Proy 2022 vs 2019'!AL19*HV$4</f>
        <v>10411.493999999999</v>
      </c>
      <c r="HT20" s="508">
        <f>'Proy 2022 vs 2019'!AM19*HV$4</f>
        <v>10411.493999999999</v>
      </c>
      <c r="HU20" s="579"/>
      <c r="HV20" s="580">
        <f>HU20/HS20</f>
        <v>0</v>
      </c>
      <c r="HW20" s="508">
        <f>'Proy 2022 vs 2019'!AL19*HZ$4</f>
        <v>10411.493999999999</v>
      </c>
      <c r="HX20" s="508">
        <f>'Proy 2022 vs 2019'!AM19*HZ$4</f>
        <v>10411.493999999999</v>
      </c>
      <c r="HY20" s="579"/>
      <c r="HZ20" s="580">
        <f>HY20/HW20</f>
        <v>0</v>
      </c>
      <c r="IA20" s="508">
        <f>'Proy 2022 vs 2019'!AL19*ID$4</f>
        <v>10411.493999999999</v>
      </c>
      <c r="IB20" s="508">
        <f>'Proy 2022 vs 2019'!AM19*ID$4</f>
        <v>10411.493999999999</v>
      </c>
      <c r="IC20" s="579"/>
      <c r="ID20" s="580">
        <f>IC20/IA20</f>
        <v>0</v>
      </c>
      <c r="IE20" s="508">
        <f>'Proy 2022 vs 2019'!AL19*IH$4</f>
        <v>10411.493999999999</v>
      </c>
      <c r="IF20" s="508">
        <f>'Proy 2022 vs 2019'!AM19*IH$4</f>
        <v>10411.493999999999</v>
      </c>
      <c r="IG20" s="579"/>
      <c r="IH20" s="580">
        <f>IG20/IE20</f>
        <v>0</v>
      </c>
      <c r="II20" s="508">
        <f>'Proy 2022 vs 2019'!AL19*IL$4</f>
        <v>12146.743</v>
      </c>
      <c r="IJ20" s="508">
        <f>'Proy 2022 vs 2019'!AM19*IL$4</f>
        <v>12146.743</v>
      </c>
      <c r="IK20" s="579"/>
      <c r="IL20" s="580">
        <f>IK20/II20</f>
        <v>0</v>
      </c>
      <c r="IM20" s="508">
        <f>'Proy 2022 vs 2019'!AL19*IP$4</f>
        <v>13881.992</v>
      </c>
      <c r="IN20" s="508">
        <f>'Proy 2022 vs 2019'!AM19*IP$4</f>
        <v>13881.992</v>
      </c>
      <c r="IO20" s="579"/>
      <c r="IP20" s="580">
        <f>IO20/IM20</f>
        <v>0</v>
      </c>
      <c r="IQ20" s="508">
        <f>'Proy 2022 vs 2019'!AL19*IT$4</f>
        <v>19087.738999999998</v>
      </c>
      <c r="IR20" s="508">
        <f>'Proy 2022 vs 2019'!AM19*IT$4</f>
        <v>19087.738999999998</v>
      </c>
      <c r="IS20" s="579"/>
      <c r="IT20" s="580">
        <f>IS20/IQ20</f>
        <v>0</v>
      </c>
      <c r="IU20" s="494">
        <f>HS20+HW20+IA20+IE20+II20+IM20+IQ20</f>
        <v>86762.45</v>
      </c>
      <c r="IV20" s="489">
        <f>HT20+HX20+IB20+IF20+IJ20+IN20+IR20</f>
        <v>86762.45</v>
      </c>
      <c r="IW20" s="662">
        <f>HU20+HY20+IC20+IG20+IK20+IO20+IS20</f>
        <v>0</v>
      </c>
      <c r="IX20" s="663">
        <f>IW20/IU20</f>
        <v>0</v>
      </c>
      <c r="IY20" s="508">
        <f>'Proy 2022 vs 2019'!BA19*JB$4</f>
        <v>11418.7284</v>
      </c>
      <c r="IZ20" s="508">
        <f>'Proy 2022 vs 2019'!BB19*JB$4</f>
        <v>12560.60124</v>
      </c>
      <c r="JA20" s="613"/>
      <c r="JB20" s="580">
        <f>JA20/IY20</f>
        <v>0</v>
      </c>
      <c r="JC20" s="508">
        <f>'Proy 2022 vs 2019'!BA19*JF$4</f>
        <v>11418.7284</v>
      </c>
      <c r="JD20" s="508">
        <f>'Proy 2022 vs 2019'!BB19*JF$4</f>
        <v>12560.60124</v>
      </c>
      <c r="JE20" s="613"/>
      <c r="JF20" s="580">
        <f>JE20/JC20</f>
        <v>0</v>
      </c>
      <c r="JG20" s="508">
        <f>'Proy 2022 vs 2019'!BA19*JJ$4</f>
        <v>11418.7284</v>
      </c>
      <c r="JH20" s="508">
        <f>'Proy 2022 vs 2019'!BB19*JJ$4</f>
        <v>12560.60124</v>
      </c>
      <c r="JI20" s="613"/>
      <c r="JJ20" s="580">
        <f>JI20/JG20</f>
        <v>0</v>
      </c>
      <c r="JK20" s="508">
        <f>'Proy 2022 vs 2019'!BA19*JN$4</f>
        <v>11418.7284</v>
      </c>
      <c r="JL20" s="508">
        <f>'Proy 2022 vs 2019'!BB19*JN$4</f>
        <v>12560.60124</v>
      </c>
      <c r="JM20" s="613"/>
      <c r="JN20" s="580">
        <f>JM20/JK20</f>
        <v>0</v>
      </c>
      <c r="JO20" s="508">
        <f>'Proy 2022 vs 2019'!BA19*JR$4</f>
        <v>13321.849800000002</v>
      </c>
      <c r="JP20" s="508">
        <f>'Proy 2022 vs 2019'!BB19*JR$4</f>
        <v>14654.034780000004</v>
      </c>
      <c r="JQ20" s="613"/>
      <c r="JR20" s="580">
        <f>JQ20/JO20</f>
        <v>0</v>
      </c>
      <c r="JS20" s="508">
        <f>'Proy 2022 vs 2019'!BA19*JV$4</f>
        <v>15224.971200000002</v>
      </c>
      <c r="JT20" s="508">
        <f>'Proy 2022 vs 2019'!BB19*JV$4</f>
        <v>16747.468320000004</v>
      </c>
      <c r="JU20" s="613"/>
      <c r="JV20" s="580">
        <f>JU20/JS20</f>
        <v>0</v>
      </c>
      <c r="JW20" s="508">
        <f>'Proy 2022 vs 2019'!BA19*JZ$4</f>
        <v>20934.3354</v>
      </c>
      <c r="JX20" s="508">
        <f>'Proy 2022 vs 2019'!BB19*JZ$4</f>
        <v>23027.768940000002</v>
      </c>
      <c r="JY20" s="613"/>
      <c r="JZ20" s="580">
        <f>JY20/JW20</f>
        <v>0</v>
      </c>
      <c r="KA20" s="494">
        <f>IY20+JC20+JG20+JK20+JO20+JS20+JW20</f>
        <v>95156.07</v>
      </c>
      <c r="KB20" s="489">
        <f>IZ20+JD20+JH20+JL20+JP20+JT20+JX20</f>
        <v>104671.677</v>
      </c>
      <c r="KC20" s="607">
        <f>JA20+JE20+JI20+JM20+JQ20+JU20+JY20</f>
        <v>0</v>
      </c>
      <c r="KD20" s="590">
        <f>KC20/KA20</f>
        <v>0</v>
      </c>
      <c r="KE20" s="508">
        <f>'Proy 2022 vs 2019'!BF19*KH$4</f>
        <v>12725.4792</v>
      </c>
      <c r="KF20" s="508">
        <f>'Proy 2022 vs 2019'!BG19*KH$4</f>
        <v>13998.027120000001</v>
      </c>
      <c r="KG20" s="579"/>
      <c r="KH20" s="580">
        <f>KG20/KE20</f>
        <v>0</v>
      </c>
      <c r="KI20" s="508">
        <f>'Proy 2022 vs 2019'!BF19*KL$4</f>
        <v>12725.4792</v>
      </c>
      <c r="KJ20" s="508">
        <f>'Proy 2022 vs 2019'!BG19*KL$4</f>
        <v>13998.027120000001</v>
      </c>
      <c r="KK20" s="579"/>
      <c r="KL20" s="580">
        <f>KK20/KI20</f>
        <v>0</v>
      </c>
      <c r="KM20" s="508">
        <f>'Proy 2022 vs 2019'!BF19*KP$4</f>
        <v>12725.4792</v>
      </c>
      <c r="KN20" s="508">
        <f>'Proy 2022 vs 2019'!BG19*KP$4</f>
        <v>13998.027120000001</v>
      </c>
      <c r="KO20" s="579"/>
      <c r="KP20" s="580">
        <f>KO20/KM20</f>
        <v>0</v>
      </c>
      <c r="KQ20" s="508">
        <f>'Proy 2022 vs 2019'!BF19*KT$4</f>
        <v>12725.4792</v>
      </c>
      <c r="KR20" s="508">
        <f>'Proy 2022 vs 2019'!BG19*KT$4</f>
        <v>13998.027120000001</v>
      </c>
      <c r="KS20" s="579"/>
      <c r="KT20" s="580">
        <f>KS20/KQ20</f>
        <v>0</v>
      </c>
      <c r="KU20" s="508">
        <f>'Proy 2022 vs 2019'!BF19*KX$4</f>
        <v>14846.392400000002</v>
      </c>
      <c r="KV20" s="508">
        <f>'Proy 2022 vs 2019'!BG19*KX$4</f>
        <v>16331.031640000003</v>
      </c>
      <c r="KW20" s="579"/>
      <c r="KX20" s="580">
        <f>KW20/KU20</f>
        <v>0</v>
      </c>
      <c r="KY20" s="508">
        <f>'Proy 2022 vs 2019'!BF19*LB$4</f>
        <v>16967.3056</v>
      </c>
      <c r="KZ20" s="508">
        <f>'Proy 2022 vs 2019'!BG19*LB$4</f>
        <v>18664.036160000003</v>
      </c>
      <c r="LA20" s="579"/>
      <c r="LB20" s="580">
        <f>LA20/KY20</f>
        <v>0</v>
      </c>
      <c r="LC20" s="508">
        <f>'Proy 2022 vs 2019'!BF19*LF$4</f>
        <v>23330.0452</v>
      </c>
      <c r="LD20" s="508">
        <f>'Proy 2022 vs 2019'!BG19*LF$4</f>
        <v>25663.049720000003</v>
      </c>
      <c r="LE20" s="579"/>
      <c r="LF20" s="580">
        <f>LE20/LC20</f>
        <v>0</v>
      </c>
      <c r="LG20" s="494">
        <f>KE20+KI20+KM20+KQ20+KU20+KY20+LC20</f>
        <v>106045.66</v>
      </c>
      <c r="LH20" s="489">
        <f>KF20+KJ20+KN20+KR20+KV20+KZ20+LD20</f>
        <v>116650.22600000002</v>
      </c>
      <c r="LI20" s="608">
        <f>KG20+KK20+KO20+KS20+KW20+LA20+LE20</f>
        <v>0</v>
      </c>
      <c r="LJ20" s="590">
        <f>LI20/LG20</f>
        <v>0</v>
      </c>
      <c r="LK20" s="508">
        <f>'Proy 2022 vs 2019'!BK19*LN$4</f>
        <v>12272.0928</v>
      </c>
      <c r="LL20" s="508">
        <f>'Proy 2022 vs 2019'!BL19*LN$4</f>
        <v>9817.6742400000003</v>
      </c>
      <c r="LM20" s="579"/>
      <c r="LN20" s="580">
        <f>LM20/LK20</f>
        <v>0</v>
      </c>
      <c r="LO20" s="508">
        <f>'Proy 2022 vs 2019'!BK19*LR$4</f>
        <v>12272.0928</v>
      </c>
      <c r="LP20" s="508">
        <f>'Proy 2022 vs 2019'!BL19*LR$4</f>
        <v>9817.6742400000003</v>
      </c>
      <c r="LQ20" s="579"/>
      <c r="LR20" s="580">
        <f>LQ20/LO20</f>
        <v>0</v>
      </c>
      <c r="LS20" s="508">
        <f>'Proy 2022 vs 2019'!BK19*LV$4</f>
        <v>12272.0928</v>
      </c>
      <c r="LT20" s="508">
        <f>'Proy 2022 vs 2019'!BL19*LV$4</f>
        <v>9817.6742400000003</v>
      </c>
      <c r="LU20" s="579"/>
      <c r="LV20" s="580">
        <f>LU20/LS20</f>
        <v>0</v>
      </c>
      <c r="LW20" s="508">
        <f>'Proy 2022 vs 2019'!BK19*LZ$4</f>
        <v>12272.0928</v>
      </c>
      <c r="LX20" s="508">
        <f>'Proy 2022 vs 2019'!BL19*LZ$4</f>
        <v>9817.6742400000003</v>
      </c>
      <c r="LY20" s="579"/>
      <c r="LZ20" s="580">
        <f>LY20/LW20</f>
        <v>0</v>
      </c>
      <c r="MA20" s="508">
        <f>'Proy 2022 vs 2019'!BK19*MD$4</f>
        <v>14317.441600000002</v>
      </c>
      <c r="MB20" s="508">
        <f>'Proy 2022 vs 2019'!BL19*MD$4</f>
        <v>11453.953280000002</v>
      </c>
      <c r="MC20" s="579"/>
      <c r="MD20" s="580">
        <f>MC20/MA20</f>
        <v>0</v>
      </c>
      <c r="ME20" s="508">
        <f>'Proy 2022 vs 2019'!BK19*MH$4</f>
        <v>16362.7904</v>
      </c>
      <c r="MF20" s="508">
        <f>'Proy 2022 vs 2019'!BL19*MH$4</f>
        <v>13090.232320000001</v>
      </c>
      <c r="MG20" s="579"/>
      <c r="MH20" s="580">
        <f>MG20/ME20</f>
        <v>0</v>
      </c>
      <c r="MI20" s="508">
        <f>'Proy 2022 vs 2019'!BK19*ML$4</f>
        <v>22498.836800000001</v>
      </c>
      <c r="MJ20" s="508">
        <f>'Proy 2022 vs 2019'!BL19*ML$4</f>
        <v>17999.069440000003</v>
      </c>
      <c r="MK20" s="579"/>
      <c r="ML20" s="580">
        <f>MK20/MI20</f>
        <v>0</v>
      </c>
      <c r="MM20" s="494">
        <f>LK20+LO20+LS20+LW20+MA20+ME20+MI20</f>
        <v>102267.44</v>
      </c>
      <c r="MN20" s="489">
        <f>LL20+LP20+LT20+LX20+MB20+MF20+MJ20</f>
        <v>81813.952000000005</v>
      </c>
      <c r="MO20" s="608">
        <f>LM20+LQ20+LU20+LY20+MC20+MG20+MK20</f>
        <v>0</v>
      </c>
      <c r="MP20" s="590">
        <f>MO20/MM20</f>
        <v>0</v>
      </c>
      <c r="MQ20" s="508">
        <f>'Proy 2022 vs 2019'!BP19*MT$4</f>
        <v>10858.480799999999</v>
      </c>
      <c r="MR20" s="508">
        <f>'Proy 2022 vs 2019'!BQ19*MT$4</f>
        <v>8686.7846399999999</v>
      </c>
      <c r="MS20" s="579"/>
      <c r="MT20" s="580">
        <f>MS20/MQ20</f>
        <v>0</v>
      </c>
      <c r="MU20" s="508">
        <f>'Proy 2022 vs 2019'!BP19*MX$4</f>
        <v>10858.480799999999</v>
      </c>
      <c r="MV20" s="508">
        <f>'Proy 2022 vs 2019'!BQ19*MX$4</f>
        <v>8686.7846399999999</v>
      </c>
      <c r="MW20" s="579"/>
      <c r="MX20" s="580">
        <f>MW20/MU20</f>
        <v>0</v>
      </c>
      <c r="MY20" s="508">
        <f>'Proy 2022 vs 2019'!BP19*NB$4</f>
        <v>10858.480799999999</v>
      </c>
      <c r="MZ20" s="508">
        <f>'Proy 2022 vs 2019'!BQ19*NB$4</f>
        <v>8686.7846399999999</v>
      </c>
      <c r="NA20" s="579"/>
      <c r="NB20" s="580">
        <f>NA20/MY20</f>
        <v>0</v>
      </c>
      <c r="NC20" s="508">
        <f>'Proy 2022 vs 2019'!BP19*NF$4</f>
        <v>10858.480799999999</v>
      </c>
      <c r="ND20" s="508">
        <f>'Proy 2022 vs 2019'!BQ19*NF$4</f>
        <v>8686.7846399999999</v>
      </c>
      <c r="NE20" s="579"/>
      <c r="NF20" s="580">
        <f>NE20/NC20</f>
        <v>0</v>
      </c>
      <c r="NG20" s="508">
        <f>'Proy 2022 vs 2019'!BP19*NJ$4</f>
        <v>12668.2276</v>
      </c>
      <c r="NH20" s="508">
        <f>'Proy 2022 vs 2019'!BQ19*NJ$4</f>
        <v>10134.582080000002</v>
      </c>
      <c r="NI20" s="579"/>
      <c r="NJ20" s="580">
        <f>NI20/NG20</f>
        <v>0</v>
      </c>
      <c r="NK20" s="508">
        <f>'Proy 2022 vs 2019'!BP19*NN$4</f>
        <v>14477.974399999999</v>
      </c>
      <c r="NL20" s="508">
        <f>'Proy 2022 vs 2019'!BQ19*NN$4</f>
        <v>11582.37952</v>
      </c>
      <c r="NM20" s="579"/>
      <c r="NN20" s="580">
        <f>NM20/NK20</f>
        <v>0</v>
      </c>
      <c r="NO20" s="508">
        <f>'Proy 2022 vs 2019'!BP19*NR$4</f>
        <v>19907.214799999998</v>
      </c>
      <c r="NP20" s="508">
        <f>'Proy 2022 vs 2019'!BQ19*NR$4</f>
        <v>15925.771840000001</v>
      </c>
      <c r="NQ20" s="579"/>
      <c r="NR20" s="580">
        <f>NQ20/NO20</f>
        <v>0</v>
      </c>
      <c r="NS20" s="494">
        <f>MQ20+MU20+MY20+NC20+NG20+NK20+NO20</f>
        <v>90487.34</v>
      </c>
      <c r="NT20" s="489">
        <f>MR20+MV20+MZ20+ND20+NH20+NL20+NP20</f>
        <v>72389.872000000003</v>
      </c>
      <c r="NU20" s="589">
        <f>MS20+MW20+NA20+NE20+NI20+NM20+NQ20</f>
        <v>0</v>
      </c>
      <c r="NV20" s="590">
        <f>NU20/NS20</f>
        <v>0</v>
      </c>
      <c r="NW20" s="508">
        <f>'Proy 2022 vs 2019'!BU19*NZ$4</f>
        <v>12951.109200000001</v>
      </c>
      <c r="NX20" s="508">
        <f>'Proy 2022 vs 2019'!BV19*NZ$4</f>
        <v>10360.887360000001</v>
      </c>
      <c r="NY20" s="579"/>
      <c r="NZ20" s="580">
        <f>NY20/NW20</f>
        <v>0</v>
      </c>
      <c r="OA20" s="508">
        <f>'Proy 2022 vs 2019'!BU19*OD$4</f>
        <v>12951.109200000001</v>
      </c>
      <c r="OB20" s="508">
        <f>'Proy 2022 vs 2019'!BV19*OD$4</f>
        <v>10360.887360000001</v>
      </c>
      <c r="OC20" s="579"/>
      <c r="OD20" s="580">
        <f>OC20/OA20</f>
        <v>0</v>
      </c>
      <c r="OE20" s="508">
        <f>'Proy 2022 vs 2019'!BU19*OH$4</f>
        <v>12951.109200000001</v>
      </c>
      <c r="OF20" s="508">
        <f>'Proy 2022 vs 2019'!BV19*OH$4</f>
        <v>10360.887360000001</v>
      </c>
      <c r="OG20" s="579"/>
      <c r="OH20" s="580">
        <f>OG20/OE20</f>
        <v>0</v>
      </c>
      <c r="OI20" s="508">
        <f>'Proy 2022 vs 2019'!BU19*OL$4</f>
        <v>12951.109200000001</v>
      </c>
      <c r="OJ20" s="508">
        <f>'Proy 2022 vs 2019'!BV19*OL$4</f>
        <v>10360.887360000001</v>
      </c>
      <c r="OK20" s="579"/>
      <c r="OL20" s="580">
        <f>OK20/OI20</f>
        <v>0</v>
      </c>
      <c r="OM20" s="508">
        <f>'Proy 2022 vs 2019'!BU19*OP$4</f>
        <v>15109.627400000001</v>
      </c>
      <c r="ON20" s="508">
        <f>'Proy 2022 vs 2019'!BV19*OP$4</f>
        <v>12087.701920000001</v>
      </c>
      <c r="OO20" s="579"/>
      <c r="OP20" s="580">
        <f>OO20/OM20</f>
        <v>0</v>
      </c>
      <c r="OQ20" s="508">
        <f>'Proy 2022 vs 2019'!BU19*OT$4</f>
        <v>17268.1456</v>
      </c>
      <c r="OR20" s="508">
        <f>'Proy 2022 vs 2019'!BV19*OT$4</f>
        <v>13814.51648</v>
      </c>
      <c r="OS20" s="579"/>
      <c r="OT20" s="580">
        <f>OS20/OQ20</f>
        <v>0</v>
      </c>
      <c r="OU20" s="508">
        <f>'Proy 2022 vs 2019'!BU19*OX$4</f>
        <v>23743.700199999999</v>
      </c>
      <c r="OV20" s="508">
        <f>'Proy 2022 vs 2019'!BV19*OX$4</f>
        <v>18994.960160000002</v>
      </c>
      <c r="OW20" s="579"/>
      <c r="OX20" s="580">
        <f>OW20/OU20</f>
        <v>0</v>
      </c>
      <c r="OY20" s="494">
        <f>NW20+OA20+OE20+OI20+OM20+OQ20+OU20</f>
        <v>107925.91</v>
      </c>
      <c r="OZ20" s="489">
        <f>NX20+OB20+OF20+OJ20+ON20+OR20+OV20</f>
        <v>86340.728000000003</v>
      </c>
      <c r="PA20" s="589">
        <f>NY20+OC20+OG20+OK20+OO20+OS20+OW20</f>
        <v>0</v>
      </c>
      <c r="PB20" s="590">
        <f>PA20/OY20</f>
        <v>0</v>
      </c>
      <c r="PC20" s="508">
        <f>'Proy 2022 vs 2019'!CE19*PF$4</f>
        <v>14263.996799999999</v>
      </c>
      <c r="PD20" s="508">
        <f>'Proy 2022 vs 2019'!CF19*PF$4</f>
        <v>11696.477375999999</v>
      </c>
      <c r="PE20" s="613"/>
      <c r="PF20" s="580">
        <f>PE20/PC20</f>
        <v>0</v>
      </c>
      <c r="PG20" s="508">
        <f>'Proy 2022 vs 2019'!CE19*PJ$4</f>
        <v>14263.996799999999</v>
      </c>
      <c r="PH20" s="508">
        <f>'Proy 2022 vs 2019'!CF19*PJ$4</f>
        <v>11696.477375999999</v>
      </c>
      <c r="PI20" s="579"/>
      <c r="PJ20" s="580">
        <f>PI20/PG20</f>
        <v>0</v>
      </c>
      <c r="PK20" s="508">
        <f>'Proy 2022 vs 2019'!CE19*PN$4</f>
        <v>14263.996799999999</v>
      </c>
      <c r="PL20" s="508">
        <f>'Proy 2022 vs 2019'!CF19*PN$4</f>
        <v>11696.477375999999</v>
      </c>
      <c r="PM20" s="579"/>
      <c r="PN20" s="580">
        <f>PM20/PK20</f>
        <v>0</v>
      </c>
      <c r="PO20" s="508">
        <f>'Proy 2022 vs 2019'!CE19*PR$4</f>
        <v>14263.996799999999</v>
      </c>
      <c r="PP20" s="508">
        <f>'Proy 2022 vs 2019'!CF19*PR$4</f>
        <v>11696.477375999999</v>
      </c>
      <c r="PQ20" s="579"/>
      <c r="PR20" s="580">
        <f>PQ20/PO20</f>
        <v>0</v>
      </c>
      <c r="PS20" s="508">
        <f>'Proy 2022 vs 2019'!CE19*PV$4</f>
        <v>16641.329600000001</v>
      </c>
      <c r="PT20" s="508">
        <f>'Proy 2022 vs 2019'!CF19*PV$4</f>
        <v>13645.890272000001</v>
      </c>
      <c r="PU20" s="579"/>
      <c r="PV20" s="580">
        <f>PU20/PS20</f>
        <v>0</v>
      </c>
      <c r="PW20" s="508">
        <f>'Proy 2022 vs 2019'!CE19*PZ$4</f>
        <v>19018.662400000001</v>
      </c>
      <c r="PX20" s="508">
        <f>'Proy 2022 vs 2019'!CF19*PZ$4</f>
        <v>15595.303167999999</v>
      </c>
      <c r="PY20" s="579"/>
      <c r="PZ20" s="580">
        <f>PY20/PW20</f>
        <v>0</v>
      </c>
      <c r="QA20" s="508">
        <f>'Proy 2022 vs 2019'!CE19*QD$4</f>
        <v>26150.660800000001</v>
      </c>
      <c r="QB20" s="508">
        <f>'Proy 2022 vs 2019'!CF19*QD$4</f>
        <v>21443.541856</v>
      </c>
      <c r="QC20" s="579"/>
      <c r="QD20" s="580">
        <f>QC20/QA20</f>
        <v>0</v>
      </c>
      <c r="QE20" s="494">
        <f>PC20+PG20+PK20+PO20+PS20+PW20+QA20</f>
        <v>118866.64</v>
      </c>
      <c r="QF20" s="489">
        <f>PD20+PH20+PL20+PP20+PT20+PX20+QB20</f>
        <v>97470.644799999995</v>
      </c>
      <c r="QG20" s="670">
        <f>PE20+PI20+PM20+PQ20+PU20+PY20+QC20</f>
        <v>0</v>
      </c>
      <c r="QH20" s="663">
        <f>QG20/QE20</f>
        <v>0</v>
      </c>
      <c r="QI20" s="508">
        <f>'Proy 2022 vs 2019'!CJ19*QL$4</f>
        <v>16403.3652</v>
      </c>
      <c r="QJ20" s="508">
        <f>'Proy 2022 vs 2019'!CK19*QL$4</f>
        <v>13450.759463999999</v>
      </c>
      <c r="QK20" s="579"/>
      <c r="QL20" s="580">
        <f>QK20/QI20</f>
        <v>0</v>
      </c>
      <c r="QM20" s="508">
        <f>'Proy 2022 vs 2019'!CJ19*QP$4</f>
        <v>16403.3652</v>
      </c>
      <c r="QN20" s="508">
        <f>'Proy 2022 vs 2019'!CK19*QP$4</f>
        <v>13450.759463999999</v>
      </c>
      <c r="QO20" s="579"/>
      <c r="QP20" s="580">
        <f>QO20/QM20</f>
        <v>0</v>
      </c>
      <c r="QQ20" s="508">
        <f>'Proy 2022 vs 2019'!CJ19*QT$4</f>
        <v>16403.3652</v>
      </c>
      <c r="QR20" s="508">
        <f>'Proy 2022 vs 2019'!CK19*QT$4</f>
        <v>13450.759463999999</v>
      </c>
      <c r="QS20" s="579"/>
      <c r="QT20" s="580">
        <f>QS20/QQ20</f>
        <v>0</v>
      </c>
      <c r="QU20" s="508">
        <f>'Proy 2022 vs 2019'!CJ19*QX$4</f>
        <v>16403.3652</v>
      </c>
      <c r="QV20" s="508">
        <f>'Proy 2022 vs 2019'!CK19*QX$4</f>
        <v>13450.759463999999</v>
      </c>
      <c r="QW20" s="579"/>
      <c r="QX20" s="580">
        <f>QW20/QU20</f>
        <v>0</v>
      </c>
      <c r="QY20" s="508">
        <f>'Proy 2022 vs 2019'!CJ19*RB$4</f>
        <v>19137.259399999999</v>
      </c>
      <c r="QZ20" s="508">
        <f>'Proy 2022 vs 2019'!CK19*RB$4</f>
        <v>15692.552708000001</v>
      </c>
      <c r="RA20" s="579"/>
      <c r="RB20" s="580">
        <f>RA20/QY20</f>
        <v>0</v>
      </c>
      <c r="RC20" s="508">
        <f>'Proy 2022 vs 2019'!CJ19*RF$4</f>
        <v>21871.153599999998</v>
      </c>
      <c r="RD20" s="508">
        <f>'Proy 2022 vs 2019'!CK19*RF$4</f>
        <v>17934.345952</v>
      </c>
      <c r="RE20" s="579"/>
      <c r="RF20" s="580">
        <f>RE20/RC20</f>
        <v>0</v>
      </c>
      <c r="RG20" s="508">
        <f>'Proy 2022 vs 2019'!CJ19*RJ$4</f>
        <v>30072.836199999998</v>
      </c>
      <c r="RH20" s="508">
        <f>'Proy 2022 vs 2019'!CK19*RJ$4</f>
        <v>24659.725683999997</v>
      </c>
      <c r="RI20" s="579"/>
      <c r="RJ20" s="580">
        <f>RI20/RG20</f>
        <v>0</v>
      </c>
      <c r="RK20" s="494">
        <f>QI20+QM20+QQ20+QU20+QY20+RC20+RG20</f>
        <v>136694.71</v>
      </c>
      <c r="RL20" s="489">
        <f>QJ20+QN20+QR20+QV20+QZ20+RD20+RH20</f>
        <v>112089.66219999999</v>
      </c>
      <c r="RM20" s="671">
        <f>QK20+QO20+QS20+QW20+RA20+RE20+RI20</f>
        <v>0</v>
      </c>
      <c r="RN20" s="663">
        <f>RM20/RK20</f>
        <v>0</v>
      </c>
      <c r="RO20" s="508">
        <f>'Proy 2022 vs 2019'!CO19*RR$4</f>
        <v>12776.25</v>
      </c>
      <c r="RP20" s="508">
        <f>'Proy 2022 vs 2019'!CP19*RR$4</f>
        <v>10476.525</v>
      </c>
      <c r="RQ20" s="579"/>
      <c r="RR20" s="580">
        <f>RQ20/RO20</f>
        <v>0</v>
      </c>
      <c r="RS20" s="508">
        <f>'Proy 2022 vs 2019'!CO19*RV$4</f>
        <v>12776.25</v>
      </c>
      <c r="RT20" s="508">
        <f>'Proy 2022 vs 2019'!CP19*RV$4</f>
        <v>10476.525</v>
      </c>
      <c r="RU20" s="579"/>
      <c r="RV20" s="580">
        <f>RU20/RS20</f>
        <v>0</v>
      </c>
      <c r="RW20" s="508">
        <f>'Proy 2022 vs 2019'!CO19*RZ$4</f>
        <v>12776.25</v>
      </c>
      <c r="RX20" s="508">
        <f>'Proy 2022 vs 2019'!CP19*RZ$4</f>
        <v>10476.525</v>
      </c>
      <c r="RY20" s="579"/>
      <c r="RZ20" s="580">
        <f>RY20/RW20</f>
        <v>0</v>
      </c>
      <c r="SA20" s="508">
        <f>'Proy 2022 vs 2019'!CO19*SD$4</f>
        <v>12776.25</v>
      </c>
      <c r="SB20" s="508">
        <f>'Proy 2022 vs 2019'!CP19*SD$4</f>
        <v>10476.525</v>
      </c>
      <c r="SC20" s="579"/>
      <c r="SD20" s="580">
        <f>SC20/SA20</f>
        <v>0</v>
      </c>
      <c r="SE20" s="508">
        <f>'Proy 2022 vs 2019'!CO19*SH$4</f>
        <v>14905.625000000002</v>
      </c>
      <c r="SF20" s="508">
        <f>'Proy 2022 vs 2019'!CP19*SH$4</f>
        <v>12222.612500000001</v>
      </c>
      <c r="SG20" s="579"/>
      <c r="SH20" s="580">
        <f>SG20/SE20</f>
        <v>0</v>
      </c>
      <c r="SI20" s="508">
        <f>'Proy 2022 vs 2019'!CO19*SL$4</f>
        <v>17035</v>
      </c>
      <c r="SJ20" s="508">
        <f>'Proy 2022 vs 2019'!CP19*SL$4</f>
        <v>13968.7</v>
      </c>
      <c r="SK20" s="579"/>
      <c r="SL20" s="580">
        <f>SK20/SI20</f>
        <v>0</v>
      </c>
      <c r="SM20" s="508">
        <f>'Proy 2022 vs 2019'!CO19*SP$4</f>
        <v>23423.125</v>
      </c>
      <c r="SN20" s="508">
        <f>'Proy 2022 vs 2019'!CP19*SP$4</f>
        <v>19206.962500000001</v>
      </c>
      <c r="SO20" s="579"/>
      <c r="SP20" s="580">
        <f>SO20/SM20</f>
        <v>0</v>
      </c>
      <c r="SQ20" s="494">
        <f>RO20+RS20+RW20+SA20+SE20+SI20+SM20</f>
        <v>106468.75</v>
      </c>
      <c r="SR20" s="489">
        <f>RP20+RT20+RX20+SB20+SF20+SJ20+SN20</f>
        <v>87304.375</v>
      </c>
      <c r="SS20" s="671">
        <f>RQ20+RU20+RY20+SC20+SG20+SK20+SO20</f>
        <v>0</v>
      </c>
      <c r="ST20" s="663">
        <f>SS20/SQ20</f>
        <v>0</v>
      </c>
      <c r="SU20" s="508">
        <f>'Proy 2022 vs 2019'!CT19*SX$4</f>
        <v>15775.048799999999</v>
      </c>
      <c r="SV20" s="508">
        <f>'Proy 2022 vs 2019'!CU19*SX$4</f>
        <v>10253.781719999999</v>
      </c>
      <c r="SW20" s="579"/>
      <c r="SX20" s="580">
        <f>SW20/SU20</f>
        <v>0</v>
      </c>
      <c r="SY20" s="508">
        <f>'Proy 2022 vs 2019'!CT19*TB$4</f>
        <v>15775.048799999999</v>
      </c>
      <c r="SZ20" s="508">
        <f>'Proy 2022 vs 2019'!CU19*TB$4</f>
        <v>10253.781719999999</v>
      </c>
      <c r="TA20" s="579"/>
      <c r="TB20" s="580">
        <f>TA20/SY20</f>
        <v>0</v>
      </c>
      <c r="TC20" s="508">
        <f>'Proy 2022 vs 2019'!CT19*TF$4</f>
        <v>15775.048799999999</v>
      </c>
      <c r="TD20" s="508">
        <f>'Proy 2022 vs 2019'!CU19*TF$4</f>
        <v>10253.781719999999</v>
      </c>
      <c r="TE20" s="579"/>
      <c r="TF20" s="580">
        <f>TE20/TC20</f>
        <v>0</v>
      </c>
      <c r="TG20" s="508">
        <f>'Proy 2022 vs 2019'!CT19*TJ$4</f>
        <v>15775.048799999999</v>
      </c>
      <c r="TH20" s="508">
        <f>'Proy 2022 vs 2019'!CU19*TJ$4</f>
        <v>10253.781719999999</v>
      </c>
      <c r="TI20" s="579"/>
      <c r="TJ20" s="580">
        <f>TI20/TG20</f>
        <v>0</v>
      </c>
      <c r="TK20" s="508">
        <f>'Proy 2022 vs 2019'!CT19*TN$4</f>
        <v>18404.223600000001</v>
      </c>
      <c r="TL20" s="508">
        <f>'Proy 2022 vs 2019'!CU19*TN$4</f>
        <v>11962.745340000001</v>
      </c>
      <c r="TM20" s="579"/>
      <c r="TN20" s="580">
        <f>TM20/TK20</f>
        <v>0</v>
      </c>
      <c r="TO20" s="508">
        <f>'Proy 2022 vs 2019'!CT19*TR$4</f>
        <v>21033.398399999998</v>
      </c>
      <c r="TP20" s="508">
        <f>'Proy 2022 vs 2019'!CU19*TR$4</f>
        <v>13671.70896</v>
      </c>
      <c r="TQ20" s="579"/>
      <c r="TR20" s="580">
        <f>TQ20/TO20</f>
        <v>0</v>
      </c>
      <c r="TS20" s="508">
        <f>'Proy 2022 vs 2019'!CT19*TV$4</f>
        <v>28920.922799999997</v>
      </c>
      <c r="TT20" s="508">
        <f>'Proy 2022 vs 2019'!CU19*TV$4</f>
        <v>18798.599819999999</v>
      </c>
      <c r="TU20" s="579"/>
      <c r="TV20" s="580">
        <f>TU20/TS20</f>
        <v>0</v>
      </c>
      <c r="TW20" s="494">
        <f>SU20+SY20+TC20+TG20+TK20+TO20+TS20</f>
        <v>131458.74</v>
      </c>
      <c r="TX20" s="489">
        <f>SV20+SZ20+TD20+TH20+TL20+TP20+TT20</f>
        <v>85448.180999999997</v>
      </c>
      <c r="TY20" s="662">
        <f>SW20+TA20+TE20+TI20+TM20+TQ20+TU20</f>
        <v>0</v>
      </c>
      <c r="TZ20" s="663">
        <f>TY20/TW20</f>
        <v>0</v>
      </c>
      <c r="UA20" s="508">
        <f>'Proy 2022 vs 2019'!DD19*UD$4</f>
        <v>18085.071599999999</v>
      </c>
      <c r="UB20" s="508">
        <f>'Proy 2022 vs 2019'!DE19*UD$4</f>
        <v>10670.192243999998</v>
      </c>
      <c r="UC20" s="613"/>
      <c r="UD20" s="580">
        <f>UC20/UA20</f>
        <v>0</v>
      </c>
      <c r="UE20" s="508">
        <f>'Proy 2022 vs 2019'!DD19*UH$4</f>
        <v>18085.071599999999</v>
      </c>
      <c r="UF20" s="508">
        <f>'Proy 2022 vs 2019'!DE19*UH$4</f>
        <v>10670.192243999998</v>
      </c>
      <c r="UG20" s="579"/>
      <c r="UH20" s="580">
        <f>UG20/UE20</f>
        <v>0</v>
      </c>
      <c r="UI20" s="508">
        <f>'Proy 2022 vs 2019'!DD19*UL$4</f>
        <v>18085.071599999999</v>
      </c>
      <c r="UJ20" s="508">
        <f>'Proy 2022 vs 2019'!DE19*UL$4</f>
        <v>10670.192243999998</v>
      </c>
      <c r="UK20" s="579"/>
      <c r="UL20" s="580">
        <f>UK20/UI20</f>
        <v>0</v>
      </c>
      <c r="UM20" s="508">
        <f>'Proy 2022 vs 2019'!DD19*UP$4</f>
        <v>18085.071599999999</v>
      </c>
      <c r="UN20" s="508">
        <f>'Proy 2022 vs 2019'!DE19*UP$4</f>
        <v>10670.192243999998</v>
      </c>
      <c r="UO20" s="579"/>
      <c r="UP20" s="580">
        <f>UO20/UM20</f>
        <v>0</v>
      </c>
      <c r="UQ20" s="508">
        <f>'Proy 2022 vs 2019'!DD19*UT$4</f>
        <v>21099.250200000002</v>
      </c>
      <c r="UR20" s="508">
        <f>'Proy 2022 vs 2019'!DE19*UT$4</f>
        <v>12448.557617999999</v>
      </c>
      <c r="US20" s="579"/>
      <c r="UT20" s="580">
        <f>US20/UQ20</f>
        <v>0</v>
      </c>
      <c r="UU20" s="508">
        <f>'Proy 2022 vs 2019'!DD19*UX$4</f>
        <v>24113.428799999998</v>
      </c>
      <c r="UV20" s="508">
        <f>'Proy 2022 vs 2019'!DE19*UX$4</f>
        <v>14226.922991999998</v>
      </c>
      <c r="UW20" s="579"/>
      <c r="UX20" s="580">
        <f>UW20/UU20</f>
        <v>0</v>
      </c>
      <c r="UY20" s="508">
        <f>'Proy 2022 vs 2019'!DD19*VB$4</f>
        <v>33155.964599999999</v>
      </c>
      <c r="UZ20" s="508">
        <f>'Proy 2022 vs 2019'!DE19*VB$4</f>
        <v>19562.019113999999</v>
      </c>
      <c r="VA20" s="579"/>
      <c r="VB20" s="580">
        <f>VA20/UY20</f>
        <v>0</v>
      </c>
      <c r="VC20" s="494">
        <f>UA20+UE20+UI20+UM20+UQ20+UU20+UY20</f>
        <v>150708.93</v>
      </c>
      <c r="VD20" s="489">
        <f>UB20+UF20+UJ20+UN20+UR20+UV20+UZ20</f>
        <v>88918.268699999986</v>
      </c>
      <c r="VE20" s="637">
        <f>UC20+UG20+UK20+UO20+US20+UW20+VA20</f>
        <v>0</v>
      </c>
      <c r="VF20" s="639">
        <f>VE20/VC20</f>
        <v>0</v>
      </c>
      <c r="VG20" s="508">
        <f>'Proy 2022 vs 2019'!DI19*VJ$4</f>
        <v>13361.8344</v>
      </c>
      <c r="VH20" s="508">
        <f>'Proy 2022 vs 2019'!DJ19*VJ$4</f>
        <v>15259.214884799998</v>
      </c>
      <c r="VI20" s="579"/>
      <c r="VJ20" s="580">
        <f>VI20/VG20</f>
        <v>0</v>
      </c>
      <c r="VK20" s="508">
        <f>'Proy 2022 vs 2019'!DI19*VN$4</f>
        <v>13361.8344</v>
      </c>
      <c r="VL20" s="508">
        <f>'Proy 2022 vs 2019'!DJ19*VN$4</f>
        <v>15259.214884799998</v>
      </c>
      <c r="VM20" s="579"/>
      <c r="VN20" s="580">
        <f>VM20/VK20</f>
        <v>0</v>
      </c>
      <c r="VO20" s="508">
        <f>'Proy 2022 vs 2019'!DI19*VR$4</f>
        <v>13361.8344</v>
      </c>
      <c r="VP20" s="508">
        <f>'Proy 2022 vs 2019'!DJ19*VR$4</f>
        <v>15259.214884799998</v>
      </c>
      <c r="VQ20" s="579"/>
      <c r="VR20" s="580">
        <f>VQ20/VO20</f>
        <v>0</v>
      </c>
      <c r="VS20" s="508">
        <f>'Proy 2022 vs 2019'!DI19*VV$4</f>
        <v>13361.8344</v>
      </c>
      <c r="VT20" s="508">
        <f>'Proy 2022 vs 2019'!DJ19*VV$4</f>
        <v>15259.214884799998</v>
      </c>
      <c r="VU20" s="579"/>
      <c r="VV20" s="580">
        <f>VU20/VS20</f>
        <v>0</v>
      </c>
      <c r="VW20" s="508">
        <f>'Proy 2022 vs 2019'!DI19*VZ$4</f>
        <v>15588.8068</v>
      </c>
      <c r="VX20" s="508">
        <f>'Proy 2022 vs 2019'!DJ19*VZ$4</f>
        <v>17802.417365599998</v>
      </c>
      <c r="VY20" s="579"/>
      <c r="VZ20" s="580">
        <f>VY20/VW20</f>
        <v>0</v>
      </c>
      <c r="WA20" s="508">
        <f>'Proy 2022 vs 2019'!DI19*WD$4</f>
        <v>17815.779200000001</v>
      </c>
      <c r="WB20" s="508">
        <f>'Proy 2022 vs 2019'!DJ19*WD$4</f>
        <v>20345.619846399997</v>
      </c>
      <c r="WC20" s="579"/>
      <c r="WD20" s="580">
        <f>WC20/WA20</f>
        <v>0</v>
      </c>
      <c r="WE20" s="508">
        <f>'Proy 2022 vs 2019'!DI19*WH$4</f>
        <v>24496.696400000001</v>
      </c>
      <c r="WF20" s="508">
        <f>'Proy 2022 vs 2019'!DJ19*WH$4</f>
        <v>27975.227288799997</v>
      </c>
      <c r="WG20" s="579"/>
      <c r="WH20" s="580">
        <f>WG20/WE20</f>
        <v>0</v>
      </c>
      <c r="WI20" s="494">
        <f>VG20+VK20+VO20+VS20+VW20+WA20+WE20</f>
        <v>111348.62000000001</v>
      </c>
      <c r="WJ20" s="489">
        <f>VH20+VL20+VP20+VT20+VX20+WB20+WF20</f>
        <v>127160.12404</v>
      </c>
      <c r="WK20" s="643">
        <f>VI20+VM20+VQ20+VU20+VY20+WC20+WG20</f>
        <v>0</v>
      </c>
      <c r="WL20" s="639">
        <f>WK20/WI20</f>
        <v>0</v>
      </c>
      <c r="WM20" s="508">
        <f>'Proy 2022 vs 2019'!DN19*WP$4</f>
        <v>13088.6052</v>
      </c>
      <c r="WN20" s="508">
        <f>'Proy 2022 vs 2019'!DO19*WP$4</f>
        <v>10732.656264000001</v>
      </c>
      <c r="WO20" s="579"/>
      <c r="WP20" s="580">
        <f>WO20/WM20</f>
        <v>0</v>
      </c>
      <c r="WQ20" s="508">
        <f>'Proy 2022 vs 2019'!DN19*WT$4</f>
        <v>13088.6052</v>
      </c>
      <c r="WR20" s="508">
        <f>'Proy 2022 vs 2019'!DO19*WT$4</f>
        <v>10732.656264000001</v>
      </c>
      <c r="WS20" s="579"/>
      <c r="WT20" s="580">
        <f>WS20/WQ20</f>
        <v>0</v>
      </c>
      <c r="WU20" s="508">
        <f>'Proy 2022 vs 2019'!DN19*WX$4</f>
        <v>13088.6052</v>
      </c>
      <c r="WV20" s="508">
        <f>'Proy 2022 vs 2019'!DO19*WX$4</f>
        <v>10732.656264000001</v>
      </c>
      <c r="WW20" s="579"/>
      <c r="WX20" s="580">
        <f>WW20/WU20</f>
        <v>0</v>
      </c>
      <c r="WY20" s="508">
        <f>'Proy 2022 vs 2019'!DN19*XB$4</f>
        <v>13088.6052</v>
      </c>
      <c r="WZ20" s="508">
        <f>'Proy 2022 vs 2019'!DO19*XB$4</f>
        <v>10732.656264000001</v>
      </c>
      <c r="XA20" s="579"/>
      <c r="XB20" s="580">
        <f>XA20/WY20</f>
        <v>0</v>
      </c>
      <c r="XC20" s="508">
        <f>'Proy 2022 vs 2019'!DN19*XF$4</f>
        <v>15270.039400000001</v>
      </c>
      <c r="XD20" s="508">
        <f>'Proy 2022 vs 2019'!DO19*XF$4</f>
        <v>12521.432308000001</v>
      </c>
      <c r="XE20" s="579"/>
      <c r="XF20" s="580">
        <f>XE20/XC20</f>
        <v>0</v>
      </c>
      <c r="XG20" s="508">
        <f>'Proy 2022 vs 2019'!DN19*XJ$4</f>
        <v>17451.473600000001</v>
      </c>
      <c r="XH20" s="508">
        <f>'Proy 2022 vs 2019'!DO19*XJ$4</f>
        <v>14310.208352000001</v>
      </c>
      <c r="XI20" s="579"/>
      <c r="XJ20" s="580">
        <f>XI20/XG20</f>
        <v>0</v>
      </c>
      <c r="XK20" s="508">
        <f>'Proy 2022 vs 2019'!DN19*XN$4</f>
        <v>23995.7762</v>
      </c>
      <c r="XL20" s="508">
        <f>'Proy 2022 vs 2019'!DO19*XN$4</f>
        <v>19676.536484</v>
      </c>
      <c r="XM20" s="579"/>
      <c r="XN20" s="580">
        <f>XM20/XK20</f>
        <v>0</v>
      </c>
      <c r="XO20" s="494">
        <f>WM20+WQ20+WU20+WY20+XC20+XG20+XK20</f>
        <v>109071.70999999999</v>
      </c>
      <c r="XP20" s="489">
        <f>WN20+WR20+WV20+WZ20+XD20+XH20+XL20</f>
        <v>89438.802200000006</v>
      </c>
      <c r="XQ20" s="643">
        <f>WO20+WS20+WW20+XA20+XE20+XI20+XM20</f>
        <v>0</v>
      </c>
      <c r="XR20" s="639">
        <f>XQ20/XO20</f>
        <v>0</v>
      </c>
      <c r="XS20" s="508">
        <f>'Proy 2022 vs 2019'!DS19*XV$4</f>
        <v>13229.187599999999</v>
      </c>
      <c r="XT20" s="508">
        <f>'Proy 2022 vs 2019'!DT19*XV$4</f>
        <v>10847.933831999999</v>
      </c>
      <c r="XU20" s="579"/>
      <c r="XV20" s="580">
        <f>XU20/XS20</f>
        <v>0</v>
      </c>
      <c r="XW20" s="508">
        <f>'Proy 2022 vs 2019'!DS19*XZ$4</f>
        <v>13229.187599999999</v>
      </c>
      <c r="XX20" s="508">
        <f>'Proy 2022 vs 2019'!DT19*XZ$4</f>
        <v>10847.933831999999</v>
      </c>
      <c r="XY20" s="579"/>
      <c r="XZ20" s="580">
        <f>XY20/XW20</f>
        <v>0</v>
      </c>
      <c r="YA20" s="508">
        <f>'Proy 2022 vs 2019'!DS19*YD$4</f>
        <v>13229.187599999999</v>
      </c>
      <c r="YB20" s="508">
        <f>'Proy 2022 vs 2019'!DT19*YD$4</f>
        <v>10847.933831999999</v>
      </c>
      <c r="YC20" s="579"/>
      <c r="YD20" s="580">
        <f>YC20/YA20</f>
        <v>0</v>
      </c>
      <c r="YE20" s="508">
        <f>'Proy 2022 vs 2019'!DS19*YH$4</f>
        <v>13229.187599999999</v>
      </c>
      <c r="YF20" s="508">
        <f>'Proy 2022 vs 2019'!DT19*YH$4</f>
        <v>10847.933831999999</v>
      </c>
      <c r="YG20" s="579"/>
      <c r="YH20" s="580">
        <f>YG20/YE20</f>
        <v>0</v>
      </c>
      <c r="YI20" s="508">
        <f>'Proy 2022 vs 2019'!DS19*YL$4</f>
        <v>15434.0522</v>
      </c>
      <c r="YJ20" s="508">
        <f>'Proy 2022 vs 2019'!DT19*YL$4</f>
        <v>12655.922804</v>
      </c>
      <c r="YK20" s="579"/>
      <c r="YL20" s="580">
        <f>YK20/YI20</f>
        <v>0</v>
      </c>
      <c r="YM20" s="508">
        <f>'Proy 2022 vs 2019'!DS19*YP$4</f>
        <v>17638.916799999999</v>
      </c>
      <c r="YN20" s="508">
        <f>'Proy 2022 vs 2019'!DT19*YP$4</f>
        <v>14463.911775999999</v>
      </c>
      <c r="YO20" s="579"/>
      <c r="YP20" s="580">
        <f>YO20/YM20</f>
        <v>0</v>
      </c>
      <c r="YQ20" s="508">
        <f>'Proy 2022 vs 2019'!DS19*YT$4</f>
        <v>24253.510599999998</v>
      </c>
      <c r="YR20" s="508">
        <f>'Proy 2022 vs 2019'!DT19*YT$4</f>
        <v>19887.878691999998</v>
      </c>
      <c r="YS20" s="579"/>
      <c r="YT20" s="580">
        <f>YS20/YQ20</f>
        <v>0</v>
      </c>
      <c r="YU20" s="494">
        <f>XS20+XW20+YA20+YE20+YI20+YM20+YQ20</f>
        <v>110243.23</v>
      </c>
      <c r="YV20" s="489">
        <f>XT20+XX20+YB20+YF20+YJ20+YN20+YR20</f>
        <v>90399.448599999989</v>
      </c>
      <c r="YW20" s="648">
        <f>XU20+XY20+YC20+YG20+YK20+YO20+YS20</f>
        <v>0</v>
      </c>
      <c r="YX20" s="639">
        <f>YW20/YU20</f>
        <v>0</v>
      </c>
      <c r="YY20" s="710">
        <f>'Proy 2022 vs 2019'!EC19*ZB$4</f>
        <v>11073.812400000001</v>
      </c>
      <c r="YZ20" s="710">
        <f>'Proy 2022 vs 2019'!ED19*ZB$4</f>
        <v>7419.4543080000012</v>
      </c>
      <c r="ZA20" s="613"/>
      <c r="ZB20" s="580">
        <f>ZA20/YY20</f>
        <v>0</v>
      </c>
      <c r="ZC20" s="508">
        <f>'Proy 2022 vs 2019'!EC19*ZF$4</f>
        <v>11073.812400000001</v>
      </c>
      <c r="ZD20" s="508">
        <f>'Proy 2022 vs 2019'!ED19*ZF$4</f>
        <v>7419.4543080000012</v>
      </c>
      <c r="ZE20" s="613"/>
      <c r="ZF20" s="580">
        <f>ZE20/ZC20</f>
        <v>0</v>
      </c>
      <c r="ZG20" s="508">
        <f>'Proy 2022 vs 2019'!EC19*ZJ$4</f>
        <v>11073.812400000001</v>
      </c>
      <c r="ZH20" s="508">
        <f>'Proy 2022 vs 2019'!ED19*ZJ$4</f>
        <v>7419.4543080000012</v>
      </c>
      <c r="ZI20" s="613"/>
      <c r="ZJ20" s="580">
        <f>ZI20/ZG20</f>
        <v>0</v>
      </c>
      <c r="ZK20" s="508">
        <f>'Proy 2022 vs 2019'!EC19*ZN$4</f>
        <v>11073.812400000001</v>
      </c>
      <c r="ZL20" s="508">
        <f>'Proy 2022 vs 2019'!ED19*ZN$4</f>
        <v>7419.4543080000012</v>
      </c>
      <c r="ZM20" s="613"/>
      <c r="ZN20" s="580">
        <f>ZM20/ZK20</f>
        <v>0</v>
      </c>
      <c r="ZO20" s="508">
        <f>'Proy 2022 vs 2019'!EC19*ZR$4</f>
        <v>12919.447800000002</v>
      </c>
      <c r="ZP20" s="508">
        <f>'Proy 2022 vs 2019'!ED19*ZR$4</f>
        <v>8656.0300260000022</v>
      </c>
      <c r="ZQ20" s="613"/>
      <c r="ZR20" s="580">
        <f>ZQ20/ZO20</f>
        <v>0</v>
      </c>
      <c r="ZS20" s="508">
        <f>'Proy 2022 vs 2019'!EC19*ZV$4</f>
        <v>14765.083200000001</v>
      </c>
      <c r="ZT20" s="508">
        <f>'Proy 2022 vs 2019'!ED19*ZV$4</f>
        <v>9892.6057440000022</v>
      </c>
      <c r="ZU20" s="613"/>
      <c r="ZV20" s="580">
        <f>ZU20/ZS20</f>
        <v>0</v>
      </c>
      <c r="ZW20" s="508">
        <f>'Proy 2022 vs 2019'!EC19*ZZ$4</f>
        <v>20301.989400000002</v>
      </c>
      <c r="ZX20" s="508">
        <f>'Proy 2022 vs 2019'!ED19*ZZ$4</f>
        <v>13602.332898000002</v>
      </c>
      <c r="ZY20" s="613"/>
      <c r="ZZ20" s="580">
        <f>ZY20/ZW20</f>
        <v>0</v>
      </c>
      <c r="AAA20" s="494">
        <f>YY20+ZC20+ZG20+ZK20+ZO20+ZS20+ZW20</f>
        <v>92281.77</v>
      </c>
      <c r="AAB20" s="489">
        <f>YZ20+ZD20+ZH20+ZL20+ZP20+ZT20+ZX20</f>
        <v>61828.78590000001</v>
      </c>
      <c r="AAC20" s="607">
        <f>ZA20+ZE20+ZI20+ZM20+ZQ20+ZU20+ZY20</f>
        <v>0</v>
      </c>
      <c r="AAD20" s="590">
        <f>AAC20/AAA20</f>
        <v>0</v>
      </c>
      <c r="AAE20" s="508">
        <f>'Proy 2022 vs 2019'!EH19*AAH$4</f>
        <v>14959.027199999999</v>
      </c>
      <c r="AAF20" s="508">
        <f>'Proy 2022 vs 2019'!EI19*AAH$4</f>
        <v>10022.548224</v>
      </c>
      <c r="AAG20" s="579"/>
      <c r="AAH20" s="580">
        <f>AAG20/AAE20</f>
        <v>0</v>
      </c>
      <c r="AAI20" s="508">
        <f>'Proy 2022 vs 2019'!EH19*AAL$4</f>
        <v>14959.027199999999</v>
      </c>
      <c r="AAJ20" s="508">
        <f>'Proy 2022 vs 2019'!EI19*AAL$4</f>
        <v>10022.548224</v>
      </c>
      <c r="AAK20" s="579"/>
      <c r="AAL20" s="580">
        <f>AAK20/AAI20</f>
        <v>0</v>
      </c>
      <c r="AAM20" s="508">
        <f>'Proy 2022 vs 2019'!EH19*AAP$4</f>
        <v>14959.027199999999</v>
      </c>
      <c r="AAN20" s="508">
        <f>'Proy 2022 vs 2019'!EI19*AAP$4</f>
        <v>10022.548224</v>
      </c>
      <c r="AAO20" s="579"/>
      <c r="AAP20" s="580">
        <f>AAO20/AAM20</f>
        <v>0</v>
      </c>
      <c r="AAQ20" s="508">
        <f>'Proy 2022 vs 2019'!EH19*AAT$4</f>
        <v>14959.027199999999</v>
      </c>
      <c r="AAR20" s="508">
        <f>'Proy 2022 vs 2019'!EI19*AAT$4</f>
        <v>10022.548224</v>
      </c>
      <c r="AAS20" s="579"/>
      <c r="AAT20" s="580">
        <f>AAS20/AAQ20</f>
        <v>0</v>
      </c>
      <c r="AAU20" s="508">
        <f>'Proy 2022 vs 2019'!EH19*AAX$4</f>
        <v>17452.198400000001</v>
      </c>
      <c r="AAV20" s="508">
        <f>'Proy 2022 vs 2019'!EI19*AAX$4</f>
        <v>11692.972928000003</v>
      </c>
      <c r="AAW20" s="579"/>
      <c r="AAX20" s="580">
        <f>AAW20/AAU20</f>
        <v>0</v>
      </c>
      <c r="AAY20" s="508">
        <f>'Proy 2022 vs 2019'!EH19*ABB$4</f>
        <v>19945.369600000002</v>
      </c>
      <c r="AAZ20" s="508">
        <f>'Proy 2022 vs 2019'!EI19*ABB$4</f>
        <v>13363.397632000002</v>
      </c>
      <c r="ABA20" s="579"/>
      <c r="ABB20" s="580">
        <f>ABA20/AAY20</f>
        <v>0</v>
      </c>
      <c r="ABC20" s="508">
        <f>'Proy 2022 vs 2019'!EH19*ABF$4</f>
        <v>27424.8832</v>
      </c>
      <c r="ABD20" s="508">
        <f>'Proy 2022 vs 2019'!EI19*ABF$4</f>
        <v>18374.671744000003</v>
      </c>
      <c r="ABE20" s="579"/>
      <c r="ABF20" s="580">
        <f>ABE20/ABC20</f>
        <v>0</v>
      </c>
      <c r="ABG20" s="494">
        <f>AAE20+AAI20+AAM20+AAQ20+AAU20+AAY20+ABC20</f>
        <v>124658.56</v>
      </c>
      <c r="ABH20" s="489">
        <f>AAF20+AAJ20+AAN20+AAR20+AAV20+AAZ20+ABD20</f>
        <v>83521.23520000001</v>
      </c>
      <c r="ABI20" s="608">
        <f>AAG20+AAK20+AAO20+AAS20+AAW20+ABA20+ABE20</f>
        <v>0</v>
      </c>
      <c r="ABJ20" s="590">
        <f>ABI20/ABG20</f>
        <v>0</v>
      </c>
      <c r="ABK20" s="508">
        <f>'Proy 2022 vs 2019'!EM19*ABN$4</f>
        <v>12913.0656</v>
      </c>
      <c r="ABL20" s="508">
        <f>'Proy 2022 vs 2019'!EN19*ABN$4</f>
        <v>8651.7539520000009</v>
      </c>
      <c r="ABM20" s="579"/>
      <c r="ABN20" s="580">
        <f>ABM20/ABK20</f>
        <v>0</v>
      </c>
      <c r="ABO20" s="508">
        <f>'Proy 2022 vs 2019'!EM19*ABR$4</f>
        <v>12913.0656</v>
      </c>
      <c r="ABP20" s="508">
        <f>'Proy 2022 vs 2019'!EN19*ABR$4</f>
        <v>8651.7539520000009</v>
      </c>
      <c r="ABQ20" s="579"/>
      <c r="ABR20" s="580">
        <f>ABQ20/ABO20</f>
        <v>0</v>
      </c>
      <c r="ABS20" s="508">
        <f>'Proy 2022 vs 2019'!EM19*ABV$4</f>
        <v>12913.0656</v>
      </c>
      <c r="ABT20" s="508">
        <f>'Proy 2022 vs 2019'!EN19*ABV$4</f>
        <v>8651.7539520000009</v>
      </c>
      <c r="ABU20" s="579"/>
      <c r="ABV20" s="580">
        <f>ABU20/ABS20</f>
        <v>0</v>
      </c>
      <c r="ABW20" s="508">
        <f>'Proy 2022 vs 2019'!EM19*ABZ$4</f>
        <v>12913.0656</v>
      </c>
      <c r="ABX20" s="508">
        <f>'Proy 2022 vs 2019'!EN19*ABZ$4</f>
        <v>8651.7539520000009</v>
      </c>
      <c r="ABY20" s="579"/>
      <c r="ABZ20" s="580">
        <f>ABY20/ABW20</f>
        <v>0</v>
      </c>
      <c r="ACA20" s="508">
        <f>'Proy 2022 vs 2019'!EM19*ACD$4</f>
        <v>15065.243200000003</v>
      </c>
      <c r="ACB20" s="508">
        <f>'Proy 2022 vs 2019'!EN19*ACD$4</f>
        <v>10093.712944000003</v>
      </c>
      <c r="ACC20" s="579"/>
      <c r="ACD20" s="580">
        <f>ACC20/ACA20</f>
        <v>0</v>
      </c>
      <c r="ACE20" s="508">
        <f>'Proy 2022 vs 2019'!EM19*ACH$4</f>
        <v>17217.4208</v>
      </c>
      <c r="ACF20" s="508">
        <f>'Proy 2022 vs 2019'!EN19*ACH$4</f>
        <v>11535.671936000001</v>
      </c>
      <c r="ACG20" s="579"/>
      <c r="ACH20" s="580">
        <f>ACG20/ACE20</f>
        <v>0</v>
      </c>
      <c r="ACI20" s="508">
        <f>'Proy 2022 vs 2019'!EM19*ACL$4</f>
        <v>23673.953600000001</v>
      </c>
      <c r="ACJ20" s="508">
        <f>'Proy 2022 vs 2019'!EN19*ACL$4</f>
        <v>15861.548912000002</v>
      </c>
      <c r="ACK20" s="579"/>
      <c r="ACL20" s="580">
        <f>ACK20/ACI20</f>
        <v>0</v>
      </c>
      <c r="ACM20" s="494">
        <f>ABK20+ABO20+ABS20+ABW20+ACA20+ACE20+ACI20</f>
        <v>107608.88</v>
      </c>
      <c r="ACN20" s="489">
        <f>ABL20+ABP20+ABT20+ABX20+ACB20+ACF20+ACJ20</f>
        <v>72097.949600000007</v>
      </c>
      <c r="ACO20" s="608">
        <f>ABM20+ABQ20+ABU20+ABY20+ACC20+ACG20+ACK20</f>
        <v>0</v>
      </c>
      <c r="ACP20" s="590">
        <f>ACO20/ACM20</f>
        <v>0</v>
      </c>
      <c r="ACQ20" s="508">
        <f>'Proy 2022 vs 2019'!ER19*ACT$4</f>
        <v>11031.0852</v>
      </c>
      <c r="ACR20" s="508">
        <f>'Proy 2022 vs 2019'!ES19*ACT$4</f>
        <v>7390.8270840000005</v>
      </c>
      <c r="ACS20" s="579"/>
      <c r="ACT20" s="580">
        <f>ACS20/ACQ20</f>
        <v>0</v>
      </c>
      <c r="ACU20" s="508">
        <f>'Proy 2022 vs 2019'!ER19*ACX$4</f>
        <v>11031.0852</v>
      </c>
      <c r="ACV20" s="508">
        <f>'Proy 2022 vs 2019'!ES19*ACX$4</f>
        <v>7390.8270840000005</v>
      </c>
      <c r="ACW20" s="579"/>
      <c r="ACX20" s="580">
        <f>ACW20/ACU20</f>
        <v>0</v>
      </c>
      <c r="ACY20" s="508">
        <f>'Proy 2022 vs 2019'!ER19*ADB$4</f>
        <v>11031.0852</v>
      </c>
      <c r="ACZ20" s="508">
        <f>'Proy 2022 vs 2019'!ES19*ADB$4</f>
        <v>7390.8270840000005</v>
      </c>
      <c r="ADA20" s="579"/>
      <c r="ADB20" s="580">
        <f>ADA20/ACY20</f>
        <v>0</v>
      </c>
      <c r="ADC20" s="508">
        <f>'Proy 2022 vs 2019'!ER19*ADF$4</f>
        <v>11031.0852</v>
      </c>
      <c r="ADD20" s="508">
        <f>'Proy 2022 vs 2019'!ES19*ADF$4</f>
        <v>7390.8270840000005</v>
      </c>
      <c r="ADE20" s="579"/>
      <c r="ADF20" s="580">
        <f>ADE20/ADC20</f>
        <v>0</v>
      </c>
      <c r="ADG20" s="508">
        <f>'Proy 2022 vs 2019'!ER19*ADJ$4</f>
        <v>12869.599400000003</v>
      </c>
      <c r="ADH20" s="508">
        <f>'Proy 2022 vs 2019'!ES19*ADJ$4</f>
        <v>8622.6315980000018</v>
      </c>
      <c r="ADI20" s="579"/>
      <c r="ADJ20" s="580">
        <f>ADI20/ADG20</f>
        <v>0</v>
      </c>
      <c r="ADK20" s="508">
        <f>'Proy 2022 vs 2019'!ER19*ADN$4</f>
        <v>14708.113600000001</v>
      </c>
      <c r="ADL20" s="508">
        <f>'Proy 2022 vs 2019'!ES19*ADN$4</f>
        <v>9854.4361120000012</v>
      </c>
      <c r="ADM20" s="579"/>
      <c r="ADN20" s="580">
        <f>ADM20/ADK20</f>
        <v>0</v>
      </c>
      <c r="ADO20" s="508">
        <f>'Proy 2022 vs 2019'!ER19*ADR$4</f>
        <v>20223.656200000001</v>
      </c>
      <c r="ADP20" s="508">
        <f>'Proy 2022 vs 2019'!ES19*ADR$4</f>
        <v>13549.849654000001</v>
      </c>
      <c r="ADQ20" s="579"/>
      <c r="ADR20" s="580">
        <f>ADQ20/ADO20</f>
        <v>0</v>
      </c>
      <c r="ADS20" s="494">
        <f>ACQ20+ACU20+ACY20+ADC20+ADG20+ADK20+ADO20</f>
        <v>91925.709999999992</v>
      </c>
      <c r="ADT20" s="489">
        <f>ACR20+ACV20+ACZ20+ADD20+ADH20+ADL20+ADP20</f>
        <v>61590.22570000001</v>
      </c>
      <c r="ADU20" s="589">
        <f>ACS20+ACW20+ADA20+ADE20+ADI20+ADM20+ADQ20</f>
        <v>0</v>
      </c>
      <c r="ADV20" s="590">
        <f>ADU20/ADS20</f>
        <v>0</v>
      </c>
      <c r="ADW20" s="508">
        <f>'Proy 2022 vs 2019'!EW19*ADZ$4</f>
        <v>12072.4764</v>
      </c>
      <c r="ADX20" s="508">
        <f>'Proy 2022 vs 2019'!EX19*ADZ$4</f>
        <v>8088.5591879999993</v>
      </c>
      <c r="ADY20" s="579"/>
      <c r="ADZ20" s="580">
        <f>ADY20/ADW20</f>
        <v>0</v>
      </c>
      <c r="AEA20" s="508">
        <f>'Proy 2022 vs 2019'!EW19*AED$4</f>
        <v>12072.4764</v>
      </c>
      <c r="AEB20" s="508">
        <f>'Proy 2022 vs 2019'!EX19*AED$4</f>
        <v>8088.5591879999993</v>
      </c>
      <c r="AEC20" s="579"/>
      <c r="AED20" s="580">
        <f>AEC20/AEA20</f>
        <v>0</v>
      </c>
      <c r="AEE20" s="508">
        <f>'Proy 2022 vs 2019'!EW19*AEH$4</f>
        <v>12072.4764</v>
      </c>
      <c r="AEF20" s="508">
        <f>'Proy 2022 vs 2019'!EX19*AEH$4</f>
        <v>8088.5591879999993</v>
      </c>
      <c r="AEG20" s="579"/>
      <c r="AEH20" s="580">
        <f>AEG20/AEE20</f>
        <v>0</v>
      </c>
      <c r="AEI20" s="508">
        <f>'Proy 2022 vs 2019'!EW19*AEL$4</f>
        <v>12072.4764</v>
      </c>
      <c r="AEJ20" s="508">
        <f>'Proy 2022 vs 2019'!EX19*AEL$4</f>
        <v>8088.5591879999993</v>
      </c>
      <c r="AEK20" s="579"/>
      <c r="AEL20" s="580">
        <f>AEK20/AEI20</f>
        <v>0</v>
      </c>
      <c r="AEM20" s="508">
        <f>'Proy 2022 vs 2019'!EW19*AEP$4</f>
        <v>14084.555800000002</v>
      </c>
      <c r="AEN20" s="508">
        <f>'Proy 2022 vs 2019'!EX19*AEP$4</f>
        <v>9436.6523860000016</v>
      </c>
      <c r="AEO20" s="579"/>
      <c r="AEP20" s="580">
        <f>AEO20/AEM20</f>
        <v>0</v>
      </c>
      <c r="AEQ20" s="508">
        <f>'Proy 2022 vs 2019'!EW19*AET$4</f>
        <v>16096.635200000001</v>
      </c>
      <c r="AER20" s="508">
        <f>'Proy 2022 vs 2019'!EX19*AET$4</f>
        <v>10784.745584</v>
      </c>
      <c r="AES20" s="579"/>
      <c r="AET20" s="580">
        <f>AES20/AEQ20</f>
        <v>0</v>
      </c>
      <c r="AEU20" s="508">
        <f>'Proy 2022 vs 2019'!EW19*AEX$4</f>
        <v>22132.8734</v>
      </c>
      <c r="AEV20" s="508">
        <f>'Proy 2022 vs 2019'!EX19*AEX$4</f>
        <v>14829.025178</v>
      </c>
      <c r="AEW20" s="579"/>
      <c r="AEX20" s="580">
        <f>AEW20/AEU20</f>
        <v>0</v>
      </c>
      <c r="AEY20" s="494">
        <f>ADW20+AEA20+AEE20+AEI20+AEM20+AEQ20+AEU20</f>
        <v>100603.97</v>
      </c>
      <c r="AEZ20" s="489">
        <f>ADX20+AEB20+AEF20+AEJ20+AEN20+AER20+AEV20</f>
        <v>67404.659899999999</v>
      </c>
      <c r="AFA20" s="589">
        <f>ADY20+AEC20+AEG20+AEK20+AEO20+AES20+AEW20</f>
        <v>0</v>
      </c>
      <c r="AFB20" s="590">
        <f>AFA20/AEY20</f>
        <v>0</v>
      </c>
      <c r="AFC20" s="508">
        <f>'Proy 2022 vs 2019'!FG19*AFF$4</f>
        <v>11020.501199999999</v>
      </c>
      <c r="AFD20" s="508">
        <f>'Proy 2022 vs 2019'!FH19*AFF$4</f>
        <v>9036.8109839999997</v>
      </c>
      <c r="AFE20" s="613"/>
      <c r="AFF20" s="580">
        <f>AFE20/AFC20</f>
        <v>0</v>
      </c>
      <c r="AFG20" s="508">
        <f>'Proy 2022 vs 2019'!FG19*AFJ$4</f>
        <v>11020.501199999999</v>
      </c>
      <c r="AFH20" s="508">
        <f>'Proy 2022 vs 2019'!FH19*AFJ$4</f>
        <v>9036.8109839999997</v>
      </c>
      <c r="AFI20" s="579"/>
      <c r="AFJ20" s="580">
        <f>AFI20/AFG20</f>
        <v>0</v>
      </c>
      <c r="AFK20" s="508">
        <f>'Proy 2022 vs 2019'!FG19*AFN$4</f>
        <v>11020.501199999999</v>
      </c>
      <c r="AFL20" s="508">
        <f>'Proy 2022 vs 2019'!FH19*AFN$4</f>
        <v>9036.8109839999997</v>
      </c>
      <c r="AFM20" s="579"/>
      <c r="AFN20" s="580">
        <f>AFM20/AFK20</f>
        <v>0</v>
      </c>
      <c r="AFO20" s="508">
        <f>'Proy 2022 vs 2019'!FG19*AFR$4</f>
        <v>11020.501199999999</v>
      </c>
      <c r="AFP20" s="508">
        <f>'Proy 2022 vs 2019'!FH19*AFR$4</f>
        <v>9036.8109839999997</v>
      </c>
      <c r="AFQ20" s="579"/>
      <c r="AFR20" s="580">
        <f>AFQ20/AFO20</f>
        <v>0</v>
      </c>
      <c r="AFS20" s="508">
        <f>'Proy 2022 vs 2019'!FG19*AFV$4</f>
        <v>12857.251400000001</v>
      </c>
      <c r="AFT20" s="508">
        <f>'Proy 2022 vs 2019'!FH19*AFV$4</f>
        <v>10542.946148000001</v>
      </c>
      <c r="AFU20" s="579"/>
      <c r="AFV20" s="580">
        <f>AFU20/AFS20</f>
        <v>0</v>
      </c>
      <c r="AFW20" s="508">
        <f>'Proy 2022 vs 2019'!FG19*AFZ$4</f>
        <v>14694.0016</v>
      </c>
      <c r="AFX20" s="508">
        <f>'Proy 2022 vs 2019'!FH19*AFZ$4</f>
        <v>12049.081312</v>
      </c>
      <c r="AFY20" s="579"/>
      <c r="AFZ20" s="580">
        <f>AFY20/AFW20</f>
        <v>0</v>
      </c>
      <c r="AGA20" s="508">
        <f>'Proy 2022 vs 2019'!FG19*AGD$4</f>
        <v>20204.252199999999</v>
      </c>
      <c r="AGB20" s="508">
        <f>'Proy 2022 vs 2019'!FH19*AGD$4</f>
        <v>16567.486804</v>
      </c>
      <c r="AGC20" s="579"/>
      <c r="AGD20" s="580">
        <f>AGC20/AGA20</f>
        <v>0</v>
      </c>
      <c r="AGE20" s="494">
        <f>AFC20+AFG20+AFK20+AFO20+AFS20+AFW20+AGA20</f>
        <v>91837.51</v>
      </c>
      <c r="AGF20" s="489">
        <f>AFD20+AFH20+AFL20+AFP20+AFT20+AFX20+AGB20</f>
        <v>75306.758200000011</v>
      </c>
      <c r="AGG20" s="637">
        <f>AFE20+AFI20+AFM20+AFQ20+AFU20+AFY20+AGC20</f>
        <v>0</v>
      </c>
      <c r="AGH20" s="639">
        <f>AGG20/AGE20</f>
        <v>0</v>
      </c>
      <c r="AGI20" s="508">
        <f>'Proy 2022 vs 2019'!FL19*AGL$4</f>
        <v>11715.5844</v>
      </c>
      <c r="AGJ20" s="508">
        <f>'Proy 2022 vs 2019'!FM19*AGL$4</f>
        <v>9606.7792079999981</v>
      </c>
      <c r="AGK20" s="579"/>
      <c r="AGL20" s="580">
        <f>AGK20/AGI20</f>
        <v>0</v>
      </c>
      <c r="AGM20" s="508">
        <f>'Proy 2022 vs 2019'!FL19*AGP$4</f>
        <v>11715.5844</v>
      </c>
      <c r="AGN20" s="508">
        <f>'Proy 2022 vs 2019'!FM19*AGP$4</f>
        <v>9606.7792079999981</v>
      </c>
      <c r="AGO20" s="579"/>
      <c r="AGP20" s="580">
        <f>AGO20/AGM20</f>
        <v>0</v>
      </c>
      <c r="AGQ20" s="508">
        <f>'Proy 2022 vs 2019'!FL19*AGT$4</f>
        <v>11715.5844</v>
      </c>
      <c r="AGR20" s="508">
        <f>'Proy 2022 vs 2019'!FM19*AGT$4</f>
        <v>9606.7792079999981</v>
      </c>
      <c r="AGS20" s="579"/>
      <c r="AGT20" s="580">
        <f>AGS20/AGQ20</f>
        <v>0</v>
      </c>
      <c r="AGU20" s="508">
        <f>'Proy 2022 vs 2019'!FL19*AGX$4</f>
        <v>11715.5844</v>
      </c>
      <c r="AGV20" s="508">
        <f>'Proy 2022 vs 2019'!FM19*AGX$4</f>
        <v>9606.7792079999981</v>
      </c>
      <c r="AGW20" s="579"/>
      <c r="AGX20" s="580">
        <f>AGW20/AGU20</f>
        <v>0</v>
      </c>
      <c r="AGY20" s="508">
        <f>'Proy 2022 vs 2019'!FL19*AHB$4</f>
        <v>13668.1818</v>
      </c>
      <c r="AGZ20" s="508">
        <f>'Proy 2022 vs 2019'!FM19*AHB$4</f>
        <v>11207.909076</v>
      </c>
      <c r="AHA20" s="579"/>
      <c r="AHB20" s="580">
        <f>AHA20/AGY20</f>
        <v>0</v>
      </c>
      <c r="AHC20" s="508">
        <f>'Proy 2022 vs 2019'!FL19*AHF$4</f>
        <v>15620.779199999999</v>
      </c>
      <c r="AHD20" s="508">
        <f>'Proy 2022 vs 2019'!FM19*AHF$4</f>
        <v>12809.038944</v>
      </c>
      <c r="AHE20" s="579"/>
      <c r="AHF20" s="580">
        <f>AHE20/AHC20</f>
        <v>0</v>
      </c>
      <c r="AHG20" s="508">
        <f>'Proy 2022 vs 2019'!FL19*AHJ$4</f>
        <v>21478.571400000001</v>
      </c>
      <c r="AHH20" s="508">
        <f>'Proy 2022 vs 2019'!FM19*AHJ$4</f>
        <v>17612.428548</v>
      </c>
      <c r="AHI20" s="579"/>
      <c r="AHJ20" s="580">
        <f>AHI20/AHG20</f>
        <v>0</v>
      </c>
      <c r="AHK20" s="494">
        <f>AGI20+AGM20+AGQ20+AGU20+AGY20+AHC20+AHG20</f>
        <v>97629.87</v>
      </c>
      <c r="AHL20" s="489">
        <f>AGJ20+AGN20+AGR20+AGV20+AGZ20+AHD20+AHH20</f>
        <v>80056.493399999992</v>
      </c>
      <c r="AHM20" s="643">
        <f>AGK20+AGO20+AGS20+AGW20+AHA20+AHE20+AHI20</f>
        <v>0</v>
      </c>
      <c r="AHN20" s="639">
        <f>AHM20/AHK20</f>
        <v>0</v>
      </c>
      <c r="AHO20" s="508">
        <f>'Proy 2022 vs 2019'!FQ19*AHR$4</f>
        <v>12000.614399999999</v>
      </c>
      <c r="AHP20" s="508">
        <f>'Proy 2022 vs 2019'!FR19*AHR$4</f>
        <v>9840.5038079999995</v>
      </c>
      <c r="AHQ20" s="579"/>
      <c r="AHR20" s="580">
        <f>AHQ20/AHO20</f>
        <v>0</v>
      </c>
      <c r="AHS20" s="508">
        <f>'Proy 2022 vs 2019'!FQ19*AHV$4</f>
        <v>12000.614399999999</v>
      </c>
      <c r="AHT20" s="508">
        <f>'Proy 2022 vs 2019'!FR19*AHV$4</f>
        <v>9840.5038079999995</v>
      </c>
      <c r="AHU20" s="579"/>
      <c r="AHV20" s="580">
        <f>AHU20/AHS20</f>
        <v>0</v>
      </c>
      <c r="AHW20" s="508">
        <f>'Proy 2022 vs 2019'!FQ19*AHZ$4</f>
        <v>12000.614399999999</v>
      </c>
      <c r="AHX20" s="508">
        <f>'Proy 2022 vs 2019'!FR19*AHZ$4</f>
        <v>9840.5038079999995</v>
      </c>
      <c r="AHY20" s="579"/>
      <c r="AHZ20" s="580">
        <f>AHY20/AHW20</f>
        <v>0</v>
      </c>
      <c r="AIA20" s="508">
        <f>'Proy 2022 vs 2019'!FQ19*AID$4</f>
        <v>12000.614399999999</v>
      </c>
      <c r="AIB20" s="508">
        <f>'Proy 2022 vs 2019'!FR19*AID$4</f>
        <v>9840.5038079999995</v>
      </c>
      <c r="AIC20" s="579"/>
      <c r="AID20" s="580">
        <f>AIC20/AIA20</f>
        <v>0</v>
      </c>
      <c r="AIE20" s="508">
        <f>'Proy 2022 vs 2019'!FQ19*AIH$4</f>
        <v>14000.7168</v>
      </c>
      <c r="AIF20" s="508">
        <f>'Proy 2022 vs 2019'!FR19*AIH$4</f>
        <v>11480.587776</v>
      </c>
      <c r="AIG20" s="579"/>
      <c r="AIH20" s="580">
        <f>AIG20/AIE20</f>
        <v>0</v>
      </c>
      <c r="AII20" s="508">
        <f>'Proy 2022 vs 2019'!FQ19*AIL$4</f>
        <v>16000.8192</v>
      </c>
      <c r="AIJ20" s="508">
        <f>'Proy 2022 vs 2019'!FR19*AIL$4</f>
        <v>13120.671743999999</v>
      </c>
      <c r="AIK20" s="579"/>
      <c r="AIL20" s="580">
        <f>AIK20/AII20</f>
        <v>0</v>
      </c>
      <c r="AIM20" s="508">
        <f>'Proy 2022 vs 2019'!FQ19*AIP$4</f>
        <v>22001.126399999997</v>
      </c>
      <c r="AIN20" s="508">
        <f>'Proy 2022 vs 2019'!FR19*AIP$4</f>
        <v>18040.923648</v>
      </c>
      <c r="AIO20" s="579"/>
      <c r="AIP20" s="580">
        <f>AIO20/AIM20</f>
        <v>0</v>
      </c>
      <c r="AIQ20" s="494">
        <f>AHO20+AHS20+AHW20+AIA20+AIE20+AII20+AIM20</f>
        <v>100005.12</v>
      </c>
      <c r="AIR20" s="489">
        <f>AHP20+AHT20+AHX20+AIB20+AIF20+AIJ20+AIN20</f>
        <v>82004.198399999994</v>
      </c>
      <c r="AIS20" s="643">
        <f>AHQ20+AHU20+AHY20+AIC20+AIG20+AIK20+AIO20</f>
        <v>0</v>
      </c>
      <c r="AIT20" s="639">
        <f>AIS20/AIQ20</f>
        <v>0</v>
      </c>
      <c r="AIU20" s="508">
        <f>'Proy 2022 vs 2019'!FV19*AIX$4</f>
        <v>11361.752399999999</v>
      </c>
      <c r="AIV20" s="508">
        <f>'Proy 2022 vs 2019'!FW19*AIX$4</f>
        <v>9316.6369679999989</v>
      </c>
      <c r="AIW20" s="579"/>
      <c r="AIX20" s="580">
        <f>AIW20/AIU20</f>
        <v>0</v>
      </c>
      <c r="AIY20" s="508">
        <f>'Proy 2022 vs 2019'!FV19*AJB$4</f>
        <v>11361.752399999999</v>
      </c>
      <c r="AIZ20" s="508">
        <f>'Proy 2022 vs 2019'!FW19*AJB$4</f>
        <v>9316.6369679999989</v>
      </c>
      <c r="AJA20" s="579"/>
      <c r="AJB20" s="580">
        <f>AJA20/AIY20</f>
        <v>0</v>
      </c>
      <c r="AJC20" s="508">
        <f>'Proy 2022 vs 2019'!FV19*AJF$4</f>
        <v>11361.752399999999</v>
      </c>
      <c r="AJD20" s="508">
        <f>'Proy 2022 vs 2019'!FW19*AJF$4</f>
        <v>9316.6369679999989</v>
      </c>
      <c r="AJE20" s="579"/>
      <c r="AJF20" s="580">
        <f>AJE20/AJC20</f>
        <v>0</v>
      </c>
      <c r="AJG20" s="508">
        <f>'Proy 2022 vs 2019'!FV19*AJJ$4</f>
        <v>11361.752399999999</v>
      </c>
      <c r="AJH20" s="508">
        <f>'Proy 2022 vs 2019'!FW19*AJJ$4</f>
        <v>9316.6369679999989</v>
      </c>
      <c r="AJI20" s="579"/>
      <c r="AJJ20" s="580">
        <f>AJI20/AJG20</f>
        <v>0</v>
      </c>
      <c r="AJK20" s="508">
        <f>'Proy 2022 vs 2019'!FV19*AJN$4</f>
        <v>13255.377800000002</v>
      </c>
      <c r="AJL20" s="508">
        <f>'Proy 2022 vs 2019'!FW19*AJN$4</f>
        <v>10869.409796</v>
      </c>
      <c r="AJM20" s="579"/>
      <c r="AJN20" s="580">
        <f>AJM20/AJK20</f>
        <v>0</v>
      </c>
      <c r="AJO20" s="508">
        <f>'Proy 2022 vs 2019'!FV19*AJR$4</f>
        <v>15149.003200000001</v>
      </c>
      <c r="AJP20" s="508">
        <f>'Proy 2022 vs 2019'!FW19*AJR$4</f>
        <v>12422.182623999999</v>
      </c>
      <c r="AJQ20" s="579"/>
      <c r="AJR20" s="580">
        <f>AJQ20/AJO20</f>
        <v>0</v>
      </c>
      <c r="AJS20" s="508">
        <f>'Proy 2022 vs 2019'!FV19*AJV$4</f>
        <v>20829.879400000002</v>
      </c>
      <c r="AJT20" s="508">
        <f>'Proy 2022 vs 2019'!FW19*AJV$4</f>
        <v>17080.501108</v>
      </c>
      <c r="AJU20" s="579"/>
      <c r="AJV20" s="580">
        <f>AJU20/AJS20</f>
        <v>0</v>
      </c>
      <c r="AJW20" s="494">
        <f>AIU20+AIY20+AJC20+AJG20+AJK20+AJO20+AJS20</f>
        <v>94681.27</v>
      </c>
      <c r="AJX20" s="489">
        <f>AIV20+AIZ20+AJD20+AJH20+AJL20+AJP20+AJT20</f>
        <v>77638.641399999993</v>
      </c>
      <c r="AJY20" s="648">
        <f>AIW20+AJA20+AJE20+AJI20+AJM20+AJQ20+AJU20</f>
        <v>0</v>
      </c>
      <c r="AJZ20" s="639">
        <f>AJY20/AJW20</f>
        <v>0</v>
      </c>
      <c r="AKA20" s="508"/>
      <c r="AKB20" s="508"/>
      <c r="AKC20" s="613"/>
      <c r="AKD20" s="580" t="e">
        <f>AKC20/AKA20</f>
        <v>#DIV/0!</v>
      </c>
      <c r="AKE20" s="508">
        <v>11675.25</v>
      </c>
      <c r="AKF20" s="508">
        <v>11908.754999999999</v>
      </c>
      <c r="AKG20" s="579"/>
      <c r="AKH20" s="580">
        <f>AKG20/AKE20</f>
        <v>0</v>
      </c>
      <c r="AKI20" s="508">
        <v>11675.25</v>
      </c>
      <c r="AKJ20" s="508">
        <v>11908.754999999999</v>
      </c>
      <c r="AKK20" s="579"/>
      <c r="AKL20" s="580">
        <f>AKK20/AKI20</f>
        <v>0</v>
      </c>
      <c r="AKM20" s="508">
        <v>11675.25</v>
      </c>
      <c r="AKN20" s="508">
        <v>11908.754999999999</v>
      </c>
      <c r="AKO20" s="579"/>
      <c r="AKP20" s="580">
        <f>AKO20/AKM20</f>
        <v>0</v>
      </c>
      <c r="AKQ20" s="508">
        <v>13621.125000000002</v>
      </c>
      <c r="AKR20" s="508">
        <v>13893.547500000001</v>
      </c>
      <c r="AKS20" s="579"/>
      <c r="AKT20" s="580">
        <f>AKS20/AKQ20</f>
        <v>0</v>
      </c>
      <c r="AKU20" s="508">
        <v>15567</v>
      </c>
      <c r="AKV20" s="508">
        <v>15878.34</v>
      </c>
      <c r="AKW20" s="579"/>
      <c r="AKX20" s="580">
        <f>AKW20/AKU20</f>
        <v>0</v>
      </c>
      <c r="AKY20" s="508">
        <v>21404.625</v>
      </c>
      <c r="AKZ20" s="508">
        <v>21832.717499999999</v>
      </c>
      <c r="ALA20" s="579"/>
      <c r="ALB20" s="580">
        <f>ALA20/AKY20</f>
        <v>0</v>
      </c>
      <c r="ALC20" s="494">
        <f>AKA20+AKE20+AKI20+AKM20+AKQ20+AKU20+AKY20</f>
        <v>85618.5</v>
      </c>
      <c r="ALD20" s="489">
        <f>AKB20+AKF20+AKJ20+AKN20+AKR20+AKV20+AKZ20</f>
        <v>87330.87</v>
      </c>
      <c r="ALE20" s="670">
        <f>AKC20+AKG20+AKK20+AKO20+AKS20+AKW20+ALA20</f>
        <v>0</v>
      </c>
      <c r="ALF20" s="663">
        <f>ALE20/ALC20</f>
        <v>0</v>
      </c>
      <c r="ALG20" s="508">
        <v>10734.529200000001</v>
      </c>
      <c r="ALH20" s="508">
        <v>10949.219783999999</v>
      </c>
      <c r="ALI20" s="579"/>
      <c r="ALJ20" s="580">
        <f>ALI20/ALG20</f>
        <v>0</v>
      </c>
      <c r="ALK20" s="508">
        <v>10734.529200000001</v>
      </c>
      <c r="ALL20" s="508">
        <v>10949.219783999999</v>
      </c>
      <c r="ALM20" s="579"/>
      <c r="ALN20" s="580">
        <f>ALM20/ALK20</f>
        <v>0</v>
      </c>
      <c r="ALO20" s="508">
        <v>10734.529200000001</v>
      </c>
      <c r="ALP20" s="508">
        <v>10949.219783999999</v>
      </c>
      <c r="ALQ20" s="579"/>
      <c r="ALR20" s="580">
        <f>ALQ20/ALO20</f>
        <v>0</v>
      </c>
      <c r="ALS20" s="508">
        <v>10734.529200000001</v>
      </c>
      <c r="ALT20" s="508">
        <v>10949.219783999999</v>
      </c>
      <c r="ALU20" s="579"/>
      <c r="ALV20" s="580">
        <f>ALU20/ALS20</f>
        <v>0</v>
      </c>
      <c r="ALW20" s="508">
        <v>12523.617400000001</v>
      </c>
      <c r="ALX20" s="508">
        <v>12774.089748000002</v>
      </c>
      <c r="ALY20" s="579"/>
      <c r="ALZ20" s="580">
        <f>ALY20/ALW20</f>
        <v>0</v>
      </c>
      <c r="AMA20" s="508">
        <v>14312.705600000001</v>
      </c>
      <c r="AMB20" s="508">
        <v>14598.959712</v>
      </c>
      <c r="AMC20" s="579"/>
      <c r="AMD20" s="580">
        <f>AMC20/AMA20</f>
        <v>0</v>
      </c>
      <c r="AME20" s="508">
        <v>19679.9702</v>
      </c>
      <c r="AMF20" s="508">
        <v>20073.569604</v>
      </c>
      <c r="AMG20" s="579"/>
      <c r="AMH20" s="580">
        <f>AMG20/AME20</f>
        <v>0</v>
      </c>
      <c r="AMI20" s="494">
        <f>ALG20+ALK20+ALO20+ALS20+ALW20+AMA20+AME20</f>
        <v>89454.41</v>
      </c>
      <c r="AMJ20" s="489">
        <f>ALH20+ALL20+ALP20+ALT20+ALX20+AMB20+AMF20</f>
        <v>91243.498200000002</v>
      </c>
      <c r="AMK20" s="671">
        <f>ALI20+ALM20+ALQ20+ALU20+ALY20+AMC20+AMG20</f>
        <v>0</v>
      </c>
      <c r="AML20" s="663">
        <f>AMK20/AMI20</f>
        <v>0</v>
      </c>
      <c r="AMM20" s="508">
        <v>10064.0844</v>
      </c>
      <c r="AMN20" s="508">
        <v>10265.366087999999</v>
      </c>
      <c r="AMO20" s="579"/>
      <c r="AMP20" s="580">
        <f>AMO20/AMM20</f>
        <v>0</v>
      </c>
      <c r="AMQ20" s="508">
        <v>10064.0844</v>
      </c>
      <c r="AMR20" s="508">
        <v>10265.366087999999</v>
      </c>
      <c r="AMS20" s="579"/>
      <c r="AMT20" s="580">
        <f>AMS20/AMQ20</f>
        <v>0</v>
      </c>
      <c r="AMU20" s="508">
        <v>10064.0844</v>
      </c>
      <c r="AMV20" s="508">
        <v>10265.366087999999</v>
      </c>
      <c r="AMW20" s="579"/>
      <c r="AMX20" s="580">
        <f>AMW20/AMU20</f>
        <v>0</v>
      </c>
      <c r="AMY20" s="508">
        <v>10064.0844</v>
      </c>
      <c r="AMZ20" s="508">
        <v>10265.366087999999</v>
      </c>
      <c r="ANA20" s="579"/>
      <c r="ANB20" s="580">
        <f>ANA20/AMY20</f>
        <v>0</v>
      </c>
      <c r="ANC20" s="508">
        <v>11741.4318</v>
      </c>
      <c r="AND20" s="508">
        <v>11976.260436</v>
      </c>
      <c r="ANE20" s="579"/>
      <c r="ANF20" s="580">
        <f>ANE20/ANC20</f>
        <v>0</v>
      </c>
      <c r="ANG20" s="508">
        <v>13418.779199999999</v>
      </c>
      <c r="ANH20" s="508">
        <v>13687.154783999998</v>
      </c>
      <c r="ANI20" s="579"/>
      <c r="ANJ20" s="580">
        <f>ANI20/ANG20</f>
        <v>0</v>
      </c>
      <c r="ANK20" s="508">
        <v>18450.821400000001</v>
      </c>
      <c r="ANL20" s="508">
        <v>18819.837828</v>
      </c>
      <c r="ANM20" s="579"/>
      <c r="ANN20" s="580">
        <f>ANM20/ANK20</f>
        <v>0</v>
      </c>
      <c r="ANO20" s="494">
        <f>AMM20+AMQ20+AMU20+AMY20+ANC20+ANG20+ANK20</f>
        <v>83867.37</v>
      </c>
      <c r="ANP20" s="489">
        <f>AMN20+AMR20+AMV20+AMZ20+AND20+ANH20+ANL20</f>
        <v>85544.717399999994</v>
      </c>
      <c r="ANQ20" s="671">
        <f>AMO20+AMS20+AMW20+ANA20+ANE20+ANI20+ANM20</f>
        <v>0</v>
      </c>
      <c r="ANR20" s="663">
        <f>ANQ20/ANO20</f>
        <v>0</v>
      </c>
      <c r="ANS20" s="508">
        <f>'Proy 2022 vs 2019'!GU19*ANV$4</f>
        <v>11854.6152</v>
      </c>
      <c r="ANT20" s="508">
        <f>'Proy 2022 vs 2019'!GV19*ANV$4</f>
        <v>10432.061376</v>
      </c>
      <c r="ANU20" s="579"/>
      <c r="ANV20" s="580">
        <f>ANU20/ANS20</f>
        <v>0</v>
      </c>
      <c r="ANW20" s="508">
        <f>'Proy 2022 vs 2019'!GU19*ANZ$4</f>
        <v>11854.6152</v>
      </c>
      <c r="ANX20" s="508">
        <f>'Proy 2022 vs 2019'!GV19*ANZ$4</f>
        <v>10432.061376</v>
      </c>
      <c r="ANY20" s="579"/>
      <c r="ANZ20" s="580">
        <f>ANY20/ANW20</f>
        <v>0</v>
      </c>
      <c r="AOA20" s="508">
        <f>'Proy 2022 vs 2019'!GU19*AOD$4</f>
        <v>11854.6152</v>
      </c>
      <c r="AOB20" s="508">
        <f>'Proy 2022 vs 2019'!GV19*AOD$4</f>
        <v>10432.061376</v>
      </c>
      <c r="AOC20" s="579"/>
      <c r="AOD20" s="580">
        <f>AOC20/AOA20</f>
        <v>0</v>
      </c>
      <c r="AOE20" s="508">
        <f>'Proy 2022 vs 2019'!GU19*AOH$4</f>
        <v>11854.6152</v>
      </c>
      <c r="AOF20" s="508">
        <f>'Proy 2022 vs 2019'!GV19*AOH$4</f>
        <v>10432.061376</v>
      </c>
      <c r="AOG20" s="579"/>
      <c r="AOH20" s="580">
        <f>AOG20/AOE20</f>
        <v>0</v>
      </c>
      <c r="AOI20" s="508">
        <f>'Proy 2022 vs 2019'!GU19*AOL$4</f>
        <v>13830.384400000003</v>
      </c>
      <c r="AOJ20" s="508">
        <f>'Proy 2022 vs 2019'!GV19*AOL$4</f>
        <v>12170.738272000002</v>
      </c>
      <c r="AOK20" s="579"/>
      <c r="AOL20" s="580">
        <f>AOK20/AOI20</f>
        <v>0</v>
      </c>
      <c r="AOM20" s="508">
        <f>'Proy 2022 vs 2019'!GU19*AOP$4</f>
        <v>15806.153600000001</v>
      </c>
      <c r="AON20" s="508">
        <f>'Proy 2022 vs 2019'!GV19*AOP$4</f>
        <v>13909.415168000001</v>
      </c>
      <c r="AOO20" s="579"/>
      <c r="AOP20" s="580">
        <f>AOO20/AOM20</f>
        <v>0</v>
      </c>
      <c r="AOQ20" s="508">
        <f>'Proy 2022 vs 2019'!GU19*AOT$4</f>
        <v>21733.461200000002</v>
      </c>
      <c r="AOR20" s="508">
        <f>'Proy 2022 vs 2019'!GV19*AOT$4</f>
        <v>19125.445856000002</v>
      </c>
      <c r="AOS20" s="579"/>
      <c r="AOT20" s="580">
        <f>AOS20/AOQ20</f>
        <v>0</v>
      </c>
      <c r="AOU20" s="494">
        <f>ANS20+ANW20+AOA20+AOE20+AOI20+AOM20+AOQ20</f>
        <v>98788.46</v>
      </c>
      <c r="AOV20" s="489">
        <f>ANT20+ANX20+AOB20+AOF20+AOJ20+AON20+AOR20</f>
        <v>86933.844800000006</v>
      </c>
      <c r="AOW20" s="662">
        <f>ANU20+ANY20+AOC20+AOG20+AOK20+AOO20+AOS20</f>
        <v>0</v>
      </c>
      <c r="AOX20" s="663">
        <f>AOW20/AOU20</f>
        <v>0</v>
      </c>
      <c r="AOY20" s="508">
        <f>'Proy 2022 vs 2019'!HE19*APB$4</f>
        <v>11054.16</v>
      </c>
      <c r="AOZ20" s="508">
        <f>'Proy 2022 vs 2019'!HF19*APB$4</f>
        <v>8953.8696</v>
      </c>
      <c r="APA20" s="613"/>
      <c r="APB20" s="580">
        <f>APA20/AOY20</f>
        <v>0</v>
      </c>
      <c r="APC20" s="508">
        <f>'Proy 2022 vs 2019'!HE19*APF$4</f>
        <v>11054.16</v>
      </c>
      <c r="APD20" s="508">
        <f>'Proy 2022 vs 2019'!HF19*APF$4</f>
        <v>8953.8696</v>
      </c>
      <c r="APE20" s="613"/>
      <c r="APF20" s="580">
        <f>APE20/APC20</f>
        <v>0</v>
      </c>
      <c r="APG20" s="508">
        <f>'Proy 2022 vs 2019'!HE19*APJ$4</f>
        <v>11054.16</v>
      </c>
      <c r="APH20" s="508">
        <f>'Proy 2022 vs 2019'!HF19*APJ$4</f>
        <v>8953.8696</v>
      </c>
      <c r="API20" s="613"/>
      <c r="APJ20" s="580">
        <f>API20/APG20</f>
        <v>0</v>
      </c>
      <c r="APK20" s="508">
        <f>'Proy 2022 vs 2019'!HE19*APN$4</f>
        <v>11054.16</v>
      </c>
      <c r="APL20" s="508">
        <f>'Proy 2022 vs 2019'!HF19*APN$4</f>
        <v>8953.8696</v>
      </c>
      <c r="APM20" s="613"/>
      <c r="APN20" s="580">
        <f>APM20/APK20</f>
        <v>0</v>
      </c>
      <c r="APO20" s="508">
        <f>'Proy 2022 vs 2019'!HE19*APR$4</f>
        <v>12896.52</v>
      </c>
      <c r="APP20" s="508">
        <f>'Proy 2022 vs 2019'!HF19*APR$4</f>
        <v>10446.181200000001</v>
      </c>
      <c r="APQ20" s="613"/>
      <c r="APR20" s="580">
        <f>APQ20/APO20</f>
        <v>0</v>
      </c>
      <c r="APS20" s="508">
        <f>'Proy 2022 vs 2019'!HE19*APV$4</f>
        <v>14738.880000000001</v>
      </c>
      <c r="APT20" s="508">
        <f>'Proy 2022 vs 2019'!HF19*APV$4</f>
        <v>11938.4928</v>
      </c>
      <c r="APU20" s="613"/>
      <c r="APV20" s="580">
        <f>APU20/APS20</f>
        <v>0</v>
      </c>
      <c r="APW20" s="508">
        <f>'Proy 2022 vs 2019'!HE19*APZ$4</f>
        <v>20265.96</v>
      </c>
      <c r="APX20" s="508">
        <f>'Proy 2022 vs 2019'!HF19*APZ$4</f>
        <v>16415.427599999999</v>
      </c>
      <c r="APY20" s="613"/>
      <c r="APZ20" s="580">
        <f>APY20/APW20</f>
        <v>0</v>
      </c>
      <c r="AQA20" s="494">
        <f>AOY20+APC20+APG20+APK20+APO20+APS20+APW20</f>
        <v>92118</v>
      </c>
      <c r="AQB20" s="489">
        <f>AOZ20+APD20+APH20+APL20+APP20+APT20+APX20</f>
        <v>74615.58</v>
      </c>
      <c r="AQC20" s="607">
        <f>APA20+APE20+API20+APM20+APQ20+APU20+APY20</f>
        <v>0</v>
      </c>
      <c r="AQD20" s="590">
        <f>AQC20/AQA20</f>
        <v>0</v>
      </c>
      <c r="AQE20" s="508">
        <f>'Proy 2022 vs 2019'!HJ19*AQH$4</f>
        <v>10646.305200000001</v>
      </c>
      <c r="AQF20" s="508">
        <f>'Proy 2022 vs 2019'!HK19*AQH$4</f>
        <v>8623.5072120000023</v>
      </c>
      <c r="AQG20" s="579"/>
      <c r="AQH20" s="580">
        <f>AQG20/AQE20</f>
        <v>0</v>
      </c>
      <c r="AQI20" s="508">
        <f>'Proy 2022 vs 2019'!HJ19*AQL$4</f>
        <v>10646.305200000001</v>
      </c>
      <c r="AQJ20" s="508">
        <f>'Proy 2022 vs 2019'!HK19*AQL$4</f>
        <v>8623.5072120000023</v>
      </c>
      <c r="AQK20" s="579"/>
      <c r="AQL20" s="580">
        <f>AQK20/AQI20</f>
        <v>0</v>
      </c>
      <c r="AQM20" s="508">
        <f>'Proy 2022 vs 2019'!HJ19*AQP$4</f>
        <v>10646.305200000001</v>
      </c>
      <c r="AQN20" s="508">
        <f>'Proy 2022 vs 2019'!HK19*AQP$4</f>
        <v>8623.5072120000023</v>
      </c>
      <c r="AQO20" s="579"/>
      <c r="AQP20" s="580">
        <f>AQO20/AQM20</f>
        <v>0</v>
      </c>
      <c r="AQQ20" s="508">
        <f>'Proy 2022 vs 2019'!HJ19*AQT$4</f>
        <v>10646.305200000001</v>
      </c>
      <c r="AQR20" s="508">
        <f>'Proy 2022 vs 2019'!HK19*AQT$4</f>
        <v>8623.5072120000023</v>
      </c>
      <c r="AQS20" s="579"/>
      <c r="AQT20" s="580">
        <f>AQS20/AQQ20</f>
        <v>0</v>
      </c>
      <c r="AQU20" s="508">
        <f>'Proy 2022 vs 2019'!HJ19*AQX$4</f>
        <v>12420.689400000003</v>
      </c>
      <c r="AQV20" s="508">
        <f>'Proy 2022 vs 2019'!HK19*AQX$4</f>
        <v>10060.758414000004</v>
      </c>
      <c r="AQW20" s="579"/>
      <c r="AQX20" s="580">
        <f>AQW20/AQU20</f>
        <v>0</v>
      </c>
      <c r="AQY20" s="508">
        <f>'Proy 2022 vs 2019'!HJ19*ARB$4</f>
        <v>14195.073600000002</v>
      </c>
      <c r="AQZ20" s="508">
        <f>'Proy 2022 vs 2019'!HK19*ARB$4</f>
        <v>11498.009616000003</v>
      </c>
      <c r="ARA20" s="579"/>
      <c r="ARB20" s="580">
        <f>ARA20/AQY20</f>
        <v>0</v>
      </c>
      <c r="ARC20" s="508">
        <f>'Proy 2022 vs 2019'!HJ19*ARF$4</f>
        <v>19518.226200000001</v>
      </c>
      <c r="ARD20" s="508">
        <f>'Proy 2022 vs 2019'!HK19*ARF$4</f>
        <v>15809.763222000003</v>
      </c>
      <c r="ARE20" s="579"/>
      <c r="ARF20" s="580">
        <f>ARE20/ARC20</f>
        <v>0</v>
      </c>
      <c r="ARG20" s="494">
        <f>AQE20+AQI20+AQM20+AQQ20+AQU20+AQY20+ARC20</f>
        <v>88719.21</v>
      </c>
      <c r="ARH20" s="489">
        <f>AQF20+AQJ20+AQN20+AQR20+AQV20+AQZ20+ARD20</f>
        <v>71862.560100000017</v>
      </c>
      <c r="ARI20" s="608">
        <f>AQG20+AQK20+AQO20+AQS20+AQW20+ARA20+ARE20</f>
        <v>0</v>
      </c>
      <c r="ARJ20" s="590">
        <f>ARI20/ARG20</f>
        <v>0</v>
      </c>
      <c r="ARK20" s="508">
        <f>'Proy 2022 vs 2019'!HO19*ARN$4</f>
        <v>11753.264399999998</v>
      </c>
      <c r="ARL20" s="508">
        <f>'Proy 2022 vs 2019'!HP19*ARN$4</f>
        <v>9520.1441639999994</v>
      </c>
      <c r="ARM20" s="579"/>
      <c r="ARN20" s="580">
        <f>ARM20/ARK20</f>
        <v>0</v>
      </c>
      <c r="ARO20" s="508">
        <f>'Proy 2022 vs 2019'!HO19*ARR$4</f>
        <v>11753.264399999998</v>
      </c>
      <c r="ARP20" s="508">
        <f>'Proy 2022 vs 2019'!HP19*ARR$4</f>
        <v>9520.1441639999994</v>
      </c>
      <c r="ARQ20" s="579"/>
      <c r="ARR20" s="580">
        <f>ARQ20/ARO20</f>
        <v>0</v>
      </c>
      <c r="ARS20" s="508">
        <f>'Proy 2022 vs 2019'!HO19*ARV$4</f>
        <v>11753.264399999998</v>
      </c>
      <c r="ART20" s="508">
        <f>'Proy 2022 vs 2019'!HP19*ARV$4</f>
        <v>9520.1441639999994</v>
      </c>
      <c r="ARU20" s="579"/>
      <c r="ARV20" s="580">
        <f>ARU20/ARS20</f>
        <v>0</v>
      </c>
      <c r="ARW20" s="508">
        <f>'Proy 2022 vs 2019'!HO19*ARZ$4</f>
        <v>11753.264399999998</v>
      </c>
      <c r="ARX20" s="508">
        <f>'Proy 2022 vs 2019'!HP19*ARZ$4</f>
        <v>9520.1441639999994</v>
      </c>
      <c r="ARY20" s="579"/>
      <c r="ARZ20" s="580">
        <f>ARY20/ARW20</f>
        <v>0</v>
      </c>
      <c r="ASA20" s="508">
        <f>'Proy 2022 vs 2019'!HO19*ASD$4</f>
        <v>13712.141800000001</v>
      </c>
      <c r="ASB20" s="508">
        <f>'Proy 2022 vs 2019'!HP19*ASD$4</f>
        <v>11106.834858000002</v>
      </c>
      <c r="ASC20" s="579"/>
      <c r="ASD20" s="580">
        <f>ASC20/ASA20</f>
        <v>0</v>
      </c>
      <c r="ASE20" s="508">
        <f>'Proy 2022 vs 2019'!HO19*ASH$4</f>
        <v>15671.019199999999</v>
      </c>
      <c r="ASF20" s="508">
        <f>'Proy 2022 vs 2019'!HP19*ASH$4</f>
        <v>12693.525552000001</v>
      </c>
      <c r="ASG20" s="579"/>
      <c r="ASH20" s="580">
        <f>ASG20/ASE20</f>
        <v>0</v>
      </c>
      <c r="ASI20" s="508">
        <f>'Proy 2022 vs 2019'!HO19*ASL$4</f>
        <v>21547.651399999999</v>
      </c>
      <c r="ASJ20" s="508">
        <f>'Proy 2022 vs 2019'!HP19*ASL$4</f>
        <v>17453.597634000002</v>
      </c>
      <c r="ASK20" s="579"/>
      <c r="ASL20" s="580">
        <f>ASK20/ASI20</f>
        <v>0</v>
      </c>
      <c r="ASM20" s="494">
        <f>ARK20+ARO20+ARS20+ARW20+ASA20+ASE20+ASI20</f>
        <v>97943.87</v>
      </c>
      <c r="ASN20" s="489">
        <f>ARL20+ARP20+ART20+ARX20+ASB20+ASF20+ASJ20</f>
        <v>79334.534700000004</v>
      </c>
      <c r="ASO20" s="608">
        <f>ARM20+ARQ20+ARU20+ARY20+ASC20+ASG20+ASK20</f>
        <v>0</v>
      </c>
      <c r="ASP20" s="590">
        <f>ASO20/ASM20</f>
        <v>0</v>
      </c>
      <c r="ASQ20" s="508">
        <f>'Proy 2022 vs 2019'!HT19*AST$4</f>
        <v>9764.6603999999988</v>
      </c>
      <c r="ASR20" s="508">
        <f>'Proy 2022 vs 2019'!HU19*AST$4</f>
        <v>7909.3749239999997</v>
      </c>
      <c r="ASS20" s="579"/>
      <c r="AST20" s="580">
        <f>ASS20/ASQ20</f>
        <v>0</v>
      </c>
      <c r="ASU20" s="508">
        <f>'Proy 2022 vs 2019'!HT19*ASX$4</f>
        <v>9764.6603999999988</v>
      </c>
      <c r="ASV20" s="508">
        <f>'Proy 2022 vs 2019'!HU19*ASX$4</f>
        <v>7909.3749239999997</v>
      </c>
      <c r="ASW20" s="579"/>
      <c r="ASX20" s="580">
        <f>ASW20/ASU20</f>
        <v>0</v>
      </c>
      <c r="ASY20" s="508">
        <f>'Proy 2022 vs 2019'!HT19*ATB$4</f>
        <v>9764.6603999999988</v>
      </c>
      <c r="ASZ20" s="508">
        <f>'Proy 2022 vs 2019'!HU19*ATB$4</f>
        <v>7909.3749239999997</v>
      </c>
      <c r="ATA20" s="579"/>
      <c r="ATB20" s="580">
        <f>ATA20/ASY20</f>
        <v>0</v>
      </c>
      <c r="ATC20" s="508">
        <f>'Proy 2022 vs 2019'!HT19*ATF$4</f>
        <v>9764.6603999999988</v>
      </c>
      <c r="ATD20" s="508">
        <f>'Proy 2022 vs 2019'!HU19*ATF$4</f>
        <v>7909.3749239999997</v>
      </c>
      <c r="ATE20" s="579"/>
      <c r="ATF20" s="580">
        <f>ATE20/ATC20</f>
        <v>0</v>
      </c>
      <c r="ATG20" s="508">
        <f>'Proy 2022 vs 2019'!HT19*ATJ$4</f>
        <v>11392.103800000001</v>
      </c>
      <c r="ATH20" s="508">
        <f>'Proy 2022 vs 2019'!HU19*ATJ$4</f>
        <v>9227.6040780000003</v>
      </c>
      <c r="ATI20" s="579"/>
      <c r="ATJ20" s="580">
        <f>ATI20/ATG20</f>
        <v>0</v>
      </c>
      <c r="ATK20" s="508">
        <f>'Proy 2022 vs 2019'!HT19*ATN$4</f>
        <v>13019.547200000001</v>
      </c>
      <c r="ATL20" s="508">
        <f>'Proy 2022 vs 2019'!HU19*ATN$4</f>
        <v>10545.833232000001</v>
      </c>
      <c r="ATM20" s="579"/>
      <c r="ATN20" s="580">
        <f>ATM20/ATK20</f>
        <v>0</v>
      </c>
      <c r="ATO20" s="508">
        <f>'Proy 2022 vs 2019'!HT19*ATR$4</f>
        <v>17901.877400000001</v>
      </c>
      <c r="ATP20" s="508">
        <f>'Proy 2022 vs 2019'!HU19*ATR$4</f>
        <v>14500.520694000001</v>
      </c>
      <c r="ATQ20" s="579"/>
      <c r="ATR20" s="580">
        <f>ATQ20/ATO20</f>
        <v>0</v>
      </c>
      <c r="ATS20" s="494">
        <f>ASQ20+ASU20+ASY20+ATC20+ATG20+ATK20+ATO20</f>
        <v>81372.17</v>
      </c>
      <c r="ATT20" s="489">
        <f>ASR20+ASV20+ASZ20+ATD20+ATH20+ATL20+ATP20</f>
        <v>65911.457700000014</v>
      </c>
      <c r="ATU20" s="589">
        <f>ASS20+ASW20+ATA20+ATE20+ATI20+ATM20+ATQ20</f>
        <v>0</v>
      </c>
      <c r="ATV20" s="590">
        <f>ATU20/ATS20</f>
        <v>0</v>
      </c>
      <c r="ATW20" s="508">
        <f>'Proy 2022 vs 2019'!HY19*ATZ$4</f>
        <v>11503.8336</v>
      </c>
      <c r="ATX20" s="508">
        <f>'Proy 2022 vs 2019'!HZ19*ATZ$4</f>
        <v>9318.1052159999999</v>
      </c>
      <c r="ATY20" s="579"/>
      <c r="ATZ20" s="580">
        <f>ATY20/ATW20</f>
        <v>0</v>
      </c>
      <c r="AUA20" s="508">
        <f>'Proy 2022 vs 2019'!HY19*AUD$4</f>
        <v>11503.8336</v>
      </c>
      <c r="AUB20" s="508">
        <f>'Proy 2022 vs 2019'!HZ19*AUD$4</f>
        <v>9318.1052159999999</v>
      </c>
      <c r="AUC20" s="579"/>
      <c r="AUD20" s="580">
        <f>AUC20/AUA20</f>
        <v>0</v>
      </c>
      <c r="AUE20" s="508">
        <f>'Proy 2022 vs 2019'!HY19*AUH$4</f>
        <v>11503.8336</v>
      </c>
      <c r="AUF20" s="508">
        <f>'Proy 2022 vs 2019'!HZ19*AUH$4</f>
        <v>9318.1052159999999</v>
      </c>
      <c r="AUG20" s="579"/>
      <c r="AUH20" s="580">
        <f>AUG20/AUE20</f>
        <v>0</v>
      </c>
      <c r="AUI20" s="508">
        <f>'Proy 2022 vs 2019'!HY19*AUL$4</f>
        <v>11503.8336</v>
      </c>
      <c r="AUJ20" s="508">
        <f>'Proy 2022 vs 2019'!HZ19*AUL$4</f>
        <v>9318.1052159999999</v>
      </c>
      <c r="AUK20" s="579"/>
      <c r="AUL20" s="580">
        <f>AUK20/AUI20</f>
        <v>0</v>
      </c>
      <c r="AUM20" s="508">
        <f>'Proy 2022 vs 2019'!HY19*AUP$4</f>
        <v>13421.139200000001</v>
      </c>
      <c r="AUN20" s="508">
        <f>'Proy 2022 vs 2019'!HZ19*AUP$4</f>
        <v>10871.122752000001</v>
      </c>
      <c r="AUO20" s="579"/>
      <c r="AUP20" s="580">
        <f>AUO20/AUM20</f>
        <v>0</v>
      </c>
      <c r="AUQ20" s="508">
        <f>'Proy 2022 vs 2019'!HY19*AUT$4</f>
        <v>15338.444799999999</v>
      </c>
      <c r="AUR20" s="508">
        <f>'Proy 2022 vs 2019'!HZ19*AUT$4</f>
        <v>12424.140288000001</v>
      </c>
      <c r="AUS20" s="579"/>
      <c r="AUT20" s="580">
        <f>AUS20/AUQ20</f>
        <v>0</v>
      </c>
      <c r="AUU20" s="508">
        <f>'Proy 2022 vs 2019'!HY19*AUX$4</f>
        <v>21090.3616</v>
      </c>
      <c r="AUV20" s="508">
        <f>'Proy 2022 vs 2019'!HZ19*AUX$4</f>
        <v>17083.192896</v>
      </c>
      <c r="AUW20" s="579"/>
      <c r="AUX20" s="580">
        <f>AUW20/AUU20</f>
        <v>0</v>
      </c>
      <c r="AUY20" s="494">
        <f>ATW20+AUA20+AUE20+AUI20+AUM20+AUQ20+AUU20</f>
        <v>95865.279999999999</v>
      </c>
      <c r="AUZ20" s="489">
        <f>ATX20+AUB20+AUF20+AUJ20+AUN20+AUR20+AUV20</f>
        <v>77650.876799999998</v>
      </c>
      <c r="AVA20" s="589">
        <f>ATY20+AUC20+AUG20+AUK20+AUO20+AUS20+AUW20</f>
        <v>0</v>
      </c>
      <c r="AVB20" s="590">
        <f>AVA20/AUY20</f>
        <v>0</v>
      </c>
      <c r="AVC20" s="508">
        <f>'Proy 2022 vs 2019'!IH19*AVF$4</f>
        <v>10540.749599999999</v>
      </c>
      <c r="AVD20" s="508">
        <f>'Proy 2022 vs 2019'!II19*AVF$4</f>
        <v>9592.0821359999991</v>
      </c>
      <c r="AVE20" s="613"/>
      <c r="AVF20" s="580">
        <f>AVE20/AVC20</f>
        <v>0</v>
      </c>
      <c r="AVG20" s="508">
        <f>'Proy 2022 vs 2019'!IH19*AVJ$4</f>
        <v>10540.749599999999</v>
      </c>
      <c r="AVH20" s="508">
        <f>'Proy 2022 vs 2019'!II19*AVJ$4</f>
        <v>9592.0821359999991</v>
      </c>
      <c r="AVI20" s="579"/>
      <c r="AVJ20" s="580">
        <f>AVI20/AVG20</f>
        <v>0</v>
      </c>
      <c r="AVK20" s="508">
        <f>'Proy 2022 vs 2019'!IH19*AVN$4</f>
        <v>10540.749599999999</v>
      </c>
      <c r="AVL20" s="508">
        <f>'Proy 2022 vs 2019'!II19*AVN$4</f>
        <v>9592.0821359999991</v>
      </c>
      <c r="AVM20" s="579"/>
      <c r="AVN20" s="580">
        <f>AVM20/AVK20</f>
        <v>0</v>
      </c>
      <c r="AVO20" s="508">
        <f>'Proy 2022 vs 2019'!IH19*AVR$4</f>
        <v>10540.749599999999</v>
      </c>
      <c r="AVP20" s="508">
        <f>'Proy 2022 vs 2019'!II19*AVR$4</f>
        <v>9592.0821359999991</v>
      </c>
      <c r="AVQ20" s="579"/>
      <c r="AVR20" s="580">
        <f>AVQ20/AVO20</f>
        <v>0</v>
      </c>
      <c r="AVS20" s="508">
        <f>'Proy 2022 vs 2019'!IH19*AVV$4</f>
        <v>12297.541200000001</v>
      </c>
      <c r="AVT20" s="508">
        <f>'Proy 2022 vs 2019'!II19*AVV$4</f>
        <v>11190.762492000002</v>
      </c>
      <c r="AVU20" s="579"/>
      <c r="AVV20" s="580">
        <f>AVU20/AVS20</f>
        <v>0</v>
      </c>
      <c r="AVW20" s="508">
        <f>'Proy 2022 vs 2019'!IH19*AVZ$4</f>
        <v>14054.3328</v>
      </c>
      <c r="AVX20" s="508">
        <f>'Proy 2022 vs 2019'!II19*AVZ$4</f>
        <v>12789.442848000001</v>
      </c>
      <c r="AVY20" s="579"/>
      <c r="AVZ20" s="580">
        <f>AVY20/AVW20</f>
        <v>0</v>
      </c>
      <c r="AWA20" s="508">
        <f>'Proy 2022 vs 2019'!IH19*AWD$4</f>
        <v>19324.707600000002</v>
      </c>
      <c r="AWB20" s="508">
        <f>'Proy 2022 vs 2019'!II19*AWD$4</f>
        <v>17585.483916000001</v>
      </c>
      <c r="AWC20" s="579"/>
      <c r="AWD20" s="580">
        <f>AWC20/AWA20</f>
        <v>0</v>
      </c>
      <c r="AWE20" s="494">
        <f>AVC20+AVG20+AVK20+AVO20+AVS20+AVW20+AWA20</f>
        <v>87839.579999999987</v>
      </c>
      <c r="AWF20" s="489">
        <f>AVD20+AVH20+AVL20+AVP20+AVT20+AVX20+AWB20</f>
        <v>79934.017800000001</v>
      </c>
      <c r="AWG20" s="670">
        <f>AVE20+AVI20+AVM20+AVQ20+AVU20+AVY20+AWC20</f>
        <v>0</v>
      </c>
      <c r="AWH20" s="663">
        <f>AWG20/AWE20</f>
        <v>0</v>
      </c>
      <c r="AWI20" s="508">
        <f>'Proy 2022 vs 2019'!IM19*AWL$4</f>
        <v>12057.1356</v>
      </c>
      <c r="AWJ20" s="508">
        <f>'Proy 2022 vs 2019'!IN19*AWL$4</f>
        <v>10971.993396</v>
      </c>
      <c r="AWK20" s="579"/>
      <c r="AWL20" s="580">
        <f>AWK20/AWI20</f>
        <v>0</v>
      </c>
      <c r="AWM20" s="508">
        <f>'Proy 2022 vs 2019'!IM19*AWP$4</f>
        <v>12057.1356</v>
      </c>
      <c r="AWN20" s="508">
        <f>'Proy 2022 vs 2019'!IN19*AWP$4</f>
        <v>10971.993396</v>
      </c>
      <c r="AWO20" s="579"/>
      <c r="AWP20" s="580">
        <f>AWO20/AWM20</f>
        <v>0</v>
      </c>
      <c r="AWQ20" s="508">
        <f>'Proy 2022 vs 2019'!IM19*AWT$4</f>
        <v>12057.1356</v>
      </c>
      <c r="AWR20" s="508">
        <f>'Proy 2022 vs 2019'!IN19*AWT$4</f>
        <v>10971.993396</v>
      </c>
      <c r="AWS20" s="579"/>
      <c r="AWT20" s="580">
        <f>AWS20/AWQ20</f>
        <v>0</v>
      </c>
      <c r="AWU20" s="508">
        <f>'Proy 2022 vs 2019'!IM19*AWX$4</f>
        <v>12057.1356</v>
      </c>
      <c r="AWV20" s="508">
        <f>'Proy 2022 vs 2019'!IN19*AWX$4</f>
        <v>10971.993396</v>
      </c>
      <c r="AWW20" s="579"/>
      <c r="AWX20" s="580">
        <f>AWW20/AWU20</f>
        <v>0</v>
      </c>
      <c r="AWY20" s="508">
        <f>'Proy 2022 vs 2019'!IM19*AXB$4</f>
        <v>14066.658200000002</v>
      </c>
      <c r="AWZ20" s="508">
        <f>'Proy 2022 vs 2019'!IN19*AXB$4</f>
        <v>12800.658962000001</v>
      </c>
      <c r="AXA20" s="579"/>
      <c r="AXB20" s="580">
        <f>AXA20/AWY20</f>
        <v>0</v>
      </c>
      <c r="AXC20" s="508">
        <f>'Proy 2022 vs 2019'!IM19*AXF$4</f>
        <v>16076.180800000002</v>
      </c>
      <c r="AXD20" s="508">
        <f>'Proy 2022 vs 2019'!IN19*AXF$4</f>
        <v>14629.324528000001</v>
      </c>
      <c r="AXE20" s="579"/>
      <c r="AXF20" s="580">
        <f>AXE20/AXC20</f>
        <v>0</v>
      </c>
      <c r="AXG20" s="508">
        <f>'Proy 2022 vs 2019'!IM19*AXJ$4</f>
        <v>22104.748600000003</v>
      </c>
      <c r="AXH20" s="508">
        <f>'Proy 2022 vs 2019'!IN19*AXJ$4</f>
        <v>20115.321226</v>
      </c>
      <c r="AXI20" s="579"/>
      <c r="AXJ20" s="580">
        <f>AXI20/AXG20</f>
        <v>0</v>
      </c>
      <c r="AXK20" s="494">
        <f>AWI20+AWM20+AWQ20+AWU20+AWY20+AXC20+AXG20</f>
        <v>100476.13</v>
      </c>
      <c r="AXL20" s="489">
        <f>AWJ20+AWN20+AWR20+AWV20+AWZ20+AXD20+AXH20</f>
        <v>91433.278300000005</v>
      </c>
      <c r="AXM20" s="671">
        <f>AWK20+AWO20+AWS20+AWW20+AXA20+AXE20+AXI20</f>
        <v>0</v>
      </c>
      <c r="AXN20" s="663">
        <f>AXM20/AXK20</f>
        <v>0</v>
      </c>
      <c r="AXO20" s="508">
        <f>'Proy 2022 vs 2019'!IR19*AXR$4</f>
        <v>13634.943599999999</v>
      </c>
      <c r="AXP20" s="508">
        <f>'Proy 2022 vs 2019'!IS19*AXR$4</f>
        <v>12407.798676</v>
      </c>
      <c r="AXQ20" s="579"/>
      <c r="AXR20" s="580">
        <f>AXQ20/AXO20</f>
        <v>0</v>
      </c>
      <c r="AXS20" s="508">
        <f>'Proy 2022 vs 2019'!IR19*AXV$4</f>
        <v>13634.943599999999</v>
      </c>
      <c r="AXT20" s="508">
        <f>'Proy 2022 vs 2019'!IS19*AXV$4</f>
        <v>12407.798676</v>
      </c>
      <c r="AXU20" s="579"/>
      <c r="AXV20" s="580">
        <f>AXU20/AXS20</f>
        <v>0</v>
      </c>
      <c r="AXW20" s="508">
        <f>'Proy 2022 vs 2019'!IR19*AXZ$4</f>
        <v>13634.943599999999</v>
      </c>
      <c r="AXX20" s="508">
        <f>'Proy 2022 vs 2019'!IS19*AXZ$4</f>
        <v>12407.798676</v>
      </c>
      <c r="AXY20" s="579"/>
      <c r="AXZ20" s="580">
        <f>AXY20/AXW20</f>
        <v>0</v>
      </c>
      <c r="AYA20" s="508">
        <f>'Proy 2022 vs 2019'!IR19*AYD$4</f>
        <v>13634.943599999999</v>
      </c>
      <c r="AYB20" s="508">
        <f>'Proy 2022 vs 2019'!IS19*AYD$4</f>
        <v>12407.798676</v>
      </c>
      <c r="AYC20" s="579"/>
      <c r="AYD20" s="580">
        <f>AYC20/AYA20</f>
        <v>0</v>
      </c>
      <c r="AYE20" s="508">
        <f>'Proy 2022 vs 2019'!IR19*AYH$4</f>
        <v>15907.434200000002</v>
      </c>
      <c r="AYF20" s="508">
        <f>'Proy 2022 vs 2019'!IS19*AYH$4</f>
        <v>14475.765122000001</v>
      </c>
      <c r="AYG20" s="579"/>
      <c r="AYH20" s="580">
        <f>AYG20/AYE20</f>
        <v>0</v>
      </c>
      <c r="AYI20" s="508">
        <f>'Proy 2022 vs 2019'!IR19*AYL$4</f>
        <v>18179.924800000001</v>
      </c>
      <c r="AYJ20" s="508">
        <f>'Proy 2022 vs 2019'!IS19*AYL$4</f>
        <v>16543.731567999999</v>
      </c>
      <c r="AYK20" s="579"/>
      <c r="AYL20" s="580">
        <f>AYK20/AYI20</f>
        <v>0</v>
      </c>
      <c r="AYM20" s="508">
        <f>'Proy 2022 vs 2019'!IR19*AYP$4</f>
        <v>24997.3966</v>
      </c>
      <c r="AYN20" s="508">
        <f>'Proy 2022 vs 2019'!IS19*AYP$4</f>
        <v>22747.630905999999</v>
      </c>
      <c r="AYO20" s="579"/>
      <c r="AYP20" s="580">
        <f>AYO20/AYM20</f>
        <v>0</v>
      </c>
      <c r="AYQ20" s="494">
        <f>AXO20+AXS20+AXW20+AYA20+AYE20+AYI20+AYM20</f>
        <v>113624.53</v>
      </c>
      <c r="AYR20" s="489">
        <f>AXP20+AXT20+AXX20+AYB20+AYF20+AYJ20+AYN20</f>
        <v>103398.3223</v>
      </c>
      <c r="AYS20" s="671">
        <f>AXQ20+AXU20+AXY20+AYC20+AYG20+AYK20+AYO20</f>
        <v>0</v>
      </c>
      <c r="AYT20" s="663">
        <f>AYS20/AYQ20</f>
        <v>0</v>
      </c>
      <c r="AYU20" s="508">
        <f>'Proy 2022 vs 2019'!IW19*AYX$4</f>
        <v>16684.727999999999</v>
      </c>
      <c r="AYV20" s="508">
        <f>'Proy 2022 vs 2019'!IX19*AYX$4</f>
        <v>15183.102479999998</v>
      </c>
      <c r="AYW20" s="579"/>
      <c r="AYX20" s="580">
        <f>AYW20/AYU20</f>
        <v>0</v>
      </c>
      <c r="AYY20" s="508">
        <f>'Proy 2022 vs 2019'!IW19*AZB$4</f>
        <v>16684.727999999999</v>
      </c>
      <c r="AYZ20" s="508">
        <f>'Proy 2022 vs 2019'!IX19*AZB$4</f>
        <v>15183.102479999998</v>
      </c>
      <c r="AZA20" s="579"/>
      <c r="AZB20" s="580">
        <f>AZA20/AYY20</f>
        <v>0</v>
      </c>
      <c r="AZC20" s="508">
        <f>'Proy 2022 vs 2019'!IW19*AZF$4</f>
        <v>16684.727999999999</v>
      </c>
      <c r="AZD20" s="508">
        <f>'Proy 2022 vs 2019'!IX19*AZF$4</f>
        <v>15183.102479999998</v>
      </c>
      <c r="AZE20" s="579"/>
      <c r="AZF20" s="580">
        <f>AZE20/AZC20</f>
        <v>0</v>
      </c>
      <c r="AZG20" s="508">
        <f>'Proy 2022 vs 2019'!IW19*AZJ$4</f>
        <v>16684.727999999999</v>
      </c>
      <c r="AZH20" s="508">
        <f>'Proy 2022 vs 2019'!IX19*AZJ$4</f>
        <v>15183.102479999998</v>
      </c>
      <c r="AZI20" s="579"/>
      <c r="AZJ20" s="580">
        <f>AZI20/AZG20</f>
        <v>0</v>
      </c>
      <c r="AZK20" s="508">
        <f>'Proy 2022 vs 2019'!IW19*AZN$4</f>
        <v>19465.516</v>
      </c>
      <c r="AZL20" s="508">
        <f>'Proy 2022 vs 2019'!IX19*AZN$4</f>
        <v>17713.619559999999</v>
      </c>
      <c r="AZM20" s="579"/>
      <c r="AZN20" s="580">
        <f>AZM20/AZK20</f>
        <v>0</v>
      </c>
      <c r="AZO20" s="508">
        <f>'Proy 2022 vs 2019'!IW19*AZR$4</f>
        <v>22246.304</v>
      </c>
      <c r="AZP20" s="508">
        <f>'Proy 2022 vs 2019'!IX19*AZR$4</f>
        <v>20244.136640000001</v>
      </c>
      <c r="AZQ20" s="579"/>
      <c r="AZR20" s="580">
        <f>AZQ20/AZO20</f>
        <v>0</v>
      </c>
      <c r="AZS20" s="508">
        <f>'Proy 2022 vs 2019'!IW19*AZV$4</f>
        <v>30588.667999999998</v>
      </c>
      <c r="AZT20" s="508">
        <f>'Proy 2022 vs 2019'!IX19*AZV$4</f>
        <v>27835.687879999998</v>
      </c>
      <c r="AZU20" s="579"/>
      <c r="AZV20" s="580">
        <f>AZU20/AZS20</f>
        <v>0</v>
      </c>
      <c r="AZW20" s="494">
        <f>AYU20+AYY20+AZC20+AZG20+AZK20+AZO20+AZS20</f>
        <v>139039.4</v>
      </c>
      <c r="AZX20" s="489">
        <f>AYV20+AYZ20+AZD20+AZH20+AZL20+AZP20+AZT20</f>
        <v>126525.85399999999</v>
      </c>
      <c r="AZY20" s="662">
        <f>AYW20+AZA20+AZE20+AZI20+AZM20+AZQ20+AZU20</f>
        <v>0</v>
      </c>
      <c r="AZZ20" s="663">
        <f>AZY20/AZW20</f>
        <v>0</v>
      </c>
      <c r="BAA20" s="508">
        <f>'Proy 2022 vs 2019'!JG19*BAD$4</f>
        <v>13047.325200000001</v>
      </c>
      <c r="BAB20" s="508">
        <f>'Proy 2022 vs 2019'!JH19*BAD$4</f>
        <v>9915.9671520000011</v>
      </c>
      <c r="BAC20" s="613"/>
      <c r="BAD20" s="580">
        <f>BAC20/BAA20</f>
        <v>0</v>
      </c>
      <c r="BAE20" s="508">
        <f>'Proy 2022 vs 2019'!JG19*BAH$4</f>
        <v>13047.325200000001</v>
      </c>
      <c r="BAF20" s="508">
        <f>'Proy 2022 vs 2019'!JH19*BAH$4</f>
        <v>9915.9671520000011</v>
      </c>
      <c r="BAG20" s="579"/>
      <c r="BAH20" s="580">
        <f>BAG20/BAE20</f>
        <v>0</v>
      </c>
      <c r="BAI20" s="508">
        <f>'Proy 2022 vs 2019'!JG19*BAL$4</f>
        <v>13047.325200000001</v>
      </c>
      <c r="BAJ20" s="508">
        <f>'Proy 2022 vs 2019'!JH19*BAL$4</f>
        <v>9915.9671520000011</v>
      </c>
      <c r="BAK20" s="579"/>
      <c r="BAL20" s="580">
        <f>BAK20/BAI20</f>
        <v>0</v>
      </c>
      <c r="BAM20" s="508">
        <f>'Proy 2022 vs 2019'!JG19*BAP$4</f>
        <v>13047.325200000001</v>
      </c>
      <c r="BAN20" s="508">
        <f>'Proy 2022 vs 2019'!JH19*BAP$4</f>
        <v>9915.9671520000011</v>
      </c>
      <c r="BAO20" s="579"/>
      <c r="BAP20" s="580">
        <f>BAO20/BAM20</f>
        <v>0</v>
      </c>
      <c r="BAQ20" s="508">
        <f>'Proy 2022 vs 2019'!JG19*BAT$4</f>
        <v>15221.879400000002</v>
      </c>
      <c r="BAR20" s="508">
        <f>'Proy 2022 vs 2019'!JH19*BAT$4</f>
        <v>11568.628344000002</v>
      </c>
      <c r="BAS20" s="579"/>
      <c r="BAT20" s="580">
        <f>BAS20/BAQ20</f>
        <v>0</v>
      </c>
      <c r="BAU20" s="508">
        <f>'Proy 2022 vs 2019'!JG19*BAX$4</f>
        <v>17396.4336</v>
      </c>
      <c r="BAV20" s="508">
        <f>'Proy 2022 vs 2019'!JH19*BAX$4</f>
        <v>13221.289536000002</v>
      </c>
      <c r="BAW20" s="579"/>
      <c r="BAX20" s="580">
        <f>BAW20/BAU20</f>
        <v>0</v>
      </c>
      <c r="BAY20" s="508">
        <f>'Proy 2022 vs 2019'!JG19*BBB$4</f>
        <v>23920.0962</v>
      </c>
      <c r="BAZ20" s="508">
        <f>'Proy 2022 vs 2019'!JH19*BBB$4</f>
        <v>18179.273112000003</v>
      </c>
      <c r="BBA20" s="579"/>
      <c r="BBB20" s="580">
        <f>BBA20/BAY20</f>
        <v>0</v>
      </c>
      <c r="BBC20" s="494">
        <f>BAA20+BAE20+BAI20+BAM20+BAQ20+BAU20+BAY20</f>
        <v>108727.71</v>
      </c>
      <c r="BBD20" s="489">
        <f>BAB20+BAF20+BAJ20+BAN20+BAR20+BAV20+BAZ20</f>
        <v>82633.059600000008</v>
      </c>
      <c r="BBE20" s="637">
        <f>BAC20+BAG20+BAK20+BAO20+BAS20+BAW20+BBA20</f>
        <v>0</v>
      </c>
      <c r="BBF20" s="639">
        <f>BBE20/BBC20</f>
        <v>0</v>
      </c>
      <c r="BBG20" s="508">
        <f>'Proy 2022 vs 2019'!JL19*BBJ$4</f>
        <v>15195.529199999999</v>
      </c>
      <c r="BBH20" s="508">
        <f>'Proy 2022 vs 2019'!JM19*BBJ$4</f>
        <v>11548.602192</v>
      </c>
      <c r="BBI20" s="579"/>
      <c r="BBJ20" s="580">
        <f>BBI20/BBG20</f>
        <v>0</v>
      </c>
      <c r="BBK20" s="508">
        <f>'Proy 2022 vs 2019'!JL19*BBN$4</f>
        <v>15195.529199999999</v>
      </c>
      <c r="BBL20" s="508">
        <f>'Proy 2022 vs 2019'!JM19*BBN$4</f>
        <v>11548.602192</v>
      </c>
      <c r="BBM20" s="579"/>
      <c r="BBN20" s="580">
        <f>BBM20/BBK20</f>
        <v>0</v>
      </c>
      <c r="BBO20" s="508">
        <f>'Proy 2022 vs 2019'!JL19*BBR$4</f>
        <v>15195.529199999999</v>
      </c>
      <c r="BBP20" s="508">
        <f>'Proy 2022 vs 2019'!JM19*BBR$4</f>
        <v>11548.602192</v>
      </c>
      <c r="BBQ20" s="579"/>
      <c r="BBR20" s="580">
        <f>BBQ20/BBO20</f>
        <v>0</v>
      </c>
      <c r="BBS20" s="508">
        <f>'Proy 2022 vs 2019'!JL19*BBV$4</f>
        <v>15195.529199999999</v>
      </c>
      <c r="BBT20" s="508">
        <f>'Proy 2022 vs 2019'!JM19*BBV$4</f>
        <v>11548.602192</v>
      </c>
      <c r="BBU20" s="579"/>
      <c r="BBV20" s="580">
        <f>BBU20/BBS20</f>
        <v>0</v>
      </c>
      <c r="BBW20" s="508">
        <f>'Proy 2022 vs 2019'!JL19*BBZ$4</f>
        <v>17728.117400000003</v>
      </c>
      <c r="BBX20" s="508">
        <f>'Proy 2022 vs 2019'!JM19*BBZ$4</f>
        <v>13473.369224000002</v>
      </c>
      <c r="BBY20" s="579"/>
      <c r="BBZ20" s="580">
        <f>BBY20/BBW20</f>
        <v>0</v>
      </c>
      <c r="BCA20" s="508">
        <f>'Proy 2022 vs 2019'!JL19*BCD$4</f>
        <v>20260.705600000001</v>
      </c>
      <c r="BCB20" s="508">
        <f>'Proy 2022 vs 2019'!JM19*BCD$4</f>
        <v>15398.136256000002</v>
      </c>
      <c r="BCC20" s="579"/>
      <c r="BCD20" s="580">
        <f>BCC20/BCA20</f>
        <v>0</v>
      </c>
      <c r="BCE20" s="508">
        <f>'Proy 2022 vs 2019'!JL19*BCH$4</f>
        <v>27858.4702</v>
      </c>
      <c r="BCF20" s="508">
        <f>'Proy 2022 vs 2019'!JM19*BCH$4</f>
        <v>21172.437352000001</v>
      </c>
      <c r="BCG20" s="579"/>
      <c r="BCH20" s="580">
        <f>BCG20/BCE20</f>
        <v>0</v>
      </c>
      <c r="BCI20" s="494">
        <f>BBG20+BBK20+BBO20+BBS20+BBW20+BCA20+BCE20</f>
        <v>126629.41</v>
      </c>
      <c r="BCJ20" s="489">
        <f>BBH20+BBL20+BBP20+BBT20+BBX20+BCB20+BCF20</f>
        <v>96238.351599999995</v>
      </c>
      <c r="BCK20" s="643">
        <f>BBI20+BBM20+BBQ20+BBU20+BBY20+BCC20+BCG20</f>
        <v>0</v>
      </c>
      <c r="BCL20" s="639">
        <f>BCK20/BCI20</f>
        <v>0</v>
      </c>
      <c r="BCM20" s="508">
        <f>'Proy 2022 vs 2019'!JQ19*BCP$4</f>
        <v>16746.043199999996</v>
      </c>
      <c r="BCN20" s="508">
        <f>'Proy 2022 vs 2019'!JR19*BCP$4</f>
        <v>12726.992831999998</v>
      </c>
      <c r="BCO20" s="579"/>
      <c r="BCP20" s="580">
        <f>BCO20/BCM20</f>
        <v>0</v>
      </c>
      <c r="BCQ20" s="508">
        <f>'Proy 2022 vs 2019'!JQ19*BCT$4</f>
        <v>16746.043199999996</v>
      </c>
      <c r="BCR20" s="508">
        <f>'Proy 2022 vs 2019'!JR19*BCT$4</f>
        <v>12726.992831999998</v>
      </c>
      <c r="BCS20" s="579"/>
      <c r="BCT20" s="580">
        <f>BCS20/BCQ20</f>
        <v>0</v>
      </c>
      <c r="BCU20" s="508">
        <f>'Proy 2022 vs 2019'!JQ19*BCX$4</f>
        <v>16746.043199999996</v>
      </c>
      <c r="BCV20" s="508">
        <f>'Proy 2022 vs 2019'!JR19*BCX$4</f>
        <v>12726.992831999998</v>
      </c>
      <c r="BCW20" s="579"/>
      <c r="BCX20" s="580">
        <f>BCW20/BCU20</f>
        <v>0</v>
      </c>
      <c r="BCY20" s="508">
        <f>'Proy 2022 vs 2019'!JQ19*BDB$4</f>
        <v>16746.043199999996</v>
      </c>
      <c r="BCZ20" s="508">
        <f>'Proy 2022 vs 2019'!JR19*BDB$4</f>
        <v>12726.992831999998</v>
      </c>
      <c r="BDA20" s="579"/>
      <c r="BDB20" s="580">
        <f>BDA20/BCY20</f>
        <v>0</v>
      </c>
      <c r="BDC20" s="508">
        <f>'Proy 2022 vs 2019'!JQ19*BDF$4</f>
        <v>19537.0504</v>
      </c>
      <c r="BDD20" s="508">
        <f>'Proy 2022 vs 2019'!JR19*BDF$4</f>
        <v>14848.158303999999</v>
      </c>
      <c r="BDE20" s="579"/>
      <c r="BDF20" s="580">
        <f>BDE20/BDC20</f>
        <v>0</v>
      </c>
      <c r="BDG20" s="508">
        <f>'Proy 2022 vs 2019'!JQ19*BDJ$4</f>
        <v>22328.057599999996</v>
      </c>
      <c r="BDH20" s="508">
        <f>'Proy 2022 vs 2019'!JR19*BDJ$4</f>
        <v>16969.323775999997</v>
      </c>
      <c r="BDI20" s="579"/>
      <c r="BDJ20" s="580">
        <f>BDI20/BDG20</f>
        <v>0</v>
      </c>
      <c r="BDK20" s="508">
        <f>'Proy 2022 vs 2019'!JQ19*BDN$4</f>
        <v>30701.079199999996</v>
      </c>
      <c r="BDL20" s="508">
        <f>'Proy 2022 vs 2019'!JR19*BDN$4</f>
        <v>23332.820191999996</v>
      </c>
      <c r="BDM20" s="579"/>
      <c r="BDN20" s="580">
        <f>BDM20/BDK20</f>
        <v>0</v>
      </c>
      <c r="BDO20" s="494">
        <f>BCM20+BCQ20+BCU20+BCY20+BDC20+BDG20+BDK20</f>
        <v>139550.35999999999</v>
      </c>
      <c r="BDP20" s="489">
        <f>BCN20+BCR20+BCV20+BCZ20+BDD20+BDH20+BDL20</f>
        <v>106058.2736</v>
      </c>
      <c r="BDQ20" s="643">
        <f>BCO20+BCS20+BCW20+BDA20+BDE20+BDI20+BDM20</f>
        <v>0</v>
      </c>
      <c r="BDR20" s="639">
        <f>BDQ20/BDO20</f>
        <v>0</v>
      </c>
      <c r="BDS20" s="508">
        <f>'Proy 2022 vs 2019'!JV19*BDV$4</f>
        <v>20925.043199999996</v>
      </c>
      <c r="BDT20" s="508">
        <f>'Proy 2022 vs 2019'!JW19*BDV$4</f>
        <v>15903.032831999997</v>
      </c>
      <c r="BDU20" s="579"/>
      <c r="BDV20" s="580">
        <f>BDU20/BDS20</f>
        <v>0</v>
      </c>
      <c r="BDW20" s="508">
        <f>'Proy 2022 vs 2019'!JV19*BDZ$4</f>
        <v>20925.043199999996</v>
      </c>
      <c r="BDX20" s="508">
        <f>'Proy 2022 vs 2019'!JW19*BDZ$4</f>
        <v>15903.032831999997</v>
      </c>
      <c r="BDY20" s="579"/>
      <c r="BDZ20" s="580">
        <f>BDY20/BDW20</f>
        <v>0</v>
      </c>
      <c r="BEA20" s="508">
        <f>'Proy 2022 vs 2019'!JV19*BED$4</f>
        <v>20925.043199999996</v>
      </c>
      <c r="BEB20" s="508">
        <f>'Proy 2022 vs 2019'!JW19*BED$4</f>
        <v>15903.032831999997</v>
      </c>
      <c r="BEC20" s="579"/>
      <c r="BED20" s="580">
        <f>BEC20/BEA20</f>
        <v>0</v>
      </c>
      <c r="BEE20" s="508">
        <v>14499.990400000001</v>
      </c>
      <c r="BEF20" s="508">
        <f>'Proy 2022 vs 2019'!JW19*BEH$4</f>
        <v>15903.032831999997</v>
      </c>
      <c r="BEG20" s="579"/>
      <c r="BEH20" s="580">
        <f>BEG20/BEE20</f>
        <v>0</v>
      </c>
      <c r="BEI20" s="508">
        <f>'Proy 2022 vs 2019'!JV19*BEL$4</f>
        <v>24412.5504</v>
      </c>
      <c r="BEJ20" s="508">
        <f>'Proy 2022 vs 2019'!JW19*BEL$4</f>
        <v>18553.538304000002</v>
      </c>
      <c r="BEK20" s="579"/>
      <c r="BEL20" s="580">
        <f>BEK20/BEI20</f>
        <v>0</v>
      </c>
      <c r="BEM20" s="508">
        <f>'Proy 2022 vs 2019'!JV19*BEP$4</f>
        <v>27900.0576</v>
      </c>
      <c r="BEN20" s="508">
        <f>'Proy 2022 vs 2019'!JW19*BEP$4</f>
        <v>21204.043775999999</v>
      </c>
      <c r="BEO20" s="579"/>
      <c r="BEP20" s="580">
        <f>BEO20/BEM20</f>
        <v>0</v>
      </c>
      <c r="BEQ20" s="508">
        <f>'Proy 2022 vs 2019'!JV19*BET$4</f>
        <v>38362.5792</v>
      </c>
      <c r="BER20" s="508">
        <f>'Proy 2022 vs 2019'!JW19*BET$4</f>
        <v>29155.560191999997</v>
      </c>
      <c r="BES20" s="579"/>
      <c r="BET20" s="580">
        <f>BES20/BEQ20</f>
        <v>0</v>
      </c>
      <c r="BEU20" s="494">
        <f>BDS20+BDW20+BEA20+BEE20+BEI20+BEM20+BEQ20</f>
        <v>167950.30719999998</v>
      </c>
      <c r="BEV20" s="489">
        <f>BDT20+BDX20+BEB20+BEF20+BEJ20+BEN20+BER20</f>
        <v>132525.27359999999</v>
      </c>
      <c r="BEW20" s="648">
        <f>BDU20+BDY20+BEC20+BEG20+BEK20+BEO20+BES20</f>
        <v>0</v>
      </c>
      <c r="BEX20" s="639">
        <f>BEW20/BEU20</f>
        <v>0</v>
      </c>
      <c r="BEY20" s="508">
        <f>'Proy 2022 vs 2019'!KF19*BFB$4</f>
        <v>25840.077600000001</v>
      </c>
      <c r="BEZ20" s="508">
        <f>'Proy 2022 vs 2019'!KG19*BFB$4</f>
        <v>19638.458975999998</v>
      </c>
      <c r="BFA20" s="613"/>
      <c r="BFB20" s="580">
        <f>BFA20/BEY20</f>
        <v>0</v>
      </c>
      <c r="BFC20" s="508">
        <f>'Proy 2022 vs 2019'!KF19*BFF$4</f>
        <v>25840.077600000001</v>
      </c>
      <c r="BFD20" s="508">
        <f>'Proy 2022 vs 2019'!KG19*BFF$4</f>
        <v>19638.458975999998</v>
      </c>
      <c r="BFE20" s="613"/>
      <c r="BFF20" s="580">
        <f>BFE20/BFC20</f>
        <v>0</v>
      </c>
      <c r="BFG20" s="508">
        <f>'Proy 2022 vs 2019'!KF19*BFJ$4</f>
        <v>25840.077600000001</v>
      </c>
      <c r="BFH20" s="508">
        <f>'Proy 2022 vs 2019'!KG19*BFJ$4</f>
        <v>19638.458975999998</v>
      </c>
      <c r="BFI20" s="613"/>
      <c r="BFJ20" s="580">
        <f>BFI20/BFG20</f>
        <v>0</v>
      </c>
      <c r="BFK20" s="508">
        <f>'Proy 2022 vs 2019'!KF19*BFN$4</f>
        <v>25840.077600000001</v>
      </c>
      <c r="BFL20" s="508">
        <f>'Proy 2022 vs 2019'!KG19*BFN$4</f>
        <v>19638.458975999998</v>
      </c>
      <c r="BFM20" s="613"/>
      <c r="BFN20" s="580">
        <f>BFM20/BFK20</f>
        <v>0</v>
      </c>
      <c r="BFO20" s="508">
        <f>'Proy 2022 vs 2019'!KF19*BFR$4</f>
        <v>30146.757200000004</v>
      </c>
      <c r="BFP20" s="508">
        <f>'Proy 2022 vs 2019'!KG19*BFR$4</f>
        <v>22911.535472000003</v>
      </c>
      <c r="BFQ20" s="613"/>
      <c r="BFR20" s="580">
        <f>BFQ20/BFO20</f>
        <v>0</v>
      </c>
      <c r="BFS20" s="508">
        <f>'Proy 2022 vs 2019'!KF19*BFV$4</f>
        <v>34453.436800000003</v>
      </c>
      <c r="BFT20" s="508">
        <f>'Proy 2022 vs 2019'!KG19*BFV$4</f>
        <v>26184.611968000001</v>
      </c>
      <c r="BFU20" s="613"/>
      <c r="BFV20" s="580">
        <f>BFU20/BFS20</f>
        <v>0</v>
      </c>
      <c r="BFW20" s="508">
        <f>'Proy 2022 vs 2019'!KF19*BFZ$4</f>
        <v>47373.475600000005</v>
      </c>
      <c r="BFX20" s="508">
        <f>'Proy 2022 vs 2019'!KG19*BFZ$4</f>
        <v>36003.841456000002</v>
      </c>
      <c r="BFY20" s="613"/>
      <c r="BFZ20" s="580">
        <f>BFY20/BFW20</f>
        <v>0</v>
      </c>
      <c r="BGA20" s="494">
        <f>BEY20+BFC20+BFG20+BFK20+BFO20+BFS20+BFW20</f>
        <v>215333.98</v>
      </c>
      <c r="BGB20" s="489">
        <f>BEZ20+BFD20+BFH20+BFL20+BFP20+BFT20+BFX20</f>
        <v>163653.8248</v>
      </c>
      <c r="BGC20" s="607">
        <f>BFA20+BFE20+BFI20+BFM20+BFQ20+BFU20+BFY20</f>
        <v>0</v>
      </c>
      <c r="BGD20" s="590">
        <f>BGC20/BGA20</f>
        <v>0</v>
      </c>
      <c r="BGE20" s="508">
        <f>'Proy 2022 vs 2019'!KK19*BGH$4</f>
        <v>30396.316800000001</v>
      </c>
      <c r="BGF20" s="508">
        <f>'Proy 2022 vs 2019'!KL19*BGH$4</f>
        <v>23101.200768000002</v>
      </c>
      <c r="BGG20" s="579"/>
      <c r="BGH20" s="580">
        <f>BGG20/BGE20</f>
        <v>0</v>
      </c>
      <c r="BGI20" s="508">
        <f>'Proy 2022 vs 2019'!KK19*BGL$4</f>
        <v>30396.316800000001</v>
      </c>
      <c r="BGJ20" s="508">
        <f>'Proy 2022 vs 2019'!KL19*BGL$4</f>
        <v>23101.200768000002</v>
      </c>
      <c r="BGK20" s="579"/>
      <c r="BGL20" s="580">
        <f>BGK20/BGI20</f>
        <v>0</v>
      </c>
      <c r="BGM20" s="508">
        <f>'Proy 2022 vs 2019'!KK19*BGP$4</f>
        <v>30396.316800000001</v>
      </c>
      <c r="BGN20" s="508">
        <f>'Proy 2022 vs 2019'!KL19*BGP$4</f>
        <v>23101.200768000002</v>
      </c>
      <c r="BGO20" s="579"/>
      <c r="BGP20" s="580">
        <f>BGO20/BGM20</f>
        <v>0</v>
      </c>
      <c r="BGQ20" s="508">
        <f>'Proy 2022 vs 2019'!KK19*BGT$4</f>
        <v>30396.316800000001</v>
      </c>
      <c r="BGR20" s="508">
        <f>'Proy 2022 vs 2019'!KL19*BGT$4</f>
        <v>23101.200768000002</v>
      </c>
      <c r="BGS20" s="579"/>
      <c r="BGT20" s="580">
        <f>BGS20/BGQ20</f>
        <v>0</v>
      </c>
      <c r="BGU20" s="508">
        <f>'Proy 2022 vs 2019'!KK19*BGX$4</f>
        <v>35462.369600000005</v>
      </c>
      <c r="BGV20" s="508">
        <f>'Proy 2022 vs 2019'!KL19*BGX$4</f>
        <v>26951.400896000003</v>
      </c>
      <c r="BGW20" s="579"/>
      <c r="BGX20" s="580">
        <f>BGW20/BGU20</f>
        <v>0</v>
      </c>
      <c r="BGY20" s="508">
        <f>'Proy 2022 vs 2019'!KK19*BHB$4</f>
        <v>40528.422400000003</v>
      </c>
      <c r="BGZ20" s="508">
        <f>'Proy 2022 vs 2019'!KL19*BHB$4</f>
        <v>30801.601024000003</v>
      </c>
      <c r="BHA20" s="579"/>
      <c r="BHB20" s="580">
        <f>BHA20/BGY20</f>
        <v>0</v>
      </c>
      <c r="BHC20" s="508">
        <f>'Proy 2022 vs 2019'!KK19*BHF$4</f>
        <v>55726.580800000003</v>
      </c>
      <c r="BHD20" s="508">
        <f>'Proy 2022 vs 2019'!KL19*BHF$4</f>
        <v>42352.201408000001</v>
      </c>
      <c r="BHE20" s="579"/>
      <c r="BHF20" s="580">
        <f>BHE20/BHC20</f>
        <v>0</v>
      </c>
      <c r="BHG20" s="494">
        <f>BGE20+BGI20+BGM20+BGQ20+BGU20+BGY20+BHC20</f>
        <v>253302.64</v>
      </c>
      <c r="BHH20" s="489">
        <f>BGF20+BGJ20+BGN20+BGR20+BGV20+BGZ20+BHD20</f>
        <v>192510.00640000001</v>
      </c>
      <c r="BHI20" s="608">
        <f>BGG20+BGK20+BGO20+BGS20+BGW20+BHA20+BHE20</f>
        <v>0</v>
      </c>
      <c r="BHJ20" s="590">
        <f>BHI20/BHG20</f>
        <v>0</v>
      </c>
      <c r="BHK20" s="508">
        <f>'Proy 2022 vs 2019'!KP19*BHN$4</f>
        <v>43126.5432</v>
      </c>
      <c r="BHL20" s="508">
        <f>'Proy 2022 vs 2019'!KQ19*BHN$4</f>
        <v>32776.172832000004</v>
      </c>
      <c r="BHM20" s="579"/>
      <c r="BHN20" s="580">
        <f>BHM20/BHK20</f>
        <v>0</v>
      </c>
      <c r="BHO20" s="508">
        <f>'Proy 2022 vs 2019'!KP19*BHR$4</f>
        <v>43126.5432</v>
      </c>
      <c r="BHP20" s="508">
        <f>'Proy 2022 vs 2019'!KQ19*BHR$4</f>
        <v>32776.172832000004</v>
      </c>
      <c r="BHQ20" s="579"/>
      <c r="BHR20" s="580">
        <f>BHQ20/BHO20</f>
        <v>0</v>
      </c>
      <c r="BHS20" s="508">
        <f>'Proy 2022 vs 2019'!KP19*BHV$4</f>
        <v>43126.5432</v>
      </c>
      <c r="BHT20" s="508">
        <f>'Proy 2022 vs 2019'!KQ19*BHV$4</f>
        <v>32776.172832000004</v>
      </c>
      <c r="BHU20" s="579"/>
      <c r="BHV20" s="580">
        <f>BHU20/BHS20</f>
        <v>0</v>
      </c>
      <c r="BHW20" s="508">
        <f>'Proy 2022 vs 2019'!KP19*BHZ$4</f>
        <v>43126.5432</v>
      </c>
      <c r="BHX20" s="508">
        <f>'Proy 2022 vs 2019'!KQ19*BHZ$4</f>
        <v>32776.172832000004</v>
      </c>
      <c r="BHY20" s="579"/>
      <c r="BHZ20" s="580">
        <f>BHY20/BHW20</f>
        <v>0</v>
      </c>
      <c r="BIA20" s="508">
        <f>'Proy 2022 vs 2019'!KP19*BID$4</f>
        <v>50314.3004</v>
      </c>
      <c r="BIB20" s="508">
        <f>'Proy 2022 vs 2019'!KQ19*BID$4</f>
        <v>38238.868304000003</v>
      </c>
      <c r="BIC20" s="579"/>
      <c r="BID20" s="580">
        <f>BIC20/BIA20</f>
        <v>0</v>
      </c>
      <c r="BIE20" s="508">
        <f>'Proy 2022 vs 2019'!KP19*BIH$4</f>
        <v>57502.0576</v>
      </c>
      <c r="BIF20" s="508">
        <f>'Proy 2022 vs 2019'!KQ19*BIH$4</f>
        <v>43701.563776000003</v>
      </c>
      <c r="BIG20" s="579"/>
      <c r="BIH20" s="580">
        <f>BIG20/BIE20</f>
        <v>0</v>
      </c>
      <c r="BII20" s="508">
        <f>'Proy 2022 vs 2019'!KP19*BIL$4</f>
        <v>79065.329199999993</v>
      </c>
      <c r="BIJ20" s="508">
        <f>'Proy 2022 vs 2019'!KQ19*BIL$4</f>
        <v>60089.650192000001</v>
      </c>
      <c r="BIK20" s="579"/>
      <c r="BIL20" s="580">
        <f>BIK20/BII20</f>
        <v>0</v>
      </c>
      <c r="BIM20" s="494">
        <f>BHK20+BHO20+BHS20+BHW20+BIA20+BIE20+BII20</f>
        <v>359387.86</v>
      </c>
      <c r="BIN20" s="489">
        <f>BHL20+BHP20+BHT20+BHX20+BIB20+BIF20+BIJ20</f>
        <v>273134.77360000001</v>
      </c>
      <c r="BIO20" s="608">
        <f>BHM20+BHQ20+BHU20+BHY20+BIC20+BIG20+BIK20</f>
        <v>0</v>
      </c>
      <c r="BIP20" s="590">
        <f>BIO20/BIM20</f>
        <v>0</v>
      </c>
      <c r="BIQ20" s="508">
        <f>'Proy 2022 vs 2019'!KU19*BIT$4</f>
        <v>36856.424399999996</v>
      </c>
      <c r="BIR20" s="508">
        <f>'Proy 2022 vs 2019'!KV19*BIT$4</f>
        <v>28010.882543999996</v>
      </c>
      <c r="BIS20" s="579"/>
      <c r="BIT20" s="580">
        <f>BIS20/BIQ20</f>
        <v>0</v>
      </c>
      <c r="BIU20" s="508">
        <f>'Proy 2022 vs 2019'!KU19*BIX$4</f>
        <v>36856.424399999996</v>
      </c>
      <c r="BIV20" s="508">
        <f>'Proy 2022 vs 2019'!KV19*BIX$4</f>
        <v>28010.882543999996</v>
      </c>
      <c r="BIW20" s="579"/>
      <c r="BIX20" s="580">
        <f>BIW20/BIU20</f>
        <v>0</v>
      </c>
      <c r="BIY20" s="508">
        <f>'Proy 2022 vs 2019'!KU19*BJB$4</f>
        <v>36856.424399999996</v>
      </c>
      <c r="BIZ20" s="508">
        <f>'Proy 2022 vs 2019'!KV19*BJB$4</f>
        <v>28010.882543999996</v>
      </c>
      <c r="BJA20" s="579"/>
      <c r="BJB20" s="580">
        <f>BJA20/BIY20</f>
        <v>0</v>
      </c>
      <c r="BJC20" s="508">
        <f>'Proy 2022 vs 2019'!KU19*BJF$4</f>
        <v>36856.424399999996</v>
      </c>
      <c r="BJD20" s="508">
        <f>'Proy 2022 vs 2019'!KV19*BJF$4</f>
        <v>28010.882543999996</v>
      </c>
      <c r="BJE20" s="579"/>
      <c r="BJF20" s="580">
        <f>BJE20/BJC20</f>
        <v>0</v>
      </c>
      <c r="BJG20" s="508">
        <f>'Proy 2022 vs 2019'!KU19*BJJ$4</f>
        <v>42999.161800000002</v>
      </c>
      <c r="BJH20" s="508">
        <f>'Proy 2022 vs 2019'!KV19*BJJ$4</f>
        <v>32679.362968000001</v>
      </c>
      <c r="BJI20" s="579"/>
      <c r="BJJ20" s="580">
        <f>BJI20/BJG20</f>
        <v>0</v>
      </c>
      <c r="BJK20" s="508">
        <f>'Proy 2022 vs 2019'!KU19*BJN$4</f>
        <v>49141.8992</v>
      </c>
      <c r="BJL20" s="508">
        <f>'Proy 2022 vs 2019'!KV19*BJN$4</f>
        <v>37347.843392000002</v>
      </c>
      <c r="BJM20" s="579"/>
      <c r="BJN20" s="580">
        <f>BJM20/BJK20</f>
        <v>0</v>
      </c>
      <c r="BJO20" s="508">
        <f>'Proy 2022 vs 2019'!KU19*BJR$4</f>
        <v>67570.111399999994</v>
      </c>
      <c r="BJP20" s="508">
        <f>'Proy 2022 vs 2019'!KV19*BJR$4</f>
        <v>51353.284663999999</v>
      </c>
      <c r="BJQ20" s="579"/>
      <c r="BJR20" s="580">
        <f>BJQ20/BJO20</f>
        <v>0</v>
      </c>
      <c r="BJS20" s="494">
        <f>BIQ20+BIU20+BIY20+BJC20+BJG20+BJK20+BJO20</f>
        <v>307136.87</v>
      </c>
      <c r="BJT20" s="489">
        <f>BIR20+BIV20+BIZ20+BJD20+BJH20+BJL20+BJP20</f>
        <v>233424.02119999999</v>
      </c>
      <c r="BJU20" s="589">
        <f>BIS20+BIW20+BJA20+BJE20+BJI20+BJM20+BJQ20</f>
        <v>0</v>
      </c>
      <c r="BJV20" s="590">
        <f>BJU20/BJS20</f>
        <v>0</v>
      </c>
      <c r="BJW20" s="508">
        <f>'Proy 2022 vs 2019'!KZ19*BJZ$4</f>
        <v>12176.326799999999</v>
      </c>
      <c r="BJX20" s="508">
        <f>'Proy 2022 vs 2019'!LA19*BJZ$4</f>
        <v>9254.0083679999989</v>
      </c>
      <c r="BJY20" s="579"/>
      <c r="BJZ20" s="580">
        <f>BJY20/BJW20</f>
        <v>0</v>
      </c>
      <c r="BKA20" s="508">
        <f>'Proy 2022 vs 2019'!KZ19*BKD$4</f>
        <v>12176.326799999999</v>
      </c>
      <c r="BKB20" s="508">
        <f>'Proy 2022 vs 2019'!LA19*BKD$4</f>
        <v>9254.0083679999989</v>
      </c>
      <c r="BKC20" s="579"/>
      <c r="BKD20" s="580">
        <f>BKC20/BKA20</f>
        <v>0</v>
      </c>
      <c r="BKE20" s="508">
        <f>'Proy 2022 vs 2019'!KZ19*BKH$4</f>
        <v>12176.326799999999</v>
      </c>
      <c r="BKF20" s="508">
        <f>'Proy 2022 vs 2019'!LA19*BKH$4</f>
        <v>9254.0083679999989</v>
      </c>
      <c r="BKG20" s="579"/>
      <c r="BKH20" s="580">
        <f>BKG20/BKE20</f>
        <v>0</v>
      </c>
      <c r="BKI20" s="508">
        <f>'Proy 2022 vs 2019'!KZ19*BKL$4</f>
        <v>12176.326799999999</v>
      </c>
      <c r="BKJ20" s="508">
        <f>'Proy 2022 vs 2019'!LA19*BKL$4</f>
        <v>9254.0083679999989</v>
      </c>
      <c r="BKK20" s="579"/>
      <c r="BKL20" s="580">
        <f>BKK20/BKI20</f>
        <v>0</v>
      </c>
      <c r="BKM20" s="508">
        <f>'Proy 2022 vs 2019'!KZ19*BKP$4</f>
        <v>14205.714600000001</v>
      </c>
      <c r="BKN20" s="508">
        <f>'Proy 2022 vs 2019'!LA19*BKP$4</f>
        <v>10796.343096000001</v>
      </c>
      <c r="BKO20" s="579"/>
      <c r="BKP20" s="580">
        <f>BKO20/BKM20</f>
        <v>0</v>
      </c>
      <c r="BKQ20" s="508">
        <f>'Proy 2022 vs 2019'!KZ19*BKT$4</f>
        <v>16235.1024</v>
      </c>
      <c r="BKR20" s="508">
        <f>'Proy 2022 vs 2019'!LA19*BKT$4</f>
        <v>12338.677823999999</v>
      </c>
      <c r="BKS20" s="579"/>
      <c r="BKT20" s="580">
        <f>BKS20/BKQ20</f>
        <v>0</v>
      </c>
      <c r="BKU20" s="508">
        <f>'Proy 2022 vs 2019'!KZ19*BKX$4</f>
        <v>22323.265800000001</v>
      </c>
      <c r="BKV20" s="508">
        <f>'Proy 2022 vs 2019'!LA19*BKX$4</f>
        <v>16965.682008</v>
      </c>
      <c r="BKW20" s="579"/>
      <c r="BKX20" s="580">
        <f>BKW20/BKU20</f>
        <v>0</v>
      </c>
      <c r="BKY20" s="494">
        <f>BJW20+BKA20+BKE20+BKI20+BKM20+BKQ20+BKU20</f>
        <v>101469.38999999998</v>
      </c>
      <c r="BKZ20" s="489">
        <f>BJX20+BKB20+BKF20+BKJ20+BKN20+BKR20+BKV20</f>
        <v>77116.736399999994</v>
      </c>
      <c r="BLA20" s="589">
        <f>BJY20+BKC20+BKG20+BKK20+BKO20+BKS20+BKW20</f>
        <v>0</v>
      </c>
      <c r="BLB20" s="590">
        <f>BLA20/BKY20</f>
        <v>0</v>
      </c>
    </row>
    <row r="21" spans="2:1666" ht="19.5" customHeight="1">
      <c r="B21" s="713" t="s">
        <v>23</v>
      </c>
      <c r="C21" s="508">
        <f>'Proy 2022 vs 2019'!$C$6*$F$4</f>
        <v>9529.1268</v>
      </c>
      <c r="D21" s="508">
        <f>'Proy 2022 vs 2019'!D20*$F$4</f>
        <v>6196.7356199999995</v>
      </c>
      <c r="E21" s="613"/>
      <c r="F21" s="580">
        <f>E21/C21</f>
        <v>0</v>
      </c>
      <c r="G21" s="738">
        <f>'Proy 2022 vs 2019'!C20*$J$4</f>
        <v>7290.2771999999995</v>
      </c>
      <c r="H21" s="508">
        <f>'Proy 2022 vs 2019'!D20*$J$4</f>
        <v>6196.7356199999995</v>
      </c>
      <c r="I21" s="613"/>
      <c r="J21" s="580">
        <f>I21/G21</f>
        <v>0</v>
      </c>
      <c r="K21" s="508">
        <f>'Proy 2022 vs 2019'!C20*$N$4</f>
        <v>7290.2771999999995</v>
      </c>
      <c r="L21" s="508">
        <f>'Proy 2022 vs 2019'!D20*N$4</f>
        <v>6196.7356199999995</v>
      </c>
      <c r="M21" s="613"/>
      <c r="N21" s="580">
        <f>M21/K21</f>
        <v>0</v>
      </c>
      <c r="O21" s="508">
        <f>'Proy 2022 vs 2019'!C20*R$4</f>
        <v>7290.2771999999995</v>
      </c>
      <c r="P21" s="508">
        <f>'Proy 2022 vs 2019'!D20*$R$4</f>
        <v>6196.7356199999995</v>
      </c>
      <c r="Q21" s="613"/>
      <c r="R21" s="580">
        <f>Q21/O21</f>
        <v>0</v>
      </c>
      <c r="S21" s="508">
        <f>'Proy 2022 vs 2019'!C20*V$4</f>
        <v>8505.3234000000011</v>
      </c>
      <c r="T21" s="508">
        <f>'Proy 2022 vs 2019'!D20*V$4</f>
        <v>7229.5248900000006</v>
      </c>
      <c r="U21" s="613"/>
      <c r="V21" s="580">
        <f>U21/S21</f>
        <v>0</v>
      </c>
      <c r="W21" s="508">
        <f>'Proy 2022 vs 2019'!C20*Z$4</f>
        <v>9720.3696</v>
      </c>
      <c r="X21" s="508">
        <f>'Proy 2022 vs 2019'!D20*Z$4</f>
        <v>8262.3141599999999</v>
      </c>
      <c r="Y21" s="613"/>
      <c r="Z21" s="580">
        <f>Y21/W21</f>
        <v>0</v>
      </c>
      <c r="AA21" s="508">
        <f>'Proy 2022 vs 2019'!C20*AD$4</f>
        <v>13365.5082</v>
      </c>
      <c r="AB21" s="508">
        <f>'Proy 2022 vs 2019'!D20*AD$4</f>
        <v>11360.68197</v>
      </c>
      <c r="AC21" s="613"/>
      <c r="AD21" s="580">
        <f>AC21/AA21</f>
        <v>0</v>
      </c>
      <c r="AE21" s="494">
        <f>C21+G21+K21+O21+S21+W21+AA21</f>
        <v>62991.159599999999</v>
      </c>
      <c r="AF21" s="489">
        <f>D21+H21+L21+P21+T21+X21+AB21</f>
        <v>51639.463499999998</v>
      </c>
      <c r="AG21" s="607">
        <f>E21+I21+M21+Q21+U21+Y21+AC21</f>
        <v>0</v>
      </c>
      <c r="AH21" s="590">
        <f>AG21/AE21</f>
        <v>0</v>
      </c>
      <c r="AI21" s="508">
        <f>'Proy 2022 vs 2019'!H20*AL$4</f>
        <v>7310.5823999999993</v>
      </c>
      <c r="AJ21" s="526">
        <f>'Proy 2022 vs 2019'!I20*AL$4</f>
        <v>6213.9950399999989</v>
      </c>
      <c r="AK21" s="579"/>
      <c r="AL21" s="580">
        <f>AK21/AI21</f>
        <v>0</v>
      </c>
      <c r="AM21" s="508">
        <f>'Proy 2022 vs 2019'!H20*AP$4</f>
        <v>7310.5823999999993</v>
      </c>
      <c r="AN21" s="508">
        <f>'Proy 2022 vs 2019'!I20*AP$4</f>
        <v>6213.9950399999989</v>
      </c>
      <c r="AO21" s="579"/>
      <c r="AP21" s="580">
        <f>AO21/AM21</f>
        <v>0</v>
      </c>
      <c r="AQ21" s="508">
        <f>'Proy 2022 vs 2019'!H20*AT$4</f>
        <v>7310.5823999999993</v>
      </c>
      <c r="AR21" s="508">
        <f>'Proy 2022 vs 2019'!I20*AT$4</f>
        <v>6213.9950399999989</v>
      </c>
      <c r="AS21" s="579"/>
      <c r="AT21" s="580">
        <f>AS21/AQ21</f>
        <v>0</v>
      </c>
      <c r="AU21" s="508">
        <f>'Proy 2022 vs 2019'!H20*AX$4</f>
        <v>7310.5823999999993</v>
      </c>
      <c r="AV21" s="508">
        <f>'Proy 2022 vs 2019'!I20*AX$4</f>
        <v>6213.9950399999989</v>
      </c>
      <c r="AW21" s="579"/>
      <c r="AX21" s="580">
        <f>AW21/AU21</f>
        <v>0</v>
      </c>
      <c r="AY21" s="508">
        <f>'Proy 2022 vs 2019'!H20*BB$4</f>
        <v>8529.0128000000004</v>
      </c>
      <c r="AZ21" s="508">
        <f>'Proy 2022 vs 2019'!I20*BB$4</f>
        <v>7249.6608799999995</v>
      </c>
      <c r="BA21" s="579"/>
      <c r="BB21" s="580">
        <f>BA21/AY21</f>
        <v>0</v>
      </c>
      <c r="BC21" s="508">
        <f>'Proy 2022 vs 2019'!H20*BF$4</f>
        <v>9747.4431999999997</v>
      </c>
      <c r="BD21" s="508">
        <f>'Proy 2022 vs 2019'!I20*BF$4</f>
        <v>8285.3267199999991</v>
      </c>
      <c r="BE21" s="579"/>
      <c r="BF21" s="580">
        <f>BE21/BC21</f>
        <v>0</v>
      </c>
      <c r="BG21" s="508">
        <f>'Proy 2022 vs 2019'!H20*BJ$4</f>
        <v>13402.734399999999</v>
      </c>
      <c r="BH21" s="508">
        <f>'Proy 2022 vs 2019'!I20*BJ$4</f>
        <v>11392.324239999998</v>
      </c>
      <c r="BI21" s="579"/>
      <c r="BJ21" s="580">
        <f>BI21/BG21</f>
        <v>0</v>
      </c>
      <c r="BK21" s="494">
        <f>AI21+AM21+AQ21+AU21+AY21+BC21+BG21</f>
        <v>60921.52</v>
      </c>
      <c r="BL21" s="489">
        <f>AJ21+AN21+AR21+AV21+AZ21+BD21+BH21</f>
        <v>51783.291999999987</v>
      </c>
      <c r="BM21" s="608">
        <f>AK21+AO21+AS21+AW21+BA21+BE21+BI21</f>
        <v>0</v>
      </c>
      <c r="BN21" s="590">
        <f>BM21/BK21</f>
        <v>0</v>
      </c>
      <c r="BO21" s="508">
        <f>'Proy 2022 vs 2019'!M20*BR$4</f>
        <v>7912.7831999999999</v>
      </c>
      <c r="BP21" s="508">
        <f>'Proy 2022 vs 2019'!N20*BR$4</f>
        <v>6725.8657199999998</v>
      </c>
      <c r="BQ21" s="579"/>
      <c r="BR21" s="580">
        <f>BQ21/BO21</f>
        <v>0</v>
      </c>
      <c r="BS21" s="508">
        <f>'Proy 2022 vs 2019'!M20*BV$4</f>
        <v>7912.7831999999999</v>
      </c>
      <c r="BT21" s="508">
        <f>'Proy 2022 vs 2019'!N20*BV$4</f>
        <v>6725.8657199999998</v>
      </c>
      <c r="BU21" s="579"/>
      <c r="BV21" s="580">
        <f>BU21/BS21</f>
        <v>0</v>
      </c>
      <c r="BW21" s="508">
        <f>'Proy 2022 vs 2019'!M20*BZ$4</f>
        <v>7912.7831999999999</v>
      </c>
      <c r="BX21" s="508">
        <f>'Proy 2022 vs 2019'!N20*BZ$4</f>
        <v>6725.8657199999998</v>
      </c>
      <c r="BY21" s="579"/>
      <c r="BZ21" s="580">
        <f>BY21/BW21</f>
        <v>0</v>
      </c>
      <c r="CA21" s="508">
        <f>'Proy 2022 vs 2019'!M20*CD$4</f>
        <v>7912.7831999999999</v>
      </c>
      <c r="CB21" s="508">
        <f>'Proy 2022 vs 2019'!N20*CD$4</f>
        <v>6725.8657199999998</v>
      </c>
      <c r="CC21" s="579"/>
      <c r="CD21" s="580">
        <f>CC21/CA21</f>
        <v>0</v>
      </c>
      <c r="CE21" s="508">
        <f>'Proy 2022 vs 2019'!M20*CH$4</f>
        <v>9231.5804000000007</v>
      </c>
      <c r="CF21" s="508">
        <f>'Proy 2022 vs 2019'!N20*CH$4</f>
        <v>7846.8433400000013</v>
      </c>
      <c r="CG21" s="579"/>
      <c r="CH21" s="580">
        <f>CG21/CE21</f>
        <v>0</v>
      </c>
      <c r="CI21" s="508">
        <f>'Proy 2022 vs 2019'!M20*CL$4</f>
        <v>10550.3776</v>
      </c>
      <c r="CJ21" s="508">
        <f>'Proy 2022 vs 2019'!N20*CL$4</f>
        <v>8967.8209600000009</v>
      </c>
      <c r="CK21" s="579"/>
      <c r="CL21" s="580">
        <f>CK21/CI21</f>
        <v>0</v>
      </c>
      <c r="CM21" s="508">
        <f>'Proy 2022 vs 2019'!M20*CP$4</f>
        <v>14506.769200000001</v>
      </c>
      <c r="CN21" s="508">
        <f>'Proy 2022 vs 2019'!N20*CP$4</f>
        <v>12330.75382</v>
      </c>
      <c r="CO21" s="579"/>
      <c r="CP21" s="580">
        <f>CO21/CM21</f>
        <v>0</v>
      </c>
      <c r="CQ21" s="494">
        <f>BO21+BS21+BW21+CA21+CE21+CI21+CM21</f>
        <v>65939.86</v>
      </c>
      <c r="CR21" s="489">
        <f>BP21+BT21+BX21+CB21+CF21+CJ21+CN21</f>
        <v>56048.880999999994</v>
      </c>
      <c r="CS21" s="608">
        <f>BQ21+BU21+BY21+CC21+CG21+CK21+CO21</f>
        <v>0</v>
      </c>
      <c r="CT21" s="590">
        <f>CS21/CQ21</f>
        <v>0</v>
      </c>
      <c r="CU21" s="508">
        <f>'Proy 2022 vs 2019'!R20*CX$4</f>
        <v>7327.5071999999991</v>
      </c>
      <c r="CV21" s="508">
        <f>'Proy 2022 vs 2019'!S20*CX$4</f>
        <v>6594.7564799999991</v>
      </c>
      <c r="CW21" s="579"/>
      <c r="CX21" s="580">
        <f>CW21/CU21</f>
        <v>0</v>
      </c>
      <c r="CY21" s="508">
        <f>'Proy 2022 vs 2019'!R20*DB$4</f>
        <v>7327.5071999999991</v>
      </c>
      <c r="CZ21" s="508">
        <f>'Proy 2022 vs 2019'!S20*DB$4</f>
        <v>6594.7564799999991</v>
      </c>
      <c r="DA21" s="579"/>
      <c r="DB21" s="580">
        <f>DA21/CY21</f>
        <v>0</v>
      </c>
      <c r="DC21" s="508">
        <f>'Proy 2022 vs 2019'!R20*DF$4</f>
        <v>7327.5071999999991</v>
      </c>
      <c r="DD21" s="508">
        <f>'Proy 2022 vs 2019'!S20*DF$4</f>
        <v>6594.7564799999991</v>
      </c>
      <c r="DE21" s="579"/>
      <c r="DF21" s="580">
        <f>DE21/DC21</f>
        <v>0</v>
      </c>
      <c r="DG21" s="508">
        <f>'Proy 2022 vs 2019'!R20*DJ$4</f>
        <v>7327.5071999999991</v>
      </c>
      <c r="DH21" s="508">
        <f>'Proy 2022 vs 2019'!S20*DJ$4</f>
        <v>6594.7564799999991</v>
      </c>
      <c r="DI21" s="579"/>
      <c r="DJ21" s="580">
        <f>DI21/DG21</f>
        <v>0</v>
      </c>
      <c r="DK21" s="508">
        <f>'Proy 2022 vs 2019'!R20*DN$4</f>
        <v>8548.7584000000006</v>
      </c>
      <c r="DL21" s="508">
        <f>'Proy 2022 vs 2019'!S20*DN$4</f>
        <v>7693.88256</v>
      </c>
      <c r="DM21" s="579"/>
      <c r="DN21" s="580">
        <f>DM21/DK21</f>
        <v>0</v>
      </c>
      <c r="DO21" s="508">
        <f>'Proy 2022 vs 2019'!R20*DR$4</f>
        <v>9770.0095999999994</v>
      </c>
      <c r="DP21" s="508">
        <f>'Proy 2022 vs 2019'!S20*DR$4</f>
        <v>8793.00864</v>
      </c>
      <c r="DQ21" s="579"/>
      <c r="DR21" s="580">
        <f>DQ21/DO21</f>
        <v>0</v>
      </c>
      <c r="DS21" s="508">
        <f>'Proy 2022 vs 2019'!R20*DV$4</f>
        <v>13433.763199999999</v>
      </c>
      <c r="DT21" s="508">
        <f>'Proy 2022 vs 2019'!S20*DV$4</f>
        <v>12090.38688</v>
      </c>
      <c r="DU21" s="579"/>
      <c r="DV21" s="580">
        <f>DU21/DS21</f>
        <v>0</v>
      </c>
      <c r="DW21" s="494">
        <f>CU21+CY21+DC21+DG21+DK21+DO21+DS21</f>
        <v>61062.559999999998</v>
      </c>
      <c r="DX21" s="489">
        <f>CV21+CZ21+DD21+DH21+DL21+DP21+DT21</f>
        <v>54956.303999999996</v>
      </c>
      <c r="DY21" s="589">
        <f>CW21+DA21+DE21+DI21+DM21+DQ21+DU21</f>
        <v>0</v>
      </c>
      <c r="DZ21" s="590">
        <f>DY21/DW21</f>
        <v>0</v>
      </c>
      <c r="EA21" s="508">
        <f>'Proy 2022 vs 2019'!AB20*ED$4</f>
        <v>6992.0087999999996</v>
      </c>
      <c r="EB21" s="508">
        <f>'Proy 2022 vs 2019'!AC20*ED$4</f>
        <v>6292.8079199999993</v>
      </c>
      <c r="EC21" s="613"/>
      <c r="ED21" s="580">
        <f>EC21/EA21</f>
        <v>0</v>
      </c>
      <c r="EE21" s="508">
        <f>'Proy 2022 vs 2019'!AB20*EH$4</f>
        <v>6992.0087999999996</v>
      </c>
      <c r="EF21" s="508">
        <f>'Proy 2022 vs 2019'!AC20*EH$4</f>
        <v>6292.8079199999993</v>
      </c>
      <c r="EG21" s="579"/>
      <c r="EH21" s="580">
        <f>EG21/EE21</f>
        <v>0</v>
      </c>
      <c r="EI21" s="508">
        <f>'Proy 2022 vs 2019'!AB20*EL$4</f>
        <v>6992.0087999999996</v>
      </c>
      <c r="EJ21" s="508">
        <f>'Proy 2022 vs 2019'!AC20*EL$4</f>
        <v>6292.8079199999993</v>
      </c>
      <c r="EK21" s="579"/>
      <c r="EL21" s="580">
        <f>EK21/EI21</f>
        <v>0</v>
      </c>
      <c r="EM21" s="508">
        <f>'Proy 2022 vs 2019'!AB20*EP$4</f>
        <v>6992.0087999999996</v>
      </c>
      <c r="EN21" s="508">
        <f>'Proy 2022 vs 2019'!AC20*EP$4</f>
        <v>6292.8079199999993</v>
      </c>
      <c r="EO21" s="579"/>
      <c r="EP21" s="580">
        <f>EO21/EM21</f>
        <v>0</v>
      </c>
      <c r="EQ21" s="508">
        <f>'Proy 2022 vs 2019'!AB20*ET$4</f>
        <v>8157.3436000000002</v>
      </c>
      <c r="ER21" s="508">
        <f>'Proy 2022 vs 2019'!AC20*ET$4</f>
        <v>7341.6092400000007</v>
      </c>
      <c r="ES21" s="579"/>
      <c r="ET21" s="580">
        <f>ES21/EQ21</f>
        <v>0</v>
      </c>
      <c r="EU21" s="508">
        <f>'Proy 2022 vs 2019'!AB20*EX$4</f>
        <v>9322.6784000000007</v>
      </c>
      <c r="EV21" s="508">
        <f>'Proy 2022 vs 2019'!AC20*EX$4</f>
        <v>8390.4105600000003</v>
      </c>
      <c r="EW21" s="579"/>
      <c r="EX21" s="580">
        <f>EW21/EU21</f>
        <v>0</v>
      </c>
      <c r="EY21" s="508">
        <f>'Proy 2022 vs 2019'!AB20*FB$4</f>
        <v>12818.6828</v>
      </c>
      <c r="EZ21" s="508">
        <f>'Proy 2022 vs 2019'!AC20*FB$4</f>
        <v>11536.81452</v>
      </c>
      <c r="FA21" s="579"/>
      <c r="FB21" s="580">
        <f>FA21/EY21</f>
        <v>0</v>
      </c>
      <c r="FC21" s="494">
        <f>EA21+EE21+EI21+EM21+EQ21+EU21+EY21</f>
        <v>58266.74</v>
      </c>
      <c r="FD21" s="489">
        <f>EB21+EF21+EJ21+EN21+ER21+EV21+EZ21</f>
        <v>52440.065999999999</v>
      </c>
      <c r="FE21" s="670">
        <f>EC21+EG21+EK21+EO21+ES21+EW21+FA21</f>
        <v>0</v>
      </c>
      <c r="FF21" s="663">
        <f>FE21/FC21</f>
        <v>0</v>
      </c>
      <c r="FG21" s="508">
        <f>'Proy 2022 vs 2019'!AG20*FJ$4</f>
        <v>11478.531599999998</v>
      </c>
      <c r="FH21" s="508">
        <f>'Proy 2022 vs 2019'!AH20*FJ$4</f>
        <v>10675.034388</v>
      </c>
      <c r="FI21" s="579"/>
      <c r="FJ21" s="580">
        <f>FI21/FG21</f>
        <v>0</v>
      </c>
      <c r="FK21" s="508">
        <f>'Proy 2022 vs 2019'!AG20*FN$4</f>
        <v>11478.531599999998</v>
      </c>
      <c r="FL21" s="508">
        <f>'Proy 2022 vs 2019'!AH20*FN$4</f>
        <v>10675.034388</v>
      </c>
      <c r="FM21" s="579"/>
      <c r="FN21" s="580">
        <f>FM21/FK21</f>
        <v>0</v>
      </c>
      <c r="FO21" s="508">
        <f>'Proy 2022 vs 2019'!AG20*FR$4</f>
        <v>11478.531599999998</v>
      </c>
      <c r="FP21" s="508">
        <f>'Proy 2022 vs 2019'!AH20*FR$4</f>
        <v>10675.034388</v>
      </c>
      <c r="FQ21" s="579"/>
      <c r="FR21" s="580">
        <f>FQ21/FO21</f>
        <v>0</v>
      </c>
      <c r="FS21" s="508">
        <f>'Proy 2022 vs 2019'!AG20*FV$4</f>
        <v>11478.531599999998</v>
      </c>
      <c r="FT21" s="508">
        <f>'Proy 2022 vs 2019'!AH20*FV$4</f>
        <v>10675.034388</v>
      </c>
      <c r="FU21" s="579"/>
      <c r="FV21" s="580">
        <f>FU21/FS21</f>
        <v>0</v>
      </c>
      <c r="FW21" s="508">
        <f>'Proy 2022 vs 2019'!AG20*FZ$4</f>
        <v>13391.620200000001</v>
      </c>
      <c r="FX21" s="508">
        <f>'Proy 2022 vs 2019'!AH20*FZ$4</f>
        <v>12454.206786000002</v>
      </c>
      <c r="FY21" s="579"/>
      <c r="FZ21" s="580">
        <f>FY21/FW21</f>
        <v>0</v>
      </c>
      <c r="GA21" s="508">
        <f>'Proy 2022 vs 2019'!AG20*GD$4</f>
        <v>15304.708799999999</v>
      </c>
      <c r="GB21" s="508">
        <f>'Proy 2022 vs 2019'!AH20*GD$4</f>
        <v>14233.379184000001</v>
      </c>
      <c r="GC21" s="579"/>
      <c r="GD21" s="580">
        <f>GC21/GA21</f>
        <v>0</v>
      </c>
      <c r="GE21" s="508">
        <f>'Proy 2022 vs 2019'!AG20*GH$4</f>
        <v>21043.974599999998</v>
      </c>
      <c r="GF21" s="508">
        <f>'Proy 2022 vs 2019'!AH20*GH$4</f>
        <v>19570.896378000001</v>
      </c>
      <c r="GG21" s="579"/>
      <c r="GH21" s="580">
        <f>GG21/GE21</f>
        <v>0</v>
      </c>
      <c r="GI21" s="494">
        <f>FG21+FK21+FO21+FS21+FW21+GA21+GE21</f>
        <v>95654.43</v>
      </c>
      <c r="GJ21" s="489">
        <f>FH21+FL21+FP21+FT21+FX21+GB21+GF21</f>
        <v>88958.619900000005</v>
      </c>
      <c r="GK21" s="671">
        <f>FI21+FM21+FQ21+FU21+FY21+GC21+GG21</f>
        <v>0</v>
      </c>
      <c r="GL21" s="663">
        <f>GK21/GI21</f>
        <v>0</v>
      </c>
      <c r="GM21" s="508">
        <f>'Proy 2022 vs 2019'!AL20*GP$4</f>
        <v>8753.0339999999997</v>
      </c>
      <c r="GN21" s="508">
        <f>'Proy 2022 vs 2019'!AM20*GP$4</f>
        <v>8140.3216199999997</v>
      </c>
      <c r="GO21" s="579"/>
      <c r="GP21" s="580">
        <f>GO21/GM21</f>
        <v>0</v>
      </c>
      <c r="GQ21" s="508">
        <f>'Proy 2022 vs 2019'!AL20*GT$4</f>
        <v>8753.0339999999997</v>
      </c>
      <c r="GR21" s="508">
        <f>'Proy 2022 vs 2019'!AM20*GT$4</f>
        <v>8140.3216199999997</v>
      </c>
      <c r="GS21" s="579"/>
      <c r="GT21" s="580">
        <f>GS21/GQ21</f>
        <v>0</v>
      </c>
      <c r="GU21" s="508">
        <f>'Proy 2022 vs 2019'!AL20*GX$4</f>
        <v>8753.0339999999997</v>
      </c>
      <c r="GV21" s="508">
        <f>'Proy 2022 vs 2019'!AM20*GX$4</f>
        <v>8140.3216199999997</v>
      </c>
      <c r="GW21" s="579"/>
      <c r="GX21" s="580">
        <f>GW21/GU21</f>
        <v>0</v>
      </c>
      <c r="GY21" s="508">
        <f>'Proy 2022 vs 2019'!AL20*HB$4</f>
        <v>8753.0339999999997</v>
      </c>
      <c r="GZ21" s="508">
        <f>'Proy 2022 vs 2019'!AM20*HB$4</f>
        <v>8140.3216199999997</v>
      </c>
      <c r="HA21" s="579"/>
      <c r="HB21" s="580">
        <f>HA21/GY21</f>
        <v>0</v>
      </c>
      <c r="HC21" s="508">
        <f>'Proy 2022 vs 2019'!AL20*HF$4</f>
        <v>10211.873000000001</v>
      </c>
      <c r="HD21" s="508">
        <f>'Proy 2022 vs 2019'!AM20*HF$4</f>
        <v>9497.0418900000004</v>
      </c>
      <c r="HE21" s="579"/>
      <c r="HF21" s="580">
        <f>HE21/HC21</f>
        <v>0</v>
      </c>
      <c r="HG21" s="508">
        <f>'Proy 2022 vs 2019'!AL20*HJ$4</f>
        <v>11670.712</v>
      </c>
      <c r="HH21" s="508">
        <f>'Proy 2022 vs 2019'!AM20*HJ$4</f>
        <v>10853.76216</v>
      </c>
      <c r="HI21" s="579"/>
      <c r="HJ21" s="580">
        <f>HI21/HG21</f>
        <v>0</v>
      </c>
      <c r="HK21" s="508">
        <f>'Proy 2022 vs 2019'!AL20*HN$4</f>
        <v>16047.228999999999</v>
      </c>
      <c r="HL21" s="508">
        <f>'Proy 2022 vs 2019'!AM20*HN$4</f>
        <v>14923.92297</v>
      </c>
      <c r="HM21" s="579"/>
      <c r="HN21" s="580">
        <f>HM21/HK21</f>
        <v>0</v>
      </c>
      <c r="HO21" s="494">
        <f>GM21+GQ21+GU21+GY21+HC21+HG21+HK21</f>
        <v>72941.95</v>
      </c>
      <c r="HP21" s="489">
        <f>GN21+GR21+GV21+GZ21+HD21+HH21+HL21</f>
        <v>67836.013500000001</v>
      </c>
      <c r="HQ21" s="671">
        <f>GO21+GS21+GW21+HA21+HE21+HI21+HM21</f>
        <v>0</v>
      </c>
      <c r="HR21" s="663">
        <f>HQ21/HO21</f>
        <v>0</v>
      </c>
      <c r="HS21" s="508">
        <f>'Proy 2022 vs 2019'!AL20*HV$4</f>
        <v>8753.0339999999997</v>
      </c>
      <c r="HT21" s="508">
        <f>'Proy 2022 vs 2019'!AM20*HV$4</f>
        <v>8140.3216199999997</v>
      </c>
      <c r="HU21" s="579"/>
      <c r="HV21" s="580">
        <f>HU21/HS21</f>
        <v>0</v>
      </c>
      <c r="HW21" s="508">
        <f>'Proy 2022 vs 2019'!AL20*HZ$4</f>
        <v>8753.0339999999997</v>
      </c>
      <c r="HX21" s="508">
        <f>'Proy 2022 vs 2019'!AM20*HZ$4</f>
        <v>8140.3216199999997</v>
      </c>
      <c r="HY21" s="579"/>
      <c r="HZ21" s="580">
        <f>HY21/HW21</f>
        <v>0</v>
      </c>
      <c r="IA21" s="508">
        <f>'Proy 2022 vs 2019'!AL20*ID$4</f>
        <v>8753.0339999999997</v>
      </c>
      <c r="IB21" s="508">
        <f>'Proy 2022 vs 2019'!AM20*ID$4</f>
        <v>8140.3216199999997</v>
      </c>
      <c r="IC21" s="579"/>
      <c r="ID21" s="580">
        <f>IC21/IA21</f>
        <v>0</v>
      </c>
      <c r="IE21" s="508">
        <f>'Proy 2022 vs 2019'!AL20*IH$4</f>
        <v>8753.0339999999997</v>
      </c>
      <c r="IF21" s="508">
        <f>'Proy 2022 vs 2019'!AM20*IH$4</f>
        <v>8140.3216199999997</v>
      </c>
      <c r="IG21" s="579"/>
      <c r="IH21" s="580">
        <f>IG21/IE21</f>
        <v>0</v>
      </c>
      <c r="II21" s="508">
        <f>'Proy 2022 vs 2019'!AL20*IL$4</f>
        <v>10211.873000000001</v>
      </c>
      <c r="IJ21" s="508">
        <f>'Proy 2022 vs 2019'!AM20*IL$4</f>
        <v>9497.0418900000004</v>
      </c>
      <c r="IK21" s="579"/>
      <c r="IL21" s="580">
        <f>IK21/II21</f>
        <v>0</v>
      </c>
      <c r="IM21" s="508">
        <f>'Proy 2022 vs 2019'!AL20*IP$4</f>
        <v>11670.712</v>
      </c>
      <c r="IN21" s="508">
        <f>'Proy 2022 vs 2019'!AM20*IP$4</f>
        <v>10853.76216</v>
      </c>
      <c r="IO21" s="579"/>
      <c r="IP21" s="580">
        <f>IO21/IM21</f>
        <v>0</v>
      </c>
      <c r="IQ21" s="508">
        <f>'Proy 2022 vs 2019'!AL20*IT$4</f>
        <v>16047.228999999999</v>
      </c>
      <c r="IR21" s="508">
        <f>'Proy 2022 vs 2019'!AM20*IT$4</f>
        <v>14923.92297</v>
      </c>
      <c r="IS21" s="579"/>
      <c r="IT21" s="580">
        <f>IS21/IQ21</f>
        <v>0</v>
      </c>
      <c r="IU21" s="494">
        <f>HS21+HW21+IA21+IE21+II21+IM21+IQ21</f>
        <v>72941.95</v>
      </c>
      <c r="IV21" s="489">
        <f>HT21+HX21+IB21+IF21+IJ21+IN21+IR21</f>
        <v>67836.013500000001</v>
      </c>
      <c r="IW21" s="662">
        <f>HU21+HY21+IC21+IG21+IK21+IO21+IS21</f>
        <v>0</v>
      </c>
      <c r="IX21" s="663">
        <f>IW21/IU21</f>
        <v>0</v>
      </c>
      <c r="IY21" s="508">
        <f>'Proy 2022 vs 2019'!BA20*JB$4</f>
        <v>9462.5267999999996</v>
      </c>
      <c r="IZ21" s="508">
        <f>'Proy 2022 vs 2019'!BB20*JB$4</f>
        <v>7759.2719759999991</v>
      </c>
      <c r="JA21" s="613"/>
      <c r="JB21" s="580">
        <f>JA21/IY21</f>
        <v>0</v>
      </c>
      <c r="JC21" s="508">
        <f>'Proy 2022 vs 2019'!BA20*JF$4</f>
        <v>9462.5267999999996</v>
      </c>
      <c r="JD21" s="508">
        <f>'Proy 2022 vs 2019'!BB20*JF$4</f>
        <v>7759.2719759999991</v>
      </c>
      <c r="JE21" s="613"/>
      <c r="JF21" s="580">
        <f>JE21/JC21</f>
        <v>0</v>
      </c>
      <c r="JG21" s="508">
        <f>'Proy 2022 vs 2019'!BA20*JJ$4</f>
        <v>9462.5267999999996</v>
      </c>
      <c r="JH21" s="508">
        <f>'Proy 2022 vs 2019'!BB20*JJ$4</f>
        <v>7759.2719759999991</v>
      </c>
      <c r="JI21" s="613"/>
      <c r="JJ21" s="580">
        <f>JI21/JG21</f>
        <v>0</v>
      </c>
      <c r="JK21" s="508">
        <f>'Proy 2022 vs 2019'!BA20*JN$4</f>
        <v>9462.5267999999996</v>
      </c>
      <c r="JL21" s="508">
        <f>'Proy 2022 vs 2019'!BB20*JN$4</f>
        <v>7759.2719759999991</v>
      </c>
      <c r="JM21" s="613"/>
      <c r="JN21" s="580">
        <f>JM21/JK21</f>
        <v>0</v>
      </c>
      <c r="JO21" s="508">
        <f>'Proy 2022 vs 2019'!BA20*JR$4</f>
        <v>11039.614600000001</v>
      </c>
      <c r="JP21" s="508">
        <f>'Proy 2022 vs 2019'!BB20*JR$4</f>
        <v>9052.483972</v>
      </c>
      <c r="JQ21" s="613"/>
      <c r="JR21" s="580">
        <f>JQ21/JO21</f>
        <v>0</v>
      </c>
      <c r="JS21" s="508">
        <f>'Proy 2022 vs 2019'!BA20*JV$4</f>
        <v>12616.7024</v>
      </c>
      <c r="JT21" s="508">
        <f>'Proy 2022 vs 2019'!BB20*JV$4</f>
        <v>10345.695968</v>
      </c>
      <c r="JU21" s="613"/>
      <c r="JV21" s="580">
        <f>JU21/JS21</f>
        <v>0</v>
      </c>
      <c r="JW21" s="508">
        <f>'Proy 2022 vs 2019'!BA20*JZ$4</f>
        <v>17347.965800000002</v>
      </c>
      <c r="JX21" s="508">
        <f>'Proy 2022 vs 2019'!BB20*JZ$4</f>
        <v>14225.331956</v>
      </c>
      <c r="JY21" s="613"/>
      <c r="JZ21" s="580">
        <f>JY21/JW21</f>
        <v>0</v>
      </c>
      <c r="KA21" s="494">
        <f>IY21+JC21+JG21+JK21+JO21+JS21+JW21</f>
        <v>78854.39</v>
      </c>
      <c r="KB21" s="489">
        <f>IZ21+JD21+JH21+JL21+JP21+JT21+JX21</f>
        <v>64660.599799999996</v>
      </c>
      <c r="KC21" s="607">
        <f>JA21+JE21+JI21+JM21+JQ21+JU21+JY21</f>
        <v>0</v>
      </c>
      <c r="KD21" s="590">
        <f>KC21/KA21</f>
        <v>0</v>
      </c>
      <c r="KE21" s="508">
        <f>'Proy 2022 vs 2019'!BF20*KH$4</f>
        <v>10338.5772</v>
      </c>
      <c r="KF21" s="508">
        <f>'Proy 2022 vs 2019'!BG20*KH$4</f>
        <v>8477.633303999999</v>
      </c>
      <c r="KG21" s="579"/>
      <c r="KH21" s="580">
        <f>KG21/KE21</f>
        <v>0</v>
      </c>
      <c r="KI21" s="508">
        <f>'Proy 2022 vs 2019'!BF20*KL$4</f>
        <v>10338.5772</v>
      </c>
      <c r="KJ21" s="508">
        <f>'Proy 2022 vs 2019'!BG20*KL$4</f>
        <v>8477.633303999999</v>
      </c>
      <c r="KK21" s="579"/>
      <c r="KL21" s="580">
        <f>KK21/KI21</f>
        <v>0</v>
      </c>
      <c r="KM21" s="508">
        <f>'Proy 2022 vs 2019'!BF20*KP$4</f>
        <v>10338.5772</v>
      </c>
      <c r="KN21" s="508">
        <f>'Proy 2022 vs 2019'!BG20*KP$4</f>
        <v>8477.633303999999</v>
      </c>
      <c r="KO21" s="579"/>
      <c r="KP21" s="580">
        <f>KO21/KM21</f>
        <v>0</v>
      </c>
      <c r="KQ21" s="508">
        <f>'Proy 2022 vs 2019'!BF20*KT$4</f>
        <v>10338.5772</v>
      </c>
      <c r="KR21" s="508">
        <f>'Proy 2022 vs 2019'!BG20*KT$4</f>
        <v>8477.633303999999</v>
      </c>
      <c r="KS21" s="579"/>
      <c r="KT21" s="580">
        <f>KS21/KQ21</f>
        <v>0</v>
      </c>
      <c r="KU21" s="508">
        <f>'Proy 2022 vs 2019'!BF20*KX$4</f>
        <v>12061.673400000001</v>
      </c>
      <c r="KV21" s="508">
        <f>'Proy 2022 vs 2019'!BG20*KX$4</f>
        <v>9890.5721880000001</v>
      </c>
      <c r="KW21" s="579"/>
      <c r="KX21" s="580">
        <f>KW21/KU21</f>
        <v>0</v>
      </c>
      <c r="KY21" s="508">
        <f>'Proy 2022 vs 2019'!BF20*LB$4</f>
        <v>13784.7696</v>
      </c>
      <c r="KZ21" s="508">
        <f>'Proy 2022 vs 2019'!BG20*LB$4</f>
        <v>11303.511071999999</v>
      </c>
      <c r="LA21" s="579"/>
      <c r="LB21" s="580">
        <f>LA21/KY21</f>
        <v>0</v>
      </c>
      <c r="LC21" s="508">
        <f>'Proy 2022 vs 2019'!BF20*LF$4</f>
        <v>18954.058199999999</v>
      </c>
      <c r="LD21" s="508">
        <f>'Proy 2022 vs 2019'!BG20*LF$4</f>
        <v>15542.327723999999</v>
      </c>
      <c r="LE21" s="579"/>
      <c r="LF21" s="580">
        <f>LE21/LC21</f>
        <v>0</v>
      </c>
      <c r="LG21" s="494">
        <f>KE21+KI21+KM21+KQ21+KU21+KY21+LC21</f>
        <v>86154.81</v>
      </c>
      <c r="LH21" s="489">
        <f>KF21+KJ21+KN21+KR21+KV21+KZ21+LD21</f>
        <v>70646.944199999998</v>
      </c>
      <c r="LI21" s="608">
        <f>KG21+KK21+KO21+KS21+KW21+LA21+LE21</f>
        <v>0</v>
      </c>
      <c r="LJ21" s="590">
        <f>LI21/LG21</f>
        <v>0</v>
      </c>
      <c r="LK21" s="508">
        <f>'Proy 2022 vs 2019'!BK20*LN$4</f>
        <v>11538.790799999999</v>
      </c>
      <c r="LL21" s="508">
        <f>'Proy 2022 vs 2019'!BL20*LN$4</f>
        <v>9461.808455999997</v>
      </c>
      <c r="LM21" s="579"/>
      <c r="LN21" s="580">
        <f>LM21/LK21</f>
        <v>0</v>
      </c>
      <c r="LO21" s="508">
        <f>'Proy 2022 vs 2019'!BK20*LR$4</f>
        <v>11538.790799999999</v>
      </c>
      <c r="LP21" s="508">
        <f>'Proy 2022 vs 2019'!BL20*LR$4</f>
        <v>9461.808455999997</v>
      </c>
      <c r="LQ21" s="579"/>
      <c r="LR21" s="580">
        <f>LQ21/LO21</f>
        <v>0</v>
      </c>
      <c r="LS21" s="508">
        <f>'Proy 2022 vs 2019'!BK20*LV$4</f>
        <v>11538.790799999999</v>
      </c>
      <c r="LT21" s="508">
        <f>'Proy 2022 vs 2019'!BL20*LV$4</f>
        <v>9461.808455999997</v>
      </c>
      <c r="LU21" s="579"/>
      <c r="LV21" s="580">
        <f>LU21/LS21</f>
        <v>0</v>
      </c>
      <c r="LW21" s="508">
        <f>'Proy 2022 vs 2019'!BK20*LZ$4</f>
        <v>11538.790799999999</v>
      </c>
      <c r="LX21" s="508">
        <f>'Proy 2022 vs 2019'!BL20*LZ$4</f>
        <v>9461.808455999997</v>
      </c>
      <c r="LY21" s="579"/>
      <c r="LZ21" s="580">
        <f>LY21/LW21</f>
        <v>0</v>
      </c>
      <c r="MA21" s="508">
        <f>'Proy 2022 vs 2019'!BK20*MD$4</f>
        <v>13461.922600000002</v>
      </c>
      <c r="MB21" s="508">
        <f>'Proy 2022 vs 2019'!BL20*MD$4</f>
        <v>11038.776532</v>
      </c>
      <c r="MC21" s="579"/>
      <c r="MD21" s="580">
        <f>MC21/MA21</f>
        <v>0</v>
      </c>
      <c r="ME21" s="508">
        <f>'Proy 2022 vs 2019'!BK20*MH$4</f>
        <v>15385.054399999999</v>
      </c>
      <c r="MF21" s="508">
        <f>'Proy 2022 vs 2019'!BL20*MH$4</f>
        <v>12615.744607999997</v>
      </c>
      <c r="MG21" s="579"/>
      <c r="MH21" s="580">
        <f>MG21/ME21</f>
        <v>0</v>
      </c>
      <c r="MI21" s="508">
        <f>'Proy 2022 vs 2019'!BK20*ML$4</f>
        <v>21154.449799999999</v>
      </c>
      <c r="MJ21" s="508">
        <f>'Proy 2022 vs 2019'!BL20*ML$4</f>
        <v>17346.648835999997</v>
      </c>
      <c r="MK21" s="579"/>
      <c r="ML21" s="580">
        <f>MK21/MI21</f>
        <v>0</v>
      </c>
      <c r="MM21" s="494">
        <f>LK21+LO21+LS21+LW21+MA21+ME21+MI21</f>
        <v>96156.59</v>
      </c>
      <c r="MN21" s="489">
        <f>LL21+LP21+LT21+LX21+MB21+MF21+MJ21</f>
        <v>78848.403799999971</v>
      </c>
      <c r="MO21" s="608">
        <f>LM21+LQ21+LU21+LY21+MC21+MG21+MK21</f>
        <v>0</v>
      </c>
      <c r="MP21" s="590">
        <f>MO21/MM21</f>
        <v>0</v>
      </c>
      <c r="MQ21" s="508">
        <f>'Proy 2022 vs 2019'!BP20*MT$4</f>
        <v>9777.42</v>
      </c>
      <c r="MR21" s="508">
        <f>'Proy 2022 vs 2019'!BQ20*MT$4</f>
        <v>8017.4843999999994</v>
      </c>
      <c r="MS21" s="579"/>
      <c r="MT21" s="580">
        <f>MS21/MQ21</f>
        <v>0</v>
      </c>
      <c r="MU21" s="508">
        <f>'Proy 2022 vs 2019'!BP20*MX$4</f>
        <v>9777.42</v>
      </c>
      <c r="MV21" s="508">
        <f>'Proy 2022 vs 2019'!BQ20*MX$4</f>
        <v>8017.4843999999994</v>
      </c>
      <c r="MW21" s="579"/>
      <c r="MX21" s="580">
        <f>MW21/MU21</f>
        <v>0</v>
      </c>
      <c r="MY21" s="508">
        <f>'Proy 2022 vs 2019'!BP20*NB$4</f>
        <v>9777.42</v>
      </c>
      <c r="MZ21" s="508">
        <f>'Proy 2022 vs 2019'!BQ20*NB$4</f>
        <v>8017.4843999999994</v>
      </c>
      <c r="NA21" s="579"/>
      <c r="NB21" s="580">
        <f>NA21/MY21</f>
        <v>0</v>
      </c>
      <c r="NC21" s="508">
        <f>'Proy 2022 vs 2019'!BP20*NF$4</f>
        <v>9777.42</v>
      </c>
      <c r="ND21" s="508">
        <f>'Proy 2022 vs 2019'!BQ20*NF$4</f>
        <v>8017.4843999999994</v>
      </c>
      <c r="NE21" s="579"/>
      <c r="NF21" s="580">
        <f>NE21/NC21</f>
        <v>0</v>
      </c>
      <c r="NG21" s="508">
        <f>'Proy 2022 vs 2019'!BP20*NJ$4</f>
        <v>11406.990000000002</v>
      </c>
      <c r="NH21" s="508">
        <f>'Proy 2022 vs 2019'!BQ20*NJ$4</f>
        <v>9353.7317999999996</v>
      </c>
      <c r="NI21" s="579"/>
      <c r="NJ21" s="580">
        <f>NI21/NG21</f>
        <v>0</v>
      </c>
      <c r="NK21" s="508">
        <f>'Proy 2022 vs 2019'!BP20*NN$4</f>
        <v>13036.56</v>
      </c>
      <c r="NL21" s="508">
        <f>'Proy 2022 vs 2019'!BQ20*NN$4</f>
        <v>10689.9792</v>
      </c>
      <c r="NM21" s="579"/>
      <c r="NN21" s="580">
        <f>NM21/NK21</f>
        <v>0</v>
      </c>
      <c r="NO21" s="508">
        <f>'Proy 2022 vs 2019'!BP20*NR$4</f>
        <v>17925.27</v>
      </c>
      <c r="NP21" s="508">
        <f>'Proy 2022 vs 2019'!BQ20*NR$4</f>
        <v>14698.721399999999</v>
      </c>
      <c r="NQ21" s="579"/>
      <c r="NR21" s="580">
        <f>NQ21/NO21</f>
        <v>0</v>
      </c>
      <c r="NS21" s="494">
        <f>MQ21+MU21+MY21+NC21+NG21+NK21+NO21</f>
        <v>81478.5</v>
      </c>
      <c r="NT21" s="489">
        <f>MR21+MV21+MZ21+ND21+NH21+NL21+NP21</f>
        <v>66812.37</v>
      </c>
      <c r="NU21" s="589">
        <f>MS21+MW21+NA21+NE21+NI21+NM21+NQ21</f>
        <v>0</v>
      </c>
      <c r="NV21" s="590">
        <f>NU21/NS21</f>
        <v>0</v>
      </c>
      <c r="NW21" s="508">
        <f>'Proy 2022 vs 2019'!BU20*NZ$4</f>
        <v>11137.870799999999</v>
      </c>
      <c r="NX21" s="508">
        <f>'Proy 2022 vs 2019'!BV20*NZ$4</f>
        <v>9133.054055999999</v>
      </c>
      <c r="NY21" s="579"/>
      <c r="NZ21" s="580">
        <f>NY21/NW21</f>
        <v>0</v>
      </c>
      <c r="OA21" s="508">
        <f>'Proy 2022 vs 2019'!BU20*OD$4</f>
        <v>11137.870799999999</v>
      </c>
      <c r="OB21" s="508">
        <f>'Proy 2022 vs 2019'!BV20*OD$4</f>
        <v>9133.054055999999</v>
      </c>
      <c r="OC21" s="579"/>
      <c r="OD21" s="580">
        <f>OC21/OA21</f>
        <v>0</v>
      </c>
      <c r="OE21" s="508">
        <f>'Proy 2022 vs 2019'!BU20*OH$4</f>
        <v>11137.870799999999</v>
      </c>
      <c r="OF21" s="508">
        <f>'Proy 2022 vs 2019'!BV20*OH$4</f>
        <v>9133.054055999999</v>
      </c>
      <c r="OG21" s="579"/>
      <c r="OH21" s="580">
        <f>OG21/OE21</f>
        <v>0</v>
      </c>
      <c r="OI21" s="508">
        <f>'Proy 2022 vs 2019'!BU20*OL$4</f>
        <v>11137.870799999999</v>
      </c>
      <c r="OJ21" s="508">
        <f>'Proy 2022 vs 2019'!BV20*OL$4</f>
        <v>9133.054055999999</v>
      </c>
      <c r="OK21" s="579"/>
      <c r="OL21" s="580">
        <f>OK21/OI21</f>
        <v>0</v>
      </c>
      <c r="OM21" s="508">
        <f>'Proy 2022 vs 2019'!BU20*OP$4</f>
        <v>12994.1826</v>
      </c>
      <c r="ON21" s="508">
        <f>'Proy 2022 vs 2019'!BV20*OP$4</f>
        <v>10655.229732</v>
      </c>
      <c r="OO21" s="579"/>
      <c r="OP21" s="580">
        <f>OO21/OM21</f>
        <v>0</v>
      </c>
      <c r="OQ21" s="508">
        <f>'Proy 2022 vs 2019'!BU20*OT$4</f>
        <v>14850.4944</v>
      </c>
      <c r="OR21" s="508">
        <f>'Proy 2022 vs 2019'!BV20*OT$4</f>
        <v>12177.405407999999</v>
      </c>
      <c r="OS21" s="579"/>
      <c r="OT21" s="580">
        <f>OS21/OQ21</f>
        <v>0</v>
      </c>
      <c r="OU21" s="508">
        <f>'Proy 2022 vs 2019'!BU20*OX$4</f>
        <v>20419.429799999998</v>
      </c>
      <c r="OV21" s="508">
        <f>'Proy 2022 vs 2019'!BV20*OX$4</f>
        <v>16743.932435999999</v>
      </c>
      <c r="OW21" s="579"/>
      <c r="OX21" s="580">
        <f>OW21/OU21</f>
        <v>0</v>
      </c>
      <c r="OY21" s="494">
        <f>NW21+OA21+OE21+OI21+OM21+OQ21+OU21</f>
        <v>92815.59</v>
      </c>
      <c r="OZ21" s="489">
        <f>NX21+OB21+OF21+OJ21+ON21+OR21+OV21</f>
        <v>76108.78379999999</v>
      </c>
      <c r="PA21" s="589">
        <f>NY21+OC21+OG21+OK21+OO21+OS21+OW21</f>
        <v>0</v>
      </c>
      <c r="PB21" s="590">
        <f>PA21/OY21</f>
        <v>0</v>
      </c>
      <c r="PC21" s="508">
        <f>'Proy 2022 vs 2019'!CE20*PF$4</f>
        <v>11739.799199999999</v>
      </c>
      <c r="PD21" s="508">
        <f>'Proy 2022 vs 2019'!CF20*PF$4</f>
        <v>9978.8293200000007</v>
      </c>
      <c r="PE21" s="613"/>
      <c r="PF21" s="580">
        <f>PE21/PC21</f>
        <v>0</v>
      </c>
      <c r="PG21" s="508">
        <f>'Proy 2022 vs 2019'!CE20*PJ$4</f>
        <v>11739.799199999999</v>
      </c>
      <c r="PH21" s="508">
        <f>'Proy 2022 vs 2019'!CF20*PJ$4</f>
        <v>9978.8293200000007</v>
      </c>
      <c r="PI21" s="579"/>
      <c r="PJ21" s="580">
        <f>PI21/PG21</f>
        <v>0</v>
      </c>
      <c r="PK21" s="508">
        <f>'Proy 2022 vs 2019'!CE20*PN$4</f>
        <v>11739.799199999999</v>
      </c>
      <c r="PL21" s="508">
        <f>'Proy 2022 vs 2019'!CF20*PN$4</f>
        <v>9978.8293200000007</v>
      </c>
      <c r="PM21" s="579"/>
      <c r="PN21" s="580">
        <f>PM21/PK21</f>
        <v>0</v>
      </c>
      <c r="PO21" s="508">
        <f>'Proy 2022 vs 2019'!CE20*PR$4</f>
        <v>11739.799199999999</v>
      </c>
      <c r="PP21" s="508">
        <f>'Proy 2022 vs 2019'!CF20*PR$4</f>
        <v>9978.8293200000007</v>
      </c>
      <c r="PQ21" s="579"/>
      <c r="PR21" s="580">
        <f>PQ21/PO21</f>
        <v>0</v>
      </c>
      <c r="PS21" s="508">
        <f>'Proy 2022 vs 2019'!CE20*PV$4</f>
        <v>13696.432400000002</v>
      </c>
      <c r="PT21" s="508">
        <f>'Proy 2022 vs 2019'!CF20*PV$4</f>
        <v>11641.967540000001</v>
      </c>
      <c r="PU21" s="579"/>
      <c r="PV21" s="580">
        <f>PU21/PS21</f>
        <v>0</v>
      </c>
      <c r="PW21" s="508">
        <f>'Proy 2022 vs 2019'!CE20*PZ$4</f>
        <v>15653.065600000002</v>
      </c>
      <c r="PX21" s="508">
        <f>'Proy 2022 vs 2019'!CF20*PZ$4</f>
        <v>13305.105760000002</v>
      </c>
      <c r="PY21" s="579"/>
      <c r="PZ21" s="580">
        <f>PY21/PW21</f>
        <v>0</v>
      </c>
      <c r="QA21" s="508">
        <f>'Proy 2022 vs 2019'!CE20*QD$4</f>
        <v>21522.965200000002</v>
      </c>
      <c r="QB21" s="508">
        <f>'Proy 2022 vs 2019'!CF20*QD$4</f>
        <v>18294.520420000001</v>
      </c>
      <c r="QC21" s="579"/>
      <c r="QD21" s="580">
        <f>QC21/QA21</f>
        <v>0</v>
      </c>
      <c r="QE21" s="494">
        <f>PC21+PG21+PK21+PO21+PS21+PW21+QA21</f>
        <v>97831.66</v>
      </c>
      <c r="QF21" s="489">
        <f>PD21+PH21+PL21+PP21+PT21+PX21+QB21</f>
        <v>83156.911000000007</v>
      </c>
      <c r="QG21" s="670">
        <f>PE21+PI21+PM21+PQ21+PU21+PY21+QC21</f>
        <v>0</v>
      </c>
      <c r="QH21" s="663">
        <f>QG21/QE21</f>
        <v>0</v>
      </c>
      <c r="QI21" s="508">
        <f>'Proy 2022 vs 2019'!CJ20*QL$4</f>
        <v>11071.044</v>
      </c>
      <c r="QJ21" s="508">
        <f>'Proy 2022 vs 2019'!CK20*QL$4</f>
        <v>9410.3873999999978</v>
      </c>
      <c r="QK21" s="579"/>
      <c r="QL21" s="580">
        <f>QK21/QI21</f>
        <v>0</v>
      </c>
      <c r="QM21" s="508">
        <f>'Proy 2022 vs 2019'!CJ20*QP$4</f>
        <v>11071.044</v>
      </c>
      <c r="QN21" s="508">
        <f>'Proy 2022 vs 2019'!CK20*QP$4</f>
        <v>9410.3873999999978</v>
      </c>
      <c r="QO21" s="579"/>
      <c r="QP21" s="580">
        <f>QO21/QM21</f>
        <v>0</v>
      </c>
      <c r="QQ21" s="508">
        <f>'Proy 2022 vs 2019'!CJ20*QT$4</f>
        <v>11071.044</v>
      </c>
      <c r="QR21" s="508">
        <f>'Proy 2022 vs 2019'!CK20*QT$4</f>
        <v>9410.3873999999978</v>
      </c>
      <c r="QS21" s="579"/>
      <c r="QT21" s="580">
        <f>QS21/QQ21</f>
        <v>0</v>
      </c>
      <c r="QU21" s="508">
        <f>'Proy 2022 vs 2019'!CJ20*QX$4</f>
        <v>11071.044</v>
      </c>
      <c r="QV21" s="508">
        <f>'Proy 2022 vs 2019'!CK20*QX$4</f>
        <v>9410.3873999999978</v>
      </c>
      <c r="QW21" s="579"/>
      <c r="QX21" s="580">
        <f>QW21/QU21</f>
        <v>0</v>
      </c>
      <c r="QY21" s="508">
        <f>'Proy 2022 vs 2019'!CJ20*RB$4</f>
        <v>12916.218000000001</v>
      </c>
      <c r="QZ21" s="508">
        <f>'Proy 2022 vs 2019'!CK20*RB$4</f>
        <v>10978.7853</v>
      </c>
      <c r="RA21" s="579"/>
      <c r="RB21" s="580">
        <f>RA21/QY21</f>
        <v>0</v>
      </c>
      <c r="RC21" s="508">
        <f>'Proy 2022 vs 2019'!CJ20*RF$4</f>
        <v>14761.392</v>
      </c>
      <c r="RD21" s="508">
        <f>'Proy 2022 vs 2019'!CK20*RF$4</f>
        <v>12547.183199999999</v>
      </c>
      <c r="RE21" s="579"/>
      <c r="RF21" s="580">
        <f>RE21/RC21</f>
        <v>0</v>
      </c>
      <c r="RG21" s="508">
        <f>'Proy 2022 vs 2019'!CJ20*RJ$4</f>
        <v>20296.914000000001</v>
      </c>
      <c r="RH21" s="508">
        <f>'Proy 2022 vs 2019'!CK20*RJ$4</f>
        <v>17252.376899999999</v>
      </c>
      <c r="RI21" s="579"/>
      <c r="RJ21" s="580">
        <f>RI21/RG21</f>
        <v>0</v>
      </c>
      <c r="RK21" s="494">
        <f>QI21+QM21+QQ21+QU21+QY21+RC21+RG21</f>
        <v>92258.7</v>
      </c>
      <c r="RL21" s="489">
        <f>QJ21+QN21+QR21+QV21+QZ21+RD21+RH21</f>
        <v>78419.89499999999</v>
      </c>
      <c r="RM21" s="671">
        <f>QK21+QO21+QS21+QW21+RA21+RE21+RI21</f>
        <v>0</v>
      </c>
      <c r="RN21" s="663">
        <f>RM21/RK21</f>
        <v>0</v>
      </c>
      <c r="RO21" s="508">
        <f>'Proy 2022 vs 2019'!CO20*RR$4</f>
        <v>10998.966</v>
      </c>
      <c r="RP21" s="508">
        <f>'Proy 2022 vs 2019'!CP20*RR$4</f>
        <v>9349.1211000000003</v>
      </c>
      <c r="RQ21" s="579"/>
      <c r="RR21" s="580">
        <f>RQ21/RO21</f>
        <v>0</v>
      </c>
      <c r="RS21" s="508">
        <f>'Proy 2022 vs 2019'!CO20*RV$4</f>
        <v>10998.966</v>
      </c>
      <c r="RT21" s="508">
        <f>'Proy 2022 vs 2019'!CP20*RV$4</f>
        <v>9349.1211000000003</v>
      </c>
      <c r="RU21" s="579"/>
      <c r="RV21" s="580">
        <f>RU21/RS21</f>
        <v>0</v>
      </c>
      <c r="RW21" s="508">
        <f>'Proy 2022 vs 2019'!CO20*RZ$4</f>
        <v>10998.966</v>
      </c>
      <c r="RX21" s="508">
        <f>'Proy 2022 vs 2019'!CP20*RZ$4</f>
        <v>9349.1211000000003</v>
      </c>
      <c r="RY21" s="579"/>
      <c r="RZ21" s="580">
        <f>RY21/RW21</f>
        <v>0</v>
      </c>
      <c r="SA21" s="508">
        <f>'Proy 2022 vs 2019'!CO20*SD$4</f>
        <v>10998.966</v>
      </c>
      <c r="SB21" s="508">
        <f>'Proy 2022 vs 2019'!CP20*SD$4</f>
        <v>9349.1211000000003</v>
      </c>
      <c r="SC21" s="579"/>
      <c r="SD21" s="580">
        <f>SC21/SA21</f>
        <v>0</v>
      </c>
      <c r="SE21" s="508">
        <f>'Proy 2022 vs 2019'!CO20*SH$4</f>
        <v>12832.127000000002</v>
      </c>
      <c r="SF21" s="508">
        <f>'Proy 2022 vs 2019'!CP20*SH$4</f>
        <v>10907.30795</v>
      </c>
      <c r="SG21" s="579"/>
      <c r="SH21" s="580">
        <f>SG21/SE21</f>
        <v>0</v>
      </c>
      <c r="SI21" s="508">
        <f>'Proy 2022 vs 2019'!CO20*SL$4</f>
        <v>14665.288</v>
      </c>
      <c r="SJ21" s="508">
        <f>'Proy 2022 vs 2019'!CP20*SL$4</f>
        <v>12465.4948</v>
      </c>
      <c r="SK21" s="579"/>
      <c r="SL21" s="580">
        <f>SK21/SI21</f>
        <v>0</v>
      </c>
      <c r="SM21" s="508">
        <f>'Proy 2022 vs 2019'!CO20*SP$4</f>
        <v>20164.771000000001</v>
      </c>
      <c r="SN21" s="508">
        <f>'Proy 2022 vs 2019'!CP20*SP$4</f>
        <v>17140.055349999999</v>
      </c>
      <c r="SO21" s="579"/>
      <c r="SP21" s="580">
        <f>SO21/SM21</f>
        <v>0</v>
      </c>
      <c r="SQ21" s="494">
        <f>RO21+RS21+RW21+SA21+SE21+SI21+SM21</f>
        <v>91658.050000000017</v>
      </c>
      <c r="SR21" s="489">
        <f>RP21+RT21+RX21+SB21+SF21+SJ21+SN21</f>
        <v>77909.342499999999</v>
      </c>
      <c r="SS21" s="671">
        <f>RQ21+RU21+RY21+SC21+SG21+SK21+SO21</f>
        <v>0</v>
      </c>
      <c r="ST21" s="663">
        <f>SS21/SQ21</f>
        <v>0</v>
      </c>
      <c r="SU21" s="508">
        <f>'Proy 2022 vs 2019'!CT20*SX$4</f>
        <v>15263.5488</v>
      </c>
      <c r="SV21" s="508">
        <f>'Proy 2022 vs 2019'!CU20*SX$4</f>
        <v>13737.19392</v>
      </c>
      <c r="SW21" s="579"/>
      <c r="SX21" s="580">
        <f>SW21/SU21</f>
        <v>0</v>
      </c>
      <c r="SY21" s="508">
        <f>'Proy 2022 vs 2019'!CT20*TB$4</f>
        <v>15263.5488</v>
      </c>
      <c r="SZ21" s="508">
        <f>'Proy 2022 vs 2019'!CU20*TB$4</f>
        <v>13737.19392</v>
      </c>
      <c r="TA21" s="579"/>
      <c r="TB21" s="580">
        <f>TA21/SY21</f>
        <v>0</v>
      </c>
      <c r="TC21" s="508">
        <f>'Proy 2022 vs 2019'!CT20*TF$4</f>
        <v>15263.5488</v>
      </c>
      <c r="TD21" s="508">
        <f>'Proy 2022 vs 2019'!CU20*TF$4</f>
        <v>13737.19392</v>
      </c>
      <c r="TE21" s="579"/>
      <c r="TF21" s="580">
        <f>TE21/TC21</f>
        <v>0</v>
      </c>
      <c r="TG21" s="508">
        <f>'Proy 2022 vs 2019'!CT20*TJ$4</f>
        <v>15263.5488</v>
      </c>
      <c r="TH21" s="508">
        <f>'Proy 2022 vs 2019'!CU20*TJ$4</f>
        <v>13737.19392</v>
      </c>
      <c r="TI21" s="579"/>
      <c r="TJ21" s="580">
        <f>TI21/TG21</f>
        <v>0</v>
      </c>
      <c r="TK21" s="508">
        <f>'Proy 2022 vs 2019'!CT20*TN$4</f>
        <v>17807.473600000001</v>
      </c>
      <c r="TL21" s="508">
        <f>'Proy 2022 vs 2019'!CU20*TN$4</f>
        <v>16026.726240000004</v>
      </c>
      <c r="TM21" s="579"/>
      <c r="TN21" s="580">
        <f>TM21/TK21</f>
        <v>0</v>
      </c>
      <c r="TO21" s="508">
        <f>'Proy 2022 vs 2019'!CT20*TR$4</f>
        <v>20351.398400000002</v>
      </c>
      <c r="TP21" s="508">
        <f>'Proy 2022 vs 2019'!CU20*TR$4</f>
        <v>18316.258560000002</v>
      </c>
      <c r="TQ21" s="579"/>
      <c r="TR21" s="580">
        <f>TQ21/TO21</f>
        <v>0</v>
      </c>
      <c r="TS21" s="508">
        <f>'Proy 2022 vs 2019'!CT20*TV$4</f>
        <v>27983.1728</v>
      </c>
      <c r="TT21" s="508">
        <f>'Proy 2022 vs 2019'!CU20*TV$4</f>
        <v>25184.855520000001</v>
      </c>
      <c r="TU21" s="579"/>
      <c r="TV21" s="580">
        <f>TU21/TS21</f>
        <v>0</v>
      </c>
      <c r="TW21" s="494">
        <f>SU21+SY21+TC21+TG21+TK21+TO21+TS21</f>
        <v>127196.24</v>
      </c>
      <c r="TX21" s="489">
        <f>SV21+SZ21+TD21+TH21+TL21+TP21+TT21</f>
        <v>114476.61600000001</v>
      </c>
      <c r="TY21" s="662">
        <f>SW21+TA21+TE21+TI21+TM21+TQ21+TU21</f>
        <v>0</v>
      </c>
      <c r="TZ21" s="663">
        <f>TY21/TW21</f>
        <v>0</v>
      </c>
      <c r="UA21" s="508">
        <f>'Proy 2022 vs 2019'!DD20*UD$4</f>
        <v>15539.260799999998</v>
      </c>
      <c r="UB21" s="508">
        <f>'Proy 2022 vs 2019'!DE20*UD$4</f>
        <v>9634.3416959999995</v>
      </c>
      <c r="UC21" s="613"/>
      <c r="UD21" s="580">
        <f>UC21/UA21</f>
        <v>0</v>
      </c>
      <c r="UE21" s="508">
        <f>'Proy 2022 vs 2019'!DD20*UH$4</f>
        <v>15539.260799999998</v>
      </c>
      <c r="UF21" s="508">
        <f>'Proy 2022 vs 2019'!DE20*UH$4</f>
        <v>9634.3416959999995</v>
      </c>
      <c r="UG21" s="579"/>
      <c r="UH21" s="580">
        <f>UG21/UE21</f>
        <v>0</v>
      </c>
      <c r="UI21" s="508">
        <f>'Proy 2022 vs 2019'!DD20*UL$4</f>
        <v>15539.260799999998</v>
      </c>
      <c r="UJ21" s="508">
        <f>'Proy 2022 vs 2019'!DE20*UL$4</f>
        <v>9634.3416959999995</v>
      </c>
      <c r="UK21" s="579"/>
      <c r="UL21" s="580">
        <f>UK21/UI21</f>
        <v>0</v>
      </c>
      <c r="UM21" s="508">
        <f>'Proy 2022 vs 2019'!DD20*UP$4</f>
        <v>15539.260799999998</v>
      </c>
      <c r="UN21" s="508">
        <f>'Proy 2022 vs 2019'!DE20*UP$4</f>
        <v>9634.3416959999995</v>
      </c>
      <c r="UO21" s="579"/>
      <c r="UP21" s="580">
        <f>UO21/UM21</f>
        <v>0</v>
      </c>
      <c r="UQ21" s="508">
        <f>'Proy 2022 vs 2019'!DD20*UT$4</f>
        <v>18129.137600000002</v>
      </c>
      <c r="UR21" s="508">
        <f>'Proy 2022 vs 2019'!DE20*UT$4</f>
        <v>11240.065312000001</v>
      </c>
      <c r="US21" s="579"/>
      <c r="UT21" s="580">
        <f>US21/UQ21</f>
        <v>0</v>
      </c>
      <c r="UU21" s="508">
        <f>'Proy 2022 vs 2019'!DD20*UX$4</f>
        <v>20719.0144</v>
      </c>
      <c r="UV21" s="508">
        <f>'Proy 2022 vs 2019'!DE20*UX$4</f>
        <v>12845.788928</v>
      </c>
      <c r="UW21" s="579"/>
      <c r="UX21" s="580">
        <f>UW21/UU21</f>
        <v>0</v>
      </c>
      <c r="UY21" s="508">
        <f>'Proy 2022 vs 2019'!DD20*VB$4</f>
        <v>28488.644799999998</v>
      </c>
      <c r="UZ21" s="508">
        <f>'Proy 2022 vs 2019'!DE20*VB$4</f>
        <v>17662.959776</v>
      </c>
      <c r="VA21" s="579"/>
      <c r="VB21" s="580">
        <f>VA21/UY21</f>
        <v>0</v>
      </c>
      <c r="VC21" s="494">
        <f>UA21+UE21+UI21+UM21+UQ21+UU21+UY21</f>
        <v>129493.84</v>
      </c>
      <c r="VD21" s="489">
        <f>UB21+UF21+UJ21+UN21+UR21+UV21+UZ21</f>
        <v>80286.180800000002</v>
      </c>
      <c r="VE21" s="637">
        <f>UC21+UG21+UK21+UO21+US21+UW21+VA21</f>
        <v>0</v>
      </c>
      <c r="VF21" s="639">
        <f>VE21/VC21</f>
        <v>0</v>
      </c>
      <c r="VG21" s="508">
        <f>'Proy 2022 vs 2019'!DI20*VJ$4</f>
        <v>11439.5808</v>
      </c>
      <c r="VH21" s="508">
        <f>'Proy 2022 vs 2019'!DJ20*VJ$4</f>
        <v>13407.188697599999</v>
      </c>
      <c r="VI21" s="579"/>
      <c r="VJ21" s="580">
        <f>VI21/VG21</f>
        <v>0</v>
      </c>
      <c r="VK21" s="508">
        <f>'Proy 2022 vs 2019'!DI20*VN$4</f>
        <v>11439.5808</v>
      </c>
      <c r="VL21" s="508">
        <f>'Proy 2022 vs 2019'!DJ20*VN$4</f>
        <v>13407.188697599999</v>
      </c>
      <c r="VM21" s="579"/>
      <c r="VN21" s="580">
        <f>VM21/VK21</f>
        <v>0</v>
      </c>
      <c r="VO21" s="508">
        <f>'Proy 2022 vs 2019'!DI20*VR$4</f>
        <v>11439.5808</v>
      </c>
      <c r="VP21" s="508">
        <f>'Proy 2022 vs 2019'!DJ20*VR$4</f>
        <v>13407.188697599999</v>
      </c>
      <c r="VQ21" s="579"/>
      <c r="VR21" s="580">
        <f>VQ21/VO21</f>
        <v>0</v>
      </c>
      <c r="VS21" s="508">
        <f>'Proy 2022 vs 2019'!DI20*VV$4</f>
        <v>11439.5808</v>
      </c>
      <c r="VT21" s="508">
        <f>'Proy 2022 vs 2019'!DJ20*VV$4</f>
        <v>13407.188697599999</v>
      </c>
      <c r="VU21" s="579"/>
      <c r="VV21" s="580">
        <f>VU21/VS21</f>
        <v>0</v>
      </c>
      <c r="VW21" s="508">
        <f>'Proy 2022 vs 2019'!DI20*VZ$4</f>
        <v>13346.177600000001</v>
      </c>
      <c r="VX21" s="508">
        <f>'Proy 2022 vs 2019'!DJ20*VZ$4</f>
        <v>15641.7201472</v>
      </c>
      <c r="VY21" s="579"/>
      <c r="VZ21" s="580">
        <f>VY21/VW21</f>
        <v>0</v>
      </c>
      <c r="WA21" s="508">
        <f>'Proy 2022 vs 2019'!DI20*WD$4</f>
        <v>15252.7744</v>
      </c>
      <c r="WB21" s="508">
        <f>'Proy 2022 vs 2019'!DJ20*WD$4</f>
        <v>17876.251596799997</v>
      </c>
      <c r="WC21" s="579"/>
      <c r="WD21" s="580">
        <f>WC21/WA21</f>
        <v>0</v>
      </c>
      <c r="WE21" s="508">
        <f>'Proy 2022 vs 2019'!DI20*WH$4</f>
        <v>20972.5648</v>
      </c>
      <c r="WF21" s="508">
        <f>'Proy 2022 vs 2019'!DJ20*WH$4</f>
        <v>24579.845945599998</v>
      </c>
      <c r="WG21" s="579"/>
      <c r="WH21" s="580">
        <f>WG21/WE21</f>
        <v>0</v>
      </c>
      <c r="WI21" s="494">
        <f>VG21+VK21+VO21+VS21+VW21+WA21+WE21</f>
        <v>95329.84</v>
      </c>
      <c r="WJ21" s="489">
        <f>VH21+VL21+VP21+VT21+VX21+WB21+WF21</f>
        <v>111726.57247999999</v>
      </c>
      <c r="WK21" s="643">
        <f>VI21+VM21+VQ21+VU21+VY21+WC21+WG21</f>
        <v>0</v>
      </c>
      <c r="WL21" s="639">
        <f>WK21/WI21</f>
        <v>0</v>
      </c>
      <c r="WM21" s="508">
        <f>'Proy 2022 vs 2019'!DN20*WP$4</f>
        <v>11062.1052</v>
      </c>
      <c r="WN21" s="508">
        <f>'Proy 2022 vs 2019'!DO20*WP$4</f>
        <v>9402.7894199999992</v>
      </c>
      <c r="WO21" s="579"/>
      <c r="WP21" s="580">
        <f>WO21/WM21</f>
        <v>0</v>
      </c>
      <c r="WQ21" s="508">
        <f>'Proy 2022 vs 2019'!DN20*WT$4</f>
        <v>11062.1052</v>
      </c>
      <c r="WR21" s="508">
        <f>'Proy 2022 vs 2019'!DO20*WT$4</f>
        <v>9402.7894199999992</v>
      </c>
      <c r="WS21" s="579"/>
      <c r="WT21" s="580">
        <f>WS21/WQ21</f>
        <v>0</v>
      </c>
      <c r="WU21" s="508">
        <f>'Proy 2022 vs 2019'!DN20*WX$4</f>
        <v>11062.1052</v>
      </c>
      <c r="WV21" s="508">
        <f>'Proy 2022 vs 2019'!DO20*WX$4</f>
        <v>9402.7894199999992</v>
      </c>
      <c r="WW21" s="579"/>
      <c r="WX21" s="580">
        <f>WW21/WU21</f>
        <v>0</v>
      </c>
      <c r="WY21" s="508">
        <f>'Proy 2022 vs 2019'!DN20*XB$4</f>
        <v>11062.1052</v>
      </c>
      <c r="WZ21" s="508">
        <f>'Proy 2022 vs 2019'!DO20*XB$4</f>
        <v>9402.7894199999992</v>
      </c>
      <c r="XA21" s="579"/>
      <c r="XB21" s="580">
        <f>XA21/WY21</f>
        <v>0</v>
      </c>
      <c r="XC21" s="508">
        <f>'Proy 2022 vs 2019'!DN20*XF$4</f>
        <v>12905.789400000001</v>
      </c>
      <c r="XD21" s="508">
        <f>'Proy 2022 vs 2019'!DO20*XF$4</f>
        <v>10969.920990000002</v>
      </c>
      <c r="XE21" s="579"/>
      <c r="XF21" s="580">
        <f>XE21/XC21</f>
        <v>0</v>
      </c>
      <c r="XG21" s="508">
        <f>'Proy 2022 vs 2019'!DN20*XJ$4</f>
        <v>14749.473600000001</v>
      </c>
      <c r="XH21" s="508">
        <f>'Proy 2022 vs 2019'!DO20*XJ$4</f>
        <v>12537.05256</v>
      </c>
      <c r="XI21" s="579"/>
      <c r="XJ21" s="580">
        <f>XI21/XG21</f>
        <v>0</v>
      </c>
      <c r="XK21" s="508">
        <f>'Proy 2022 vs 2019'!DN20*XN$4</f>
        <v>20280.5262</v>
      </c>
      <c r="XL21" s="508">
        <f>'Proy 2022 vs 2019'!DO20*XN$4</f>
        <v>17238.447270000001</v>
      </c>
      <c r="XM21" s="579"/>
      <c r="XN21" s="580">
        <f>XM21/XK21</f>
        <v>0</v>
      </c>
      <c r="XO21" s="494">
        <f>WM21+WQ21+WU21+WY21+XC21+XG21+XK21</f>
        <v>92184.209999999992</v>
      </c>
      <c r="XP21" s="489">
        <f>WN21+WR21+WV21+WZ21+XD21+XH21+XL21</f>
        <v>78356.578500000003</v>
      </c>
      <c r="XQ21" s="643">
        <f>WO21+WS21+WW21+XA21+XE21+XI21+XM21</f>
        <v>0</v>
      </c>
      <c r="XR21" s="639">
        <f>XQ21/XO21</f>
        <v>0</v>
      </c>
      <c r="XS21" s="508">
        <f>'Proy 2022 vs 2019'!DS20*XV$4</f>
        <v>10909.253999999999</v>
      </c>
      <c r="XT21" s="508">
        <f>'Proy 2022 vs 2019'!DT20*XV$4</f>
        <v>9272.8658999999989</v>
      </c>
      <c r="XU21" s="579"/>
      <c r="XV21" s="580">
        <f>XU21/XS21</f>
        <v>0</v>
      </c>
      <c r="XW21" s="508">
        <f>'Proy 2022 vs 2019'!DS20*XZ$4</f>
        <v>10909.253999999999</v>
      </c>
      <c r="XX21" s="508">
        <f>'Proy 2022 vs 2019'!DT20*XZ$4</f>
        <v>9272.8658999999989</v>
      </c>
      <c r="XY21" s="579"/>
      <c r="XZ21" s="580">
        <f>XY21/XW21</f>
        <v>0</v>
      </c>
      <c r="YA21" s="508">
        <f>'Proy 2022 vs 2019'!DS20*YD$4</f>
        <v>10909.253999999999</v>
      </c>
      <c r="YB21" s="508">
        <f>'Proy 2022 vs 2019'!DT20*YD$4</f>
        <v>9272.8658999999989</v>
      </c>
      <c r="YC21" s="579"/>
      <c r="YD21" s="580">
        <f>YC21/YA21</f>
        <v>0</v>
      </c>
      <c r="YE21" s="508">
        <f>'Proy 2022 vs 2019'!DS20*YH$4</f>
        <v>10909.253999999999</v>
      </c>
      <c r="YF21" s="508">
        <f>'Proy 2022 vs 2019'!DT20*YH$4</f>
        <v>9272.8658999999989</v>
      </c>
      <c r="YG21" s="579"/>
      <c r="YH21" s="580">
        <f>YG21/YE21</f>
        <v>0</v>
      </c>
      <c r="YI21" s="508">
        <f>'Proy 2022 vs 2019'!DS20*YL$4</f>
        <v>12727.463000000002</v>
      </c>
      <c r="YJ21" s="508">
        <f>'Proy 2022 vs 2019'!DT20*YL$4</f>
        <v>10818.34355</v>
      </c>
      <c r="YK21" s="579"/>
      <c r="YL21" s="580">
        <f>YK21/YI21</f>
        <v>0</v>
      </c>
      <c r="YM21" s="508">
        <f>'Proy 2022 vs 2019'!DS20*YP$4</f>
        <v>14545.672</v>
      </c>
      <c r="YN21" s="508">
        <f>'Proy 2022 vs 2019'!DT20*YP$4</f>
        <v>12363.821199999998</v>
      </c>
      <c r="YO21" s="579"/>
      <c r="YP21" s="580">
        <f>YO21/YM21</f>
        <v>0</v>
      </c>
      <c r="YQ21" s="508">
        <f>'Proy 2022 vs 2019'!DS20*YT$4</f>
        <v>20000.298999999999</v>
      </c>
      <c r="YR21" s="508">
        <f>'Proy 2022 vs 2019'!DT20*YT$4</f>
        <v>17000.254149999997</v>
      </c>
      <c r="YS21" s="579"/>
      <c r="YT21" s="580">
        <f>YS21/YQ21</f>
        <v>0</v>
      </c>
      <c r="YU21" s="494">
        <f>XS21+XW21+YA21+YE21+YI21+YM21+YQ21</f>
        <v>90910.45</v>
      </c>
      <c r="YV21" s="489">
        <f>XT21+XX21+YB21+YF21+YJ21+YN21+YR21</f>
        <v>77273.882499999992</v>
      </c>
      <c r="YW21" s="648">
        <f>XU21+XY21+YC21+YG21+YK21+YO21+YS21</f>
        <v>0</v>
      </c>
      <c r="YX21" s="639">
        <f>YW21/YU21</f>
        <v>0</v>
      </c>
      <c r="YY21" s="710">
        <f>'Proy 2022 vs 2019'!EC20*ZB$4</f>
        <v>11121.1644</v>
      </c>
      <c r="YZ21" s="710">
        <f>'Proy 2022 vs 2019'!ED20*ZB$4</f>
        <v>9452.9897399999991</v>
      </c>
      <c r="ZA21" s="613"/>
      <c r="ZB21" s="580">
        <f>ZA21/YY21</f>
        <v>0</v>
      </c>
      <c r="ZC21" s="508">
        <f>'Proy 2022 vs 2019'!EC20*ZF$4</f>
        <v>11121.1644</v>
      </c>
      <c r="ZD21" s="508">
        <f>'Proy 2022 vs 2019'!ED20*ZF$4</f>
        <v>9452.9897399999991</v>
      </c>
      <c r="ZE21" s="613"/>
      <c r="ZF21" s="580">
        <f>ZE21/ZC21</f>
        <v>0</v>
      </c>
      <c r="ZG21" s="508">
        <f>'Proy 2022 vs 2019'!EC20*ZJ$4</f>
        <v>11121.1644</v>
      </c>
      <c r="ZH21" s="508">
        <f>'Proy 2022 vs 2019'!ED20*ZJ$4</f>
        <v>9452.9897399999991</v>
      </c>
      <c r="ZI21" s="613"/>
      <c r="ZJ21" s="580">
        <f>ZI21/ZG21</f>
        <v>0</v>
      </c>
      <c r="ZK21" s="508">
        <f>'Proy 2022 vs 2019'!EC20*ZN$4</f>
        <v>11121.1644</v>
      </c>
      <c r="ZL21" s="508">
        <f>'Proy 2022 vs 2019'!ED20*ZN$4</f>
        <v>9452.9897399999991</v>
      </c>
      <c r="ZM21" s="613"/>
      <c r="ZN21" s="580">
        <f>ZM21/ZK21</f>
        <v>0</v>
      </c>
      <c r="ZO21" s="508">
        <f>'Proy 2022 vs 2019'!EC20*ZR$4</f>
        <v>12974.691800000001</v>
      </c>
      <c r="ZP21" s="508">
        <f>'Proy 2022 vs 2019'!ED20*ZR$4</f>
        <v>11028.48803</v>
      </c>
      <c r="ZQ21" s="613"/>
      <c r="ZR21" s="580">
        <f>ZQ21/ZO21</f>
        <v>0</v>
      </c>
      <c r="ZS21" s="508">
        <f>'Proy 2022 vs 2019'!EC20*ZV$4</f>
        <v>14828.2192</v>
      </c>
      <c r="ZT21" s="508">
        <f>'Proy 2022 vs 2019'!ED20*ZV$4</f>
        <v>12603.98632</v>
      </c>
      <c r="ZU21" s="613"/>
      <c r="ZV21" s="580">
        <f>ZU21/ZS21</f>
        <v>0</v>
      </c>
      <c r="ZW21" s="508">
        <f>'Proy 2022 vs 2019'!EC20*ZZ$4</f>
        <v>20388.8014</v>
      </c>
      <c r="ZX21" s="508">
        <f>'Proy 2022 vs 2019'!ED20*ZZ$4</f>
        <v>17330.481189999999</v>
      </c>
      <c r="ZY21" s="613"/>
      <c r="ZZ21" s="580">
        <f>ZY21/ZW21</f>
        <v>0</v>
      </c>
      <c r="AAA21" s="494">
        <f>YY21+ZC21+ZG21+ZK21+ZO21+ZS21+ZW21</f>
        <v>92676.37</v>
      </c>
      <c r="AAB21" s="489">
        <f>YZ21+ZD21+ZH21+ZL21+ZP21+ZT21+ZX21</f>
        <v>78774.914499999984</v>
      </c>
      <c r="AAC21" s="607">
        <f>ZA21+ZE21+ZI21+ZM21+ZQ21+ZU21+ZY21</f>
        <v>0</v>
      </c>
      <c r="AAD21" s="590">
        <f>AAC21/AAA21</f>
        <v>0</v>
      </c>
      <c r="AAE21" s="508">
        <f>'Proy 2022 vs 2019'!EH20*AAH$4</f>
        <v>12174.945600000001</v>
      </c>
      <c r="AAF21" s="508">
        <f>'Proy 2022 vs 2019'!EI20*AAH$4</f>
        <v>10348.70376</v>
      </c>
      <c r="AAG21" s="579"/>
      <c r="AAH21" s="580">
        <f>AAG21/AAE21</f>
        <v>0</v>
      </c>
      <c r="AAI21" s="508">
        <f>'Proy 2022 vs 2019'!EH20*AAL$4</f>
        <v>12174.945600000001</v>
      </c>
      <c r="AAJ21" s="508">
        <f>'Proy 2022 vs 2019'!EI20*AAL$4</f>
        <v>10348.70376</v>
      </c>
      <c r="AAK21" s="579"/>
      <c r="AAL21" s="580">
        <f>AAK21/AAI21</f>
        <v>0</v>
      </c>
      <c r="AAM21" s="508">
        <f>'Proy 2022 vs 2019'!EH20*AAP$4</f>
        <v>12174.945600000001</v>
      </c>
      <c r="AAN21" s="508">
        <f>'Proy 2022 vs 2019'!EI20*AAP$4</f>
        <v>10348.70376</v>
      </c>
      <c r="AAO21" s="579"/>
      <c r="AAP21" s="580">
        <f>AAO21/AAM21</f>
        <v>0</v>
      </c>
      <c r="AAQ21" s="508">
        <f>'Proy 2022 vs 2019'!EH20*AAT$4</f>
        <v>12174.945600000001</v>
      </c>
      <c r="AAR21" s="508">
        <f>'Proy 2022 vs 2019'!EI20*AAT$4</f>
        <v>10348.70376</v>
      </c>
      <c r="AAS21" s="579"/>
      <c r="AAT21" s="580">
        <f>AAS21/AAQ21</f>
        <v>0</v>
      </c>
      <c r="AAU21" s="508">
        <f>'Proy 2022 vs 2019'!EH20*AAX$4</f>
        <v>14204.103200000001</v>
      </c>
      <c r="AAV21" s="508">
        <f>'Proy 2022 vs 2019'!EI20*AAX$4</f>
        <v>12073.487720000001</v>
      </c>
      <c r="AAW21" s="579"/>
      <c r="AAX21" s="580">
        <f>AAW21/AAU21</f>
        <v>0</v>
      </c>
      <c r="AAY21" s="508">
        <f>'Proy 2022 vs 2019'!EH20*ABB$4</f>
        <v>16233.260800000002</v>
      </c>
      <c r="AAZ21" s="508">
        <f>'Proy 2022 vs 2019'!EI20*ABB$4</f>
        <v>13798.271680000002</v>
      </c>
      <c r="ABA21" s="579"/>
      <c r="ABB21" s="580">
        <f>ABA21/AAY21</f>
        <v>0</v>
      </c>
      <c r="ABC21" s="508">
        <f>'Proy 2022 vs 2019'!EH20*ABF$4</f>
        <v>22320.7336</v>
      </c>
      <c r="ABD21" s="508">
        <f>'Proy 2022 vs 2019'!EI20*ABF$4</f>
        <v>18972.62356</v>
      </c>
      <c r="ABE21" s="579"/>
      <c r="ABF21" s="580">
        <f>ABE21/ABC21</f>
        <v>0</v>
      </c>
      <c r="ABG21" s="494">
        <f>AAE21+AAI21+AAM21+AAQ21+AAU21+AAY21+ABC21</f>
        <v>101457.88</v>
      </c>
      <c r="ABH21" s="489">
        <f>AAF21+AAJ21+AAN21+AAR21+AAV21+AAZ21+ABD21</f>
        <v>86239.198000000004</v>
      </c>
      <c r="ABI21" s="608">
        <f>AAG21+AAK21+AAO21+AAS21+AAW21+ABA21+ABE21</f>
        <v>0</v>
      </c>
      <c r="ABJ21" s="590">
        <f>ABI21/ABG21</f>
        <v>0</v>
      </c>
      <c r="ABK21" s="508">
        <f>'Proy 2022 vs 2019'!EM20*ABN$4</f>
        <v>12310.042799999999</v>
      </c>
      <c r="ABL21" s="508">
        <f>'Proy 2022 vs 2019'!EN20*ABN$4</f>
        <v>10463.53638</v>
      </c>
      <c r="ABM21" s="579"/>
      <c r="ABN21" s="580">
        <f>ABM21/ABK21</f>
        <v>0</v>
      </c>
      <c r="ABO21" s="508">
        <f>'Proy 2022 vs 2019'!EM20*ABR$4</f>
        <v>12310.042799999999</v>
      </c>
      <c r="ABP21" s="508">
        <f>'Proy 2022 vs 2019'!EN20*ABR$4</f>
        <v>10463.53638</v>
      </c>
      <c r="ABQ21" s="579"/>
      <c r="ABR21" s="580">
        <f>ABQ21/ABO21</f>
        <v>0</v>
      </c>
      <c r="ABS21" s="508">
        <f>'Proy 2022 vs 2019'!EM20*ABV$4</f>
        <v>12310.042799999999</v>
      </c>
      <c r="ABT21" s="508">
        <f>'Proy 2022 vs 2019'!EN20*ABV$4</f>
        <v>10463.53638</v>
      </c>
      <c r="ABU21" s="579"/>
      <c r="ABV21" s="580">
        <f>ABU21/ABS21</f>
        <v>0</v>
      </c>
      <c r="ABW21" s="508">
        <f>'Proy 2022 vs 2019'!EM20*ABZ$4</f>
        <v>12310.042799999999</v>
      </c>
      <c r="ABX21" s="508">
        <f>'Proy 2022 vs 2019'!EN20*ABZ$4</f>
        <v>10463.53638</v>
      </c>
      <c r="ABY21" s="579"/>
      <c r="ABZ21" s="580">
        <f>ABY21/ABW21</f>
        <v>0</v>
      </c>
      <c r="ACA21" s="508">
        <f>'Proy 2022 vs 2019'!EM20*ACD$4</f>
        <v>14361.716600000002</v>
      </c>
      <c r="ACB21" s="508">
        <f>'Proy 2022 vs 2019'!EN20*ACD$4</f>
        <v>12207.45911</v>
      </c>
      <c r="ACC21" s="579"/>
      <c r="ACD21" s="580">
        <f>ACC21/ACA21</f>
        <v>0</v>
      </c>
      <c r="ACE21" s="508">
        <f>'Proy 2022 vs 2019'!EM20*ACH$4</f>
        <v>16413.3904</v>
      </c>
      <c r="ACF21" s="508">
        <f>'Proy 2022 vs 2019'!EN20*ACH$4</f>
        <v>13951.38184</v>
      </c>
      <c r="ACG21" s="579"/>
      <c r="ACH21" s="580">
        <f>ACG21/ACE21</f>
        <v>0</v>
      </c>
      <c r="ACI21" s="508">
        <f>'Proy 2022 vs 2019'!EM20*ACL$4</f>
        <v>22568.411800000002</v>
      </c>
      <c r="ACJ21" s="508">
        <f>'Proy 2022 vs 2019'!EN20*ACL$4</f>
        <v>19183.150029999997</v>
      </c>
      <c r="ACK21" s="579"/>
      <c r="ACL21" s="580">
        <f>ACK21/ACI21</f>
        <v>0</v>
      </c>
      <c r="ACM21" s="494">
        <f>ABK21+ABO21+ABS21+ABW21+ACA21+ACE21+ACI21</f>
        <v>102583.69</v>
      </c>
      <c r="ACN21" s="489">
        <f>ABL21+ABP21+ABT21+ABX21+ACB21+ACF21+ACJ21</f>
        <v>87196.136499999993</v>
      </c>
      <c r="ACO21" s="608">
        <f>ABM21+ABQ21+ABU21+ABY21+ACC21+ACG21+ACK21</f>
        <v>0</v>
      </c>
      <c r="ACP21" s="590">
        <f>ACO21/ACM21</f>
        <v>0</v>
      </c>
      <c r="ACQ21" s="508">
        <f>'Proy 2022 vs 2019'!ER20*ACT$4</f>
        <v>12585.287999999999</v>
      </c>
      <c r="ACR21" s="508">
        <f>'Proy 2022 vs 2019'!ES20*ACT$4</f>
        <v>10697.494799999999</v>
      </c>
      <c r="ACS21" s="579"/>
      <c r="ACT21" s="580">
        <f>ACS21/ACQ21</f>
        <v>0</v>
      </c>
      <c r="ACU21" s="508">
        <f>'Proy 2022 vs 2019'!ER20*ACX$4</f>
        <v>12585.287999999999</v>
      </c>
      <c r="ACV21" s="508">
        <f>'Proy 2022 vs 2019'!ES20*ACX$4</f>
        <v>10697.494799999999</v>
      </c>
      <c r="ACW21" s="579"/>
      <c r="ACX21" s="580">
        <f>ACW21/ACU21</f>
        <v>0</v>
      </c>
      <c r="ACY21" s="508">
        <f>'Proy 2022 vs 2019'!ER20*ADB$4</f>
        <v>12585.287999999999</v>
      </c>
      <c r="ACZ21" s="508">
        <f>'Proy 2022 vs 2019'!ES20*ADB$4</f>
        <v>10697.494799999999</v>
      </c>
      <c r="ADA21" s="579"/>
      <c r="ADB21" s="580">
        <f>ADA21/ACY21</f>
        <v>0</v>
      </c>
      <c r="ADC21" s="508">
        <f>'Proy 2022 vs 2019'!ER20*ADF$4</f>
        <v>12585.287999999999</v>
      </c>
      <c r="ADD21" s="508">
        <f>'Proy 2022 vs 2019'!ES20*ADF$4</f>
        <v>10697.494799999999</v>
      </c>
      <c r="ADE21" s="579"/>
      <c r="ADF21" s="580">
        <f>ADE21/ADC21</f>
        <v>0</v>
      </c>
      <c r="ADG21" s="508">
        <f>'Proy 2022 vs 2019'!ER20*ADJ$4</f>
        <v>14682.836000000001</v>
      </c>
      <c r="ADH21" s="508">
        <f>'Proy 2022 vs 2019'!ES20*ADJ$4</f>
        <v>12480.410600000001</v>
      </c>
      <c r="ADI21" s="579"/>
      <c r="ADJ21" s="580">
        <f>ADI21/ADG21</f>
        <v>0</v>
      </c>
      <c r="ADK21" s="508">
        <f>'Proy 2022 vs 2019'!ER20*ADN$4</f>
        <v>16780.383999999998</v>
      </c>
      <c r="ADL21" s="508">
        <f>'Proy 2022 vs 2019'!ES20*ADN$4</f>
        <v>14263.3264</v>
      </c>
      <c r="ADM21" s="579"/>
      <c r="ADN21" s="580">
        <f>ADM21/ADK21</f>
        <v>0</v>
      </c>
      <c r="ADO21" s="508">
        <f>'Proy 2022 vs 2019'!ER20*ADR$4</f>
        <v>23073.027999999998</v>
      </c>
      <c r="ADP21" s="508">
        <f>'Proy 2022 vs 2019'!ES20*ADR$4</f>
        <v>19612.073799999998</v>
      </c>
      <c r="ADQ21" s="579"/>
      <c r="ADR21" s="580">
        <f>ADQ21/ADO21</f>
        <v>0</v>
      </c>
      <c r="ADS21" s="494">
        <f>ACQ21+ACU21+ACY21+ADC21+ADG21+ADK21+ADO21</f>
        <v>104877.4</v>
      </c>
      <c r="ADT21" s="489">
        <f>ACR21+ACV21+ACZ21+ADD21+ADH21+ADL21+ADP21</f>
        <v>89145.79</v>
      </c>
      <c r="ADU21" s="589">
        <f>ACS21+ACW21+ADA21+ADE21+ADI21+ADM21+ADQ21</f>
        <v>0</v>
      </c>
      <c r="ADV21" s="590">
        <f>ADU21/ADS21</f>
        <v>0</v>
      </c>
      <c r="ADW21" s="508">
        <f>'Proy 2022 vs 2019'!EW20*ADZ$4</f>
        <v>13406.699999999999</v>
      </c>
      <c r="ADX21" s="508">
        <f>'Proy 2022 vs 2019'!EX20*ADZ$4</f>
        <v>11395.695</v>
      </c>
      <c r="ADY21" s="579"/>
      <c r="ADZ21" s="580">
        <f>ADY21/ADW21</f>
        <v>0</v>
      </c>
      <c r="AEA21" s="508">
        <f>'Proy 2022 vs 2019'!EW20*AED$4</f>
        <v>13406.699999999999</v>
      </c>
      <c r="AEB21" s="508">
        <f>'Proy 2022 vs 2019'!EX20*AED$4</f>
        <v>11395.695</v>
      </c>
      <c r="AEC21" s="579"/>
      <c r="AED21" s="580">
        <f>AEC21/AEA21</f>
        <v>0</v>
      </c>
      <c r="AEE21" s="508">
        <f>'Proy 2022 vs 2019'!EW20*AEH$4</f>
        <v>13406.699999999999</v>
      </c>
      <c r="AEF21" s="508">
        <f>'Proy 2022 vs 2019'!EX20*AEH$4</f>
        <v>11395.695</v>
      </c>
      <c r="AEG21" s="579"/>
      <c r="AEH21" s="580">
        <f>AEG21/AEE21</f>
        <v>0</v>
      </c>
      <c r="AEI21" s="508">
        <f>'Proy 2022 vs 2019'!EW20*AEL$4</f>
        <v>13406.699999999999</v>
      </c>
      <c r="AEJ21" s="508">
        <f>'Proy 2022 vs 2019'!EX20*AEL$4</f>
        <v>11395.695</v>
      </c>
      <c r="AEK21" s="579"/>
      <c r="AEL21" s="580">
        <f>AEK21/AEI21</f>
        <v>0</v>
      </c>
      <c r="AEM21" s="508">
        <f>'Proy 2022 vs 2019'!EW20*AEP$4</f>
        <v>15641.150000000001</v>
      </c>
      <c r="AEN21" s="508">
        <f>'Proy 2022 vs 2019'!EX20*AEP$4</f>
        <v>13294.977500000001</v>
      </c>
      <c r="AEO21" s="579"/>
      <c r="AEP21" s="580">
        <f>AEO21/AEM21</f>
        <v>0</v>
      </c>
      <c r="AEQ21" s="508">
        <f>'Proy 2022 vs 2019'!EW20*AET$4</f>
        <v>17875.600000000002</v>
      </c>
      <c r="AER21" s="508">
        <f>'Proy 2022 vs 2019'!EX20*AET$4</f>
        <v>15194.26</v>
      </c>
      <c r="AES21" s="579"/>
      <c r="AET21" s="580">
        <f>AES21/AEQ21</f>
        <v>0</v>
      </c>
      <c r="AEU21" s="508">
        <f>'Proy 2022 vs 2019'!EW20*AEX$4</f>
        <v>24578.95</v>
      </c>
      <c r="AEV21" s="508">
        <f>'Proy 2022 vs 2019'!EX20*AEX$4</f>
        <v>20892.107500000002</v>
      </c>
      <c r="AEW21" s="579"/>
      <c r="AEX21" s="580">
        <f>AEW21/AEU21</f>
        <v>0</v>
      </c>
      <c r="AEY21" s="494">
        <f>ADW21+AEA21+AEE21+AEI21+AEM21+AEQ21+AEU21</f>
        <v>111722.5</v>
      </c>
      <c r="AEZ21" s="489">
        <f>ADX21+AEB21+AEF21+AEJ21+AEN21+AER21+AEV21</f>
        <v>94964.125</v>
      </c>
      <c r="AFA21" s="589">
        <f>ADY21+AEC21+AEG21+AEK21+AEO21+AES21+AEW21</f>
        <v>0</v>
      </c>
      <c r="AFB21" s="590">
        <f>AFA21/AEY21</f>
        <v>0</v>
      </c>
      <c r="AFC21" s="508">
        <f>'Proy 2022 vs 2019'!FG20*AFF$4</f>
        <v>11700.394799999998</v>
      </c>
      <c r="AFD21" s="508">
        <f>'Proy 2022 vs 2019'!FH20*AFF$4</f>
        <v>9945.335579999999</v>
      </c>
      <c r="AFE21" s="613"/>
      <c r="AFF21" s="580">
        <f>AFE21/AFC21</f>
        <v>0</v>
      </c>
      <c r="AFG21" s="508">
        <f>'Proy 2022 vs 2019'!FG20*AFJ$4</f>
        <v>11700.394799999998</v>
      </c>
      <c r="AFH21" s="508">
        <f>'Proy 2022 vs 2019'!FH20*AFJ$4</f>
        <v>9945.335579999999</v>
      </c>
      <c r="AFI21" s="579"/>
      <c r="AFJ21" s="580">
        <f>AFI21/AFG21</f>
        <v>0</v>
      </c>
      <c r="AFK21" s="508">
        <f>'Proy 2022 vs 2019'!FG20*AFN$4</f>
        <v>11700.394799999998</v>
      </c>
      <c r="AFL21" s="508">
        <f>'Proy 2022 vs 2019'!FH20*AFN$4</f>
        <v>9945.335579999999</v>
      </c>
      <c r="AFM21" s="579"/>
      <c r="AFN21" s="580">
        <f>AFM21/AFK21</f>
        <v>0</v>
      </c>
      <c r="AFO21" s="508">
        <f>'Proy 2022 vs 2019'!FG20*AFR$4</f>
        <v>11700.394799999998</v>
      </c>
      <c r="AFP21" s="508">
        <f>'Proy 2022 vs 2019'!FH20*AFR$4</f>
        <v>9945.335579999999</v>
      </c>
      <c r="AFQ21" s="579"/>
      <c r="AFR21" s="580">
        <f>AFQ21/AFO21</f>
        <v>0</v>
      </c>
      <c r="AFS21" s="508">
        <f>'Proy 2022 vs 2019'!FG20*AFV$4</f>
        <v>13650.4606</v>
      </c>
      <c r="AFT21" s="508">
        <f>'Proy 2022 vs 2019'!FH20*AFV$4</f>
        <v>11602.891510000001</v>
      </c>
      <c r="AFU21" s="579"/>
      <c r="AFV21" s="580">
        <f>AFU21/AFS21</f>
        <v>0</v>
      </c>
      <c r="AFW21" s="508">
        <f>'Proy 2022 vs 2019'!FG20*AFZ$4</f>
        <v>15600.526399999999</v>
      </c>
      <c r="AFX21" s="508">
        <f>'Proy 2022 vs 2019'!FH20*AFZ$4</f>
        <v>13260.44744</v>
      </c>
      <c r="AFY21" s="579"/>
      <c r="AFZ21" s="580">
        <f>AFY21/AFW21</f>
        <v>0</v>
      </c>
      <c r="AGA21" s="508">
        <f>'Proy 2022 vs 2019'!FG20*AGD$4</f>
        <v>21450.7238</v>
      </c>
      <c r="AGB21" s="508">
        <f>'Proy 2022 vs 2019'!FH20*AGD$4</f>
        <v>18233.115229999999</v>
      </c>
      <c r="AGC21" s="579"/>
      <c r="AGD21" s="580">
        <f>AGC21/AGA21</f>
        <v>0</v>
      </c>
      <c r="AGE21" s="494">
        <f>AFC21+AFG21+AFK21+AFO21+AFS21+AFW21+AGA21</f>
        <v>97503.289999999979</v>
      </c>
      <c r="AGF21" s="489">
        <f>AFD21+AFH21+AFL21+AFP21+AFT21+AFX21+AGB21</f>
        <v>82877.796499999997</v>
      </c>
      <c r="AGG21" s="637">
        <f>AFE21+AFI21+AFM21+AFQ21+AFU21+AFY21+AGC21</f>
        <v>0</v>
      </c>
      <c r="AGH21" s="639">
        <f>AGG21/AGE21</f>
        <v>0</v>
      </c>
      <c r="AGI21" s="508">
        <f>'Proy 2022 vs 2019'!FL20*AGL$4</f>
        <v>13203.822</v>
      </c>
      <c r="AGJ21" s="508">
        <f>'Proy 2022 vs 2019'!FM20*AGL$4</f>
        <v>11223.2487</v>
      </c>
      <c r="AGK21" s="579"/>
      <c r="AGL21" s="580">
        <f>AGK21/AGI21</f>
        <v>0</v>
      </c>
      <c r="AGM21" s="508">
        <f>'Proy 2022 vs 2019'!FL20*AGP$4</f>
        <v>13203.822</v>
      </c>
      <c r="AGN21" s="508">
        <f>'Proy 2022 vs 2019'!FM20*AGP$4</f>
        <v>11223.2487</v>
      </c>
      <c r="AGO21" s="579"/>
      <c r="AGP21" s="580">
        <f>AGO21/AGM21</f>
        <v>0</v>
      </c>
      <c r="AGQ21" s="508">
        <f>'Proy 2022 vs 2019'!FL20*AGT$4</f>
        <v>13203.822</v>
      </c>
      <c r="AGR21" s="508">
        <f>'Proy 2022 vs 2019'!FM20*AGT$4</f>
        <v>11223.2487</v>
      </c>
      <c r="AGS21" s="579"/>
      <c r="AGT21" s="580">
        <f>AGS21/AGQ21</f>
        <v>0</v>
      </c>
      <c r="AGU21" s="508">
        <f>'Proy 2022 vs 2019'!FL20*AGX$4</f>
        <v>13203.822</v>
      </c>
      <c r="AGV21" s="508">
        <f>'Proy 2022 vs 2019'!FM20*AGX$4</f>
        <v>11223.2487</v>
      </c>
      <c r="AGW21" s="579"/>
      <c r="AGX21" s="580">
        <f>AGW21/AGU21</f>
        <v>0</v>
      </c>
      <c r="AGY21" s="508">
        <f>'Proy 2022 vs 2019'!FL20*AHB$4</f>
        <v>15404.459000000003</v>
      </c>
      <c r="AGZ21" s="508">
        <f>'Proy 2022 vs 2019'!FM20*AHB$4</f>
        <v>13093.790150000003</v>
      </c>
      <c r="AHA21" s="579"/>
      <c r="AHB21" s="580">
        <f>AHA21/AGY21</f>
        <v>0</v>
      </c>
      <c r="AHC21" s="508">
        <f>'Proy 2022 vs 2019'!FL20*AHF$4</f>
        <v>17605.096000000001</v>
      </c>
      <c r="AHD21" s="508">
        <f>'Proy 2022 vs 2019'!FM20*AHF$4</f>
        <v>14964.331600000001</v>
      </c>
      <c r="AHE21" s="579"/>
      <c r="AHF21" s="580">
        <f>AHE21/AHC21</f>
        <v>0</v>
      </c>
      <c r="AHG21" s="508">
        <f>'Proy 2022 vs 2019'!FL20*AHJ$4</f>
        <v>24207.007000000001</v>
      </c>
      <c r="AHH21" s="508">
        <f>'Proy 2022 vs 2019'!FM20*AHJ$4</f>
        <v>20575.955950000003</v>
      </c>
      <c r="AHI21" s="579"/>
      <c r="AHJ21" s="580">
        <f>AHI21/AHG21</f>
        <v>0</v>
      </c>
      <c r="AHK21" s="494">
        <f>AGI21+AGM21+AGQ21+AGU21+AGY21+AHC21+AHG21</f>
        <v>110031.85</v>
      </c>
      <c r="AHL21" s="489">
        <f>AGJ21+AGN21+AGR21+AGV21+AGZ21+AHD21+AHH21</f>
        <v>93527.072500000009</v>
      </c>
      <c r="AHM21" s="643">
        <f>AGK21+AGO21+AGS21+AGW21+AHA21+AHE21+AHI21</f>
        <v>0</v>
      </c>
      <c r="AHN21" s="639">
        <f>AHM21/AHK21</f>
        <v>0</v>
      </c>
      <c r="AHO21" s="508">
        <f>'Proy 2022 vs 2019'!FQ20*AHR$4</f>
        <v>11987.690399999999</v>
      </c>
      <c r="AHP21" s="508">
        <f>'Proy 2022 vs 2019'!FR20*AHR$4</f>
        <v>10189.536839999999</v>
      </c>
      <c r="AHQ21" s="579"/>
      <c r="AHR21" s="580">
        <f>AHQ21/AHO21</f>
        <v>0</v>
      </c>
      <c r="AHS21" s="508">
        <f>'Proy 2022 vs 2019'!FQ20*AHV$4</f>
        <v>11987.690399999999</v>
      </c>
      <c r="AHT21" s="508">
        <f>'Proy 2022 vs 2019'!FR20*AHV$4</f>
        <v>10189.536839999999</v>
      </c>
      <c r="AHU21" s="579"/>
      <c r="AHV21" s="580">
        <f>AHU21/AHS21</f>
        <v>0</v>
      </c>
      <c r="AHW21" s="508">
        <f>'Proy 2022 vs 2019'!FQ20*AHZ$4</f>
        <v>11987.690399999999</v>
      </c>
      <c r="AHX21" s="508">
        <f>'Proy 2022 vs 2019'!FR20*AHZ$4</f>
        <v>10189.536839999999</v>
      </c>
      <c r="AHY21" s="579"/>
      <c r="AHZ21" s="580">
        <f>AHY21/AHW21</f>
        <v>0</v>
      </c>
      <c r="AIA21" s="508">
        <f>'Proy 2022 vs 2019'!FQ20*AID$4</f>
        <v>11987.690399999999</v>
      </c>
      <c r="AIB21" s="508">
        <f>'Proy 2022 vs 2019'!FR20*AID$4</f>
        <v>10189.536839999999</v>
      </c>
      <c r="AIC21" s="579"/>
      <c r="AID21" s="580">
        <f>AIC21/AIA21</f>
        <v>0</v>
      </c>
      <c r="AIE21" s="508">
        <f>'Proy 2022 vs 2019'!FQ20*AIH$4</f>
        <v>13985.638800000001</v>
      </c>
      <c r="AIF21" s="508">
        <f>'Proy 2022 vs 2019'!FR20*AIH$4</f>
        <v>11887.792980000002</v>
      </c>
      <c r="AIG21" s="579"/>
      <c r="AIH21" s="580">
        <f>AIG21/AIE21</f>
        <v>0</v>
      </c>
      <c r="AII21" s="508">
        <f>'Proy 2022 vs 2019'!FQ20*AIL$4</f>
        <v>15983.5872</v>
      </c>
      <c r="AIJ21" s="508">
        <f>'Proy 2022 vs 2019'!FR20*AIL$4</f>
        <v>13586.04912</v>
      </c>
      <c r="AIK21" s="579"/>
      <c r="AIL21" s="580">
        <f>AIK21/AII21</f>
        <v>0</v>
      </c>
      <c r="AIM21" s="508">
        <f>'Proy 2022 vs 2019'!FQ20*AIP$4</f>
        <v>21977.432400000002</v>
      </c>
      <c r="AIN21" s="508">
        <f>'Proy 2022 vs 2019'!FR20*AIP$4</f>
        <v>18680.81754</v>
      </c>
      <c r="AIO21" s="579"/>
      <c r="AIP21" s="580">
        <f>AIO21/AIM21</f>
        <v>0</v>
      </c>
      <c r="AIQ21" s="494">
        <f>AHO21+AHS21+AHW21+AIA21+AIE21+AII21+AIM21</f>
        <v>99897.42</v>
      </c>
      <c r="AIR21" s="489">
        <f>AHP21+AHT21+AHX21+AIB21+AIF21+AIJ21+AIN21</f>
        <v>84912.807000000001</v>
      </c>
      <c r="AIS21" s="643">
        <f>AHQ21+AHU21+AHY21+AIC21+AIG21+AIK21+AIO21</f>
        <v>0</v>
      </c>
      <c r="AIT21" s="639">
        <f>AIS21/AIQ21</f>
        <v>0</v>
      </c>
      <c r="AIU21" s="508">
        <f>'Proy 2022 vs 2019'!FV20*AIX$4</f>
        <v>11317.293599999999</v>
      </c>
      <c r="AIV21" s="508">
        <f>'Proy 2022 vs 2019'!FW20*AIX$4</f>
        <v>9619.6995599999991</v>
      </c>
      <c r="AIW21" s="579"/>
      <c r="AIX21" s="580">
        <f>AIW21/AIU21</f>
        <v>0</v>
      </c>
      <c r="AIY21" s="508">
        <f>'Proy 2022 vs 2019'!FV20*AJB$4</f>
        <v>11317.293599999999</v>
      </c>
      <c r="AIZ21" s="508">
        <f>'Proy 2022 vs 2019'!FW20*AJB$4</f>
        <v>9619.6995599999991</v>
      </c>
      <c r="AJA21" s="579"/>
      <c r="AJB21" s="580">
        <f>AJA21/AIY21</f>
        <v>0</v>
      </c>
      <c r="AJC21" s="508">
        <f>'Proy 2022 vs 2019'!FV20*AJF$4</f>
        <v>11317.293599999999</v>
      </c>
      <c r="AJD21" s="508">
        <f>'Proy 2022 vs 2019'!FW20*AJF$4</f>
        <v>9619.6995599999991</v>
      </c>
      <c r="AJE21" s="579"/>
      <c r="AJF21" s="580">
        <f>AJE21/AJC21</f>
        <v>0</v>
      </c>
      <c r="AJG21" s="508">
        <f>'Proy 2022 vs 2019'!FV20*AJJ$4</f>
        <v>11317.293599999999</v>
      </c>
      <c r="AJH21" s="508">
        <f>'Proy 2022 vs 2019'!FW20*AJJ$4</f>
        <v>9619.6995599999991</v>
      </c>
      <c r="AJI21" s="579"/>
      <c r="AJJ21" s="580">
        <f>AJI21/AJG21</f>
        <v>0</v>
      </c>
      <c r="AJK21" s="508">
        <f>'Proy 2022 vs 2019'!FV20*AJN$4</f>
        <v>13203.5092</v>
      </c>
      <c r="AJL21" s="508">
        <f>'Proy 2022 vs 2019'!FW20*AJN$4</f>
        <v>11222.982820000001</v>
      </c>
      <c r="AJM21" s="579"/>
      <c r="AJN21" s="580">
        <f>AJM21/AJK21</f>
        <v>0</v>
      </c>
      <c r="AJO21" s="508">
        <f>'Proy 2022 vs 2019'!FV20*AJR$4</f>
        <v>15089.7248</v>
      </c>
      <c r="AJP21" s="508">
        <f>'Proy 2022 vs 2019'!FW20*AJR$4</f>
        <v>12826.266080000001</v>
      </c>
      <c r="AJQ21" s="579"/>
      <c r="AJR21" s="580">
        <f>AJQ21/AJO21</f>
        <v>0</v>
      </c>
      <c r="AJS21" s="508">
        <f>'Proy 2022 vs 2019'!FV20*AJV$4</f>
        <v>20748.371599999999</v>
      </c>
      <c r="AJT21" s="508">
        <f>'Proy 2022 vs 2019'!FW20*AJV$4</f>
        <v>17636.115860000002</v>
      </c>
      <c r="AJU21" s="579"/>
      <c r="AJV21" s="580">
        <f>AJU21/AJS21</f>
        <v>0</v>
      </c>
      <c r="AJW21" s="494">
        <f>AIU21+AIY21+AJC21+AJG21+AJK21+AJO21+AJS21</f>
        <v>94310.78</v>
      </c>
      <c r="AJX21" s="489">
        <f>AIV21+AIZ21+AJD21+AJH21+AJL21+AJP21+AJT21</f>
        <v>80164.163</v>
      </c>
      <c r="AJY21" s="648">
        <f>AIW21+AJA21+AJE21+AJI21+AJM21+AJQ21+AJU21</f>
        <v>0</v>
      </c>
      <c r="AJZ21" s="639">
        <f>AJY21/AJW21</f>
        <v>0</v>
      </c>
      <c r="AKA21" s="508"/>
      <c r="AKB21" s="508"/>
      <c r="AKC21" s="613"/>
      <c r="AKD21" s="580" t="e">
        <f>AKC21/AKA21</f>
        <v>#DIV/0!</v>
      </c>
      <c r="AKE21" s="508">
        <v>11821.315200000001</v>
      </c>
      <c r="AKF21" s="508">
        <v>12057.741504000001</v>
      </c>
      <c r="AKG21" s="579"/>
      <c r="AKH21" s="580">
        <f>AKG21/AKE21</f>
        <v>0</v>
      </c>
      <c r="AKI21" s="508">
        <v>11821.315200000001</v>
      </c>
      <c r="AKJ21" s="508">
        <v>12057.741504000001</v>
      </c>
      <c r="AKK21" s="579"/>
      <c r="AKL21" s="580">
        <f>AKK21/AKI21</f>
        <v>0</v>
      </c>
      <c r="AKM21" s="508">
        <v>11821.315200000001</v>
      </c>
      <c r="AKN21" s="508">
        <v>12057.741504000001</v>
      </c>
      <c r="AKO21" s="579"/>
      <c r="AKP21" s="580">
        <f>AKO21/AKM21</f>
        <v>0</v>
      </c>
      <c r="AKQ21" s="508">
        <v>13791.534400000002</v>
      </c>
      <c r="AKR21" s="508">
        <v>14067.365088000002</v>
      </c>
      <c r="AKS21" s="579"/>
      <c r="AKT21" s="580">
        <f>AKS21/AKQ21</f>
        <v>0</v>
      </c>
      <c r="AKU21" s="508">
        <v>15761.753600000002</v>
      </c>
      <c r="AKV21" s="508">
        <v>16076.988672000003</v>
      </c>
      <c r="AKW21" s="579"/>
      <c r="AKX21" s="580">
        <f>AKW21/AKU21</f>
        <v>0</v>
      </c>
      <c r="AKY21" s="508">
        <v>21672.411200000002</v>
      </c>
      <c r="AKZ21" s="508">
        <v>22105.859424000002</v>
      </c>
      <c r="ALA21" s="579"/>
      <c r="ALB21" s="580">
        <f>ALA21/AKY21</f>
        <v>0</v>
      </c>
      <c r="ALC21" s="494">
        <f>AKA21+AKE21+AKI21+AKM21+AKQ21+AKU21+AKY21</f>
        <v>86689.644800000009</v>
      </c>
      <c r="ALD21" s="489">
        <f>AKB21+AKF21+AKJ21+AKN21+AKR21+AKV21+AKZ21</f>
        <v>88423.437696000008</v>
      </c>
      <c r="ALE21" s="670">
        <f>AKC21+AKG21+AKK21+AKO21+AKS21+AKW21+ALA21</f>
        <v>0</v>
      </c>
      <c r="ALF21" s="663">
        <f>ALE21/ALC21</f>
        <v>0</v>
      </c>
      <c r="ALG21" s="508">
        <v>11430.5028</v>
      </c>
      <c r="ALH21" s="508">
        <v>11659.112856000002</v>
      </c>
      <c r="ALI21" s="579"/>
      <c r="ALJ21" s="580">
        <f>ALI21/ALG21</f>
        <v>0</v>
      </c>
      <c r="ALK21" s="508">
        <v>11430.5028</v>
      </c>
      <c r="ALL21" s="508">
        <v>11659.112856000002</v>
      </c>
      <c r="ALM21" s="579"/>
      <c r="ALN21" s="580">
        <f>ALM21/ALK21</f>
        <v>0</v>
      </c>
      <c r="ALO21" s="508">
        <v>11430.5028</v>
      </c>
      <c r="ALP21" s="508">
        <v>11659.112856000002</v>
      </c>
      <c r="ALQ21" s="579"/>
      <c r="ALR21" s="580">
        <f>ALQ21/ALO21</f>
        <v>0</v>
      </c>
      <c r="ALS21" s="508">
        <v>11430.5028</v>
      </c>
      <c r="ALT21" s="508">
        <v>11659.112856000002</v>
      </c>
      <c r="ALU21" s="579"/>
      <c r="ALV21" s="580">
        <f>ALU21/ALS21</f>
        <v>0</v>
      </c>
      <c r="ALW21" s="508">
        <v>13335.586600000002</v>
      </c>
      <c r="ALX21" s="508">
        <v>13602.298332000002</v>
      </c>
      <c r="ALY21" s="579"/>
      <c r="ALZ21" s="580">
        <f>ALY21/ALW21</f>
        <v>0</v>
      </c>
      <c r="AMA21" s="508">
        <v>15240.670400000001</v>
      </c>
      <c r="AMB21" s="508">
        <v>15545.483808000003</v>
      </c>
      <c r="AMC21" s="579"/>
      <c r="AMD21" s="580">
        <f>AMC21/AMA21</f>
        <v>0</v>
      </c>
      <c r="AME21" s="508">
        <v>20955.9218</v>
      </c>
      <c r="AMF21" s="508">
        <v>21375.040236000001</v>
      </c>
      <c r="AMG21" s="579"/>
      <c r="AMH21" s="580">
        <f>AMG21/AME21</f>
        <v>0</v>
      </c>
      <c r="AMI21" s="494">
        <f>ALG21+ALK21+ALO21+ALS21+ALW21+AMA21+AME21</f>
        <v>95254.19</v>
      </c>
      <c r="AMJ21" s="489">
        <f>ALH21+ALL21+ALP21+ALT21+ALX21+AMB21+AMF21</f>
        <v>97159.27380000001</v>
      </c>
      <c r="AMK21" s="671">
        <f>ALI21+ALM21+ALQ21+ALU21+ALY21+AMC21+AMG21</f>
        <v>0</v>
      </c>
      <c r="AML21" s="663">
        <f>AMK21/AMI21</f>
        <v>0</v>
      </c>
      <c r="AMM21" s="508">
        <v>10200.920399999999</v>
      </c>
      <c r="AMN21" s="508">
        <v>10404.938807999999</v>
      </c>
      <c r="AMO21" s="579"/>
      <c r="AMP21" s="580">
        <f>AMO21/AMM21</f>
        <v>0</v>
      </c>
      <c r="AMQ21" s="508">
        <v>10200.920399999999</v>
      </c>
      <c r="AMR21" s="508">
        <v>10404.938807999999</v>
      </c>
      <c r="AMS21" s="579"/>
      <c r="AMT21" s="580">
        <f>AMS21/AMQ21</f>
        <v>0</v>
      </c>
      <c r="AMU21" s="508">
        <v>10200.920399999999</v>
      </c>
      <c r="AMV21" s="508">
        <v>10404.938807999999</v>
      </c>
      <c r="AMW21" s="579"/>
      <c r="AMX21" s="580">
        <f>AMW21/AMU21</f>
        <v>0</v>
      </c>
      <c r="AMY21" s="508">
        <v>10200.920399999999</v>
      </c>
      <c r="AMZ21" s="508">
        <v>10404.938807999999</v>
      </c>
      <c r="ANA21" s="579"/>
      <c r="ANB21" s="580">
        <f>ANA21/AMY21</f>
        <v>0</v>
      </c>
      <c r="ANC21" s="508">
        <v>11901.0738</v>
      </c>
      <c r="AND21" s="508">
        <v>12139.095276</v>
      </c>
      <c r="ANE21" s="579"/>
      <c r="ANF21" s="580">
        <f>ANE21/ANC21</f>
        <v>0</v>
      </c>
      <c r="ANG21" s="508">
        <v>13601.227199999999</v>
      </c>
      <c r="ANH21" s="508">
        <v>13873.251743999999</v>
      </c>
      <c r="ANI21" s="579"/>
      <c r="ANJ21" s="580">
        <f>ANI21/ANG21</f>
        <v>0</v>
      </c>
      <c r="ANK21" s="508">
        <v>18701.687399999999</v>
      </c>
      <c r="ANL21" s="508">
        <v>19075.721148000001</v>
      </c>
      <c r="ANM21" s="579"/>
      <c r="ANN21" s="580">
        <f>ANM21/ANK21</f>
        <v>0</v>
      </c>
      <c r="ANO21" s="494">
        <f>AMM21+AMQ21+AMU21+AMY21+ANC21+ANG21+ANK21</f>
        <v>85007.669999999984</v>
      </c>
      <c r="ANP21" s="489">
        <f>AMN21+AMR21+AMV21+AMZ21+AND21+ANH21+ANL21</f>
        <v>86707.823399999994</v>
      </c>
      <c r="ANQ21" s="671">
        <f>AMO21+AMS21+AMW21+ANA21+ANE21+ANI21+ANM21</f>
        <v>0</v>
      </c>
      <c r="ANR21" s="663">
        <f>ANQ21/ANO21</f>
        <v>0</v>
      </c>
      <c r="ANS21" s="508">
        <f>'Proy 2022 vs 2019'!GU20*ANV$4</f>
        <v>10541.611199999999</v>
      </c>
      <c r="ANT21" s="508">
        <f>'Proy 2022 vs 2019'!GV20*ANV$4</f>
        <v>8960.3695200000002</v>
      </c>
      <c r="ANU21" s="579"/>
      <c r="ANV21" s="580">
        <f>ANU21/ANS21</f>
        <v>0</v>
      </c>
      <c r="ANW21" s="508">
        <f>'Proy 2022 vs 2019'!GU20*ANZ$4</f>
        <v>10541.611199999999</v>
      </c>
      <c r="ANX21" s="508">
        <f>'Proy 2022 vs 2019'!GV20*ANZ$4</f>
        <v>8960.3695200000002</v>
      </c>
      <c r="ANY21" s="579"/>
      <c r="ANZ21" s="580">
        <f>ANY21/ANW21</f>
        <v>0</v>
      </c>
      <c r="AOA21" s="508">
        <f>'Proy 2022 vs 2019'!GU20*AOD$4</f>
        <v>10541.611199999999</v>
      </c>
      <c r="AOB21" s="508">
        <f>'Proy 2022 vs 2019'!GV20*AOD$4</f>
        <v>8960.3695200000002</v>
      </c>
      <c r="AOC21" s="579"/>
      <c r="AOD21" s="580">
        <f>AOC21/AOA21</f>
        <v>0</v>
      </c>
      <c r="AOE21" s="508">
        <f>'Proy 2022 vs 2019'!GU20*AOH$4</f>
        <v>10541.611199999999</v>
      </c>
      <c r="AOF21" s="508">
        <f>'Proy 2022 vs 2019'!GV20*AOH$4</f>
        <v>8960.3695200000002</v>
      </c>
      <c r="AOG21" s="579"/>
      <c r="AOH21" s="580">
        <f>AOG21/AOE21</f>
        <v>0</v>
      </c>
      <c r="AOI21" s="508">
        <f>'Proy 2022 vs 2019'!GU20*AOL$4</f>
        <v>12298.546400000001</v>
      </c>
      <c r="AOJ21" s="508">
        <f>'Proy 2022 vs 2019'!GV20*AOL$4</f>
        <v>10453.764440000001</v>
      </c>
      <c r="AOK21" s="579"/>
      <c r="AOL21" s="580">
        <f>AOK21/AOI21</f>
        <v>0</v>
      </c>
      <c r="AOM21" s="508">
        <f>'Proy 2022 vs 2019'!GU20*AOP$4</f>
        <v>14055.481599999999</v>
      </c>
      <c r="AON21" s="508">
        <f>'Proy 2022 vs 2019'!GV20*AOP$4</f>
        <v>11947.15936</v>
      </c>
      <c r="AOO21" s="579"/>
      <c r="AOP21" s="580">
        <f>AOO21/AOM21</f>
        <v>0</v>
      </c>
      <c r="AOQ21" s="508">
        <f>'Proy 2022 vs 2019'!GU20*AOT$4</f>
        <v>19326.287199999999</v>
      </c>
      <c r="AOR21" s="508">
        <f>'Proy 2022 vs 2019'!GV20*AOT$4</f>
        <v>16427.344120000002</v>
      </c>
      <c r="AOS21" s="579"/>
      <c r="AOT21" s="580">
        <f>AOS21/AOQ21</f>
        <v>0</v>
      </c>
      <c r="AOU21" s="494">
        <f>ANS21+ANW21+AOA21+AOE21+AOI21+AOM21+AOQ21</f>
        <v>87846.75999999998</v>
      </c>
      <c r="AOV21" s="489">
        <f>ANT21+ANX21+AOB21+AOF21+AOJ21+AON21+AOR21</f>
        <v>74669.745999999999</v>
      </c>
      <c r="AOW21" s="662">
        <f>ANU21+ANY21+AOC21+AOG21+AOK21+AOO21+AOS21</f>
        <v>0</v>
      </c>
      <c r="AOX21" s="663">
        <f>AOW21/AOU21</f>
        <v>0</v>
      </c>
      <c r="AOY21" s="508">
        <f>'Proy 2022 vs 2019'!HE20*APB$4</f>
        <v>10515.96</v>
      </c>
      <c r="AOZ21" s="508">
        <f>'Proy 2022 vs 2019'!HF20*APB$4</f>
        <v>8202.4488000000001</v>
      </c>
      <c r="APA21" s="613"/>
      <c r="APB21" s="580">
        <f>APA21/AOY21</f>
        <v>0</v>
      </c>
      <c r="APC21" s="508">
        <f>'Proy 2022 vs 2019'!HE20*APF$4</f>
        <v>10515.96</v>
      </c>
      <c r="APD21" s="508">
        <f>'Proy 2022 vs 2019'!HF20*APF$4</f>
        <v>8202.4488000000001</v>
      </c>
      <c r="APE21" s="613"/>
      <c r="APF21" s="580">
        <f>APE21/APC21</f>
        <v>0</v>
      </c>
      <c r="APG21" s="508">
        <f>'Proy 2022 vs 2019'!HE20*APJ$4</f>
        <v>10515.96</v>
      </c>
      <c r="APH21" s="508">
        <f>'Proy 2022 vs 2019'!HF20*APJ$4</f>
        <v>8202.4488000000001</v>
      </c>
      <c r="API21" s="613"/>
      <c r="APJ21" s="580">
        <f>API21/APG21</f>
        <v>0</v>
      </c>
      <c r="APK21" s="508">
        <f>'Proy 2022 vs 2019'!HE20*APN$4</f>
        <v>10515.96</v>
      </c>
      <c r="APL21" s="508">
        <f>'Proy 2022 vs 2019'!HF20*APN$4</f>
        <v>8202.4488000000001</v>
      </c>
      <c r="APM21" s="613"/>
      <c r="APN21" s="580">
        <f>APM21/APK21</f>
        <v>0</v>
      </c>
      <c r="APO21" s="508">
        <f>'Proy 2022 vs 2019'!HE20*APR$4</f>
        <v>12268.62</v>
      </c>
      <c r="APP21" s="508">
        <f>'Proy 2022 vs 2019'!HF20*APR$4</f>
        <v>9569.5236000000023</v>
      </c>
      <c r="APQ21" s="613"/>
      <c r="APR21" s="580">
        <f>APQ21/APO21</f>
        <v>0</v>
      </c>
      <c r="APS21" s="508">
        <f>'Proy 2022 vs 2019'!HE20*APV$4</f>
        <v>14021.28</v>
      </c>
      <c r="APT21" s="508">
        <f>'Proy 2022 vs 2019'!HF20*APV$4</f>
        <v>10936.598400000001</v>
      </c>
      <c r="APU21" s="613"/>
      <c r="APV21" s="580">
        <f>APU21/APS21</f>
        <v>0</v>
      </c>
      <c r="APW21" s="508">
        <f>'Proy 2022 vs 2019'!HE20*APZ$4</f>
        <v>19279.259999999998</v>
      </c>
      <c r="APX21" s="508">
        <f>'Proy 2022 vs 2019'!HF20*APZ$4</f>
        <v>15037.822800000002</v>
      </c>
      <c r="APY21" s="613"/>
      <c r="APZ21" s="580">
        <f>APY21/APW21</f>
        <v>0</v>
      </c>
      <c r="AQA21" s="494">
        <f>AOY21+APC21+APG21+APK21+APO21+APS21+APW21</f>
        <v>87633</v>
      </c>
      <c r="AQB21" s="489">
        <f>AOZ21+APD21+APH21+APL21+APP21+APT21+APX21</f>
        <v>68353.740000000005</v>
      </c>
      <c r="AQC21" s="607">
        <f>APA21+APE21+API21+APM21+APQ21+APU21+APY21</f>
        <v>0</v>
      </c>
      <c r="AQD21" s="590">
        <f>AQC21/AQA21</f>
        <v>0</v>
      </c>
      <c r="AQE21" s="508">
        <f>'Proy 2022 vs 2019'!HJ20*AQH$4</f>
        <v>11672.8824</v>
      </c>
      <c r="AQF21" s="508">
        <f>'Proy 2022 vs 2019'!HK20*AQH$4</f>
        <v>9104.8482719999993</v>
      </c>
      <c r="AQG21" s="579"/>
      <c r="AQH21" s="580">
        <f>AQG21/AQE21</f>
        <v>0</v>
      </c>
      <c r="AQI21" s="508">
        <f>'Proy 2022 vs 2019'!HJ20*AQL$4</f>
        <v>11672.8824</v>
      </c>
      <c r="AQJ21" s="508">
        <f>'Proy 2022 vs 2019'!HK20*AQL$4</f>
        <v>9104.8482719999993</v>
      </c>
      <c r="AQK21" s="579"/>
      <c r="AQL21" s="580">
        <f>AQK21/AQI21</f>
        <v>0</v>
      </c>
      <c r="AQM21" s="508">
        <f>'Proy 2022 vs 2019'!HJ20*AQP$4</f>
        <v>11672.8824</v>
      </c>
      <c r="AQN21" s="508">
        <f>'Proy 2022 vs 2019'!HK20*AQP$4</f>
        <v>9104.8482719999993</v>
      </c>
      <c r="AQO21" s="579"/>
      <c r="AQP21" s="580">
        <f>AQO21/AQM21</f>
        <v>0</v>
      </c>
      <c r="AQQ21" s="508">
        <f>'Proy 2022 vs 2019'!HJ20*AQT$4</f>
        <v>11672.8824</v>
      </c>
      <c r="AQR21" s="508">
        <f>'Proy 2022 vs 2019'!HK20*AQT$4</f>
        <v>9104.8482719999993</v>
      </c>
      <c r="AQS21" s="579"/>
      <c r="AQT21" s="580">
        <f>AQS21/AQQ21</f>
        <v>0</v>
      </c>
      <c r="AQU21" s="508">
        <f>'Proy 2022 vs 2019'!HJ20*AQX$4</f>
        <v>13618.362800000003</v>
      </c>
      <c r="AQV21" s="508">
        <f>'Proy 2022 vs 2019'!HK20*AQX$4</f>
        <v>10622.322984</v>
      </c>
      <c r="AQW21" s="579"/>
      <c r="AQX21" s="580">
        <f>AQW21/AQU21</f>
        <v>0</v>
      </c>
      <c r="AQY21" s="508">
        <f>'Proy 2022 vs 2019'!HJ20*ARB$4</f>
        <v>15563.843200000001</v>
      </c>
      <c r="AQZ21" s="508">
        <f>'Proy 2022 vs 2019'!HK20*ARB$4</f>
        <v>12139.797696</v>
      </c>
      <c r="ARA21" s="579"/>
      <c r="ARB21" s="580">
        <f>ARA21/AQY21</f>
        <v>0</v>
      </c>
      <c r="ARC21" s="508">
        <f>'Proy 2022 vs 2019'!HJ20*ARF$4</f>
        <v>21400.2844</v>
      </c>
      <c r="ARD21" s="508">
        <f>'Proy 2022 vs 2019'!HK20*ARF$4</f>
        <v>16692.221831999999</v>
      </c>
      <c r="ARE21" s="579"/>
      <c r="ARF21" s="580">
        <f>ARE21/ARC21</f>
        <v>0</v>
      </c>
      <c r="ARG21" s="494">
        <f>AQE21+AQI21+AQM21+AQQ21+AQU21+AQY21+ARC21</f>
        <v>97274.02</v>
      </c>
      <c r="ARH21" s="489">
        <f>AQF21+AQJ21+AQN21+AQR21+AQV21+AQZ21+ARD21</f>
        <v>75873.7356</v>
      </c>
      <c r="ARI21" s="608">
        <f>AQG21+AQK21+AQO21+AQS21+AQW21+ARA21+ARE21</f>
        <v>0</v>
      </c>
      <c r="ARJ21" s="590">
        <f>ARI21/ARG21</f>
        <v>0</v>
      </c>
      <c r="ARK21" s="508">
        <f>'Proy 2022 vs 2019'!HO20*ARN$4</f>
        <v>9451.3356000000003</v>
      </c>
      <c r="ARL21" s="508">
        <f>'Proy 2022 vs 2019'!HP20*ARN$4</f>
        <v>7372.041768000001</v>
      </c>
      <c r="ARM21" s="579"/>
      <c r="ARN21" s="580">
        <f>ARM21/ARK21</f>
        <v>0</v>
      </c>
      <c r="ARO21" s="508">
        <f>'Proy 2022 vs 2019'!HO20*ARR$4</f>
        <v>9451.3356000000003</v>
      </c>
      <c r="ARP21" s="508">
        <f>'Proy 2022 vs 2019'!HP20*ARR$4</f>
        <v>7372.041768000001</v>
      </c>
      <c r="ARQ21" s="579"/>
      <c r="ARR21" s="580">
        <f>ARQ21/ARO21</f>
        <v>0</v>
      </c>
      <c r="ARS21" s="508">
        <f>'Proy 2022 vs 2019'!HO20*ARV$4</f>
        <v>9451.3356000000003</v>
      </c>
      <c r="ART21" s="508">
        <f>'Proy 2022 vs 2019'!HP20*ARV$4</f>
        <v>7372.041768000001</v>
      </c>
      <c r="ARU21" s="579"/>
      <c r="ARV21" s="580">
        <f>ARU21/ARS21</f>
        <v>0</v>
      </c>
      <c r="ARW21" s="508">
        <f>'Proy 2022 vs 2019'!HO20*ARZ$4</f>
        <v>9451.3356000000003</v>
      </c>
      <c r="ARX21" s="508">
        <f>'Proy 2022 vs 2019'!HP20*ARZ$4</f>
        <v>7372.041768000001</v>
      </c>
      <c r="ARY21" s="579"/>
      <c r="ARZ21" s="580">
        <f>ARY21/ARW21</f>
        <v>0</v>
      </c>
      <c r="ASA21" s="508">
        <f>'Proy 2022 vs 2019'!HO20*ASD$4</f>
        <v>11026.558200000001</v>
      </c>
      <c r="ASB21" s="508">
        <f>'Proy 2022 vs 2019'!HP20*ASD$4</f>
        <v>8600.7153960000014</v>
      </c>
      <c r="ASC21" s="579"/>
      <c r="ASD21" s="580">
        <f>ASC21/ASA21</f>
        <v>0</v>
      </c>
      <c r="ASE21" s="508">
        <f>'Proy 2022 vs 2019'!HO20*ASH$4</f>
        <v>12601.7808</v>
      </c>
      <c r="ASF21" s="508">
        <f>'Proy 2022 vs 2019'!HP20*ASH$4</f>
        <v>9829.3890240000019</v>
      </c>
      <c r="ASG21" s="579"/>
      <c r="ASH21" s="580">
        <f>ASG21/ASE21</f>
        <v>0</v>
      </c>
      <c r="ASI21" s="508">
        <f>'Proy 2022 vs 2019'!HO20*ASL$4</f>
        <v>17327.4486</v>
      </c>
      <c r="ASJ21" s="508">
        <f>'Proy 2022 vs 2019'!HP20*ASL$4</f>
        <v>13515.409908000001</v>
      </c>
      <c r="ASK21" s="579"/>
      <c r="ASL21" s="580">
        <f>ASK21/ASI21</f>
        <v>0</v>
      </c>
      <c r="ASM21" s="494">
        <f>ARK21+ARO21+ARS21+ARW21+ASA21+ASE21+ASI21</f>
        <v>78761.13</v>
      </c>
      <c r="ASN21" s="489">
        <f>ARL21+ARP21+ART21+ARX21+ASB21+ASF21+ASJ21</f>
        <v>61433.681400000009</v>
      </c>
      <c r="ASO21" s="608">
        <f>ARM21+ARQ21+ARU21+ARY21+ASC21+ASG21+ASK21</f>
        <v>0</v>
      </c>
      <c r="ASP21" s="590">
        <f>ASO21/ASM21</f>
        <v>0</v>
      </c>
      <c r="ASQ21" s="508">
        <f>'Proy 2022 vs 2019'!HT20*AST$4</f>
        <v>9289.3320000000003</v>
      </c>
      <c r="ASR21" s="508">
        <f>'Proy 2022 vs 2019'!HU20*AST$4</f>
        <v>7245.6789600000002</v>
      </c>
      <c r="ASS21" s="579"/>
      <c r="AST21" s="580">
        <f>ASS21/ASQ21</f>
        <v>0</v>
      </c>
      <c r="ASU21" s="508">
        <f>'Proy 2022 vs 2019'!HT20*ASX$4</f>
        <v>9289.3320000000003</v>
      </c>
      <c r="ASV21" s="508">
        <f>'Proy 2022 vs 2019'!HU20*ASX$4</f>
        <v>7245.6789600000002</v>
      </c>
      <c r="ASW21" s="579"/>
      <c r="ASX21" s="580">
        <f>ASW21/ASU21</f>
        <v>0</v>
      </c>
      <c r="ASY21" s="508">
        <f>'Proy 2022 vs 2019'!HT20*ATB$4</f>
        <v>9289.3320000000003</v>
      </c>
      <c r="ASZ21" s="508">
        <f>'Proy 2022 vs 2019'!HU20*ATB$4</f>
        <v>7245.6789600000002</v>
      </c>
      <c r="ATA21" s="579"/>
      <c r="ATB21" s="580">
        <f>ATA21/ASY21</f>
        <v>0</v>
      </c>
      <c r="ATC21" s="508">
        <f>'Proy 2022 vs 2019'!HT20*ATF$4</f>
        <v>9289.3320000000003</v>
      </c>
      <c r="ATD21" s="508">
        <f>'Proy 2022 vs 2019'!HU20*ATF$4</f>
        <v>7245.6789600000002</v>
      </c>
      <c r="ATE21" s="579"/>
      <c r="ATF21" s="580">
        <f>ATE21/ATC21</f>
        <v>0</v>
      </c>
      <c r="ATG21" s="508">
        <f>'Proy 2022 vs 2019'!HT20*ATJ$4</f>
        <v>10837.554000000002</v>
      </c>
      <c r="ATH21" s="508">
        <f>'Proy 2022 vs 2019'!HU20*ATJ$4</f>
        <v>8453.2921200000019</v>
      </c>
      <c r="ATI21" s="579"/>
      <c r="ATJ21" s="580">
        <f>ATI21/ATG21</f>
        <v>0</v>
      </c>
      <c r="ATK21" s="508">
        <f>'Proy 2022 vs 2019'!HT20*ATN$4</f>
        <v>12385.776000000002</v>
      </c>
      <c r="ATL21" s="508">
        <f>'Proy 2022 vs 2019'!HU20*ATN$4</f>
        <v>9660.9052800000009</v>
      </c>
      <c r="ATM21" s="579"/>
      <c r="ATN21" s="580">
        <f>ATM21/ATK21</f>
        <v>0</v>
      </c>
      <c r="ATO21" s="508">
        <f>'Proy 2022 vs 2019'!HT20*ATR$4</f>
        <v>17030.442000000003</v>
      </c>
      <c r="ATP21" s="508">
        <f>'Proy 2022 vs 2019'!HU20*ATR$4</f>
        <v>13283.744760000001</v>
      </c>
      <c r="ATQ21" s="579"/>
      <c r="ATR21" s="580">
        <f>ATQ21/ATO21</f>
        <v>0</v>
      </c>
      <c r="ATS21" s="494">
        <f>ASQ21+ASU21+ASY21+ATC21+ATG21+ATK21+ATO21</f>
        <v>77411.100000000006</v>
      </c>
      <c r="ATT21" s="489">
        <f>ASR21+ASV21+ASZ21+ATD21+ATH21+ATL21+ATP21</f>
        <v>60380.658000000003</v>
      </c>
      <c r="ATU21" s="589">
        <f>ASS21+ASW21+ATA21+ATE21+ATI21+ATM21+ATQ21</f>
        <v>0</v>
      </c>
      <c r="ATV21" s="590">
        <f>ATU21/ATS21</f>
        <v>0</v>
      </c>
      <c r="ATW21" s="508">
        <f>'Proy 2022 vs 2019'!HY20*ATZ$4</f>
        <v>10380.633599999999</v>
      </c>
      <c r="ATX21" s="508">
        <f>'Proy 2022 vs 2019'!HZ20*ATZ$4</f>
        <v>8096.8942080000006</v>
      </c>
      <c r="ATY21" s="579"/>
      <c r="ATZ21" s="580">
        <f>ATY21/ATW21</f>
        <v>0</v>
      </c>
      <c r="AUA21" s="508">
        <f>'Proy 2022 vs 2019'!HY20*AUD$4</f>
        <v>10380.633599999999</v>
      </c>
      <c r="AUB21" s="508">
        <f>'Proy 2022 vs 2019'!HZ20*AUD$4</f>
        <v>8096.8942080000006</v>
      </c>
      <c r="AUC21" s="579"/>
      <c r="AUD21" s="580">
        <f>AUC21/AUA21</f>
        <v>0</v>
      </c>
      <c r="AUE21" s="508">
        <f>'Proy 2022 vs 2019'!HY20*AUH$4</f>
        <v>10380.633599999999</v>
      </c>
      <c r="AUF21" s="508">
        <f>'Proy 2022 vs 2019'!HZ20*AUH$4</f>
        <v>8096.8942080000006</v>
      </c>
      <c r="AUG21" s="579"/>
      <c r="AUH21" s="580">
        <f>AUG21/AUE21</f>
        <v>0</v>
      </c>
      <c r="AUI21" s="508">
        <f>'Proy 2022 vs 2019'!HY20*AUL$4</f>
        <v>10380.633599999999</v>
      </c>
      <c r="AUJ21" s="508">
        <f>'Proy 2022 vs 2019'!HZ20*AUL$4</f>
        <v>8096.8942080000006</v>
      </c>
      <c r="AUK21" s="579"/>
      <c r="AUL21" s="580">
        <f>AUK21/AUI21</f>
        <v>0</v>
      </c>
      <c r="AUM21" s="508">
        <f>'Proy 2022 vs 2019'!HY20*AUP$4</f>
        <v>12110.739200000002</v>
      </c>
      <c r="AUN21" s="508">
        <f>'Proy 2022 vs 2019'!HZ20*AUP$4</f>
        <v>9446.3765760000024</v>
      </c>
      <c r="AUO21" s="579"/>
      <c r="AUP21" s="580">
        <f>AUO21/AUM21</f>
        <v>0</v>
      </c>
      <c r="AUQ21" s="508">
        <f>'Proy 2022 vs 2019'!HY20*AUT$4</f>
        <v>13840.844800000001</v>
      </c>
      <c r="AUR21" s="508">
        <f>'Proy 2022 vs 2019'!HZ20*AUT$4</f>
        <v>10795.858944000001</v>
      </c>
      <c r="AUS21" s="579"/>
      <c r="AUT21" s="580">
        <f>AUS21/AUQ21</f>
        <v>0</v>
      </c>
      <c r="AUU21" s="508">
        <f>'Proy 2022 vs 2019'!HY20*AUX$4</f>
        <v>19031.161599999999</v>
      </c>
      <c r="AUV21" s="508">
        <f>'Proy 2022 vs 2019'!HZ20*AUX$4</f>
        <v>14844.306048000002</v>
      </c>
      <c r="AUW21" s="579"/>
      <c r="AUX21" s="580">
        <f>AUW21/AUU21</f>
        <v>0</v>
      </c>
      <c r="AUY21" s="494">
        <f>ATW21+AUA21+AUE21+AUI21+AUM21+AUQ21+AUU21</f>
        <v>86505.279999999999</v>
      </c>
      <c r="AUZ21" s="489">
        <f>ATX21+AUB21+AUF21+AUJ21+AUN21+AUR21+AUV21</f>
        <v>67474.118400000007</v>
      </c>
      <c r="AVA21" s="589">
        <f>ATY21+AUC21+AUG21+AUK21+AUO21+AUS21+AUW21</f>
        <v>0</v>
      </c>
      <c r="AVB21" s="590">
        <f>AVA21/AUY21</f>
        <v>0</v>
      </c>
      <c r="AVC21" s="508">
        <f>'Proy 2022 vs 2019'!IH20*AVF$4</f>
        <v>9541.6584000000003</v>
      </c>
      <c r="AVD21" s="508">
        <f>'Proy 2022 vs 2019'!II20*AVF$4</f>
        <v>8301.2428080000009</v>
      </c>
      <c r="AVE21" s="613"/>
      <c r="AVF21" s="580">
        <f>AVE21/AVC21</f>
        <v>0</v>
      </c>
      <c r="AVG21" s="508">
        <f>'Proy 2022 vs 2019'!IH20*AVJ$4</f>
        <v>9541.6584000000003</v>
      </c>
      <c r="AVH21" s="508">
        <f>'Proy 2022 vs 2019'!II20*AVJ$4</f>
        <v>8301.2428080000009</v>
      </c>
      <c r="AVI21" s="579"/>
      <c r="AVJ21" s="580">
        <f>AVI21/AVG21</f>
        <v>0</v>
      </c>
      <c r="AVK21" s="508">
        <f>'Proy 2022 vs 2019'!IH20*AVN$4</f>
        <v>9541.6584000000003</v>
      </c>
      <c r="AVL21" s="508">
        <f>'Proy 2022 vs 2019'!II20*AVN$4</f>
        <v>8301.2428080000009</v>
      </c>
      <c r="AVM21" s="579"/>
      <c r="AVN21" s="580">
        <f>AVM21/AVK21</f>
        <v>0</v>
      </c>
      <c r="AVO21" s="508">
        <f>'Proy 2022 vs 2019'!IH20*AVR$4</f>
        <v>9541.6584000000003</v>
      </c>
      <c r="AVP21" s="508">
        <f>'Proy 2022 vs 2019'!II20*AVR$4</f>
        <v>8301.2428080000009</v>
      </c>
      <c r="AVQ21" s="579"/>
      <c r="AVR21" s="580">
        <f>AVQ21/AVO21</f>
        <v>0</v>
      </c>
      <c r="AVS21" s="508">
        <f>'Proy 2022 vs 2019'!IH20*AVV$4</f>
        <v>11131.934800000003</v>
      </c>
      <c r="AVT21" s="508">
        <f>'Proy 2022 vs 2019'!II20*AVV$4</f>
        <v>9684.7832760000019</v>
      </c>
      <c r="AVU21" s="579"/>
      <c r="AVV21" s="580">
        <f>AVU21/AVS21</f>
        <v>0</v>
      </c>
      <c r="AVW21" s="508">
        <f>'Proy 2022 vs 2019'!IH20*AVZ$4</f>
        <v>12722.211200000002</v>
      </c>
      <c r="AVX21" s="508">
        <f>'Proy 2022 vs 2019'!II20*AVZ$4</f>
        <v>11068.323744000001</v>
      </c>
      <c r="AVY21" s="579"/>
      <c r="AVZ21" s="580">
        <f>AVY21/AVW21</f>
        <v>0</v>
      </c>
      <c r="AWA21" s="508">
        <f>'Proy 2022 vs 2019'!IH20*AWD$4</f>
        <v>17493.040400000002</v>
      </c>
      <c r="AWB21" s="508">
        <f>'Proy 2022 vs 2019'!II20*AWD$4</f>
        <v>15218.945148000001</v>
      </c>
      <c r="AWC21" s="579"/>
      <c r="AWD21" s="580">
        <f>AWC21/AWA21</f>
        <v>0</v>
      </c>
      <c r="AWE21" s="494">
        <f>AVC21+AVG21+AVK21+AVO21+AVS21+AVW21+AWA21</f>
        <v>79513.820000000007</v>
      </c>
      <c r="AWF21" s="489">
        <f>AVD21+AVH21+AVL21+AVP21+AVT21+AVX21+AWB21</f>
        <v>69177.023400000005</v>
      </c>
      <c r="AWG21" s="670">
        <f>AVE21+AVI21+AVM21+AVQ21+AVU21+AVY21+AWC21</f>
        <v>0</v>
      </c>
      <c r="AWH21" s="663">
        <f>AWG21/AWE21</f>
        <v>0</v>
      </c>
      <c r="AWI21" s="508">
        <f>'Proy 2022 vs 2019'!IM20*AWL$4</f>
        <v>10589.8284</v>
      </c>
      <c r="AWJ21" s="508">
        <f>'Proy 2022 vs 2019'!IN20*AWL$4</f>
        <v>9213.1507079999992</v>
      </c>
      <c r="AWK21" s="579"/>
      <c r="AWL21" s="580">
        <f>AWK21/AWI21</f>
        <v>0</v>
      </c>
      <c r="AWM21" s="508">
        <f>'Proy 2022 vs 2019'!IM20*AWP$4</f>
        <v>10589.8284</v>
      </c>
      <c r="AWN21" s="508">
        <f>'Proy 2022 vs 2019'!IN20*AWP$4</f>
        <v>9213.1507079999992</v>
      </c>
      <c r="AWO21" s="579"/>
      <c r="AWP21" s="580">
        <f>AWO21/AWM21</f>
        <v>0</v>
      </c>
      <c r="AWQ21" s="508">
        <f>'Proy 2022 vs 2019'!IM20*AWT$4</f>
        <v>10589.8284</v>
      </c>
      <c r="AWR21" s="508">
        <f>'Proy 2022 vs 2019'!IN20*AWT$4</f>
        <v>9213.1507079999992</v>
      </c>
      <c r="AWS21" s="579"/>
      <c r="AWT21" s="580">
        <f>AWS21/AWQ21</f>
        <v>0</v>
      </c>
      <c r="AWU21" s="508">
        <f>'Proy 2022 vs 2019'!IM20*AWX$4</f>
        <v>10589.8284</v>
      </c>
      <c r="AWV21" s="508">
        <f>'Proy 2022 vs 2019'!IN20*AWX$4</f>
        <v>9213.1507079999992</v>
      </c>
      <c r="AWW21" s="579"/>
      <c r="AWX21" s="580">
        <f>AWW21/AWU21</f>
        <v>0</v>
      </c>
      <c r="AWY21" s="508">
        <f>'Proy 2022 vs 2019'!IM20*AXB$4</f>
        <v>12354.799800000003</v>
      </c>
      <c r="AWZ21" s="508">
        <f>'Proy 2022 vs 2019'!IN20*AXB$4</f>
        <v>10748.675826000002</v>
      </c>
      <c r="AXA21" s="579"/>
      <c r="AXB21" s="580">
        <f>AXA21/AWY21</f>
        <v>0</v>
      </c>
      <c r="AXC21" s="508">
        <f>'Proy 2022 vs 2019'!IM20*AXF$4</f>
        <v>14119.771200000001</v>
      </c>
      <c r="AXD21" s="508">
        <f>'Proy 2022 vs 2019'!IN20*AXF$4</f>
        <v>12284.200944</v>
      </c>
      <c r="AXE21" s="579"/>
      <c r="AXF21" s="580">
        <f>AXE21/AXC21</f>
        <v>0</v>
      </c>
      <c r="AXG21" s="508">
        <f>'Proy 2022 vs 2019'!IM20*AXJ$4</f>
        <v>19414.685400000002</v>
      </c>
      <c r="AXH21" s="508">
        <f>'Proy 2022 vs 2019'!IN20*AXJ$4</f>
        <v>16890.776298000001</v>
      </c>
      <c r="AXI21" s="579"/>
      <c r="AXJ21" s="580">
        <f>AXI21/AXG21</f>
        <v>0</v>
      </c>
      <c r="AXK21" s="494">
        <f>AWI21+AWM21+AWQ21+AWU21+AWY21+AXC21+AXG21</f>
        <v>88248.57</v>
      </c>
      <c r="AXL21" s="489">
        <f>AWJ21+AWN21+AWR21+AWV21+AWZ21+AXD21+AXH21</f>
        <v>76776.255899999989</v>
      </c>
      <c r="AXM21" s="671">
        <f>AWK21+AWO21+AWS21+AWW21+AXA21+AXE21+AXI21</f>
        <v>0</v>
      </c>
      <c r="AXN21" s="663">
        <f>AXM21/AXK21</f>
        <v>0</v>
      </c>
      <c r="AXO21" s="508">
        <f>'Proy 2022 vs 2019'!IR20*AXR$4</f>
        <v>11063.980799999999</v>
      </c>
      <c r="AXP21" s="508">
        <f>'Proy 2022 vs 2019'!IS20*AXR$4</f>
        <v>9625.6632959999988</v>
      </c>
      <c r="AXQ21" s="579"/>
      <c r="AXR21" s="580">
        <f>AXQ21/AXO21</f>
        <v>0</v>
      </c>
      <c r="AXS21" s="508">
        <f>'Proy 2022 vs 2019'!IR20*AXV$4</f>
        <v>11063.980799999999</v>
      </c>
      <c r="AXT21" s="508">
        <f>'Proy 2022 vs 2019'!IS20*AXV$4</f>
        <v>9625.6632959999988</v>
      </c>
      <c r="AXU21" s="579"/>
      <c r="AXV21" s="580">
        <f>AXU21/AXS21</f>
        <v>0</v>
      </c>
      <c r="AXW21" s="508">
        <f>'Proy 2022 vs 2019'!IR20*AXZ$4</f>
        <v>11063.980799999999</v>
      </c>
      <c r="AXX21" s="508">
        <f>'Proy 2022 vs 2019'!IS20*AXZ$4</f>
        <v>9625.6632959999988</v>
      </c>
      <c r="AXY21" s="579"/>
      <c r="AXZ21" s="580">
        <f>AXY21/AXW21</f>
        <v>0</v>
      </c>
      <c r="AYA21" s="508">
        <f>'Proy 2022 vs 2019'!IR20*AYD$4</f>
        <v>11063.980799999999</v>
      </c>
      <c r="AYB21" s="508">
        <f>'Proy 2022 vs 2019'!IS20*AYD$4</f>
        <v>9625.6632959999988</v>
      </c>
      <c r="AYC21" s="579"/>
      <c r="AYD21" s="580">
        <f>AYC21/AYA21</f>
        <v>0</v>
      </c>
      <c r="AYE21" s="508">
        <f>'Proy 2022 vs 2019'!IR20*AYH$4</f>
        <v>12907.9776</v>
      </c>
      <c r="AYF21" s="508">
        <f>'Proy 2022 vs 2019'!IS20*AYH$4</f>
        <v>11229.940512000001</v>
      </c>
      <c r="AYG21" s="579"/>
      <c r="AYH21" s="580">
        <f>AYG21/AYE21</f>
        <v>0</v>
      </c>
      <c r="AYI21" s="508">
        <f>'Proy 2022 vs 2019'!IR20*AYL$4</f>
        <v>14751.974399999999</v>
      </c>
      <c r="AYJ21" s="508">
        <f>'Proy 2022 vs 2019'!IS20*AYL$4</f>
        <v>12834.217728</v>
      </c>
      <c r="AYK21" s="579"/>
      <c r="AYL21" s="580">
        <f>AYK21/AYI21</f>
        <v>0</v>
      </c>
      <c r="AYM21" s="508">
        <f>'Proy 2022 vs 2019'!IR20*AYP$4</f>
        <v>20283.964799999998</v>
      </c>
      <c r="AYN21" s="508">
        <f>'Proy 2022 vs 2019'!IS20*AYP$4</f>
        <v>17647.049375999999</v>
      </c>
      <c r="AYO21" s="579"/>
      <c r="AYP21" s="580">
        <f>AYO21/AYM21</f>
        <v>0</v>
      </c>
      <c r="AYQ21" s="494">
        <f>AXO21+AXS21+AXW21+AYA21+AYE21+AYI21+AYM21</f>
        <v>92199.84</v>
      </c>
      <c r="AYR21" s="489">
        <f>AXP21+AXT21+AXX21+AYB21+AYF21+AYJ21+AYN21</f>
        <v>80213.860799999995</v>
      </c>
      <c r="AYS21" s="671">
        <f>AXQ21+AXU21+AXY21+AYC21+AYG21+AYK21+AYO21</f>
        <v>0</v>
      </c>
      <c r="AYT21" s="663">
        <f>AYS21/AYQ21</f>
        <v>0</v>
      </c>
      <c r="AYU21" s="508">
        <f>'Proy 2022 vs 2019'!IW20*AYX$4</f>
        <v>15583.221599999999</v>
      </c>
      <c r="AYV21" s="508">
        <f>'Proy 2022 vs 2019'!IX20*AYX$4</f>
        <v>13557.402791999999</v>
      </c>
      <c r="AYW21" s="579"/>
      <c r="AYX21" s="580">
        <f>AYW21/AYU21</f>
        <v>0</v>
      </c>
      <c r="AYY21" s="508">
        <f>'Proy 2022 vs 2019'!IW20*AZB$4</f>
        <v>15583.221599999999</v>
      </c>
      <c r="AYZ21" s="508">
        <f>'Proy 2022 vs 2019'!IX20*AZB$4</f>
        <v>13557.402791999999</v>
      </c>
      <c r="AZA21" s="579"/>
      <c r="AZB21" s="580">
        <f>AZA21/AYY21</f>
        <v>0</v>
      </c>
      <c r="AZC21" s="508">
        <f>'Proy 2022 vs 2019'!IW20*AZF$4</f>
        <v>15583.221599999999</v>
      </c>
      <c r="AZD21" s="508">
        <f>'Proy 2022 vs 2019'!IX20*AZF$4</f>
        <v>13557.402791999999</v>
      </c>
      <c r="AZE21" s="579"/>
      <c r="AZF21" s="580">
        <f>AZE21/AZC21</f>
        <v>0</v>
      </c>
      <c r="AZG21" s="508">
        <f>'Proy 2022 vs 2019'!IW20*AZJ$4</f>
        <v>15583.221599999999</v>
      </c>
      <c r="AZH21" s="508">
        <f>'Proy 2022 vs 2019'!IX20*AZJ$4</f>
        <v>13557.402791999999</v>
      </c>
      <c r="AZI21" s="579"/>
      <c r="AZJ21" s="580">
        <f>AZI21/AZG21</f>
        <v>0</v>
      </c>
      <c r="AZK21" s="508">
        <f>'Proy 2022 vs 2019'!IW20*AZN$4</f>
        <v>18180.425200000001</v>
      </c>
      <c r="AZL21" s="508">
        <f>'Proy 2022 vs 2019'!IX20*AZN$4</f>
        <v>15816.969924000001</v>
      </c>
      <c r="AZM21" s="579"/>
      <c r="AZN21" s="580">
        <f>AZM21/AZK21</f>
        <v>0</v>
      </c>
      <c r="AZO21" s="508">
        <f>'Proy 2022 vs 2019'!IW20*AZR$4</f>
        <v>20777.628799999999</v>
      </c>
      <c r="AZP21" s="508">
        <f>'Proy 2022 vs 2019'!IX20*AZR$4</f>
        <v>18076.537056000001</v>
      </c>
      <c r="AZQ21" s="579"/>
      <c r="AZR21" s="580">
        <f>AZQ21/AZO21</f>
        <v>0</v>
      </c>
      <c r="AZS21" s="508">
        <f>'Proy 2022 vs 2019'!IW20*AZV$4</f>
        <v>28569.239599999997</v>
      </c>
      <c r="AZT21" s="508">
        <f>'Proy 2022 vs 2019'!IX20*AZV$4</f>
        <v>24855.238452000001</v>
      </c>
      <c r="AZU21" s="579"/>
      <c r="AZV21" s="580">
        <f>AZU21/AZS21</f>
        <v>0</v>
      </c>
      <c r="AZW21" s="494">
        <f>AYU21+AYY21+AZC21+AZG21+AZK21+AZO21+AZS21</f>
        <v>129860.18</v>
      </c>
      <c r="AZX21" s="489">
        <f>AYV21+AYZ21+AZD21+AZH21+AZL21+AZP21+AZT21</f>
        <v>112978.3566</v>
      </c>
      <c r="AZY21" s="662">
        <f>AYW21+AZA21+AZE21+AZI21+AZM21+AZQ21+AZU21</f>
        <v>0</v>
      </c>
      <c r="AZZ21" s="663">
        <f>AZY21/AZW21</f>
        <v>0</v>
      </c>
      <c r="BAA21" s="508">
        <f>'Proy 2022 vs 2019'!JG20*BAD$4</f>
        <v>8983.4123999999993</v>
      </c>
      <c r="BAB21" s="508">
        <f>'Proy 2022 vs 2019'!JH20*BAD$4</f>
        <v>7635.9005399999996</v>
      </c>
      <c r="BAC21" s="613"/>
      <c r="BAD21" s="580">
        <f>BAC21/BAA21</f>
        <v>0</v>
      </c>
      <c r="BAE21" s="508">
        <f>'Proy 2022 vs 2019'!JG20*BAH$4</f>
        <v>8983.4123999999993</v>
      </c>
      <c r="BAF21" s="508">
        <f>'Proy 2022 vs 2019'!JH20*BAH$4</f>
        <v>7635.9005399999996</v>
      </c>
      <c r="BAG21" s="579"/>
      <c r="BAH21" s="580">
        <f>BAG21/BAE21</f>
        <v>0</v>
      </c>
      <c r="BAI21" s="508">
        <f>'Proy 2022 vs 2019'!JG20*BAL$4</f>
        <v>8983.4123999999993</v>
      </c>
      <c r="BAJ21" s="508">
        <f>'Proy 2022 vs 2019'!JH20*BAL$4</f>
        <v>7635.9005399999996</v>
      </c>
      <c r="BAK21" s="579"/>
      <c r="BAL21" s="580">
        <f>BAK21/BAI21</f>
        <v>0</v>
      </c>
      <c r="BAM21" s="508">
        <f>'Proy 2022 vs 2019'!JG20*BAP$4</f>
        <v>8983.4123999999993</v>
      </c>
      <c r="BAN21" s="508">
        <f>'Proy 2022 vs 2019'!JH20*BAP$4</f>
        <v>7635.9005399999996</v>
      </c>
      <c r="BAO21" s="579"/>
      <c r="BAP21" s="580">
        <f>BAO21/BAM21</f>
        <v>0</v>
      </c>
      <c r="BAQ21" s="508">
        <f>'Proy 2022 vs 2019'!JG20*BAT$4</f>
        <v>10480.647800000002</v>
      </c>
      <c r="BAR21" s="508">
        <f>'Proy 2022 vs 2019'!JH20*BAT$4</f>
        <v>8908.5506300000015</v>
      </c>
      <c r="BAS21" s="579"/>
      <c r="BAT21" s="580">
        <f>BAS21/BAQ21</f>
        <v>0</v>
      </c>
      <c r="BAU21" s="508">
        <f>'Proy 2022 vs 2019'!JG20*BAX$4</f>
        <v>11977.8832</v>
      </c>
      <c r="BAV21" s="508">
        <f>'Proy 2022 vs 2019'!JH20*BAX$4</f>
        <v>10181.200720000001</v>
      </c>
      <c r="BAW21" s="579"/>
      <c r="BAX21" s="580">
        <f>BAW21/BAU21</f>
        <v>0</v>
      </c>
      <c r="BAY21" s="508">
        <f>'Proy 2022 vs 2019'!JG20*BBB$4</f>
        <v>16469.589400000001</v>
      </c>
      <c r="BAZ21" s="508">
        <f>'Proy 2022 vs 2019'!JH20*BBB$4</f>
        <v>13999.15099</v>
      </c>
      <c r="BBA21" s="579"/>
      <c r="BBB21" s="580">
        <f>BBA21/BAY21</f>
        <v>0</v>
      </c>
      <c r="BBC21" s="494">
        <f>BAA21+BAE21+BAI21+BAM21+BAQ21+BAU21+BAY21</f>
        <v>74861.76999999999</v>
      </c>
      <c r="BBD21" s="489">
        <f>BAB21+BAF21+BAJ21+BAN21+BAR21+BAV21+BAZ21</f>
        <v>63632.504500000003</v>
      </c>
      <c r="BBE21" s="637">
        <f>BAC21+BAG21+BAK21+BAO21+BAS21+BAW21+BBA21</f>
        <v>0</v>
      </c>
      <c r="BBF21" s="639">
        <f>BBE21/BBC21</f>
        <v>0</v>
      </c>
      <c r="BBG21" s="508">
        <f>'Proy 2022 vs 2019'!JL20*BBJ$4</f>
        <v>14159.0952</v>
      </c>
      <c r="BBH21" s="508">
        <f>'Proy 2022 vs 2019'!JM20*BBJ$4</f>
        <v>12035.23092</v>
      </c>
      <c r="BBI21" s="579"/>
      <c r="BBJ21" s="580">
        <f>BBI21/BBG21</f>
        <v>0</v>
      </c>
      <c r="BBK21" s="508">
        <f>'Proy 2022 vs 2019'!JL20*BBN$4</f>
        <v>14159.0952</v>
      </c>
      <c r="BBL21" s="508">
        <f>'Proy 2022 vs 2019'!JM20*BBN$4</f>
        <v>12035.23092</v>
      </c>
      <c r="BBM21" s="579"/>
      <c r="BBN21" s="580">
        <f>BBM21/BBK21</f>
        <v>0</v>
      </c>
      <c r="BBO21" s="508">
        <f>'Proy 2022 vs 2019'!JL20*BBR$4</f>
        <v>14159.0952</v>
      </c>
      <c r="BBP21" s="508">
        <f>'Proy 2022 vs 2019'!JM20*BBR$4</f>
        <v>12035.23092</v>
      </c>
      <c r="BBQ21" s="579"/>
      <c r="BBR21" s="580">
        <f>BBQ21/BBO21</f>
        <v>0</v>
      </c>
      <c r="BBS21" s="508">
        <f>'Proy 2022 vs 2019'!JL20*BBV$4</f>
        <v>14159.0952</v>
      </c>
      <c r="BBT21" s="508">
        <f>'Proy 2022 vs 2019'!JM20*BBV$4</f>
        <v>12035.23092</v>
      </c>
      <c r="BBU21" s="579"/>
      <c r="BBV21" s="580">
        <f>BBU21/BBS21</f>
        <v>0</v>
      </c>
      <c r="BBW21" s="508">
        <f>'Proy 2022 vs 2019'!JL20*BBZ$4</f>
        <v>16518.944400000004</v>
      </c>
      <c r="BBX21" s="508">
        <f>'Proy 2022 vs 2019'!JM20*BBZ$4</f>
        <v>14041.102740000002</v>
      </c>
      <c r="BBY21" s="579"/>
      <c r="BBZ21" s="580">
        <f>BBY21/BBW21</f>
        <v>0</v>
      </c>
      <c r="BCA21" s="508">
        <f>'Proy 2022 vs 2019'!JL20*BCD$4</f>
        <v>18878.793600000001</v>
      </c>
      <c r="BCB21" s="508">
        <f>'Proy 2022 vs 2019'!JM20*BCD$4</f>
        <v>16046.974560000001</v>
      </c>
      <c r="BCC21" s="579"/>
      <c r="BCD21" s="580">
        <f>BCC21/BCA21</f>
        <v>0</v>
      </c>
      <c r="BCE21" s="508">
        <f>'Proy 2022 vs 2019'!JL20*BCH$4</f>
        <v>25958.341200000003</v>
      </c>
      <c r="BCF21" s="508">
        <f>'Proy 2022 vs 2019'!JM20*BCH$4</f>
        <v>22064.59002</v>
      </c>
      <c r="BCG21" s="579"/>
      <c r="BCH21" s="580">
        <f>BCG21/BCE21</f>
        <v>0</v>
      </c>
      <c r="BCI21" s="494">
        <f>BBG21+BBK21+BBO21+BBS21+BBW21+BCA21+BCE21</f>
        <v>117992.46000000002</v>
      </c>
      <c r="BCJ21" s="489">
        <f>BBH21+BBL21+BBP21+BBT21+BBX21+BCB21+BCF21</f>
        <v>100293.591</v>
      </c>
      <c r="BCK21" s="643">
        <f>BBI21+BBM21+BBQ21+BBU21+BBY21+BCC21+BCG21</f>
        <v>0</v>
      </c>
      <c r="BCL21" s="639">
        <f>BCK21/BCI21</f>
        <v>0</v>
      </c>
      <c r="BCM21" s="508">
        <f>'Proy 2022 vs 2019'!JQ20*BCP$4</f>
        <v>14668.41</v>
      </c>
      <c r="BCN21" s="508">
        <f>'Proy 2022 vs 2019'!JR20*BCP$4</f>
        <v>12468.148499999999</v>
      </c>
      <c r="BCO21" s="579"/>
      <c r="BCP21" s="580">
        <f>BCO21/BCM21</f>
        <v>0</v>
      </c>
      <c r="BCQ21" s="508">
        <f>'Proy 2022 vs 2019'!JQ20*BCT$4</f>
        <v>14668.41</v>
      </c>
      <c r="BCR21" s="508">
        <f>'Proy 2022 vs 2019'!JR20*BCT$4</f>
        <v>12468.148499999999</v>
      </c>
      <c r="BCS21" s="579"/>
      <c r="BCT21" s="580">
        <f>BCS21/BCQ21</f>
        <v>0</v>
      </c>
      <c r="BCU21" s="508">
        <f>'Proy 2022 vs 2019'!JQ20*BCX$4</f>
        <v>14668.41</v>
      </c>
      <c r="BCV21" s="508">
        <f>'Proy 2022 vs 2019'!JR20*BCX$4</f>
        <v>12468.148499999999</v>
      </c>
      <c r="BCW21" s="579"/>
      <c r="BCX21" s="580">
        <f>BCW21/BCU21</f>
        <v>0</v>
      </c>
      <c r="BCY21" s="508">
        <f>'Proy 2022 vs 2019'!JQ20*BDB$4</f>
        <v>14668.41</v>
      </c>
      <c r="BCZ21" s="508">
        <f>'Proy 2022 vs 2019'!JR20*BDB$4</f>
        <v>12468.148499999999</v>
      </c>
      <c r="BDA21" s="579"/>
      <c r="BDB21" s="580">
        <f>BDA21/BCY21</f>
        <v>0</v>
      </c>
      <c r="BDC21" s="508">
        <f>'Proy 2022 vs 2019'!JQ20*BDF$4</f>
        <v>17113.145</v>
      </c>
      <c r="BDD21" s="508">
        <f>'Proy 2022 vs 2019'!JR20*BDF$4</f>
        <v>14546.173250000002</v>
      </c>
      <c r="BDE21" s="579"/>
      <c r="BDF21" s="580">
        <f>BDE21/BDC21</f>
        <v>0</v>
      </c>
      <c r="BDG21" s="508">
        <f>'Proy 2022 vs 2019'!JQ20*BDJ$4</f>
        <v>19557.88</v>
      </c>
      <c r="BDH21" s="508">
        <f>'Proy 2022 vs 2019'!JR20*BDJ$4</f>
        <v>16624.198</v>
      </c>
      <c r="BDI21" s="579"/>
      <c r="BDJ21" s="580">
        <f>BDI21/BDG21</f>
        <v>0</v>
      </c>
      <c r="BDK21" s="508">
        <f>'Proy 2022 vs 2019'!JQ20*BDN$4</f>
        <v>26892.084999999999</v>
      </c>
      <c r="BDL21" s="508">
        <f>'Proy 2022 vs 2019'!JR20*BDN$4</f>
        <v>22858.272250000002</v>
      </c>
      <c r="BDM21" s="579"/>
      <c r="BDN21" s="580">
        <f>BDM21/BDK21</f>
        <v>0</v>
      </c>
      <c r="BDO21" s="494">
        <f>BCM21+BCQ21+BCU21+BCY21+BDC21+BDG21+BDK21</f>
        <v>122236.75</v>
      </c>
      <c r="BDP21" s="489">
        <f>BCN21+BCR21+BCV21+BCZ21+BDD21+BDH21+BDL21</f>
        <v>103901.23749999999</v>
      </c>
      <c r="BDQ21" s="643">
        <f>BCO21+BCS21+BCW21+BDA21+BDE21+BDI21+BDM21</f>
        <v>0</v>
      </c>
      <c r="BDR21" s="639">
        <f>BDQ21/BDO21</f>
        <v>0</v>
      </c>
      <c r="BDS21" s="508">
        <f>'Proy 2022 vs 2019'!JV20*BDV$4</f>
        <v>19716.655199999997</v>
      </c>
      <c r="BDT21" s="508">
        <f>'Proy 2022 vs 2019'!JW20*BDV$4</f>
        <v>16759.156920000001</v>
      </c>
      <c r="BDU21" s="579"/>
      <c r="BDV21" s="580">
        <f>BDU21/BDS21</f>
        <v>0</v>
      </c>
      <c r="BDW21" s="508">
        <f>'Proy 2022 vs 2019'!JV20*BDZ$4</f>
        <v>19716.655199999997</v>
      </c>
      <c r="BDX21" s="508">
        <f>'Proy 2022 vs 2019'!JW20*BDZ$4</f>
        <v>16759.156920000001</v>
      </c>
      <c r="BDY21" s="579"/>
      <c r="BDZ21" s="580">
        <f>BDY21/BDW21</f>
        <v>0</v>
      </c>
      <c r="BEA21" s="508">
        <f>'Proy 2022 vs 2019'!JV20*BED$4</f>
        <v>19716.655199999997</v>
      </c>
      <c r="BEB21" s="508">
        <f>'Proy 2022 vs 2019'!JW20*BED$4</f>
        <v>16759.156920000001</v>
      </c>
      <c r="BEC21" s="579"/>
      <c r="BED21" s="580">
        <f>BEC21/BEA21</f>
        <v>0</v>
      </c>
      <c r="BEE21" s="508">
        <v>14500.990400000001</v>
      </c>
      <c r="BEF21" s="508">
        <f>'Proy 2022 vs 2019'!JW20*BEH$4</f>
        <v>16759.156920000001</v>
      </c>
      <c r="BEG21" s="579"/>
      <c r="BEH21" s="580">
        <f>BEG21/BEE21</f>
        <v>0</v>
      </c>
      <c r="BEI21" s="508">
        <f>'Proy 2022 vs 2019'!JV20*BEL$4</f>
        <v>23002.7644</v>
      </c>
      <c r="BEJ21" s="508">
        <f>'Proy 2022 vs 2019'!JW20*BEL$4</f>
        <v>19552.349740000001</v>
      </c>
      <c r="BEK21" s="579"/>
      <c r="BEL21" s="580">
        <f>BEK21/BEI21</f>
        <v>0</v>
      </c>
      <c r="BEM21" s="508">
        <f>'Proy 2022 vs 2019'!JV20*BEP$4</f>
        <v>26288.873599999999</v>
      </c>
      <c r="BEN21" s="508">
        <f>'Proy 2022 vs 2019'!JW20*BEP$4</f>
        <v>22345.542560000002</v>
      </c>
      <c r="BEO21" s="579"/>
      <c r="BEP21" s="580">
        <f>BEO21/BEM21</f>
        <v>0</v>
      </c>
      <c r="BEQ21" s="508">
        <f>'Proy 2022 vs 2019'!JV20*BET$4</f>
        <v>36147.201199999996</v>
      </c>
      <c r="BER21" s="508">
        <f>'Proy 2022 vs 2019'!JW20*BET$4</f>
        <v>30725.121020000002</v>
      </c>
      <c r="BES21" s="579"/>
      <c r="BET21" s="580">
        <f>BES21/BEQ21</f>
        <v>0</v>
      </c>
      <c r="BEU21" s="494">
        <f>BDS21+BDW21+BEA21+BEE21+BEI21+BEM21+BEQ21</f>
        <v>159089.79519999999</v>
      </c>
      <c r="BEV21" s="489">
        <f>BDT21+BDX21+BEB21+BEF21+BEJ21+BEN21+BER21</f>
        <v>139659.641</v>
      </c>
      <c r="BEW21" s="648">
        <f>BDU21+BDY21+BEC21+BEG21+BEK21+BEO21+BES21</f>
        <v>0</v>
      </c>
      <c r="BEX21" s="639">
        <f>BEW21/BEU21</f>
        <v>0</v>
      </c>
      <c r="BEY21" s="508">
        <f>'Proy 2022 vs 2019'!KF20*BFB$4</f>
        <v>20632.05</v>
      </c>
      <c r="BEZ21" s="508">
        <f>'Proy 2022 vs 2019'!KG20*BFB$4</f>
        <v>17537.2425</v>
      </c>
      <c r="BFA21" s="613"/>
      <c r="BFB21" s="580">
        <f>BFA21/BEY21</f>
        <v>0</v>
      </c>
      <c r="BFC21" s="508">
        <f>'Proy 2022 vs 2019'!KF20*BFF$4</f>
        <v>20632.05</v>
      </c>
      <c r="BFD21" s="508">
        <f>'Proy 2022 vs 2019'!KG20*BFF$4</f>
        <v>17537.2425</v>
      </c>
      <c r="BFE21" s="613"/>
      <c r="BFF21" s="580">
        <f>BFE21/BFC21</f>
        <v>0</v>
      </c>
      <c r="BFG21" s="508">
        <f>'Proy 2022 vs 2019'!KF20*BFJ$4</f>
        <v>20632.05</v>
      </c>
      <c r="BFH21" s="508">
        <f>'Proy 2022 vs 2019'!KG20*BFJ$4</f>
        <v>17537.2425</v>
      </c>
      <c r="BFI21" s="613"/>
      <c r="BFJ21" s="580">
        <f>BFI21/BFG21</f>
        <v>0</v>
      </c>
      <c r="BFK21" s="508">
        <f>'Proy 2022 vs 2019'!KF20*BFN$4</f>
        <v>20632.05</v>
      </c>
      <c r="BFL21" s="508">
        <f>'Proy 2022 vs 2019'!KG20*BFN$4</f>
        <v>17537.2425</v>
      </c>
      <c r="BFM21" s="613"/>
      <c r="BFN21" s="580">
        <f>BFM21/BFK21</f>
        <v>0</v>
      </c>
      <c r="BFO21" s="508">
        <f>'Proy 2022 vs 2019'!KF20*BFR$4</f>
        <v>24070.725000000002</v>
      </c>
      <c r="BFP21" s="508">
        <f>'Proy 2022 vs 2019'!KG20*BFR$4</f>
        <v>20460.116250000003</v>
      </c>
      <c r="BFQ21" s="613"/>
      <c r="BFR21" s="580">
        <f>BFQ21/BFO21</f>
        <v>0</v>
      </c>
      <c r="BFS21" s="508">
        <f>'Proy 2022 vs 2019'!KF20*BFV$4</f>
        <v>27509.4</v>
      </c>
      <c r="BFT21" s="508">
        <f>'Proy 2022 vs 2019'!KG20*BFV$4</f>
        <v>23382.99</v>
      </c>
      <c r="BFU21" s="613"/>
      <c r="BFV21" s="580">
        <f>BFU21/BFS21</f>
        <v>0</v>
      </c>
      <c r="BFW21" s="508">
        <f>'Proy 2022 vs 2019'!KF20*BFZ$4</f>
        <v>37825.425000000003</v>
      </c>
      <c r="BFX21" s="508">
        <f>'Proy 2022 vs 2019'!KG20*BFZ$4</f>
        <v>32151.611250000002</v>
      </c>
      <c r="BFY21" s="613"/>
      <c r="BFZ21" s="580">
        <f>BFY21/BFW21</f>
        <v>0</v>
      </c>
      <c r="BGA21" s="494">
        <f>BEY21+BFC21+BFG21+BFK21+BFO21+BFS21+BFW21</f>
        <v>171933.75</v>
      </c>
      <c r="BGB21" s="489">
        <f>BEZ21+BFD21+BFH21+BFL21+BFP21+BFT21+BFX21</f>
        <v>146143.6875</v>
      </c>
      <c r="BGC21" s="607">
        <f>BFA21+BFE21+BFI21+BFM21+BFQ21+BFU21+BFY21</f>
        <v>0</v>
      </c>
      <c r="BGD21" s="590">
        <f>BGC21/BGA21</f>
        <v>0</v>
      </c>
      <c r="BGE21" s="508">
        <f>'Proy 2022 vs 2019'!KK20*BGH$4</f>
        <v>25377.208799999997</v>
      </c>
      <c r="BGF21" s="508">
        <f>'Proy 2022 vs 2019'!KL20*BGH$4</f>
        <v>21570.627479999999</v>
      </c>
      <c r="BGG21" s="579"/>
      <c r="BGH21" s="580">
        <f>BGG21/BGE21</f>
        <v>0</v>
      </c>
      <c r="BGI21" s="508">
        <f>'Proy 2022 vs 2019'!KK20*BGL$4</f>
        <v>25377.208799999997</v>
      </c>
      <c r="BGJ21" s="508">
        <f>'Proy 2022 vs 2019'!KL20*BGL$4</f>
        <v>21570.627479999999</v>
      </c>
      <c r="BGK21" s="579"/>
      <c r="BGL21" s="580">
        <f>BGK21/BGI21</f>
        <v>0</v>
      </c>
      <c r="BGM21" s="508">
        <f>'Proy 2022 vs 2019'!KK20*BGP$4</f>
        <v>25377.208799999997</v>
      </c>
      <c r="BGN21" s="508">
        <f>'Proy 2022 vs 2019'!KL20*BGP$4</f>
        <v>21570.627479999999</v>
      </c>
      <c r="BGO21" s="579"/>
      <c r="BGP21" s="580">
        <f>BGO21/BGM21</f>
        <v>0</v>
      </c>
      <c r="BGQ21" s="508">
        <f>'Proy 2022 vs 2019'!KK20*BGT$4</f>
        <v>25377.208799999997</v>
      </c>
      <c r="BGR21" s="508">
        <f>'Proy 2022 vs 2019'!KL20*BGT$4</f>
        <v>21570.627479999999</v>
      </c>
      <c r="BGS21" s="579"/>
      <c r="BGT21" s="580">
        <f>BGS21/BGQ21</f>
        <v>0</v>
      </c>
      <c r="BGU21" s="508">
        <f>'Proy 2022 vs 2019'!KK20*BGX$4</f>
        <v>29606.743600000002</v>
      </c>
      <c r="BGV21" s="508">
        <f>'Proy 2022 vs 2019'!KL20*BGX$4</f>
        <v>25165.732060000002</v>
      </c>
      <c r="BGW21" s="579"/>
      <c r="BGX21" s="580">
        <f>BGW21/BGU21</f>
        <v>0</v>
      </c>
      <c r="BGY21" s="508">
        <f>'Proy 2022 vs 2019'!KK20*BHB$4</f>
        <v>33836.278399999996</v>
      </c>
      <c r="BGZ21" s="508">
        <f>'Proy 2022 vs 2019'!KL20*BHB$4</f>
        <v>28760.836639999998</v>
      </c>
      <c r="BHA21" s="579"/>
      <c r="BHB21" s="580">
        <f>BHA21/BGY21</f>
        <v>0</v>
      </c>
      <c r="BHC21" s="508">
        <f>'Proy 2022 vs 2019'!KK20*BHF$4</f>
        <v>46524.882799999999</v>
      </c>
      <c r="BHD21" s="508">
        <f>'Proy 2022 vs 2019'!KL20*BHF$4</f>
        <v>39546.150379999999</v>
      </c>
      <c r="BHE21" s="579"/>
      <c r="BHF21" s="580">
        <f>BHE21/BHC21</f>
        <v>0</v>
      </c>
      <c r="BHG21" s="494">
        <f>BGE21+BGI21+BGM21+BGQ21+BGU21+BGY21+BHC21</f>
        <v>211476.73999999996</v>
      </c>
      <c r="BHH21" s="489">
        <f>BGF21+BGJ21+BGN21+BGR21+BGV21+BGZ21+BHD21</f>
        <v>179755.22899999999</v>
      </c>
      <c r="BHI21" s="608">
        <f>BGG21+BGK21+BGO21+BGS21+BGW21+BHA21+BHE21</f>
        <v>0</v>
      </c>
      <c r="BHJ21" s="590">
        <f>BHI21/BHG21</f>
        <v>0</v>
      </c>
      <c r="BHK21" s="508">
        <f>'Proy 2022 vs 2019'!KP20*BHN$4</f>
        <v>30985.224000000002</v>
      </c>
      <c r="BHL21" s="508">
        <f>'Proy 2022 vs 2019'!KQ20*BHN$4</f>
        <v>26337.440399999999</v>
      </c>
      <c r="BHM21" s="579"/>
      <c r="BHN21" s="580">
        <f>BHM21/BHK21</f>
        <v>0</v>
      </c>
      <c r="BHO21" s="508">
        <f>'Proy 2022 vs 2019'!KP20*BHR$4</f>
        <v>30985.224000000002</v>
      </c>
      <c r="BHP21" s="508">
        <f>'Proy 2022 vs 2019'!KQ20*BHR$4</f>
        <v>26337.440399999999</v>
      </c>
      <c r="BHQ21" s="579"/>
      <c r="BHR21" s="580">
        <f>BHQ21/BHO21</f>
        <v>0</v>
      </c>
      <c r="BHS21" s="508">
        <f>'Proy 2022 vs 2019'!KP20*BHV$4</f>
        <v>30985.224000000002</v>
      </c>
      <c r="BHT21" s="508">
        <f>'Proy 2022 vs 2019'!KQ20*BHV$4</f>
        <v>26337.440399999999</v>
      </c>
      <c r="BHU21" s="579"/>
      <c r="BHV21" s="580">
        <f>BHU21/BHS21</f>
        <v>0</v>
      </c>
      <c r="BHW21" s="508">
        <f>'Proy 2022 vs 2019'!KP20*BHZ$4</f>
        <v>30985.224000000002</v>
      </c>
      <c r="BHX21" s="508">
        <f>'Proy 2022 vs 2019'!KQ20*BHZ$4</f>
        <v>26337.440399999999</v>
      </c>
      <c r="BHY21" s="579"/>
      <c r="BHZ21" s="580">
        <f>BHY21/BHW21</f>
        <v>0</v>
      </c>
      <c r="BIA21" s="508">
        <f>'Proy 2022 vs 2019'!KP20*BID$4</f>
        <v>36149.428000000007</v>
      </c>
      <c r="BIB21" s="508">
        <f>'Proy 2022 vs 2019'!KQ20*BID$4</f>
        <v>30727.013800000004</v>
      </c>
      <c r="BIC21" s="579"/>
      <c r="BID21" s="580">
        <f>BIC21/BIA21</f>
        <v>0</v>
      </c>
      <c r="BIE21" s="508">
        <f>'Proy 2022 vs 2019'!KP20*BIH$4</f>
        <v>41313.632000000005</v>
      </c>
      <c r="BIF21" s="508">
        <f>'Proy 2022 vs 2019'!KQ20*BIH$4</f>
        <v>35116.587200000002</v>
      </c>
      <c r="BIG21" s="579"/>
      <c r="BIH21" s="580">
        <f>BIG21/BIE21</f>
        <v>0</v>
      </c>
      <c r="BII21" s="508">
        <f>'Proy 2022 vs 2019'!KP20*BIL$4</f>
        <v>56806.244000000006</v>
      </c>
      <c r="BIJ21" s="508">
        <f>'Proy 2022 vs 2019'!KQ20*BIL$4</f>
        <v>48285.307400000005</v>
      </c>
      <c r="BIK21" s="579"/>
      <c r="BIL21" s="580">
        <f>BIK21/BII21</f>
        <v>0</v>
      </c>
      <c r="BIM21" s="494">
        <f>BHK21+BHO21+BHS21+BHW21+BIA21+BIE21+BII21</f>
        <v>258210.20000000004</v>
      </c>
      <c r="BIN21" s="489">
        <f>BHL21+BHP21+BHT21+BHX21+BIB21+BIF21+BIJ21</f>
        <v>219478.67000000004</v>
      </c>
      <c r="BIO21" s="608">
        <f>BHM21+BHQ21+BHU21+BHY21+BIC21+BIG21+BIK21</f>
        <v>0</v>
      </c>
      <c r="BIP21" s="590">
        <f>BIO21/BIM21</f>
        <v>0</v>
      </c>
      <c r="BIQ21" s="508">
        <f>'Proy 2022 vs 2019'!KU20*BIT$4</f>
        <v>27129.4692</v>
      </c>
      <c r="BIR21" s="508">
        <f>'Proy 2022 vs 2019'!KV20*BIT$4</f>
        <v>23060.04882</v>
      </c>
      <c r="BIS21" s="579"/>
      <c r="BIT21" s="580">
        <f>BIS21/BIQ21</f>
        <v>0</v>
      </c>
      <c r="BIU21" s="508">
        <f>'Proy 2022 vs 2019'!KU20*BIX$4</f>
        <v>27129.4692</v>
      </c>
      <c r="BIV21" s="508">
        <f>'Proy 2022 vs 2019'!KV20*BIX$4</f>
        <v>23060.04882</v>
      </c>
      <c r="BIW21" s="579"/>
      <c r="BIX21" s="580">
        <f>BIW21/BIU21</f>
        <v>0</v>
      </c>
      <c r="BIY21" s="508">
        <f>'Proy 2022 vs 2019'!KU20*BJB$4</f>
        <v>27129.4692</v>
      </c>
      <c r="BIZ21" s="508">
        <f>'Proy 2022 vs 2019'!KV20*BJB$4</f>
        <v>23060.04882</v>
      </c>
      <c r="BJA21" s="579"/>
      <c r="BJB21" s="580">
        <f>BJA21/BIY21</f>
        <v>0</v>
      </c>
      <c r="BJC21" s="508">
        <f>'Proy 2022 vs 2019'!KU20*BJF$4</f>
        <v>27129.4692</v>
      </c>
      <c r="BJD21" s="508">
        <f>'Proy 2022 vs 2019'!KV20*BJF$4</f>
        <v>23060.04882</v>
      </c>
      <c r="BJE21" s="579"/>
      <c r="BJF21" s="580">
        <f>BJE21/BJC21</f>
        <v>0</v>
      </c>
      <c r="BJG21" s="508">
        <f>'Proy 2022 vs 2019'!KU20*BJJ$4</f>
        <v>31651.047400000003</v>
      </c>
      <c r="BJH21" s="508">
        <f>'Proy 2022 vs 2019'!KV20*BJJ$4</f>
        <v>26903.390290000003</v>
      </c>
      <c r="BJI21" s="579"/>
      <c r="BJJ21" s="580">
        <f>BJI21/BJG21</f>
        <v>0</v>
      </c>
      <c r="BJK21" s="508">
        <f>'Proy 2022 vs 2019'!KU20*BJN$4</f>
        <v>36172.625599999999</v>
      </c>
      <c r="BJL21" s="508">
        <f>'Proy 2022 vs 2019'!KV20*BJN$4</f>
        <v>30746.731759999999</v>
      </c>
      <c r="BJM21" s="579"/>
      <c r="BJN21" s="580">
        <f>BJM21/BJK21</f>
        <v>0</v>
      </c>
      <c r="BJO21" s="508">
        <f>'Proy 2022 vs 2019'!KU20*BJR$4</f>
        <v>49737.360200000003</v>
      </c>
      <c r="BJP21" s="508">
        <f>'Proy 2022 vs 2019'!KV20*BJR$4</f>
        <v>42276.756170000001</v>
      </c>
      <c r="BJQ21" s="579"/>
      <c r="BJR21" s="580">
        <f>BJQ21/BJO21</f>
        <v>0</v>
      </c>
      <c r="BJS21" s="494">
        <f>BIQ21+BIU21+BIY21+BJC21+BJG21+BJK21+BJO21</f>
        <v>226078.91</v>
      </c>
      <c r="BJT21" s="489">
        <f>BIR21+BIV21+BIZ21+BJD21+BJH21+BJL21+BJP21</f>
        <v>192167.0735</v>
      </c>
      <c r="BJU21" s="589">
        <f>BIS21+BIW21+BJA21+BJE21+BJI21+BJM21+BJQ21</f>
        <v>0</v>
      </c>
      <c r="BJV21" s="590">
        <f>BJU21/BJS21</f>
        <v>0</v>
      </c>
      <c r="BJW21" s="508">
        <f>'Proy 2022 vs 2019'!KZ20*BJZ$4</f>
        <v>9515.652</v>
      </c>
      <c r="BJX21" s="508">
        <f>'Proy 2022 vs 2019'!LA20*BJZ$4</f>
        <v>8088.3042000000005</v>
      </c>
      <c r="BJY21" s="579"/>
      <c r="BJZ21" s="580">
        <f>BJY21/BJW21</f>
        <v>0</v>
      </c>
      <c r="BKA21" s="508">
        <f>'Proy 2022 vs 2019'!KZ20*BKD$4</f>
        <v>9515.652</v>
      </c>
      <c r="BKB21" s="508">
        <f>'Proy 2022 vs 2019'!LA20*BKD$4</f>
        <v>8088.3042000000005</v>
      </c>
      <c r="BKC21" s="579"/>
      <c r="BKD21" s="580">
        <f>BKC21/BKA21</f>
        <v>0</v>
      </c>
      <c r="BKE21" s="508">
        <f>'Proy 2022 vs 2019'!KZ20*BKH$4</f>
        <v>9515.652</v>
      </c>
      <c r="BKF21" s="508">
        <f>'Proy 2022 vs 2019'!LA20*BKH$4</f>
        <v>8088.3042000000005</v>
      </c>
      <c r="BKG21" s="579"/>
      <c r="BKH21" s="580">
        <f>BKG21/BKE21</f>
        <v>0</v>
      </c>
      <c r="BKI21" s="508">
        <f>'Proy 2022 vs 2019'!KZ20*BKL$4</f>
        <v>9515.652</v>
      </c>
      <c r="BKJ21" s="508">
        <f>'Proy 2022 vs 2019'!LA20*BKL$4</f>
        <v>8088.3042000000005</v>
      </c>
      <c r="BKK21" s="579"/>
      <c r="BKL21" s="580">
        <f>BKK21/BKI21</f>
        <v>0</v>
      </c>
      <c r="BKM21" s="508">
        <f>'Proy 2022 vs 2019'!KZ20*BKP$4</f>
        <v>11101.594000000003</v>
      </c>
      <c r="BKN21" s="508">
        <f>'Proy 2022 vs 2019'!LA20*BKP$4</f>
        <v>9436.3549000000021</v>
      </c>
      <c r="BKO21" s="579"/>
      <c r="BKP21" s="580">
        <f>BKO21/BKM21</f>
        <v>0</v>
      </c>
      <c r="BKQ21" s="508">
        <f>'Proy 2022 vs 2019'!KZ20*BKT$4</f>
        <v>12687.536000000002</v>
      </c>
      <c r="BKR21" s="508">
        <f>'Proy 2022 vs 2019'!LA20*BKT$4</f>
        <v>10784.4056</v>
      </c>
      <c r="BKS21" s="579"/>
      <c r="BKT21" s="580">
        <f>BKS21/BKQ21</f>
        <v>0</v>
      </c>
      <c r="BKU21" s="508">
        <f>'Proy 2022 vs 2019'!KZ20*BKX$4</f>
        <v>17445.362000000001</v>
      </c>
      <c r="BKV21" s="508">
        <f>'Proy 2022 vs 2019'!LA20*BKX$4</f>
        <v>14828.557700000001</v>
      </c>
      <c r="BKW21" s="579"/>
      <c r="BKX21" s="580">
        <f>BKW21/BKU21</f>
        <v>0</v>
      </c>
      <c r="BKY21" s="494">
        <f>BJW21+BKA21+BKE21+BKI21+BKM21+BKQ21+BKU21</f>
        <v>79297.100000000006</v>
      </c>
      <c r="BKZ21" s="489">
        <f>BJX21+BKB21+BKF21+BKJ21+BKN21+BKR21+BKV21</f>
        <v>67402.535000000003</v>
      </c>
      <c r="BLA21" s="589">
        <f>BJY21+BKC21+BKG21+BKK21+BKO21+BKS21+BKW21</f>
        <v>0</v>
      </c>
      <c r="BLB21" s="590">
        <f>BLA21/BKY21</f>
        <v>0</v>
      </c>
    </row>
    <row r="22" spans="2:1666" ht="19.5" customHeight="1">
      <c r="B22" s="713" t="s">
        <v>24</v>
      </c>
      <c r="C22" s="508">
        <f>'Proy 2022 vs 2019'!$C$6*$F$4</f>
        <v>9529.1268</v>
      </c>
      <c r="D22" s="508">
        <f>'Proy 2022 vs 2019'!D21*$F$4</f>
        <v>8497.3910400000004</v>
      </c>
      <c r="E22" s="613"/>
      <c r="F22" s="580">
        <f>E22/C22</f>
        <v>0</v>
      </c>
      <c r="G22" s="738">
        <f>'Proy 2022 vs 2019'!C21*$J$4</f>
        <v>10362.672</v>
      </c>
      <c r="H22" s="508">
        <f>'Proy 2022 vs 2019'!D21*$J$4</f>
        <v>8497.3910400000004</v>
      </c>
      <c r="I22" s="613"/>
      <c r="J22" s="580">
        <f>I22/G22</f>
        <v>0</v>
      </c>
      <c r="K22" s="508">
        <f>'Proy 2022 vs 2019'!C21*$N$4</f>
        <v>10362.672</v>
      </c>
      <c r="L22" s="508">
        <f>'Proy 2022 vs 2019'!D21*N$4</f>
        <v>8497.3910400000004</v>
      </c>
      <c r="M22" s="613"/>
      <c r="N22" s="580">
        <f>M22/K22</f>
        <v>0</v>
      </c>
      <c r="O22" s="508">
        <f>'Proy 2022 vs 2019'!C21*R$4</f>
        <v>10362.672</v>
      </c>
      <c r="P22" s="508">
        <f>'Proy 2022 vs 2019'!D21*$R$4</f>
        <v>8497.3910400000004</v>
      </c>
      <c r="Q22" s="613"/>
      <c r="R22" s="580">
        <f>Q22/O22</f>
        <v>0</v>
      </c>
      <c r="S22" s="508">
        <f>'Proy 2022 vs 2019'!C21*V$4</f>
        <v>12089.784000000001</v>
      </c>
      <c r="T22" s="508">
        <f>'Proy 2022 vs 2019'!D21*V$4</f>
        <v>9913.6228800000008</v>
      </c>
      <c r="U22" s="613"/>
      <c r="V22" s="580">
        <f>U22/S22</f>
        <v>0</v>
      </c>
      <c r="W22" s="508">
        <f>'Proy 2022 vs 2019'!C21*Z$4</f>
        <v>13816.896000000001</v>
      </c>
      <c r="X22" s="508">
        <f>'Proy 2022 vs 2019'!D21*Z$4</f>
        <v>11329.854720000001</v>
      </c>
      <c r="Y22" s="613"/>
      <c r="Z22" s="580">
        <f>Y22/W22</f>
        <v>0</v>
      </c>
      <c r="AA22" s="508">
        <f>'Proy 2022 vs 2019'!C21*AD$4</f>
        <v>18998.232</v>
      </c>
      <c r="AB22" s="508">
        <f>'Proy 2022 vs 2019'!D21*AD$4</f>
        <v>15578.55024</v>
      </c>
      <c r="AC22" s="613"/>
      <c r="AD22" s="580">
        <f>AC22/AA22</f>
        <v>0</v>
      </c>
      <c r="AE22" s="494">
        <f>C22+G22+K22+O22+S22+W22+AA22</f>
        <v>85522.054799999998</v>
      </c>
      <c r="AF22" s="489">
        <f>D22+H22+L22+P22+T22+X22+AB22</f>
        <v>70811.592000000004</v>
      </c>
      <c r="AG22" s="607">
        <f>E22+I22+M22+Q22+U22+Y22+AC22</f>
        <v>0</v>
      </c>
      <c r="AH22" s="590">
        <f>AG22/AE22</f>
        <v>0</v>
      </c>
      <c r="AI22" s="508">
        <f>'Proy 2022 vs 2019'!H21*AL$4</f>
        <v>10179.9684</v>
      </c>
      <c r="AJ22" s="526">
        <f>'Proy 2022 vs 2019'!I21*AL$4</f>
        <v>8347.5740879999994</v>
      </c>
      <c r="AK22" s="579"/>
      <c r="AL22" s="580">
        <f>AK22/AI22</f>
        <v>0</v>
      </c>
      <c r="AM22" s="508">
        <f>'Proy 2022 vs 2019'!H21*AP$4</f>
        <v>10179.9684</v>
      </c>
      <c r="AN22" s="508">
        <f>'Proy 2022 vs 2019'!I21*AP$4</f>
        <v>8347.5740879999994</v>
      </c>
      <c r="AO22" s="579"/>
      <c r="AP22" s="580">
        <f>AO22/AM22</f>
        <v>0</v>
      </c>
      <c r="AQ22" s="508">
        <f>'Proy 2022 vs 2019'!H21*AT$4</f>
        <v>10179.9684</v>
      </c>
      <c r="AR22" s="508">
        <f>'Proy 2022 vs 2019'!I21*AT$4</f>
        <v>8347.5740879999994</v>
      </c>
      <c r="AS22" s="579"/>
      <c r="AT22" s="580">
        <f>AS22/AQ22</f>
        <v>0</v>
      </c>
      <c r="AU22" s="508">
        <f>'Proy 2022 vs 2019'!H21*AX$4</f>
        <v>10179.9684</v>
      </c>
      <c r="AV22" s="508">
        <f>'Proy 2022 vs 2019'!I21*AX$4</f>
        <v>8347.5740879999994</v>
      </c>
      <c r="AW22" s="579"/>
      <c r="AX22" s="580">
        <f>AW22/AU22</f>
        <v>0</v>
      </c>
      <c r="AY22" s="508">
        <f>'Proy 2022 vs 2019'!H21*BB$4</f>
        <v>11876.629800000002</v>
      </c>
      <c r="AZ22" s="508">
        <f>'Proy 2022 vs 2019'!I21*BB$4</f>
        <v>9738.8364360000014</v>
      </c>
      <c r="BA22" s="579"/>
      <c r="BB22" s="580">
        <f>BA22/AY22</f>
        <v>0</v>
      </c>
      <c r="BC22" s="508">
        <f>'Proy 2022 vs 2019'!H21*BF$4</f>
        <v>13573.291200000001</v>
      </c>
      <c r="BD22" s="508">
        <f>'Proy 2022 vs 2019'!I21*BF$4</f>
        <v>11130.098784</v>
      </c>
      <c r="BE22" s="579"/>
      <c r="BF22" s="580">
        <f>BE22/BC22</f>
        <v>0</v>
      </c>
      <c r="BG22" s="508">
        <f>'Proy 2022 vs 2019'!H21*BJ$4</f>
        <v>18663.275400000002</v>
      </c>
      <c r="BH22" s="508">
        <f>'Proy 2022 vs 2019'!I21*BJ$4</f>
        <v>15303.885828</v>
      </c>
      <c r="BI22" s="579"/>
      <c r="BJ22" s="580">
        <f>BI22/BG22</f>
        <v>0</v>
      </c>
      <c r="BK22" s="494">
        <f>AI22+AM22+AQ22+AU22+AY22+BC22+BG22</f>
        <v>84833.07</v>
      </c>
      <c r="BL22" s="489">
        <f>AJ22+AN22+AR22+AV22+AZ22+BD22+BH22</f>
        <v>69563.117400000003</v>
      </c>
      <c r="BM22" s="608">
        <f>AK22+AO22+AS22+AW22+BA22+BE22+BI22</f>
        <v>0</v>
      </c>
      <c r="BN22" s="590">
        <f>BM22/BK22</f>
        <v>0</v>
      </c>
      <c r="BO22" s="508">
        <f>'Proy 2022 vs 2019'!M21*BR$4</f>
        <v>9886.83</v>
      </c>
      <c r="BP22" s="508">
        <f>'Proy 2022 vs 2019'!N21*BR$4</f>
        <v>8107.2005999999983</v>
      </c>
      <c r="BQ22" s="579"/>
      <c r="BR22" s="580">
        <f>BQ22/BO22</f>
        <v>0</v>
      </c>
      <c r="BS22" s="508">
        <f>'Proy 2022 vs 2019'!M21*BV$4</f>
        <v>9886.83</v>
      </c>
      <c r="BT22" s="508">
        <f>'Proy 2022 vs 2019'!N21*BV$4</f>
        <v>8107.2005999999983</v>
      </c>
      <c r="BU22" s="579"/>
      <c r="BV22" s="580">
        <f>BU22/BS22</f>
        <v>0</v>
      </c>
      <c r="BW22" s="508">
        <f>'Proy 2022 vs 2019'!M21*BZ$4</f>
        <v>9886.83</v>
      </c>
      <c r="BX22" s="508">
        <f>'Proy 2022 vs 2019'!N21*BZ$4</f>
        <v>8107.2005999999983</v>
      </c>
      <c r="BY22" s="579"/>
      <c r="BZ22" s="580">
        <f>BY22/BW22</f>
        <v>0</v>
      </c>
      <c r="CA22" s="508">
        <f>'Proy 2022 vs 2019'!M21*CD$4</f>
        <v>9886.83</v>
      </c>
      <c r="CB22" s="508">
        <f>'Proy 2022 vs 2019'!N21*CD$4</f>
        <v>8107.2005999999983</v>
      </c>
      <c r="CC22" s="579"/>
      <c r="CD22" s="580">
        <f>CC22/CA22</f>
        <v>0</v>
      </c>
      <c r="CE22" s="508">
        <f>'Proy 2022 vs 2019'!M21*CH$4</f>
        <v>11534.635</v>
      </c>
      <c r="CF22" s="508">
        <f>'Proy 2022 vs 2019'!N21*CH$4</f>
        <v>9458.4007000000001</v>
      </c>
      <c r="CG22" s="579"/>
      <c r="CH22" s="580">
        <f>CG22/CE22</f>
        <v>0</v>
      </c>
      <c r="CI22" s="508">
        <f>'Proy 2022 vs 2019'!M21*CL$4</f>
        <v>13182.44</v>
      </c>
      <c r="CJ22" s="508">
        <f>'Proy 2022 vs 2019'!N21*CL$4</f>
        <v>10809.600799999998</v>
      </c>
      <c r="CK22" s="579"/>
      <c r="CL22" s="580">
        <f>CK22/CI22</f>
        <v>0</v>
      </c>
      <c r="CM22" s="508">
        <f>'Proy 2022 vs 2019'!M21*CP$4</f>
        <v>18125.855</v>
      </c>
      <c r="CN22" s="508">
        <f>'Proy 2022 vs 2019'!N21*CP$4</f>
        <v>14863.201099999998</v>
      </c>
      <c r="CO22" s="579"/>
      <c r="CP22" s="580">
        <f>CO22/CM22</f>
        <v>0</v>
      </c>
      <c r="CQ22" s="494">
        <f>BO22+BS22+BW22+CA22+CE22+CI22+CM22</f>
        <v>82390.25</v>
      </c>
      <c r="CR22" s="489">
        <f>BP22+BT22+BX22+CB22+CF22+CJ22+CN22</f>
        <v>67560.00499999999</v>
      </c>
      <c r="CS22" s="608">
        <f>BQ22+BU22+BY22+CC22+CG22+CK22+CO22</f>
        <v>0</v>
      </c>
      <c r="CT22" s="590">
        <f>CS22/CQ22</f>
        <v>0</v>
      </c>
      <c r="CU22" s="508">
        <f>'Proy 2022 vs 2019'!R21*CX$4</f>
        <v>10568.955599999999</v>
      </c>
      <c r="CV22" s="508">
        <f>'Proy 2022 vs 2019'!S21*CX$4</f>
        <v>8983.6122599999999</v>
      </c>
      <c r="CW22" s="579"/>
      <c r="CX22" s="580">
        <f>CW22/CU22</f>
        <v>0</v>
      </c>
      <c r="CY22" s="508">
        <f>'Proy 2022 vs 2019'!R21*DB$4</f>
        <v>10568.955599999999</v>
      </c>
      <c r="CZ22" s="508">
        <f>'Proy 2022 vs 2019'!S21*DB$4</f>
        <v>8983.6122599999999</v>
      </c>
      <c r="DA22" s="579"/>
      <c r="DB22" s="580">
        <f>DA22/CY22</f>
        <v>0</v>
      </c>
      <c r="DC22" s="508">
        <f>'Proy 2022 vs 2019'!R21*DF$4</f>
        <v>10568.955599999999</v>
      </c>
      <c r="DD22" s="508">
        <f>'Proy 2022 vs 2019'!S21*DF$4</f>
        <v>8983.6122599999999</v>
      </c>
      <c r="DE22" s="579"/>
      <c r="DF22" s="580">
        <f>DE22/DC22</f>
        <v>0</v>
      </c>
      <c r="DG22" s="508">
        <f>'Proy 2022 vs 2019'!R21*DJ$4</f>
        <v>10568.955599999999</v>
      </c>
      <c r="DH22" s="508">
        <f>'Proy 2022 vs 2019'!S21*DJ$4</f>
        <v>8983.6122599999999</v>
      </c>
      <c r="DI22" s="579"/>
      <c r="DJ22" s="580">
        <f>DI22/DG22</f>
        <v>0</v>
      </c>
      <c r="DK22" s="508">
        <f>'Proy 2022 vs 2019'!R21*DN$4</f>
        <v>12330.448200000003</v>
      </c>
      <c r="DL22" s="508">
        <f>'Proy 2022 vs 2019'!S21*DN$4</f>
        <v>10480.880970000002</v>
      </c>
      <c r="DM22" s="579"/>
      <c r="DN22" s="580">
        <f>DM22/DK22</f>
        <v>0</v>
      </c>
      <c r="DO22" s="508">
        <f>'Proy 2022 vs 2019'!R21*DR$4</f>
        <v>14091.9408</v>
      </c>
      <c r="DP22" s="508">
        <f>'Proy 2022 vs 2019'!S21*DR$4</f>
        <v>11978.14968</v>
      </c>
      <c r="DQ22" s="579"/>
      <c r="DR22" s="580">
        <f>DQ22/DO22</f>
        <v>0</v>
      </c>
      <c r="DS22" s="508">
        <f>'Proy 2022 vs 2019'!R21*DV$4</f>
        <v>19376.418600000001</v>
      </c>
      <c r="DT22" s="508">
        <f>'Proy 2022 vs 2019'!S21*DV$4</f>
        <v>16469.955810000003</v>
      </c>
      <c r="DU22" s="579"/>
      <c r="DV22" s="580">
        <f>DU22/DS22</f>
        <v>0</v>
      </c>
      <c r="DW22" s="494">
        <f>CU22+CY22+DC22+DG22+DK22+DO22+DS22</f>
        <v>88074.63</v>
      </c>
      <c r="DX22" s="489">
        <f>CV22+CZ22+DD22+DH22+DL22+DP22+DT22</f>
        <v>74863.435500000007</v>
      </c>
      <c r="DY22" s="589">
        <f>CW22+DA22+DE22+DI22+DM22+DQ22+DU22</f>
        <v>0</v>
      </c>
      <c r="DZ22" s="590">
        <f>DY22/DW22</f>
        <v>0</v>
      </c>
      <c r="EA22" s="508">
        <f>'Proy 2022 vs 2019'!AB21*ED$4</f>
        <v>12156.276</v>
      </c>
      <c r="EB22" s="508">
        <f>'Proy 2022 vs 2019'!AC21*ED$4</f>
        <v>10332.8346</v>
      </c>
      <c r="EC22" s="613"/>
      <c r="ED22" s="580">
        <f>EC22/EA22</f>
        <v>0</v>
      </c>
      <c r="EE22" s="508">
        <f>'Proy 2022 vs 2019'!AB21*EH$4</f>
        <v>12156.276</v>
      </c>
      <c r="EF22" s="508">
        <f>'Proy 2022 vs 2019'!AC21*EH$4</f>
        <v>10332.8346</v>
      </c>
      <c r="EG22" s="579"/>
      <c r="EH22" s="580">
        <f>EG22/EE22</f>
        <v>0</v>
      </c>
      <c r="EI22" s="508">
        <f>'Proy 2022 vs 2019'!AB21*EL$4</f>
        <v>12156.276</v>
      </c>
      <c r="EJ22" s="508">
        <f>'Proy 2022 vs 2019'!AC21*EL$4</f>
        <v>10332.8346</v>
      </c>
      <c r="EK22" s="579"/>
      <c r="EL22" s="580">
        <f>EK22/EI22</f>
        <v>0</v>
      </c>
      <c r="EM22" s="508">
        <f>'Proy 2022 vs 2019'!AB21*EP$4</f>
        <v>12156.276</v>
      </c>
      <c r="EN22" s="508">
        <f>'Proy 2022 vs 2019'!AC21*EP$4</f>
        <v>10332.8346</v>
      </c>
      <c r="EO22" s="579"/>
      <c r="EP22" s="580">
        <f>EO22/EM22</f>
        <v>0</v>
      </c>
      <c r="EQ22" s="508">
        <f>'Proy 2022 vs 2019'!AB21*ET$4</f>
        <v>14182.322000000002</v>
      </c>
      <c r="ER22" s="508">
        <f>'Proy 2022 vs 2019'!AC21*ET$4</f>
        <v>12054.973700000002</v>
      </c>
      <c r="ES22" s="579"/>
      <c r="ET22" s="580">
        <f>ES22/EQ22</f>
        <v>0</v>
      </c>
      <c r="EU22" s="508">
        <f>'Proy 2022 vs 2019'!AB21*EX$4</f>
        <v>16208.368</v>
      </c>
      <c r="EV22" s="508">
        <f>'Proy 2022 vs 2019'!AC21*EX$4</f>
        <v>13777.112800000001</v>
      </c>
      <c r="EW22" s="579"/>
      <c r="EX22" s="580">
        <f>EW22/EU22</f>
        <v>0</v>
      </c>
      <c r="EY22" s="508">
        <f>'Proy 2022 vs 2019'!AB21*FB$4</f>
        <v>22286.506000000001</v>
      </c>
      <c r="EZ22" s="508">
        <f>'Proy 2022 vs 2019'!AC21*FB$4</f>
        <v>18943.5301</v>
      </c>
      <c r="FA22" s="579"/>
      <c r="FB22" s="580">
        <f>FA22/EY22</f>
        <v>0</v>
      </c>
      <c r="FC22" s="494">
        <f>EA22+EE22+EI22+EM22+EQ22+EU22+EY22</f>
        <v>101302.29999999999</v>
      </c>
      <c r="FD22" s="489">
        <f>EB22+EF22+EJ22+EN22+ER22+EV22+EZ22</f>
        <v>86106.955000000002</v>
      </c>
      <c r="FE22" s="670">
        <f>EC22+EG22+EK22+EO22+ES22+EW22+FA22</f>
        <v>0</v>
      </c>
      <c r="FF22" s="663">
        <f>FE22/FC22</f>
        <v>0</v>
      </c>
      <c r="FG22" s="508">
        <f>'Proy 2022 vs 2019'!AG21*FJ$4</f>
        <v>16629.328799999999</v>
      </c>
      <c r="FH22" s="508">
        <f>'Proy 2022 vs 2019'!AH21*FJ$4</f>
        <v>14633.809343999998</v>
      </c>
      <c r="FI22" s="579"/>
      <c r="FJ22" s="580">
        <f>FI22/FG22</f>
        <v>0</v>
      </c>
      <c r="FK22" s="508">
        <f>'Proy 2022 vs 2019'!AG21*FN$4</f>
        <v>16629.328799999999</v>
      </c>
      <c r="FL22" s="508">
        <f>'Proy 2022 vs 2019'!AH21*FN$4</f>
        <v>14633.809343999998</v>
      </c>
      <c r="FM22" s="579"/>
      <c r="FN22" s="580">
        <f>FM22/FK22</f>
        <v>0</v>
      </c>
      <c r="FO22" s="508">
        <f>'Proy 2022 vs 2019'!AG21*FR$4</f>
        <v>16629.328799999999</v>
      </c>
      <c r="FP22" s="508">
        <f>'Proy 2022 vs 2019'!AH21*FR$4</f>
        <v>14633.809343999998</v>
      </c>
      <c r="FQ22" s="579"/>
      <c r="FR22" s="580">
        <f>FQ22/FO22</f>
        <v>0</v>
      </c>
      <c r="FS22" s="508">
        <f>'Proy 2022 vs 2019'!AG21*FV$4</f>
        <v>16629.328799999999</v>
      </c>
      <c r="FT22" s="508">
        <f>'Proy 2022 vs 2019'!AH21*FV$4</f>
        <v>14633.809343999998</v>
      </c>
      <c r="FU22" s="579"/>
      <c r="FV22" s="580">
        <f>FU22/FS22</f>
        <v>0</v>
      </c>
      <c r="FW22" s="508">
        <f>'Proy 2022 vs 2019'!AG21*FZ$4</f>
        <v>19400.883600000001</v>
      </c>
      <c r="FX22" s="508">
        <f>'Proy 2022 vs 2019'!AH21*FZ$4</f>
        <v>17072.777568000001</v>
      </c>
      <c r="FY22" s="579"/>
      <c r="FZ22" s="580">
        <f>FY22/FW22</f>
        <v>0</v>
      </c>
      <c r="GA22" s="508">
        <f>'Proy 2022 vs 2019'!AG21*GD$4</f>
        <v>22172.438399999999</v>
      </c>
      <c r="GB22" s="508">
        <f>'Proy 2022 vs 2019'!AH21*GD$4</f>
        <v>19511.745791999998</v>
      </c>
      <c r="GC22" s="579"/>
      <c r="GD22" s="580">
        <f>GC22/GA22</f>
        <v>0</v>
      </c>
      <c r="GE22" s="508">
        <f>'Proy 2022 vs 2019'!AG21*GH$4</f>
        <v>30487.102799999997</v>
      </c>
      <c r="GF22" s="508">
        <f>'Proy 2022 vs 2019'!AH21*GH$4</f>
        <v>26828.650463999998</v>
      </c>
      <c r="GG22" s="579"/>
      <c r="GH22" s="580">
        <f>GG22/GE22</f>
        <v>0</v>
      </c>
      <c r="GI22" s="494">
        <f>FG22+FK22+FO22+FS22+FW22+GA22+GE22</f>
        <v>138577.74</v>
      </c>
      <c r="GJ22" s="489">
        <f>FH22+FL22+FP22+FT22+FX22+GB22+GF22</f>
        <v>121948.4112</v>
      </c>
      <c r="GK22" s="671">
        <f>FI22+FM22+FQ22+FU22+FY22+GC22+GG22</f>
        <v>0</v>
      </c>
      <c r="GL22" s="663">
        <f>GK22/GI22</f>
        <v>0</v>
      </c>
      <c r="GM22" s="508">
        <f>'Proy 2022 vs 2019'!AL21*GP$4</f>
        <v>12710.391599999999</v>
      </c>
      <c r="GN22" s="508">
        <f>'Proy 2022 vs 2019'!AM21*GP$4</f>
        <v>11185.144607999999</v>
      </c>
      <c r="GO22" s="579"/>
      <c r="GP22" s="580">
        <f>GO22/GM22</f>
        <v>0</v>
      </c>
      <c r="GQ22" s="508">
        <f>'Proy 2022 vs 2019'!AL21*GT$4</f>
        <v>12710.391599999999</v>
      </c>
      <c r="GR22" s="508">
        <f>'Proy 2022 vs 2019'!AM21*GT$4</f>
        <v>11185.144607999999</v>
      </c>
      <c r="GS22" s="579"/>
      <c r="GT22" s="580">
        <f>GS22/GQ22</f>
        <v>0</v>
      </c>
      <c r="GU22" s="508">
        <f>'Proy 2022 vs 2019'!AL21*GX$4</f>
        <v>12710.391599999999</v>
      </c>
      <c r="GV22" s="508">
        <f>'Proy 2022 vs 2019'!AM21*GX$4</f>
        <v>11185.144607999999</v>
      </c>
      <c r="GW22" s="579"/>
      <c r="GX22" s="580">
        <f>GW22/GU22</f>
        <v>0</v>
      </c>
      <c r="GY22" s="508">
        <f>'Proy 2022 vs 2019'!AL21*HB$4</f>
        <v>12710.391599999999</v>
      </c>
      <c r="GZ22" s="508">
        <f>'Proy 2022 vs 2019'!AM21*HB$4</f>
        <v>11185.144607999999</v>
      </c>
      <c r="HA22" s="579"/>
      <c r="HB22" s="580">
        <f>HA22/GY22</f>
        <v>0</v>
      </c>
      <c r="HC22" s="508">
        <f>'Proy 2022 vs 2019'!AL21*HF$4</f>
        <v>14828.790200000001</v>
      </c>
      <c r="HD22" s="508">
        <f>'Proy 2022 vs 2019'!AM21*HF$4</f>
        <v>13049.335375999999</v>
      </c>
      <c r="HE22" s="579"/>
      <c r="HF22" s="580">
        <f>HE22/HC22</f>
        <v>0</v>
      </c>
      <c r="HG22" s="508">
        <f>'Proy 2022 vs 2019'!AL21*HJ$4</f>
        <v>16947.1888</v>
      </c>
      <c r="HH22" s="508">
        <f>'Proy 2022 vs 2019'!AM21*HJ$4</f>
        <v>14913.526143999999</v>
      </c>
      <c r="HI22" s="579"/>
      <c r="HJ22" s="580">
        <f>HI22/HG22</f>
        <v>0</v>
      </c>
      <c r="HK22" s="508">
        <f>'Proy 2022 vs 2019'!AL21*HN$4</f>
        <v>23302.384599999998</v>
      </c>
      <c r="HL22" s="508">
        <f>'Proy 2022 vs 2019'!AM21*HN$4</f>
        <v>20506.098447999997</v>
      </c>
      <c r="HM22" s="579"/>
      <c r="HN22" s="580">
        <f>HM22/HK22</f>
        <v>0</v>
      </c>
      <c r="HO22" s="494">
        <f>GM22+GQ22+GU22+GY22+HC22+HG22+HK22</f>
        <v>105919.93</v>
      </c>
      <c r="HP22" s="489">
        <f>GN22+GR22+GV22+GZ22+HD22+HH22+HL22</f>
        <v>93209.53839999999</v>
      </c>
      <c r="HQ22" s="671">
        <f>GO22+GS22+GW22+HA22+HE22+HI22+HM22</f>
        <v>0</v>
      </c>
      <c r="HR22" s="663">
        <f>HQ22/HO22</f>
        <v>0</v>
      </c>
      <c r="HS22" s="508">
        <f>'Proy 2022 vs 2019'!AL21*HV$4</f>
        <v>12710.391599999999</v>
      </c>
      <c r="HT22" s="508">
        <f>'Proy 2022 vs 2019'!AM21*HV$4</f>
        <v>11185.144607999999</v>
      </c>
      <c r="HU22" s="579"/>
      <c r="HV22" s="580">
        <f>HU22/HS22</f>
        <v>0</v>
      </c>
      <c r="HW22" s="508">
        <f>'Proy 2022 vs 2019'!AL21*HZ$4</f>
        <v>12710.391599999999</v>
      </c>
      <c r="HX22" s="508">
        <f>'Proy 2022 vs 2019'!AM21*HZ$4</f>
        <v>11185.144607999999</v>
      </c>
      <c r="HY22" s="579"/>
      <c r="HZ22" s="580">
        <f>HY22/HW22</f>
        <v>0</v>
      </c>
      <c r="IA22" s="508">
        <f>'Proy 2022 vs 2019'!AL21*ID$4</f>
        <v>12710.391599999999</v>
      </c>
      <c r="IB22" s="508">
        <f>'Proy 2022 vs 2019'!AM21*ID$4</f>
        <v>11185.144607999999</v>
      </c>
      <c r="IC22" s="579"/>
      <c r="ID22" s="580">
        <f>IC22/IA22</f>
        <v>0</v>
      </c>
      <c r="IE22" s="508">
        <f>'Proy 2022 vs 2019'!AL21*IH$4</f>
        <v>12710.391599999999</v>
      </c>
      <c r="IF22" s="508">
        <f>'Proy 2022 vs 2019'!AM21*IH$4</f>
        <v>11185.144607999999</v>
      </c>
      <c r="IG22" s="579"/>
      <c r="IH22" s="580">
        <f>IG22/IE22</f>
        <v>0</v>
      </c>
      <c r="II22" s="508">
        <f>'Proy 2022 vs 2019'!AL21*IL$4</f>
        <v>14828.790200000001</v>
      </c>
      <c r="IJ22" s="508">
        <f>'Proy 2022 vs 2019'!AM21*IL$4</f>
        <v>13049.335375999999</v>
      </c>
      <c r="IK22" s="579"/>
      <c r="IL22" s="580">
        <f>IK22/II22</f>
        <v>0</v>
      </c>
      <c r="IM22" s="508">
        <f>'Proy 2022 vs 2019'!AL21*IP$4</f>
        <v>16947.1888</v>
      </c>
      <c r="IN22" s="508">
        <f>'Proy 2022 vs 2019'!AM21*IP$4</f>
        <v>14913.526143999999</v>
      </c>
      <c r="IO22" s="579"/>
      <c r="IP22" s="580">
        <f>IO22/IM22</f>
        <v>0</v>
      </c>
      <c r="IQ22" s="508">
        <f>'Proy 2022 vs 2019'!AL21*IT$4</f>
        <v>23302.384599999998</v>
      </c>
      <c r="IR22" s="508">
        <f>'Proy 2022 vs 2019'!AM21*IT$4</f>
        <v>20506.098447999997</v>
      </c>
      <c r="IS22" s="579"/>
      <c r="IT22" s="580">
        <f>IS22/IQ22</f>
        <v>0</v>
      </c>
      <c r="IU22" s="494">
        <f>HS22+HW22+IA22+IE22+II22+IM22+IQ22</f>
        <v>105919.93</v>
      </c>
      <c r="IV22" s="489">
        <f>HT22+HX22+IB22+IF22+IJ22+IN22+IR22</f>
        <v>93209.53839999999</v>
      </c>
      <c r="IW22" s="662">
        <f>HU22+HY22+IC22+IG22+IK22+IO22+IS22</f>
        <v>0</v>
      </c>
      <c r="IX22" s="663">
        <f>IW22/IU22</f>
        <v>0</v>
      </c>
      <c r="IY22" s="508">
        <f>'Proy 2022 vs 2019'!BA21*JB$4</f>
        <v>14602.2084</v>
      </c>
      <c r="IZ22" s="508">
        <f>'Proy 2022 vs 2019'!BB21*JB$4</f>
        <v>8761.3250399999997</v>
      </c>
      <c r="JA22" s="613"/>
      <c r="JB22" s="580">
        <f>JA22/IY22</f>
        <v>0</v>
      </c>
      <c r="JC22" s="508">
        <f>'Proy 2022 vs 2019'!BA21*JF$4</f>
        <v>14602.2084</v>
      </c>
      <c r="JD22" s="508">
        <f>'Proy 2022 vs 2019'!BB21*JF$4</f>
        <v>8761.3250399999997</v>
      </c>
      <c r="JE22" s="613"/>
      <c r="JF22" s="580">
        <f>JE22/JC22</f>
        <v>0</v>
      </c>
      <c r="JG22" s="508">
        <f>'Proy 2022 vs 2019'!BA21*JJ$4</f>
        <v>14602.2084</v>
      </c>
      <c r="JH22" s="508">
        <f>'Proy 2022 vs 2019'!BB21*JJ$4</f>
        <v>8761.3250399999997</v>
      </c>
      <c r="JI22" s="613"/>
      <c r="JJ22" s="580">
        <f>JI22/JG22</f>
        <v>0</v>
      </c>
      <c r="JK22" s="508">
        <f>'Proy 2022 vs 2019'!BA21*JN$4</f>
        <v>14602.2084</v>
      </c>
      <c r="JL22" s="508">
        <f>'Proy 2022 vs 2019'!BB21*JN$4</f>
        <v>8761.3250399999997</v>
      </c>
      <c r="JM22" s="613"/>
      <c r="JN22" s="580">
        <f>JM22/JK22</f>
        <v>0</v>
      </c>
      <c r="JO22" s="508">
        <f>'Proy 2022 vs 2019'!BA21*JR$4</f>
        <v>17035.909800000001</v>
      </c>
      <c r="JP22" s="508">
        <f>'Proy 2022 vs 2019'!BB21*JR$4</f>
        <v>10221.545880000001</v>
      </c>
      <c r="JQ22" s="613"/>
      <c r="JR22" s="580">
        <f>JQ22/JO22</f>
        <v>0</v>
      </c>
      <c r="JS22" s="508">
        <f>'Proy 2022 vs 2019'!BA21*JV$4</f>
        <v>19469.611200000003</v>
      </c>
      <c r="JT22" s="508">
        <f>'Proy 2022 vs 2019'!BB21*JV$4</f>
        <v>11681.76672</v>
      </c>
      <c r="JU22" s="613"/>
      <c r="JV22" s="580">
        <f>JU22/JS22</f>
        <v>0</v>
      </c>
      <c r="JW22" s="508">
        <f>'Proy 2022 vs 2019'!BA21*JZ$4</f>
        <v>26770.715400000001</v>
      </c>
      <c r="JX22" s="508">
        <f>'Proy 2022 vs 2019'!BB21*JZ$4</f>
        <v>16062.429239999999</v>
      </c>
      <c r="JY22" s="613"/>
      <c r="JZ22" s="580">
        <f>JY22/JW22</f>
        <v>0</v>
      </c>
      <c r="KA22" s="494">
        <f>IY22+JC22+JG22+JK22+JO22+JS22+JW22</f>
        <v>121685.07</v>
      </c>
      <c r="KB22" s="489">
        <f>IZ22+JD22+JH22+JL22+JP22+JT22+JX22</f>
        <v>73011.042000000001</v>
      </c>
      <c r="KC22" s="607">
        <f>JA22+JE22+JI22+JM22+JQ22+JU22+JY22</f>
        <v>0</v>
      </c>
      <c r="KD22" s="590">
        <f>KC22/KA22</f>
        <v>0</v>
      </c>
      <c r="KE22" s="508">
        <f>'Proy 2022 vs 2019'!BF21*KH$4</f>
        <v>14804.507999999998</v>
      </c>
      <c r="KF22" s="508">
        <f>'Proy 2022 vs 2019'!BG21*KH$4</f>
        <v>8882.7047999999995</v>
      </c>
      <c r="KG22" s="579"/>
      <c r="KH22" s="580">
        <f>KG22/KE22</f>
        <v>0</v>
      </c>
      <c r="KI22" s="508">
        <f>'Proy 2022 vs 2019'!BF21*KL$4</f>
        <v>14804.507999999998</v>
      </c>
      <c r="KJ22" s="508">
        <f>'Proy 2022 vs 2019'!BG21*KL$4</f>
        <v>8882.7047999999995</v>
      </c>
      <c r="KK22" s="579"/>
      <c r="KL22" s="580">
        <f>KK22/KI22</f>
        <v>0</v>
      </c>
      <c r="KM22" s="508">
        <f>'Proy 2022 vs 2019'!BF21*KP$4</f>
        <v>14804.507999999998</v>
      </c>
      <c r="KN22" s="508">
        <f>'Proy 2022 vs 2019'!BG21*KP$4</f>
        <v>8882.7047999999995</v>
      </c>
      <c r="KO22" s="579"/>
      <c r="KP22" s="580">
        <f>KO22/KM22</f>
        <v>0</v>
      </c>
      <c r="KQ22" s="508">
        <f>'Proy 2022 vs 2019'!BF21*KT$4</f>
        <v>14804.507999999998</v>
      </c>
      <c r="KR22" s="508">
        <f>'Proy 2022 vs 2019'!BG21*KT$4</f>
        <v>8882.7047999999995</v>
      </c>
      <c r="KS22" s="579"/>
      <c r="KT22" s="580">
        <f>KS22/KQ22</f>
        <v>0</v>
      </c>
      <c r="KU22" s="508">
        <f>'Proy 2022 vs 2019'!BF21*KX$4</f>
        <v>17271.925999999999</v>
      </c>
      <c r="KV22" s="508">
        <f>'Proy 2022 vs 2019'!BG21*KX$4</f>
        <v>10363.1556</v>
      </c>
      <c r="KW22" s="579"/>
      <c r="KX22" s="580">
        <f>KW22/KU22</f>
        <v>0</v>
      </c>
      <c r="KY22" s="508">
        <f>'Proy 2022 vs 2019'!BF21*LB$4</f>
        <v>19739.344000000001</v>
      </c>
      <c r="KZ22" s="508">
        <f>'Proy 2022 vs 2019'!BG21*LB$4</f>
        <v>11843.606399999999</v>
      </c>
      <c r="LA22" s="579"/>
      <c r="LB22" s="580">
        <f>LA22/KY22</f>
        <v>0</v>
      </c>
      <c r="LC22" s="508">
        <f>'Proy 2022 vs 2019'!BF21*LF$4</f>
        <v>27141.597999999998</v>
      </c>
      <c r="LD22" s="508">
        <f>'Proy 2022 vs 2019'!BG21*LF$4</f>
        <v>16284.958799999999</v>
      </c>
      <c r="LE22" s="579"/>
      <c r="LF22" s="580">
        <f>LE22/LC22</f>
        <v>0</v>
      </c>
      <c r="LG22" s="494">
        <f>KE22+KI22+KM22+KQ22+KU22+KY22+LC22</f>
        <v>123370.89999999998</v>
      </c>
      <c r="LH22" s="489">
        <f>KF22+KJ22+KN22+KR22+KV22+KZ22+LD22</f>
        <v>74022.539999999994</v>
      </c>
      <c r="LI22" s="608">
        <f>KG22+KK22+KO22+KS22+KW22+LA22+LE22</f>
        <v>0</v>
      </c>
      <c r="LJ22" s="590">
        <f>LI22/LG22</f>
        <v>0</v>
      </c>
      <c r="LK22" s="508">
        <f>'Proy 2022 vs 2019'!BK21*LN$4</f>
        <v>15164.597999999998</v>
      </c>
      <c r="LL22" s="508">
        <f>'Proy 2022 vs 2019'!BL21*LN$4</f>
        <v>9856.9886999999999</v>
      </c>
      <c r="LM22" s="579"/>
      <c r="LN22" s="580">
        <f>LM22/LK22</f>
        <v>0</v>
      </c>
      <c r="LO22" s="508">
        <f>'Proy 2022 vs 2019'!BK21*LR$4</f>
        <v>15164.597999999998</v>
      </c>
      <c r="LP22" s="508">
        <f>'Proy 2022 vs 2019'!BL21*LR$4</f>
        <v>9856.9886999999999</v>
      </c>
      <c r="LQ22" s="579"/>
      <c r="LR22" s="580">
        <f>LQ22/LO22</f>
        <v>0</v>
      </c>
      <c r="LS22" s="508">
        <f>'Proy 2022 vs 2019'!BK21*LV$4</f>
        <v>15164.597999999998</v>
      </c>
      <c r="LT22" s="508">
        <f>'Proy 2022 vs 2019'!BL21*LV$4</f>
        <v>9856.9886999999999</v>
      </c>
      <c r="LU22" s="579"/>
      <c r="LV22" s="580">
        <f>LU22/LS22</f>
        <v>0</v>
      </c>
      <c r="LW22" s="508">
        <f>'Proy 2022 vs 2019'!BK21*LZ$4</f>
        <v>15164.597999999998</v>
      </c>
      <c r="LX22" s="508">
        <f>'Proy 2022 vs 2019'!BL21*LZ$4</f>
        <v>9856.9886999999999</v>
      </c>
      <c r="LY22" s="579"/>
      <c r="LZ22" s="580">
        <f>LY22/LW22</f>
        <v>0</v>
      </c>
      <c r="MA22" s="508">
        <f>'Proy 2022 vs 2019'!BK21*MD$4</f>
        <v>17692.031000000003</v>
      </c>
      <c r="MB22" s="508">
        <f>'Proy 2022 vs 2019'!BL21*MD$4</f>
        <v>11499.82015</v>
      </c>
      <c r="MC22" s="579"/>
      <c r="MD22" s="580">
        <f>MC22/MA22</f>
        <v>0</v>
      </c>
      <c r="ME22" s="508">
        <f>'Proy 2022 vs 2019'!BK21*MH$4</f>
        <v>20219.464</v>
      </c>
      <c r="MF22" s="508">
        <f>'Proy 2022 vs 2019'!BL21*MH$4</f>
        <v>13142.651599999999</v>
      </c>
      <c r="MG22" s="579"/>
      <c r="MH22" s="580">
        <f>MG22/ME22</f>
        <v>0</v>
      </c>
      <c r="MI22" s="508">
        <f>'Proy 2022 vs 2019'!BK21*ML$4</f>
        <v>27801.762999999999</v>
      </c>
      <c r="MJ22" s="508">
        <f>'Proy 2022 vs 2019'!BL21*ML$4</f>
        <v>18071.145949999998</v>
      </c>
      <c r="MK22" s="579"/>
      <c r="ML22" s="580">
        <f>MK22/MI22</f>
        <v>0</v>
      </c>
      <c r="MM22" s="494">
        <f>LK22+LO22+LS22+LW22+MA22+ME22+MI22</f>
        <v>126371.65</v>
      </c>
      <c r="MN22" s="489">
        <f>LL22+LP22+LT22+LX22+MB22+MF22+MJ22</f>
        <v>82141.572499999995</v>
      </c>
      <c r="MO22" s="608">
        <f>LM22+LQ22+LU22+LY22+MC22+MG22+MK22</f>
        <v>0</v>
      </c>
      <c r="MP22" s="590">
        <f>MO22/MM22</f>
        <v>0</v>
      </c>
      <c r="MQ22" s="508">
        <f>'Proy 2022 vs 2019'!BP21*MT$4</f>
        <v>15455.751599999998</v>
      </c>
      <c r="MR22" s="508">
        <f>'Proy 2022 vs 2019'!BQ21*MT$4</f>
        <v>10046.23854</v>
      </c>
      <c r="MS22" s="579"/>
      <c r="MT22" s="580">
        <f>MS22/MQ22</f>
        <v>0</v>
      </c>
      <c r="MU22" s="508">
        <f>'Proy 2022 vs 2019'!BP21*MX$4</f>
        <v>15455.751599999998</v>
      </c>
      <c r="MV22" s="508">
        <f>'Proy 2022 vs 2019'!BQ21*MX$4</f>
        <v>10046.23854</v>
      </c>
      <c r="MW22" s="579"/>
      <c r="MX22" s="580">
        <f>MW22/MU22</f>
        <v>0</v>
      </c>
      <c r="MY22" s="508">
        <f>'Proy 2022 vs 2019'!BP21*NB$4</f>
        <v>15455.751599999998</v>
      </c>
      <c r="MZ22" s="508">
        <f>'Proy 2022 vs 2019'!BQ21*NB$4</f>
        <v>10046.23854</v>
      </c>
      <c r="NA22" s="579"/>
      <c r="NB22" s="580">
        <f>NA22/MY22</f>
        <v>0</v>
      </c>
      <c r="NC22" s="508">
        <f>'Proy 2022 vs 2019'!BP21*NF$4</f>
        <v>15455.751599999998</v>
      </c>
      <c r="ND22" s="508">
        <f>'Proy 2022 vs 2019'!BQ21*NF$4</f>
        <v>10046.23854</v>
      </c>
      <c r="NE22" s="579"/>
      <c r="NF22" s="580">
        <f>NE22/NC22</f>
        <v>0</v>
      </c>
      <c r="NG22" s="508">
        <f>'Proy 2022 vs 2019'!BP21*NJ$4</f>
        <v>18031.710200000001</v>
      </c>
      <c r="NH22" s="508">
        <f>'Proy 2022 vs 2019'!BQ21*NJ$4</f>
        <v>11720.611630000001</v>
      </c>
      <c r="NI22" s="579"/>
      <c r="NJ22" s="580">
        <f>NI22/NG22</f>
        <v>0</v>
      </c>
      <c r="NK22" s="508">
        <f>'Proy 2022 vs 2019'!BP21*NN$4</f>
        <v>20607.668799999999</v>
      </c>
      <c r="NL22" s="508">
        <f>'Proy 2022 vs 2019'!BQ21*NN$4</f>
        <v>13394.98472</v>
      </c>
      <c r="NM22" s="579"/>
      <c r="NN22" s="580">
        <f>NM22/NK22</f>
        <v>0</v>
      </c>
      <c r="NO22" s="508">
        <f>'Proy 2022 vs 2019'!BP21*NR$4</f>
        <v>28335.544599999997</v>
      </c>
      <c r="NP22" s="508">
        <f>'Proy 2022 vs 2019'!BQ21*NR$4</f>
        <v>18418.10399</v>
      </c>
      <c r="NQ22" s="579"/>
      <c r="NR22" s="580">
        <f>NQ22/NO22</f>
        <v>0</v>
      </c>
      <c r="NS22" s="494">
        <f>MQ22+MU22+MY22+NC22+NG22+NK22+NO22</f>
        <v>128797.92999999998</v>
      </c>
      <c r="NT22" s="489">
        <f>MR22+MV22+MZ22+ND22+NH22+NL22+NP22</f>
        <v>83718.654500000004</v>
      </c>
      <c r="NU22" s="589">
        <f>MS22+MW22+NA22+NE22+NI22+NM22+NQ22</f>
        <v>0</v>
      </c>
      <c r="NV22" s="590">
        <f>NU22/NS22</f>
        <v>0</v>
      </c>
      <c r="NW22" s="508">
        <f>'Proy 2022 vs 2019'!BU21*NZ$4</f>
        <v>16397.151599999997</v>
      </c>
      <c r="NX22" s="508">
        <f>'Proy 2022 vs 2019'!BV21*NZ$4</f>
        <v>10658.14854</v>
      </c>
      <c r="NY22" s="579"/>
      <c r="NZ22" s="580">
        <f>NY22/NW22</f>
        <v>0</v>
      </c>
      <c r="OA22" s="508">
        <f>'Proy 2022 vs 2019'!BU21*OD$4</f>
        <v>16397.151599999997</v>
      </c>
      <c r="OB22" s="508">
        <f>'Proy 2022 vs 2019'!BV21*OD$4</f>
        <v>10658.14854</v>
      </c>
      <c r="OC22" s="579"/>
      <c r="OD22" s="580">
        <f>OC22/OA22</f>
        <v>0</v>
      </c>
      <c r="OE22" s="508">
        <f>'Proy 2022 vs 2019'!BU21*OH$4</f>
        <v>16397.151599999997</v>
      </c>
      <c r="OF22" s="508">
        <f>'Proy 2022 vs 2019'!BV21*OH$4</f>
        <v>10658.14854</v>
      </c>
      <c r="OG22" s="579"/>
      <c r="OH22" s="580">
        <f>OG22/OE22</f>
        <v>0</v>
      </c>
      <c r="OI22" s="508">
        <f>'Proy 2022 vs 2019'!BU21*OL$4</f>
        <v>16397.151599999997</v>
      </c>
      <c r="OJ22" s="508">
        <f>'Proy 2022 vs 2019'!BV21*OL$4</f>
        <v>10658.14854</v>
      </c>
      <c r="OK22" s="579"/>
      <c r="OL22" s="580">
        <f>OK22/OI22</f>
        <v>0</v>
      </c>
      <c r="OM22" s="508">
        <f>'Proy 2022 vs 2019'!BU21*OP$4</f>
        <v>19130.010200000001</v>
      </c>
      <c r="ON22" s="508">
        <f>'Proy 2022 vs 2019'!BV21*OP$4</f>
        <v>12434.506630000002</v>
      </c>
      <c r="OO22" s="579"/>
      <c r="OP22" s="580">
        <f>OO22/OM22</f>
        <v>0</v>
      </c>
      <c r="OQ22" s="508">
        <f>'Proy 2022 vs 2019'!BU21*OT$4</f>
        <v>21862.8688</v>
      </c>
      <c r="OR22" s="508">
        <f>'Proy 2022 vs 2019'!BV21*OT$4</f>
        <v>14210.864720000001</v>
      </c>
      <c r="OS22" s="579"/>
      <c r="OT22" s="580">
        <f>OS22/OQ22</f>
        <v>0</v>
      </c>
      <c r="OU22" s="508">
        <f>'Proy 2022 vs 2019'!BU21*OX$4</f>
        <v>30061.444599999999</v>
      </c>
      <c r="OV22" s="508">
        <f>'Proy 2022 vs 2019'!BV21*OX$4</f>
        <v>19539.938990000002</v>
      </c>
      <c r="OW22" s="579"/>
      <c r="OX22" s="580">
        <f>OW22/OU22</f>
        <v>0</v>
      </c>
      <c r="OY22" s="494">
        <f>NW22+OA22+OE22+OI22+OM22+OQ22+OU22</f>
        <v>136642.93</v>
      </c>
      <c r="OZ22" s="489">
        <f>NX22+OB22+OF22+OJ22+ON22+OR22+OV22</f>
        <v>88817.904500000004</v>
      </c>
      <c r="PA22" s="589">
        <f>NY22+OC22+OG22+OK22+OO22+OS22+OW22</f>
        <v>0</v>
      </c>
      <c r="PB22" s="590">
        <f>PA22/OY22</f>
        <v>0</v>
      </c>
      <c r="PC22" s="508">
        <f>'Proy 2022 vs 2019'!CE21*PF$4</f>
        <v>15461.237999999999</v>
      </c>
      <c r="PD22" s="508">
        <f>'Proy 2022 vs 2019'!CF21*PF$4</f>
        <v>10049.804699999999</v>
      </c>
      <c r="PE22" s="613"/>
      <c r="PF22" s="580">
        <f>PE22/PC22</f>
        <v>0</v>
      </c>
      <c r="PG22" s="508">
        <f>'Proy 2022 vs 2019'!CE21*PJ$4</f>
        <v>15461.237999999999</v>
      </c>
      <c r="PH22" s="508">
        <f>'Proy 2022 vs 2019'!CF21*PJ$4</f>
        <v>10049.804699999999</v>
      </c>
      <c r="PI22" s="579"/>
      <c r="PJ22" s="580">
        <f>PI22/PG22</f>
        <v>0</v>
      </c>
      <c r="PK22" s="508">
        <f>'Proy 2022 vs 2019'!CE21*PN$4</f>
        <v>15461.237999999999</v>
      </c>
      <c r="PL22" s="508">
        <f>'Proy 2022 vs 2019'!CF21*PN$4</f>
        <v>10049.804699999999</v>
      </c>
      <c r="PM22" s="579"/>
      <c r="PN22" s="580">
        <f>PM22/PK22</f>
        <v>0</v>
      </c>
      <c r="PO22" s="508">
        <f>'Proy 2022 vs 2019'!CE21*PR$4</f>
        <v>15461.237999999999</v>
      </c>
      <c r="PP22" s="508">
        <f>'Proy 2022 vs 2019'!CF21*PR$4</f>
        <v>10049.804699999999</v>
      </c>
      <c r="PQ22" s="579"/>
      <c r="PR22" s="580">
        <f>PQ22/PO22</f>
        <v>0</v>
      </c>
      <c r="PS22" s="508">
        <f>'Proy 2022 vs 2019'!CE21*PV$4</f>
        <v>18038.111000000001</v>
      </c>
      <c r="PT22" s="508">
        <f>'Proy 2022 vs 2019'!CF21*PV$4</f>
        <v>11724.772150000001</v>
      </c>
      <c r="PU22" s="579"/>
      <c r="PV22" s="580">
        <f>PU22/PS22</f>
        <v>0</v>
      </c>
      <c r="PW22" s="508">
        <f>'Proy 2022 vs 2019'!CE21*PZ$4</f>
        <v>20614.984</v>
      </c>
      <c r="PX22" s="508">
        <f>'Proy 2022 vs 2019'!CF21*PZ$4</f>
        <v>13399.739600000001</v>
      </c>
      <c r="PY22" s="579"/>
      <c r="PZ22" s="580">
        <f>PY22/PW22</f>
        <v>0</v>
      </c>
      <c r="QA22" s="508">
        <f>'Proy 2022 vs 2019'!CE21*QD$4</f>
        <v>28345.602999999999</v>
      </c>
      <c r="QB22" s="508">
        <f>'Proy 2022 vs 2019'!CF21*QD$4</f>
        <v>18424.641950000001</v>
      </c>
      <c r="QC22" s="579"/>
      <c r="QD22" s="580">
        <f>QC22/QA22</f>
        <v>0</v>
      </c>
      <c r="QE22" s="494">
        <f>PC22+PG22+PK22+PO22+PS22+PW22+QA22</f>
        <v>128843.65</v>
      </c>
      <c r="QF22" s="489">
        <f>PD22+PH22+PL22+PP22+PT22+PX22+QB22</f>
        <v>83748.372499999998</v>
      </c>
      <c r="QG22" s="670">
        <f>PE22+PI22+PM22+PQ22+PU22+PY22+QC22</f>
        <v>0</v>
      </c>
      <c r="QH22" s="663">
        <f>QG22/QE22</f>
        <v>0</v>
      </c>
      <c r="QI22" s="508">
        <f>'Proy 2022 vs 2019'!CJ21*QL$4</f>
        <v>16143.265199999998</v>
      </c>
      <c r="QJ22" s="508">
        <f>'Proy 2022 vs 2019'!CK21*QL$4</f>
        <v>10493.122379999999</v>
      </c>
      <c r="QK22" s="579"/>
      <c r="QL22" s="580">
        <f>QK22/QI22</f>
        <v>0</v>
      </c>
      <c r="QM22" s="508">
        <f>'Proy 2022 vs 2019'!CJ21*QP$4</f>
        <v>16143.265199999998</v>
      </c>
      <c r="QN22" s="508">
        <f>'Proy 2022 vs 2019'!CK21*QP$4</f>
        <v>10493.122379999999</v>
      </c>
      <c r="QO22" s="579"/>
      <c r="QP22" s="580">
        <f>QO22/QM22</f>
        <v>0</v>
      </c>
      <c r="QQ22" s="508">
        <f>'Proy 2022 vs 2019'!CJ21*QT$4</f>
        <v>16143.265199999998</v>
      </c>
      <c r="QR22" s="508">
        <f>'Proy 2022 vs 2019'!CK21*QT$4</f>
        <v>10493.122379999999</v>
      </c>
      <c r="QS22" s="579"/>
      <c r="QT22" s="580">
        <f>QS22/QQ22</f>
        <v>0</v>
      </c>
      <c r="QU22" s="508">
        <f>'Proy 2022 vs 2019'!CJ21*QX$4</f>
        <v>16143.265199999998</v>
      </c>
      <c r="QV22" s="508">
        <f>'Proy 2022 vs 2019'!CK21*QX$4</f>
        <v>10493.122379999999</v>
      </c>
      <c r="QW22" s="579"/>
      <c r="QX22" s="580">
        <f>QW22/QU22</f>
        <v>0</v>
      </c>
      <c r="QY22" s="508">
        <f>'Proy 2022 vs 2019'!CJ21*RB$4</f>
        <v>18833.809400000002</v>
      </c>
      <c r="QZ22" s="508">
        <f>'Proy 2022 vs 2019'!CK21*RB$4</f>
        <v>12241.976110000001</v>
      </c>
      <c r="RA22" s="579"/>
      <c r="RB22" s="580">
        <f>RA22/QY22</f>
        <v>0</v>
      </c>
      <c r="RC22" s="508">
        <f>'Proy 2022 vs 2019'!CJ21*RF$4</f>
        <v>21524.353599999999</v>
      </c>
      <c r="RD22" s="508">
        <f>'Proy 2022 vs 2019'!CK21*RF$4</f>
        <v>13990.82984</v>
      </c>
      <c r="RE22" s="579"/>
      <c r="RF22" s="580">
        <f>RE22/RC22</f>
        <v>0</v>
      </c>
      <c r="RG22" s="508">
        <f>'Proy 2022 vs 2019'!CJ21*RJ$4</f>
        <v>29595.986199999999</v>
      </c>
      <c r="RH22" s="508">
        <f>'Proy 2022 vs 2019'!CK21*RJ$4</f>
        <v>19237.391029999999</v>
      </c>
      <c r="RI22" s="579"/>
      <c r="RJ22" s="580">
        <f>RI22/RG22</f>
        <v>0</v>
      </c>
      <c r="RK22" s="494">
        <f>QI22+QM22+QQ22+QU22+QY22+RC22+RG22</f>
        <v>134527.21</v>
      </c>
      <c r="RL22" s="489">
        <f>QJ22+QN22+QR22+QV22+QZ22+RD22+RH22</f>
        <v>87442.686499999996</v>
      </c>
      <c r="RM22" s="671">
        <f>QK22+QO22+QS22+QW22+RA22+RE22+RI22</f>
        <v>0</v>
      </c>
      <c r="RN22" s="663">
        <f>RM22/RK22</f>
        <v>0</v>
      </c>
      <c r="RO22" s="508">
        <f>'Proy 2022 vs 2019'!CO21*RR$4</f>
        <v>15578.036399999999</v>
      </c>
      <c r="RP22" s="508">
        <f>'Proy 2022 vs 2019'!CP21*RR$4</f>
        <v>10125.723660000001</v>
      </c>
      <c r="RQ22" s="579"/>
      <c r="RR22" s="580">
        <f>RQ22/RO22</f>
        <v>0</v>
      </c>
      <c r="RS22" s="508">
        <f>'Proy 2022 vs 2019'!CO21*RV$4</f>
        <v>15578.036399999999</v>
      </c>
      <c r="RT22" s="508">
        <f>'Proy 2022 vs 2019'!CP21*RV$4</f>
        <v>10125.723660000001</v>
      </c>
      <c r="RU22" s="579"/>
      <c r="RV22" s="580">
        <f>RU22/RS22</f>
        <v>0</v>
      </c>
      <c r="RW22" s="508">
        <f>'Proy 2022 vs 2019'!CO21*RZ$4</f>
        <v>15578.036399999999</v>
      </c>
      <c r="RX22" s="508">
        <f>'Proy 2022 vs 2019'!CP21*RZ$4</f>
        <v>10125.723660000001</v>
      </c>
      <c r="RY22" s="579"/>
      <c r="RZ22" s="580">
        <f>RY22/RW22</f>
        <v>0</v>
      </c>
      <c r="SA22" s="508">
        <f>'Proy 2022 vs 2019'!CO21*SD$4</f>
        <v>15578.036399999999</v>
      </c>
      <c r="SB22" s="508">
        <f>'Proy 2022 vs 2019'!CP21*SD$4</f>
        <v>10125.723660000001</v>
      </c>
      <c r="SC22" s="579"/>
      <c r="SD22" s="580">
        <f>SC22/SA22</f>
        <v>0</v>
      </c>
      <c r="SE22" s="508">
        <f>'Proy 2022 vs 2019'!CO21*SH$4</f>
        <v>18174.375800000002</v>
      </c>
      <c r="SF22" s="508">
        <f>'Proy 2022 vs 2019'!CP21*SH$4</f>
        <v>11813.344270000001</v>
      </c>
      <c r="SG22" s="579"/>
      <c r="SH22" s="580">
        <f>SG22/SE22</f>
        <v>0</v>
      </c>
      <c r="SI22" s="508">
        <f>'Proy 2022 vs 2019'!CO21*SL$4</f>
        <v>20770.715200000002</v>
      </c>
      <c r="SJ22" s="508">
        <f>'Proy 2022 vs 2019'!CP21*SL$4</f>
        <v>13500.964880000001</v>
      </c>
      <c r="SK22" s="579"/>
      <c r="SL22" s="580">
        <f>SK22/SI22</f>
        <v>0</v>
      </c>
      <c r="SM22" s="508">
        <f>'Proy 2022 vs 2019'!CO21*SP$4</f>
        <v>28559.733400000001</v>
      </c>
      <c r="SN22" s="508">
        <f>'Proy 2022 vs 2019'!CP21*SP$4</f>
        <v>18563.826710000001</v>
      </c>
      <c r="SO22" s="579"/>
      <c r="SP22" s="580">
        <f>SO22/SM22</f>
        <v>0</v>
      </c>
      <c r="SQ22" s="494">
        <f>RO22+RS22+RW22+SA22+SE22+SI22+SM22</f>
        <v>129816.97</v>
      </c>
      <c r="SR22" s="489">
        <f>RP22+RT22+RX22+SB22+SF22+SJ22+SN22</f>
        <v>84381.030500000023</v>
      </c>
      <c r="SS22" s="671">
        <f>RQ22+RU22+RY22+SC22+SG22+SK22+SO22</f>
        <v>0</v>
      </c>
      <c r="ST22" s="663">
        <f>SS22/SQ22</f>
        <v>0</v>
      </c>
      <c r="SU22" s="508">
        <f>'Proy 2022 vs 2019'!CT21*SX$4</f>
        <v>18663.2268</v>
      </c>
      <c r="SV22" s="508">
        <f>'Proy 2022 vs 2019'!CU21*SX$4</f>
        <v>13997.420100000001</v>
      </c>
      <c r="SW22" s="579"/>
      <c r="SX22" s="580">
        <f>SW22/SU22</f>
        <v>0</v>
      </c>
      <c r="SY22" s="508">
        <f>'Proy 2022 vs 2019'!CT21*TB$4</f>
        <v>18663.2268</v>
      </c>
      <c r="SZ22" s="508">
        <f>'Proy 2022 vs 2019'!CU21*TB$4</f>
        <v>13997.420100000001</v>
      </c>
      <c r="TA22" s="579"/>
      <c r="TB22" s="580">
        <f>TA22/SY22</f>
        <v>0</v>
      </c>
      <c r="TC22" s="508">
        <f>'Proy 2022 vs 2019'!CT21*TF$4</f>
        <v>18663.2268</v>
      </c>
      <c r="TD22" s="508">
        <f>'Proy 2022 vs 2019'!CU21*TF$4</f>
        <v>13997.420100000001</v>
      </c>
      <c r="TE22" s="579"/>
      <c r="TF22" s="580">
        <f>TE22/TC22</f>
        <v>0</v>
      </c>
      <c r="TG22" s="508">
        <f>'Proy 2022 vs 2019'!CT21*TJ$4</f>
        <v>18663.2268</v>
      </c>
      <c r="TH22" s="508">
        <f>'Proy 2022 vs 2019'!CU21*TJ$4</f>
        <v>13997.420100000001</v>
      </c>
      <c r="TI22" s="579"/>
      <c r="TJ22" s="580">
        <f>TI22/TG22</f>
        <v>0</v>
      </c>
      <c r="TK22" s="508">
        <f>'Proy 2022 vs 2019'!CT21*TN$4</f>
        <v>21773.764600000002</v>
      </c>
      <c r="TL22" s="508">
        <f>'Proy 2022 vs 2019'!CU21*TN$4</f>
        <v>16330.323450000004</v>
      </c>
      <c r="TM22" s="579"/>
      <c r="TN22" s="580">
        <f>TM22/TK22</f>
        <v>0</v>
      </c>
      <c r="TO22" s="508">
        <f>'Proy 2022 vs 2019'!CT21*TR$4</f>
        <v>24884.302400000004</v>
      </c>
      <c r="TP22" s="508">
        <f>'Proy 2022 vs 2019'!CU21*TR$4</f>
        <v>18663.2268</v>
      </c>
      <c r="TQ22" s="579"/>
      <c r="TR22" s="580">
        <f>TQ22/TO22</f>
        <v>0</v>
      </c>
      <c r="TS22" s="508">
        <f>'Proy 2022 vs 2019'!CT21*TV$4</f>
        <v>34215.915800000002</v>
      </c>
      <c r="TT22" s="508">
        <f>'Proy 2022 vs 2019'!CU21*TV$4</f>
        <v>25661.936850000002</v>
      </c>
      <c r="TU22" s="579"/>
      <c r="TV22" s="580">
        <f>TU22/TS22</f>
        <v>0</v>
      </c>
      <c r="TW22" s="494">
        <f>SU22+SY22+TC22+TG22+TK22+TO22+TS22</f>
        <v>155526.89000000001</v>
      </c>
      <c r="TX22" s="489">
        <f>SV22+SZ22+TD22+TH22+TL22+TP22+TT22</f>
        <v>116645.16750000001</v>
      </c>
      <c r="TY22" s="662">
        <f>SW22+TA22+TE22+TI22+TM22+TQ22+TU22</f>
        <v>0</v>
      </c>
      <c r="TZ22" s="663">
        <f>TY22/TW22</f>
        <v>0</v>
      </c>
      <c r="UA22" s="508">
        <f>'Proy 2022 vs 2019'!DD21*UD$4</f>
        <v>20795.240400000002</v>
      </c>
      <c r="UB22" s="508">
        <f>'Proy 2022 vs 2019'!DE21*UD$4</f>
        <v>8734.0009680000021</v>
      </c>
      <c r="UC22" s="613"/>
      <c r="UD22" s="580">
        <f>UC22/UA22</f>
        <v>0</v>
      </c>
      <c r="UE22" s="508">
        <f>'Proy 2022 vs 2019'!DD21*UH$4</f>
        <v>20795.240400000002</v>
      </c>
      <c r="UF22" s="508">
        <f>'Proy 2022 vs 2019'!DE21*UH$4</f>
        <v>8734.0009680000021</v>
      </c>
      <c r="UG22" s="579"/>
      <c r="UH22" s="580">
        <f>UG22/UE22</f>
        <v>0</v>
      </c>
      <c r="UI22" s="508">
        <f>'Proy 2022 vs 2019'!DD21*UL$4</f>
        <v>20795.240400000002</v>
      </c>
      <c r="UJ22" s="508">
        <f>'Proy 2022 vs 2019'!DE21*UL$4</f>
        <v>8734.0009680000021</v>
      </c>
      <c r="UK22" s="579"/>
      <c r="UL22" s="580">
        <f>UK22/UI22</f>
        <v>0</v>
      </c>
      <c r="UM22" s="508">
        <f>'Proy 2022 vs 2019'!DD21*UP$4</f>
        <v>20795.240400000002</v>
      </c>
      <c r="UN22" s="508">
        <f>'Proy 2022 vs 2019'!DE21*UP$4</f>
        <v>8734.0009680000021</v>
      </c>
      <c r="UO22" s="579"/>
      <c r="UP22" s="580">
        <f>UO22/UM22</f>
        <v>0</v>
      </c>
      <c r="UQ22" s="508">
        <f>'Proy 2022 vs 2019'!DD21*UT$4</f>
        <v>24261.113800000003</v>
      </c>
      <c r="UR22" s="508">
        <f>'Proy 2022 vs 2019'!DE21*UT$4</f>
        <v>10189.667796000003</v>
      </c>
      <c r="US22" s="579"/>
      <c r="UT22" s="580">
        <f>US22/UQ22</f>
        <v>0</v>
      </c>
      <c r="UU22" s="508">
        <f>'Proy 2022 vs 2019'!DD21*UX$4</f>
        <v>27726.987200000003</v>
      </c>
      <c r="UV22" s="508">
        <f>'Proy 2022 vs 2019'!DE21*UX$4</f>
        <v>11645.334624000003</v>
      </c>
      <c r="UW22" s="579"/>
      <c r="UX22" s="580">
        <f>UW22/UU22</f>
        <v>0</v>
      </c>
      <c r="UY22" s="508">
        <f>'Proy 2022 vs 2019'!DD21*VB$4</f>
        <v>38124.607400000001</v>
      </c>
      <c r="UZ22" s="508">
        <f>'Proy 2022 vs 2019'!DE21*VB$4</f>
        <v>16012.335108000005</v>
      </c>
      <c r="VA22" s="579"/>
      <c r="VB22" s="580">
        <f>VA22/UY22</f>
        <v>0</v>
      </c>
      <c r="VC22" s="494">
        <f>UA22+UE22+UI22+UM22+UQ22+UU22+UY22</f>
        <v>173293.67</v>
      </c>
      <c r="VD22" s="489">
        <f>UB22+UF22+UJ22+UN22+UR22+UV22+UZ22</f>
        <v>72783.341400000019</v>
      </c>
      <c r="VE22" s="637">
        <f>UC22+UG22+UK22+UO22+US22+UW22+VA22</f>
        <v>0</v>
      </c>
      <c r="VF22" s="639">
        <f>VE22/VC22</f>
        <v>0</v>
      </c>
      <c r="VG22" s="508">
        <f>'Proy 2022 vs 2019'!DI21*VJ$4</f>
        <v>16430.636399999999</v>
      </c>
      <c r="VH22" s="508">
        <f>'Proy 2022 vs 2019'!DJ21*VJ$4</f>
        <v>15970.5785808</v>
      </c>
      <c r="VI22" s="579"/>
      <c r="VJ22" s="580">
        <f>VI22/VG22</f>
        <v>0</v>
      </c>
      <c r="VK22" s="508">
        <f>'Proy 2022 vs 2019'!DI21*VN$4</f>
        <v>16430.636399999999</v>
      </c>
      <c r="VL22" s="508">
        <f>'Proy 2022 vs 2019'!DJ21*VN$4</f>
        <v>15970.5785808</v>
      </c>
      <c r="VM22" s="579"/>
      <c r="VN22" s="580">
        <f>VM22/VK22</f>
        <v>0</v>
      </c>
      <c r="VO22" s="508">
        <f>'Proy 2022 vs 2019'!DI21*VR$4</f>
        <v>16430.636399999999</v>
      </c>
      <c r="VP22" s="508">
        <f>'Proy 2022 vs 2019'!DJ21*VR$4</f>
        <v>15970.5785808</v>
      </c>
      <c r="VQ22" s="579"/>
      <c r="VR22" s="580">
        <f>VQ22/VO22</f>
        <v>0</v>
      </c>
      <c r="VS22" s="508">
        <f>'Proy 2022 vs 2019'!DI21*VV$4</f>
        <v>16430.636399999999</v>
      </c>
      <c r="VT22" s="508">
        <f>'Proy 2022 vs 2019'!DJ21*VV$4</f>
        <v>15970.5785808</v>
      </c>
      <c r="VU22" s="579"/>
      <c r="VV22" s="580">
        <f>VU22/VS22</f>
        <v>0</v>
      </c>
      <c r="VW22" s="508">
        <f>'Proy 2022 vs 2019'!DI21*VZ$4</f>
        <v>19169.075800000002</v>
      </c>
      <c r="VX22" s="508">
        <f>'Proy 2022 vs 2019'!DJ21*VZ$4</f>
        <v>18632.341677600001</v>
      </c>
      <c r="VY22" s="579"/>
      <c r="VZ22" s="580">
        <f>VY22/VW22</f>
        <v>0</v>
      </c>
      <c r="WA22" s="508">
        <f>'Proy 2022 vs 2019'!DI21*WD$4</f>
        <v>21907.515200000002</v>
      </c>
      <c r="WB22" s="508">
        <f>'Proy 2022 vs 2019'!DJ21*WD$4</f>
        <v>21294.104774400002</v>
      </c>
      <c r="WC22" s="579"/>
      <c r="WD22" s="580">
        <f>WC22/WA22</f>
        <v>0</v>
      </c>
      <c r="WE22" s="508">
        <f>'Proy 2022 vs 2019'!DI21*WH$4</f>
        <v>30122.8334</v>
      </c>
      <c r="WF22" s="508">
        <f>'Proy 2022 vs 2019'!DJ21*WH$4</f>
        <v>29279.394064800003</v>
      </c>
      <c r="WG22" s="579"/>
      <c r="WH22" s="580">
        <f>WG22/WE22</f>
        <v>0</v>
      </c>
      <c r="WI22" s="494">
        <f>VG22+VK22+VO22+VS22+VW22+WA22+WE22</f>
        <v>136921.97</v>
      </c>
      <c r="WJ22" s="489">
        <f>VH22+VL22+VP22+VT22+VX22+WB22+WF22</f>
        <v>133088.15484</v>
      </c>
      <c r="WK22" s="643">
        <f>VI22+VM22+VQ22+VU22+VY22+WC22+WG22</f>
        <v>0</v>
      </c>
      <c r="WL22" s="639">
        <f>WK22/WI22</f>
        <v>0</v>
      </c>
      <c r="WM22" s="508">
        <f>'Proy 2022 vs 2019'!DN21*WP$4</f>
        <v>13446.760799999998</v>
      </c>
      <c r="WN22" s="508">
        <f>'Proy 2022 vs 2019'!DO21*WP$4</f>
        <v>8740.3945199999998</v>
      </c>
      <c r="WO22" s="579"/>
      <c r="WP22" s="580">
        <f>WO22/WM22</f>
        <v>0</v>
      </c>
      <c r="WQ22" s="508">
        <f>'Proy 2022 vs 2019'!DN21*WT$4</f>
        <v>13446.760799999998</v>
      </c>
      <c r="WR22" s="508">
        <f>'Proy 2022 vs 2019'!DO21*WT$4</f>
        <v>8740.3945199999998</v>
      </c>
      <c r="WS22" s="579"/>
      <c r="WT22" s="580">
        <f>WS22/WQ22</f>
        <v>0</v>
      </c>
      <c r="WU22" s="508">
        <f>'Proy 2022 vs 2019'!DN21*WX$4</f>
        <v>13446.760799999998</v>
      </c>
      <c r="WV22" s="508">
        <f>'Proy 2022 vs 2019'!DO21*WX$4</f>
        <v>8740.3945199999998</v>
      </c>
      <c r="WW22" s="579"/>
      <c r="WX22" s="580">
        <f>WW22/WU22</f>
        <v>0</v>
      </c>
      <c r="WY22" s="508">
        <f>'Proy 2022 vs 2019'!DN21*XB$4</f>
        <v>13446.760799999998</v>
      </c>
      <c r="WZ22" s="508">
        <f>'Proy 2022 vs 2019'!DO21*XB$4</f>
        <v>8740.3945199999998</v>
      </c>
      <c r="XA22" s="579"/>
      <c r="XB22" s="580">
        <f>XA22/WY22</f>
        <v>0</v>
      </c>
      <c r="XC22" s="508">
        <f>'Proy 2022 vs 2019'!DN21*XF$4</f>
        <v>15687.887600000002</v>
      </c>
      <c r="XD22" s="508">
        <f>'Proy 2022 vs 2019'!DO21*XF$4</f>
        <v>10197.12694</v>
      </c>
      <c r="XE22" s="579"/>
      <c r="XF22" s="580">
        <f>XE22/XC22</f>
        <v>0</v>
      </c>
      <c r="XG22" s="508">
        <f>'Proy 2022 vs 2019'!DN21*XJ$4</f>
        <v>17929.0144</v>
      </c>
      <c r="XH22" s="508">
        <f>'Proy 2022 vs 2019'!DO21*XJ$4</f>
        <v>11653.85936</v>
      </c>
      <c r="XI22" s="579"/>
      <c r="XJ22" s="580">
        <f>XI22/XG22</f>
        <v>0</v>
      </c>
      <c r="XK22" s="508">
        <f>'Proy 2022 vs 2019'!DN21*XN$4</f>
        <v>24652.394799999998</v>
      </c>
      <c r="XL22" s="508">
        <f>'Proy 2022 vs 2019'!DO21*XN$4</f>
        <v>16024.056619999999</v>
      </c>
      <c r="XM22" s="579"/>
      <c r="XN22" s="580">
        <f>XM22/XK22</f>
        <v>0</v>
      </c>
      <c r="XO22" s="494">
        <f>WM22+WQ22+WU22+WY22+XC22+XG22+XK22</f>
        <v>112056.34</v>
      </c>
      <c r="XP22" s="489">
        <f>WN22+WR22+WV22+WZ22+XD22+XH22+XL22</f>
        <v>72836.620999999999</v>
      </c>
      <c r="XQ22" s="643">
        <f>WO22+WS22+WW22+XA22+XE22+XI22+XM22</f>
        <v>0</v>
      </c>
      <c r="XR22" s="639">
        <f>XQ22/XO22</f>
        <v>0</v>
      </c>
      <c r="XS22" s="508">
        <f>'Proy 2022 vs 2019'!DS21*XV$4</f>
        <v>14208.141599999999</v>
      </c>
      <c r="XT22" s="508">
        <f>'Proy 2022 vs 2019'!DT21*XV$4</f>
        <v>9235.2920399999985</v>
      </c>
      <c r="XU22" s="579"/>
      <c r="XV22" s="580">
        <f>XU22/XS22</f>
        <v>0</v>
      </c>
      <c r="XW22" s="508">
        <f>'Proy 2022 vs 2019'!DS21*XZ$4</f>
        <v>14208.141599999999</v>
      </c>
      <c r="XX22" s="508">
        <f>'Proy 2022 vs 2019'!DT21*XZ$4</f>
        <v>9235.2920399999985</v>
      </c>
      <c r="XY22" s="579"/>
      <c r="XZ22" s="580">
        <f>XY22/XW22</f>
        <v>0</v>
      </c>
      <c r="YA22" s="508">
        <f>'Proy 2022 vs 2019'!DS21*YD$4</f>
        <v>14208.141599999999</v>
      </c>
      <c r="YB22" s="508">
        <f>'Proy 2022 vs 2019'!DT21*YD$4</f>
        <v>9235.2920399999985</v>
      </c>
      <c r="YC22" s="579"/>
      <c r="YD22" s="580">
        <f>YC22/YA22</f>
        <v>0</v>
      </c>
      <c r="YE22" s="508">
        <f>'Proy 2022 vs 2019'!DS21*YH$4</f>
        <v>14208.141599999999</v>
      </c>
      <c r="YF22" s="508">
        <f>'Proy 2022 vs 2019'!DT21*YH$4</f>
        <v>9235.2920399999985</v>
      </c>
      <c r="YG22" s="579"/>
      <c r="YH22" s="580">
        <f>YG22/YE22</f>
        <v>0</v>
      </c>
      <c r="YI22" s="508">
        <f>'Proy 2022 vs 2019'!DS21*YL$4</f>
        <v>16576.165199999999</v>
      </c>
      <c r="YJ22" s="508">
        <f>'Proy 2022 vs 2019'!DT21*YL$4</f>
        <v>10774.507379999999</v>
      </c>
      <c r="YK22" s="579"/>
      <c r="YL22" s="580">
        <f>YK22/YI22</f>
        <v>0</v>
      </c>
      <c r="YM22" s="508">
        <f>'Proy 2022 vs 2019'!DS21*YP$4</f>
        <v>18944.1888</v>
      </c>
      <c r="YN22" s="508">
        <f>'Proy 2022 vs 2019'!DT21*YP$4</f>
        <v>12313.72272</v>
      </c>
      <c r="YO22" s="579"/>
      <c r="YP22" s="580">
        <f>YO22/YM22</f>
        <v>0</v>
      </c>
      <c r="YQ22" s="508">
        <f>'Proy 2022 vs 2019'!DS21*YT$4</f>
        <v>26048.259599999998</v>
      </c>
      <c r="YR22" s="508">
        <f>'Proy 2022 vs 2019'!DT21*YT$4</f>
        <v>16931.368739999998</v>
      </c>
      <c r="YS22" s="579"/>
      <c r="YT22" s="580">
        <f>YS22/YQ22</f>
        <v>0</v>
      </c>
      <c r="YU22" s="494">
        <f>XS22+XW22+YA22+YE22+YI22+YM22+YQ22</f>
        <v>118401.18</v>
      </c>
      <c r="YV22" s="489">
        <f>XT22+XX22+YB22+YF22+YJ22+YN22+YR22</f>
        <v>76960.766999999993</v>
      </c>
      <c r="YW22" s="648">
        <f>XU22+XY22+YC22+YG22+YK22+YO22+YS22</f>
        <v>0</v>
      </c>
      <c r="YX22" s="639">
        <f>YW22/YU22</f>
        <v>0</v>
      </c>
      <c r="YY22" s="710">
        <f>'Proy 2022 vs 2019'!EC21*ZB$4</f>
        <v>15836.893199999999</v>
      </c>
      <c r="YZ22" s="710">
        <f>'Proy 2022 vs 2019'!ED21*ZB$4</f>
        <v>14253.203879999999</v>
      </c>
      <c r="ZA22" s="613"/>
      <c r="ZB22" s="580">
        <f>ZA22/YY22</f>
        <v>0</v>
      </c>
      <c r="ZC22" s="508">
        <f>'Proy 2022 vs 2019'!EC21*ZF$4</f>
        <v>15836.893199999999</v>
      </c>
      <c r="ZD22" s="508">
        <f>'Proy 2022 vs 2019'!ED21*ZF$4</f>
        <v>14253.203879999999</v>
      </c>
      <c r="ZE22" s="613"/>
      <c r="ZF22" s="580">
        <f>ZE22/ZC22</f>
        <v>0</v>
      </c>
      <c r="ZG22" s="508">
        <f>'Proy 2022 vs 2019'!EC21*ZJ$4</f>
        <v>15836.893199999999</v>
      </c>
      <c r="ZH22" s="508">
        <f>'Proy 2022 vs 2019'!ED21*ZJ$4</f>
        <v>14253.203879999999</v>
      </c>
      <c r="ZI22" s="613"/>
      <c r="ZJ22" s="580">
        <f>ZI22/ZG22</f>
        <v>0</v>
      </c>
      <c r="ZK22" s="508">
        <f>'Proy 2022 vs 2019'!EC21*ZN$4</f>
        <v>15836.893199999999</v>
      </c>
      <c r="ZL22" s="508">
        <f>'Proy 2022 vs 2019'!ED21*ZN$4</f>
        <v>14253.203879999999</v>
      </c>
      <c r="ZM22" s="613"/>
      <c r="ZN22" s="580">
        <f>ZM22/ZK22</f>
        <v>0</v>
      </c>
      <c r="ZO22" s="508">
        <f>'Proy 2022 vs 2019'!EC21*ZR$4</f>
        <v>18476.375400000001</v>
      </c>
      <c r="ZP22" s="508">
        <f>'Proy 2022 vs 2019'!ED21*ZR$4</f>
        <v>16628.737860000001</v>
      </c>
      <c r="ZQ22" s="613"/>
      <c r="ZR22" s="580">
        <f>ZQ22/ZO22</f>
        <v>0</v>
      </c>
      <c r="ZS22" s="508">
        <f>'Proy 2022 vs 2019'!EC21*ZV$4</f>
        <v>21115.857599999999</v>
      </c>
      <c r="ZT22" s="508">
        <f>'Proy 2022 vs 2019'!ED21*ZV$4</f>
        <v>19004.271839999998</v>
      </c>
      <c r="ZU22" s="613"/>
      <c r="ZV22" s="580">
        <f>ZU22/ZS22</f>
        <v>0</v>
      </c>
      <c r="ZW22" s="508">
        <f>'Proy 2022 vs 2019'!EC21*ZZ$4</f>
        <v>29034.304199999999</v>
      </c>
      <c r="ZX22" s="508">
        <f>'Proy 2022 vs 2019'!ED21*ZZ$4</f>
        <v>26130.873779999998</v>
      </c>
      <c r="ZY22" s="613"/>
      <c r="ZZ22" s="580">
        <f>ZY22/ZW22</f>
        <v>0</v>
      </c>
      <c r="AAA22" s="494">
        <f>YY22+ZC22+ZG22+ZK22+ZO22+ZS22+ZW22</f>
        <v>131974.10999999999</v>
      </c>
      <c r="AAB22" s="489">
        <f>YZ22+ZD22+ZH22+ZL22+ZP22+ZT22+ZX22</f>
        <v>118776.69899999999</v>
      </c>
      <c r="AAC22" s="607">
        <f>ZA22+ZE22+ZI22+ZM22+ZQ22+ZU22+ZY22</f>
        <v>0</v>
      </c>
      <c r="AAD22" s="590">
        <f>AAC22/AAA22</f>
        <v>0</v>
      </c>
      <c r="AAE22" s="508">
        <f>'Proy 2022 vs 2019'!EH21*AAH$4</f>
        <v>16803.249599999999</v>
      </c>
      <c r="AAF22" s="508">
        <f>'Proy 2022 vs 2019'!EI21*AAH$4</f>
        <v>15122.924639999997</v>
      </c>
      <c r="AAG22" s="579"/>
      <c r="AAH22" s="580">
        <f>AAG22/AAE22</f>
        <v>0</v>
      </c>
      <c r="AAI22" s="508">
        <f>'Proy 2022 vs 2019'!EH21*AAL$4</f>
        <v>16803.249599999999</v>
      </c>
      <c r="AAJ22" s="508">
        <f>'Proy 2022 vs 2019'!EI21*AAL$4</f>
        <v>15122.924639999997</v>
      </c>
      <c r="AAK22" s="579"/>
      <c r="AAL22" s="580">
        <f>AAK22/AAI22</f>
        <v>0</v>
      </c>
      <c r="AAM22" s="508">
        <f>'Proy 2022 vs 2019'!EH21*AAP$4</f>
        <v>16803.249599999999</v>
      </c>
      <c r="AAN22" s="508">
        <f>'Proy 2022 vs 2019'!EI21*AAP$4</f>
        <v>15122.924639999997</v>
      </c>
      <c r="AAO22" s="579"/>
      <c r="AAP22" s="580">
        <f>AAO22/AAM22</f>
        <v>0</v>
      </c>
      <c r="AAQ22" s="508">
        <f>'Proy 2022 vs 2019'!EH21*AAT$4</f>
        <v>16803.249599999999</v>
      </c>
      <c r="AAR22" s="508">
        <f>'Proy 2022 vs 2019'!EI21*AAT$4</f>
        <v>15122.924639999997</v>
      </c>
      <c r="AAS22" s="579"/>
      <c r="AAT22" s="580">
        <f>AAS22/AAQ22</f>
        <v>0</v>
      </c>
      <c r="AAU22" s="508">
        <f>'Proy 2022 vs 2019'!EH21*AAX$4</f>
        <v>19603.7912</v>
      </c>
      <c r="AAV22" s="508">
        <f>'Proy 2022 vs 2019'!EI21*AAX$4</f>
        <v>17643.412080000002</v>
      </c>
      <c r="AAW22" s="579"/>
      <c r="AAX22" s="580">
        <f>AAW22/AAU22</f>
        <v>0</v>
      </c>
      <c r="AAY22" s="508">
        <f>'Proy 2022 vs 2019'!EH21*ABB$4</f>
        <v>22404.3328</v>
      </c>
      <c r="AAZ22" s="508">
        <f>'Proy 2022 vs 2019'!EI21*ABB$4</f>
        <v>20163.899519999999</v>
      </c>
      <c r="ABA22" s="579"/>
      <c r="ABB22" s="580">
        <f>ABA22/AAY22</f>
        <v>0</v>
      </c>
      <c r="ABC22" s="508">
        <f>'Proy 2022 vs 2019'!EH21*ABF$4</f>
        <v>30805.957599999998</v>
      </c>
      <c r="ABD22" s="508">
        <f>'Proy 2022 vs 2019'!EI21*ABF$4</f>
        <v>27725.361839999998</v>
      </c>
      <c r="ABE22" s="579"/>
      <c r="ABF22" s="580">
        <f>ABE22/ABC22</f>
        <v>0</v>
      </c>
      <c r="ABG22" s="494">
        <f>AAE22+AAI22+AAM22+AAQ22+AAU22+AAY22+ABC22</f>
        <v>140027.07999999999</v>
      </c>
      <c r="ABH22" s="489">
        <f>AAF22+AAJ22+AAN22+AAR22+AAV22+AAZ22+ABD22</f>
        <v>126024.372</v>
      </c>
      <c r="ABI22" s="608">
        <f>AAG22+AAK22+AAO22+AAS22+AAW22+ABA22+ABE22</f>
        <v>0</v>
      </c>
      <c r="ABJ22" s="590">
        <f>ABI22/ABG22</f>
        <v>0</v>
      </c>
      <c r="ABK22" s="508">
        <f>'Proy 2022 vs 2019'!EM21*ABN$4</f>
        <v>18917.859599999996</v>
      </c>
      <c r="ABL22" s="508">
        <f>'Proy 2022 vs 2019'!EN21*ABN$4</f>
        <v>17026.073639999999</v>
      </c>
      <c r="ABM22" s="579"/>
      <c r="ABN22" s="580">
        <f>ABM22/ABK22</f>
        <v>0</v>
      </c>
      <c r="ABO22" s="508">
        <f>'Proy 2022 vs 2019'!EM21*ABR$4</f>
        <v>18917.859599999996</v>
      </c>
      <c r="ABP22" s="508">
        <f>'Proy 2022 vs 2019'!EN21*ABR$4</f>
        <v>17026.073639999999</v>
      </c>
      <c r="ABQ22" s="579"/>
      <c r="ABR22" s="580">
        <f>ABQ22/ABO22</f>
        <v>0</v>
      </c>
      <c r="ABS22" s="508">
        <f>'Proy 2022 vs 2019'!EM21*ABV$4</f>
        <v>18917.859599999996</v>
      </c>
      <c r="ABT22" s="508">
        <f>'Proy 2022 vs 2019'!EN21*ABV$4</f>
        <v>17026.073639999999</v>
      </c>
      <c r="ABU22" s="579"/>
      <c r="ABV22" s="580">
        <f>ABU22/ABS22</f>
        <v>0</v>
      </c>
      <c r="ABW22" s="508">
        <f>'Proy 2022 vs 2019'!EM21*ABZ$4</f>
        <v>18917.859599999996</v>
      </c>
      <c r="ABX22" s="508">
        <f>'Proy 2022 vs 2019'!EN21*ABZ$4</f>
        <v>17026.073639999999</v>
      </c>
      <c r="ABY22" s="579"/>
      <c r="ABZ22" s="580">
        <f>ABY22/ABW22</f>
        <v>0</v>
      </c>
      <c r="ACA22" s="508">
        <f>'Proy 2022 vs 2019'!EM21*ACD$4</f>
        <v>22070.836200000002</v>
      </c>
      <c r="ACB22" s="508">
        <f>'Proy 2022 vs 2019'!EN21*ACD$4</f>
        <v>19863.75258</v>
      </c>
      <c r="ACC22" s="579"/>
      <c r="ACD22" s="580">
        <f>ACC22/ACA22</f>
        <v>0</v>
      </c>
      <c r="ACE22" s="508">
        <f>'Proy 2022 vs 2019'!EM21*ACH$4</f>
        <v>25223.8128</v>
      </c>
      <c r="ACF22" s="508">
        <f>'Proy 2022 vs 2019'!EN21*ACH$4</f>
        <v>22701.431519999998</v>
      </c>
      <c r="ACG22" s="579"/>
      <c r="ACH22" s="580">
        <f>ACG22/ACE22</f>
        <v>0</v>
      </c>
      <c r="ACI22" s="508">
        <f>'Proy 2022 vs 2019'!EM21*ACL$4</f>
        <v>34682.742599999998</v>
      </c>
      <c r="ACJ22" s="508">
        <f>'Proy 2022 vs 2019'!EN21*ACL$4</f>
        <v>31214.468339999996</v>
      </c>
      <c r="ACK22" s="579"/>
      <c r="ACL22" s="580">
        <f>ACK22/ACI22</f>
        <v>0</v>
      </c>
      <c r="ACM22" s="494">
        <f>ABK22+ABO22+ABS22+ABW22+ACA22+ACE22+ACI22</f>
        <v>157648.82999999999</v>
      </c>
      <c r="ACN22" s="489">
        <f>ABL22+ABP22+ABT22+ABX22+ACB22+ACF22+ACJ22</f>
        <v>141883.94699999999</v>
      </c>
      <c r="ACO22" s="608">
        <f>ABM22+ABQ22+ABU22+ABY22+ACC22+ACG22+ACK22</f>
        <v>0</v>
      </c>
      <c r="ACP22" s="590">
        <f>ACO22/ACM22</f>
        <v>0</v>
      </c>
      <c r="ACQ22" s="508">
        <f>'Proy 2022 vs 2019'!ER21*ACT$4</f>
        <v>16622.052</v>
      </c>
      <c r="ACR22" s="508">
        <f>'Proy 2022 vs 2019'!ES21*ACT$4</f>
        <v>14959.846800000001</v>
      </c>
      <c r="ACS22" s="579"/>
      <c r="ACT22" s="580">
        <f>ACS22/ACQ22</f>
        <v>0</v>
      </c>
      <c r="ACU22" s="508">
        <f>'Proy 2022 vs 2019'!ER21*ACX$4</f>
        <v>16622.052</v>
      </c>
      <c r="ACV22" s="508">
        <f>'Proy 2022 vs 2019'!ES21*ACX$4</f>
        <v>14959.846800000001</v>
      </c>
      <c r="ACW22" s="579"/>
      <c r="ACX22" s="580">
        <f>ACW22/ACU22</f>
        <v>0</v>
      </c>
      <c r="ACY22" s="508">
        <f>'Proy 2022 vs 2019'!ER21*ADB$4</f>
        <v>16622.052</v>
      </c>
      <c r="ACZ22" s="508">
        <f>'Proy 2022 vs 2019'!ES21*ADB$4</f>
        <v>14959.846800000001</v>
      </c>
      <c r="ADA22" s="579"/>
      <c r="ADB22" s="580">
        <f>ADA22/ACY22</f>
        <v>0</v>
      </c>
      <c r="ADC22" s="508">
        <f>'Proy 2022 vs 2019'!ER21*ADF$4</f>
        <v>16622.052</v>
      </c>
      <c r="ADD22" s="508">
        <f>'Proy 2022 vs 2019'!ES21*ADF$4</f>
        <v>14959.846800000001</v>
      </c>
      <c r="ADE22" s="579"/>
      <c r="ADF22" s="580">
        <f>ADE22/ADC22</f>
        <v>0</v>
      </c>
      <c r="ADG22" s="508">
        <f>'Proy 2022 vs 2019'!ER21*ADJ$4</f>
        <v>19392.394000000004</v>
      </c>
      <c r="ADH22" s="508">
        <f>'Proy 2022 vs 2019'!ES21*ADJ$4</f>
        <v>17453.154600000005</v>
      </c>
      <c r="ADI22" s="579"/>
      <c r="ADJ22" s="580">
        <f>ADI22/ADG22</f>
        <v>0</v>
      </c>
      <c r="ADK22" s="508">
        <f>'Proy 2022 vs 2019'!ER21*ADN$4</f>
        <v>22162.736000000001</v>
      </c>
      <c r="ADL22" s="508">
        <f>'Proy 2022 vs 2019'!ES21*ADN$4</f>
        <v>19946.462400000004</v>
      </c>
      <c r="ADM22" s="579"/>
      <c r="ADN22" s="580">
        <f>ADM22/ADK22</f>
        <v>0</v>
      </c>
      <c r="ADO22" s="508">
        <f>'Proy 2022 vs 2019'!ER21*ADR$4</f>
        <v>30473.762000000002</v>
      </c>
      <c r="ADP22" s="508">
        <f>'Proy 2022 vs 2019'!ES21*ADR$4</f>
        <v>27426.385800000004</v>
      </c>
      <c r="ADQ22" s="579"/>
      <c r="ADR22" s="580">
        <f>ADQ22/ADO22</f>
        <v>0</v>
      </c>
      <c r="ADS22" s="494">
        <f>ACQ22+ACU22+ACY22+ADC22+ADG22+ADK22+ADO22</f>
        <v>138517.1</v>
      </c>
      <c r="ADT22" s="489">
        <f>ACR22+ACV22+ACZ22+ADD22+ADH22+ADL22+ADP22</f>
        <v>124665.39000000001</v>
      </c>
      <c r="ADU22" s="589">
        <f>ACS22+ACW22+ADA22+ADE22+ADI22+ADM22+ADQ22</f>
        <v>0</v>
      </c>
      <c r="ADV22" s="590">
        <f>ADU22/ADS22</f>
        <v>0</v>
      </c>
      <c r="ADW22" s="508">
        <f>'Proy 2022 vs 2019'!EW21*ADZ$4</f>
        <v>16604.584800000001</v>
      </c>
      <c r="ADX22" s="508">
        <f>'Proy 2022 vs 2019'!EX21*ADZ$4</f>
        <v>14944.126320000001</v>
      </c>
      <c r="ADY22" s="579"/>
      <c r="ADZ22" s="580">
        <f>ADY22/ADW22</f>
        <v>0</v>
      </c>
      <c r="AEA22" s="508">
        <f>'Proy 2022 vs 2019'!EW21*AED$4</f>
        <v>16604.584800000001</v>
      </c>
      <c r="AEB22" s="508">
        <f>'Proy 2022 vs 2019'!EX21*AED$4</f>
        <v>14944.126320000001</v>
      </c>
      <c r="AEC22" s="579"/>
      <c r="AED22" s="580">
        <f>AEC22/AEA22</f>
        <v>0</v>
      </c>
      <c r="AEE22" s="508">
        <f>'Proy 2022 vs 2019'!EW21*AEH$4</f>
        <v>16604.584800000001</v>
      </c>
      <c r="AEF22" s="508">
        <f>'Proy 2022 vs 2019'!EX21*AEH$4</f>
        <v>14944.126320000001</v>
      </c>
      <c r="AEG22" s="579"/>
      <c r="AEH22" s="580">
        <f>AEG22/AEE22</f>
        <v>0</v>
      </c>
      <c r="AEI22" s="508">
        <f>'Proy 2022 vs 2019'!EW21*AEL$4</f>
        <v>16604.584800000001</v>
      </c>
      <c r="AEJ22" s="508">
        <f>'Proy 2022 vs 2019'!EX21*AEL$4</f>
        <v>14944.126320000001</v>
      </c>
      <c r="AEK22" s="579"/>
      <c r="AEL22" s="580">
        <f>AEK22/AEI22</f>
        <v>0</v>
      </c>
      <c r="AEM22" s="508">
        <f>'Proy 2022 vs 2019'!EW21*AEP$4</f>
        <v>19372.015600000002</v>
      </c>
      <c r="AEN22" s="508">
        <f>'Proy 2022 vs 2019'!EX21*AEP$4</f>
        <v>17434.814040000005</v>
      </c>
      <c r="AEO22" s="579"/>
      <c r="AEP22" s="580">
        <f>AEO22/AEM22</f>
        <v>0</v>
      </c>
      <c r="AEQ22" s="508">
        <f>'Proy 2022 vs 2019'!EW21*AET$4</f>
        <v>22139.446400000001</v>
      </c>
      <c r="AER22" s="508">
        <f>'Proy 2022 vs 2019'!EX21*AET$4</f>
        <v>19925.501760000003</v>
      </c>
      <c r="AES22" s="579"/>
      <c r="AET22" s="580">
        <f>AES22/AEQ22</f>
        <v>0</v>
      </c>
      <c r="AEU22" s="508">
        <f>'Proy 2022 vs 2019'!EW21*AEX$4</f>
        <v>30441.738800000003</v>
      </c>
      <c r="AEV22" s="508">
        <f>'Proy 2022 vs 2019'!EX21*AEX$4</f>
        <v>27397.564920000004</v>
      </c>
      <c r="AEW22" s="579"/>
      <c r="AEX22" s="580">
        <f>AEW22/AEU22</f>
        <v>0</v>
      </c>
      <c r="AEY22" s="494">
        <f>ADW22+AEA22+AEE22+AEI22+AEM22+AEQ22+AEU22</f>
        <v>138371.54</v>
      </c>
      <c r="AEZ22" s="489">
        <f>ADX22+AEB22+AEF22+AEJ22+AEN22+AER22+AEV22</f>
        <v>124534.38600000001</v>
      </c>
      <c r="AFA22" s="589">
        <f>ADY22+AEC22+AEG22+AEK22+AEO22+AES22+AEW22</f>
        <v>0</v>
      </c>
      <c r="AFB22" s="590">
        <f>AFA22/AEY22</f>
        <v>0</v>
      </c>
      <c r="AFC22" s="508">
        <f>'Proy 2022 vs 2019'!FG21*AFF$4</f>
        <v>15281.162399999999</v>
      </c>
      <c r="AFD22" s="508">
        <f>'Proy 2022 vs 2019'!FH21*AFF$4</f>
        <v>12836.176415999998</v>
      </c>
      <c r="AFE22" s="613"/>
      <c r="AFF22" s="580">
        <f>AFE22/AFC22</f>
        <v>0</v>
      </c>
      <c r="AFG22" s="508">
        <f>'Proy 2022 vs 2019'!FG21*AFJ$4</f>
        <v>15281.162399999999</v>
      </c>
      <c r="AFH22" s="508">
        <f>'Proy 2022 vs 2019'!FH21*AFJ$4</f>
        <v>12836.176415999998</v>
      </c>
      <c r="AFI22" s="579"/>
      <c r="AFJ22" s="580">
        <f>AFI22/AFG22</f>
        <v>0</v>
      </c>
      <c r="AFK22" s="508">
        <f>'Proy 2022 vs 2019'!FG21*AFN$4</f>
        <v>15281.162399999999</v>
      </c>
      <c r="AFL22" s="508">
        <f>'Proy 2022 vs 2019'!FH21*AFN$4</f>
        <v>12836.176415999998</v>
      </c>
      <c r="AFM22" s="579"/>
      <c r="AFN22" s="580">
        <f>AFM22/AFK22</f>
        <v>0</v>
      </c>
      <c r="AFO22" s="508">
        <f>'Proy 2022 vs 2019'!FG21*AFR$4</f>
        <v>15281.162399999999</v>
      </c>
      <c r="AFP22" s="508">
        <f>'Proy 2022 vs 2019'!FH21*AFR$4</f>
        <v>12836.176415999998</v>
      </c>
      <c r="AFQ22" s="579"/>
      <c r="AFR22" s="580">
        <f>AFQ22/AFO22</f>
        <v>0</v>
      </c>
      <c r="AFS22" s="508">
        <f>'Proy 2022 vs 2019'!FG21*AFV$4</f>
        <v>17828.022800000002</v>
      </c>
      <c r="AFT22" s="508">
        <f>'Proy 2022 vs 2019'!FH21*AFV$4</f>
        <v>14975.539152000001</v>
      </c>
      <c r="AFU22" s="579"/>
      <c r="AFV22" s="580">
        <f>AFU22/AFS22</f>
        <v>0</v>
      </c>
      <c r="AFW22" s="508">
        <f>'Proy 2022 vs 2019'!FG21*AFZ$4</f>
        <v>20374.8832</v>
      </c>
      <c r="AFX22" s="508">
        <f>'Proy 2022 vs 2019'!FH21*AFZ$4</f>
        <v>17114.901888</v>
      </c>
      <c r="AFY22" s="579"/>
      <c r="AFZ22" s="580">
        <f>AFY22/AFW22</f>
        <v>0</v>
      </c>
      <c r="AGA22" s="508">
        <f>'Proy 2022 vs 2019'!FG21*AGD$4</f>
        <v>28015.464400000001</v>
      </c>
      <c r="AGB22" s="508">
        <f>'Proy 2022 vs 2019'!FH21*AGD$4</f>
        <v>23532.990095999998</v>
      </c>
      <c r="AGC22" s="579"/>
      <c r="AGD22" s="580">
        <f>AGC22/AGA22</f>
        <v>0</v>
      </c>
      <c r="AGE22" s="494">
        <f>AFC22+AFG22+AFK22+AFO22+AFS22+AFW22+AGA22</f>
        <v>127343.01999999999</v>
      </c>
      <c r="AGF22" s="489">
        <f>AFD22+AFH22+AFL22+AFP22+AFT22+AFX22+AGB22</f>
        <v>106968.13679999998</v>
      </c>
      <c r="AGG22" s="637">
        <f>AFE22+AFI22+AFM22+AFQ22+AFU22+AFY22+AGC22</f>
        <v>0</v>
      </c>
      <c r="AGH22" s="639">
        <f>AGG22/AGE22</f>
        <v>0</v>
      </c>
      <c r="AGI22" s="508">
        <f>'Proy 2022 vs 2019'!FL21*AGL$4</f>
        <v>15901.5504</v>
      </c>
      <c r="AGJ22" s="508">
        <f>'Proy 2022 vs 2019'!FM21*AGL$4</f>
        <v>13357.302336000001</v>
      </c>
      <c r="AGK22" s="579"/>
      <c r="AGL22" s="580">
        <f>AGK22/AGI22</f>
        <v>0</v>
      </c>
      <c r="AGM22" s="508">
        <f>'Proy 2022 vs 2019'!FL21*AGP$4</f>
        <v>15901.5504</v>
      </c>
      <c r="AGN22" s="508">
        <f>'Proy 2022 vs 2019'!FM21*AGP$4</f>
        <v>13357.302336000001</v>
      </c>
      <c r="AGO22" s="579"/>
      <c r="AGP22" s="580">
        <f>AGO22/AGM22</f>
        <v>0</v>
      </c>
      <c r="AGQ22" s="508">
        <f>'Proy 2022 vs 2019'!FL21*AGT$4</f>
        <v>15901.5504</v>
      </c>
      <c r="AGR22" s="508">
        <f>'Proy 2022 vs 2019'!FM21*AGT$4</f>
        <v>13357.302336000001</v>
      </c>
      <c r="AGS22" s="579"/>
      <c r="AGT22" s="580">
        <f>AGS22/AGQ22</f>
        <v>0</v>
      </c>
      <c r="AGU22" s="508">
        <f>'Proy 2022 vs 2019'!FL21*AGX$4</f>
        <v>15901.5504</v>
      </c>
      <c r="AGV22" s="508">
        <f>'Proy 2022 vs 2019'!FM21*AGX$4</f>
        <v>13357.302336000001</v>
      </c>
      <c r="AGW22" s="579"/>
      <c r="AGX22" s="580">
        <f>AGW22/AGU22</f>
        <v>0</v>
      </c>
      <c r="AGY22" s="508">
        <f>'Proy 2022 vs 2019'!FL21*AHB$4</f>
        <v>18551.808800000003</v>
      </c>
      <c r="AGZ22" s="508">
        <f>'Proy 2022 vs 2019'!FM21*AHB$4</f>
        <v>15583.519392000002</v>
      </c>
      <c r="AHA22" s="579"/>
      <c r="AHB22" s="580">
        <f>AHA22/AGY22</f>
        <v>0</v>
      </c>
      <c r="AHC22" s="508">
        <f>'Proy 2022 vs 2019'!FL21*AHF$4</f>
        <v>21202.067200000001</v>
      </c>
      <c r="AHD22" s="508">
        <f>'Proy 2022 vs 2019'!FM21*AHF$4</f>
        <v>17809.736448000003</v>
      </c>
      <c r="AHE22" s="579"/>
      <c r="AHF22" s="580">
        <f>AHE22/AHC22</f>
        <v>0</v>
      </c>
      <c r="AHG22" s="508">
        <f>'Proy 2022 vs 2019'!FL21*AHJ$4</f>
        <v>29152.842400000001</v>
      </c>
      <c r="AHH22" s="508">
        <f>'Proy 2022 vs 2019'!FM21*AHJ$4</f>
        <v>24488.387616000004</v>
      </c>
      <c r="AHI22" s="579"/>
      <c r="AHJ22" s="580">
        <f>AHI22/AHG22</f>
        <v>0</v>
      </c>
      <c r="AHK22" s="494">
        <f>AGI22+AGM22+AGQ22+AGU22+AGY22+AHC22+AHG22</f>
        <v>132512.92000000001</v>
      </c>
      <c r="AHL22" s="489">
        <f>AGJ22+AGN22+AGR22+AGV22+AGZ22+AHD22+AHH22</f>
        <v>111310.85280000001</v>
      </c>
      <c r="AHM22" s="643">
        <f>AGK22+AGO22+AGS22+AGW22+AHA22+AHE22+AHI22</f>
        <v>0</v>
      </c>
      <c r="AHN22" s="639">
        <f>AHM22/AHK22</f>
        <v>0</v>
      </c>
      <c r="AHO22" s="508">
        <f>'Proy 2022 vs 2019'!FQ21*AHR$4</f>
        <v>14060.8356</v>
      </c>
      <c r="AHP22" s="508">
        <f>'Proy 2022 vs 2019'!FR21*AHR$4</f>
        <v>11811.101903999999</v>
      </c>
      <c r="AHQ22" s="579"/>
      <c r="AHR22" s="580">
        <f>AHQ22/AHO22</f>
        <v>0</v>
      </c>
      <c r="AHS22" s="508">
        <f>'Proy 2022 vs 2019'!FQ21*AHV$4</f>
        <v>14060.8356</v>
      </c>
      <c r="AHT22" s="508">
        <f>'Proy 2022 vs 2019'!FR21*AHV$4</f>
        <v>11811.101903999999</v>
      </c>
      <c r="AHU22" s="579"/>
      <c r="AHV22" s="580">
        <f>AHU22/AHS22</f>
        <v>0</v>
      </c>
      <c r="AHW22" s="508">
        <f>'Proy 2022 vs 2019'!FQ21*AHZ$4</f>
        <v>14060.8356</v>
      </c>
      <c r="AHX22" s="508">
        <f>'Proy 2022 vs 2019'!FR21*AHZ$4</f>
        <v>11811.101903999999</v>
      </c>
      <c r="AHY22" s="579"/>
      <c r="AHZ22" s="580">
        <f>AHY22/AHW22</f>
        <v>0</v>
      </c>
      <c r="AIA22" s="508">
        <f>'Proy 2022 vs 2019'!FQ21*AID$4</f>
        <v>14060.8356</v>
      </c>
      <c r="AIB22" s="508">
        <f>'Proy 2022 vs 2019'!FR21*AID$4</f>
        <v>11811.101903999999</v>
      </c>
      <c r="AIC22" s="579"/>
      <c r="AID22" s="580">
        <f>AIC22/AIA22</f>
        <v>0</v>
      </c>
      <c r="AIE22" s="508">
        <f>'Proy 2022 vs 2019'!FQ21*AIH$4</f>
        <v>16404.308200000003</v>
      </c>
      <c r="AIF22" s="508">
        <f>'Proy 2022 vs 2019'!FR21*AIH$4</f>
        <v>13779.618888000001</v>
      </c>
      <c r="AIG22" s="579"/>
      <c r="AIH22" s="580">
        <f>AIG22/AIE22</f>
        <v>0</v>
      </c>
      <c r="AII22" s="508">
        <f>'Proy 2022 vs 2019'!FQ21*AIL$4</f>
        <v>18747.7808</v>
      </c>
      <c r="AIJ22" s="508">
        <f>'Proy 2022 vs 2019'!FR21*AIL$4</f>
        <v>15748.135871999999</v>
      </c>
      <c r="AIK22" s="579"/>
      <c r="AIL22" s="580">
        <f>AIK22/AII22</f>
        <v>0</v>
      </c>
      <c r="AIM22" s="508">
        <f>'Proy 2022 vs 2019'!FQ21*AIP$4</f>
        <v>25778.1986</v>
      </c>
      <c r="AIN22" s="508">
        <f>'Proy 2022 vs 2019'!FR21*AIP$4</f>
        <v>21653.686824</v>
      </c>
      <c r="AIO22" s="579"/>
      <c r="AIP22" s="580">
        <f>AIO22/AIM22</f>
        <v>0</v>
      </c>
      <c r="AIQ22" s="494">
        <f>AHO22+AHS22+AHW22+AIA22+AIE22+AII22+AIM22</f>
        <v>117173.63</v>
      </c>
      <c r="AIR22" s="489">
        <f>AHP22+AHT22+AHX22+AIB22+AIF22+AIJ22+AIN22</f>
        <v>98425.849199999997</v>
      </c>
      <c r="AIS22" s="643">
        <f>AHQ22+AHU22+AHY22+AIC22+AIG22+AIK22+AIO22</f>
        <v>0</v>
      </c>
      <c r="AIT22" s="639">
        <f>AIS22/AIQ22</f>
        <v>0</v>
      </c>
      <c r="AIU22" s="508">
        <f>'Proy 2022 vs 2019'!FV21*AIX$4</f>
        <v>14739.8364</v>
      </c>
      <c r="AIV22" s="508">
        <f>'Proy 2022 vs 2019'!FW21*AIX$4</f>
        <v>12381.462576</v>
      </c>
      <c r="AIW22" s="579"/>
      <c r="AIX22" s="580">
        <f>AIW22/AIU22</f>
        <v>0</v>
      </c>
      <c r="AIY22" s="508">
        <f>'Proy 2022 vs 2019'!FV21*AJB$4</f>
        <v>14739.8364</v>
      </c>
      <c r="AIZ22" s="508">
        <f>'Proy 2022 vs 2019'!FW21*AJB$4</f>
        <v>12381.462576</v>
      </c>
      <c r="AJA22" s="579"/>
      <c r="AJB22" s="580">
        <f>AJA22/AIY22</f>
        <v>0</v>
      </c>
      <c r="AJC22" s="508">
        <f>'Proy 2022 vs 2019'!FV21*AJF$4</f>
        <v>14739.8364</v>
      </c>
      <c r="AJD22" s="508">
        <f>'Proy 2022 vs 2019'!FW21*AJF$4</f>
        <v>12381.462576</v>
      </c>
      <c r="AJE22" s="579"/>
      <c r="AJF22" s="580">
        <f>AJE22/AJC22</f>
        <v>0</v>
      </c>
      <c r="AJG22" s="508">
        <f>'Proy 2022 vs 2019'!FV21*AJJ$4</f>
        <v>14739.8364</v>
      </c>
      <c r="AJH22" s="508">
        <f>'Proy 2022 vs 2019'!FW21*AJJ$4</f>
        <v>12381.462576</v>
      </c>
      <c r="AJI22" s="579"/>
      <c r="AJJ22" s="580">
        <f>AJI22/AJG22</f>
        <v>0</v>
      </c>
      <c r="AJK22" s="508">
        <f>'Proy 2022 vs 2019'!FV21*AJN$4</f>
        <v>17196.4758</v>
      </c>
      <c r="AJL22" s="508">
        <f>'Proy 2022 vs 2019'!FW21*AJN$4</f>
        <v>14445.039672000001</v>
      </c>
      <c r="AJM22" s="579"/>
      <c r="AJN22" s="580">
        <f>AJM22/AJK22</f>
        <v>0</v>
      </c>
      <c r="AJO22" s="508">
        <f>'Proy 2022 vs 2019'!FV21*AJR$4</f>
        <v>19653.1152</v>
      </c>
      <c r="AJP22" s="508">
        <f>'Proy 2022 vs 2019'!FW21*AJR$4</f>
        <v>16508.616768</v>
      </c>
      <c r="AJQ22" s="579"/>
      <c r="AJR22" s="580">
        <f>AJQ22/AJO22</f>
        <v>0</v>
      </c>
      <c r="AJS22" s="508">
        <f>'Proy 2022 vs 2019'!FV21*AJV$4</f>
        <v>27023.0334</v>
      </c>
      <c r="AJT22" s="508">
        <f>'Proy 2022 vs 2019'!FW21*AJV$4</f>
        <v>22699.348055999999</v>
      </c>
      <c r="AJU22" s="579"/>
      <c r="AJV22" s="580">
        <f>AJU22/AJS22</f>
        <v>0</v>
      </c>
      <c r="AJW22" s="494">
        <f>AIU22+AIY22+AJC22+AJG22+AJK22+AJO22+AJS22</f>
        <v>122831.97</v>
      </c>
      <c r="AJX22" s="489">
        <f>AIV22+AIZ22+AJD22+AJH22+AJL22+AJP22+AJT22</f>
        <v>103178.8548</v>
      </c>
      <c r="AJY22" s="648">
        <f>AIW22+AJA22+AJE22+AJI22+AJM22+AJQ22+AJU22</f>
        <v>0</v>
      </c>
      <c r="AJZ22" s="639">
        <f>AJY22/AJW22</f>
        <v>0</v>
      </c>
      <c r="AKA22" s="508"/>
      <c r="AKB22" s="508"/>
      <c r="AKC22" s="613"/>
      <c r="AKD22" s="580" t="e">
        <f>AKC22/AKA22</f>
        <v>#DIV/0!</v>
      </c>
      <c r="AKE22" s="508">
        <v>14705.229600000001</v>
      </c>
      <c r="AKF22" s="508">
        <v>14999.334192</v>
      </c>
      <c r="AKG22" s="579"/>
      <c r="AKH22" s="580">
        <f>AKG22/AKE22</f>
        <v>0</v>
      </c>
      <c r="AKI22" s="508">
        <v>14705.229600000001</v>
      </c>
      <c r="AKJ22" s="508">
        <v>14999.334192</v>
      </c>
      <c r="AKK22" s="579"/>
      <c r="AKL22" s="580">
        <f>AKK22/AKI22</f>
        <v>0</v>
      </c>
      <c r="AKM22" s="508">
        <v>14705.229600000001</v>
      </c>
      <c r="AKN22" s="508">
        <v>14999.334192</v>
      </c>
      <c r="AKO22" s="579"/>
      <c r="AKP22" s="580">
        <f>AKO22/AKM22</f>
        <v>0</v>
      </c>
      <c r="AKQ22" s="508">
        <v>17156.101200000001</v>
      </c>
      <c r="AKR22" s="508">
        <v>17499.223224000001</v>
      </c>
      <c r="AKS22" s="579"/>
      <c r="AKT22" s="580">
        <f>AKS22/AKQ22</f>
        <v>0</v>
      </c>
      <c r="AKU22" s="508">
        <v>19606.9728</v>
      </c>
      <c r="AKV22" s="508">
        <v>19999.112256</v>
      </c>
      <c r="AKW22" s="579"/>
      <c r="AKX22" s="580">
        <f>AKW22/AKU22</f>
        <v>0</v>
      </c>
      <c r="AKY22" s="508">
        <v>26959.587599999999</v>
      </c>
      <c r="AKZ22" s="508">
        <v>27498.779352000001</v>
      </c>
      <c r="ALA22" s="579"/>
      <c r="ALB22" s="580">
        <f>ALA22/AKY22</f>
        <v>0</v>
      </c>
      <c r="ALC22" s="494">
        <f>AKA22+AKE22+AKI22+AKM22+AKQ22+AKU22+AKY22</f>
        <v>107838.35040000001</v>
      </c>
      <c r="ALD22" s="489">
        <f>AKB22+AKF22+AKJ22+AKN22+AKR22+AKV22+AKZ22</f>
        <v>109995.11740800001</v>
      </c>
      <c r="ALE22" s="670">
        <f>AKC22+AKG22+AKK22+AKO22+AKS22+AKW22+ALA22</f>
        <v>0</v>
      </c>
      <c r="ALF22" s="663">
        <f>ALE22/ALC22</f>
        <v>0</v>
      </c>
      <c r="ALG22" s="508">
        <v>13493.4684</v>
      </c>
      <c r="ALH22" s="508">
        <v>13763.337767999999</v>
      </c>
      <c r="ALI22" s="579"/>
      <c r="ALJ22" s="580">
        <f>ALI22/ALG22</f>
        <v>0</v>
      </c>
      <c r="ALK22" s="508">
        <v>13493.4684</v>
      </c>
      <c r="ALL22" s="508">
        <v>13763.337767999999</v>
      </c>
      <c r="ALM22" s="579"/>
      <c r="ALN22" s="580">
        <f>ALM22/ALK22</f>
        <v>0</v>
      </c>
      <c r="ALO22" s="508">
        <v>13493.4684</v>
      </c>
      <c r="ALP22" s="508">
        <v>13763.337767999999</v>
      </c>
      <c r="ALQ22" s="579"/>
      <c r="ALR22" s="580">
        <f>ALQ22/ALO22</f>
        <v>0</v>
      </c>
      <c r="ALS22" s="508">
        <v>13493.4684</v>
      </c>
      <c r="ALT22" s="508">
        <v>13763.337767999999</v>
      </c>
      <c r="ALU22" s="579"/>
      <c r="ALV22" s="580">
        <f>ALU22/ALS22</f>
        <v>0</v>
      </c>
      <c r="ALW22" s="508">
        <v>15742.379800000002</v>
      </c>
      <c r="ALX22" s="508">
        <v>16057.227396000002</v>
      </c>
      <c r="ALY22" s="579"/>
      <c r="ALZ22" s="580">
        <f>ALY22/ALW22</f>
        <v>0</v>
      </c>
      <c r="AMA22" s="508">
        <v>17991.291200000003</v>
      </c>
      <c r="AMB22" s="508">
        <v>18351.117024000003</v>
      </c>
      <c r="AMC22" s="579"/>
      <c r="AMD22" s="580">
        <f>AMC22/AMA22</f>
        <v>0</v>
      </c>
      <c r="AME22" s="508">
        <v>24738.025400000002</v>
      </c>
      <c r="AMF22" s="508">
        <v>25232.785908000002</v>
      </c>
      <c r="AMG22" s="579"/>
      <c r="AMH22" s="580">
        <f>AMG22/AME22</f>
        <v>0</v>
      </c>
      <c r="AMI22" s="494">
        <f>ALG22+ALK22+ALO22+ALS22+ALW22+AMA22+AME22</f>
        <v>112445.57</v>
      </c>
      <c r="AMJ22" s="489">
        <f>ALH22+ALL22+ALP22+ALT22+ALX22+AMB22+AMF22</f>
        <v>114694.4814</v>
      </c>
      <c r="AMK22" s="671">
        <f>ALI22+ALM22+ALQ22+ALU22+ALY22+AMC22+AMG22</f>
        <v>0</v>
      </c>
      <c r="AML22" s="663">
        <f>AMK22/AMI22</f>
        <v>0</v>
      </c>
      <c r="AMM22" s="508">
        <v>12314.5008</v>
      </c>
      <c r="AMN22" s="508">
        <v>12560.790816000001</v>
      </c>
      <c r="AMO22" s="579"/>
      <c r="AMP22" s="580">
        <f>AMO22/AMM22</f>
        <v>0</v>
      </c>
      <c r="AMQ22" s="508">
        <v>12314.5008</v>
      </c>
      <c r="AMR22" s="508">
        <v>12560.790816000001</v>
      </c>
      <c r="AMS22" s="579"/>
      <c r="AMT22" s="580">
        <f>AMS22/AMQ22</f>
        <v>0</v>
      </c>
      <c r="AMU22" s="508">
        <v>12314.5008</v>
      </c>
      <c r="AMV22" s="508">
        <v>12560.790816000001</v>
      </c>
      <c r="AMW22" s="579"/>
      <c r="AMX22" s="580">
        <f>AMW22/AMU22</f>
        <v>0</v>
      </c>
      <c r="AMY22" s="508">
        <v>12314.5008</v>
      </c>
      <c r="AMZ22" s="508">
        <v>12560.790816000001</v>
      </c>
      <c r="ANA22" s="579"/>
      <c r="ANB22" s="580">
        <f>ANA22/AMY22</f>
        <v>0</v>
      </c>
      <c r="ANC22" s="508">
        <v>14366.917600000001</v>
      </c>
      <c r="AND22" s="508">
        <v>14654.255952000001</v>
      </c>
      <c r="ANE22" s="579"/>
      <c r="ANF22" s="580">
        <f>ANE22/ANC22</f>
        <v>0</v>
      </c>
      <c r="ANG22" s="508">
        <v>16419.3344</v>
      </c>
      <c r="ANH22" s="508">
        <v>16747.721088000002</v>
      </c>
      <c r="ANI22" s="579"/>
      <c r="ANJ22" s="580">
        <f>ANI22/ANG22</f>
        <v>0</v>
      </c>
      <c r="ANK22" s="508">
        <v>22576.584800000001</v>
      </c>
      <c r="ANL22" s="508">
        <v>23028.116496000002</v>
      </c>
      <c r="ANM22" s="579"/>
      <c r="ANN22" s="580">
        <f>ANM22/ANK22</f>
        <v>0</v>
      </c>
      <c r="ANO22" s="494">
        <f>AMM22+AMQ22+AMU22+AMY22+ANC22+ANG22+ANK22</f>
        <v>102620.84</v>
      </c>
      <c r="ANP22" s="489">
        <f>AMN22+AMR22+AMV22+AMZ22+AND22+ANH22+ANL22</f>
        <v>104673.2568</v>
      </c>
      <c r="ANQ22" s="671">
        <f>AMO22+AMS22+AMW22+ANA22+ANE22+ANI22+ANM22</f>
        <v>0</v>
      </c>
      <c r="ANR22" s="663">
        <f>ANQ22/ANO22</f>
        <v>0</v>
      </c>
      <c r="ANS22" s="508">
        <f>'Proy 2022 vs 2019'!GU21*ANV$4</f>
        <v>13325.8284</v>
      </c>
      <c r="ANT22" s="508">
        <f>'Proy 2022 vs 2019'!GV21*ANV$4</f>
        <v>9328.0798799999993</v>
      </c>
      <c r="ANU22" s="579"/>
      <c r="ANV22" s="580">
        <f>ANU22/ANS22</f>
        <v>0</v>
      </c>
      <c r="ANW22" s="508">
        <f>'Proy 2022 vs 2019'!GU21*ANZ$4</f>
        <v>13325.8284</v>
      </c>
      <c r="ANX22" s="508">
        <f>'Proy 2022 vs 2019'!GV21*ANZ$4</f>
        <v>9328.0798799999993</v>
      </c>
      <c r="ANY22" s="579"/>
      <c r="ANZ22" s="580">
        <f>ANY22/ANW22</f>
        <v>0</v>
      </c>
      <c r="AOA22" s="508">
        <f>'Proy 2022 vs 2019'!GU21*AOD$4</f>
        <v>13325.8284</v>
      </c>
      <c r="AOB22" s="508">
        <f>'Proy 2022 vs 2019'!GV21*AOD$4</f>
        <v>9328.0798799999993</v>
      </c>
      <c r="AOC22" s="579"/>
      <c r="AOD22" s="580">
        <f>AOC22/AOA22</f>
        <v>0</v>
      </c>
      <c r="AOE22" s="508">
        <f>'Proy 2022 vs 2019'!GU21*AOH$4</f>
        <v>13325.8284</v>
      </c>
      <c r="AOF22" s="508">
        <f>'Proy 2022 vs 2019'!GV21*AOH$4</f>
        <v>9328.0798799999993</v>
      </c>
      <c r="AOG22" s="579"/>
      <c r="AOH22" s="580">
        <f>AOG22/AOE22</f>
        <v>0</v>
      </c>
      <c r="AOI22" s="508">
        <f>'Proy 2022 vs 2019'!GU21*AOL$4</f>
        <v>15546.799800000003</v>
      </c>
      <c r="AOJ22" s="508">
        <f>'Proy 2022 vs 2019'!GV21*AOL$4</f>
        <v>10882.75986</v>
      </c>
      <c r="AOK22" s="579"/>
      <c r="AOL22" s="580">
        <f>AOK22/AOI22</f>
        <v>0</v>
      </c>
      <c r="AOM22" s="508">
        <f>'Proy 2022 vs 2019'!GU21*AOP$4</f>
        <v>17767.771200000003</v>
      </c>
      <c r="AON22" s="508">
        <f>'Proy 2022 vs 2019'!GV21*AOP$4</f>
        <v>12437.439839999999</v>
      </c>
      <c r="AOO22" s="579"/>
      <c r="AOP22" s="580">
        <f>AOO22/AOM22</f>
        <v>0</v>
      </c>
      <c r="AOQ22" s="508">
        <f>'Proy 2022 vs 2019'!GU21*AOT$4</f>
        <v>24430.685400000002</v>
      </c>
      <c r="AOR22" s="508">
        <f>'Proy 2022 vs 2019'!GV21*AOT$4</f>
        <v>17101.479779999998</v>
      </c>
      <c r="AOS22" s="579"/>
      <c r="AOT22" s="580">
        <f>AOS22/AOQ22</f>
        <v>0</v>
      </c>
      <c r="AOU22" s="494">
        <f>ANS22+ANW22+AOA22+AOE22+AOI22+AOM22+AOQ22</f>
        <v>111048.57</v>
      </c>
      <c r="AOV22" s="489">
        <f>ANT22+ANX22+AOB22+AOF22+AOJ22+AON22+AOR22</f>
        <v>77733.998999999996</v>
      </c>
      <c r="AOW22" s="662">
        <f>ANU22+ANY22+AOC22+AOG22+AOK22+AOO22+AOS22</f>
        <v>0</v>
      </c>
      <c r="AOX22" s="663">
        <f>AOW22/AOU22</f>
        <v>0</v>
      </c>
      <c r="AOY22" s="508">
        <f>'Proy 2022 vs 2019'!HE21*APB$4</f>
        <v>12532.92</v>
      </c>
      <c r="AOZ22" s="508">
        <f>'Proy 2022 vs 2019'!HF21*APB$4</f>
        <v>12783.5784</v>
      </c>
      <c r="APA22" s="613"/>
      <c r="APB22" s="580">
        <f>APA22/AOY22</f>
        <v>0</v>
      </c>
      <c r="APC22" s="508">
        <f>'Proy 2022 vs 2019'!HE21*APF$4</f>
        <v>12532.92</v>
      </c>
      <c r="APD22" s="508">
        <f>'Proy 2022 vs 2019'!HF21*APF$4</f>
        <v>12783.5784</v>
      </c>
      <c r="APE22" s="613"/>
      <c r="APF22" s="580">
        <f>APE22/APC22</f>
        <v>0</v>
      </c>
      <c r="APG22" s="508">
        <f>'Proy 2022 vs 2019'!HE21*APJ$4</f>
        <v>12532.92</v>
      </c>
      <c r="APH22" s="508">
        <f>'Proy 2022 vs 2019'!HF21*APJ$4</f>
        <v>12783.5784</v>
      </c>
      <c r="API22" s="613"/>
      <c r="APJ22" s="580">
        <f>API22/APG22</f>
        <v>0</v>
      </c>
      <c r="APK22" s="508">
        <f>'Proy 2022 vs 2019'!HE21*APN$4</f>
        <v>12532.92</v>
      </c>
      <c r="APL22" s="508">
        <f>'Proy 2022 vs 2019'!HF21*APN$4</f>
        <v>12783.5784</v>
      </c>
      <c r="APM22" s="613"/>
      <c r="APN22" s="580">
        <f>APM22/APK22</f>
        <v>0</v>
      </c>
      <c r="APO22" s="508">
        <f>'Proy 2022 vs 2019'!HE21*APR$4</f>
        <v>14621.740000000002</v>
      </c>
      <c r="APP22" s="508">
        <f>'Proy 2022 vs 2019'!HF21*APR$4</f>
        <v>14914.174800000003</v>
      </c>
      <c r="APQ22" s="613"/>
      <c r="APR22" s="580">
        <f>APQ22/APO22</f>
        <v>0</v>
      </c>
      <c r="APS22" s="508">
        <f>'Proy 2022 vs 2019'!HE21*APV$4</f>
        <v>16710.560000000001</v>
      </c>
      <c r="APT22" s="508">
        <f>'Proy 2022 vs 2019'!HF21*APV$4</f>
        <v>17044.771200000003</v>
      </c>
      <c r="APU22" s="613"/>
      <c r="APV22" s="580">
        <f>APU22/APS22</f>
        <v>0</v>
      </c>
      <c r="APW22" s="508">
        <f>'Proy 2022 vs 2019'!HE21*APZ$4</f>
        <v>22977.02</v>
      </c>
      <c r="APX22" s="508">
        <f>'Proy 2022 vs 2019'!HF21*APZ$4</f>
        <v>23436.560400000002</v>
      </c>
      <c r="APY22" s="613"/>
      <c r="APZ22" s="580">
        <f>APY22/APW22</f>
        <v>0</v>
      </c>
      <c r="AQA22" s="494">
        <f>AOY22+APC22+APG22+APK22+APO22+APS22+APW22</f>
        <v>104441</v>
      </c>
      <c r="AQB22" s="489">
        <f>AOZ22+APD22+APH22+APL22+APP22+APT22+APX22</f>
        <v>106529.82</v>
      </c>
      <c r="AQC22" s="607">
        <f>APA22+APE22+API22+APM22+APQ22+APU22+APY22</f>
        <v>0</v>
      </c>
      <c r="AQD22" s="590">
        <f>AQC22/AQA22</f>
        <v>0</v>
      </c>
      <c r="AQE22" s="508">
        <f>'Proy 2022 vs 2019'!HJ21*AQH$4</f>
        <v>14140.946399999999</v>
      </c>
      <c r="AQF22" s="508">
        <f>'Proy 2022 vs 2019'!HK21*AQH$4</f>
        <v>14423.765327999999</v>
      </c>
      <c r="AQG22" s="579"/>
      <c r="AQH22" s="580">
        <f>AQG22/AQE22</f>
        <v>0</v>
      </c>
      <c r="AQI22" s="508">
        <f>'Proy 2022 vs 2019'!HJ21*AQL$4</f>
        <v>14140.946399999999</v>
      </c>
      <c r="AQJ22" s="508">
        <f>'Proy 2022 vs 2019'!HK21*AQL$4</f>
        <v>14423.765327999999</v>
      </c>
      <c r="AQK22" s="579"/>
      <c r="AQL22" s="580">
        <f>AQK22/AQI22</f>
        <v>0</v>
      </c>
      <c r="AQM22" s="508">
        <f>'Proy 2022 vs 2019'!HJ21*AQP$4</f>
        <v>14140.946399999999</v>
      </c>
      <c r="AQN22" s="508">
        <f>'Proy 2022 vs 2019'!HK21*AQP$4</f>
        <v>14423.765327999999</v>
      </c>
      <c r="AQO22" s="579"/>
      <c r="AQP22" s="580">
        <f>AQO22/AQM22</f>
        <v>0</v>
      </c>
      <c r="AQQ22" s="508">
        <f>'Proy 2022 vs 2019'!HJ21*AQT$4</f>
        <v>14140.946399999999</v>
      </c>
      <c r="AQR22" s="508">
        <f>'Proy 2022 vs 2019'!HK21*AQT$4</f>
        <v>14423.765327999999</v>
      </c>
      <c r="AQS22" s="579"/>
      <c r="AQT22" s="580">
        <f>AQS22/AQQ22</f>
        <v>0</v>
      </c>
      <c r="AQU22" s="508">
        <f>'Proy 2022 vs 2019'!HJ21*AQX$4</f>
        <v>16497.770800000002</v>
      </c>
      <c r="AQV22" s="508">
        <f>'Proy 2022 vs 2019'!HK21*AQX$4</f>
        <v>16827.726216000003</v>
      </c>
      <c r="AQW22" s="579"/>
      <c r="AQX22" s="580">
        <f>AQW22/AQU22</f>
        <v>0</v>
      </c>
      <c r="AQY22" s="508">
        <f>'Proy 2022 vs 2019'!HJ21*ARB$4</f>
        <v>18854.5952</v>
      </c>
      <c r="AQZ22" s="508">
        <f>'Proy 2022 vs 2019'!HK21*ARB$4</f>
        <v>19231.687104000001</v>
      </c>
      <c r="ARA22" s="579"/>
      <c r="ARB22" s="580">
        <f>ARA22/AQY22</f>
        <v>0</v>
      </c>
      <c r="ARC22" s="508">
        <f>'Proy 2022 vs 2019'!HJ21*ARF$4</f>
        <v>25925.0684</v>
      </c>
      <c r="ARD22" s="508">
        <f>'Proy 2022 vs 2019'!HK21*ARF$4</f>
        <v>26443.569768000001</v>
      </c>
      <c r="ARE22" s="579"/>
      <c r="ARF22" s="580">
        <f>ARE22/ARC22</f>
        <v>0</v>
      </c>
      <c r="ARG22" s="494">
        <f>AQE22+AQI22+AQM22+AQQ22+AQU22+AQY22+ARC22</f>
        <v>117841.22</v>
      </c>
      <c r="ARH22" s="489">
        <f>AQF22+AQJ22+AQN22+AQR22+AQV22+AQZ22+ARD22</f>
        <v>120198.0444</v>
      </c>
      <c r="ARI22" s="608">
        <f>AQG22+AQK22+AQO22+AQS22+AQW22+ARA22+ARE22</f>
        <v>0</v>
      </c>
      <c r="ARJ22" s="590">
        <f>ARI22/ARG22</f>
        <v>0</v>
      </c>
      <c r="ARK22" s="508">
        <f>'Proy 2022 vs 2019'!HO21*ARN$4</f>
        <v>13384.484399999999</v>
      </c>
      <c r="ARL22" s="508">
        <f>'Proy 2022 vs 2019'!HP21*ARN$4</f>
        <v>13652.174088</v>
      </c>
      <c r="ARM22" s="579"/>
      <c r="ARN22" s="580">
        <f>ARM22/ARK22</f>
        <v>0</v>
      </c>
      <c r="ARO22" s="508">
        <f>'Proy 2022 vs 2019'!HO21*ARR$4</f>
        <v>13384.484399999999</v>
      </c>
      <c r="ARP22" s="508">
        <f>'Proy 2022 vs 2019'!HP21*ARR$4</f>
        <v>13652.174088</v>
      </c>
      <c r="ARQ22" s="579"/>
      <c r="ARR22" s="580">
        <f>ARQ22/ARO22</f>
        <v>0</v>
      </c>
      <c r="ARS22" s="508">
        <f>'Proy 2022 vs 2019'!HO21*ARV$4</f>
        <v>13384.484399999999</v>
      </c>
      <c r="ART22" s="508">
        <f>'Proy 2022 vs 2019'!HP21*ARV$4</f>
        <v>13652.174088</v>
      </c>
      <c r="ARU22" s="579"/>
      <c r="ARV22" s="580">
        <f>ARU22/ARS22</f>
        <v>0</v>
      </c>
      <c r="ARW22" s="508">
        <f>'Proy 2022 vs 2019'!HO21*ARZ$4</f>
        <v>13384.484399999999</v>
      </c>
      <c r="ARX22" s="508">
        <f>'Proy 2022 vs 2019'!HP21*ARZ$4</f>
        <v>13652.174088</v>
      </c>
      <c r="ARY22" s="579"/>
      <c r="ARZ22" s="580">
        <f>ARY22/ARW22</f>
        <v>0</v>
      </c>
      <c r="ASA22" s="508">
        <f>'Proy 2022 vs 2019'!HO21*ASD$4</f>
        <v>15615.231800000001</v>
      </c>
      <c r="ASB22" s="508">
        <f>'Proy 2022 vs 2019'!HP21*ASD$4</f>
        <v>15927.536436000002</v>
      </c>
      <c r="ASC22" s="579"/>
      <c r="ASD22" s="580">
        <f>ASC22/ASA22</f>
        <v>0</v>
      </c>
      <c r="ASE22" s="508">
        <f>'Proy 2022 vs 2019'!HO21*ASH$4</f>
        <v>17845.979199999998</v>
      </c>
      <c r="ASF22" s="508">
        <f>'Proy 2022 vs 2019'!HP21*ASH$4</f>
        <v>18202.898784000001</v>
      </c>
      <c r="ASG22" s="579"/>
      <c r="ASH22" s="580">
        <f>ASG22/ASE22</f>
        <v>0</v>
      </c>
      <c r="ASI22" s="508">
        <f>'Proy 2022 vs 2019'!HO21*ASL$4</f>
        <v>24538.221399999999</v>
      </c>
      <c r="ASJ22" s="508">
        <f>'Proy 2022 vs 2019'!HP21*ASL$4</f>
        <v>25028.985828000001</v>
      </c>
      <c r="ASK22" s="579"/>
      <c r="ASL22" s="580">
        <f>ASK22/ASI22</f>
        <v>0</v>
      </c>
      <c r="ASM22" s="494">
        <f>ARK22+ARO22+ARS22+ARW22+ASA22+ASE22+ASI22</f>
        <v>111537.37</v>
      </c>
      <c r="ASN22" s="489">
        <f>ARL22+ARP22+ART22+ARX22+ASB22+ASF22+ASJ22</f>
        <v>113768.1174</v>
      </c>
      <c r="ASO22" s="608">
        <f>ARM22+ARQ22+ARU22+ARY22+ASC22+ASG22+ASK22</f>
        <v>0</v>
      </c>
      <c r="ASP22" s="590">
        <f>ASO22/ASM22</f>
        <v>0</v>
      </c>
      <c r="ASQ22" s="508">
        <f>'Proy 2022 vs 2019'!HT21*AST$4</f>
        <v>11811.39</v>
      </c>
      <c r="ASR22" s="508">
        <f>'Proy 2022 vs 2019'!HU21*AST$4</f>
        <v>12047.6178</v>
      </c>
      <c r="ASS22" s="579"/>
      <c r="AST22" s="580">
        <f>ASS22/ASQ22</f>
        <v>0</v>
      </c>
      <c r="ASU22" s="508">
        <f>'Proy 2022 vs 2019'!HT21*ASX$4</f>
        <v>11811.39</v>
      </c>
      <c r="ASV22" s="508">
        <f>'Proy 2022 vs 2019'!HU21*ASX$4</f>
        <v>12047.6178</v>
      </c>
      <c r="ASW22" s="579"/>
      <c r="ASX22" s="580">
        <f>ASW22/ASU22</f>
        <v>0</v>
      </c>
      <c r="ASY22" s="508">
        <f>'Proy 2022 vs 2019'!HT21*ATB$4</f>
        <v>11811.39</v>
      </c>
      <c r="ASZ22" s="508">
        <f>'Proy 2022 vs 2019'!HU21*ATB$4</f>
        <v>12047.6178</v>
      </c>
      <c r="ATA22" s="579"/>
      <c r="ATB22" s="580">
        <f>ATA22/ASY22</f>
        <v>0</v>
      </c>
      <c r="ATC22" s="508">
        <f>'Proy 2022 vs 2019'!HT21*ATF$4</f>
        <v>11811.39</v>
      </c>
      <c r="ATD22" s="508">
        <f>'Proy 2022 vs 2019'!HU21*ATF$4</f>
        <v>12047.6178</v>
      </c>
      <c r="ATE22" s="579"/>
      <c r="ATF22" s="580">
        <f>ATE22/ATC22</f>
        <v>0</v>
      </c>
      <c r="ATG22" s="508">
        <f>'Proy 2022 vs 2019'!HT21*ATJ$4</f>
        <v>13779.955000000002</v>
      </c>
      <c r="ATH22" s="508">
        <f>'Proy 2022 vs 2019'!HU21*ATJ$4</f>
        <v>14055.554100000001</v>
      </c>
      <c r="ATI22" s="579"/>
      <c r="ATJ22" s="580">
        <f>ATI22/ATG22</f>
        <v>0</v>
      </c>
      <c r="ATK22" s="508">
        <f>'Proy 2022 vs 2019'!HT21*ATN$4</f>
        <v>15748.52</v>
      </c>
      <c r="ATL22" s="508">
        <f>'Proy 2022 vs 2019'!HU21*ATN$4</f>
        <v>16063.490400000001</v>
      </c>
      <c r="ATM22" s="579"/>
      <c r="ATN22" s="580">
        <f>ATM22/ATK22</f>
        <v>0</v>
      </c>
      <c r="ATO22" s="508">
        <f>'Proy 2022 vs 2019'!HT21*ATR$4</f>
        <v>21654.215</v>
      </c>
      <c r="ATP22" s="508">
        <f>'Proy 2022 vs 2019'!HU21*ATR$4</f>
        <v>22087.299300000002</v>
      </c>
      <c r="ATQ22" s="579"/>
      <c r="ATR22" s="580">
        <f>ATQ22/ATO22</f>
        <v>0</v>
      </c>
      <c r="ATS22" s="494">
        <f>ASQ22+ASU22+ASY22+ATC22+ATG22+ATK22+ATO22</f>
        <v>98428.25</v>
      </c>
      <c r="ATT22" s="489">
        <f>ASR22+ASV22+ASZ22+ATD22+ATH22+ATL22+ATP22</f>
        <v>100396.815</v>
      </c>
      <c r="ATU22" s="589">
        <f>ASS22+ASW22+ATA22+ATE22+ATI22+ATM22+ATQ22</f>
        <v>0</v>
      </c>
      <c r="ATV22" s="590">
        <f>ATU22/ATS22</f>
        <v>0</v>
      </c>
      <c r="ATW22" s="508">
        <f>'Proy 2022 vs 2019'!HY21*ATZ$4</f>
        <v>13496.287199999999</v>
      </c>
      <c r="ATX22" s="508">
        <f>'Proy 2022 vs 2019'!HZ21*ATZ$4</f>
        <v>13766.212943999999</v>
      </c>
      <c r="ATY22" s="579"/>
      <c r="ATZ22" s="580">
        <f>ATY22/ATW22</f>
        <v>0</v>
      </c>
      <c r="AUA22" s="508">
        <f>'Proy 2022 vs 2019'!HY21*AUD$4</f>
        <v>13496.287199999999</v>
      </c>
      <c r="AUB22" s="508">
        <f>'Proy 2022 vs 2019'!HZ21*AUD$4</f>
        <v>13766.212943999999</v>
      </c>
      <c r="AUC22" s="579"/>
      <c r="AUD22" s="580">
        <f>AUC22/AUA22</f>
        <v>0</v>
      </c>
      <c r="AUE22" s="508">
        <f>'Proy 2022 vs 2019'!HY21*AUH$4</f>
        <v>13496.287199999999</v>
      </c>
      <c r="AUF22" s="508">
        <f>'Proy 2022 vs 2019'!HZ21*AUH$4</f>
        <v>13766.212943999999</v>
      </c>
      <c r="AUG22" s="579"/>
      <c r="AUH22" s="580">
        <f>AUG22/AUE22</f>
        <v>0</v>
      </c>
      <c r="AUI22" s="508">
        <f>'Proy 2022 vs 2019'!HY21*AUL$4</f>
        <v>13496.287199999999</v>
      </c>
      <c r="AUJ22" s="508">
        <f>'Proy 2022 vs 2019'!HZ21*AUL$4</f>
        <v>13766.212943999999</v>
      </c>
      <c r="AUK22" s="579"/>
      <c r="AUL22" s="580">
        <f>AUK22/AUI22</f>
        <v>0</v>
      </c>
      <c r="AUM22" s="508">
        <f>'Proy 2022 vs 2019'!HY21*AUP$4</f>
        <v>15745.6684</v>
      </c>
      <c r="AUN22" s="508">
        <f>'Proy 2022 vs 2019'!HZ21*AUP$4</f>
        <v>16060.581768000002</v>
      </c>
      <c r="AUO22" s="579"/>
      <c r="AUP22" s="580">
        <f>AUO22/AUM22</f>
        <v>0</v>
      </c>
      <c r="AUQ22" s="508">
        <f>'Proy 2022 vs 2019'!HY21*AUT$4</f>
        <v>17995.049599999998</v>
      </c>
      <c r="AUR22" s="508">
        <f>'Proy 2022 vs 2019'!HZ21*AUT$4</f>
        <v>18354.950592000001</v>
      </c>
      <c r="AUS22" s="579"/>
      <c r="AUT22" s="580">
        <f>AUS22/AUQ22</f>
        <v>0</v>
      </c>
      <c r="AUU22" s="508">
        <f>'Proy 2022 vs 2019'!HY21*AUX$4</f>
        <v>24743.193199999998</v>
      </c>
      <c r="AUV22" s="508">
        <f>'Proy 2022 vs 2019'!HZ21*AUX$4</f>
        <v>25238.057064000001</v>
      </c>
      <c r="AUW22" s="579"/>
      <c r="AUX22" s="580">
        <f>AUW22/AUU22</f>
        <v>0</v>
      </c>
      <c r="AUY22" s="494">
        <f>ATW22+AUA22+AUE22+AUI22+AUM22+AUQ22+AUU22</f>
        <v>112469.05999999998</v>
      </c>
      <c r="AUZ22" s="489">
        <f>ATX22+AUB22+AUF22+AUJ22+AUN22+AUR22+AUV22</f>
        <v>114718.4412</v>
      </c>
      <c r="AVA22" s="589">
        <f>ATY22+AUC22+AUG22+AUK22+AUO22+AUS22+AUW22</f>
        <v>0</v>
      </c>
      <c r="AVB22" s="590">
        <f>AVA22/AUY22</f>
        <v>0</v>
      </c>
      <c r="AVC22" s="508">
        <f>'Proy 2022 vs 2019'!IH21*AVF$4</f>
        <v>11104.670399999999</v>
      </c>
      <c r="AVD22" s="508">
        <f>'Proy 2022 vs 2019'!II21*AVF$4</f>
        <v>9772.1099519999989</v>
      </c>
      <c r="AVE22" s="613"/>
      <c r="AVF22" s="580">
        <f>AVE22/AVC22</f>
        <v>0</v>
      </c>
      <c r="AVG22" s="508">
        <f>'Proy 2022 vs 2019'!IH21*AVJ$4</f>
        <v>11104.670399999999</v>
      </c>
      <c r="AVH22" s="508">
        <f>'Proy 2022 vs 2019'!II21*AVJ$4</f>
        <v>9772.1099519999989</v>
      </c>
      <c r="AVI22" s="579"/>
      <c r="AVJ22" s="580">
        <f>AVI22/AVG22</f>
        <v>0</v>
      </c>
      <c r="AVK22" s="508">
        <f>'Proy 2022 vs 2019'!IH21*AVN$4</f>
        <v>11104.670399999999</v>
      </c>
      <c r="AVL22" s="508">
        <f>'Proy 2022 vs 2019'!II21*AVN$4</f>
        <v>9772.1099519999989</v>
      </c>
      <c r="AVM22" s="579"/>
      <c r="AVN22" s="580">
        <f>AVM22/AVK22</f>
        <v>0</v>
      </c>
      <c r="AVO22" s="508">
        <f>'Proy 2022 vs 2019'!IH21*AVR$4</f>
        <v>11104.670399999999</v>
      </c>
      <c r="AVP22" s="508">
        <f>'Proy 2022 vs 2019'!II21*AVR$4</f>
        <v>9772.1099519999989</v>
      </c>
      <c r="AVQ22" s="579"/>
      <c r="AVR22" s="580">
        <f>AVQ22/AVO22</f>
        <v>0</v>
      </c>
      <c r="AVS22" s="508">
        <f>'Proy 2022 vs 2019'!IH21*AVV$4</f>
        <v>12955.4488</v>
      </c>
      <c r="AVT22" s="508">
        <f>'Proy 2022 vs 2019'!II21*AVV$4</f>
        <v>11400.794944000001</v>
      </c>
      <c r="AVU22" s="579"/>
      <c r="AVV22" s="580">
        <f>AVU22/AVS22</f>
        <v>0</v>
      </c>
      <c r="AVW22" s="508">
        <f>'Proy 2022 vs 2019'!IH21*AVZ$4</f>
        <v>14806.227199999999</v>
      </c>
      <c r="AVX22" s="508">
        <f>'Proy 2022 vs 2019'!II21*AVZ$4</f>
        <v>13029.479936</v>
      </c>
      <c r="AVY22" s="579"/>
      <c r="AVZ22" s="580">
        <f>AVY22/AVW22</f>
        <v>0</v>
      </c>
      <c r="AWA22" s="508">
        <f>'Proy 2022 vs 2019'!IH21*AWD$4</f>
        <v>20358.562399999999</v>
      </c>
      <c r="AWB22" s="508">
        <f>'Proy 2022 vs 2019'!II21*AWD$4</f>
        <v>17915.534911999999</v>
      </c>
      <c r="AWC22" s="579"/>
      <c r="AWD22" s="580">
        <f>AWC22/AWA22</f>
        <v>0</v>
      </c>
      <c r="AWE22" s="494">
        <f>AVC22+AVG22+AVK22+AVO22+AVS22+AVW22+AWA22</f>
        <v>92538.919999999984</v>
      </c>
      <c r="AWF22" s="489">
        <f>AVD22+AVH22+AVL22+AVP22+AVT22+AVX22+AWB22</f>
        <v>81434.249599999996</v>
      </c>
      <c r="AWG22" s="670">
        <f>AVE22+AVI22+AVM22+AVQ22+AVU22+AVY22+AWC22</f>
        <v>0</v>
      </c>
      <c r="AWH22" s="663">
        <f>AWG22/AWE22</f>
        <v>0</v>
      </c>
      <c r="AWI22" s="508">
        <f>'Proy 2022 vs 2019'!IM21*AWL$4</f>
        <v>13106.73</v>
      </c>
      <c r="AWJ22" s="508">
        <f>'Proy 2022 vs 2019'!IN21*AWL$4</f>
        <v>11533.922399999999</v>
      </c>
      <c r="AWK22" s="579"/>
      <c r="AWL22" s="580">
        <f>AWK22/AWI22</f>
        <v>0</v>
      </c>
      <c r="AWM22" s="508">
        <f>'Proy 2022 vs 2019'!IM21*AWP$4</f>
        <v>13106.73</v>
      </c>
      <c r="AWN22" s="508">
        <f>'Proy 2022 vs 2019'!IN21*AWP$4</f>
        <v>11533.922399999999</v>
      </c>
      <c r="AWO22" s="579"/>
      <c r="AWP22" s="580">
        <f>AWO22/AWM22</f>
        <v>0</v>
      </c>
      <c r="AWQ22" s="508">
        <f>'Proy 2022 vs 2019'!IM21*AWT$4</f>
        <v>13106.73</v>
      </c>
      <c r="AWR22" s="508">
        <f>'Proy 2022 vs 2019'!IN21*AWT$4</f>
        <v>11533.922399999999</v>
      </c>
      <c r="AWS22" s="579"/>
      <c r="AWT22" s="580">
        <f>AWS22/AWQ22</f>
        <v>0</v>
      </c>
      <c r="AWU22" s="508">
        <f>'Proy 2022 vs 2019'!IM21*AWX$4</f>
        <v>13106.73</v>
      </c>
      <c r="AWV22" s="508">
        <f>'Proy 2022 vs 2019'!IN21*AWX$4</f>
        <v>11533.922399999999</v>
      </c>
      <c r="AWW22" s="579"/>
      <c r="AWX22" s="580">
        <f>AWW22/AWU22</f>
        <v>0</v>
      </c>
      <c r="AWY22" s="508">
        <f>'Proy 2022 vs 2019'!IM21*AXB$4</f>
        <v>15291.185000000001</v>
      </c>
      <c r="AWZ22" s="508">
        <f>'Proy 2022 vs 2019'!IN21*AXB$4</f>
        <v>13456.242800000002</v>
      </c>
      <c r="AXA22" s="579"/>
      <c r="AXB22" s="580">
        <f>AXA22/AWY22</f>
        <v>0</v>
      </c>
      <c r="AXC22" s="508">
        <f>'Proy 2022 vs 2019'!IM21*AXF$4</f>
        <v>17475.64</v>
      </c>
      <c r="AXD22" s="508">
        <f>'Proy 2022 vs 2019'!IN21*AXF$4</f>
        <v>15378.563200000001</v>
      </c>
      <c r="AXE22" s="579"/>
      <c r="AXF22" s="580">
        <f>AXE22/AXC22</f>
        <v>0</v>
      </c>
      <c r="AXG22" s="508">
        <f>'Proy 2022 vs 2019'!IM21*AXJ$4</f>
        <v>24029.005000000001</v>
      </c>
      <c r="AXH22" s="508">
        <f>'Proy 2022 vs 2019'!IN21*AXJ$4</f>
        <v>21145.524400000002</v>
      </c>
      <c r="AXI22" s="579"/>
      <c r="AXJ22" s="580">
        <f>AXI22/AXG22</f>
        <v>0</v>
      </c>
      <c r="AXK22" s="494">
        <f>AWI22+AWM22+AWQ22+AWU22+AWY22+AXC22+AXG22</f>
        <v>109222.75</v>
      </c>
      <c r="AXL22" s="489">
        <f>AWJ22+AWN22+AWR22+AWV22+AWZ22+AXD22+AXH22</f>
        <v>96116.01999999999</v>
      </c>
      <c r="AXM22" s="671">
        <f>AWK22+AWO22+AWS22+AWW22+AXA22+AXE22+AXI22</f>
        <v>0</v>
      </c>
      <c r="AXN22" s="663">
        <f>AXM22/AXK22</f>
        <v>0</v>
      </c>
      <c r="AXO22" s="508">
        <f>'Proy 2022 vs 2019'!IR21*AXR$4</f>
        <v>14956.281599999998</v>
      </c>
      <c r="AXP22" s="508">
        <f>'Proy 2022 vs 2019'!IS21*AXR$4</f>
        <v>13161.527807999999</v>
      </c>
      <c r="AXQ22" s="579"/>
      <c r="AXR22" s="580">
        <f>AXQ22/AXO22</f>
        <v>0</v>
      </c>
      <c r="AXS22" s="508">
        <f>'Proy 2022 vs 2019'!IR21*AXV$4</f>
        <v>14956.281599999998</v>
      </c>
      <c r="AXT22" s="508">
        <f>'Proy 2022 vs 2019'!IS21*AXV$4</f>
        <v>13161.527807999999</v>
      </c>
      <c r="AXU22" s="579"/>
      <c r="AXV22" s="580">
        <f>AXU22/AXS22</f>
        <v>0</v>
      </c>
      <c r="AXW22" s="508">
        <f>'Proy 2022 vs 2019'!IR21*AXZ$4</f>
        <v>14956.281599999998</v>
      </c>
      <c r="AXX22" s="508">
        <f>'Proy 2022 vs 2019'!IS21*AXZ$4</f>
        <v>13161.527807999999</v>
      </c>
      <c r="AXY22" s="579"/>
      <c r="AXZ22" s="580">
        <f>AXY22/AXW22</f>
        <v>0</v>
      </c>
      <c r="AYA22" s="508">
        <f>'Proy 2022 vs 2019'!IR21*AYD$4</f>
        <v>14956.281599999998</v>
      </c>
      <c r="AYB22" s="508">
        <f>'Proy 2022 vs 2019'!IS21*AYD$4</f>
        <v>13161.527807999999</v>
      </c>
      <c r="AYC22" s="579"/>
      <c r="AYD22" s="580">
        <f>AYC22/AYA22</f>
        <v>0</v>
      </c>
      <c r="AYE22" s="508">
        <f>'Proy 2022 vs 2019'!IR21*AYH$4</f>
        <v>17448.995200000001</v>
      </c>
      <c r="AYF22" s="508">
        <f>'Proy 2022 vs 2019'!IS21*AYH$4</f>
        <v>15355.115776000001</v>
      </c>
      <c r="AYG22" s="579"/>
      <c r="AYH22" s="580">
        <f>AYG22/AYE22</f>
        <v>0</v>
      </c>
      <c r="AYI22" s="508">
        <f>'Proy 2022 vs 2019'!IR21*AYL$4</f>
        <v>19941.7088</v>
      </c>
      <c r="AYJ22" s="508">
        <f>'Proy 2022 vs 2019'!IS21*AYL$4</f>
        <v>17548.703743999999</v>
      </c>
      <c r="AYK22" s="579"/>
      <c r="AYL22" s="580">
        <f>AYK22/AYI22</f>
        <v>0</v>
      </c>
      <c r="AYM22" s="508">
        <f>'Proy 2022 vs 2019'!IR21*AYP$4</f>
        <v>27419.849599999998</v>
      </c>
      <c r="AYN22" s="508">
        <f>'Proy 2022 vs 2019'!IS21*AYP$4</f>
        <v>24129.467647999998</v>
      </c>
      <c r="AYO22" s="579"/>
      <c r="AYP22" s="580">
        <f>AYO22/AYM22</f>
        <v>0</v>
      </c>
      <c r="AYQ22" s="494">
        <f>AXO22+AXS22+AXW22+AYA22+AYE22+AYI22+AYM22</f>
        <v>124635.68000000001</v>
      </c>
      <c r="AYR22" s="489">
        <f>AXP22+AXT22+AXX22+AYB22+AYF22+AYJ22+AYN22</f>
        <v>109679.39840000001</v>
      </c>
      <c r="AYS22" s="671">
        <f>AXQ22+AXU22+AXY22+AYC22+AYG22+AYK22+AYO22</f>
        <v>0</v>
      </c>
      <c r="AYT22" s="663">
        <f>AYS22/AYQ22</f>
        <v>0</v>
      </c>
      <c r="AYU22" s="508">
        <f>'Proy 2022 vs 2019'!IW21*AYX$4</f>
        <v>18730.504799999999</v>
      </c>
      <c r="AYV22" s="508">
        <f>'Proy 2022 vs 2019'!IX21*AYX$4</f>
        <v>16482.844224</v>
      </c>
      <c r="AYW22" s="579"/>
      <c r="AYX22" s="580">
        <f>AYW22/AYU22</f>
        <v>0</v>
      </c>
      <c r="AYY22" s="508">
        <f>'Proy 2022 vs 2019'!IW21*AZB$4</f>
        <v>18730.504799999999</v>
      </c>
      <c r="AYZ22" s="508">
        <f>'Proy 2022 vs 2019'!IX21*AZB$4</f>
        <v>16482.844224</v>
      </c>
      <c r="AZA22" s="579"/>
      <c r="AZB22" s="580">
        <f>AZA22/AYY22</f>
        <v>0</v>
      </c>
      <c r="AZC22" s="508">
        <f>'Proy 2022 vs 2019'!IW21*AZF$4</f>
        <v>18730.504799999999</v>
      </c>
      <c r="AZD22" s="508">
        <f>'Proy 2022 vs 2019'!IX21*AZF$4</f>
        <v>16482.844224</v>
      </c>
      <c r="AZE22" s="579"/>
      <c r="AZF22" s="580">
        <f>AZE22/AZC22</f>
        <v>0</v>
      </c>
      <c r="AZG22" s="508">
        <f>'Proy 2022 vs 2019'!IW21*AZJ$4</f>
        <v>18730.504799999999</v>
      </c>
      <c r="AZH22" s="508">
        <f>'Proy 2022 vs 2019'!IX21*AZJ$4</f>
        <v>16482.844224</v>
      </c>
      <c r="AZI22" s="579"/>
      <c r="AZJ22" s="580">
        <f>AZI22/AZG22</f>
        <v>0</v>
      </c>
      <c r="AZK22" s="508">
        <f>'Proy 2022 vs 2019'!IW21*AZN$4</f>
        <v>21852.255600000004</v>
      </c>
      <c r="AZL22" s="508">
        <f>'Proy 2022 vs 2019'!IX21*AZN$4</f>
        <v>19229.984928000005</v>
      </c>
      <c r="AZM22" s="579"/>
      <c r="AZN22" s="580">
        <f>AZM22/AZK22</f>
        <v>0</v>
      </c>
      <c r="AZO22" s="508">
        <f>'Proy 2022 vs 2019'!IW21*AZR$4</f>
        <v>24974.006400000002</v>
      </c>
      <c r="AZP22" s="508">
        <f>'Proy 2022 vs 2019'!IX21*AZR$4</f>
        <v>21977.125632000003</v>
      </c>
      <c r="AZQ22" s="579"/>
      <c r="AZR22" s="580">
        <f>AZQ22/AZO22</f>
        <v>0</v>
      </c>
      <c r="AZS22" s="508">
        <f>'Proy 2022 vs 2019'!IW21*AZV$4</f>
        <v>34339.258800000003</v>
      </c>
      <c r="AZT22" s="508">
        <f>'Proy 2022 vs 2019'!IX21*AZV$4</f>
        <v>30218.547744000003</v>
      </c>
      <c r="AZU22" s="579"/>
      <c r="AZV22" s="580">
        <f>AZU22/AZS22</f>
        <v>0</v>
      </c>
      <c r="AZW22" s="494">
        <f>AYU22+AYY22+AZC22+AZG22+AZK22+AZO22+AZS22</f>
        <v>156087.54</v>
      </c>
      <c r="AZX22" s="489">
        <f>AYV22+AYZ22+AZD22+AZH22+AZL22+AZP22+AZT22</f>
        <v>137357.03520000001</v>
      </c>
      <c r="AZY22" s="662">
        <f>AYW22+AZA22+AZE22+AZI22+AZM22+AZQ22+AZU22</f>
        <v>0</v>
      </c>
      <c r="AZZ22" s="663">
        <f>AZY22/AZW22</f>
        <v>0</v>
      </c>
      <c r="BAA22" s="508">
        <f>'Proy 2022 vs 2019'!JG21*BAD$4</f>
        <v>12846.091199999999</v>
      </c>
      <c r="BAB22" s="508">
        <f>'Proy 2022 vs 2019'!JH21*BAD$4</f>
        <v>10662.255695999998</v>
      </c>
      <c r="BAC22" s="613"/>
      <c r="BAD22" s="580">
        <f>BAC22/BAA22</f>
        <v>0</v>
      </c>
      <c r="BAE22" s="508">
        <f>'Proy 2022 vs 2019'!JG21*BAH$4</f>
        <v>12846.091199999999</v>
      </c>
      <c r="BAF22" s="508">
        <f>'Proy 2022 vs 2019'!JH21*BAH$4</f>
        <v>10662.255695999998</v>
      </c>
      <c r="BAG22" s="579"/>
      <c r="BAH22" s="580">
        <f>BAG22/BAE22</f>
        <v>0</v>
      </c>
      <c r="BAI22" s="508">
        <f>'Proy 2022 vs 2019'!JG21*BAL$4</f>
        <v>12846.091199999999</v>
      </c>
      <c r="BAJ22" s="508">
        <f>'Proy 2022 vs 2019'!JH21*BAL$4</f>
        <v>10662.255695999998</v>
      </c>
      <c r="BAK22" s="579"/>
      <c r="BAL22" s="580">
        <f>BAK22/BAI22</f>
        <v>0</v>
      </c>
      <c r="BAM22" s="508">
        <f>'Proy 2022 vs 2019'!JG21*BAP$4</f>
        <v>12846.091199999999</v>
      </c>
      <c r="BAN22" s="508">
        <f>'Proy 2022 vs 2019'!JH21*BAP$4</f>
        <v>10662.255695999998</v>
      </c>
      <c r="BAO22" s="579"/>
      <c r="BAP22" s="580">
        <f>BAO22/BAM22</f>
        <v>0</v>
      </c>
      <c r="BAQ22" s="508">
        <f>'Proy 2022 vs 2019'!JG21*BAT$4</f>
        <v>14987.106400000001</v>
      </c>
      <c r="BAR22" s="508">
        <f>'Proy 2022 vs 2019'!JH21*BAT$4</f>
        <v>12439.298311999999</v>
      </c>
      <c r="BAS22" s="579"/>
      <c r="BAT22" s="580">
        <f>BAS22/BAQ22</f>
        <v>0</v>
      </c>
      <c r="BAU22" s="508">
        <f>'Proy 2022 vs 2019'!JG21*BAX$4</f>
        <v>17128.121599999999</v>
      </c>
      <c r="BAV22" s="508">
        <f>'Proy 2022 vs 2019'!JH21*BAX$4</f>
        <v>14216.340927999998</v>
      </c>
      <c r="BAW22" s="579"/>
      <c r="BAX22" s="580">
        <f>BAW22/BAU22</f>
        <v>0</v>
      </c>
      <c r="BAY22" s="508">
        <f>'Proy 2022 vs 2019'!JG21*BBB$4</f>
        <v>23551.1672</v>
      </c>
      <c r="BAZ22" s="508">
        <f>'Proy 2022 vs 2019'!JH21*BBB$4</f>
        <v>19547.468775999998</v>
      </c>
      <c r="BBA22" s="579"/>
      <c r="BBB22" s="580">
        <f>BBA22/BAY22</f>
        <v>0</v>
      </c>
      <c r="BBC22" s="494">
        <f>BAA22+BAE22+BAI22+BAM22+BAQ22+BAU22+BAY22</f>
        <v>107050.76</v>
      </c>
      <c r="BBD22" s="489">
        <f>BAB22+BAF22+BAJ22+BAN22+BAR22+BAV22+BAZ22</f>
        <v>88852.130799999984</v>
      </c>
      <c r="BBE22" s="637">
        <f>BAC22+BAG22+BAK22+BAO22+BAS22+BAW22+BBA22</f>
        <v>0</v>
      </c>
      <c r="BBF22" s="639">
        <f>BBE22/BBC22</f>
        <v>0</v>
      </c>
      <c r="BBG22" s="508">
        <f>'Proy 2022 vs 2019'!JL21*BBJ$4</f>
        <v>16761.2736</v>
      </c>
      <c r="BBH22" s="508">
        <f>'Proy 2022 vs 2019'!JM21*BBJ$4</f>
        <v>13911.857087999999</v>
      </c>
      <c r="BBI22" s="579"/>
      <c r="BBJ22" s="580">
        <f>BBI22/BBG22</f>
        <v>0</v>
      </c>
      <c r="BBK22" s="508">
        <f>'Proy 2022 vs 2019'!JL21*BBN$4</f>
        <v>16761.2736</v>
      </c>
      <c r="BBL22" s="508">
        <f>'Proy 2022 vs 2019'!JM21*BBN$4</f>
        <v>13911.857087999999</v>
      </c>
      <c r="BBM22" s="579"/>
      <c r="BBN22" s="580">
        <f>BBM22/BBK22</f>
        <v>0</v>
      </c>
      <c r="BBO22" s="508">
        <f>'Proy 2022 vs 2019'!JL21*BBR$4</f>
        <v>16761.2736</v>
      </c>
      <c r="BBP22" s="508">
        <f>'Proy 2022 vs 2019'!JM21*BBR$4</f>
        <v>13911.857087999999</v>
      </c>
      <c r="BBQ22" s="579"/>
      <c r="BBR22" s="580">
        <f>BBQ22/BBO22</f>
        <v>0</v>
      </c>
      <c r="BBS22" s="508">
        <f>'Proy 2022 vs 2019'!JL21*BBV$4</f>
        <v>16761.2736</v>
      </c>
      <c r="BBT22" s="508">
        <f>'Proy 2022 vs 2019'!JM21*BBV$4</f>
        <v>13911.857087999999</v>
      </c>
      <c r="BBU22" s="579"/>
      <c r="BBV22" s="580">
        <f>BBU22/BBS22</f>
        <v>0</v>
      </c>
      <c r="BBW22" s="508">
        <f>'Proy 2022 vs 2019'!JL21*BBZ$4</f>
        <v>19554.819200000002</v>
      </c>
      <c r="BBX22" s="508">
        <f>'Proy 2022 vs 2019'!JM21*BBZ$4</f>
        <v>16230.499936000002</v>
      </c>
      <c r="BBY22" s="579"/>
      <c r="BBZ22" s="580">
        <f>BBY22/BBW22</f>
        <v>0</v>
      </c>
      <c r="BCA22" s="508">
        <f>'Proy 2022 vs 2019'!JL21*BCD$4</f>
        <v>22348.364799999999</v>
      </c>
      <c r="BCB22" s="508">
        <f>'Proy 2022 vs 2019'!JM21*BCD$4</f>
        <v>18549.142784</v>
      </c>
      <c r="BCC22" s="579"/>
      <c r="BCD22" s="580">
        <f>BCC22/BCA22</f>
        <v>0</v>
      </c>
      <c r="BCE22" s="508">
        <f>'Proy 2022 vs 2019'!JL21*BCH$4</f>
        <v>30729.0016</v>
      </c>
      <c r="BCF22" s="508">
        <f>'Proy 2022 vs 2019'!JM21*BCH$4</f>
        <v>25505.071327999998</v>
      </c>
      <c r="BCG22" s="579"/>
      <c r="BCH22" s="580">
        <f>BCG22/BCE22</f>
        <v>0</v>
      </c>
      <c r="BCI22" s="494">
        <f>BBG22+BBK22+BBO22+BBS22+BBW22+BCA22+BCE22</f>
        <v>139677.28</v>
      </c>
      <c r="BCJ22" s="489">
        <f>BBH22+BBL22+BBP22+BBT22+BBX22+BCB22+BCF22</f>
        <v>115932.14239999998</v>
      </c>
      <c r="BCK22" s="643">
        <f>BBI22+BBM22+BBQ22+BBU22+BBY22+BCC22+BCG22</f>
        <v>0</v>
      </c>
      <c r="BCL22" s="639">
        <f>BCK22/BCI22</f>
        <v>0</v>
      </c>
      <c r="BCM22" s="508">
        <f>'Proy 2022 vs 2019'!JQ21*BCP$4</f>
        <v>17928.770400000001</v>
      </c>
      <c r="BCN22" s="508">
        <f>'Proy 2022 vs 2019'!JR21*BCP$4</f>
        <v>14880.879432</v>
      </c>
      <c r="BCO22" s="579"/>
      <c r="BCP22" s="580">
        <f>BCO22/BCM22</f>
        <v>0</v>
      </c>
      <c r="BCQ22" s="508">
        <f>'Proy 2022 vs 2019'!JQ21*BCT$4</f>
        <v>17928.770400000001</v>
      </c>
      <c r="BCR22" s="508">
        <f>'Proy 2022 vs 2019'!JR21*BCT$4</f>
        <v>14880.879432</v>
      </c>
      <c r="BCS22" s="579"/>
      <c r="BCT22" s="580">
        <f>BCS22/BCQ22</f>
        <v>0</v>
      </c>
      <c r="BCU22" s="508">
        <f>'Proy 2022 vs 2019'!JQ21*BCX$4</f>
        <v>17928.770400000001</v>
      </c>
      <c r="BCV22" s="508">
        <f>'Proy 2022 vs 2019'!JR21*BCX$4</f>
        <v>14880.879432</v>
      </c>
      <c r="BCW22" s="579"/>
      <c r="BCX22" s="580">
        <f>BCW22/BCU22</f>
        <v>0</v>
      </c>
      <c r="BCY22" s="508">
        <f>'Proy 2022 vs 2019'!JQ21*BDB$4</f>
        <v>17928.770400000001</v>
      </c>
      <c r="BCZ22" s="508">
        <f>'Proy 2022 vs 2019'!JR21*BDB$4</f>
        <v>14880.879432</v>
      </c>
      <c r="BDA22" s="579"/>
      <c r="BDB22" s="580">
        <f>BDA22/BCY22</f>
        <v>0</v>
      </c>
      <c r="BDC22" s="508">
        <f>'Proy 2022 vs 2019'!JQ21*BDF$4</f>
        <v>20916.898800000003</v>
      </c>
      <c r="BDD22" s="508">
        <f>'Proy 2022 vs 2019'!JR21*BDF$4</f>
        <v>17361.026004000003</v>
      </c>
      <c r="BDE22" s="579"/>
      <c r="BDF22" s="580">
        <f>BDE22/BDC22</f>
        <v>0</v>
      </c>
      <c r="BDG22" s="508">
        <f>'Proy 2022 vs 2019'!JQ21*BDJ$4</f>
        <v>23905.027200000004</v>
      </c>
      <c r="BDH22" s="508">
        <f>'Proy 2022 vs 2019'!JR21*BDJ$4</f>
        <v>19841.172576000001</v>
      </c>
      <c r="BDI22" s="579"/>
      <c r="BDJ22" s="580">
        <f>BDI22/BDG22</f>
        <v>0</v>
      </c>
      <c r="BDK22" s="508">
        <f>'Proy 2022 vs 2019'!JQ21*BDN$4</f>
        <v>32869.412400000001</v>
      </c>
      <c r="BDL22" s="508">
        <f>'Proy 2022 vs 2019'!JR21*BDN$4</f>
        <v>27281.612292000002</v>
      </c>
      <c r="BDM22" s="579"/>
      <c r="BDN22" s="580">
        <f>BDM22/BDK22</f>
        <v>0</v>
      </c>
      <c r="BDO22" s="494">
        <f>BCM22+BCQ22+BCU22+BCY22+BDC22+BDG22+BDK22</f>
        <v>149406.42000000001</v>
      </c>
      <c r="BDP22" s="489">
        <f>BCN22+BCR22+BCV22+BCZ22+BDD22+BDH22+BDL22</f>
        <v>124007.32860000001</v>
      </c>
      <c r="BDQ22" s="643">
        <f>BCO22+BCS22+BCW22+BDA22+BDE22+BDI22+BDM22</f>
        <v>0</v>
      </c>
      <c r="BDR22" s="639">
        <f>BDQ22/BDO22</f>
        <v>0</v>
      </c>
      <c r="BDS22" s="508">
        <f>'Proy 2022 vs 2019'!JV21*BDV$4</f>
        <v>19341.236399999998</v>
      </c>
      <c r="BDT22" s="508">
        <f>'Proy 2022 vs 2019'!JW21*BDV$4</f>
        <v>16053.226211999998</v>
      </c>
      <c r="BDU22" s="579"/>
      <c r="BDV22" s="580">
        <f>BDU22/BDS22</f>
        <v>0</v>
      </c>
      <c r="BDW22" s="508">
        <f>'Proy 2022 vs 2019'!JV21*BDZ$4</f>
        <v>19341.236399999998</v>
      </c>
      <c r="BDX22" s="508">
        <f>'Proy 2022 vs 2019'!JW21*BDZ$4</f>
        <v>16053.226211999998</v>
      </c>
      <c r="BDY22" s="579"/>
      <c r="BDZ22" s="580">
        <f>BDY22/BDW22</f>
        <v>0</v>
      </c>
      <c r="BEA22" s="508">
        <f>'Proy 2022 vs 2019'!JV21*BED$4</f>
        <v>19341.236399999998</v>
      </c>
      <c r="BEB22" s="508">
        <f>'Proy 2022 vs 2019'!JW21*BED$4</f>
        <v>16053.226211999998</v>
      </c>
      <c r="BEC22" s="579"/>
      <c r="BED22" s="580">
        <f>BEC22/BEA22</f>
        <v>0</v>
      </c>
      <c r="BEE22" s="508">
        <v>14501.990400000001</v>
      </c>
      <c r="BEF22" s="508">
        <f>'Proy 2022 vs 2019'!JW21*BEH$4</f>
        <v>16053.226211999998</v>
      </c>
      <c r="BEG22" s="579"/>
      <c r="BEH22" s="580">
        <f>BEG22/BEE22</f>
        <v>0</v>
      </c>
      <c r="BEI22" s="508">
        <f>'Proy 2022 vs 2019'!JV21*BEL$4</f>
        <v>22564.775800000003</v>
      </c>
      <c r="BEJ22" s="508">
        <f>'Proy 2022 vs 2019'!JW21*BEL$4</f>
        <v>18728.763913999999</v>
      </c>
      <c r="BEK22" s="579"/>
      <c r="BEL22" s="580">
        <f>BEK22/BEI22</f>
        <v>0</v>
      </c>
      <c r="BEM22" s="508">
        <f>'Proy 2022 vs 2019'!JV21*BEP$4</f>
        <v>25788.315200000001</v>
      </c>
      <c r="BEN22" s="508">
        <f>'Proy 2022 vs 2019'!JW21*BEP$4</f>
        <v>21404.301615999997</v>
      </c>
      <c r="BEO22" s="579"/>
      <c r="BEP22" s="580">
        <f>BEO22/BEM22</f>
        <v>0</v>
      </c>
      <c r="BEQ22" s="508">
        <f>'Proy 2022 vs 2019'!JV21*BET$4</f>
        <v>35458.933400000002</v>
      </c>
      <c r="BER22" s="508">
        <f>'Proy 2022 vs 2019'!JW21*BET$4</f>
        <v>29430.914721999998</v>
      </c>
      <c r="BES22" s="579"/>
      <c r="BET22" s="580">
        <f>BES22/BEQ22</f>
        <v>0</v>
      </c>
      <c r="BEU22" s="494">
        <f>BDS22+BDW22+BEA22+BEE22+BEI22+BEM22+BEQ22</f>
        <v>156337.72399999999</v>
      </c>
      <c r="BEV22" s="489">
        <f>BDT22+BDX22+BEB22+BEF22+BEJ22+BEN22+BER22</f>
        <v>133776.88509999998</v>
      </c>
      <c r="BEW22" s="648">
        <f>BDU22+BDY22+BEC22+BEG22+BEK22+BEO22+BES22</f>
        <v>0</v>
      </c>
      <c r="BEX22" s="639">
        <f>BEW22/BEU22</f>
        <v>0</v>
      </c>
      <c r="BEY22" s="508">
        <f>'Proy 2022 vs 2019'!KF21*BFB$4</f>
        <v>27637.245599999998</v>
      </c>
      <c r="BEZ22" s="508">
        <f>'Proy 2022 vs 2019'!KG21*BFB$4</f>
        <v>22938.913847999997</v>
      </c>
      <c r="BFA22" s="613"/>
      <c r="BFB22" s="580">
        <f>BFA22/BEY22</f>
        <v>0</v>
      </c>
      <c r="BFC22" s="508">
        <f>'Proy 2022 vs 2019'!KF21*BFF$4</f>
        <v>27637.245599999998</v>
      </c>
      <c r="BFD22" s="508">
        <f>'Proy 2022 vs 2019'!KG21*BFF$4</f>
        <v>22938.913847999997</v>
      </c>
      <c r="BFE22" s="613"/>
      <c r="BFF22" s="580">
        <f>BFE22/BFC22</f>
        <v>0</v>
      </c>
      <c r="BFG22" s="508">
        <f>'Proy 2022 vs 2019'!KF21*BFJ$4</f>
        <v>27637.245599999998</v>
      </c>
      <c r="BFH22" s="508">
        <f>'Proy 2022 vs 2019'!KG21*BFJ$4</f>
        <v>22938.913847999997</v>
      </c>
      <c r="BFI22" s="613"/>
      <c r="BFJ22" s="580">
        <f>BFI22/BFG22</f>
        <v>0</v>
      </c>
      <c r="BFK22" s="508">
        <f>'Proy 2022 vs 2019'!KF21*BFN$4</f>
        <v>27637.245599999998</v>
      </c>
      <c r="BFL22" s="508">
        <f>'Proy 2022 vs 2019'!KG21*BFN$4</f>
        <v>22938.913847999997</v>
      </c>
      <c r="BFM22" s="613"/>
      <c r="BFN22" s="580">
        <f>BFM22/BFK22</f>
        <v>0</v>
      </c>
      <c r="BFO22" s="508">
        <f>'Proy 2022 vs 2019'!KF21*BFR$4</f>
        <v>32243.453200000004</v>
      </c>
      <c r="BFP22" s="508">
        <f>'Proy 2022 vs 2019'!KG21*BFR$4</f>
        <v>26762.066156000001</v>
      </c>
      <c r="BFQ22" s="613"/>
      <c r="BFR22" s="580">
        <f>BFQ22/BFO22</f>
        <v>0</v>
      </c>
      <c r="BFS22" s="508">
        <f>'Proy 2022 vs 2019'!KF21*BFV$4</f>
        <v>36849.660800000005</v>
      </c>
      <c r="BFT22" s="508">
        <f>'Proy 2022 vs 2019'!KG21*BFV$4</f>
        <v>30585.218463999998</v>
      </c>
      <c r="BFU22" s="613"/>
      <c r="BFV22" s="580">
        <f>BFU22/BFS22</f>
        <v>0</v>
      </c>
      <c r="BFW22" s="508">
        <f>'Proy 2022 vs 2019'!KF21*BFZ$4</f>
        <v>50668.283600000002</v>
      </c>
      <c r="BFX22" s="508">
        <f>'Proy 2022 vs 2019'!KG21*BFZ$4</f>
        <v>42054.675387999996</v>
      </c>
      <c r="BFY22" s="613"/>
      <c r="BFZ22" s="580">
        <f>BFY22/BFW22</f>
        <v>0</v>
      </c>
      <c r="BGA22" s="494">
        <f>BEY22+BFC22+BFG22+BFK22+BFO22+BFS22+BFW22</f>
        <v>230310.38</v>
      </c>
      <c r="BGB22" s="489">
        <f>BEZ22+BFD22+BFH22+BFL22+BFP22+BFT22+BFX22</f>
        <v>191157.61539999998</v>
      </c>
      <c r="BGC22" s="607">
        <f>BFA22+BFE22+BFI22+BFM22+BFQ22+BFU22+BFY22</f>
        <v>0</v>
      </c>
      <c r="BGD22" s="590">
        <f>BGC22/BGA22</f>
        <v>0</v>
      </c>
      <c r="BGE22" s="508">
        <f>'Proy 2022 vs 2019'!KK21*BGH$4</f>
        <v>29554.837199999998</v>
      </c>
      <c r="BGF22" s="508">
        <f>'Proy 2022 vs 2019'!KL21*BGH$4</f>
        <v>24530.514875999997</v>
      </c>
      <c r="BGG22" s="579"/>
      <c r="BGH22" s="580">
        <f>BGG22/BGE22</f>
        <v>0</v>
      </c>
      <c r="BGI22" s="508">
        <f>'Proy 2022 vs 2019'!KK21*BGL$4</f>
        <v>29554.837199999998</v>
      </c>
      <c r="BGJ22" s="508">
        <f>'Proy 2022 vs 2019'!KL21*BGL$4</f>
        <v>24530.514875999997</v>
      </c>
      <c r="BGK22" s="579"/>
      <c r="BGL22" s="580">
        <f>BGK22/BGI22</f>
        <v>0</v>
      </c>
      <c r="BGM22" s="508">
        <f>'Proy 2022 vs 2019'!KK21*BGP$4</f>
        <v>29554.837199999998</v>
      </c>
      <c r="BGN22" s="508">
        <f>'Proy 2022 vs 2019'!KL21*BGP$4</f>
        <v>24530.514875999997</v>
      </c>
      <c r="BGO22" s="579"/>
      <c r="BGP22" s="580">
        <f>BGO22/BGM22</f>
        <v>0</v>
      </c>
      <c r="BGQ22" s="508">
        <f>'Proy 2022 vs 2019'!KK21*BGT$4</f>
        <v>29554.837199999998</v>
      </c>
      <c r="BGR22" s="508">
        <f>'Proy 2022 vs 2019'!KL21*BGT$4</f>
        <v>24530.514875999997</v>
      </c>
      <c r="BGS22" s="579"/>
      <c r="BGT22" s="580">
        <f>BGS22/BGQ22</f>
        <v>0</v>
      </c>
      <c r="BGU22" s="508">
        <f>'Proy 2022 vs 2019'!KK21*BGX$4</f>
        <v>34480.643400000001</v>
      </c>
      <c r="BGV22" s="508">
        <f>'Proy 2022 vs 2019'!KL21*BGX$4</f>
        <v>28618.934022000001</v>
      </c>
      <c r="BGW22" s="579"/>
      <c r="BGX22" s="580">
        <f>BGW22/BGU22</f>
        <v>0</v>
      </c>
      <c r="BGY22" s="508">
        <f>'Proy 2022 vs 2019'!KK21*BHB$4</f>
        <v>39406.4496</v>
      </c>
      <c r="BGZ22" s="508">
        <f>'Proy 2022 vs 2019'!KL21*BHB$4</f>
        <v>32707.353167999998</v>
      </c>
      <c r="BHA22" s="579"/>
      <c r="BHB22" s="580">
        <f>BHA22/BGY22</f>
        <v>0</v>
      </c>
      <c r="BHC22" s="508">
        <f>'Proy 2022 vs 2019'!KK21*BHF$4</f>
        <v>54183.868199999997</v>
      </c>
      <c r="BHD22" s="508">
        <f>'Proy 2022 vs 2019'!KL21*BHF$4</f>
        <v>44972.610605999995</v>
      </c>
      <c r="BHE22" s="579"/>
      <c r="BHF22" s="580">
        <f>BHE22/BHC22</f>
        <v>0</v>
      </c>
      <c r="BHG22" s="494">
        <f>BGE22+BGI22+BGM22+BGQ22+BGU22+BGY22+BHC22</f>
        <v>246290.30999999997</v>
      </c>
      <c r="BHH22" s="489">
        <f>BGF22+BGJ22+BGN22+BGR22+BGV22+BGZ22+BHD22</f>
        <v>204420.95729999998</v>
      </c>
      <c r="BHI22" s="608">
        <f>BGG22+BGK22+BGO22+BGS22+BGW22+BHA22+BHE22</f>
        <v>0</v>
      </c>
      <c r="BHJ22" s="590">
        <f>BHI22/BHG22</f>
        <v>0</v>
      </c>
      <c r="BHK22" s="508">
        <f>'Proy 2022 vs 2019'!KP21*BHN$4</f>
        <v>34997.501999999993</v>
      </c>
      <c r="BHL22" s="508">
        <f>'Proy 2022 vs 2019'!KQ21*BHN$4</f>
        <v>29047.926659999994</v>
      </c>
      <c r="BHM22" s="579"/>
      <c r="BHN22" s="580">
        <f>BHM22/BHK22</f>
        <v>0</v>
      </c>
      <c r="BHO22" s="508">
        <f>'Proy 2022 vs 2019'!KP21*BHR$4</f>
        <v>34997.501999999993</v>
      </c>
      <c r="BHP22" s="508">
        <f>'Proy 2022 vs 2019'!KQ21*BHR$4</f>
        <v>29047.926659999994</v>
      </c>
      <c r="BHQ22" s="579"/>
      <c r="BHR22" s="580">
        <f>BHQ22/BHO22</f>
        <v>0</v>
      </c>
      <c r="BHS22" s="508">
        <f>'Proy 2022 vs 2019'!KP21*BHV$4</f>
        <v>34997.501999999993</v>
      </c>
      <c r="BHT22" s="508">
        <f>'Proy 2022 vs 2019'!KQ21*BHV$4</f>
        <v>29047.926659999994</v>
      </c>
      <c r="BHU22" s="579"/>
      <c r="BHV22" s="580">
        <f>BHU22/BHS22</f>
        <v>0</v>
      </c>
      <c r="BHW22" s="508">
        <f>'Proy 2022 vs 2019'!KP21*BHZ$4</f>
        <v>34997.501999999993</v>
      </c>
      <c r="BHX22" s="508">
        <f>'Proy 2022 vs 2019'!KQ21*BHZ$4</f>
        <v>29047.926659999994</v>
      </c>
      <c r="BHY22" s="579"/>
      <c r="BHZ22" s="580">
        <f>BHY22/BHW22</f>
        <v>0</v>
      </c>
      <c r="BIA22" s="508">
        <f>'Proy 2022 vs 2019'!KP21*BID$4</f>
        <v>40830.419000000002</v>
      </c>
      <c r="BIB22" s="508">
        <f>'Proy 2022 vs 2019'!KQ21*BID$4</f>
        <v>33889.247769999994</v>
      </c>
      <c r="BIC22" s="579"/>
      <c r="BID22" s="580">
        <f>BIC22/BIA22</f>
        <v>0</v>
      </c>
      <c r="BIE22" s="508">
        <f>'Proy 2022 vs 2019'!KP21*BIH$4</f>
        <v>46663.335999999996</v>
      </c>
      <c r="BIF22" s="508">
        <f>'Proy 2022 vs 2019'!KQ21*BIH$4</f>
        <v>38730.568879999992</v>
      </c>
      <c r="BIG22" s="579"/>
      <c r="BIH22" s="580">
        <f>BIG22/BIE22</f>
        <v>0</v>
      </c>
      <c r="BII22" s="508">
        <f>'Proy 2022 vs 2019'!KP21*BIL$4</f>
        <v>64162.086999999992</v>
      </c>
      <c r="BIJ22" s="508">
        <f>'Proy 2022 vs 2019'!KQ21*BIL$4</f>
        <v>53254.53220999999</v>
      </c>
      <c r="BIK22" s="579"/>
      <c r="BIL22" s="580">
        <f>BIK22/BII22</f>
        <v>0</v>
      </c>
      <c r="BIM22" s="494">
        <f>BHK22+BHO22+BHS22+BHW22+BIA22+BIE22+BII22</f>
        <v>291645.84999999998</v>
      </c>
      <c r="BIN22" s="489">
        <f>BHL22+BHP22+BHT22+BHX22+BIB22+BIF22+BIJ22</f>
        <v>242066.05549999996</v>
      </c>
      <c r="BIO22" s="608">
        <f>BHM22+BHQ22+BHU22+BHY22+BIC22+BIG22+BIK22</f>
        <v>0</v>
      </c>
      <c r="BIP22" s="590">
        <f>BIO22/BIM22</f>
        <v>0</v>
      </c>
      <c r="BIQ22" s="508">
        <f>'Proy 2022 vs 2019'!KU21*BIT$4</f>
        <v>34571.037599999996</v>
      </c>
      <c r="BIR22" s="508">
        <f>'Proy 2022 vs 2019'!KV21*BIT$4</f>
        <v>28693.961207999997</v>
      </c>
      <c r="BIS22" s="579"/>
      <c r="BIT22" s="580">
        <f>BIS22/BIQ22</f>
        <v>0</v>
      </c>
      <c r="BIU22" s="508">
        <f>'Proy 2022 vs 2019'!KU21*BIX$4</f>
        <v>34571.037599999996</v>
      </c>
      <c r="BIV22" s="508">
        <f>'Proy 2022 vs 2019'!KV21*BIX$4</f>
        <v>28693.961207999997</v>
      </c>
      <c r="BIW22" s="579"/>
      <c r="BIX22" s="580">
        <f>BIW22/BIU22</f>
        <v>0</v>
      </c>
      <c r="BIY22" s="508">
        <f>'Proy 2022 vs 2019'!KU21*BJB$4</f>
        <v>34571.037599999996</v>
      </c>
      <c r="BIZ22" s="508">
        <f>'Proy 2022 vs 2019'!KV21*BJB$4</f>
        <v>28693.961207999997</v>
      </c>
      <c r="BJA22" s="579"/>
      <c r="BJB22" s="580">
        <f>BJA22/BIY22</f>
        <v>0</v>
      </c>
      <c r="BJC22" s="508">
        <f>'Proy 2022 vs 2019'!KU21*BJF$4</f>
        <v>34571.037599999996</v>
      </c>
      <c r="BJD22" s="508">
        <f>'Proy 2022 vs 2019'!KV21*BJF$4</f>
        <v>28693.961207999997</v>
      </c>
      <c r="BJE22" s="579"/>
      <c r="BJF22" s="580">
        <f>BJE22/BJC22</f>
        <v>0</v>
      </c>
      <c r="BJG22" s="508">
        <f>'Proy 2022 vs 2019'!KU21*BJJ$4</f>
        <v>40332.877200000003</v>
      </c>
      <c r="BJH22" s="508">
        <f>'Proy 2022 vs 2019'!KV21*BJJ$4</f>
        <v>33476.288076000004</v>
      </c>
      <c r="BJI22" s="579"/>
      <c r="BJJ22" s="580">
        <f>BJI22/BJG22</f>
        <v>0</v>
      </c>
      <c r="BJK22" s="508">
        <f>'Proy 2022 vs 2019'!KU21*BJN$4</f>
        <v>46094.716799999995</v>
      </c>
      <c r="BJL22" s="508">
        <f>'Proy 2022 vs 2019'!KV21*BJN$4</f>
        <v>38258.614944000001</v>
      </c>
      <c r="BJM22" s="579"/>
      <c r="BJN22" s="580">
        <f>BJM22/BJK22</f>
        <v>0</v>
      </c>
      <c r="BJO22" s="508">
        <f>'Proy 2022 vs 2019'!KU21*BJR$4</f>
        <v>63380.235599999993</v>
      </c>
      <c r="BJP22" s="508">
        <f>'Proy 2022 vs 2019'!KV21*BJR$4</f>
        <v>52605.595547999998</v>
      </c>
      <c r="BJQ22" s="579"/>
      <c r="BJR22" s="580">
        <f>BJQ22/BJO22</f>
        <v>0</v>
      </c>
      <c r="BJS22" s="494">
        <f>BIQ22+BIU22+BIY22+BJC22+BJG22+BJK22+BJO22</f>
        <v>288091.98</v>
      </c>
      <c r="BJT22" s="489">
        <f>BIR22+BIV22+BIZ22+BJD22+BJH22+BJL22+BJP22</f>
        <v>239116.34340000001</v>
      </c>
      <c r="BJU22" s="589">
        <f>BIS22+BIW22+BJA22+BJE22+BJI22+BJM22+BJQ22</f>
        <v>0</v>
      </c>
      <c r="BJV22" s="590">
        <f>BJU22/BJS22</f>
        <v>0</v>
      </c>
      <c r="BJW22" s="508">
        <f>'Proy 2022 vs 2019'!KZ21*BJZ$4</f>
        <v>12691.937999999998</v>
      </c>
      <c r="BJX22" s="508">
        <f>'Proy 2022 vs 2019'!LA21*BJZ$4</f>
        <v>10534.308539999998</v>
      </c>
      <c r="BJY22" s="579"/>
      <c r="BJZ22" s="580">
        <f>BJY22/BJW22</f>
        <v>0</v>
      </c>
      <c r="BKA22" s="508">
        <f>'Proy 2022 vs 2019'!KZ21*BKD$4</f>
        <v>12691.937999999998</v>
      </c>
      <c r="BKB22" s="508">
        <f>'Proy 2022 vs 2019'!LA21*BKD$4</f>
        <v>10534.308539999998</v>
      </c>
      <c r="BKC22" s="579"/>
      <c r="BKD22" s="580">
        <f>BKC22/BKA22</f>
        <v>0</v>
      </c>
      <c r="BKE22" s="508">
        <f>'Proy 2022 vs 2019'!KZ21*BKH$4</f>
        <v>12691.937999999998</v>
      </c>
      <c r="BKF22" s="508">
        <f>'Proy 2022 vs 2019'!LA21*BKH$4</f>
        <v>10534.308539999998</v>
      </c>
      <c r="BKG22" s="579"/>
      <c r="BKH22" s="580">
        <f>BKG22/BKE22</f>
        <v>0</v>
      </c>
      <c r="BKI22" s="508">
        <f>'Proy 2022 vs 2019'!KZ21*BKL$4</f>
        <v>12691.937999999998</v>
      </c>
      <c r="BKJ22" s="508">
        <f>'Proy 2022 vs 2019'!LA21*BKL$4</f>
        <v>10534.308539999998</v>
      </c>
      <c r="BKK22" s="579"/>
      <c r="BKL22" s="580">
        <f>BKK22/BKI22</f>
        <v>0</v>
      </c>
      <c r="BKM22" s="508">
        <f>'Proy 2022 vs 2019'!KZ21*BKP$4</f>
        <v>14807.261</v>
      </c>
      <c r="BKN22" s="508">
        <f>'Proy 2022 vs 2019'!LA21*BKP$4</f>
        <v>12290.02663</v>
      </c>
      <c r="BKO22" s="579"/>
      <c r="BKP22" s="580">
        <f>BKO22/BKM22</f>
        <v>0</v>
      </c>
      <c r="BKQ22" s="508">
        <f>'Proy 2022 vs 2019'!KZ21*BKT$4</f>
        <v>16922.583999999999</v>
      </c>
      <c r="BKR22" s="508">
        <f>'Proy 2022 vs 2019'!LA21*BKT$4</f>
        <v>14045.744719999999</v>
      </c>
      <c r="BKS22" s="579"/>
      <c r="BKT22" s="580">
        <f>BKS22/BKQ22</f>
        <v>0</v>
      </c>
      <c r="BKU22" s="508">
        <f>'Proy 2022 vs 2019'!KZ21*BKX$4</f>
        <v>23268.553</v>
      </c>
      <c r="BKV22" s="508">
        <f>'Proy 2022 vs 2019'!LA21*BKX$4</f>
        <v>19312.898989999998</v>
      </c>
      <c r="BKW22" s="579"/>
      <c r="BKX22" s="580">
        <f>BKW22/BKU22</f>
        <v>0</v>
      </c>
      <c r="BKY22" s="494">
        <f>BJW22+BKA22+BKE22+BKI22+BKM22+BKQ22+BKU22</f>
        <v>105766.15</v>
      </c>
      <c r="BKZ22" s="489">
        <f>BJX22+BKB22+BKF22+BKJ22+BKN22+BKR22+BKV22</f>
        <v>87785.90449999999</v>
      </c>
      <c r="BLA22" s="589">
        <f>BJY22+BKC22+BKG22+BKK22+BKO22+BKS22+BKW22</f>
        <v>0</v>
      </c>
      <c r="BLB22" s="590">
        <f>BLA22/BKY22</f>
        <v>0</v>
      </c>
    </row>
    <row r="23" spans="2:1666" ht="15.75" customHeight="1">
      <c r="B23" s="713" t="s">
        <v>25</v>
      </c>
      <c r="C23" s="508">
        <f>'Proy 2022 vs 2019'!$C$6*$F$4</f>
        <v>9529.1268</v>
      </c>
      <c r="D23" s="508">
        <f>'Proy 2022 vs 2019'!D22*$F$4</f>
        <v>7660.4241599999987</v>
      </c>
      <c r="E23" s="613"/>
      <c r="F23" s="580">
        <f>E23/C23</f>
        <v>0</v>
      </c>
      <c r="G23" s="738">
        <f>'Proy 2022 vs 2019'!C22*$J$4</f>
        <v>8326.5479999999989</v>
      </c>
      <c r="H23" s="508">
        <f>'Proy 2022 vs 2019'!D22*$J$4</f>
        <v>7660.4241599999987</v>
      </c>
      <c r="I23" s="613"/>
      <c r="J23" s="580">
        <f>I23/G23</f>
        <v>0</v>
      </c>
      <c r="K23" s="508">
        <f>'Proy 2022 vs 2019'!C22*$N$4</f>
        <v>8326.5479999999989</v>
      </c>
      <c r="L23" s="508">
        <f>'Proy 2022 vs 2019'!D22*N$4</f>
        <v>7660.4241599999987</v>
      </c>
      <c r="M23" s="613"/>
      <c r="N23" s="580">
        <f>M23/K23</f>
        <v>0</v>
      </c>
      <c r="O23" s="508">
        <f>'Proy 2022 vs 2019'!C22*R$4</f>
        <v>8326.5479999999989</v>
      </c>
      <c r="P23" s="508">
        <f>'Proy 2022 vs 2019'!D22*$R$4</f>
        <v>7660.4241599999987</v>
      </c>
      <c r="Q23" s="613"/>
      <c r="R23" s="580">
        <f>Q23/O23</f>
        <v>0</v>
      </c>
      <c r="S23" s="508">
        <f>'Proy 2022 vs 2019'!C22*V$4</f>
        <v>9714.3060000000005</v>
      </c>
      <c r="T23" s="508">
        <f>'Proy 2022 vs 2019'!D22*V$4</f>
        <v>8937.1615199999997</v>
      </c>
      <c r="U23" s="613"/>
      <c r="V23" s="580">
        <f>U23/S23</f>
        <v>0</v>
      </c>
      <c r="W23" s="508">
        <f>'Proy 2022 vs 2019'!C22*Z$4</f>
        <v>11102.063999999998</v>
      </c>
      <c r="X23" s="508">
        <f>'Proy 2022 vs 2019'!D22*Z$4</f>
        <v>10213.898879999999</v>
      </c>
      <c r="Y23" s="613"/>
      <c r="Z23" s="580">
        <f>Y23/W23</f>
        <v>0</v>
      </c>
      <c r="AA23" s="508">
        <f>'Proy 2022 vs 2019'!C22*AD$4</f>
        <v>15265.337999999998</v>
      </c>
      <c r="AB23" s="508">
        <f>'Proy 2022 vs 2019'!D22*AD$4</f>
        <v>14044.110959999998</v>
      </c>
      <c r="AC23" s="613"/>
      <c r="AD23" s="580">
        <f>AC23/AA23</f>
        <v>0</v>
      </c>
      <c r="AE23" s="494">
        <f>C23+G23+K23+O23+S23+W23+AA23</f>
        <v>70590.478799999997</v>
      </c>
      <c r="AF23" s="489">
        <f>D23+H23+L23+P23+T23+X23+AB23</f>
        <v>63836.867999999995</v>
      </c>
      <c r="AG23" s="607">
        <f>E23+I23+M23+Q23+U23+Y23+AC23</f>
        <v>0</v>
      </c>
      <c r="AH23" s="590">
        <f>AG23/AE23</f>
        <v>0</v>
      </c>
      <c r="AI23" s="508">
        <f>'Proy 2022 vs 2019'!H22*AL$4</f>
        <v>11264.5488</v>
      </c>
      <c r="AJ23" s="526">
        <f>'Proy 2022 vs 2019'!I22*AL$4</f>
        <v>10363.384896</v>
      </c>
      <c r="AK23" s="579"/>
      <c r="AL23" s="580">
        <f>AK23/AI23</f>
        <v>0</v>
      </c>
      <c r="AM23" s="508">
        <f>'Proy 2022 vs 2019'!H22*AP$4</f>
        <v>11264.5488</v>
      </c>
      <c r="AN23" s="508">
        <f>'Proy 2022 vs 2019'!I22*AP$4</f>
        <v>10363.384896</v>
      </c>
      <c r="AO23" s="579"/>
      <c r="AP23" s="580">
        <f>AO23/AM23</f>
        <v>0</v>
      </c>
      <c r="AQ23" s="508">
        <f>'Proy 2022 vs 2019'!H22*AT$4</f>
        <v>11264.5488</v>
      </c>
      <c r="AR23" s="508">
        <f>'Proy 2022 vs 2019'!I22*AT$4</f>
        <v>10363.384896</v>
      </c>
      <c r="AS23" s="579"/>
      <c r="AT23" s="580">
        <f>AS23/AQ23</f>
        <v>0</v>
      </c>
      <c r="AU23" s="508">
        <f>'Proy 2022 vs 2019'!H22*AX$4</f>
        <v>11264.5488</v>
      </c>
      <c r="AV23" s="508">
        <f>'Proy 2022 vs 2019'!I22*AX$4</f>
        <v>10363.384896</v>
      </c>
      <c r="AW23" s="579"/>
      <c r="AX23" s="580">
        <f>AW23/AU23</f>
        <v>0</v>
      </c>
      <c r="AY23" s="508">
        <f>'Proy 2022 vs 2019'!H22*BB$4</f>
        <v>13141.973600000001</v>
      </c>
      <c r="AZ23" s="508">
        <f>'Proy 2022 vs 2019'!I22*BB$4</f>
        <v>12090.615712000001</v>
      </c>
      <c r="BA23" s="579"/>
      <c r="BB23" s="580">
        <f>BA23/AY23</f>
        <v>0</v>
      </c>
      <c r="BC23" s="508">
        <f>'Proy 2022 vs 2019'!H22*BF$4</f>
        <v>15019.398400000002</v>
      </c>
      <c r="BD23" s="508">
        <f>'Proy 2022 vs 2019'!I22*BF$4</f>
        <v>13817.846528</v>
      </c>
      <c r="BE23" s="579"/>
      <c r="BF23" s="580">
        <f>BE23/BC23</f>
        <v>0</v>
      </c>
      <c r="BG23" s="508">
        <f>'Proy 2022 vs 2019'!H22*BJ$4</f>
        <v>20651.6728</v>
      </c>
      <c r="BH23" s="508">
        <f>'Proy 2022 vs 2019'!I22*BJ$4</f>
        <v>18999.538976</v>
      </c>
      <c r="BI23" s="579"/>
      <c r="BJ23" s="580">
        <f>BI23/BG23</f>
        <v>0</v>
      </c>
      <c r="BK23" s="494">
        <f>AI23+AM23+AQ23+AU23+AY23+BC23+BG23</f>
        <v>93871.24</v>
      </c>
      <c r="BL23" s="489">
        <f>AJ23+AN23+AR23+AV23+AZ23+BD23+BH23</f>
        <v>86361.540799999988</v>
      </c>
      <c r="BM23" s="608">
        <f>AK23+AO23+AS23+AW23+BA23+BE23+BI23</f>
        <v>0</v>
      </c>
      <c r="BN23" s="590">
        <f>BM23/BK23</f>
        <v>0</v>
      </c>
      <c r="BO23" s="508">
        <f>'Proy 2022 vs 2019'!M22*BR$4</f>
        <v>9286.6020000000008</v>
      </c>
      <c r="BP23" s="508">
        <f>'Proy 2022 vs 2019'!N22*BR$4</f>
        <v>8543.6738400000013</v>
      </c>
      <c r="BQ23" s="579"/>
      <c r="BR23" s="580">
        <f>BQ23/BO23</f>
        <v>0</v>
      </c>
      <c r="BS23" s="508">
        <f>'Proy 2022 vs 2019'!M22*BV$4</f>
        <v>9286.6020000000008</v>
      </c>
      <c r="BT23" s="508">
        <f>'Proy 2022 vs 2019'!N22*BV$4</f>
        <v>8543.6738400000013</v>
      </c>
      <c r="BU23" s="579"/>
      <c r="BV23" s="580">
        <f>BU23/BS23</f>
        <v>0</v>
      </c>
      <c r="BW23" s="508">
        <f>'Proy 2022 vs 2019'!M22*BZ$4</f>
        <v>9286.6020000000008</v>
      </c>
      <c r="BX23" s="508">
        <f>'Proy 2022 vs 2019'!N22*BZ$4</f>
        <v>8543.6738400000013</v>
      </c>
      <c r="BY23" s="579"/>
      <c r="BZ23" s="580">
        <f>BY23/BW23</f>
        <v>0</v>
      </c>
      <c r="CA23" s="508">
        <f>'Proy 2022 vs 2019'!M22*CD$4</f>
        <v>9286.6020000000008</v>
      </c>
      <c r="CB23" s="508">
        <f>'Proy 2022 vs 2019'!N22*CD$4</f>
        <v>8543.6738400000013</v>
      </c>
      <c r="CC23" s="579"/>
      <c r="CD23" s="580">
        <f>CC23/CA23</f>
        <v>0</v>
      </c>
      <c r="CE23" s="508">
        <f>'Proy 2022 vs 2019'!M22*CH$4</f>
        <v>10834.369000000002</v>
      </c>
      <c r="CF23" s="508">
        <f>'Proy 2022 vs 2019'!N22*CH$4</f>
        <v>9967.6194800000012</v>
      </c>
      <c r="CG23" s="579"/>
      <c r="CH23" s="580">
        <f>CG23/CE23</f>
        <v>0</v>
      </c>
      <c r="CI23" s="508">
        <f>'Proy 2022 vs 2019'!M22*CL$4</f>
        <v>12382.136</v>
      </c>
      <c r="CJ23" s="508">
        <f>'Proy 2022 vs 2019'!N22*CL$4</f>
        <v>11391.565120000001</v>
      </c>
      <c r="CK23" s="579"/>
      <c r="CL23" s="580">
        <f>CK23/CI23</f>
        <v>0</v>
      </c>
      <c r="CM23" s="508">
        <f>'Proy 2022 vs 2019'!M22*CP$4</f>
        <v>17025.437000000002</v>
      </c>
      <c r="CN23" s="508">
        <f>'Proy 2022 vs 2019'!N22*CP$4</f>
        <v>15663.402040000001</v>
      </c>
      <c r="CO23" s="579"/>
      <c r="CP23" s="580">
        <f>CO23/CM23</f>
        <v>0</v>
      </c>
      <c r="CQ23" s="494">
        <f>BO23+BS23+BW23+CA23+CE23+CI23+CM23</f>
        <v>77388.350000000006</v>
      </c>
      <c r="CR23" s="489">
        <f>BP23+BT23+BX23+CB23+CF23+CJ23+CN23</f>
        <v>71197.282000000007</v>
      </c>
      <c r="CS23" s="608">
        <f>BQ23+BU23+BY23+CC23+CG23+CK23+CO23</f>
        <v>0</v>
      </c>
      <c r="CT23" s="590">
        <f>CS23/CQ23</f>
        <v>0</v>
      </c>
      <c r="CU23" s="508">
        <f>'Proy 2022 vs 2019'!R22*CX$4</f>
        <v>11393.3724</v>
      </c>
      <c r="CV23" s="508">
        <f>'Proy 2022 vs 2019'!S22*CX$4</f>
        <v>8317.1618520000011</v>
      </c>
      <c r="CW23" s="579"/>
      <c r="CX23" s="580">
        <f>CW23/CU23</f>
        <v>0</v>
      </c>
      <c r="CY23" s="508">
        <f>'Proy 2022 vs 2019'!R22*DB$4</f>
        <v>11393.3724</v>
      </c>
      <c r="CZ23" s="508">
        <f>'Proy 2022 vs 2019'!S22*DB$4</f>
        <v>8317.1618520000011</v>
      </c>
      <c r="DA23" s="579"/>
      <c r="DB23" s="580">
        <f>DA23/CY23</f>
        <v>0</v>
      </c>
      <c r="DC23" s="508">
        <f>'Proy 2022 vs 2019'!R22*DF$4</f>
        <v>11393.3724</v>
      </c>
      <c r="DD23" s="508">
        <f>'Proy 2022 vs 2019'!S22*DF$4</f>
        <v>8317.1618520000011</v>
      </c>
      <c r="DE23" s="579"/>
      <c r="DF23" s="580">
        <f>DE23/DC23</f>
        <v>0</v>
      </c>
      <c r="DG23" s="508">
        <f>'Proy 2022 vs 2019'!R22*DJ$4</f>
        <v>11393.3724</v>
      </c>
      <c r="DH23" s="508">
        <f>'Proy 2022 vs 2019'!S22*DJ$4</f>
        <v>8317.1618520000011</v>
      </c>
      <c r="DI23" s="579"/>
      <c r="DJ23" s="580">
        <f>DI23/DG23</f>
        <v>0</v>
      </c>
      <c r="DK23" s="508">
        <f>'Proy 2022 vs 2019'!R22*DN$4</f>
        <v>13292.267800000001</v>
      </c>
      <c r="DL23" s="508">
        <f>'Proy 2022 vs 2019'!S22*DN$4</f>
        <v>9703.3554940000013</v>
      </c>
      <c r="DM23" s="579"/>
      <c r="DN23" s="580">
        <f>DM23/DK23</f>
        <v>0</v>
      </c>
      <c r="DO23" s="508">
        <f>'Proy 2022 vs 2019'!R22*DR$4</f>
        <v>15191.163200000001</v>
      </c>
      <c r="DP23" s="508">
        <f>'Proy 2022 vs 2019'!S22*DR$4</f>
        <v>11089.549136000001</v>
      </c>
      <c r="DQ23" s="579"/>
      <c r="DR23" s="580">
        <f>DQ23/DO23</f>
        <v>0</v>
      </c>
      <c r="DS23" s="508">
        <f>'Proy 2022 vs 2019'!R22*DV$4</f>
        <v>20887.849400000003</v>
      </c>
      <c r="DT23" s="508">
        <f>'Proy 2022 vs 2019'!S22*DV$4</f>
        <v>15248.130062000002</v>
      </c>
      <c r="DU23" s="579"/>
      <c r="DV23" s="580">
        <f>DU23/DS23</f>
        <v>0</v>
      </c>
      <c r="DW23" s="494">
        <f>CU23+CY23+DC23+DG23+DK23+DO23+DS23</f>
        <v>94944.77</v>
      </c>
      <c r="DX23" s="489">
        <f>CV23+CZ23+DD23+DH23+DL23+DP23+DT23</f>
        <v>69309.682100000005</v>
      </c>
      <c r="DY23" s="589">
        <f>CW23+DA23+DE23+DI23+DM23+DQ23+DU23</f>
        <v>0</v>
      </c>
      <c r="DZ23" s="590">
        <f>DY23/DW23</f>
        <v>0</v>
      </c>
      <c r="EA23" s="508">
        <f>'Proy 2022 vs 2019'!AB22*ED$4</f>
        <v>9933.99</v>
      </c>
      <c r="EB23" s="508">
        <f>'Proy 2022 vs 2019'!AC22*ED$4</f>
        <v>7251.8126999999995</v>
      </c>
      <c r="EC23" s="613"/>
      <c r="ED23" s="580">
        <f>EC23/EA23</f>
        <v>0</v>
      </c>
      <c r="EE23" s="508">
        <f>'Proy 2022 vs 2019'!AB22*EH$4</f>
        <v>9933.99</v>
      </c>
      <c r="EF23" s="508">
        <f>'Proy 2022 vs 2019'!AC22*EH$4</f>
        <v>7251.8126999999995</v>
      </c>
      <c r="EG23" s="579"/>
      <c r="EH23" s="580">
        <f>EG23/EE23</f>
        <v>0</v>
      </c>
      <c r="EI23" s="508">
        <f>'Proy 2022 vs 2019'!AB22*EL$4</f>
        <v>9933.99</v>
      </c>
      <c r="EJ23" s="508">
        <f>'Proy 2022 vs 2019'!AC22*EL$4</f>
        <v>7251.8126999999995</v>
      </c>
      <c r="EK23" s="579"/>
      <c r="EL23" s="580">
        <f>EK23/EI23</f>
        <v>0</v>
      </c>
      <c r="EM23" s="508">
        <f>'Proy 2022 vs 2019'!AB22*EP$4</f>
        <v>9933.99</v>
      </c>
      <c r="EN23" s="508">
        <f>'Proy 2022 vs 2019'!AC22*EP$4</f>
        <v>7251.8126999999995</v>
      </c>
      <c r="EO23" s="579"/>
      <c r="EP23" s="580">
        <f>EO23/EM23</f>
        <v>0</v>
      </c>
      <c r="EQ23" s="508">
        <f>'Proy 2022 vs 2019'!AB22*ET$4</f>
        <v>11589.655000000001</v>
      </c>
      <c r="ER23" s="508">
        <f>'Proy 2022 vs 2019'!AC22*ET$4</f>
        <v>8460.4481500000002</v>
      </c>
      <c r="ES23" s="579"/>
      <c r="ET23" s="580">
        <f>ES23/EQ23</f>
        <v>0</v>
      </c>
      <c r="EU23" s="508">
        <f>'Proy 2022 vs 2019'!AB22*EX$4</f>
        <v>13245.32</v>
      </c>
      <c r="EV23" s="508">
        <f>'Proy 2022 vs 2019'!AC22*EX$4</f>
        <v>9669.0835999999999</v>
      </c>
      <c r="EW23" s="579"/>
      <c r="EX23" s="580">
        <f>EW23/EU23</f>
        <v>0</v>
      </c>
      <c r="EY23" s="508">
        <f>'Proy 2022 vs 2019'!AB22*FB$4</f>
        <v>18212.314999999999</v>
      </c>
      <c r="EZ23" s="508">
        <f>'Proy 2022 vs 2019'!AC22*FB$4</f>
        <v>13294.989949999999</v>
      </c>
      <c r="FA23" s="579"/>
      <c r="FB23" s="580">
        <f>FA23/EY23</f>
        <v>0</v>
      </c>
      <c r="FC23" s="494">
        <f>EA23+EE23+EI23+EM23+EQ23+EU23+EY23</f>
        <v>82783.25</v>
      </c>
      <c r="FD23" s="489">
        <f>EB23+EF23+EJ23+EN23+ER23+EV23+EZ23</f>
        <v>60431.772499999992</v>
      </c>
      <c r="FE23" s="670">
        <f>EC23+EG23+EK23+EO23+ES23+EW23+FA23</f>
        <v>0</v>
      </c>
      <c r="FF23" s="663">
        <f>FE23/FC23</f>
        <v>0</v>
      </c>
      <c r="FG23" s="508">
        <f>'Proy 2022 vs 2019'!AG22*FJ$4</f>
        <v>13734.5496</v>
      </c>
      <c r="FH23" s="508">
        <f>'Proy 2022 vs 2019'!AH22*FJ$4</f>
        <v>10438.257696000001</v>
      </c>
      <c r="FI23" s="579"/>
      <c r="FJ23" s="580">
        <f>FI23/FG23</f>
        <v>0</v>
      </c>
      <c r="FK23" s="508">
        <f>'Proy 2022 vs 2019'!AG22*FN$4</f>
        <v>13734.5496</v>
      </c>
      <c r="FL23" s="508">
        <f>'Proy 2022 vs 2019'!AH22*FN$4</f>
        <v>10438.257696000001</v>
      </c>
      <c r="FM23" s="579"/>
      <c r="FN23" s="580">
        <f>FM23/FK23</f>
        <v>0</v>
      </c>
      <c r="FO23" s="508">
        <f>'Proy 2022 vs 2019'!AG22*FR$4</f>
        <v>13734.5496</v>
      </c>
      <c r="FP23" s="508">
        <f>'Proy 2022 vs 2019'!AH22*FR$4</f>
        <v>10438.257696000001</v>
      </c>
      <c r="FQ23" s="579"/>
      <c r="FR23" s="580">
        <f>FQ23/FO23</f>
        <v>0</v>
      </c>
      <c r="FS23" s="508">
        <f>'Proy 2022 vs 2019'!AG22*FV$4</f>
        <v>13734.5496</v>
      </c>
      <c r="FT23" s="508">
        <f>'Proy 2022 vs 2019'!AH22*FV$4</f>
        <v>10438.257696000001</v>
      </c>
      <c r="FU23" s="579"/>
      <c r="FV23" s="580">
        <f>FU23/FS23</f>
        <v>0</v>
      </c>
      <c r="FW23" s="508">
        <f>'Proy 2022 vs 2019'!AG22*FZ$4</f>
        <v>16023.641200000002</v>
      </c>
      <c r="FX23" s="508">
        <f>'Proy 2022 vs 2019'!AH22*FZ$4</f>
        <v>12177.967312000002</v>
      </c>
      <c r="FY23" s="579"/>
      <c r="FZ23" s="580">
        <f>FY23/FW23</f>
        <v>0</v>
      </c>
      <c r="GA23" s="508">
        <f>'Proy 2022 vs 2019'!AG22*GD$4</f>
        <v>18312.732800000002</v>
      </c>
      <c r="GB23" s="508">
        <f>'Proy 2022 vs 2019'!AH22*GD$4</f>
        <v>13917.676928000001</v>
      </c>
      <c r="GC23" s="579"/>
      <c r="GD23" s="580">
        <f>GC23/GA23</f>
        <v>0</v>
      </c>
      <c r="GE23" s="508">
        <f>'Proy 2022 vs 2019'!AG22*GH$4</f>
        <v>25180.007600000001</v>
      </c>
      <c r="GF23" s="508">
        <f>'Proy 2022 vs 2019'!AH22*GH$4</f>
        <v>19136.805776000001</v>
      </c>
      <c r="GG23" s="579"/>
      <c r="GH23" s="580">
        <f>GG23/GE23</f>
        <v>0</v>
      </c>
      <c r="GI23" s="494">
        <f>FG23+FK23+FO23+FS23+FW23+GA23+GE23</f>
        <v>114454.58</v>
      </c>
      <c r="GJ23" s="489">
        <f>FH23+FL23+FP23+FT23+FX23+GB23+GF23</f>
        <v>86985.48079999999</v>
      </c>
      <c r="GK23" s="671">
        <f>FI23+FM23+FQ23+FU23+FY23+GC23+GG23</f>
        <v>0</v>
      </c>
      <c r="GL23" s="663">
        <f>GK23/GI23</f>
        <v>0</v>
      </c>
      <c r="GM23" s="508">
        <f>'Proy 2022 vs 2019'!AL22*GP$4</f>
        <v>9467.112000000001</v>
      </c>
      <c r="GN23" s="508">
        <f>'Proy 2022 vs 2019'!AM22*GP$4</f>
        <v>7195.0051199999998</v>
      </c>
      <c r="GO23" s="579"/>
      <c r="GP23" s="580">
        <f>GO23/GM23</f>
        <v>0</v>
      </c>
      <c r="GQ23" s="508">
        <f>'Proy 2022 vs 2019'!AL22*GT$4</f>
        <v>9467.112000000001</v>
      </c>
      <c r="GR23" s="508">
        <f>'Proy 2022 vs 2019'!AM22*GT$4</f>
        <v>7195.0051199999998</v>
      </c>
      <c r="GS23" s="579"/>
      <c r="GT23" s="580">
        <f>GS23/GQ23</f>
        <v>0</v>
      </c>
      <c r="GU23" s="508">
        <f>'Proy 2022 vs 2019'!AL22*GX$4</f>
        <v>9467.112000000001</v>
      </c>
      <c r="GV23" s="508">
        <f>'Proy 2022 vs 2019'!AM22*GX$4</f>
        <v>7195.0051199999998</v>
      </c>
      <c r="GW23" s="579"/>
      <c r="GX23" s="580">
        <f>GW23/GU23</f>
        <v>0</v>
      </c>
      <c r="GY23" s="508">
        <f>'Proy 2022 vs 2019'!AL22*HB$4</f>
        <v>9467.112000000001</v>
      </c>
      <c r="GZ23" s="508">
        <f>'Proy 2022 vs 2019'!AM22*HB$4</f>
        <v>7195.0051199999998</v>
      </c>
      <c r="HA23" s="579"/>
      <c r="HB23" s="580">
        <f>HA23/GY23</f>
        <v>0</v>
      </c>
      <c r="HC23" s="508">
        <f>'Proy 2022 vs 2019'!AL22*HF$4</f>
        <v>11044.964000000002</v>
      </c>
      <c r="HD23" s="508">
        <f>'Proy 2022 vs 2019'!AM22*HF$4</f>
        <v>8394.1726400000007</v>
      </c>
      <c r="HE23" s="579"/>
      <c r="HF23" s="580">
        <f>HE23/HC23</f>
        <v>0</v>
      </c>
      <c r="HG23" s="508">
        <f>'Proy 2022 vs 2019'!AL22*HJ$4</f>
        <v>12622.816000000001</v>
      </c>
      <c r="HH23" s="508">
        <f>'Proy 2022 vs 2019'!AM22*HJ$4</f>
        <v>9593.3401600000016</v>
      </c>
      <c r="HI23" s="579"/>
      <c r="HJ23" s="580">
        <f>HI23/HG23</f>
        <v>0</v>
      </c>
      <c r="HK23" s="508">
        <f>'Proy 2022 vs 2019'!AL22*HN$4</f>
        <v>17356.372000000003</v>
      </c>
      <c r="HL23" s="508">
        <f>'Proy 2022 vs 2019'!AM22*HN$4</f>
        <v>13190.842720000001</v>
      </c>
      <c r="HM23" s="579"/>
      <c r="HN23" s="580">
        <f>HM23/HK23</f>
        <v>0</v>
      </c>
      <c r="HO23" s="494">
        <f>GM23+GQ23+GU23+GY23+HC23+HG23+HK23</f>
        <v>78892.600000000006</v>
      </c>
      <c r="HP23" s="489">
        <f>GN23+GR23+GV23+GZ23+HD23+HH23+HL23</f>
        <v>59958.375999999997</v>
      </c>
      <c r="HQ23" s="671">
        <f>GO23+GS23+GW23+HA23+HE23+HI23+HM23</f>
        <v>0</v>
      </c>
      <c r="HR23" s="663">
        <f>HQ23/HO23</f>
        <v>0</v>
      </c>
      <c r="HS23" s="508">
        <f>'Proy 2022 vs 2019'!AL22*HV$4</f>
        <v>9467.112000000001</v>
      </c>
      <c r="HT23" s="508">
        <f>'Proy 2022 vs 2019'!AM22*HV$4</f>
        <v>7195.0051199999998</v>
      </c>
      <c r="HU23" s="579"/>
      <c r="HV23" s="580">
        <f>HU23/HS23</f>
        <v>0</v>
      </c>
      <c r="HW23" s="508">
        <f>'Proy 2022 vs 2019'!AL22*HZ$4</f>
        <v>9467.112000000001</v>
      </c>
      <c r="HX23" s="508">
        <f>'Proy 2022 vs 2019'!AM22*HZ$4</f>
        <v>7195.0051199999998</v>
      </c>
      <c r="HY23" s="579"/>
      <c r="HZ23" s="580">
        <f>HY23/HW23</f>
        <v>0</v>
      </c>
      <c r="IA23" s="508">
        <f>'Proy 2022 vs 2019'!AL22*ID$4</f>
        <v>9467.112000000001</v>
      </c>
      <c r="IB23" s="508">
        <f>'Proy 2022 vs 2019'!AM22*ID$4</f>
        <v>7195.0051199999998</v>
      </c>
      <c r="IC23" s="579"/>
      <c r="ID23" s="580">
        <f>IC23/IA23</f>
        <v>0</v>
      </c>
      <c r="IE23" s="508">
        <f>'Proy 2022 vs 2019'!AL22*IH$4</f>
        <v>9467.112000000001</v>
      </c>
      <c r="IF23" s="508">
        <f>'Proy 2022 vs 2019'!AM22*IH$4</f>
        <v>7195.0051199999998</v>
      </c>
      <c r="IG23" s="579"/>
      <c r="IH23" s="580">
        <f>IG23/IE23</f>
        <v>0</v>
      </c>
      <c r="II23" s="508">
        <f>'Proy 2022 vs 2019'!AL22*IL$4</f>
        <v>11044.964000000002</v>
      </c>
      <c r="IJ23" s="508">
        <f>'Proy 2022 vs 2019'!AM22*IL$4</f>
        <v>8394.1726400000007</v>
      </c>
      <c r="IK23" s="579"/>
      <c r="IL23" s="580">
        <f>IK23/II23</f>
        <v>0</v>
      </c>
      <c r="IM23" s="508">
        <f>'Proy 2022 vs 2019'!AL22*IP$4</f>
        <v>12622.816000000001</v>
      </c>
      <c r="IN23" s="508">
        <f>'Proy 2022 vs 2019'!AM22*IP$4</f>
        <v>9593.3401600000016</v>
      </c>
      <c r="IO23" s="579"/>
      <c r="IP23" s="580">
        <f>IO23/IM23</f>
        <v>0</v>
      </c>
      <c r="IQ23" s="508">
        <f>'Proy 2022 vs 2019'!AL22*IT$4</f>
        <v>17356.372000000003</v>
      </c>
      <c r="IR23" s="508">
        <f>'Proy 2022 vs 2019'!AM22*IT$4</f>
        <v>13190.842720000001</v>
      </c>
      <c r="IS23" s="579"/>
      <c r="IT23" s="580">
        <f>IS23/IQ23</f>
        <v>0</v>
      </c>
      <c r="IU23" s="494">
        <f>HS23+HW23+IA23+IE23+II23+IM23+IQ23</f>
        <v>78892.600000000006</v>
      </c>
      <c r="IV23" s="489">
        <f>HT23+HX23+IB23+IF23+IJ23+IN23+IR23</f>
        <v>59958.375999999997</v>
      </c>
      <c r="IW23" s="662">
        <f>HU23+HY23+IC23+IG23+IK23+IO23+IS23</f>
        <v>0</v>
      </c>
      <c r="IX23" s="663">
        <f>IW23/IU23</f>
        <v>0</v>
      </c>
      <c r="IY23" s="508">
        <f>'Proy 2022 vs 2019'!BA22*JB$4</f>
        <v>12829.146000000001</v>
      </c>
      <c r="IZ23" s="508">
        <f>'Proy 2022 vs 2019'!BB22*JB$4</f>
        <v>9621.8595000000005</v>
      </c>
      <c r="JA23" s="613"/>
      <c r="JB23" s="580">
        <f>JA23/IY23</f>
        <v>0</v>
      </c>
      <c r="JC23" s="508">
        <f>'Proy 2022 vs 2019'!BA22*JF$4</f>
        <v>12829.146000000001</v>
      </c>
      <c r="JD23" s="508">
        <f>'Proy 2022 vs 2019'!BB22*JF$4</f>
        <v>9621.8595000000005</v>
      </c>
      <c r="JE23" s="613"/>
      <c r="JF23" s="580">
        <f>JE23/JC23</f>
        <v>0</v>
      </c>
      <c r="JG23" s="508">
        <f>'Proy 2022 vs 2019'!BA22*JJ$4</f>
        <v>12829.146000000001</v>
      </c>
      <c r="JH23" s="508">
        <f>'Proy 2022 vs 2019'!BB22*JJ$4</f>
        <v>9621.8595000000005</v>
      </c>
      <c r="JI23" s="613"/>
      <c r="JJ23" s="580">
        <f>JI23/JG23</f>
        <v>0</v>
      </c>
      <c r="JK23" s="508">
        <f>'Proy 2022 vs 2019'!BA22*JN$4</f>
        <v>12829.146000000001</v>
      </c>
      <c r="JL23" s="508">
        <f>'Proy 2022 vs 2019'!BB22*JN$4</f>
        <v>9621.8595000000005</v>
      </c>
      <c r="JM23" s="613"/>
      <c r="JN23" s="580">
        <f>JM23/JK23</f>
        <v>0</v>
      </c>
      <c r="JO23" s="508">
        <f>'Proy 2022 vs 2019'!BA22*JR$4</f>
        <v>14967.337000000001</v>
      </c>
      <c r="JP23" s="508">
        <f>'Proy 2022 vs 2019'!BB22*JR$4</f>
        <v>11225.502750000001</v>
      </c>
      <c r="JQ23" s="613"/>
      <c r="JR23" s="580">
        <f>JQ23/JO23</f>
        <v>0</v>
      </c>
      <c r="JS23" s="508">
        <f>'Proy 2022 vs 2019'!BA22*JV$4</f>
        <v>17105.528000000002</v>
      </c>
      <c r="JT23" s="508">
        <f>'Proy 2022 vs 2019'!BB22*JV$4</f>
        <v>12829.146000000001</v>
      </c>
      <c r="JU23" s="613"/>
      <c r="JV23" s="580">
        <f>JU23/JS23</f>
        <v>0</v>
      </c>
      <c r="JW23" s="508">
        <f>'Proy 2022 vs 2019'!BA22*JZ$4</f>
        <v>23520.101000000002</v>
      </c>
      <c r="JX23" s="508">
        <f>'Proy 2022 vs 2019'!BB22*JZ$4</f>
        <v>17640.07575</v>
      </c>
      <c r="JY23" s="613"/>
      <c r="JZ23" s="580">
        <f>JY23/JW23</f>
        <v>0</v>
      </c>
      <c r="KA23" s="494">
        <f>IY23+JC23+JG23+JK23+JO23+JS23+JW23</f>
        <v>106909.55000000002</v>
      </c>
      <c r="KB23" s="489">
        <f>IZ23+JD23+JH23+JL23+JP23+JT23+JX23</f>
        <v>80182.162500000006</v>
      </c>
      <c r="KC23" s="607">
        <f>JA23+JE23+JI23+JM23+JQ23+JU23+JY23</f>
        <v>0</v>
      </c>
      <c r="KD23" s="590">
        <f>KC23/KA23</f>
        <v>0</v>
      </c>
      <c r="KE23" s="508">
        <f>'Proy 2022 vs 2019'!BF22*KH$4</f>
        <v>12093.356400000001</v>
      </c>
      <c r="KF23" s="508">
        <f>'Proy 2022 vs 2019'!BG22*KH$4</f>
        <v>9070.0173000000013</v>
      </c>
      <c r="KG23" s="579"/>
      <c r="KH23" s="580">
        <f>KG23/KE23</f>
        <v>0</v>
      </c>
      <c r="KI23" s="508">
        <f>'Proy 2022 vs 2019'!BF22*KL$4</f>
        <v>12093.356400000001</v>
      </c>
      <c r="KJ23" s="508">
        <f>'Proy 2022 vs 2019'!BG22*KL$4</f>
        <v>9070.0173000000013</v>
      </c>
      <c r="KK23" s="579"/>
      <c r="KL23" s="580">
        <f>KK23/KI23</f>
        <v>0</v>
      </c>
      <c r="KM23" s="508">
        <f>'Proy 2022 vs 2019'!BF22*KP$4</f>
        <v>12093.356400000001</v>
      </c>
      <c r="KN23" s="508">
        <f>'Proy 2022 vs 2019'!BG22*KP$4</f>
        <v>9070.0173000000013</v>
      </c>
      <c r="KO23" s="579"/>
      <c r="KP23" s="580">
        <f>KO23/KM23</f>
        <v>0</v>
      </c>
      <c r="KQ23" s="508">
        <f>'Proy 2022 vs 2019'!BF22*KT$4</f>
        <v>12093.356400000001</v>
      </c>
      <c r="KR23" s="508">
        <f>'Proy 2022 vs 2019'!BG22*KT$4</f>
        <v>9070.0173000000013</v>
      </c>
      <c r="KS23" s="579"/>
      <c r="KT23" s="580">
        <f>KS23/KQ23</f>
        <v>0</v>
      </c>
      <c r="KU23" s="508">
        <f>'Proy 2022 vs 2019'!BF22*KX$4</f>
        <v>14108.915800000001</v>
      </c>
      <c r="KV23" s="508">
        <f>'Proy 2022 vs 2019'!BG22*KX$4</f>
        <v>10581.686850000002</v>
      </c>
      <c r="KW23" s="579"/>
      <c r="KX23" s="580">
        <f>KW23/KU23</f>
        <v>0</v>
      </c>
      <c r="KY23" s="508">
        <f>'Proy 2022 vs 2019'!BF22*LB$4</f>
        <v>16124.475200000001</v>
      </c>
      <c r="KZ23" s="508">
        <f>'Proy 2022 vs 2019'!BG22*LB$4</f>
        <v>12093.356400000002</v>
      </c>
      <c r="LA23" s="579"/>
      <c r="LB23" s="580">
        <f>LA23/KY23</f>
        <v>0</v>
      </c>
      <c r="LC23" s="508">
        <f>'Proy 2022 vs 2019'!BF22*LF$4</f>
        <v>22171.153399999999</v>
      </c>
      <c r="LD23" s="508">
        <f>'Proy 2022 vs 2019'!BG22*LF$4</f>
        <v>16628.36505</v>
      </c>
      <c r="LE23" s="579"/>
      <c r="LF23" s="580">
        <f>LE23/LC23</f>
        <v>0</v>
      </c>
      <c r="LG23" s="494">
        <f>KE23+KI23+KM23+KQ23+KU23+KY23+LC23</f>
        <v>100777.97</v>
      </c>
      <c r="LH23" s="489">
        <f>KF23+KJ23+KN23+KR23+KV23+KZ23+LD23</f>
        <v>75583.477500000008</v>
      </c>
      <c r="LI23" s="608">
        <f>KG23+KK23+KO23+KS23+KW23+LA23+LE23</f>
        <v>0</v>
      </c>
      <c r="LJ23" s="590">
        <f>LI23/LG23</f>
        <v>0</v>
      </c>
      <c r="LK23" s="508">
        <f>'Proy 2022 vs 2019'!BK22*LN$4</f>
        <v>15554.1396</v>
      </c>
      <c r="LL23" s="508">
        <f>'Proy 2022 vs 2019'!BL22*LN$4</f>
        <v>11665.6047</v>
      </c>
      <c r="LM23" s="579"/>
      <c r="LN23" s="580">
        <f>LM23/LK23</f>
        <v>0</v>
      </c>
      <c r="LO23" s="508">
        <f>'Proy 2022 vs 2019'!BK22*LR$4</f>
        <v>15554.1396</v>
      </c>
      <c r="LP23" s="508">
        <f>'Proy 2022 vs 2019'!BL22*LR$4</f>
        <v>11665.6047</v>
      </c>
      <c r="LQ23" s="579"/>
      <c r="LR23" s="580">
        <f>LQ23/LO23</f>
        <v>0</v>
      </c>
      <c r="LS23" s="508">
        <f>'Proy 2022 vs 2019'!BK22*LV$4</f>
        <v>15554.1396</v>
      </c>
      <c r="LT23" s="508">
        <f>'Proy 2022 vs 2019'!BL22*LV$4</f>
        <v>11665.6047</v>
      </c>
      <c r="LU23" s="579"/>
      <c r="LV23" s="580">
        <f>LU23/LS23</f>
        <v>0</v>
      </c>
      <c r="LW23" s="508">
        <f>'Proy 2022 vs 2019'!BK22*LZ$4</f>
        <v>15554.1396</v>
      </c>
      <c r="LX23" s="508">
        <f>'Proy 2022 vs 2019'!BL22*LZ$4</f>
        <v>11665.6047</v>
      </c>
      <c r="LY23" s="579"/>
      <c r="LZ23" s="580">
        <f>LY23/LW23</f>
        <v>0</v>
      </c>
      <c r="MA23" s="508">
        <f>'Proy 2022 vs 2019'!BK22*MD$4</f>
        <v>18146.496200000001</v>
      </c>
      <c r="MB23" s="508">
        <f>'Proy 2022 vs 2019'!BL22*MD$4</f>
        <v>13609.872150000001</v>
      </c>
      <c r="MC23" s="579"/>
      <c r="MD23" s="580">
        <f>MC23/MA23</f>
        <v>0</v>
      </c>
      <c r="ME23" s="508">
        <f>'Proy 2022 vs 2019'!BK22*MH$4</f>
        <v>20738.852800000001</v>
      </c>
      <c r="MF23" s="508">
        <f>'Proy 2022 vs 2019'!BL22*MH$4</f>
        <v>15554.1396</v>
      </c>
      <c r="MG23" s="579"/>
      <c r="MH23" s="580">
        <f>MG23/ME23</f>
        <v>0</v>
      </c>
      <c r="MI23" s="508">
        <f>'Proy 2022 vs 2019'!BK22*ML$4</f>
        <v>28515.922600000002</v>
      </c>
      <c r="MJ23" s="508">
        <f>'Proy 2022 vs 2019'!BL22*ML$4</f>
        <v>21386.94195</v>
      </c>
      <c r="MK23" s="579"/>
      <c r="ML23" s="580">
        <f>MK23/MI23</f>
        <v>0</v>
      </c>
      <c r="MM23" s="494">
        <f>LK23+LO23+LS23+LW23+MA23+ME23+MI23</f>
        <v>129617.83</v>
      </c>
      <c r="MN23" s="489">
        <f>LL23+LP23+LT23+LX23+MB23+MF23+MJ23</f>
        <v>97213.372499999998</v>
      </c>
      <c r="MO23" s="608">
        <f>LM23+LQ23+LU23+LY23+MC23+MG23+MK23</f>
        <v>0</v>
      </c>
      <c r="MP23" s="590">
        <f>MO23/MM23</f>
        <v>0</v>
      </c>
      <c r="MQ23" s="508">
        <f>'Proy 2022 vs 2019'!BP22*MT$4</f>
        <v>16214.8068</v>
      </c>
      <c r="MR23" s="508">
        <f>'Proy 2022 vs 2019'!BQ22*MT$4</f>
        <v>12161.105100000001</v>
      </c>
      <c r="MS23" s="579"/>
      <c r="MT23" s="580">
        <f>MS23/MQ23</f>
        <v>0</v>
      </c>
      <c r="MU23" s="508">
        <f>'Proy 2022 vs 2019'!BP22*MX$4</f>
        <v>16214.8068</v>
      </c>
      <c r="MV23" s="508">
        <f>'Proy 2022 vs 2019'!BQ22*MX$4</f>
        <v>12161.105100000001</v>
      </c>
      <c r="MW23" s="579"/>
      <c r="MX23" s="580">
        <f>MW23/MU23</f>
        <v>0</v>
      </c>
      <c r="MY23" s="508">
        <f>'Proy 2022 vs 2019'!BP22*NB$4</f>
        <v>16214.8068</v>
      </c>
      <c r="MZ23" s="508">
        <f>'Proy 2022 vs 2019'!BQ22*NB$4</f>
        <v>12161.105100000001</v>
      </c>
      <c r="NA23" s="579"/>
      <c r="NB23" s="580">
        <f>NA23/MY23</f>
        <v>0</v>
      </c>
      <c r="NC23" s="508">
        <f>'Proy 2022 vs 2019'!BP22*NF$4</f>
        <v>16214.8068</v>
      </c>
      <c r="ND23" s="508">
        <f>'Proy 2022 vs 2019'!BQ22*NF$4</f>
        <v>12161.105100000001</v>
      </c>
      <c r="NE23" s="579"/>
      <c r="NF23" s="580">
        <f>NE23/NC23</f>
        <v>0</v>
      </c>
      <c r="NG23" s="508">
        <f>'Proy 2022 vs 2019'!BP22*NJ$4</f>
        <v>18917.274600000004</v>
      </c>
      <c r="NH23" s="508">
        <f>'Proy 2022 vs 2019'!BQ22*NJ$4</f>
        <v>14187.955950000003</v>
      </c>
      <c r="NI23" s="579"/>
      <c r="NJ23" s="580">
        <f>NI23/NG23</f>
        <v>0</v>
      </c>
      <c r="NK23" s="508">
        <f>'Proy 2022 vs 2019'!BP22*NN$4</f>
        <v>21619.742400000003</v>
      </c>
      <c r="NL23" s="508">
        <f>'Proy 2022 vs 2019'!BQ22*NN$4</f>
        <v>16214.806800000002</v>
      </c>
      <c r="NM23" s="579"/>
      <c r="NN23" s="580">
        <f>NM23/NK23</f>
        <v>0</v>
      </c>
      <c r="NO23" s="508">
        <f>'Proy 2022 vs 2019'!BP22*NR$4</f>
        <v>29727.145800000002</v>
      </c>
      <c r="NP23" s="508">
        <f>'Proy 2022 vs 2019'!BQ22*NR$4</f>
        <v>22295.359350000002</v>
      </c>
      <c r="NQ23" s="579"/>
      <c r="NR23" s="580">
        <f>NQ23/NO23</f>
        <v>0</v>
      </c>
      <c r="NS23" s="494">
        <f>MQ23+MU23+MY23+NC23+NG23+NK23+NO23</f>
        <v>135123.39000000001</v>
      </c>
      <c r="NT23" s="489">
        <f>MR23+MV23+MZ23+ND23+NH23+NL23+NP23</f>
        <v>101342.54250000001</v>
      </c>
      <c r="NU23" s="589">
        <f>MS23+MW23+NA23+NE23+NI23+NM23+NQ23</f>
        <v>0</v>
      </c>
      <c r="NV23" s="590">
        <f>NU23/NS23</f>
        <v>0</v>
      </c>
      <c r="NW23" s="508">
        <f>'Proy 2022 vs 2019'!BU22*NZ$4</f>
        <v>16631.7588</v>
      </c>
      <c r="NX23" s="508">
        <f>'Proy 2022 vs 2019'!BV22*NZ$4</f>
        <v>12473.819099999999</v>
      </c>
      <c r="NY23" s="579"/>
      <c r="NZ23" s="580">
        <f>NY23/NW23</f>
        <v>0</v>
      </c>
      <c r="OA23" s="508">
        <f>'Proy 2022 vs 2019'!BU22*OD$4</f>
        <v>16631.7588</v>
      </c>
      <c r="OB23" s="508">
        <f>'Proy 2022 vs 2019'!BV22*OD$4</f>
        <v>12473.819099999999</v>
      </c>
      <c r="OC23" s="579"/>
      <c r="OD23" s="580">
        <f>OC23/OA23</f>
        <v>0</v>
      </c>
      <c r="OE23" s="508">
        <f>'Proy 2022 vs 2019'!BU22*OH$4</f>
        <v>16631.7588</v>
      </c>
      <c r="OF23" s="508">
        <f>'Proy 2022 vs 2019'!BV22*OH$4</f>
        <v>12473.819099999999</v>
      </c>
      <c r="OG23" s="579"/>
      <c r="OH23" s="580">
        <f>OG23/OE23</f>
        <v>0</v>
      </c>
      <c r="OI23" s="508">
        <f>'Proy 2022 vs 2019'!BU22*OL$4</f>
        <v>16631.7588</v>
      </c>
      <c r="OJ23" s="508">
        <f>'Proy 2022 vs 2019'!BV22*OL$4</f>
        <v>12473.819099999999</v>
      </c>
      <c r="OK23" s="579"/>
      <c r="OL23" s="580">
        <f>OK23/OI23</f>
        <v>0</v>
      </c>
      <c r="OM23" s="508">
        <f>'Proy 2022 vs 2019'!BU22*OP$4</f>
        <v>19403.7186</v>
      </c>
      <c r="ON23" s="508">
        <f>'Proy 2022 vs 2019'!BV22*OP$4</f>
        <v>14552.78895</v>
      </c>
      <c r="OO23" s="579"/>
      <c r="OP23" s="580">
        <f>OO23/OM23</f>
        <v>0</v>
      </c>
      <c r="OQ23" s="508">
        <f>'Proy 2022 vs 2019'!BU22*OT$4</f>
        <v>22175.678400000001</v>
      </c>
      <c r="OR23" s="508">
        <f>'Proy 2022 vs 2019'!BV22*OT$4</f>
        <v>16631.7588</v>
      </c>
      <c r="OS23" s="579"/>
      <c r="OT23" s="580">
        <f>OS23/OQ23</f>
        <v>0</v>
      </c>
      <c r="OU23" s="508">
        <f>'Proy 2022 vs 2019'!BU22*OX$4</f>
        <v>30491.557799999999</v>
      </c>
      <c r="OV23" s="508">
        <f>'Proy 2022 vs 2019'!BV22*OX$4</f>
        <v>22868.66835</v>
      </c>
      <c r="OW23" s="579"/>
      <c r="OX23" s="580">
        <f>OW23/OU23</f>
        <v>0</v>
      </c>
      <c r="OY23" s="494">
        <f>NW23+OA23+OE23+OI23+OM23+OQ23+OU23</f>
        <v>138597.99000000002</v>
      </c>
      <c r="OZ23" s="489">
        <f>NX23+OB23+OF23+OJ23+ON23+OR23+OV23</f>
        <v>103948.49249999999</v>
      </c>
      <c r="PA23" s="589">
        <f>NY23+OC23+OG23+OK23+OO23+OS23+OW23</f>
        <v>0</v>
      </c>
      <c r="PB23" s="590">
        <f>PA23/OY23</f>
        <v>0</v>
      </c>
      <c r="PC23" s="508">
        <f>'Proy 2022 vs 2019'!CE22*PF$4</f>
        <v>17691.384000000002</v>
      </c>
      <c r="PD23" s="508">
        <f>'Proy 2022 vs 2019'!CF22*PF$4</f>
        <v>13268.538</v>
      </c>
      <c r="PE23" s="613"/>
      <c r="PF23" s="580">
        <f>PE23/PC23</f>
        <v>0</v>
      </c>
      <c r="PG23" s="508">
        <f>'Proy 2022 vs 2019'!CE22*PJ$4</f>
        <v>17691.384000000002</v>
      </c>
      <c r="PH23" s="508">
        <f>'Proy 2022 vs 2019'!CF22*PJ$4</f>
        <v>13268.538</v>
      </c>
      <c r="PI23" s="579"/>
      <c r="PJ23" s="580">
        <f>PI23/PG23</f>
        <v>0</v>
      </c>
      <c r="PK23" s="508">
        <f>'Proy 2022 vs 2019'!CE22*PN$4</f>
        <v>17691.384000000002</v>
      </c>
      <c r="PL23" s="508">
        <f>'Proy 2022 vs 2019'!CF22*PN$4</f>
        <v>13268.538</v>
      </c>
      <c r="PM23" s="579"/>
      <c r="PN23" s="580">
        <f>PM23/PK23</f>
        <v>0</v>
      </c>
      <c r="PO23" s="508">
        <f>'Proy 2022 vs 2019'!CE22*PR$4</f>
        <v>17691.384000000002</v>
      </c>
      <c r="PP23" s="508">
        <f>'Proy 2022 vs 2019'!CF22*PR$4</f>
        <v>13268.538</v>
      </c>
      <c r="PQ23" s="579"/>
      <c r="PR23" s="580">
        <f>PQ23/PO23</f>
        <v>0</v>
      </c>
      <c r="PS23" s="508">
        <f>'Proy 2022 vs 2019'!CE22*PV$4</f>
        <v>20639.948000000004</v>
      </c>
      <c r="PT23" s="508">
        <f>'Proy 2022 vs 2019'!CF22*PV$4</f>
        <v>15479.961000000003</v>
      </c>
      <c r="PU23" s="579"/>
      <c r="PV23" s="580">
        <f>PU23/PS23</f>
        <v>0</v>
      </c>
      <c r="PW23" s="508">
        <f>'Proy 2022 vs 2019'!CE22*PZ$4</f>
        <v>23588.512000000002</v>
      </c>
      <c r="PX23" s="508">
        <f>'Proy 2022 vs 2019'!CF22*PZ$4</f>
        <v>17691.384000000002</v>
      </c>
      <c r="PY23" s="579"/>
      <c r="PZ23" s="580">
        <f>PY23/PW23</f>
        <v>0</v>
      </c>
      <c r="QA23" s="508">
        <f>'Proy 2022 vs 2019'!CE22*QD$4</f>
        <v>32434.204000000002</v>
      </c>
      <c r="QB23" s="508">
        <f>'Proy 2022 vs 2019'!CF22*QD$4</f>
        <v>24325.653000000002</v>
      </c>
      <c r="QC23" s="579"/>
      <c r="QD23" s="580">
        <f>QC23/QA23</f>
        <v>0</v>
      </c>
      <c r="QE23" s="494">
        <f>PC23+PG23+PK23+PO23+PS23+PW23+QA23</f>
        <v>147428.20000000001</v>
      </c>
      <c r="QF23" s="489">
        <f>PD23+PH23+PL23+PP23+PT23+PX23+QB23</f>
        <v>110571.15000000002</v>
      </c>
      <c r="QG23" s="670">
        <f>PE23+PI23+PM23+PQ23+PU23+PY23+QC23</f>
        <v>0</v>
      </c>
      <c r="QH23" s="663">
        <f>QG23/QE23</f>
        <v>0</v>
      </c>
      <c r="QI23" s="508">
        <f>'Proy 2022 vs 2019'!CJ22*QL$4</f>
        <v>17830.959599999998</v>
      </c>
      <c r="QJ23" s="508">
        <f>'Proy 2022 vs 2019'!CK22*QL$4</f>
        <v>13373.2197</v>
      </c>
      <c r="QK23" s="579"/>
      <c r="QL23" s="580">
        <f>QK23/QI23</f>
        <v>0</v>
      </c>
      <c r="QM23" s="508">
        <f>'Proy 2022 vs 2019'!CJ22*QP$4</f>
        <v>17830.959599999998</v>
      </c>
      <c r="QN23" s="508">
        <f>'Proy 2022 vs 2019'!CK22*QP$4</f>
        <v>13373.2197</v>
      </c>
      <c r="QO23" s="579"/>
      <c r="QP23" s="580">
        <f>QO23/QM23</f>
        <v>0</v>
      </c>
      <c r="QQ23" s="508">
        <f>'Proy 2022 vs 2019'!CJ22*QT$4</f>
        <v>17830.959599999998</v>
      </c>
      <c r="QR23" s="508">
        <f>'Proy 2022 vs 2019'!CK22*QT$4</f>
        <v>13373.2197</v>
      </c>
      <c r="QS23" s="579"/>
      <c r="QT23" s="580">
        <f>QS23/QQ23</f>
        <v>0</v>
      </c>
      <c r="QU23" s="508">
        <f>'Proy 2022 vs 2019'!CJ22*QX$4</f>
        <v>17830.959599999998</v>
      </c>
      <c r="QV23" s="508">
        <f>'Proy 2022 vs 2019'!CK22*QX$4</f>
        <v>13373.2197</v>
      </c>
      <c r="QW23" s="579"/>
      <c r="QX23" s="580">
        <f>QW23/QU23</f>
        <v>0</v>
      </c>
      <c r="QY23" s="508">
        <f>'Proy 2022 vs 2019'!CJ22*RB$4</f>
        <v>20802.786199999999</v>
      </c>
      <c r="QZ23" s="508">
        <f>'Proy 2022 vs 2019'!CK22*RB$4</f>
        <v>15602.089650000002</v>
      </c>
      <c r="RA23" s="579"/>
      <c r="RB23" s="580">
        <f>RA23/QY23</f>
        <v>0</v>
      </c>
      <c r="RC23" s="508">
        <f>'Proy 2022 vs 2019'!CJ22*RF$4</f>
        <v>23774.612799999999</v>
      </c>
      <c r="RD23" s="508">
        <f>'Proy 2022 vs 2019'!CK22*RF$4</f>
        <v>17830.959599999998</v>
      </c>
      <c r="RE23" s="579"/>
      <c r="RF23" s="580">
        <f>RE23/RC23</f>
        <v>0</v>
      </c>
      <c r="RG23" s="508">
        <f>'Proy 2022 vs 2019'!CJ22*RJ$4</f>
        <v>32690.092599999996</v>
      </c>
      <c r="RH23" s="508">
        <f>'Proy 2022 vs 2019'!CK22*RJ$4</f>
        <v>24517.569449999999</v>
      </c>
      <c r="RI23" s="579"/>
      <c r="RJ23" s="580">
        <f>RI23/RG23</f>
        <v>0</v>
      </c>
      <c r="RK23" s="494">
        <f>QI23+QM23+QQ23+QU23+QY23+RC23+RG23</f>
        <v>148591.32999999999</v>
      </c>
      <c r="RL23" s="489">
        <f>QJ23+QN23+QR23+QV23+QZ23+RD23+RH23</f>
        <v>111443.4975</v>
      </c>
      <c r="RM23" s="671">
        <f>QK23+QO23+QS23+QW23+RA23+RE23+RI23</f>
        <v>0</v>
      </c>
      <c r="RN23" s="663">
        <f>RM23/RK23</f>
        <v>0</v>
      </c>
      <c r="RO23" s="508">
        <f>'Proy 2022 vs 2019'!CO22*RR$4</f>
        <v>17678.1564</v>
      </c>
      <c r="RP23" s="508">
        <f>'Proy 2022 vs 2019'!CP22*RR$4</f>
        <v>13258.6173</v>
      </c>
      <c r="RQ23" s="579"/>
      <c r="RR23" s="580">
        <f>RQ23/RO23</f>
        <v>0</v>
      </c>
      <c r="RS23" s="508">
        <f>'Proy 2022 vs 2019'!CO22*RV$4</f>
        <v>17678.1564</v>
      </c>
      <c r="RT23" s="508">
        <f>'Proy 2022 vs 2019'!CP22*RV$4</f>
        <v>13258.6173</v>
      </c>
      <c r="RU23" s="579"/>
      <c r="RV23" s="580">
        <f>RU23/RS23</f>
        <v>0</v>
      </c>
      <c r="RW23" s="508">
        <f>'Proy 2022 vs 2019'!CO22*RZ$4</f>
        <v>17678.1564</v>
      </c>
      <c r="RX23" s="508">
        <f>'Proy 2022 vs 2019'!CP22*RZ$4</f>
        <v>13258.6173</v>
      </c>
      <c r="RY23" s="579"/>
      <c r="RZ23" s="580">
        <f>RY23/RW23</f>
        <v>0</v>
      </c>
      <c r="SA23" s="508">
        <f>'Proy 2022 vs 2019'!CO22*SD$4</f>
        <v>17678.1564</v>
      </c>
      <c r="SB23" s="508">
        <f>'Proy 2022 vs 2019'!CP22*SD$4</f>
        <v>13258.6173</v>
      </c>
      <c r="SC23" s="579"/>
      <c r="SD23" s="580">
        <f>SC23/SA23</f>
        <v>0</v>
      </c>
      <c r="SE23" s="508">
        <f>'Proy 2022 vs 2019'!CO22*SH$4</f>
        <v>20624.515800000001</v>
      </c>
      <c r="SF23" s="508">
        <f>'Proy 2022 vs 2019'!CP22*SH$4</f>
        <v>15468.386850000003</v>
      </c>
      <c r="SG23" s="579"/>
      <c r="SH23" s="580">
        <f>SG23/SE23</f>
        <v>0</v>
      </c>
      <c r="SI23" s="508">
        <f>'Proy 2022 vs 2019'!CO22*SL$4</f>
        <v>23570.875200000002</v>
      </c>
      <c r="SJ23" s="508">
        <f>'Proy 2022 vs 2019'!CP22*SL$4</f>
        <v>17678.156400000003</v>
      </c>
      <c r="SK23" s="579"/>
      <c r="SL23" s="580">
        <f>SK23/SI23</f>
        <v>0</v>
      </c>
      <c r="SM23" s="508">
        <f>'Proy 2022 vs 2019'!CO22*SP$4</f>
        <v>32409.953400000002</v>
      </c>
      <c r="SN23" s="508">
        <f>'Proy 2022 vs 2019'!CP22*SP$4</f>
        <v>24307.465050000003</v>
      </c>
      <c r="SO23" s="579"/>
      <c r="SP23" s="580">
        <f>SO23/SM23</f>
        <v>0</v>
      </c>
      <c r="SQ23" s="494">
        <f>RO23+RS23+RW23+SA23+SE23+SI23+SM23</f>
        <v>147317.97</v>
      </c>
      <c r="SR23" s="489">
        <f>RP23+RT23+RX23+SB23+SF23+SJ23+SN23</f>
        <v>110488.47750000001</v>
      </c>
      <c r="SS23" s="671">
        <f>RQ23+RU23+RY23+SC23+SG23+SK23+SO23</f>
        <v>0</v>
      </c>
      <c r="ST23" s="663">
        <f>SS23/SQ23</f>
        <v>0</v>
      </c>
      <c r="SU23" s="508">
        <f>'Proy 2022 vs 2019'!CT22*SX$4</f>
        <v>19748.175599999999</v>
      </c>
      <c r="SV23" s="508">
        <f>'Proy 2022 vs 2019'!CU22*SX$4</f>
        <v>16785.949259999998</v>
      </c>
      <c r="SW23" s="579"/>
      <c r="SX23" s="580">
        <f>SW23/SU23</f>
        <v>0</v>
      </c>
      <c r="SY23" s="508">
        <f>'Proy 2022 vs 2019'!CT22*TB$4</f>
        <v>19748.175599999999</v>
      </c>
      <c r="SZ23" s="508">
        <f>'Proy 2022 vs 2019'!CU22*TB$4</f>
        <v>16785.949259999998</v>
      </c>
      <c r="TA23" s="579"/>
      <c r="TB23" s="580">
        <f>TA23/SY23</f>
        <v>0</v>
      </c>
      <c r="TC23" s="508">
        <f>'Proy 2022 vs 2019'!CT22*TF$4</f>
        <v>19748.175599999999</v>
      </c>
      <c r="TD23" s="508">
        <f>'Proy 2022 vs 2019'!CU22*TF$4</f>
        <v>16785.949259999998</v>
      </c>
      <c r="TE23" s="579"/>
      <c r="TF23" s="580">
        <f>TE23/TC23</f>
        <v>0</v>
      </c>
      <c r="TG23" s="508">
        <f>'Proy 2022 vs 2019'!CT22*TJ$4</f>
        <v>19748.175599999999</v>
      </c>
      <c r="TH23" s="508">
        <f>'Proy 2022 vs 2019'!CU22*TJ$4</f>
        <v>16785.949259999998</v>
      </c>
      <c r="TI23" s="579"/>
      <c r="TJ23" s="580">
        <f>TI23/TG23</f>
        <v>0</v>
      </c>
      <c r="TK23" s="508">
        <f>'Proy 2022 vs 2019'!CT22*TN$4</f>
        <v>23039.538200000003</v>
      </c>
      <c r="TL23" s="508">
        <f>'Proy 2022 vs 2019'!CU22*TN$4</f>
        <v>19583.607470000003</v>
      </c>
      <c r="TM23" s="579"/>
      <c r="TN23" s="580">
        <f>TM23/TK23</f>
        <v>0</v>
      </c>
      <c r="TO23" s="508">
        <f>'Proy 2022 vs 2019'!CT22*TR$4</f>
        <v>26330.900800000003</v>
      </c>
      <c r="TP23" s="508">
        <f>'Proy 2022 vs 2019'!CU22*TR$4</f>
        <v>22381.26568</v>
      </c>
      <c r="TQ23" s="579"/>
      <c r="TR23" s="580">
        <f>TQ23/TO23</f>
        <v>0</v>
      </c>
      <c r="TS23" s="508">
        <f>'Proy 2022 vs 2019'!CT22*TV$4</f>
        <v>36204.988600000004</v>
      </c>
      <c r="TT23" s="508">
        <f>'Proy 2022 vs 2019'!CU22*TV$4</f>
        <v>30774.240310000001</v>
      </c>
      <c r="TU23" s="579"/>
      <c r="TV23" s="580">
        <f>TU23/TS23</f>
        <v>0</v>
      </c>
      <c r="TW23" s="494">
        <f>SU23+SY23+TC23+TG23+TK23+TO23+TS23</f>
        <v>164568.13</v>
      </c>
      <c r="TX23" s="489">
        <f>SV23+SZ23+TD23+TH23+TL23+TP23+TT23</f>
        <v>139882.9105</v>
      </c>
      <c r="TY23" s="662">
        <f>SW23+TA23+TE23+TI23+TM23+TQ23+TU23</f>
        <v>0</v>
      </c>
      <c r="TZ23" s="663">
        <f>TY23/TW23</f>
        <v>0</v>
      </c>
      <c r="UA23" s="508">
        <f>'Proy 2022 vs 2019'!DD22*UD$4</f>
        <v>21394.2444</v>
      </c>
      <c r="UB23" s="508">
        <f>'Proy 2022 vs 2019'!DE22*UD$4</f>
        <v>11338.949532000001</v>
      </c>
      <c r="UC23" s="613"/>
      <c r="UD23" s="580">
        <f>UC23/UA23</f>
        <v>0</v>
      </c>
      <c r="UE23" s="508">
        <f>'Proy 2022 vs 2019'!DD22*UH$4</f>
        <v>21394.2444</v>
      </c>
      <c r="UF23" s="508">
        <f>'Proy 2022 vs 2019'!DE22*UH$4</f>
        <v>11338.949532000001</v>
      </c>
      <c r="UG23" s="579"/>
      <c r="UH23" s="580">
        <f>UG23/UE23</f>
        <v>0</v>
      </c>
      <c r="UI23" s="508">
        <f>'Proy 2022 vs 2019'!DD22*UL$4</f>
        <v>21394.2444</v>
      </c>
      <c r="UJ23" s="508">
        <f>'Proy 2022 vs 2019'!DE22*UL$4</f>
        <v>11338.949532000001</v>
      </c>
      <c r="UK23" s="579"/>
      <c r="UL23" s="580">
        <f>UK23/UI23</f>
        <v>0</v>
      </c>
      <c r="UM23" s="508">
        <f>'Proy 2022 vs 2019'!DD22*UP$4</f>
        <v>21394.2444</v>
      </c>
      <c r="UN23" s="508">
        <f>'Proy 2022 vs 2019'!DE22*UP$4</f>
        <v>11338.949532000001</v>
      </c>
      <c r="UO23" s="579"/>
      <c r="UP23" s="580">
        <f>UO23/UM23</f>
        <v>0</v>
      </c>
      <c r="UQ23" s="508">
        <f>'Proy 2022 vs 2019'!DD22*UT$4</f>
        <v>24959.951800000003</v>
      </c>
      <c r="UR23" s="508">
        <f>'Proy 2022 vs 2019'!DE22*UT$4</f>
        <v>13228.774454000002</v>
      </c>
      <c r="US23" s="579"/>
      <c r="UT23" s="580">
        <f>US23/UQ23</f>
        <v>0</v>
      </c>
      <c r="UU23" s="508">
        <f>'Proy 2022 vs 2019'!DD22*UX$4</f>
        <v>28525.659199999998</v>
      </c>
      <c r="UV23" s="508">
        <f>'Proy 2022 vs 2019'!DE22*UX$4</f>
        <v>15118.599376</v>
      </c>
      <c r="UW23" s="579"/>
      <c r="UX23" s="580">
        <f>UW23/UU23</f>
        <v>0</v>
      </c>
      <c r="UY23" s="508">
        <f>'Proy 2022 vs 2019'!DD22*VB$4</f>
        <v>39222.7814</v>
      </c>
      <c r="UZ23" s="508">
        <f>'Proy 2022 vs 2019'!DE22*VB$4</f>
        <v>20788.074142000001</v>
      </c>
      <c r="VA23" s="579"/>
      <c r="VB23" s="580">
        <f>VA23/UY23</f>
        <v>0</v>
      </c>
      <c r="VC23" s="494">
        <f>UA23+UE23+UI23+UM23+UQ23+UU23+UY23</f>
        <v>178285.37</v>
      </c>
      <c r="VD23" s="489">
        <f>UB23+UF23+UJ23+UN23+UR23+UV23+UZ23</f>
        <v>94491.246100000004</v>
      </c>
      <c r="VE23" s="637">
        <f>UC23+UG23+UK23+UO23+US23+UW23+VA23</f>
        <v>0</v>
      </c>
      <c r="VF23" s="639">
        <f>VE23/VC23</f>
        <v>0</v>
      </c>
      <c r="VG23" s="508">
        <f>'Proy 2022 vs 2019'!DI22*VJ$4</f>
        <v>16211.467199999999</v>
      </c>
      <c r="VH23" s="508">
        <f>'Proy 2022 vs 2019'!DJ22*VJ$4</f>
        <v>17540.807510400002</v>
      </c>
      <c r="VI23" s="579"/>
      <c r="VJ23" s="580">
        <f>VI23/VG23</f>
        <v>0</v>
      </c>
      <c r="VK23" s="508">
        <f>'Proy 2022 vs 2019'!DI22*VN$4</f>
        <v>16211.467199999999</v>
      </c>
      <c r="VL23" s="508">
        <f>'Proy 2022 vs 2019'!DJ22*VN$4</f>
        <v>17540.807510400002</v>
      </c>
      <c r="VM23" s="579"/>
      <c r="VN23" s="580">
        <f>VM23/VK23</f>
        <v>0</v>
      </c>
      <c r="VO23" s="508">
        <f>'Proy 2022 vs 2019'!DI22*VR$4</f>
        <v>16211.467199999999</v>
      </c>
      <c r="VP23" s="508">
        <f>'Proy 2022 vs 2019'!DJ22*VR$4</f>
        <v>17540.807510400002</v>
      </c>
      <c r="VQ23" s="579"/>
      <c r="VR23" s="580">
        <f>VQ23/VO23</f>
        <v>0</v>
      </c>
      <c r="VS23" s="508">
        <f>'Proy 2022 vs 2019'!DI22*VV$4</f>
        <v>16211.467199999999</v>
      </c>
      <c r="VT23" s="508">
        <f>'Proy 2022 vs 2019'!DJ22*VV$4</f>
        <v>17540.807510400002</v>
      </c>
      <c r="VU23" s="579"/>
      <c r="VV23" s="580">
        <f>VU23/VS23</f>
        <v>0</v>
      </c>
      <c r="VW23" s="508">
        <f>'Proy 2022 vs 2019'!DI22*VZ$4</f>
        <v>18913.378400000001</v>
      </c>
      <c r="VX23" s="508">
        <f>'Proy 2022 vs 2019'!DJ22*VZ$4</f>
        <v>20464.275428800003</v>
      </c>
      <c r="VY23" s="579"/>
      <c r="VZ23" s="580">
        <f>VY23/VW23</f>
        <v>0</v>
      </c>
      <c r="WA23" s="508">
        <f>'Proy 2022 vs 2019'!DI22*WD$4</f>
        <v>21615.2896</v>
      </c>
      <c r="WB23" s="508">
        <f>'Proy 2022 vs 2019'!DJ22*WD$4</f>
        <v>23387.743347200001</v>
      </c>
      <c r="WC23" s="579"/>
      <c r="WD23" s="580">
        <f>WC23/WA23</f>
        <v>0</v>
      </c>
      <c r="WE23" s="508">
        <f>'Proy 2022 vs 2019'!DI22*WH$4</f>
        <v>29721.0232</v>
      </c>
      <c r="WF23" s="508">
        <f>'Proy 2022 vs 2019'!DJ22*WH$4</f>
        <v>32158.147102400002</v>
      </c>
      <c r="WG23" s="579"/>
      <c r="WH23" s="580">
        <f>WG23/WE23</f>
        <v>0</v>
      </c>
      <c r="WI23" s="494">
        <f>VG23+VK23+VO23+VS23+VW23+WA23+WE23</f>
        <v>135095.56</v>
      </c>
      <c r="WJ23" s="489">
        <f>VH23+VL23+VP23+VT23+VX23+WB23+WF23</f>
        <v>146173.39592000001</v>
      </c>
      <c r="WK23" s="643">
        <f>VI23+VM23+VQ23+VU23+VY23+WC23+WG23</f>
        <v>0</v>
      </c>
      <c r="WL23" s="639">
        <f>WK23/WI23</f>
        <v>0</v>
      </c>
      <c r="WM23" s="508">
        <f>'Proy 2022 vs 2019'!DN22*WP$4</f>
        <v>14068.776</v>
      </c>
      <c r="WN23" s="508">
        <f>'Proy 2022 vs 2019'!DO22*WP$4</f>
        <v>10692.269760000001</v>
      </c>
      <c r="WO23" s="579"/>
      <c r="WP23" s="580">
        <f>WO23/WM23</f>
        <v>0</v>
      </c>
      <c r="WQ23" s="508">
        <f>'Proy 2022 vs 2019'!DN22*WT$4</f>
        <v>14068.776</v>
      </c>
      <c r="WR23" s="508">
        <f>'Proy 2022 vs 2019'!DO22*WT$4</f>
        <v>10692.269760000001</v>
      </c>
      <c r="WS23" s="579"/>
      <c r="WT23" s="580">
        <f>WS23/WQ23</f>
        <v>0</v>
      </c>
      <c r="WU23" s="508">
        <f>'Proy 2022 vs 2019'!DN22*WX$4</f>
        <v>14068.776</v>
      </c>
      <c r="WV23" s="508">
        <f>'Proy 2022 vs 2019'!DO22*WX$4</f>
        <v>10692.269760000001</v>
      </c>
      <c r="WW23" s="579"/>
      <c r="WX23" s="580">
        <f>WW23/WU23</f>
        <v>0</v>
      </c>
      <c r="WY23" s="508">
        <f>'Proy 2022 vs 2019'!DN22*XB$4</f>
        <v>14068.776</v>
      </c>
      <c r="WZ23" s="508">
        <f>'Proy 2022 vs 2019'!DO22*XB$4</f>
        <v>10692.269760000001</v>
      </c>
      <c r="XA23" s="579"/>
      <c r="XB23" s="580">
        <f>XA23/WY23</f>
        <v>0</v>
      </c>
      <c r="XC23" s="508">
        <f>'Proy 2022 vs 2019'!DN22*XF$4</f>
        <v>16413.572000000004</v>
      </c>
      <c r="XD23" s="508">
        <f>'Proy 2022 vs 2019'!DO22*XF$4</f>
        <v>12474.314720000002</v>
      </c>
      <c r="XE23" s="579"/>
      <c r="XF23" s="580">
        <f>XE23/XC23</f>
        <v>0</v>
      </c>
      <c r="XG23" s="508">
        <f>'Proy 2022 vs 2019'!DN22*XJ$4</f>
        <v>18758.368000000002</v>
      </c>
      <c r="XH23" s="508">
        <f>'Proy 2022 vs 2019'!DO22*XJ$4</f>
        <v>14256.359680000001</v>
      </c>
      <c r="XI23" s="579"/>
      <c r="XJ23" s="580">
        <f>XI23/XG23</f>
        <v>0</v>
      </c>
      <c r="XK23" s="508">
        <f>'Proy 2022 vs 2019'!DN22*XN$4</f>
        <v>25792.756000000001</v>
      </c>
      <c r="XL23" s="508">
        <f>'Proy 2022 vs 2019'!DO22*XN$4</f>
        <v>19602.494560000003</v>
      </c>
      <c r="XM23" s="579"/>
      <c r="XN23" s="580">
        <f>XM23/XK23</f>
        <v>0</v>
      </c>
      <c r="XO23" s="494">
        <f>WM23+WQ23+WU23+WY23+XC23+XG23+XK23</f>
        <v>117239.80000000002</v>
      </c>
      <c r="XP23" s="489">
        <f>WN23+WR23+WV23+WZ23+XD23+XH23+XL23</f>
        <v>89102.248000000007</v>
      </c>
      <c r="XQ23" s="643">
        <f>WO23+WS23+WW23+XA23+XE23+XI23+XM23</f>
        <v>0</v>
      </c>
      <c r="XR23" s="639">
        <f>XQ23/XO23</f>
        <v>0</v>
      </c>
      <c r="XS23" s="508">
        <f>'Proy 2022 vs 2019'!DS22*XV$4</f>
        <v>17030.353199999998</v>
      </c>
      <c r="XT23" s="508">
        <f>'Proy 2022 vs 2019'!DT22*XV$4</f>
        <v>12943.068431999998</v>
      </c>
      <c r="XU23" s="579"/>
      <c r="XV23" s="580">
        <f>XU23/XS23</f>
        <v>0</v>
      </c>
      <c r="XW23" s="508">
        <f>'Proy 2022 vs 2019'!DS22*XZ$4</f>
        <v>17030.353199999998</v>
      </c>
      <c r="XX23" s="508">
        <f>'Proy 2022 vs 2019'!DT22*XZ$4</f>
        <v>12943.068431999998</v>
      </c>
      <c r="XY23" s="579"/>
      <c r="XZ23" s="580">
        <f>XY23/XW23</f>
        <v>0</v>
      </c>
      <c r="YA23" s="508">
        <f>'Proy 2022 vs 2019'!DS22*YD$4</f>
        <v>17030.353199999998</v>
      </c>
      <c r="YB23" s="508">
        <f>'Proy 2022 vs 2019'!DT22*YD$4</f>
        <v>12943.068431999998</v>
      </c>
      <c r="YC23" s="579"/>
      <c r="YD23" s="580">
        <f>YC23/YA23</f>
        <v>0</v>
      </c>
      <c r="YE23" s="508">
        <f>'Proy 2022 vs 2019'!DS22*YH$4</f>
        <v>17030.353199999998</v>
      </c>
      <c r="YF23" s="508">
        <f>'Proy 2022 vs 2019'!DT22*YH$4</f>
        <v>12943.068431999998</v>
      </c>
      <c r="YG23" s="579"/>
      <c r="YH23" s="580">
        <f>YG23/YE23</f>
        <v>0</v>
      </c>
      <c r="YI23" s="508">
        <f>'Proy 2022 vs 2019'!DS22*YL$4</f>
        <v>19868.7454</v>
      </c>
      <c r="YJ23" s="508">
        <f>'Proy 2022 vs 2019'!DT22*YL$4</f>
        <v>15100.246504000001</v>
      </c>
      <c r="YK23" s="579"/>
      <c r="YL23" s="580">
        <f>YK23/YI23</f>
        <v>0</v>
      </c>
      <c r="YM23" s="508">
        <f>'Proy 2022 vs 2019'!DS22*YP$4</f>
        <v>22707.137599999998</v>
      </c>
      <c r="YN23" s="508">
        <f>'Proy 2022 vs 2019'!DT22*YP$4</f>
        <v>17257.424575999998</v>
      </c>
      <c r="YO23" s="579"/>
      <c r="YP23" s="580">
        <f>YO23/YM23</f>
        <v>0</v>
      </c>
      <c r="YQ23" s="508">
        <f>'Proy 2022 vs 2019'!DS22*YT$4</f>
        <v>31222.314199999997</v>
      </c>
      <c r="YR23" s="508">
        <f>'Proy 2022 vs 2019'!DT22*YT$4</f>
        <v>23728.958791999998</v>
      </c>
      <c r="YS23" s="579"/>
      <c r="YT23" s="580">
        <f>YS23/YQ23</f>
        <v>0</v>
      </c>
      <c r="YU23" s="494">
        <f>XS23+XW23+YA23+YE23+YI23+YM23+YQ23</f>
        <v>141919.60999999999</v>
      </c>
      <c r="YV23" s="489">
        <f>XT23+XX23+YB23+YF23+YJ23+YN23+YR23</f>
        <v>107858.90359999999</v>
      </c>
      <c r="YW23" s="648">
        <f>XU23+XY23+YC23+YG23+YK23+YO23+YS23</f>
        <v>0</v>
      </c>
      <c r="YX23" s="639">
        <f>YW23/YU23</f>
        <v>0</v>
      </c>
      <c r="YY23" s="710">
        <f>'Proy 2022 vs 2019'!EC22*ZB$4</f>
        <v>17390.1672</v>
      </c>
      <c r="YZ23" s="710">
        <f>'Proy 2022 vs 2019'!ED22*ZB$4</f>
        <v>14259.937103999999</v>
      </c>
      <c r="ZA23" s="613"/>
      <c r="ZB23" s="580">
        <f>ZA23/YY23</f>
        <v>0</v>
      </c>
      <c r="ZC23" s="508">
        <f>'Proy 2022 vs 2019'!EC22*ZF$4</f>
        <v>17390.1672</v>
      </c>
      <c r="ZD23" s="508">
        <f>'Proy 2022 vs 2019'!ED22*ZF$4</f>
        <v>14259.937103999999</v>
      </c>
      <c r="ZE23" s="613"/>
      <c r="ZF23" s="580">
        <f>ZE23/ZC23</f>
        <v>0</v>
      </c>
      <c r="ZG23" s="508">
        <f>'Proy 2022 vs 2019'!EC22*ZJ$4</f>
        <v>17390.1672</v>
      </c>
      <c r="ZH23" s="508">
        <f>'Proy 2022 vs 2019'!ED22*ZJ$4</f>
        <v>14259.937103999999</v>
      </c>
      <c r="ZI23" s="613"/>
      <c r="ZJ23" s="580">
        <f>ZI23/ZG23</f>
        <v>0</v>
      </c>
      <c r="ZK23" s="508">
        <f>'Proy 2022 vs 2019'!EC22*ZN$4</f>
        <v>17390.1672</v>
      </c>
      <c r="ZL23" s="508">
        <f>'Proy 2022 vs 2019'!ED22*ZN$4</f>
        <v>14259.937103999999</v>
      </c>
      <c r="ZM23" s="613"/>
      <c r="ZN23" s="580">
        <f>ZM23/ZK23</f>
        <v>0</v>
      </c>
      <c r="ZO23" s="508">
        <f>'Proy 2022 vs 2019'!EC22*ZR$4</f>
        <v>20288.528400000003</v>
      </c>
      <c r="ZP23" s="508">
        <f>'Proy 2022 vs 2019'!ED22*ZR$4</f>
        <v>16636.593288</v>
      </c>
      <c r="ZQ23" s="613"/>
      <c r="ZR23" s="580">
        <f>ZQ23/ZO23</f>
        <v>0</v>
      </c>
      <c r="ZS23" s="508">
        <f>'Proy 2022 vs 2019'!EC22*ZV$4</f>
        <v>23186.889599999999</v>
      </c>
      <c r="ZT23" s="508">
        <f>'Proy 2022 vs 2019'!ED22*ZV$4</f>
        <v>19013.249472</v>
      </c>
      <c r="ZU23" s="613"/>
      <c r="ZV23" s="580">
        <f>ZU23/ZS23</f>
        <v>0</v>
      </c>
      <c r="ZW23" s="508">
        <f>'Proy 2022 vs 2019'!EC22*ZZ$4</f>
        <v>31881.9732</v>
      </c>
      <c r="ZX23" s="508">
        <f>'Proy 2022 vs 2019'!ED22*ZZ$4</f>
        <v>26143.218023999998</v>
      </c>
      <c r="ZY23" s="613"/>
      <c r="ZZ23" s="580">
        <f>ZY23/ZW23</f>
        <v>0</v>
      </c>
      <c r="AAA23" s="494">
        <f>YY23+ZC23+ZG23+ZK23+ZO23+ZS23+ZW23</f>
        <v>144918.06</v>
      </c>
      <c r="AAB23" s="489">
        <f>YZ23+ZD23+ZH23+ZL23+ZP23+ZT23+ZX23</f>
        <v>118832.80919999999</v>
      </c>
      <c r="AAC23" s="607">
        <f>ZA23+ZE23+ZI23+ZM23+ZQ23+ZU23+ZY23</f>
        <v>0</v>
      </c>
      <c r="AAD23" s="590">
        <f>AAC23/AAA23</f>
        <v>0</v>
      </c>
      <c r="AAE23" s="508">
        <f>'Proy 2022 vs 2019'!EH22*AAH$4</f>
        <v>20997.076800000003</v>
      </c>
      <c r="AAF23" s="508">
        <f>'Proy 2022 vs 2019'!EI22*AAH$4</f>
        <v>17217.602976000002</v>
      </c>
      <c r="AAG23" s="579"/>
      <c r="AAH23" s="580">
        <f>AAG23/AAE23</f>
        <v>0</v>
      </c>
      <c r="AAI23" s="508">
        <f>'Proy 2022 vs 2019'!EH22*AAL$4</f>
        <v>20997.076800000003</v>
      </c>
      <c r="AAJ23" s="508">
        <f>'Proy 2022 vs 2019'!EI22*AAL$4</f>
        <v>17217.602976000002</v>
      </c>
      <c r="AAK23" s="579"/>
      <c r="AAL23" s="580">
        <f>AAK23/AAI23</f>
        <v>0</v>
      </c>
      <c r="AAM23" s="508">
        <f>'Proy 2022 vs 2019'!EH22*AAP$4</f>
        <v>20997.076800000003</v>
      </c>
      <c r="AAN23" s="508">
        <f>'Proy 2022 vs 2019'!EI22*AAP$4</f>
        <v>17217.602976000002</v>
      </c>
      <c r="AAO23" s="579"/>
      <c r="AAP23" s="580">
        <f>AAO23/AAM23</f>
        <v>0</v>
      </c>
      <c r="AAQ23" s="508">
        <f>'Proy 2022 vs 2019'!EH22*AAT$4</f>
        <v>20997.076800000003</v>
      </c>
      <c r="AAR23" s="508">
        <f>'Proy 2022 vs 2019'!EI22*AAT$4</f>
        <v>17217.602976000002</v>
      </c>
      <c r="AAS23" s="579"/>
      <c r="AAT23" s="580">
        <f>AAS23/AAQ23</f>
        <v>0</v>
      </c>
      <c r="AAU23" s="508">
        <f>'Proy 2022 vs 2019'!EH22*AAX$4</f>
        <v>24496.589600000003</v>
      </c>
      <c r="AAV23" s="508">
        <f>'Proy 2022 vs 2019'!EI22*AAX$4</f>
        <v>20087.203472000005</v>
      </c>
      <c r="AAW23" s="579"/>
      <c r="AAX23" s="580">
        <f>AAW23/AAU23</f>
        <v>0</v>
      </c>
      <c r="AAY23" s="508">
        <f>'Proy 2022 vs 2019'!EH22*ABB$4</f>
        <v>27996.102400000003</v>
      </c>
      <c r="AAZ23" s="508">
        <f>'Proy 2022 vs 2019'!EI22*ABB$4</f>
        <v>22956.803968000004</v>
      </c>
      <c r="ABA23" s="579"/>
      <c r="ABB23" s="580">
        <f>ABA23/AAY23</f>
        <v>0</v>
      </c>
      <c r="ABC23" s="508">
        <f>'Proy 2022 vs 2019'!EH22*ABF$4</f>
        <v>38494.640800000001</v>
      </c>
      <c r="ABD23" s="508">
        <f>'Proy 2022 vs 2019'!EI22*ABF$4</f>
        <v>31565.605456000005</v>
      </c>
      <c r="ABE23" s="579"/>
      <c r="ABF23" s="580">
        <f>ABE23/ABC23</f>
        <v>0</v>
      </c>
      <c r="ABG23" s="494">
        <f>AAE23+AAI23+AAM23+AAQ23+AAU23+AAY23+ABC23</f>
        <v>174975.64</v>
      </c>
      <c r="ABH23" s="489">
        <f>AAF23+AAJ23+AAN23+AAR23+AAV23+AAZ23+ABD23</f>
        <v>143480.02480000001</v>
      </c>
      <c r="ABI23" s="608">
        <f>AAG23+AAK23+AAO23+AAS23+AAW23+ABA23+ABE23</f>
        <v>0</v>
      </c>
      <c r="ABJ23" s="590">
        <f>ABI23/ABG23</f>
        <v>0</v>
      </c>
      <c r="ABK23" s="508">
        <f>'Proy 2022 vs 2019'!EM22*ABN$4</f>
        <v>18871.98</v>
      </c>
      <c r="ABL23" s="508">
        <f>'Proy 2022 vs 2019'!EN22*ABN$4</f>
        <v>9624.7098000000005</v>
      </c>
      <c r="ABM23" s="579"/>
      <c r="ABN23" s="580">
        <f>ABM23/ABK23</f>
        <v>0</v>
      </c>
      <c r="ABO23" s="508">
        <f>'Proy 2022 vs 2019'!EM22*ABR$4</f>
        <v>18871.98</v>
      </c>
      <c r="ABP23" s="508">
        <f>'Proy 2022 vs 2019'!EN22*ABR$4</f>
        <v>9624.7098000000005</v>
      </c>
      <c r="ABQ23" s="579"/>
      <c r="ABR23" s="580">
        <f>ABQ23/ABO23</f>
        <v>0</v>
      </c>
      <c r="ABS23" s="508">
        <f>'Proy 2022 vs 2019'!EM22*ABV$4</f>
        <v>18871.98</v>
      </c>
      <c r="ABT23" s="508">
        <f>'Proy 2022 vs 2019'!EN22*ABV$4</f>
        <v>9624.7098000000005</v>
      </c>
      <c r="ABU23" s="579"/>
      <c r="ABV23" s="580">
        <f>ABU23/ABS23</f>
        <v>0</v>
      </c>
      <c r="ABW23" s="508">
        <f>'Proy 2022 vs 2019'!EM22*ABZ$4</f>
        <v>18871.98</v>
      </c>
      <c r="ABX23" s="508">
        <f>'Proy 2022 vs 2019'!EN22*ABZ$4</f>
        <v>9624.7098000000005</v>
      </c>
      <c r="ABY23" s="579"/>
      <c r="ABZ23" s="580">
        <f>ABY23/ABW23</f>
        <v>0</v>
      </c>
      <c r="ACA23" s="508">
        <f>'Proy 2022 vs 2019'!EM22*ACD$4</f>
        <v>22017.31</v>
      </c>
      <c r="ACB23" s="508">
        <f>'Proy 2022 vs 2019'!EN22*ACD$4</f>
        <v>11228.828100000002</v>
      </c>
      <c r="ACC23" s="579"/>
      <c r="ACD23" s="580">
        <f>ACC23/ACA23</f>
        <v>0</v>
      </c>
      <c r="ACE23" s="508">
        <f>'Proy 2022 vs 2019'!EM22*ACH$4</f>
        <v>25162.639999999999</v>
      </c>
      <c r="ACF23" s="508">
        <f>'Proy 2022 vs 2019'!EN22*ACH$4</f>
        <v>12832.946400000001</v>
      </c>
      <c r="ACG23" s="579"/>
      <c r="ACH23" s="580">
        <f>ACG23/ACE23</f>
        <v>0</v>
      </c>
      <c r="ACI23" s="508">
        <f>'Proy 2022 vs 2019'!EM22*ACL$4</f>
        <v>34598.629999999997</v>
      </c>
      <c r="ACJ23" s="508">
        <f>'Proy 2022 vs 2019'!EN22*ACL$4</f>
        <v>17645.301300000003</v>
      </c>
      <c r="ACK23" s="579"/>
      <c r="ACL23" s="580">
        <f>ACK23/ACI23</f>
        <v>0</v>
      </c>
      <c r="ACM23" s="494">
        <f>ABK23+ABO23+ABS23+ABW23+ACA23+ACE23+ACI23</f>
        <v>157266.5</v>
      </c>
      <c r="ACN23" s="489">
        <f>ABL23+ABP23+ABT23+ABX23+ACB23+ACF23+ACJ23</f>
        <v>80205.915000000008</v>
      </c>
      <c r="ACO23" s="608">
        <f>ABM23+ABQ23+ABU23+ABY23+ACC23+ACG23+ACK23</f>
        <v>0</v>
      </c>
      <c r="ACP23" s="590">
        <f>ACO23/ACM23</f>
        <v>0</v>
      </c>
      <c r="ACQ23" s="508">
        <f>'Proy 2022 vs 2019'!ER22*ACT$4</f>
        <v>19013.022000000001</v>
      </c>
      <c r="ACR23" s="508">
        <f>'Proy 2022 vs 2019'!ES22*ACT$4</f>
        <v>9696.6412199999995</v>
      </c>
      <c r="ACS23" s="579"/>
      <c r="ACT23" s="580">
        <f>ACS23/ACQ23</f>
        <v>0</v>
      </c>
      <c r="ACU23" s="508">
        <f>'Proy 2022 vs 2019'!ER22*ACX$4</f>
        <v>19013.022000000001</v>
      </c>
      <c r="ACV23" s="508">
        <f>'Proy 2022 vs 2019'!ES22*ACX$4</f>
        <v>9696.6412199999995</v>
      </c>
      <c r="ACW23" s="579"/>
      <c r="ACX23" s="580">
        <f>ACW23/ACU23</f>
        <v>0</v>
      </c>
      <c r="ACY23" s="508">
        <f>'Proy 2022 vs 2019'!ER22*ADB$4</f>
        <v>19013.022000000001</v>
      </c>
      <c r="ACZ23" s="508">
        <f>'Proy 2022 vs 2019'!ES22*ADB$4</f>
        <v>9696.6412199999995</v>
      </c>
      <c r="ADA23" s="579"/>
      <c r="ADB23" s="580">
        <f>ADA23/ACY23</f>
        <v>0</v>
      </c>
      <c r="ADC23" s="508">
        <f>'Proy 2022 vs 2019'!ER22*ADF$4</f>
        <v>19013.022000000001</v>
      </c>
      <c r="ADD23" s="508">
        <f>'Proy 2022 vs 2019'!ES22*ADF$4</f>
        <v>9696.6412199999995</v>
      </c>
      <c r="ADE23" s="579"/>
      <c r="ADF23" s="580">
        <f>ADE23/ADC23</f>
        <v>0</v>
      </c>
      <c r="ADG23" s="508">
        <f>'Proy 2022 vs 2019'!ER22*ADJ$4</f>
        <v>22181.859000000004</v>
      </c>
      <c r="ADH23" s="508">
        <f>'Proy 2022 vs 2019'!ES22*ADJ$4</f>
        <v>11312.748090000001</v>
      </c>
      <c r="ADI23" s="579"/>
      <c r="ADJ23" s="580">
        <f>ADI23/ADG23</f>
        <v>0</v>
      </c>
      <c r="ADK23" s="508">
        <f>'Proy 2022 vs 2019'!ER22*ADN$4</f>
        <v>25350.696</v>
      </c>
      <c r="ADL23" s="508">
        <f>'Proy 2022 vs 2019'!ES22*ADN$4</f>
        <v>12928.854960000001</v>
      </c>
      <c r="ADM23" s="579"/>
      <c r="ADN23" s="580">
        <f>ADM23/ADK23</f>
        <v>0</v>
      </c>
      <c r="ADO23" s="508">
        <f>'Proy 2022 vs 2019'!ER22*ADR$4</f>
        <v>34857.207000000002</v>
      </c>
      <c r="ADP23" s="508">
        <f>'Proy 2022 vs 2019'!ES22*ADR$4</f>
        <v>17777.175569999999</v>
      </c>
      <c r="ADQ23" s="579"/>
      <c r="ADR23" s="580">
        <f>ADQ23/ADO23</f>
        <v>0</v>
      </c>
      <c r="ADS23" s="494">
        <f>ACQ23+ACU23+ACY23+ADC23+ADG23+ADK23+ADO23</f>
        <v>158441.85</v>
      </c>
      <c r="ADT23" s="489">
        <f>ACR23+ACV23+ACZ23+ADD23+ADH23+ADL23+ADP23</f>
        <v>80805.343499999988</v>
      </c>
      <c r="ADU23" s="589">
        <f>ACS23+ACW23+ADA23+ADE23+ADI23+ADM23+ADQ23</f>
        <v>0</v>
      </c>
      <c r="ADV23" s="590">
        <f>ADU23/ADS23</f>
        <v>0</v>
      </c>
      <c r="ADW23" s="508">
        <f>'Proy 2022 vs 2019'!EW22*ADZ$4</f>
        <v>17615.0088</v>
      </c>
      <c r="ADX23" s="508">
        <f>'Proy 2022 vs 2019'!EX22*ADZ$4</f>
        <v>8983.6544880000001</v>
      </c>
      <c r="ADY23" s="579"/>
      <c r="ADZ23" s="580">
        <f>ADY23/ADW23</f>
        <v>0</v>
      </c>
      <c r="AEA23" s="508">
        <f>'Proy 2022 vs 2019'!EW22*AED$4</f>
        <v>17615.0088</v>
      </c>
      <c r="AEB23" s="508">
        <f>'Proy 2022 vs 2019'!EX22*AED$4</f>
        <v>8983.6544880000001</v>
      </c>
      <c r="AEC23" s="579"/>
      <c r="AED23" s="580">
        <f>AEC23/AEA23</f>
        <v>0</v>
      </c>
      <c r="AEE23" s="508">
        <f>'Proy 2022 vs 2019'!EW22*AEH$4</f>
        <v>17615.0088</v>
      </c>
      <c r="AEF23" s="508">
        <f>'Proy 2022 vs 2019'!EX22*AEH$4</f>
        <v>8983.6544880000001</v>
      </c>
      <c r="AEG23" s="579"/>
      <c r="AEH23" s="580">
        <f>AEG23/AEE23</f>
        <v>0</v>
      </c>
      <c r="AEI23" s="508">
        <f>'Proy 2022 vs 2019'!EW22*AEL$4</f>
        <v>17615.0088</v>
      </c>
      <c r="AEJ23" s="508">
        <f>'Proy 2022 vs 2019'!EX22*AEL$4</f>
        <v>8983.6544880000001</v>
      </c>
      <c r="AEK23" s="579"/>
      <c r="AEL23" s="580">
        <f>AEK23/AEI23</f>
        <v>0</v>
      </c>
      <c r="AEM23" s="508">
        <f>'Proy 2022 vs 2019'!EW22*AEP$4</f>
        <v>20550.8436</v>
      </c>
      <c r="AEN23" s="508">
        <f>'Proy 2022 vs 2019'!EX22*AEP$4</f>
        <v>10480.930236000002</v>
      </c>
      <c r="AEO23" s="579"/>
      <c r="AEP23" s="580">
        <f>AEO23/AEM23</f>
        <v>0</v>
      </c>
      <c r="AEQ23" s="508">
        <f>'Proy 2022 vs 2019'!EW22*AET$4</f>
        <v>23486.678400000001</v>
      </c>
      <c r="AER23" s="508">
        <f>'Proy 2022 vs 2019'!EX22*AET$4</f>
        <v>11978.205984</v>
      </c>
      <c r="AES23" s="579"/>
      <c r="AET23" s="580">
        <f>AES23/AEQ23</f>
        <v>0</v>
      </c>
      <c r="AEU23" s="508">
        <f>'Proy 2022 vs 2019'!EW22*AEX$4</f>
        <v>32294.182799999999</v>
      </c>
      <c r="AEV23" s="508">
        <f>'Proy 2022 vs 2019'!EX22*AEX$4</f>
        <v>16470.033228</v>
      </c>
      <c r="AEW23" s="579"/>
      <c r="AEX23" s="580">
        <f>AEW23/AEU23</f>
        <v>0</v>
      </c>
      <c r="AEY23" s="494">
        <f>ADW23+AEA23+AEE23+AEI23+AEM23+AEQ23+AEU23</f>
        <v>146791.74000000002</v>
      </c>
      <c r="AEZ23" s="489">
        <f>ADX23+AEB23+AEF23+AEJ23+AEN23+AER23+AEV23</f>
        <v>74863.787400000001</v>
      </c>
      <c r="AFA23" s="589">
        <f>ADY23+AEC23+AEG23+AEK23+AEO23+AES23+AEW23</f>
        <v>0</v>
      </c>
      <c r="AFB23" s="590">
        <f>AFA23/AEY23</f>
        <v>0</v>
      </c>
      <c r="AFC23" s="508">
        <f>'Proy 2022 vs 2019'!FG22*AFF$4</f>
        <v>19195.802399999997</v>
      </c>
      <c r="AFD23" s="508">
        <f>'Proy 2022 vs 2019'!FH22*AFF$4</f>
        <v>8638.1110799999988</v>
      </c>
      <c r="AFE23" s="613"/>
      <c r="AFF23" s="580">
        <f>AFE23/AFC23</f>
        <v>0</v>
      </c>
      <c r="AFG23" s="508">
        <f>'Proy 2022 vs 2019'!FG22*AFJ$4</f>
        <v>19195.802399999997</v>
      </c>
      <c r="AFH23" s="508">
        <f>'Proy 2022 vs 2019'!FH22*AFJ$4</f>
        <v>8638.1110799999988</v>
      </c>
      <c r="AFI23" s="579"/>
      <c r="AFJ23" s="580">
        <f>AFI23/AFG23</f>
        <v>0</v>
      </c>
      <c r="AFK23" s="508">
        <f>'Proy 2022 vs 2019'!FG22*AFN$4</f>
        <v>19195.802399999997</v>
      </c>
      <c r="AFL23" s="508">
        <f>'Proy 2022 vs 2019'!FH22*AFN$4</f>
        <v>8638.1110799999988</v>
      </c>
      <c r="AFM23" s="579"/>
      <c r="AFN23" s="580">
        <f>AFM23/AFK23</f>
        <v>0</v>
      </c>
      <c r="AFO23" s="508">
        <f>'Proy 2022 vs 2019'!FG22*AFR$4</f>
        <v>19195.802399999997</v>
      </c>
      <c r="AFP23" s="508">
        <f>'Proy 2022 vs 2019'!FH22*AFR$4</f>
        <v>8638.1110799999988</v>
      </c>
      <c r="AFQ23" s="579"/>
      <c r="AFR23" s="580">
        <f>AFQ23/AFO23</f>
        <v>0</v>
      </c>
      <c r="AFS23" s="508">
        <f>'Proy 2022 vs 2019'!FG22*AFV$4</f>
        <v>22395.102800000001</v>
      </c>
      <c r="AFT23" s="508">
        <f>'Proy 2022 vs 2019'!FH22*AFV$4</f>
        <v>10077.796259999999</v>
      </c>
      <c r="AFU23" s="579"/>
      <c r="AFV23" s="580">
        <f>AFU23/AFS23</f>
        <v>0</v>
      </c>
      <c r="AFW23" s="508">
        <f>'Proy 2022 vs 2019'!FG22*AFZ$4</f>
        <v>25594.403200000001</v>
      </c>
      <c r="AFX23" s="508">
        <f>'Proy 2022 vs 2019'!FH22*AFZ$4</f>
        <v>11517.48144</v>
      </c>
      <c r="AFY23" s="579"/>
      <c r="AFZ23" s="580">
        <f>AFY23/AFW23</f>
        <v>0</v>
      </c>
      <c r="AGA23" s="508">
        <f>'Proy 2022 vs 2019'!FG22*AGD$4</f>
        <v>35192.304400000001</v>
      </c>
      <c r="AGB23" s="508">
        <f>'Proy 2022 vs 2019'!FH22*AGD$4</f>
        <v>15836.536979999999</v>
      </c>
      <c r="AGC23" s="579"/>
      <c r="AGD23" s="580">
        <f>AGC23/AGA23</f>
        <v>0</v>
      </c>
      <c r="AGE23" s="494">
        <f>AFC23+AFG23+AFK23+AFO23+AFS23+AFW23+AGA23</f>
        <v>159965.01999999999</v>
      </c>
      <c r="AGF23" s="489">
        <f>AFD23+AFH23+AFL23+AFP23+AFT23+AFX23+AGB23</f>
        <v>71984.259000000005</v>
      </c>
      <c r="AGG23" s="637">
        <f>AFE23+AFI23+AFM23+AFQ23+AFU23+AFY23+AGC23</f>
        <v>0</v>
      </c>
      <c r="AGH23" s="639">
        <f>AGG23/AGE23</f>
        <v>0</v>
      </c>
      <c r="AGI23" s="508">
        <f>'Proy 2022 vs 2019'!FL22*AGL$4</f>
        <v>19644.124800000001</v>
      </c>
      <c r="AGJ23" s="508">
        <f>'Proy 2022 vs 2019'!FM22*AGL$4</f>
        <v>8839.8561600000012</v>
      </c>
      <c r="AGK23" s="579"/>
      <c r="AGL23" s="580">
        <f>AGK23/AGI23</f>
        <v>0</v>
      </c>
      <c r="AGM23" s="508">
        <f>'Proy 2022 vs 2019'!FL22*AGP$4</f>
        <v>19644.124800000001</v>
      </c>
      <c r="AGN23" s="508">
        <f>'Proy 2022 vs 2019'!FM22*AGP$4</f>
        <v>8839.8561600000012</v>
      </c>
      <c r="AGO23" s="579"/>
      <c r="AGP23" s="580">
        <f>AGO23/AGM23</f>
        <v>0</v>
      </c>
      <c r="AGQ23" s="508">
        <f>'Proy 2022 vs 2019'!FL22*AGT$4</f>
        <v>19644.124800000001</v>
      </c>
      <c r="AGR23" s="508">
        <f>'Proy 2022 vs 2019'!FM22*AGT$4</f>
        <v>8839.8561600000012</v>
      </c>
      <c r="AGS23" s="579"/>
      <c r="AGT23" s="580">
        <f>AGS23/AGQ23</f>
        <v>0</v>
      </c>
      <c r="AGU23" s="508">
        <f>'Proy 2022 vs 2019'!FL22*AGX$4</f>
        <v>19644.124800000001</v>
      </c>
      <c r="AGV23" s="508">
        <f>'Proy 2022 vs 2019'!FM22*AGX$4</f>
        <v>8839.8561600000012</v>
      </c>
      <c r="AGW23" s="579"/>
      <c r="AGX23" s="580">
        <f>AGW23/AGU23</f>
        <v>0</v>
      </c>
      <c r="AGY23" s="508">
        <f>'Proy 2022 vs 2019'!FL22*AHB$4</f>
        <v>22918.145600000003</v>
      </c>
      <c r="AGZ23" s="508">
        <f>'Proy 2022 vs 2019'!FM22*AHB$4</f>
        <v>10313.165520000002</v>
      </c>
      <c r="AHA23" s="579"/>
      <c r="AHB23" s="580">
        <f>AHA23/AGY23</f>
        <v>0</v>
      </c>
      <c r="AHC23" s="508">
        <f>'Proy 2022 vs 2019'!FL22*AHF$4</f>
        <v>26192.166400000002</v>
      </c>
      <c r="AHD23" s="508">
        <f>'Proy 2022 vs 2019'!FM22*AHF$4</f>
        <v>11786.474880000002</v>
      </c>
      <c r="AHE23" s="579"/>
      <c r="AHF23" s="580">
        <f>AHE23/AHC23</f>
        <v>0</v>
      </c>
      <c r="AHG23" s="508">
        <f>'Proy 2022 vs 2019'!FL22*AHJ$4</f>
        <v>36014.228800000004</v>
      </c>
      <c r="AHH23" s="508">
        <f>'Proy 2022 vs 2019'!FM22*AHJ$4</f>
        <v>16206.402960000001</v>
      </c>
      <c r="AHI23" s="579"/>
      <c r="AHJ23" s="580">
        <f>AHI23/AHG23</f>
        <v>0</v>
      </c>
      <c r="AHK23" s="494">
        <f>AGI23+AGM23+AGQ23+AGU23+AGY23+AHC23+AHG23</f>
        <v>163701.04</v>
      </c>
      <c r="AHL23" s="489">
        <f>AGJ23+AGN23+AGR23+AGV23+AGZ23+AHD23+AHH23</f>
        <v>73665.468000000008</v>
      </c>
      <c r="AHM23" s="643">
        <f>AGK23+AGO23+AGS23+AGW23+AHA23+AHE23+AHI23</f>
        <v>0</v>
      </c>
      <c r="AHN23" s="639">
        <f>AHM23/AHK23</f>
        <v>0</v>
      </c>
      <c r="AHO23" s="508">
        <f>'Proy 2022 vs 2019'!FQ22*AHR$4</f>
        <v>17356.906800000001</v>
      </c>
      <c r="AHP23" s="508">
        <f>'Proy 2022 vs 2019'!FR22*AHR$4</f>
        <v>7810.6080600000014</v>
      </c>
      <c r="AHQ23" s="579"/>
      <c r="AHR23" s="580">
        <f>AHQ23/AHO23</f>
        <v>0</v>
      </c>
      <c r="AHS23" s="508">
        <f>'Proy 2022 vs 2019'!FQ22*AHV$4</f>
        <v>17356.906800000001</v>
      </c>
      <c r="AHT23" s="508">
        <f>'Proy 2022 vs 2019'!FR22*AHV$4</f>
        <v>7810.6080600000014</v>
      </c>
      <c r="AHU23" s="579"/>
      <c r="AHV23" s="580">
        <f>AHU23/AHS23</f>
        <v>0</v>
      </c>
      <c r="AHW23" s="508">
        <f>'Proy 2022 vs 2019'!FQ22*AHZ$4</f>
        <v>17356.906800000001</v>
      </c>
      <c r="AHX23" s="508">
        <f>'Proy 2022 vs 2019'!FR22*AHZ$4</f>
        <v>7810.6080600000014</v>
      </c>
      <c r="AHY23" s="579"/>
      <c r="AHZ23" s="580">
        <f>AHY23/AHW23</f>
        <v>0</v>
      </c>
      <c r="AIA23" s="508">
        <f>'Proy 2022 vs 2019'!FQ22*AID$4</f>
        <v>17356.906800000001</v>
      </c>
      <c r="AIB23" s="508">
        <f>'Proy 2022 vs 2019'!FR22*AID$4</f>
        <v>7810.6080600000014</v>
      </c>
      <c r="AIC23" s="579"/>
      <c r="AID23" s="580">
        <f>AIC23/AIA23</f>
        <v>0</v>
      </c>
      <c r="AIE23" s="508">
        <f>'Proy 2022 vs 2019'!FQ22*AIH$4</f>
        <v>20249.724600000005</v>
      </c>
      <c r="AIF23" s="508">
        <f>'Proy 2022 vs 2019'!FR22*AIH$4</f>
        <v>9112.3760700000021</v>
      </c>
      <c r="AIG23" s="579"/>
      <c r="AIH23" s="580">
        <f>AIG23/AIE23</f>
        <v>0</v>
      </c>
      <c r="AII23" s="508">
        <f>'Proy 2022 vs 2019'!FQ22*AIL$4</f>
        <v>23142.542400000002</v>
      </c>
      <c r="AIJ23" s="508">
        <f>'Proy 2022 vs 2019'!FR22*AIL$4</f>
        <v>10414.144080000002</v>
      </c>
      <c r="AIK23" s="579"/>
      <c r="AIL23" s="580">
        <f>AIK23/AII23</f>
        <v>0</v>
      </c>
      <c r="AIM23" s="508">
        <f>'Proy 2022 vs 2019'!FQ22*AIP$4</f>
        <v>31820.995800000004</v>
      </c>
      <c r="AIN23" s="508">
        <f>'Proy 2022 vs 2019'!FR22*AIP$4</f>
        <v>14319.448110000003</v>
      </c>
      <c r="AIO23" s="579"/>
      <c r="AIP23" s="580">
        <f>AIO23/AIM23</f>
        <v>0</v>
      </c>
      <c r="AIQ23" s="494">
        <f>AHO23+AHS23+AHW23+AIA23+AIE23+AII23+AIM23</f>
        <v>144640.89000000001</v>
      </c>
      <c r="AIR23" s="489">
        <f>AHP23+AHT23+AHX23+AIB23+AIF23+AIJ23+AIN23</f>
        <v>65088.400500000011</v>
      </c>
      <c r="AIS23" s="643">
        <f>AHQ23+AHU23+AHY23+AIC23+AIG23+AIK23+AIO23</f>
        <v>0</v>
      </c>
      <c r="AIT23" s="639">
        <f>AIS23/AIQ23</f>
        <v>0</v>
      </c>
      <c r="AIU23" s="508">
        <f>'Proy 2022 vs 2019'!FV22*AIX$4</f>
        <v>14503.981199999998</v>
      </c>
      <c r="AIV23" s="508">
        <f>'Proy 2022 vs 2019'!FW22*AIX$4</f>
        <v>6526.7915399999993</v>
      </c>
      <c r="AIW23" s="579"/>
      <c r="AIX23" s="580">
        <f>AIW23/AIU23</f>
        <v>0</v>
      </c>
      <c r="AIY23" s="508">
        <f>'Proy 2022 vs 2019'!FV22*AJB$4</f>
        <v>14503.981199999998</v>
      </c>
      <c r="AIZ23" s="508">
        <f>'Proy 2022 vs 2019'!FW22*AJB$4</f>
        <v>6526.7915399999993</v>
      </c>
      <c r="AJA23" s="579"/>
      <c r="AJB23" s="580">
        <f>AJA23/AIY23</f>
        <v>0</v>
      </c>
      <c r="AJC23" s="508">
        <f>'Proy 2022 vs 2019'!FV22*AJF$4</f>
        <v>14503.981199999998</v>
      </c>
      <c r="AJD23" s="508">
        <f>'Proy 2022 vs 2019'!FW22*AJF$4</f>
        <v>6526.7915399999993</v>
      </c>
      <c r="AJE23" s="579"/>
      <c r="AJF23" s="580">
        <f>AJE23/AJC23</f>
        <v>0</v>
      </c>
      <c r="AJG23" s="508">
        <f>'Proy 2022 vs 2019'!FV22*AJJ$4</f>
        <v>14503.981199999998</v>
      </c>
      <c r="AJH23" s="508">
        <f>'Proy 2022 vs 2019'!FW22*AJJ$4</f>
        <v>6526.7915399999993</v>
      </c>
      <c r="AJI23" s="579"/>
      <c r="AJJ23" s="580">
        <f>AJI23/AJG23</f>
        <v>0</v>
      </c>
      <c r="AJK23" s="508">
        <f>'Proy 2022 vs 2019'!FV22*AJN$4</f>
        <v>16921.311400000002</v>
      </c>
      <c r="AJL23" s="508">
        <f>'Proy 2022 vs 2019'!FW22*AJN$4</f>
        <v>7614.5901300000005</v>
      </c>
      <c r="AJM23" s="579"/>
      <c r="AJN23" s="580">
        <f>AJM23/AJK23</f>
        <v>0</v>
      </c>
      <c r="AJO23" s="508">
        <f>'Proy 2022 vs 2019'!FV22*AJR$4</f>
        <v>19338.641599999999</v>
      </c>
      <c r="AJP23" s="508">
        <f>'Proy 2022 vs 2019'!FW22*AJR$4</f>
        <v>8702.388719999999</v>
      </c>
      <c r="AJQ23" s="579"/>
      <c r="AJR23" s="580">
        <f>AJQ23/AJO23</f>
        <v>0</v>
      </c>
      <c r="AJS23" s="508">
        <f>'Proy 2022 vs 2019'!FV22*AJV$4</f>
        <v>26590.6322</v>
      </c>
      <c r="AJT23" s="508">
        <f>'Proy 2022 vs 2019'!FW22*AJV$4</f>
        <v>11965.78449</v>
      </c>
      <c r="AJU23" s="579"/>
      <c r="AJV23" s="580">
        <f>AJU23/AJS23</f>
        <v>0</v>
      </c>
      <c r="AJW23" s="494">
        <f>AIU23+AIY23+AJC23+AJG23+AJK23+AJO23+AJS23</f>
        <v>120866.51000000001</v>
      </c>
      <c r="AJX23" s="489">
        <f>AIV23+AIZ23+AJD23+AJH23+AJL23+AJP23+AJT23</f>
        <v>54389.929499999991</v>
      </c>
      <c r="AJY23" s="648">
        <f>AIW23+AJA23+AJE23+AJI23+AJM23+AJQ23+AJU23</f>
        <v>0</v>
      </c>
      <c r="AJZ23" s="639">
        <f>AJY23/AJW23</f>
        <v>0</v>
      </c>
      <c r="AKA23" s="508"/>
      <c r="AKB23" s="508"/>
      <c r="AKC23" s="613"/>
      <c r="AKD23" s="580" t="e">
        <f>AKC23/AKA23</f>
        <v>#DIV/0!</v>
      </c>
      <c r="AKE23" s="508">
        <v>15214.810799999999</v>
      </c>
      <c r="AKF23" s="508">
        <v>15519.107016</v>
      </c>
      <c r="AKG23" s="579"/>
      <c r="AKH23" s="580">
        <f>AKG23/AKE23</f>
        <v>0</v>
      </c>
      <c r="AKI23" s="508">
        <v>15214.810799999999</v>
      </c>
      <c r="AKJ23" s="508">
        <v>15519.107016</v>
      </c>
      <c r="AKK23" s="579"/>
      <c r="AKL23" s="580">
        <f>AKK23/AKI23</f>
        <v>0</v>
      </c>
      <c r="AKM23" s="508">
        <v>15214.810799999999</v>
      </c>
      <c r="AKN23" s="508">
        <v>15519.107016</v>
      </c>
      <c r="AKO23" s="579"/>
      <c r="AKP23" s="580">
        <f>AKO23/AKM23</f>
        <v>0</v>
      </c>
      <c r="AKQ23" s="508">
        <v>17750.6126</v>
      </c>
      <c r="AKR23" s="508">
        <v>18105.624852000001</v>
      </c>
      <c r="AKS23" s="579"/>
      <c r="AKT23" s="580">
        <f>AKS23/AKQ23</f>
        <v>0</v>
      </c>
      <c r="AKU23" s="508">
        <v>20286.414400000001</v>
      </c>
      <c r="AKV23" s="508">
        <v>20692.142688</v>
      </c>
      <c r="AKW23" s="579"/>
      <c r="AKX23" s="580">
        <f>AKW23/AKU23</f>
        <v>0</v>
      </c>
      <c r="AKY23" s="508">
        <v>27893.819800000001</v>
      </c>
      <c r="AKZ23" s="508">
        <v>28451.696196000001</v>
      </c>
      <c r="ALA23" s="579"/>
      <c r="ALB23" s="580">
        <f>ALA23/AKY23</f>
        <v>0</v>
      </c>
      <c r="ALC23" s="494">
        <f>AKA23+AKE23+AKI23+AKM23+AKQ23+AKU23+AKY23</f>
        <v>111575.27919999999</v>
      </c>
      <c r="ALD23" s="489">
        <f>AKB23+AKF23+AKJ23+AKN23+AKR23+AKV23+AKZ23</f>
        <v>113806.784784</v>
      </c>
      <c r="ALE23" s="670">
        <f>AKC23+AKG23+AKK23+AKO23+AKS23+AKW23+ALA23</f>
        <v>0</v>
      </c>
      <c r="ALF23" s="663">
        <f>ALE23/ALC23</f>
        <v>0</v>
      </c>
      <c r="ALG23" s="508">
        <v>16249.2336</v>
      </c>
      <c r="ALH23" s="508">
        <v>16574.218272000002</v>
      </c>
      <c r="ALI23" s="579"/>
      <c r="ALJ23" s="580">
        <f>ALI23/ALG23</f>
        <v>0</v>
      </c>
      <c r="ALK23" s="508">
        <v>16249.2336</v>
      </c>
      <c r="ALL23" s="508">
        <v>16574.218272000002</v>
      </c>
      <c r="ALM23" s="579"/>
      <c r="ALN23" s="580">
        <f>ALM23/ALK23</f>
        <v>0</v>
      </c>
      <c r="ALO23" s="508">
        <v>16249.2336</v>
      </c>
      <c r="ALP23" s="508">
        <v>16574.218272000002</v>
      </c>
      <c r="ALQ23" s="579"/>
      <c r="ALR23" s="580">
        <f>ALQ23/ALO23</f>
        <v>0</v>
      </c>
      <c r="ALS23" s="508">
        <v>16249.2336</v>
      </c>
      <c r="ALT23" s="508">
        <v>16574.218272000002</v>
      </c>
      <c r="ALU23" s="579"/>
      <c r="ALV23" s="580">
        <f>ALU23/ALS23</f>
        <v>0</v>
      </c>
      <c r="ALW23" s="508">
        <v>18957.439200000001</v>
      </c>
      <c r="ALX23" s="508">
        <v>19336.587984000005</v>
      </c>
      <c r="ALY23" s="579"/>
      <c r="ALZ23" s="580">
        <f>ALY23/ALW23</f>
        <v>0</v>
      </c>
      <c r="AMA23" s="508">
        <v>21665.644800000002</v>
      </c>
      <c r="AMB23" s="508">
        <v>22098.957696000001</v>
      </c>
      <c r="AMC23" s="579"/>
      <c r="AMD23" s="580">
        <f>AMC23/AMA23</f>
        <v>0</v>
      </c>
      <c r="AME23" s="508">
        <v>29790.261600000002</v>
      </c>
      <c r="AMF23" s="508">
        <v>30386.066832000004</v>
      </c>
      <c r="AMG23" s="579"/>
      <c r="AMH23" s="580">
        <f>AMG23/AME23</f>
        <v>0</v>
      </c>
      <c r="AMI23" s="494">
        <f>ALG23+ALK23+ALO23+ALS23+ALW23+AMA23+AME23</f>
        <v>135410.28</v>
      </c>
      <c r="AMJ23" s="489">
        <f>ALH23+ALL23+ALP23+ALT23+ALX23+AMB23+AMF23</f>
        <v>138118.48560000001</v>
      </c>
      <c r="AMK23" s="671">
        <f>ALI23+ALM23+ALQ23+ALU23+ALY23+AMC23+AMG23</f>
        <v>0</v>
      </c>
      <c r="AML23" s="663">
        <f>AMK23/AMI23</f>
        <v>0</v>
      </c>
      <c r="AMM23" s="508">
        <v>15288.434399999998</v>
      </c>
      <c r="AMN23" s="508">
        <v>15594.203088</v>
      </c>
      <c r="AMO23" s="579"/>
      <c r="AMP23" s="580">
        <f>AMO23/AMM23</f>
        <v>0</v>
      </c>
      <c r="AMQ23" s="508">
        <v>15288.434399999998</v>
      </c>
      <c r="AMR23" s="508">
        <v>15594.203088</v>
      </c>
      <c r="AMS23" s="579"/>
      <c r="AMT23" s="580">
        <f>AMS23/AMQ23</f>
        <v>0</v>
      </c>
      <c r="AMU23" s="508">
        <v>15288.434399999998</v>
      </c>
      <c r="AMV23" s="508">
        <v>15594.203088</v>
      </c>
      <c r="AMW23" s="579"/>
      <c r="AMX23" s="580">
        <f>AMW23/AMU23</f>
        <v>0</v>
      </c>
      <c r="AMY23" s="508">
        <v>15288.434399999998</v>
      </c>
      <c r="AMZ23" s="508">
        <v>15594.203088</v>
      </c>
      <c r="ANA23" s="579"/>
      <c r="ANB23" s="580">
        <f>ANA23/AMY23</f>
        <v>0</v>
      </c>
      <c r="ANC23" s="508">
        <v>17836.506800000003</v>
      </c>
      <c r="AND23" s="508">
        <v>18193.236936000001</v>
      </c>
      <c r="ANE23" s="579"/>
      <c r="ANF23" s="580">
        <f>ANE23/ANC23</f>
        <v>0</v>
      </c>
      <c r="ANG23" s="508">
        <v>20384.5792</v>
      </c>
      <c r="ANH23" s="508">
        <v>20792.270784</v>
      </c>
      <c r="ANI23" s="579"/>
      <c r="ANJ23" s="580">
        <f>ANI23/ANG23</f>
        <v>0</v>
      </c>
      <c r="ANK23" s="508">
        <v>28028.796399999999</v>
      </c>
      <c r="ANL23" s="508">
        <v>28589.372328000001</v>
      </c>
      <c r="ANM23" s="579"/>
      <c r="ANN23" s="580">
        <f>ANM23/ANK23</f>
        <v>0</v>
      </c>
      <c r="ANO23" s="494">
        <f>AMM23+AMQ23+AMU23+AMY23+ANC23+ANG23+ANK23</f>
        <v>127403.62</v>
      </c>
      <c r="ANP23" s="489">
        <f>AMN23+AMR23+AMV23+AMZ23+AND23+ANH23+ANL23</f>
        <v>129951.6924</v>
      </c>
      <c r="ANQ23" s="671">
        <f>AMO23+AMS23+AMW23+ANA23+ANE23+ANI23+ANM23</f>
        <v>0</v>
      </c>
      <c r="ANR23" s="663">
        <f>ANQ23/ANO23</f>
        <v>0</v>
      </c>
      <c r="ANS23" s="508">
        <f>'Proy 2022 vs 2019'!GU22*ANV$4</f>
        <v>15361.832399999999</v>
      </c>
      <c r="ANT23" s="508">
        <f>'Proy 2022 vs 2019'!GV22*ANV$4</f>
        <v>11982.229272</v>
      </c>
      <c r="ANU23" s="579"/>
      <c r="ANV23" s="580">
        <f>ANU23/ANS23</f>
        <v>0</v>
      </c>
      <c r="ANW23" s="508">
        <f>'Proy 2022 vs 2019'!GU22*ANZ$4</f>
        <v>15361.832399999999</v>
      </c>
      <c r="ANX23" s="508">
        <f>'Proy 2022 vs 2019'!GV22*ANZ$4</f>
        <v>11982.229272</v>
      </c>
      <c r="ANY23" s="579"/>
      <c r="ANZ23" s="580">
        <f>ANY23/ANW23</f>
        <v>0</v>
      </c>
      <c r="AOA23" s="508">
        <f>'Proy 2022 vs 2019'!GU22*AOD$4</f>
        <v>15361.832399999999</v>
      </c>
      <c r="AOB23" s="508">
        <f>'Proy 2022 vs 2019'!GV22*AOD$4</f>
        <v>11982.229272</v>
      </c>
      <c r="AOC23" s="579"/>
      <c r="AOD23" s="580">
        <f>AOC23/AOA23</f>
        <v>0</v>
      </c>
      <c r="AOE23" s="508">
        <f>'Proy 2022 vs 2019'!GU22*AOH$4</f>
        <v>15361.832399999999</v>
      </c>
      <c r="AOF23" s="508">
        <f>'Proy 2022 vs 2019'!GV22*AOH$4</f>
        <v>11982.229272</v>
      </c>
      <c r="AOG23" s="579"/>
      <c r="AOH23" s="580">
        <f>AOG23/AOE23</f>
        <v>0</v>
      </c>
      <c r="AOI23" s="508">
        <f>'Proy 2022 vs 2019'!GU22*AOL$4</f>
        <v>17922.137800000004</v>
      </c>
      <c r="AOJ23" s="508">
        <f>'Proy 2022 vs 2019'!GV22*AOL$4</f>
        <v>13979.267484000002</v>
      </c>
      <c r="AOK23" s="579"/>
      <c r="AOL23" s="580">
        <f>AOK23/AOI23</f>
        <v>0</v>
      </c>
      <c r="AOM23" s="508">
        <f>'Proy 2022 vs 2019'!GU22*AOP$4</f>
        <v>20482.443200000002</v>
      </c>
      <c r="AON23" s="508">
        <f>'Proy 2022 vs 2019'!GV22*AOP$4</f>
        <v>15976.305696000001</v>
      </c>
      <c r="AOO23" s="579"/>
      <c r="AOP23" s="580">
        <f>AOO23/AOM23</f>
        <v>0</v>
      </c>
      <c r="AOQ23" s="508">
        <f>'Proy 2022 vs 2019'!GU22*AOT$4</f>
        <v>28163.359400000001</v>
      </c>
      <c r="AOR23" s="508">
        <f>'Proy 2022 vs 2019'!GV22*AOT$4</f>
        <v>21967.420332000002</v>
      </c>
      <c r="AOS23" s="579"/>
      <c r="AOT23" s="580">
        <f>AOS23/AOQ23</f>
        <v>0</v>
      </c>
      <c r="AOU23" s="494">
        <f>ANS23+ANW23+AOA23+AOE23+AOI23+AOM23+AOQ23</f>
        <v>128015.27</v>
      </c>
      <c r="AOV23" s="489">
        <f>ANT23+ANX23+AOB23+AOF23+AOJ23+AON23+AOR23</f>
        <v>99851.910600000003</v>
      </c>
      <c r="AOW23" s="662">
        <f>ANU23+ANY23+AOC23+AOG23+AOK23+AOO23+AOS23</f>
        <v>0</v>
      </c>
      <c r="AOX23" s="663">
        <f>AOW23/AOU23</f>
        <v>0</v>
      </c>
      <c r="AOY23" s="508">
        <f>'Proy 2022 vs 2019'!HE22*APB$4</f>
        <v>15571.32</v>
      </c>
      <c r="AOZ23" s="508">
        <f>'Proy 2022 vs 2019'!HF22*APB$4</f>
        <v>10588.497600000001</v>
      </c>
      <c r="APA23" s="613"/>
      <c r="APB23" s="580">
        <f>APA23/AOY23</f>
        <v>0</v>
      </c>
      <c r="APC23" s="508">
        <f>'Proy 2022 vs 2019'!HE22*APF$4</f>
        <v>15571.32</v>
      </c>
      <c r="APD23" s="508">
        <f>'Proy 2022 vs 2019'!HF22*APF$4</f>
        <v>10588.497600000001</v>
      </c>
      <c r="APE23" s="613"/>
      <c r="APF23" s="580">
        <f>APE23/APC23</f>
        <v>0</v>
      </c>
      <c r="APG23" s="508">
        <f>'Proy 2022 vs 2019'!HE22*APJ$4</f>
        <v>15571.32</v>
      </c>
      <c r="APH23" s="508">
        <f>'Proy 2022 vs 2019'!HF22*APJ$4</f>
        <v>10588.497600000001</v>
      </c>
      <c r="API23" s="613"/>
      <c r="APJ23" s="580">
        <f>API23/APG23</f>
        <v>0</v>
      </c>
      <c r="APK23" s="508">
        <f>'Proy 2022 vs 2019'!HE22*APN$4</f>
        <v>15571.32</v>
      </c>
      <c r="APL23" s="508">
        <f>'Proy 2022 vs 2019'!HF22*APN$4</f>
        <v>10588.497600000001</v>
      </c>
      <c r="APM23" s="613"/>
      <c r="APN23" s="580">
        <f>APM23/APK23</f>
        <v>0</v>
      </c>
      <c r="APO23" s="508">
        <f>'Proy 2022 vs 2019'!HE22*APR$4</f>
        <v>18166.54</v>
      </c>
      <c r="APP23" s="508">
        <f>'Proy 2022 vs 2019'!HF22*APR$4</f>
        <v>12353.247200000003</v>
      </c>
      <c r="APQ23" s="613"/>
      <c r="APR23" s="580">
        <f>APQ23/APO23</f>
        <v>0</v>
      </c>
      <c r="APS23" s="508">
        <f>'Proy 2022 vs 2019'!HE22*APV$4</f>
        <v>20761.760000000002</v>
      </c>
      <c r="APT23" s="508">
        <f>'Proy 2022 vs 2019'!HF22*APV$4</f>
        <v>14117.996800000003</v>
      </c>
      <c r="APU23" s="613"/>
      <c r="APV23" s="580">
        <f>APU23/APS23</f>
        <v>0</v>
      </c>
      <c r="APW23" s="508">
        <f>'Proy 2022 vs 2019'!HE22*APZ$4</f>
        <v>28547.420000000002</v>
      </c>
      <c r="APX23" s="508">
        <f>'Proy 2022 vs 2019'!HF22*APZ$4</f>
        <v>19412.245600000002</v>
      </c>
      <c r="APY23" s="613"/>
      <c r="APZ23" s="580">
        <f>APY23/APW23</f>
        <v>0</v>
      </c>
      <c r="AQA23" s="494">
        <f>AOY23+APC23+APG23+APK23+APO23+APS23+APW23</f>
        <v>129761.00000000001</v>
      </c>
      <c r="AQB23" s="489">
        <f>AOZ23+APD23+APH23+APL23+APP23+APT23+APX23</f>
        <v>88237.48000000001</v>
      </c>
      <c r="AQC23" s="607">
        <f>APA23+APE23+API23+APM23+APQ23+APU23+APY23</f>
        <v>0</v>
      </c>
      <c r="AQD23" s="590">
        <f>AQC23/AQA23</f>
        <v>0</v>
      </c>
      <c r="AQE23" s="508">
        <f>'Proy 2022 vs 2019'!HJ22*AQH$4</f>
        <v>14317.673999999999</v>
      </c>
      <c r="AQF23" s="508">
        <f>'Proy 2022 vs 2019'!HK22*AQH$4</f>
        <v>9736.018320000001</v>
      </c>
      <c r="AQG23" s="579"/>
      <c r="AQH23" s="580">
        <f>AQG23/AQE23</f>
        <v>0</v>
      </c>
      <c r="AQI23" s="508">
        <f>'Proy 2022 vs 2019'!HJ22*AQL$4</f>
        <v>14317.673999999999</v>
      </c>
      <c r="AQJ23" s="508">
        <f>'Proy 2022 vs 2019'!HK22*AQL$4</f>
        <v>9736.018320000001</v>
      </c>
      <c r="AQK23" s="579"/>
      <c r="AQL23" s="580">
        <f>AQK23/AQI23</f>
        <v>0</v>
      </c>
      <c r="AQM23" s="508">
        <f>'Proy 2022 vs 2019'!HJ22*AQP$4</f>
        <v>14317.673999999999</v>
      </c>
      <c r="AQN23" s="508">
        <f>'Proy 2022 vs 2019'!HK22*AQP$4</f>
        <v>9736.018320000001</v>
      </c>
      <c r="AQO23" s="579"/>
      <c r="AQP23" s="580">
        <f>AQO23/AQM23</f>
        <v>0</v>
      </c>
      <c r="AQQ23" s="508">
        <f>'Proy 2022 vs 2019'!HJ22*AQT$4</f>
        <v>14317.673999999999</v>
      </c>
      <c r="AQR23" s="508">
        <f>'Proy 2022 vs 2019'!HK22*AQT$4</f>
        <v>9736.018320000001</v>
      </c>
      <c r="AQS23" s="579"/>
      <c r="AQT23" s="580">
        <f>AQS23/AQQ23</f>
        <v>0</v>
      </c>
      <c r="AQU23" s="508">
        <f>'Proy 2022 vs 2019'!HJ22*AQX$4</f>
        <v>16703.953000000001</v>
      </c>
      <c r="AQV23" s="508">
        <f>'Proy 2022 vs 2019'!HK22*AQX$4</f>
        <v>11358.688040000001</v>
      </c>
      <c r="AQW23" s="579"/>
      <c r="AQX23" s="580">
        <f>AQW23/AQU23</f>
        <v>0</v>
      </c>
      <c r="AQY23" s="508">
        <f>'Proy 2022 vs 2019'!HJ22*ARB$4</f>
        <v>19090.232</v>
      </c>
      <c r="AQZ23" s="508">
        <f>'Proy 2022 vs 2019'!HK22*ARB$4</f>
        <v>12981.357760000001</v>
      </c>
      <c r="ARA23" s="579"/>
      <c r="ARB23" s="580">
        <f>ARA23/AQY23</f>
        <v>0</v>
      </c>
      <c r="ARC23" s="508">
        <f>'Proy 2022 vs 2019'!HJ22*ARF$4</f>
        <v>26249.069</v>
      </c>
      <c r="ARD23" s="508">
        <f>'Proy 2022 vs 2019'!HK22*ARF$4</f>
        <v>17849.36692</v>
      </c>
      <c r="ARE23" s="579"/>
      <c r="ARF23" s="580">
        <f>ARE23/ARC23</f>
        <v>0</v>
      </c>
      <c r="ARG23" s="494">
        <f>AQE23+AQI23+AQM23+AQQ23+AQU23+AQY23+ARC23</f>
        <v>119313.95000000001</v>
      </c>
      <c r="ARH23" s="489">
        <f>AQF23+AQJ23+AQN23+AQR23+AQV23+AQZ23+ARD23</f>
        <v>81133.486000000004</v>
      </c>
      <c r="ARI23" s="608">
        <f>AQG23+AQK23+AQO23+AQS23+AQW23+ARA23+ARE23</f>
        <v>0</v>
      </c>
      <c r="ARJ23" s="590">
        <f>ARI23/ARG23</f>
        <v>0</v>
      </c>
      <c r="ARK23" s="508">
        <f>'Proy 2022 vs 2019'!HO22*ARN$4</f>
        <v>15250.7328</v>
      </c>
      <c r="ARL23" s="508">
        <f>'Proy 2022 vs 2019'!HP22*ARN$4</f>
        <v>10370.498304000001</v>
      </c>
      <c r="ARM23" s="579"/>
      <c r="ARN23" s="580">
        <f>ARM23/ARK23</f>
        <v>0</v>
      </c>
      <c r="ARO23" s="508">
        <f>'Proy 2022 vs 2019'!HO22*ARR$4</f>
        <v>15250.7328</v>
      </c>
      <c r="ARP23" s="508">
        <f>'Proy 2022 vs 2019'!HP22*ARR$4</f>
        <v>10370.498304000001</v>
      </c>
      <c r="ARQ23" s="579"/>
      <c r="ARR23" s="580">
        <f>ARQ23/ARO23</f>
        <v>0</v>
      </c>
      <c r="ARS23" s="508">
        <f>'Proy 2022 vs 2019'!HO22*ARV$4</f>
        <v>15250.7328</v>
      </c>
      <c r="ART23" s="508">
        <f>'Proy 2022 vs 2019'!HP22*ARV$4</f>
        <v>10370.498304000001</v>
      </c>
      <c r="ARU23" s="579"/>
      <c r="ARV23" s="580">
        <f>ARU23/ARS23</f>
        <v>0</v>
      </c>
      <c r="ARW23" s="508">
        <f>'Proy 2022 vs 2019'!HO22*ARZ$4</f>
        <v>15250.7328</v>
      </c>
      <c r="ARX23" s="508">
        <f>'Proy 2022 vs 2019'!HP22*ARZ$4</f>
        <v>10370.498304000001</v>
      </c>
      <c r="ARY23" s="579"/>
      <c r="ARZ23" s="580">
        <f>ARY23/ARW23</f>
        <v>0</v>
      </c>
      <c r="ASA23" s="508">
        <f>'Proy 2022 vs 2019'!HO22*ASD$4</f>
        <v>17792.521600000004</v>
      </c>
      <c r="ASB23" s="508">
        <f>'Proy 2022 vs 2019'!HP22*ASD$4</f>
        <v>12098.914688000003</v>
      </c>
      <c r="ASC23" s="579"/>
      <c r="ASD23" s="580">
        <f>ASC23/ASA23</f>
        <v>0</v>
      </c>
      <c r="ASE23" s="508">
        <f>'Proy 2022 vs 2019'!HO22*ASH$4</f>
        <v>20334.310400000002</v>
      </c>
      <c r="ASF23" s="508">
        <f>'Proy 2022 vs 2019'!HP22*ASH$4</f>
        <v>13827.331072000003</v>
      </c>
      <c r="ASG23" s="579"/>
      <c r="ASH23" s="580">
        <f>ASG23/ASE23</f>
        <v>0</v>
      </c>
      <c r="ASI23" s="508">
        <f>'Proy 2022 vs 2019'!HO22*ASL$4</f>
        <v>27959.676800000001</v>
      </c>
      <c r="ASJ23" s="508">
        <f>'Proy 2022 vs 2019'!HP22*ASL$4</f>
        <v>19012.580224000001</v>
      </c>
      <c r="ASK23" s="579"/>
      <c r="ASL23" s="580">
        <f>ASK23/ASI23</f>
        <v>0</v>
      </c>
      <c r="ASM23" s="494">
        <f>ARK23+ARO23+ARS23+ARW23+ASA23+ASE23+ASI23</f>
        <v>127089.44</v>
      </c>
      <c r="ASN23" s="489">
        <f>ARL23+ARP23+ART23+ARX23+ASB23+ASF23+ASJ23</f>
        <v>86420.819200000013</v>
      </c>
      <c r="ASO23" s="608">
        <f>ARM23+ARQ23+ARU23+ARY23+ASC23+ASG23+ASK23</f>
        <v>0</v>
      </c>
      <c r="ASP23" s="590">
        <f>ASO23/ASM23</f>
        <v>0</v>
      </c>
      <c r="ASQ23" s="508">
        <f>'Proy 2022 vs 2019'!HT22*AST$4</f>
        <v>14913.312</v>
      </c>
      <c r="ASR23" s="508">
        <f>'Proy 2022 vs 2019'!HU22*AST$4</f>
        <v>10141.052160000001</v>
      </c>
      <c r="ASS23" s="579"/>
      <c r="AST23" s="580">
        <f>ASS23/ASQ23</f>
        <v>0</v>
      </c>
      <c r="ASU23" s="508">
        <f>'Proy 2022 vs 2019'!HT22*ASX$4</f>
        <v>14913.312</v>
      </c>
      <c r="ASV23" s="508">
        <f>'Proy 2022 vs 2019'!HU22*ASX$4</f>
        <v>10141.052160000001</v>
      </c>
      <c r="ASW23" s="579"/>
      <c r="ASX23" s="580">
        <f>ASW23/ASU23</f>
        <v>0</v>
      </c>
      <c r="ASY23" s="508">
        <f>'Proy 2022 vs 2019'!HT22*ATB$4</f>
        <v>14913.312</v>
      </c>
      <c r="ASZ23" s="508">
        <f>'Proy 2022 vs 2019'!HU22*ATB$4</f>
        <v>10141.052160000001</v>
      </c>
      <c r="ATA23" s="579"/>
      <c r="ATB23" s="580">
        <f>ATA23/ASY23</f>
        <v>0</v>
      </c>
      <c r="ATC23" s="508">
        <f>'Proy 2022 vs 2019'!HT22*ATF$4</f>
        <v>14913.312</v>
      </c>
      <c r="ATD23" s="508">
        <f>'Proy 2022 vs 2019'!HU22*ATF$4</f>
        <v>10141.052160000001</v>
      </c>
      <c r="ATE23" s="579"/>
      <c r="ATF23" s="580">
        <f>ATE23/ATC23</f>
        <v>0</v>
      </c>
      <c r="ATG23" s="508">
        <f>'Proy 2022 vs 2019'!HT22*ATJ$4</f>
        <v>17398.864000000001</v>
      </c>
      <c r="ATH23" s="508">
        <f>'Proy 2022 vs 2019'!HU22*ATJ$4</f>
        <v>11831.227520000002</v>
      </c>
      <c r="ATI23" s="579"/>
      <c r="ATJ23" s="580">
        <f>ATI23/ATG23</f>
        <v>0</v>
      </c>
      <c r="ATK23" s="508">
        <f>'Proy 2022 vs 2019'!HT22*ATN$4</f>
        <v>19884.416000000001</v>
      </c>
      <c r="ATL23" s="508">
        <f>'Proy 2022 vs 2019'!HU22*ATN$4</f>
        <v>13521.402880000001</v>
      </c>
      <c r="ATM23" s="579"/>
      <c r="ATN23" s="580">
        <f>ATM23/ATK23</f>
        <v>0</v>
      </c>
      <c r="ATO23" s="508">
        <f>'Proy 2022 vs 2019'!HT22*ATR$4</f>
        <v>27341.072</v>
      </c>
      <c r="ATP23" s="508">
        <f>'Proy 2022 vs 2019'!HU22*ATR$4</f>
        <v>18591.928960000001</v>
      </c>
      <c r="ATQ23" s="579"/>
      <c r="ATR23" s="580">
        <f>ATQ23/ATO23</f>
        <v>0</v>
      </c>
      <c r="ATS23" s="494">
        <f>ASQ23+ASU23+ASY23+ATC23+ATG23+ATK23+ATO23</f>
        <v>124277.59999999999</v>
      </c>
      <c r="ATT23" s="489">
        <f>ASR23+ASV23+ASZ23+ATD23+ATH23+ATL23+ATP23</f>
        <v>84508.768000000011</v>
      </c>
      <c r="ATU23" s="589">
        <f>ASS23+ASW23+ATA23+ATE23+ATI23+ATM23+ATQ23</f>
        <v>0</v>
      </c>
      <c r="ATV23" s="590">
        <f>ATU23/ATS23</f>
        <v>0</v>
      </c>
      <c r="ATW23" s="508">
        <f>'Proy 2022 vs 2019'!HY22*ATZ$4</f>
        <v>14055.655200000001</v>
      </c>
      <c r="ATX23" s="508">
        <f>'Proy 2022 vs 2019'!HZ22*ATZ$4</f>
        <v>9557.8455360000007</v>
      </c>
      <c r="ATY23" s="579"/>
      <c r="ATZ23" s="580">
        <f>ATY23/ATW23</f>
        <v>0</v>
      </c>
      <c r="AUA23" s="508">
        <f>'Proy 2022 vs 2019'!HY22*AUD$4</f>
        <v>14055.655200000001</v>
      </c>
      <c r="AUB23" s="508">
        <f>'Proy 2022 vs 2019'!HZ22*AUD$4</f>
        <v>9557.8455360000007</v>
      </c>
      <c r="AUC23" s="579"/>
      <c r="AUD23" s="580">
        <f>AUC23/AUA23</f>
        <v>0</v>
      </c>
      <c r="AUE23" s="508">
        <f>'Proy 2022 vs 2019'!HY22*AUH$4</f>
        <v>14055.655200000001</v>
      </c>
      <c r="AUF23" s="508">
        <f>'Proy 2022 vs 2019'!HZ22*AUH$4</f>
        <v>9557.8455360000007</v>
      </c>
      <c r="AUG23" s="579"/>
      <c r="AUH23" s="580">
        <f>AUG23/AUE23</f>
        <v>0</v>
      </c>
      <c r="AUI23" s="508">
        <f>'Proy 2022 vs 2019'!HY22*AUL$4</f>
        <v>14055.655200000001</v>
      </c>
      <c r="AUJ23" s="508">
        <f>'Proy 2022 vs 2019'!HZ22*AUL$4</f>
        <v>9557.8455360000007</v>
      </c>
      <c r="AUK23" s="579"/>
      <c r="AUL23" s="580">
        <f>AUK23/AUI23</f>
        <v>0</v>
      </c>
      <c r="AUM23" s="508">
        <f>'Proy 2022 vs 2019'!HY22*AUP$4</f>
        <v>16398.264400000004</v>
      </c>
      <c r="AUN23" s="508">
        <f>'Proy 2022 vs 2019'!HZ22*AUP$4</f>
        <v>11150.819792000002</v>
      </c>
      <c r="AUO23" s="579"/>
      <c r="AUP23" s="580">
        <f>AUO23/AUM23</f>
        <v>0</v>
      </c>
      <c r="AUQ23" s="508">
        <f>'Proy 2022 vs 2019'!HY22*AUT$4</f>
        <v>18740.873600000003</v>
      </c>
      <c r="AUR23" s="508">
        <f>'Proy 2022 vs 2019'!HZ22*AUT$4</f>
        <v>12743.794048000002</v>
      </c>
      <c r="AUS23" s="579"/>
      <c r="AUT23" s="580">
        <f>AUS23/AUQ23</f>
        <v>0</v>
      </c>
      <c r="AUU23" s="508">
        <f>'Proy 2022 vs 2019'!HY22*AUX$4</f>
        <v>25768.701200000003</v>
      </c>
      <c r="AUV23" s="508">
        <f>'Proy 2022 vs 2019'!HZ22*AUX$4</f>
        <v>17522.716816000004</v>
      </c>
      <c r="AUW23" s="579"/>
      <c r="AUX23" s="580">
        <f>AUW23/AUU23</f>
        <v>0</v>
      </c>
      <c r="AUY23" s="494">
        <f>ATW23+AUA23+AUE23+AUI23+AUM23+AUQ23+AUU23</f>
        <v>117130.46000000002</v>
      </c>
      <c r="AUZ23" s="489">
        <f>ATX23+AUB23+AUF23+AUJ23+AUN23+AUR23+AUV23</f>
        <v>79648.712800000008</v>
      </c>
      <c r="AVA23" s="589">
        <f>ATY23+AUC23+AUG23+AUK23+AUO23+AUS23+AUW23</f>
        <v>0</v>
      </c>
      <c r="AVB23" s="590">
        <f>AVA23/AUY23</f>
        <v>0</v>
      </c>
      <c r="AVC23" s="508">
        <f>'Proy 2022 vs 2019'!IH22*AVF$4</f>
        <v>12728.181599999998</v>
      </c>
      <c r="AVD23" s="508">
        <f>'Proy 2022 vs 2019'!II22*AVF$4</f>
        <v>9291.5725679999996</v>
      </c>
      <c r="AVE23" s="613"/>
      <c r="AVF23" s="580">
        <f>AVE23/AVC23</f>
        <v>0</v>
      </c>
      <c r="AVG23" s="508">
        <f>'Proy 2022 vs 2019'!IH22*AVJ$4</f>
        <v>12728.181599999998</v>
      </c>
      <c r="AVH23" s="508">
        <f>'Proy 2022 vs 2019'!II22*AVJ$4</f>
        <v>9291.5725679999996</v>
      </c>
      <c r="AVI23" s="579"/>
      <c r="AVJ23" s="580">
        <f>AVI23/AVG23</f>
        <v>0</v>
      </c>
      <c r="AVK23" s="508">
        <f>'Proy 2022 vs 2019'!IH22*AVN$4</f>
        <v>12728.181599999998</v>
      </c>
      <c r="AVL23" s="508">
        <f>'Proy 2022 vs 2019'!II22*AVN$4</f>
        <v>9291.5725679999996</v>
      </c>
      <c r="AVM23" s="579"/>
      <c r="AVN23" s="580">
        <f>AVM23/AVK23</f>
        <v>0</v>
      </c>
      <c r="AVO23" s="508">
        <f>'Proy 2022 vs 2019'!IH22*AVR$4</f>
        <v>12728.181599999998</v>
      </c>
      <c r="AVP23" s="508">
        <f>'Proy 2022 vs 2019'!II22*AVR$4</f>
        <v>9291.5725679999996</v>
      </c>
      <c r="AVQ23" s="579"/>
      <c r="AVR23" s="580">
        <f>AVQ23/AVO23</f>
        <v>0</v>
      </c>
      <c r="AVS23" s="508">
        <f>'Proy 2022 vs 2019'!IH22*AVV$4</f>
        <v>14849.5452</v>
      </c>
      <c r="AVT23" s="508">
        <f>'Proy 2022 vs 2019'!II22*AVV$4</f>
        <v>10840.167996</v>
      </c>
      <c r="AVU23" s="579"/>
      <c r="AVV23" s="580">
        <f>AVU23/AVS23</f>
        <v>0</v>
      </c>
      <c r="AVW23" s="508">
        <f>'Proy 2022 vs 2019'!IH22*AVZ$4</f>
        <v>16970.908799999997</v>
      </c>
      <c r="AVX23" s="508">
        <f>'Proy 2022 vs 2019'!II22*AVZ$4</f>
        <v>12388.763424000001</v>
      </c>
      <c r="AVY23" s="579"/>
      <c r="AVZ23" s="580">
        <f>AVY23/AVW23</f>
        <v>0</v>
      </c>
      <c r="AWA23" s="508">
        <f>'Proy 2022 vs 2019'!IH22*AWD$4</f>
        <v>23334.999599999999</v>
      </c>
      <c r="AWB23" s="508">
        <f>'Proy 2022 vs 2019'!II22*AWD$4</f>
        <v>17034.549707999999</v>
      </c>
      <c r="AWC23" s="579"/>
      <c r="AWD23" s="580">
        <f>AWC23/AWA23</f>
        <v>0</v>
      </c>
      <c r="AWE23" s="494">
        <f>AVC23+AVG23+AVK23+AVO23+AVS23+AVW23+AWA23</f>
        <v>106068.17999999998</v>
      </c>
      <c r="AWF23" s="489">
        <f>AVD23+AVH23+AVL23+AVP23+AVT23+AVX23+AWB23</f>
        <v>77429.771399999998</v>
      </c>
      <c r="AWG23" s="670">
        <f>AVE23+AVI23+AVM23+AVQ23+AVU23+AVY23+AWC23</f>
        <v>0</v>
      </c>
      <c r="AWH23" s="663">
        <f>AWG23/AWE23</f>
        <v>0</v>
      </c>
      <c r="AWI23" s="508">
        <f>'Proy 2022 vs 2019'!IM22*AWL$4</f>
        <v>12287.682000000001</v>
      </c>
      <c r="AWJ23" s="508">
        <f>'Proy 2022 vs 2019'!IN22*AWL$4</f>
        <v>8970.0078599999997</v>
      </c>
      <c r="AWK23" s="579"/>
      <c r="AWL23" s="580">
        <f>AWK23/AWI23</f>
        <v>0</v>
      </c>
      <c r="AWM23" s="508">
        <f>'Proy 2022 vs 2019'!IM22*AWP$4</f>
        <v>12287.682000000001</v>
      </c>
      <c r="AWN23" s="508">
        <f>'Proy 2022 vs 2019'!IN22*AWP$4</f>
        <v>8970.0078599999997</v>
      </c>
      <c r="AWO23" s="579"/>
      <c r="AWP23" s="580">
        <f>AWO23/AWM23</f>
        <v>0</v>
      </c>
      <c r="AWQ23" s="508">
        <f>'Proy 2022 vs 2019'!IM22*AWT$4</f>
        <v>12287.682000000001</v>
      </c>
      <c r="AWR23" s="508">
        <f>'Proy 2022 vs 2019'!IN22*AWT$4</f>
        <v>8970.0078599999997</v>
      </c>
      <c r="AWS23" s="579"/>
      <c r="AWT23" s="580">
        <f>AWS23/AWQ23</f>
        <v>0</v>
      </c>
      <c r="AWU23" s="508">
        <f>'Proy 2022 vs 2019'!IM22*AWX$4</f>
        <v>12287.682000000001</v>
      </c>
      <c r="AWV23" s="508">
        <f>'Proy 2022 vs 2019'!IN22*AWX$4</f>
        <v>8970.0078599999997</v>
      </c>
      <c r="AWW23" s="579"/>
      <c r="AWX23" s="580">
        <f>AWW23/AWU23</f>
        <v>0</v>
      </c>
      <c r="AWY23" s="508">
        <f>'Proy 2022 vs 2019'!IM22*AXB$4</f>
        <v>14335.629000000003</v>
      </c>
      <c r="AWZ23" s="508">
        <f>'Proy 2022 vs 2019'!IN22*AXB$4</f>
        <v>10465.009170000001</v>
      </c>
      <c r="AXA23" s="579"/>
      <c r="AXB23" s="580">
        <f>AXA23/AWY23</f>
        <v>0</v>
      </c>
      <c r="AXC23" s="508">
        <f>'Proy 2022 vs 2019'!IM22*AXF$4</f>
        <v>16383.576000000001</v>
      </c>
      <c r="AXD23" s="508">
        <f>'Proy 2022 vs 2019'!IN22*AXF$4</f>
        <v>11960.010479999999</v>
      </c>
      <c r="AXE23" s="579"/>
      <c r="AXF23" s="580">
        <f>AXE23/AXC23</f>
        <v>0</v>
      </c>
      <c r="AXG23" s="508">
        <f>'Proy 2022 vs 2019'!IM22*AXJ$4</f>
        <v>22527.417000000001</v>
      </c>
      <c r="AXH23" s="508">
        <f>'Proy 2022 vs 2019'!IN22*AXJ$4</f>
        <v>16445.01441</v>
      </c>
      <c r="AXI23" s="579"/>
      <c r="AXJ23" s="580">
        <f>AXI23/AXG23</f>
        <v>0</v>
      </c>
      <c r="AXK23" s="494">
        <f>AWI23+AWM23+AWQ23+AWU23+AWY23+AXC23+AXG23</f>
        <v>102397.35</v>
      </c>
      <c r="AXL23" s="489">
        <f>AWJ23+AWN23+AWR23+AWV23+AWZ23+AXD23+AXH23</f>
        <v>74750.065499999997</v>
      </c>
      <c r="AXM23" s="671">
        <f>AWK23+AWO23+AWS23+AWW23+AXA23+AXE23+AXI23</f>
        <v>0</v>
      </c>
      <c r="AXN23" s="663">
        <f>AXM23/AXK23</f>
        <v>0</v>
      </c>
      <c r="AXO23" s="508">
        <f>'Proy 2022 vs 2019'!IR22*AXR$4</f>
        <v>18353.403599999998</v>
      </c>
      <c r="AXP23" s="508">
        <f>'Proy 2022 vs 2019'!IS22*AXR$4</f>
        <v>13397.984628</v>
      </c>
      <c r="AXQ23" s="579"/>
      <c r="AXR23" s="580">
        <f>AXQ23/AXO23</f>
        <v>0</v>
      </c>
      <c r="AXS23" s="508">
        <f>'Proy 2022 vs 2019'!IR22*AXV$4</f>
        <v>18353.403599999998</v>
      </c>
      <c r="AXT23" s="508">
        <f>'Proy 2022 vs 2019'!IS22*AXV$4</f>
        <v>13397.984628</v>
      </c>
      <c r="AXU23" s="579"/>
      <c r="AXV23" s="580">
        <f>AXU23/AXS23</f>
        <v>0</v>
      </c>
      <c r="AXW23" s="508">
        <f>'Proy 2022 vs 2019'!IR22*AXZ$4</f>
        <v>18353.403599999998</v>
      </c>
      <c r="AXX23" s="508">
        <f>'Proy 2022 vs 2019'!IS22*AXZ$4</f>
        <v>13397.984628</v>
      </c>
      <c r="AXY23" s="579"/>
      <c r="AXZ23" s="580">
        <f>AXY23/AXW23</f>
        <v>0</v>
      </c>
      <c r="AYA23" s="508">
        <f>'Proy 2022 vs 2019'!IR22*AYD$4</f>
        <v>18353.403599999998</v>
      </c>
      <c r="AYB23" s="508">
        <f>'Proy 2022 vs 2019'!IS22*AYD$4</f>
        <v>13397.984628</v>
      </c>
      <c r="AYC23" s="579"/>
      <c r="AYD23" s="580">
        <f>AYC23/AYA23</f>
        <v>0</v>
      </c>
      <c r="AYE23" s="508">
        <f>'Proy 2022 vs 2019'!IR22*AYH$4</f>
        <v>21412.304200000002</v>
      </c>
      <c r="AYF23" s="508">
        <f>'Proy 2022 vs 2019'!IS22*AYH$4</f>
        <v>15630.982066</v>
      </c>
      <c r="AYG23" s="579"/>
      <c r="AYH23" s="580">
        <f>AYG23/AYE23</f>
        <v>0</v>
      </c>
      <c r="AYI23" s="508">
        <f>'Proy 2022 vs 2019'!IR22*AYL$4</f>
        <v>24471.2048</v>
      </c>
      <c r="AYJ23" s="508">
        <f>'Proy 2022 vs 2019'!IS22*AYL$4</f>
        <v>17863.979503999999</v>
      </c>
      <c r="AYK23" s="579"/>
      <c r="AYL23" s="580">
        <f>AYK23/AYI23</f>
        <v>0</v>
      </c>
      <c r="AYM23" s="508">
        <f>'Proy 2022 vs 2019'!IR22*AYP$4</f>
        <v>33647.906600000002</v>
      </c>
      <c r="AYN23" s="508">
        <f>'Proy 2022 vs 2019'!IS22*AYP$4</f>
        <v>24562.971817999998</v>
      </c>
      <c r="AYO23" s="579"/>
      <c r="AYP23" s="580">
        <f>AYO23/AYM23</f>
        <v>0</v>
      </c>
      <c r="AYQ23" s="494">
        <f>AXO23+AXS23+AXW23+AYA23+AYE23+AYI23+AYM23</f>
        <v>152945.02999999997</v>
      </c>
      <c r="AYR23" s="489">
        <f>AXP23+AXT23+AXX23+AYB23+AYF23+AYJ23+AYN23</f>
        <v>111649.8719</v>
      </c>
      <c r="AYS23" s="671">
        <f>AXQ23+AXU23+AXY23+AYC23+AYG23+AYK23+AYO23</f>
        <v>0</v>
      </c>
      <c r="AYT23" s="663">
        <f>AYS23/AYQ23</f>
        <v>0</v>
      </c>
      <c r="AYU23" s="508">
        <f>'Proy 2022 vs 2019'!IW22*AYX$4</f>
        <v>18095.088</v>
      </c>
      <c r="AYV23" s="508">
        <f>'Proy 2022 vs 2019'!IX22*AYX$4</f>
        <v>13209.414239999998</v>
      </c>
      <c r="AYW23" s="579"/>
      <c r="AYX23" s="580">
        <f>AYW23/AYU23</f>
        <v>0</v>
      </c>
      <c r="AYY23" s="508">
        <f>'Proy 2022 vs 2019'!IW22*AZB$4</f>
        <v>18095.088</v>
      </c>
      <c r="AYZ23" s="508">
        <f>'Proy 2022 vs 2019'!IX22*AZB$4</f>
        <v>13209.414239999998</v>
      </c>
      <c r="AZA23" s="579"/>
      <c r="AZB23" s="580">
        <f>AZA23/AYY23</f>
        <v>0</v>
      </c>
      <c r="AZC23" s="508">
        <f>'Proy 2022 vs 2019'!IW22*AZF$4</f>
        <v>18095.088</v>
      </c>
      <c r="AZD23" s="508">
        <f>'Proy 2022 vs 2019'!IX22*AZF$4</f>
        <v>13209.414239999998</v>
      </c>
      <c r="AZE23" s="579"/>
      <c r="AZF23" s="580">
        <f>AZE23/AZC23</f>
        <v>0</v>
      </c>
      <c r="AZG23" s="508">
        <f>'Proy 2022 vs 2019'!IW22*AZJ$4</f>
        <v>18095.088</v>
      </c>
      <c r="AZH23" s="508">
        <f>'Proy 2022 vs 2019'!IX22*AZJ$4</f>
        <v>13209.414239999998</v>
      </c>
      <c r="AZI23" s="579"/>
      <c r="AZJ23" s="580">
        <f>AZI23/AZG23</f>
        <v>0</v>
      </c>
      <c r="AZK23" s="508">
        <f>'Proy 2022 vs 2019'!IW22*AZN$4</f>
        <v>21110.936000000002</v>
      </c>
      <c r="AZL23" s="508">
        <f>'Proy 2022 vs 2019'!IX22*AZN$4</f>
        <v>15410.98328</v>
      </c>
      <c r="AZM23" s="579"/>
      <c r="AZN23" s="580">
        <f>AZM23/AZK23</f>
        <v>0</v>
      </c>
      <c r="AZO23" s="508">
        <f>'Proy 2022 vs 2019'!IW22*AZR$4</f>
        <v>24126.784</v>
      </c>
      <c r="AZP23" s="508">
        <f>'Proy 2022 vs 2019'!IX22*AZR$4</f>
        <v>17612.552319999999</v>
      </c>
      <c r="AZQ23" s="579"/>
      <c r="AZR23" s="580">
        <f>AZQ23/AZO23</f>
        <v>0</v>
      </c>
      <c r="AZS23" s="508">
        <f>'Proy 2022 vs 2019'!IW22*AZV$4</f>
        <v>33174.328000000001</v>
      </c>
      <c r="AZT23" s="508">
        <f>'Proy 2022 vs 2019'!IX22*AZV$4</f>
        <v>24217.259439999998</v>
      </c>
      <c r="AZU23" s="579"/>
      <c r="AZV23" s="580">
        <f>AZU23/AZS23</f>
        <v>0</v>
      </c>
      <c r="AZW23" s="494">
        <f>AYU23+AYY23+AZC23+AZG23+AZK23+AZO23+AZS23</f>
        <v>150792.4</v>
      </c>
      <c r="AZX23" s="489">
        <f>AYV23+AYZ23+AZD23+AZH23+AZL23+AZP23+AZT23</f>
        <v>110078.45199999999</v>
      </c>
      <c r="AZY23" s="662">
        <f>AYW23+AZA23+AZE23+AZI23+AZM23+AZQ23+AZU23</f>
        <v>0</v>
      </c>
      <c r="AZZ23" s="663">
        <f>AZY23/AZW23</f>
        <v>0</v>
      </c>
      <c r="BAA23" s="508">
        <f>'Proy 2022 vs 2019'!JG22*BAD$4</f>
        <v>14288.2752</v>
      </c>
      <c r="BAB23" s="508">
        <f>'Proy 2022 vs 2019'!JH22*BAD$4</f>
        <v>10144.675391999999</v>
      </c>
      <c r="BAC23" s="613"/>
      <c r="BAD23" s="580">
        <f>BAC23/BAA23</f>
        <v>0</v>
      </c>
      <c r="BAE23" s="508">
        <f>'Proy 2022 vs 2019'!JG22*BAH$4</f>
        <v>14288.2752</v>
      </c>
      <c r="BAF23" s="508">
        <f>'Proy 2022 vs 2019'!JH22*BAH$4</f>
        <v>10144.675391999999</v>
      </c>
      <c r="BAG23" s="579"/>
      <c r="BAH23" s="580">
        <f>BAG23/BAE23</f>
        <v>0</v>
      </c>
      <c r="BAI23" s="508">
        <f>'Proy 2022 vs 2019'!JG22*BAL$4</f>
        <v>14288.2752</v>
      </c>
      <c r="BAJ23" s="508">
        <f>'Proy 2022 vs 2019'!JH22*BAL$4</f>
        <v>10144.675391999999</v>
      </c>
      <c r="BAK23" s="579"/>
      <c r="BAL23" s="580">
        <f>BAK23/BAI23</f>
        <v>0</v>
      </c>
      <c r="BAM23" s="508">
        <f>'Proy 2022 vs 2019'!JG22*BAP$4</f>
        <v>14288.2752</v>
      </c>
      <c r="BAN23" s="508">
        <f>'Proy 2022 vs 2019'!JH22*BAP$4</f>
        <v>10144.675391999999</v>
      </c>
      <c r="BAO23" s="579"/>
      <c r="BAP23" s="580">
        <f>BAO23/BAM23</f>
        <v>0</v>
      </c>
      <c r="BAQ23" s="508">
        <f>'Proy 2022 vs 2019'!JG22*BAT$4</f>
        <v>16669.654400000003</v>
      </c>
      <c r="BAR23" s="508">
        <f>'Proy 2022 vs 2019'!JH22*BAT$4</f>
        <v>11835.454624</v>
      </c>
      <c r="BAS23" s="579"/>
      <c r="BAT23" s="580">
        <f>BAS23/BAQ23</f>
        <v>0</v>
      </c>
      <c r="BAU23" s="508">
        <f>'Proy 2022 vs 2019'!JG22*BAX$4</f>
        <v>19051.033600000002</v>
      </c>
      <c r="BAV23" s="508">
        <f>'Proy 2022 vs 2019'!JH22*BAX$4</f>
        <v>13526.233855999999</v>
      </c>
      <c r="BAW23" s="579"/>
      <c r="BAX23" s="580">
        <f>BAW23/BAU23</f>
        <v>0</v>
      </c>
      <c r="BAY23" s="508">
        <f>'Proy 2022 vs 2019'!JG22*BBB$4</f>
        <v>26195.171200000001</v>
      </c>
      <c r="BAZ23" s="508">
        <f>'Proy 2022 vs 2019'!JH22*BBB$4</f>
        <v>18598.571551999998</v>
      </c>
      <c r="BBA23" s="579"/>
      <c r="BBB23" s="580">
        <f>BBA23/BAY23</f>
        <v>0</v>
      </c>
      <c r="BBC23" s="494">
        <f>BAA23+BAE23+BAI23+BAM23+BAQ23+BAU23+BAY23</f>
        <v>119068.96</v>
      </c>
      <c r="BBD23" s="489">
        <f>BAB23+BAF23+BAJ23+BAN23+BAR23+BAV23+BAZ23</f>
        <v>84538.961599999995</v>
      </c>
      <c r="BBE23" s="637">
        <f>BAC23+BAG23+BAK23+BAO23+BAS23+BAW23+BBA23</f>
        <v>0</v>
      </c>
      <c r="BBF23" s="639">
        <f>BBE23/BBC23</f>
        <v>0</v>
      </c>
      <c r="BBG23" s="508">
        <f>'Proy 2022 vs 2019'!JL22*BBJ$4</f>
        <v>19758.8976</v>
      </c>
      <c r="BBH23" s="508">
        <f>'Proy 2022 vs 2019'!JM22*BBJ$4</f>
        <v>14028.817296000001</v>
      </c>
      <c r="BBI23" s="579"/>
      <c r="BBJ23" s="580">
        <f>BBI23/BBG23</f>
        <v>0</v>
      </c>
      <c r="BBK23" s="508">
        <f>'Proy 2022 vs 2019'!JL22*BBN$4</f>
        <v>19758.8976</v>
      </c>
      <c r="BBL23" s="508">
        <f>'Proy 2022 vs 2019'!JM22*BBN$4</f>
        <v>14028.817296000001</v>
      </c>
      <c r="BBM23" s="579"/>
      <c r="BBN23" s="580">
        <f>BBM23/BBK23</f>
        <v>0</v>
      </c>
      <c r="BBO23" s="508">
        <f>'Proy 2022 vs 2019'!JL22*BBR$4</f>
        <v>19758.8976</v>
      </c>
      <c r="BBP23" s="508">
        <f>'Proy 2022 vs 2019'!JM22*BBR$4</f>
        <v>14028.817296000001</v>
      </c>
      <c r="BBQ23" s="579"/>
      <c r="BBR23" s="580">
        <f>BBQ23/BBO23</f>
        <v>0</v>
      </c>
      <c r="BBS23" s="508">
        <f>'Proy 2022 vs 2019'!JL22*BBV$4</f>
        <v>19758.8976</v>
      </c>
      <c r="BBT23" s="508">
        <f>'Proy 2022 vs 2019'!JM22*BBV$4</f>
        <v>14028.817296000001</v>
      </c>
      <c r="BBU23" s="579"/>
      <c r="BBV23" s="580">
        <f>BBU23/BBS23</f>
        <v>0</v>
      </c>
      <c r="BBW23" s="508">
        <f>'Proy 2022 vs 2019'!JL22*BBZ$4</f>
        <v>23052.047200000005</v>
      </c>
      <c r="BBX23" s="508">
        <f>'Proy 2022 vs 2019'!JM22*BBZ$4</f>
        <v>16366.953512000002</v>
      </c>
      <c r="BBY23" s="579"/>
      <c r="BBZ23" s="580">
        <f>BBY23/BBW23</f>
        <v>0</v>
      </c>
      <c r="BCA23" s="508">
        <f>'Proy 2022 vs 2019'!JL22*BCD$4</f>
        <v>26345.196800000002</v>
      </c>
      <c r="BCB23" s="508">
        <f>'Proy 2022 vs 2019'!JM22*BCD$4</f>
        <v>18705.089728000003</v>
      </c>
      <c r="BCC23" s="579"/>
      <c r="BCD23" s="580">
        <f>BCC23/BCA23</f>
        <v>0</v>
      </c>
      <c r="BCE23" s="508">
        <f>'Proy 2022 vs 2019'!JL22*BCH$4</f>
        <v>36224.645600000003</v>
      </c>
      <c r="BCF23" s="508">
        <f>'Proy 2022 vs 2019'!JM22*BCH$4</f>
        <v>25719.498376000003</v>
      </c>
      <c r="BCG23" s="579"/>
      <c r="BCH23" s="580">
        <f>BCG23/BCE23</f>
        <v>0</v>
      </c>
      <c r="BCI23" s="494">
        <f>BBG23+BBK23+BBO23+BBS23+BBW23+BCA23+BCE23</f>
        <v>164657.48000000001</v>
      </c>
      <c r="BCJ23" s="489">
        <f>BBH23+BBL23+BBP23+BBT23+BBX23+BCB23+BCF23</f>
        <v>116906.81080000002</v>
      </c>
      <c r="BCK23" s="643">
        <f>BBI23+BBM23+BBQ23+BBU23+BBY23+BCC23+BCG23</f>
        <v>0</v>
      </c>
      <c r="BCL23" s="639">
        <f>BCK23/BCI23</f>
        <v>0</v>
      </c>
      <c r="BCM23" s="508">
        <f>'Proy 2022 vs 2019'!JQ22*BCP$4</f>
        <v>24154.2408</v>
      </c>
      <c r="BCN23" s="508">
        <f>'Proy 2022 vs 2019'!JR22*BCP$4</f>
        <v>17149.510967999999</v>
      </c>
      <c r="BCO23" s="579"/>
      <c r="BCP23" s="580">
        <f>BCO23/BCM23</f>
        <v>0</v>
      </c>
      <c r="BCQ23" s="508">
        <f>'Proy 2022 vs 2019'!JQ22*BCT$4</f>
        <v>24154.2408</v>
      </c>
      <c r="BCR23" s="508">
        <f>'Proy 2022 vs 2019'!JR22*BCT$4</f>
        <v>17149.510967999999</v>
      </c>
      <c r="BCS23" s="579"/>
      <c r="BCT23" s="580">
        <f>BCS23/BCQ23</f>
        <v>0</v>
      </c>
      <c r="BCU23" s="508">
        <f>'Proy 2022 vs 2019'!JQ22*BCX$4</f>
        <v>24154.2408</v>
      </c>
      <c r="BCV23" s="508">
        <f>'Proy 2022 vs 2019'!JR22*BCX$4</f>
        <v>17149.510967999999</v>
      </c>
      <c r="BCW23" s="579"/>
      <c r="BCX23" s="580">
        <f>BCW23/BCU23</f>
        <v>0</v>
      </c>
      <c r="BCY23" s="508">
        <f>'Proy 2022 vs 2019'!JQ22*BDB$4</f>
        <v>24154.2408</v>
      </c>
      <c r="BCZ23" s="508">
        <f>'Proy 2022 vs 2019'!JR22*BDB$4</f>
        <v>17149.510967999999</v>
      </c>
      <c r="BDA23" s="579"/>
      <c r="BDB23" s="580">
        <f>BDA23/BCY23</f>
        <v>0</v>
      </c>
      <c r="BDC23" s="508">
        <f>'Proy 2022 vs 2019'!JQ22*BDF$4</f>
        <v>28179.947600000003</v>
      </c>
      <c r="BDD23" s="508">
        <f>'Proy 2022 vs 2019'!JR22*BDF$4</f>
        <v>20007.762796000003</v>
      </c>
      <c r="BDE23" s="579"/>
      <c r="BDF23" s="580">
        <f>BDE23/BDC23</f>
        <v>0</v>
      </c>
      <c r="BDG23" s="508">
        <f>'Proy 2022 vs 2019'!JQ22*BDJ$4</f>
        <v>32205.654399999999</v>
      </c>
      <c r="BDH23" s="508">
        <f>'Proy 2022 vs 2019'!JR22*BDJ$4</f>
        <v>22866.014623999999</v>
      </c>
      <c r="BDI23" s="579"/>
      <c r="BDJ23" s="580">
        <f>BDI23/BDG23</f>
        <v>0</v>
      </c>
      <c r="BDK23" s="508">
        <f>'Proy 2022 vs 2019'!JQ22*BDN$4</f>
        <v>44282.774799999999</v>
      </c>
      <c r="BDL23" s="508">
        <f>'Proy 2022 vs 2019'!JR22*BDN$4</f>
        <v>31440.770108000001</v>
      </c>
      <c r="BDM23" s="579"/>
      <c r="BDN23" s="580">
        <f>BDM23/BDK23</f>
        <v>0</v>
      </c>
      <c r="BDO23" s="494">
        <f>BCM23+BCQ23+BCU23+BCY23+BDC23+BDG23+BDK23</f>
        <v>201285.34000000003</v>
      </c>
      <c r="BDP23" s="489">
        <f>BCN23+BCR23+BCV23+BCZ23+BDD23+BDH23+BDL23</f>
        <v>142912.5914</v>
      </c>
      <c r="BDQ23" s="643">
        <f>BCO23+BCS23+BCW23+BDA23+BDE23+BDI23+BDM23</f>
        <v>0</v>
      </c>
      <c r="BDR23" s="639">
        <f>BDQ23/BDO23</f>
        <v>0</v>
      </c>
      <c r="BDS23" s="508">
        <f>'Proy 2022 vs 2019'!JV22*BDV$4</f>
        <v>21775.895999999997</v>
      </c>
      <c r="BDT23" s="508">
        <f>'Proy 2022 vs 2019'!JW22*BDV$4</f>
        <v>15460.886159999996</v>
      </c>
      <c r="BDU23" s="579"/>
      <c r="BDV23" s="580">
        <f>BDU23/BDS23</f>
        <v>0</v>
      </c>
      <c r="BDW23" s="508">
        <f>'Proy 2022 vs 2019'!JV22*BDZ$4</f>
        <v>21775.895999999997</v>
      </c>
      <c r="BDX23" s="508">
        <f>'Proy 2022 vs 2019'!JW22*BDZ$4</f>
        <v>15460.886159999996</v>
      </c>
      <c r="BDY23" s="579"/>
      <c r="BDZ23" s="580">
        <f>BDY23/BDW23</f>
        <v>0</v>
      </c>
      <c r="BEA23" s="508">
        <f>'Proy 2022 vs 2019'!JV22*BED$4</f>
        <v>21775.895999999997</v>
      </c>
      <c r="BEB23" s="508">
        <f>'Proy 2022 vs 2019'!JW22*BED$4</f>
        <v>15460.886159999996</v>
      </c>
      <c r="BEC23" s="579"/>
      <c r="BED23" s="580">
        <f>BEC23/BEA23</f>
        <v>0</v>
      </c>
      <c r="BEE23" s="508">
        <v>14502.990400000001</v>
      </c>
      <c r="BEF23" s="508">
        <f>'Proy 2022 vs 2019'!JW22*BEH$4</f>
        <v>15460.886159999996</v>
      </c>
      <c r="BEG23" s="579"/>
      <c r="BEH23" s="580">
        <f>BEG23/BEE23</f>
        <v>0</v>
      </c>
      <c r="BEI23" s="508">
        <f>'Proy 2022 vs 2019'!JV22*BEL$4</f>
        <v>25405.212</v>
      </c>
      <c r="BEJ23" s="508">
        <f>'Proy 2022 vs 2019'!JW22*BEL$4</f>
        <v>18037.700519999999</v>
      </c>
      <c r="BEK23" s="579"/>
      <c r="BEL23" s="580">
        <f>BEK23/BEI23</f>
        <v>0</v>
      </c>
      <c r="BEM23" s="508">
        <f>'Proy 2022 vs 2019'!JV22*BEP$4</f>
        <v>29034.527999999998</v>
      </c>
      <c r="BEN23" s="508">
        <f>'Proy 2022 vs 2019'!JW22*BEP$4</f>
        <v>20614.514879999999</v>
      </c>
      <c r="BEO23" s="579"/>
      <c r="BEP23" s="580">
        <f>BEO23/BEM23</f>
        <v>0</v>
      </c>
      <c r="BEQ23" s="508">
        <f>'Proy 2022 vs 2019'!JV22*BET$4</f>
        <v>39922.475999999995</v>
      </c>
      <c r="BER23" s="508">
        <f>'Proy 2022 vs 2019'!JW22*BET$4</f>
        <v>28344.957959999996</v>
      </c>
      <c r="BES23" s="579"/>
      <c r="BET23" s="580">
        <f>BES23/BEQ23</f>
        <v>0</v>
      </c>
      <c r="BEU23" s="494">
        <f>BDS23+BDW23+BEA23+BEE23+BEI23+BEM23+BEQ23</f>
        <v>174192.89439999999</v>
      </c>
      <c r="BEV23" s="489">
        <f>BDT23+BDX23+BEB23+BEF23+BEJ23+BEN23+BER23</f>
        <v>128840.71799999999</v>
      </c>
      <c r="BEW23" s="648">
        <f>BDU23+BDY23+BEC23+BEG23+BEK23+BEO23+BES23</f>
        <v>0</v>
      </c>
      <c r="BEX23" s="639">
        <f>BEW23/BEU23</f>
        <v>0</v>
      </c>
      <c r="BEY23" s="508">
        <f>'Proy 2022 vs 2019'!KF22*BFB$4</f>
        <v>30330.507600000001</v>
      </c>
      <c r="BEZ23" s="508">
        <f>'Proy 2022 vs 2019'!KG22*BFB$4</f>
        <v>21534.660395999999</v>
      </c>
      <c r="BFA23" s="613"/>
      <c r="BFB23" s="580">
        <f>BFA23/BEY23</f>
        <v>0</v>
      </c>
      <c r="BFC23" s="508">
        <f>'Proy 2022 vs 2019'!KF22*BFF$4</f>
        <v>30330.507600000001</v>
      </c>
      <c r="BFD23" s="508">
        <f>'Proy 2022 vs 2019'!KG22*BFF$4</f>
        <v>21534.660395999999</v>
      </c>
      <c r="BFE23" s="613"/>
      <c r="BFF23" s="580">
        <f>BFE23/BFC23</f>
        <v>0</v>
      </c>
      <c r="BFG23" s="508">
        <f>'Proy 2022 vs 2019'!KF22*BFJ$4</f>
        <v>30330.507600000001</v>
      </c>
      <c r="BFH23" s="508">
        <f>'Proy 2022 vs 2019'!KG22*BFJ$4</f>
        <v>21534.660395999999</v>
      </c>
      <c r="BFI23" s="613"/>
      <c r="BFJ23" s="580">
        <f>BFI23/BFG23</f>
        <v>0</v>
      </c>
      <c r="BFK23" s="508">
        <f>'Proy 2022 vs 2019'!KF22*BFN$4</f>
        <v>30330.507600000001</v>
      </c>
      <c r="BFL23" s="508">
        <f>'Proy 2022 vs 2019'!KG22*BFN$4</f>
        <v>21534.660395999999</v>
      </c>
      <c r="BFM23" s="613"/>
      <c r="BFN23" s="580">
        <f>BFM23/BFK23</f>
        <v>0</v>
      </c>
      <c r="BFO23" s="508">
        <f>'Proy 2022 vs 2019'!KF22*BFR$4</f>
        <v>35385.592200000006</v>
      </c>
      <c r="BFP23" s="508">
        <f>'Proy 2022 vs 2019'!KG22*BFR$4</f>
        <v>25123.770462000004</v>
      </c>
      <c r="BFQ23" s="613"/>
      <c r="BFR23" s="580">
        <f>BFQ23/BFO23</f>
        <v>0</v>
      </c>
      <c r="BFS23" s="508">
        <f>'Proy 2022 vs 2019'!KF22*BFV$4</f>
        <v>40440.676800000001</v>
      </c>
      <c r="BFT23" s="508">
        <f>'Proy 2022 vs 2019'!KG22*BFV$4</f>
        <v>28712.880528000002</v>
      </c>
      <c r="BFU23" s="613"/>
      <c r="BFV23" s="580">
        <f>BFU23/BFS23</f>
        <v>0</v>
      </c>
      <c r="BFW23" s="508">
        <f>'Proy 2022 vs 2019'!KF22*BFZ$4</f>
        <v>55605.9306</v>
      </c>
      <c r="BFX23" s="508">
        <f>'Proy 2022 vs 2019'!KG22*BFZ$4</f>
        <v>39480.210726000005</v>
      </c>
      <c r="BFY23" s="613"/>
      <c r="BFZ23" s="580">
        <f>BFY23/BFW23</f>
        <v>0</v>
      </c>
      <c r="BGA23" s="494">
        <f>BEY23+BFC23+BFG23+BFK23+BFO23+BFS23+BFW23</f>
        <v>252754.23</v>
      </c>
      <c r="BGB23" s="489">
        <f>BEZ23+BFD23+BFH23+BFL23+BFP23+BFT23+BFX23</f>
        <v>179455.50329999998</v>
      </c>
      <c r="BGC23" s="607">
        <f>BFA23+BFE23+BFI23+BFM23+BFQ23+BFU23+BFY23</f>
        <v>0</v>
      </c>
      <c r="BGD23" s="590">
        <f>BGC23/BGA23</f>
        <v>0</v>
      </c>
      <c r="BGE23" s="508">
        <f>'Proy 2022 vs 2019'!KK22*BGH$4</f>
        <v>41488.1976</v>
      </c>
      <c r="BGF23" s="508">
        <f>'Proy 2022 vs 2019'!KL22*BGH$4</f>
        <v>29456.620295999997</v>
      </c>
      <c r="BGG23" s="579"/>
      <c r="BGH23" s="580">
        <f>BGG23/BGE23</f>
        <v>0</v>
      </c>
      <c r="BGI23" s="508">
        <f>'Proy 2022 vs 2019'!KK22*BGL$4</f>
        <v>41488.1976</v>
      </c>
      <c r="BGJ23" s="508">
        <f>'Proy 2022 vs 2019'!KL22*BGL$4</f>
        <v>29456.620295999997</v>
      </c>
      <c r="BGK23" s="579"/>
      <c r="BGL23" s="580">
        <f>BGK23/BGI23</f>
        <v>0</v>
      </c>
      <c r="BGM23" s="508">
        <f>'Proy 2022 vs 2019'!KK22*BGP$4</f>
        <v>41488.1976</v>
      </c>
      <c r="BGN23" s="508">
        <f>'Proy 2022 vs 2019'!KL22*BGP$4</f>
        <v>29456.620295999997</v>
      </c>
      <c r="BGO23" s="579"/>
      <c r="BGP23" s="580">
        <f>BGO23/BGM23</f>
        <v>0</v>
      </c>
      <c r="BGQ23" s="508">
        <f>'Proy 2022 vs 2019'!KK22*BGT$4</f>
        <v>41488.1976</v>
      </c>
      <c r="BGR23" s="508">
        <f>'Proy 2022 vs 2019'!KL22*BGT$4</f>
        <v>29456.620295999997</v>
      </c>
      <c r="BGS23" s="579"/>
      <c r="BGT23" s="580">
        <f>BGS23/BGQ23</f>
        <v>0</v>
      </c>
      <c r="BGU23" s="508">
        <f>'Proy 2022 vs 2019'!KK22*BGX$4</f>
        <v>48402.897199999999</v>
      </c>
      <c r="BGV23" s="508">
        <f>'Proy 2022 vs 2019'!KL22*BGX$4</f>
        <v>34366.057011999997</v>
      </c>
      <c r="BGW23" s="579"/>
      <c r="BGX23" s="580">
        <f>BGW23/BGU23</f>
        <v>0</v>
      </c>
      <c r="BGY23" s="508">
        <f>'Proy 2022 vs 2019'!KK22*BHB$4</f>
        <v>55317.596799999999</v>
      </c>
      <c r="BGZ23" s="508">
        <f>'Proy 2022 vs 2019'!KL22*BHB$4</f>
        <v>39275.493727999994</v>
      </c>
      <c r="BHA23" s="579"/>
      <c r="BHB23" s="580">
        <f>BHA23/BGY23</f>
        <v>0</v>
      </c>
      <c r="BHC23" s="508">
        <f>'Proy 2022 vs 2019'!KK22*BHF$4</f>
        <v>76061.695599999992</v>
      </c>
      <c r="BHD23" s="508">
        <f>'Proy 2022 vs 2019'!KL22*BHF$4</f>
        <v>54003.803875999991</v>
      </c>
      <c r="BHE23" s="579"/>
      <c r="BHF23" s="580">
        <f>BHE23/BHC23</f>
        <v>0</v>
      </c>
      <c r="BHG23" s="494">
        <f>BGE23+BGI23+BGM23+BGQ23+BGU23+BGY23+BHC23</f>
        <v>345734.98</v>
      </c>
      <c r="BHH23" s="489">
        <f>BGF23+BGJ23+BGN23+BGR23+BGV23+BGZ23+BHD23</f>
        <v>245471.83579999997</v>
      </c>
      <c r="BHI23" s="608">
        <f>BGG23+BGK23+BGO23+BGS23+BGW23+BHA23+BHE23</f>
        <v>0</v>
      </c>
      <c r="BHJ23" s="590">
        <f>BHI23/BHG23</f>
        <v>0</v>
      </c>
      <c r="BHK23" s="508">
        <f>'Proy 2022 vs 2019'!KP22*BHN$4</f>
        <v>47933.014799999997</v>
      </c>
      <c r="BHL23" s="508">
        <f>'Proy 2022 vs 2019'!KQ22*BHN$4</f>
        <v>34032.440507999992</v>
      </c>
      <c r="BHM23" s="579"/>
      <c r="BHN23" s="580">
        <f>BHM23/BHK23</f>
        <v>0</v>
      </c>
      <c r="BHO23" s="508">
        <f>'Proy 2022 vs 2019'!KP22*BHR$4</f>
        <v>47933.014799999997</v>
      </c>
      <c r="BHP23" s="508">
        <f>'Proy 2022 vs 2019'!KQ22*BHR$4</f>
        <v>34032.440507999992</v>
      </c>
      <c r="BHQ23" s="579"/>
      <c r="BHR23" s="580">
        <f>BHQ23/BHO23</f>
        <v>0</v>
      </c>
      <c r="BHS23" s="508">
        <f>'Proy 2022 vs 2019'!KP22*BHV$4</f>
        <v>47933.014799999997</v>
      </c>
      <c r="BHT23" s="508">
        <f>'Proy 2022 vs 2019'!KQ22*BHV$4</f>
        <v>34032.440507999992</v>
      </c>
      <c r="BHU23" s="579"/>
      <c r="BHV23" s="580">
        <f>BHU23/BHS23</f>
        <v>0</v>
      </c>
      <c r="BHW23" s="508">
        <f>'Proy 2022 vs 2019'!KP22*BHZ$4</f>
        <v>47933.014799999997</v>
      </c>
      <c r="BHX23" s="508">
        <f>'Proy 2022 vs 2019'!KQ22*BHZ$4</f>
        <v>34032.440507999992</v>
      </c>
      <c r="BHY23" s="579"/>
      <c r="BHZ23" s="580">
        <f>BHY23/BHW23</f>
        <v>0</v>
      </c>
      <c r="BIA23" s="508">
        <f>'Proy 2022 vs 2019'!KP22*BID$4</f>
        <v>55921.850600000005</v>
      </c>
      <c r="BIB23" s="508">
        <f>'Proy 2022 vs 2019'!KQ22*BID$4</f>
        <v>39704.513926</v>
      </c>
      <c r="BIC23" s="579"/>
      <c r="BID23" s="580">
        <f>BIC23/BIA23</f>
        <v>0</v>
      </c>
      <c r="BIE23" s="508">
        <f>'Proy 2022 vs 2019'!KP22*BIH$4</f>
        <v>63910.686399999999</v>
      </c>
      <c r="BIF23" s="508">
        <f>'Proy 2022 vs 2019'!KQ22*BIH$4</f>
        <v>45376.587343999992</v>
      </c>
      <c r="BIG23" s="579"/>
      <c r="BIH23" s="580">
        <f>BIG23/BIE23</f>
        <v>0</v>
      </c>
      <c r="BII23" s="508">
        <f>'Proy 2022 vs 2019'!KP22*BIL$4</f>
        <v>87877.193799999994</v>
      </c>
      <c r="BIJ23" s="508">
        <f>'Proy 2022 vs 2019'!KQ22*BIL$4</f>
        <v>62392.807597999992</v>
      </c>
      <c r="BIK23" s="579"/>
      <c r="BIL23" s="580">
        <f>BIK23/BII23</f>
        <v>0</v>
      </c>
      <c r="BIM23" s="494">
        <f>BHK23+BHO23+BHS23+BHW23+BIA23+BIE23+BII23</f>
        <v>399441.79</v>
      </c>
      <c r="BIN23" s="489">
        <f>BHL23+BHP23+BHT23+BHX23+BIB23+BIF23+BIJ23</f>
        <v>283603.67089999997</v>
      </c>
      <c r="BIO23" s="608">
        <f>BHM23+BHQ23+BHU23+BHY23+BIC23+BIG23+BIK23</f>
        <v>0</v>
      </c>
      <c r="BIP23" s="590">
        <f>BIO23/BIM23</f>
        <v>0</v>
      </c>
      <c r="BIQ23" s="508">
        <f>'Proy 2022 vs 2019'!KU22*BIT$4</f>
        <v>35121.5628</v>
      </c>
      <c r="BIR23" s="508">
        <f>'Proy 2022 vs 2019'!KV22*BIT$4</f>
        <v>24936.309587999996</v>
      </c>
      <c r="BIS23" s="579"/>
      <c r="BIT23" s="580">
        <f>BIS23/BIQ23</f>
        <v>0</v>
      </c>
      <c r="BIU23" s="508">
        <f>'Proy 2022 vs 2019'!KU22*BIX$4</f>
        <v>35121.5628</v>
      </c>
      <c r="BIV23" s="508">
        <f>'Proy 2022 vs 2019'!KV22*BIX$4</f>
        <v>24936.309587999996</v>
      </c>
      <c r="BIW23" s="579"/>
      <c r="BIX23" s="580">
        <f>BIW23/BIU23</f>
        <v>0</v>
      </c>
      <c r="BIY23" s="508">
        <f>'Proy 2022 vs 2019'!KU22*BJB$4</f>
        <v>35121.5628</v>
      </c>
      <c r="BIZ23" s="508">
        <f>'Proy 2022 vs 2019'!KV22*BJB$4</f>
        <v>24936.309587999996</v>
      </c>
      <c r="BJA23" s="579"/>
      <c r="BJB23" s="580">
        <f>BJA23/BIY23</f>
        <v>0</v>
      </c>
      <c r="BJC23" s="508">
        <f>'Proy 2022 vs 2019'!KU22*BJF$4</f>
        <v>35121.5628</v>
      </c>
      <c r="BJD23" s="508">
        <f>'Proy 2022 vs 2019'!KV22*BJF$4</f>
        <v>24936.309587999996</v>
      </c>
      <c r="BJE23" s="579"/>
      <c r="BJF23" s="580">
        <f>BJE23/BJC23</f>
        <v>0</v>
      </c>
      <c r="BJG23" s="508">
        <f>'Proy 2022 vs 2019'!KU22*BJJ$4</f>
        <v>40975.156600000002</v>
      </c>
      <c r="BJH23" s="508">
        <f>'Proy 2022 vs 2019'!KV22*BJJ$4</f>
        <v>29092.361186000002</v>
      </c>
      <c r="BJI23" s="579"/>
      <c r="BJJ23" s="580">
        <f>BJI23/BJG23</f>
        <v>0</v>
      </c>
      <c r="BJK23" s="508">
        <f>'Proy 2022 vs 2019'!KU22*BJN$4</f>
        <v>46828.750400000004</v>
      </c>
      <c r="BJL23" s="508">
        <f>'Proy 2022 vs 2019'!KV22*BJN$4</f>
        <v>33248.412784</v>
      </c>
      <c r="BJM23" s="579"/>
      <c r="BJN23" s="580">
        <f>BJM23/BJK23</f>
        <v>0</v>
      </c>
      <c r="BJO23" s="508">
        <f>'Proy 2022 vs 2019'!KU22*BJR$4</f>
        <v>64389.531800000004</v>
      </c>
      <c r="BJP23" s="508">
        <f>'Proy 2022 vs 2019'!KV22*BJR$4</f>
        <v>45716.567577999995</v>
      </c>
      <c r="BJQ23" s="579"/>
      <c r="BJR23" s="580">
        <f>BJQ23/BJO23</f>
        <v>0</v>
      </c>
      <c r="BJS23" s="494">
        <f>BIQ23+BIU23+BIY23+BJC23+BJG23+BJK23+BJO23</f>
        <v>292679.69</v>
      </c>
      <c r="BJT23" s="489">
        <f>BIR23+BIV23+BIZ23+BJD23+BJH23+BJL23+BJP23</f>
        <v>207802.57989999998</v>
      </c>
      <c r="BJU23" s="589">
        <f>BIS23+BIW23+BJA23+BJE23+BJI23+BJM23+BJQ23</f>
        <v>0</v>
      </c>
      <c r="BJV23" s="590">
        <f>BJU23/BJS23</f>
        <v>0</v>
      </c>
      <c r="BJW23" s="508">
        <f>'Proy 2022 vs 2019'!KZ22*BJZ$4</f>
        <v>9610.9704000000002</v>
      </c>
      <c r="BJX23" s="508">
        <f>'Proy 2022 vs 2019'!LA22*BJZ$4</f>
        <v>6823.7889839999998</v>
      </c>
      <c r="BJY23" s="579"/>
      <c r="BJZ23" s="580">
        <f>BJY23/BJW23</f>
        <v>0</v>
      </c>
      <c r="BKA23" s="508">
        <f>'Proy 2022 vs 2019'!KZ22*BKD$4</f>
        <v>9610.9704000000002</v>
      </c>
      <c r="BKB23" s="508">
        <f>'Proy 2022 vs 2019'!LA22*BKD$4</f>
        <v>6823.7889839999998</v>
      </c>
      <c r="BKC23" s="579"/>
      <c r="BKD23" s="580">
        <f>BKC23/BKA23</f>
        <v>0</v>
      </c>
      <c r="BKE23" s="508">
        <f>'Proy 2022 vs 2019'!KZ22*BKH$4</f>
        <v>9610.9704000000002</v>
      </c>
      <c r="BKF23" s="508">
        <f>'Proy 2022 vs 2019'!LA22*BKH$4</f>
        <v>6823.7889839999998</v>
      </c>
      <c r="BKG23" s="579"/>
      <c r="BKH23" s="580">
        <f>BKG23/BKE23</f>
        <v>0</v>
      </c>
      <c r="BKI23" s="508">
        <f>'Proy 2022 vs 2019'!KZ22*BKL$4</f>
        <v>9610.9704000000002</v>
      </c>
      <c r="BKJ23" s="508">
        <f>'Proy 2022 vs 2019'!LA22*BKL$4</f>
        <v>6823.7889839999998</v>
      </c>
      <c r="BKK23" s="579"/>
      <c r="BKL23" s="580">
        <f>BKK23/BKI23</f>
        <v>0</v>
      </c>
      <c r="BKM23" s="508">
        <f>'Proy 2022 vs 2019'!KZ22*BKP$4</f>
        <v>11212.7988</v>
      </c>
      <c r="BKN23" s="508">
        <f>'Proy 2022 vs 2019'!LA22*BKP$4</f>
        <v>7961.0871480000005</v>
      </c>
      <c r="BKO23" s="579"/>
      <c r="BKP23" s="580">
        <f>BKO23/BKM23</f>
        <v>0</v>
      </c>
      <c r="BKQ23" s="508">
        <f>'Proy 2022 vs 2019'!KZ22*BKT$4</f>
        <v>12814.627200000001</v>
      </c>
      <c r="BKR23" s="508">
        <f>'Proy 2022 vs 2019'!LA22*BKT$4</f>
        <v>9098.3853120000003</v>
      </c>
      <c r="BKS23" s="579"/>
      <c r="BKT23" s="580">
        <f>BKS23/BKQ23</f>
        <v>0</v>
      </c>
      <c r="BKU23" s="508">
        <f>'Proy 2022 vs 2019'!KZ22*BKX$4</f>
        <v>17620.112399999998</v>
      </c>
      <c r="BKV23" s="508">
        <f>'Proy 2022 vs 2019'!LA22*BKX$4</f>
        <v>12510.279804</v>
      </c>
      <c r="BKW23" s="579"/>
      <c r="BKX23" s="580">
        <f>BKW23/BKU23</f>
        <v>0</v>
      </c>
      <c r="BKY23" s="494">
        <f>BJW23+BKA23+BKE23+BKI23+BKM23+BKQ23+BKU23</f>
        <v>80091.42</v>
      </c>
      <c r="BKZ23" s="489">
        <f>BJX23+BKB23+BKF23+BKJ23+BKN23+BKR23+BKV23</f>
        <v>56864.908199999998</v>
      </c>
      <c r="BLA23" s="589">
        <f>BJY23+BKC23+BKG23+BKK23+BKO23+BKS23+BKW23</f>
        <v>0</v>
      </c>
      <c r="BLB23" s="590">
        <f>BLA23/BKY23</f>
        <v>0</v>
      </c>
    </row>
    <row r="24" spans="2:1666" ht="15.75" customHeight="1">
      <c r="B24" s="713" t="s">
        <v>26</v>
      </c>
      <c r="C24" s="508">
        <f>'Proy 2022 vs 2019'!$C$6*$F$4</f>
        <v>9529.1268</v>
      </c>
      <c r="D24" s="508">
        <f>'Proy 2022 vs 2019'!D23*$F$4</f>
        <v>5519.6045999999997</v>
      </c>
      <c r="E24" s="614"/>
      <c r="F24" s="580">
        <f>E24/C24</f>
        <v>0</v>
      </c>
      <c r="G24" s="738">
        <f>'Proy 2022 vs 2019'!C23*$J$4</f>
        <v>6132.8939999999993</v>
      </c>
      <c r="H24" s="508">
        <f>'Proy 2022 vs 2019'!D23*$J$4</f>
        <v>5519.6045999999997</v>
      </c>
      <c r="I24" s="614"/>
      <c r="J24" s="580">
        <f>I24/G24</f>
        <v>0</v>
      </c>
      <c r="K24" s="508">
        <f>'Proy 2022 vs 2019'!C23*$N$4</f>
        <v>6132.8939999999993</v>
      </c>
      <c r="L24" s="508">
        <f>'Proy 2022 vs 2019'!D23*N$4</f>
        <v>5519.6045999999997</v>
      </c>
      <c r="M24" s="614"/>
      <c r="N24" s="580">
        <f>M24/K24</f>
        <v>0</v>
      </c>
      <c r="O24" s="508">
        <f>'Proy 2022 vs 2019'!C23*R$4</f>
        <v>6132.8939999999993</v>
      </c>
      <c r="P24" s="508">
        <f>'Proy 2022 vs 2019'!D23*$R$4</f>
        <v>5519.6045999999997</v>
      </c>
      <c r="Q24" s="614"/>
      <c r="R24" s="580">
        <f>Q24/O24</f>
        <v>0</v>
      </c>
      <c r="S24" s="508">
        <f>'Proy 2022 vs 2019'!C23*V$4</f>
        <v>7155.0430000000006</v>
      </c>
      <c r="T24" s="508">
        <f>'Proy 2022 vs 2019'!D23*V$4</f>
        <v>6439.538700000001</v>
      </c>
      <c r="U24" s="614"/>
      <c r="V24" s="580">
        <f>U24/S24</f>
        <v>0</v>
      </c>
      <c r="W24" s="508">
        <f>'Proy 2022 vs 2019'!C23*Z$4</f>
        <v>8177.192</v>
      </c>
      <c r="X24" s="508">
        <f>'Proy 2022 vs 2019'!D23*Z$4</f>
        <v>7359.4728000000005</v>
      </c>
      <c r="Y24" s="614"/>
      <c r="Z24" s="580">
        <f>Y24/W24</f>
        <v>0</v>
      </c>
      <c r="AA24" s="508">
        <f>'Proy 2022 vs 2019'!C23*AD$4</f>
        <v>11243.638999999999</v>
      </c>
      <c r="AB24" s="508">
        <f>'Proy 2022 vs 2019'!D23*AD$4</f>
        <v>10119.275100000001</v>
      </c>
      <c r="AC24" s="614"/>
      <c r="AD24" s="580">
        <f>AC24/AA24</f>
        <v>0</v>
      </c>
      <c r="AE24" s="494">
        <f>C24+G24+K24+O24+S24+W24+AA24</f>
        <v>54503.682799999995</v>
      </c>
      <c r="AF24" s="489">
        <f>D24+H24+L24+P24+T24+X24+AB24</f>
        <v>45996.705000000002</v>
      </c>
      <c r="AG24" s="607">
        <f>E24+I24+M24+Q24+U24+Y24+AC24</f>
        <v>0</v>
      </c>
      <c r="AH24" s="590">
        <f>AG24/AE24</f>
        <v>0</v>
      </c>
      <c r="AI24" s="508">
        <f>'Proy 2022 vs 2019'!H23*AL$4</f>
        <v>6789.5855999999994</v>
      </c>
      <c r="AJ24" s="526">
        <f>'Proy 2022 vs 2019'!I23*AL$4</f>
        <v>6110.6270399999994</v>
      </c>
      <c r="AK24" s="581"/>
      <c r="AL24" s="580">
        <f>AK24/AI24</f>
        <v>0</v>
      </c>
      <c r="AM24" s="508">
        <f>'Proy 2022 vs 2019'!H23*AP$4</f>
        <v>6789.5855999999994</v>
      </c>
      <c r="AN24" s="508">
        <f>'Proy 2022 vs 2019'!I23*AP$4</f>
        <v>6110.6270399999994</v>
      </c>
      <c r="AO24" s="581"/>
      <c r="AP24" s="580">
        <f>AO24/AM24</f>
        <v>0</v>
      </c>
      <c r="AQ24" s="508">
        <f>'Proy 2022 vs 2019'!H23*AT$4</f>
        <v>6789.5855999999994</v>
      </c>
      <c r="AR24" s="508">
        <f>'Proy 2022 vs 2019'!I23*AT$4</f>
        <v>6110.6270399999994</v>
      </c>
      <c r="AS24" s="581"/>
      <c r="AT24" s="580">
        <f>AS24/AQ24</f>
        <v>0</v>
      </c>
      <c r="AU24" s="508">
        <f>'Proy 2022 vs 2019'!H23*AX$4</f>
        <v>6789.5855999999994</v>
      </c>
      <c r="AV24" s="508">
        <f>'Proy 2022 vs 2019'!I23*AX$4</f>
        <v>6110.6270399999994</v>
      </c>
      <c r="AW24" s="581"/>
      <c r="AX24" s="580">
        <f>AW24/AU24</f>
        <v>0</v>
      </c>
      <c r="AY24" s="508">
        <f>'Proy 2022 vs 2019'!H23*BB$4</f>
        <v>7921.1832000000004</v>
      </c>
      <c r="AZ24" s="508">
        <f>'Proy 2022 vs 2019'!I23*BB$4</f>
        <v>7129.0648800000008</v>
      </c>
      <c r="BA24" s="581"/>
      <c r="BB24" s="580">
        <f>BA24/AY24</f>
        <v>0</v>
      </c>
      <c r="BC24" s="508">
        <f>'Proy 2022 vs 2019'!H23*BF$4</f>
        <v>9052.7808000000005</v>
      </c>
      <c r="BD24" s="508">
        <f>'Proy 2022 vs 2019'!I23*BF$4</f>
        <v>8147.5027200000004</v>
      </c>
      <c r="BE24" s="581"/>
      <c r="BF24" s="580">
        <f>BE24/BC24</f>
        <v>0</v>
      </c>
      <c r="BG24" s="508">
        <f>'Proy 2022 vs 2019'!H23*BJ$4</f>
        <v>12447.5736</v>
      </c>
      <c r="BH24" s="508">
        <f>'Proy 2022 vs 2019'!I23*BJ$4</f>
        <v>11202.81624</v>
      </c>
      <c r="BI24" s="581"/>
      <c r="BJ24" s="580">
        <f>BI24/BG24</f>
        <v>0</v>
      </c>
      <c r="BK24" s="494">
        <f>AI24+AM24+AQ24+AU24+AY24+BC24+BG24</f>
        <v>56579.880000000005</v>
      </c>
      <c r="BL24" s="489">
        <f>AJ24+AN24+AR24+AV24+AZ24+BD24+BH24</f>
        <v>50921.892</v>
      </c>
      <c r="BM24" s="608">
        <f>AK24+AO24+AS24+AW24+BA24+BE24+BI24</f>
        <v>0</v>
      </c>
      <c r="BN24" s="590">
        <f>BM24/BK24</f>
        <v>0</v>
      </c>
      <c r="BO24" s="508">
        <f>'Proy 2022 vs 2019'!M23*BR$4</f>
        <v>5941.9391999999998</v>
      </c>
      <c r="BP24" s="508">
        <f>'Proy 2022 vs 2019'!N23*BR$4</f>
        <v>5347.7452800000001</v>
      </c>
      <c r="BQ24" s="581"/>
      <c r="BR24" s="580">
        <f>BQ24/BO24</f>
        <v>0</v>
      </c>
      <c r="BS24" s="508">
        <f>'Proy 2022 vs 2019'!M23*BV$4</f>
        <v>5941.9391999999998</v>
      </c>
      <c r="BT24" s="508">
        <f>'Proy 2022 vs 2019'!N23*BV$4</f>
        <v>5347.7452800000001</v>
      </c>
      <c r="BU24" s="581"/>
      <c r="BV24" s="580">
        <f>BU24/BS24</f>
        <v>0</v>
      </c>
      <c r="BW24" s="508">
        <f>'Proy 2022 vs 2019'!M23*BZ$4</f>
        <v>5941.9391999999998</v>
      </c>
      <c r="BX24" s="508">
        <f>'Proy 2022 vs 2019'!N23*BZ$4</f>
        <v>5347.7452800000001</v>
      </c>
      <c r="BY24" s="581"/>
      <c r="BZ24" s="580">
        <f>BY24/BW24</f>
        <v>0</v>
      </c>
      <c r="CA24" s="508">
        <f>'Proy 2022 vs 2019'!M23*CD$4</f>
        <v>5941.9391999999998</v>
      </c>
      <c r="CB24" s="508">
        <f>'Proy 2022 vs 2019'!N23*CD$4</f>
        <v>5347.7452800000001</v>
      </c>
      <c r="CC24" s="581"/>
      <c r="CD24" s="580">
        <f>CC24/CA24</f>
        <v>0</v>
      </c>
      <c r="CE24" s="508">
        <f>'Proy 2022 vs 2019'!M23*CH$4</f>
        <v>6932.2624000000014</v>
      </c>
      <c r="CF24" s="508">
        <f>'Proy 2022 vs 2019'!N23*CH$4</f>
        <v>6239.0361600000006</v>
      </c>
      <c r="CG24" s="581"/>
      <c r="CH24" s="580">
        <f>CG24/CE24</f>
        <v>0</v>
      </c>
      <c r="CI24" s="508">
        <f>'Proy 2022 vs 2019'!M23*CL$4</f>
        <v>7922.5856000000003</v>
      </c>
      <c r="CJ24" s="508">
        <f>'Proy 2022 vs 2019'!N23*CL$4</f>
        <v>7130.3270400000001</v>
      </c>
      <c r="CK24" s="581"/>
      <c r="CL24" s="580">
        <f>CK24/CI24</f>
        <v>0</v>
      </c>
      <c r="CM24" s="508">
        <f>'Proy 2022 vs 2019'!M23*CP$4</f>
        <v>10893.555200000001</v>
      </c>
      <c r="CN24" s="508">
        <f>'Proy 2022 vs 2019'!N23*CP$4</f>
        <v>9804.1996799999997</v>
      </c>
      <c r="CO24" s="581"/>
      <c r="CP24" s="580">
        <f>CO24/CM24</f>
        <v>0</v>
      </c>
      <c r="CQ24" s="494">
        <f>BO24+BS24+BW24+CA24+CE24+CI24+CM24</f>
        <v>49516.160000000003</v>
      </c>
      <c r="CR24" s="489">
        <f>BP24+BT24+BX24+CB24+CF24+CJ24+CN24</f>
        <v>44564.544000000002</v>
      </c>
      <c r="CS24" s="608">
        <f>BQ24+BU24+BY24+CC24+CG24+CK24+CO24</f>
        <v>0</v>
      </c>
      <c r="CT24" s="590">
        <f>CS24/CQ24</f>
        <v>0</v>
      </c>
      <c r="CU24" s="508">
        <f>'Proy 2022 vs 2019'!R23*CX$4</f>
        <v>6488.4179999999997</v>
      </c>
      <c r="CV24" s="508">
        <f>'Proy 2022 vs 2019'!S23*CX$4</f>
        <v>4736.5451399999993</v>
      </c>
      <c r="CW24" s="581"/>
      <c r="CX24" s="580">
        <f>CW24/CU24</f>
        <v>0</v>
      </c>
      <c r="CY24" s="508">
        <f>'Proy 2022 vs 2019'!R23*DB$4</f>
        <v>6488.4179999999997</v>
      </c>
      <c r="CZ24" s="508">
        <f>'Proy 2022 vs 2019'!S23*DB$4</f>
        <v>4736.5451399999993</v>
      </c>
      <c r="DA24" s="581"/>
      <c r="DB24" s="580">
        <f>DA24/CY24</f>
        <v>0</v>
      </c>
      <c r="DC24" s="508">
        <f>'Proy 2022 vs 2019'!R23*DF$4</f>
        <v>6488.4179999999997</v>
      </c>
      <c r="DD24" s="508">
        <f>'Proy 2022 vs 2019'!S23*DF$4</f>
        <v>4736.5451399999993</v>
      </c>
      <c r="DE24" s="581"/>
      <c r="DF24" s="580">
        <f>DE24/DC24</f>
        <v>0</v>
      </c>
      <c r="DG24" s="508">
        <f>'Proy 2022 vs 2019'!R23*DJ$4</f>
        <v>6488.4179999999997</v>
      </c>
      <c r="DH24" s="508">
        <f>'Proy 2022 vs 2019'!S23*DJ$4</f>
        <v>4736.5451399999993</v>
      </c>
      <c r="DI24" s="581"/>
      <c r="DJ24" s="580">
        <f>DI24/DG24</f>
        <v>0</v>
      </c>
      <c r="DK24" s="508">
        <f>'Proy 2022 vs 2019'!R23*DN$4</f>
        <v>7569.8210000000008</v>
      </c>
      <c r="DL24" s="508">
        <f>'Proy 2022 vs 2019'!S23*DN$4</f>
        <v>5525.9693299999999</v>
      </c>
      <c r="DM24" s="581"/>
      <c r="DN24" s="580">
        <f>DM24/DK24</f>
        <v>0</v>
      </c>
      <c r="DO24" s="508">
        <f>'Proy 2022 vs 2019'!R23*DR$4</f>
        <v>8651.2240000000002</v>
      </c>
      <c r="DP24" s="508">
        <f>'Proy 2022 vs 2019'!S23*DR$4</f>
        <v>6315.3935199999996</v>
      </c>
      <c r="DQ24" s="581"/>
      <c r="DR24" s="580">
        <f>DQ24/DO24</f>
        <v>0</v>
      </c>
      <c r="DS24" s="508">
        <f>'Proy 2022 vs 2019'!R23*DV$4</f>
        <v>11895.433000000001</v>
      </c>
      <c r="DT24" s="508">
        <f>'Proy 2022 vs 2019'!S23*DV$4</f>
        <v>8683.6660899999988</v>
      </c>
      <c r="DU24" s="581"/>
      <c r="DV24" s="580">
        <f>DU24/DS24</f>
        <v>0</v>
      </c>
      <c r="DW24" s="494">
        <f>CU24+CY24+DC24+DG24+DK24+DO24+DS24</f>
        <v>54070.150000000009</v>
      </c>
      <c r="DX24" s="489">
        <f>CV24+CZ24+DD24+DH24+DL24+DP24+DT24</f>
        <v>39471.209499999997</v>
      </c>
      <c r="DY24" s="589">
        <f>CW24+DA24+DE24+DI24+DM24+DQ24+DU24</f>
        <v>0</v>
      </c>
      <c r="DZ24" s="590">
        <f>DY24/DW24</f>
        <v>0</v>
      </c>
      <c r="EA24" s="508">
        <f>'Proy 2022 vs 2019'!AB23*ED$4</f>
        <v>6983.4059999999999</v>
      </c>
      <c r="EB24" s="508">
        <f>'Proy 2022 vs 2019'!AC23*ED$4</f>
        <v>5097.8863799999999</v>
      </c>
      <c r="EC24" s="614"/>
      <c r="ED24" s="580">
        <f>EC24/EA24</f>
        <v>0</v>
      </c>
      <c r="EE24" s="508">
        <f>'Proy 2022 vs 2019'!AB23*EH$4</f>
        <v>6983.4059999999999</v>
      </c>
      <c r="EF24" s="508">
        <f>'Proy 2022 vs 2019'!AC23*EH$4</f>
        <v>5097.8863799999999</v>
      </c>
      <c r="EG24" s="581"/>
      <c r="EH24" s="580">
        <f>EG24/EE24</f>
        <v>0</v>
      </c>
      <c r="EI24" s="508">
        <f>'Proy 2022 vs 2019'!AB23*EL$4</f>
        <v>6983.4059999999999</v>
      </c>
      <c r="EJ24" s="508">
        <f>'Proy 2022 vs 2019'!AC23*EL$4</f>
        <v>5097.8863799999999</v>
      </c>
      <c r="EK24" s="581"/>
      <c r="EL24" s="580">
        <f>EK24/EI24</f>
        <v>0</v>
      </c>
      <c r="EM24" s="508">
        <f>'Proy 2022 vs 2019'!AB23*EP$4</f>
        <v>6983.4059999999999</v>
      </c>
      <c r="EN24" s="508">
        <f>'Proy 2022 vs 2019'!AC23*EP$4</f>
        <v>5097.8863799999999</v>
      </c>
      <c r="EO24" s="581"/>
      <c r="EP24" s="580">
        <f>EO24/EM24</f>
        <v>0</v>
      </c>
      <c r="EQ24" s="508">
        <f>'Proy 2022 vs 2019'!AB23*ET$4</f>
        <v>8147.3070000000016</v>
      </c>
      <c r="ER24" s="508">
        <f>'Proy 2022 vs 2019'!AC23*ET$4</f>
        <v>5947.5341100000005</v>
      </c>
      <c r="ES24" s="581"/>
      <c r="ET24" s="580">
        <f>ES24/EQ24</f>
        <v>0</v>
      </c>
      <c r="EU24" s="508">
        <f>'Proy 2022 vs 2019'!AB23*EX$4</f>
        <v>9311.2080000000005</v>
      </c>
      <c r="EV24" s="508">
        <f>'Proy 2022 vs 2019'!AC23*EX$4</f>
        <v>6797.1818400000002</v>
      </c>
      <c r="EW24" s="581"/>
      <c r="EX24" s="580">
        <f>EW24/EU24</f>
        <v>0</v>
      </c>
      <c r="EY24" s="508">
        <f>'Proy 2022 vs 2019'!AB23*FB$4</f>
        <v>12802.911</v>
      </c>
      <c r="EZ24" s="508">
        <f>'Proy 2022 vs 2019'!AC23*FB$4</f>
        <v>9346.1250300000011</v>
      </c>
      <c r="FA24" s="581"/>
      <c r="FB24" s="580">
        <f>FA24/EY24</f>
        <v>0</v>
      </c>
      <c r="FC24" s="494">
        <f>EA24+EE24+EI24+EM24+EQ24+EU24+EY24</f>
        <v>58195.05</v>
      </c>
      <c r="FD24" s="489">
        <f>EB24+EF24+EJ24+EN24+ER24+EV24+EZ24</f>
        <v>42482.386500000001</v>
      </c>
      <c r="FE24" s="670">
        <f>EC24+EG24+EK24+EO24+ES24+EW24+FA24</f>
        <v>0</v>
      </c>
      <c r="FF24" s="663">
        <f>FE24/FC24</f>
        <v>0</v>
      </c>
      <c r="FG24" s="508">
        <f>'Proy 2022 vs 2019'!AG23*FJ$4</f>
        <v>10591.8</v>
      </c>
      <c r="FH24" s="508">
        <f>'Proy 2022 vs 2019'!AH23*FJ$4</f>
        <v>8049.7679999999991</v>
      </c>
      <c r="FI24" s="581"/>
      <c r="FJ24" s="580">
        <f>FI24/FG24</f>
        <v>0</v>
      </c>
      <c r="FK24" s="508">
        <f>'Proy 2022 vs 2019'!AG23*FN$4</f>
        <v>10591.8</v>
      </c>
      <c r="FL24" s="508">
        <f>'Proy 2022 vs 2019'!AH23*FN$4</f>
        <v>8049.7679999999991</v>
      </c>
      <c r="FM24" s="581"/>
      <c r="FN24" s="580">
        <f>FM24/FK24</f>
        <v>0</v>
      </c>
      <c r="FO24" s="508">
        <f>'Proy 2022 vs 2019'!AG23*FR$4</f>
        <v>10591.8</v>
      </c>
      <c r="FP24" s="508">
        <f>'Proy 2022 vs 2019'!AH23*FR$4</f>
        <v>8049.7679999999991</v>
      </c>
      <c r="FQ24" s="581"/>
      <c r="FR24" s="580">
        <f>FQ24/FO24</f>
        <v>0</v>
      </c>
      <c r="FS24" s="508">
        <f>'Proy 2022 vs 2019'!AG23*FV$4</f>
        <v>10591.8</v>
      </c>
      <c r="FT24" s="508">
        <f>'Proy 2022 vs 2019'!AH23*FV$4</f>
        <v>8049.7679999999991</v>
      </c>
      <c r="FU24" s="581"/>
      <c r="FV24" s="580">
        <f>FU24/FS24</f>
        <v>0</v>
      </c>
      <c r="FW24" s="508">
        <f>'Proy 2022 vs 2019'!AG23*FZ$4</f>
        <v>12357.1</v>
      </c>
      <c r="FX24" s="508">
        <f>'Proy 2022 vs 2019'!AH23*FZ$4</f>
        <v>9391.3960000000006</v>
      </c>
      <c r="FY24" s="581"/>
      <c r="FZ24" s="580">
        <f>FY24/FW24</f>
        <v>0</v>
      </c>
      <c r="GA24" s="508">
        <f>'Proy 2022 vs 2019'!AG23*GD$4</f>
        <v>14122.4</v>
      </c>
      <c r="GB24" s="508">
        <f>'Proy 2022 vs 2019'!AH23*GD$4</f>
        <v>10733.023999999999</v>
      </c>
      <c r="GC24" s="581"/>
      <c r="GD24" s="580">
        <f>GC24/GA24</f>
        <v>0</v>
      </c>
      <c r="GE24" s="508">
        <f>'Proy 2022 vs 2019'!AG23*GH$4</f>
        <v>19418.3</v>
      </c>
      <c r="GF24" s="508">
        <f>'Proy 2022 vs 2019'!AH23*GH$4</f>
        <v>14757.907999999999</v>
      </c>
      <c r="GG24" s="581"/>
      <c r="GH24" s="580">
        <f>GG24/GE24</f>
        <v>0</v>
      </c>
      <c r="GI24" s="494">
        <f>FG24+FK24+FO24+FS24+FW24+GA24+GE24</f>
        <v>88265</v>
      </c>
      <c r="GJ24" s="489">
        <f>FH24+FL24+FP24+FT24+FX24+GB24+GF24</f>
        <v>67081.399999999994</v>
      </c>
      <c r="GK24" s="671">
        <f>FI24+FM24+FQ24+FU24+FY24+GC24+GG24</f>
        <v>0</v>
      </c>
      <c r="GL24" s="663">
        <f>GK24/GI24</f>
        <v>0</v>
      </c>
      <c r="GM24" s="508">
        <f>'Proy 2022 vs 2019'!AL23*GP$4</f>
        <v>5736.5771999999997</v>
      </c>
      <c r="GN24" s="508">
        <f>'Proy 2022 vs 2019'!AM23*GP$4</f>
        <v>4359.7986719999999</v>
      </c>
      <c r="GO24" s="581"/>
      <c r="GP24" s="580">
        <f>GO24/GM24</f>
        <v>0</v>
      </c>
      <c r="GQ24" s="508">
        <f>'Proy 2022 vs 2019'!AL23*GT$4</f>
        <v>5736.5771999999997</v>
      </c>
      <c r="GR24" s="508">
        <f>'Proy 2022 vs 2019'!AM23*GT$4</f>
        <v>4359.7986719999999</v>
      </c>
      <c r="GS24" s="581"/>
      <c r="GT24" s="580">
        <f>GS24/GQ24</f>
        <v>0</v>
      </c>
      <c r="GU24" s="508">
        <f>'Proy 2022 vs 2019'!AL23*GX$4</f>
        <v>5736.5771999999997</v>
      </c>
      <c r="GV24" s="508">
        <f>'Proy 2022 vs 2019'!AM23*GX$4</f>
        <v>4359.7986719999999</v>
      </c>
      <c r="GW24" s="581"/>
      <c r="GX24" s="580">
        <f>GW24/GU24</f>
        <v>0</v>
      </c>
      <c r="GY24" s="508">
        <f>'Proy 2022 vs 2019'!AL23*HB$4</f>
        <v>5736.5771999999997</v>
      </c>
      <c r="GZ24" s="508">
        <f>'Proy 2022 vs 2019'!AM23*HB$4</f>
        <v>4359.7986719999999</v>
      </c>
      <c r="HA24" s="581"/>
      <c r="HB24" s="580">
        <f>HA24/GY24</f>
        <v>0</v>
      </c>
      <c r="HC24" s="508">
        <f>'Proy 2022 vs 2019'!AL23*HF$4</f>
        <v>6692.6734000000006</v>
      </c>
      <c r="HD24" s="508">
        <f>'Proy 2022 vs 2019'!AM23*HF$4</f>
        <v>5086.4317840000003</v>
      </c>
      <c r="HE24" s="581"/>
      <c r="HF24" s="580">
        <f>HE24/HC24</f>
        <v>0</v>
      </c>
      <c r="HG24" s="508">
        <f>'Proy 2022 vs 2019'!AL23*HJ$4</f>
        <v>7648.7695999999996</v>
      </c>
      <c r="HH24" s="508">
        <f>'Proy 2022 vs 2019'!AM23*HJ$4</f>
        <v>5813.0648959999999</v>
      </c>
      <c r="HI24" s="581"/>
      <c r="HJ24" s="580">
        <f>HI24/HG24</f>
        <v>0</v>
      </c>
      <c r="HK24" s="508">
        <f>'Proy 2022 vs 2019'!AL23*HN$4</f>
        <v>10517.058199999999</v>
      </c>
      <c r="HL24" s="508">
        <f>'Proy 2022 vs 2019'!AM23*HN$4</f>
        <v>7992.9642319999994</v>
      </c>
      <c r="HM24" s="581"/>
      <c r="HN24" s="580">
        <f>HM24/HK24</f>
        <v>0</v>
      </c>
      <c r="HO24" s="494">
        <f>GM24+GQ24+GU24+GY24+HC24+HG24+HK24</f>
        <v>47804.81</v>
      </c>
      <c r="HP24" s="489">
        <f>GN24+GR24+GV24+GZ24+HD24+HH24+HL24</f>
        <v>36331.655599999998</v>
      </c>
      <c r="HQ24" s="671">
        <f>GO24+GS24+GW24+HA24+HE24+HI24+HM24</f>
        <v>0</v>
      </c>
      <c r="HR24" s="663">
        <f>HQ24/HO24</f>
        <v>0</v>
      </c>
      <c r="HS24" s="508">
        <f>'Proy 2022 vs 2019'!AL23*HV$4</f>
        <v>5736.5771999999997</v>
      </c>
      <c r="HT24" s="508">
        <f>'Proy 2022 vs 2019'!AM23*HV$4</f>
        <v>4359.7986719999999</v>
      </c>
      <c r="HU24" s="581"/>
      <c r="HV24" s="580">
        <f>HU24/HS24</f>
        <v>0</v>
      </c>
      <c r="HW24" s="508">
        <f>'Proy 2022 vs 2019'!AL23*HZ$4</f>
        <v>5736.5771999999997</v>
      </c>
      <c r="HX24" s="508">
        <f>'Proy 2022 vs 2019'!AM23*HZ$4</f>
        <v>4359.7986719999999</v>
      </c>
      <c r="HY24" s="581"/>
      <c r="HZ24" s="580">
        <f>HY24/HW24</f>
        <v>0</v>
      </c>
      <c r="IA24" s="508">
        <f>'Proy 2022 vs 2019'!AL23*ID$4</f>
        <v>5736.5771999999997</v>
      </c>
      <c r="IB24" s="508">
        <f>'Proy 2022 vs 2019'!AM23*ID$4</f>
        <v>4359.7986719999999</v>
      </c>
      <c r="IC24" s="581"/>
      <c r="ID24" s="580">
        <f>IC24/IA24</f>
        <v>0</v>
      </c>
      <c r="IE24" s="508">
        <f>'Proy 2022 vs 2019'!AL23*IH$4</f>
        <v>5736.5771999999997</v>
      </c>
      <c r="IF24" s="508">
        <f>'Proy 2022 vs 2019'!AM23*IH$4</f>
        <v>4359.7986719999999</v>
      </c>
      <c r="IG24" s="581"/>
      <c r="IH24" s="580">
        <f>IG24/IE24</f>
        <v>0</v>
      </c>
      <c r="II24" s="508">
        <f>'Proy 2022 vs 2019'!AL23*IL$4</f>
        <v>6692.6734000000006</v>
      </c>
      <c r="IJ24" s="508">
        <f>'Proy 2022 vs 2019'!AM23*IL$4</f>
        <v>5086.4317840000003</v>
      </c>
      <c r="IK24" s="581"/>
      <c r="IL24" s="580">
        <f>IK24/II24</f>
        <v>0</v>
      </c>
      <c r="IM24" s="508">
        <f>'Proy 2022 vs 2019'!AL23*IP$4</f>
        <v>7648.7695999999996</v>
      </c>
      <c r="IN24" s="508">
        <f>'Proy 2022 vs 2019'!AM23*IP$4</f>
        <v>5813.0648959999999</v>
      </c>
      <c r="IO24" s="581"/>
      <c r="IP24" s="580">
        <f>IO24/IM24</f>
        <v>0</v>
      </c>
      <c r="IQ24" s="508">
        <f>'Proy 2022 vs 2019'!AL23*IT$4</f>
        <v>10517.058199999999</v>
      </c>
      <c r="IR24" s="508">
        <f>'Proy 2022 vs 2019'!AM23*IT$4</f>
        <v>7992.9642319999994</v>
      </c>
      <c r="IS24" s="581"/>
      <c r="IT24" s="580">
        <f>IS24/IQ24</f>
        <v>0</v>
      </c>
      <c r="IU24" s="494">
        <f>HS24+HW24+IA24+IE24+II24+IM24+IQ24</f>
        <v>47804.81</v>
      </c>
      <c r="IV24" s="489">
        <f>HT24+HX24+IB24+IF24+IJ24+IN24+IR24</f>
        <v>36331.655599999998</v>
      </c>
      <c r="IW24" s="662">
        <f>HU24+HY24+IC24+IG24+IK24+IO24+IS24</f>
        <v>0</v>
      </c>
      <c r="IX24" s="663">
        <f>IW24/IU24</f>
        <v>0</v>
      </c>
      <c r="IY24" s="508">
        <f>'Proy 2022 vs 2019'!BA23*JB$4</f>
        <v>6728.2103999999999</v>
      </c>
      <c r="IZ24" s="508">
        <f>'Proy 2022 vs 2019'!BB23*JB$4</f>
        <v>7737.4419599999983</v>
      </c>
      <c r="JA24" s="614"/>
      <c r="JB24" s="580">
        <f>JA24/IY24</f>
        <v>0</v>
      </c>
      <c r="JC24" s="508">
        <f>'Proy 2022 vs 2019'!BA23*JF$4</f>
        <v>6728.2103999999999</v>
      </c>
      <c r="JD24" s="508">
        <f>'Proy 2022 vs 2019'!BB23*JF$4</f>
        <v>7737.4419599999983</v>
      </c>
      <c r="JE24" s="614"/>
      <c r="JF24" s="580">
        <f>JE24/JC24</f>
        <v>0</v>
      </c>
      <c r="JG24" s="508">
        <f>'Proy 2022 vs 2019'!BA23*JJ$4</f>
        <v>6728.2103999999999</v>
      </c>
      <c r="JH24" s="508">
        <f>'Proy 2022 vs 2019'!BB23*JJ$4</f>
        <v>7737.4419599999983</v>
      </c>
      <c r="JI24" s="614"/>
      <c r="JJ24" s="580">
        <f>JI24/JG24</f>
        <v>0</v>
      </c>
      <c r="JK24" s="508">
        <f>'Proy 2022 vs 2019'!BA23*JN$4</f>
        <v>6728.2103999999999</v>
      </c>
      <c r="JL24" s="508">
        <f>'Proy 2022 vs 2019'!BB23*JN$4</f>
        <v>7737.4419599999983</v>
      </c>
      <c r="JM24" s="614"/>
      <c r="JN24" s="580">
        <f>JM24/JK24</f>
        <v>0</v>
      </c>
      <c r="JO24" s="508">
        <f>'Proy 2022 vs 2019'!BA23*JR$4</f>
        <v>7849.5788000000002</v>
      </c>
      <c r="JP24" s="508">
        <f>'Proy 2022 vs 2019'!BB23*JR$4</f>
        <v>9027.0156200000001</v>
      </c>
      <c r="JQ24" s="614"/>
      <c r="JR24" s="580">
        <f>JQ24/JO24</f>
        <v>0</v>
      </c>
      <c r="JS24" s="508">
        <f>'Proy 2022 vs 2019'!BA23*JV$4</f>
        <v>8970.9472000000005</v>
      </c>
      <c r="JT24" s="508">
        <f>'Proy 2022 vs 2019'!BB23*JV$4</f>
        <v>10316.589279999998</v>
      </c>
      <c r="JU24" s="614"/>
      <c r="JV24" s="580">
        <f>JU24/JS24</f>
        <v>0</v>
      </c>
      <c r="JW24" s="508">
        <f>'Proy 2022 vs 2019'!BA23*JZ$4</f>
        <v>12335.0524</v>
      </c>
      <c r="JX24" s="508">
        <f>'Proy 2022 vs 2019'!BB23*JZ$4</f>
        <v>14185.310259999998</v>
      </c>
      <c r="JY24" s="614"/>
      <c r="JZ24" s="580">
        <f>JY24/JW24</f>
        <v>0</v>
      </c>
      <c r="KA24" s="494">
        <f>IY24+JC24+JG24+JK24+JO24+JS24+JW24</f>
        <v>56068.420000000006</v>
      </c>
      <c r="KB24" s="489">
        <f>IZ24+JD24+JH24+JL24+JP24+JT24+JX24</f>
        <v>64478.68299999999</v>
      </c>
      <c r="KC24" s="607">
        <f>JA24+JE24+JI24+JM24+JQ24+JU24+JY24</f>
        <v>0</v>
      </c>
      <c r="KD24" s="590">
        <f>KC24/KA24</f>
        <v>0</v>
      </c>
      <c r="KE24" s="508">
        <f>'Proy 2022 vs 2019'!BF23*KH$4</f>
        <v>6272.4912000000004</v>
      </c>
      <c r="KF24" s="508">
        <f>'Proy 2022 vs 2019'!BG23*KH$4</f>
        <v>7213.3648799999992</v>
      </c>
      <c r="KG24" s="581"/>
      <c r="KH24" s="580">
        <f>KG24/KE24</f>
        <v>0</v>
      </c>
      <c r="KI24" s="508">
        <f>'Proy 2022 vs 2019'!BF23*KL$4</f>
        <v>6272.4912000000004</v>
      </c>
      <c r="KJ24" s="508">
        <f>'Proy 2022 vs 2019'!BG23*KL$4</f>
        <v>7213.3648799999992</v>
      </c>
      <c r="KK24" s="581"/>
      <c r="KL24" s="580">
        <f>KK24/KI24</f>
        <v>0</v>
      </c>
      <c r="KM24" s="508">
        <f>'Proy 2022 vs 2019'!BF23*KP$4</f>
        <v>6272.4912000000004</v>
      </c>
      <c r="KN24" s="508">
        <f>'Proy 2022 vs 2019'!BG23*KP$4</f>
        <v>7213.3648799999992</v>
      </c>
      <c r="KO24" s="581"/>
      <c r="KP24" s="580">
        <f>KO24/KM24</f>
        <v>0</v>
      </c>
      <c r="KQ24" s="508">
        <f>'Proy 2022 vs 2019'!BF23*KT$4</f>
        <v>6272.4912000000004</v>
      </c>
      <c r="KR24" s="508">
        <f>'Proy 2022 vs 2019'!BG23*KT$4</f>
        <v>7213.3648799999992</v>
      </c>
      <c r="KS24" s="581"/>
      <c r="KT24" s="580">
        <f>KS24/KQ24</f>
        <v>0</v>
      </c>
      <c r="KU24" s="508">
        <f>'Proy 2022 vs 2019'!BF23*KX$4</f>
        <v>7317.9064000000008</v>
      </c>
      <c r="KV24" s="508">
        <f>'Proy 2022 vs 2019'!BG23*KX$4</f>
        <v>8415.5923600000006</v>
      </c>
      <c r="KW24" s="581"/>
      <c r="KX24" s="580">
        <f>KW24/KU24</f>
        <v>0</v>
      </c>
      <c r="KY24" s="508">
        <f>'Proy 2022 vs 2019'!BF23*LB$4</f>
        <v>8363.3216000000011</v>
      </c>
      <c r="KZ24" s="508">
        <f>'Proy 2022 vs 2019'!BG23*LB$4</f>
        <v>9617.8198400000001</v>
      </c>
      <c r="LA24" s="581"/>
      <c r="LB24" s="580">
        <f>LA24/KY24</f>
        <v>0</v>
      </c>
      <c r="LC24" s="508">
        <f>'Proy 2022 vs 2019'!BF23*LF$4</f>
        <v>11499.567200000001</v>
      </c>
      <c r="LD24" s="508">
        <f>'Proy 2022 vs 2019'!BG23*LF$4</f>
        <v>13224.502279999999</v>
      </c>
      <c r="LE24" s="581"/>
      <c r="LF24" s="580">
        <f>LE24/LC24</f>
        <v>0</v>
      </c>
      <c r="LG24" s="494">
        <f>KE24+KI24+KM24+KQ24+KU24+KY24+LC24</f>
        <v>52270.760000000009</v>
      </c>
      <c r="LH24" s="489">
        <f>KF24+KJ24+KN24+KR24+KV24+KZ24+LD24</f>
        <v>60111.373999999996</v>
      </c>
      <c r="LI24" s="608">
        <f>KG24+KK24+KO24+KS24+KW24+LA24+LE24</f>
        <v>0</v>
      </c>
      <c r="LJ24" s="590">
        <f>LI24/LG24</f>
        <v>0</v>
      </c>
      <c r="LK24" s="508">
        <f>'Proy 2022 vs 2019'!BK23*LN$4</f>
        <v>7935.5591999999997</v>
      </c>
      <c r="LL24" s="508">
        <f>'Proy 2022 vs 2019'!BL23*LN$4</f>
        <v>9125.8930799999998</v>
      </c>
      <c r="LM24" s="581"/>
      <c r="LN24" s="580">
        <f>LM24/LK24</f>
        <v>0</v>
      </c>
      <c r="LO24" s="508">
        <f>'Proy 2022 vs 2019'!BK23*LR$4</f>
        <v>7935.5591999999997</v>
      </c>
      <c r="LP24" s="508">
        <f>'Proy 2022 vs 2019'!BL23*LR$4</f>
        <v>9125.8930799999998</v>
      </c>
      <c r="LQ24" s="581"/>
      <c r="LR24" s="580">
        <f>LQ24/LO24</f>
        <v>0</v>
      </c>
      <c r="LS24" s="508">
        <f>'Proy 2022 vs 2019'!BK23*LV$4</f>
        <v>7935.5591999999997</v>
      </c>
      <c r="LT24" s="508">
        <f>'Proy 2022 vs 2019'!BL23*LV$4</f>
        <v>9125.8930799999998</v>
      </c>
      <c r="LU24" s="581"/>
      <c r="LV24" s="580">
        <f>LU24/LS24</f>
        <v>0</v>
      </c>
      <c r="LW24" s="508">
        <f>'Proy 2022 vs 2019'!BK23*LZ$4</f>
        <v>7935.5591999999997</v>
      </c>
      <c r="LX24" s="508">
        <f>'Proy 2022 vs 2019'!BL23*LZ$4</f>
        <v>9125.8930799999998</v>
      </c>
      <c r="LY24" s="581"/>
      <c r="LZ24" s="580">
        <f>LY24/LW24</f>
        <v>0</v>
      </c>
      <c r="MA24" s="508">
        <f>'Proy 2022 vs 2019'!BK23*MD$4</f>
        <v>9258.1524000000009</v>
      </c>
      <c r="MB24" s="508">
        <f>'Proy 2022 vs 2019'!BL23*MD$4</f>
        <v>10646.875260000001</v>
      </c>
      <c r="MC24" s="581"/>
      <c r="MD24" s="580">
        <f>MC24/MA24</f>
        <v>0</v>
      </c>
      <c r="ME24" s="508">
        <f>'Proy 2022 vs 2019'!BK23*MH$4</f>
        <v>10580.7456</v>
      </c>
      <c r="MF24" s="508">
        <f>'Proy 2022 vs 2019'!BL23*MH$4</f>
        <v>12167.85744</v>
      </c>
      <c r="MG24" s="581"/>
      <c r="MH24" s="580">
        <f>MG24/ME24</f>
        <v>0</v>
      </c>
      <c r="MI24" s="508">
        <f>'Proy 2022 vs 2019'!BK23*ML$4</f>
        <v>14548.5252</v>
      </c>
      <c r="MJ24" s="508">
        <f>'Proy 2022 vs 2019'!BL23*ML$4</f>
        <v>16730.803980000001</v>
      </c>
      <c r="MK24" s="581"/>
      <c r="ML24" s="580">
        <f>MK24/MI24</f>
        <v>0</v>
      </c>
      <c r="MM24" s="494">
        <f>LK24+LO24+LS24+LW24+MA24+ME24+MI24</f>
        <v>66129.66</v>
      </c>
      <c r="MN24" s="489">
        <f>LL24+LP24+LT24+LX24+MB24+MF24+MJ24</f>
        <v>76049.108999999997</v>
      </c>
      <c r="MO24" s="608">
        <f>LM24+LQ24+LU24+LY24+MC24+MG24+MK24</f>
        <v>0</v>
      </c>
      <c r="MP24" s="590">
        <f>MO24/MM24</f>
        <v>0</v>
      </c>
      <c r="MQ24" s="508">
        <f>'Proy 2022 vs 2019'!BP23*MT$4</f>
        <v>8851.8635999999988</v>
      </c>
      <c r="MR24" s="508">
        <f>'Proy 2022 vs 2019'!BQ23*MT$4</f>
        <v>10179.643139999998</v>
      </c>
      <c r="MS24" s="581"/>
      <c r="MT24" s="580">
        <f>MS24/MQ24</f>
        <v>0</v>
      </c>
      <c r="MU24" s="508">
        <f>'Proy 2022 vs 2019'!BP23*MX$4</f>
        <v>8851.8635999999988</v>
      </c>
      <c r="MV24" s="508">
        <f>'Proy 2022 vs 2019'!BQ23*MX$4</f>
        <v>10179.643139999998</v>
      </c>
      <c r="MW24" s="581"/>
      <c r="MX24" s="580">
        <f>MW24/MU24</f>
        <v>0</v>
      </c>
      <c r="MY24" s="508">
        <f>'Proy 2022 vs 2019'!BP23*NB$4</f>
        <v>8851.8635999999988</v>
      </c>
      <c r="MZ24" s="508">
        <f>'Proy 2022 vs 2019'!BQ23*NB$4</f>
        <v>10179.643139999998</v>
      </c>
      <c r="NA24" s="581"/>
      <c r="NB24" s="580">
        <f>NA24/MY24</f>
        <v>0</v>
      </c>
      <c r="NC24" s="508">
        <f>'Proy 2022 vs 2019'!BP23*NF$4</f>
        <v>8851.8635999999988</v>
      </c>
      <c r="ND24" s="508">
        <f>'Proy 2022 vs 2019'!BQ23*NF$4</f>
        <v>10179.643139999998</v>
      </c>
      <c r="NE24" s="581"/>
      <c r="NF24" s="580">
        <f>NE24/NC24</f>
        <v>0</v>
      </c>
      <c r="NG24" s="508">
        <f>'Proy 2022 vs 2019'!BP23*NJ$4</f>
        <v>10327.174200000001</v>
      </c>
      <c r="NH24" s="508">
        <f>'Proy 2022 vs 2019'!BQ23*NJ$4</f>
        <v>11876.250330000001</v>
      </c>
      <c r="NI24" s="581"/>
      <c r="NJ24" s="580">
        <f>NI24/NG24</f>
        <v>0</v>
      </c>
      <c r="NK24" s="508">
        <f>'Proy 2022 vs 2019'!BP23*NN$4</f>
        <v>11802.4848</v>
      </c>
      <c r="NL24" s="508">
        <f>'Proy 2022 vs 2019'!BQ23*NN$4</f>
        <v>13572.85752</v>
      </c>
      <c r="NM24" s="581"/>
      <c r="NN24" s="580">
        <f>NM24/NK24</f>
        <v>0</v>
      </c>
      <c r="NO24" s="508">
        <f>'Proy 2022 vs 2019'!BP23*NR$4</f>
        <v>16228.4166</v>
      </c>
      <c r="NP24" s="508">
        <f>'Proy 2022 vs 2019'!BQ23*NR$4</f>
        <v>18662.679089999998</v>
      </c>
      <c r="NQ24" s="581"/>
      <c r="NR24" s="580">
        <f>NQ24/NO24</f>
        <v>0</v>
      </c>
      <c r="NS24" s="494">
        <f>MQ24+MU24+MY24+NC24+NG24+NK24+NO24</f>
        <v>73765.53</v>
      </c>
      <c r="NT24" s="489">
        <f>MR24+MV24+MZ24+ND24+NH24+NL24+NP24</f>
        <v>84830.359499999991</v>
      </c>
      <c r="NU24" s="589">
        <f>MS24+MW24+NA24+NE24+NI24+NM24+NQ24</f>
        <v>0</v>
      </c>
      <c r="NV24" s="590">
        <f>NU24/NS24</f>
        <v>0</v>
      </c>
      <c r="NW24" s="508">
        <f>'Proy 2022 vs 2019'!BU23*NZ$4</f>
        <v>7747.4039999999995</v>
      </c>
      <c r="NX24" s="508">
        <f>'Proy 2022 vs 2019'!BV23*NZ$4</f>
        <v>8909.5145999999986</v>
      </c>
      <c r="NY24" s="581"/>
      <c r="NZ24" s="580">
        <f>NY24/NW24</f>
        <v>0</v>
      </c>
      <c r="OA24" s="508">
        <f>'Proy 2022 vs 2019'!BU23*OD$4</f>
        <v>7747.4039999999995</v>
      </c>
      <c r="OB24" s="508">
        <f>'Proy 2022 vs 2019'!BV23*OD$4</f>
        <v>8909.5145999999986</v>
      </c>
      <c r="OC24" s="581"/>
      <c r="OD24" s="580">
        <f>OC24/OA24</f>
        <v>0</v>
      </c>
      <c r="OE24" s="508">
        <f>'Proy 2022 vs 2019'!BU23*OH$4</f>
        <v>7747.4039999999995</v>
      </c>
      <c r="OF24" s="508">
        <f>'Proy 2022 vs 2019'!BV23*OH$4</f>
        <v>8909.5145999999986</v>
      </c>
      <c r="OG24" s="581"/>
      <c r="OH24" s="580">
        <f>OG24/OE24</f>
        <v>0</v>
      </c>
      <c r="OI24" s="508">
        <f>'Proy 2022 vs 2019'!BU23*OL$4</f>
        <v>7747.4039999999995</v>
      </c>
      <c r="OJ24" s="508">
        <f>'Proy 2022 vs 2019'!BV23*OL$4</f>
        <v>8909.5145999999986</v>
      </c>
      <c r="OK24" s="581"/>
      <c r="OL24" s="580">
        <f>OK24/OI24</f>
        <v>0</v>
      </c>
      <c r="OM24" s="508">
        <f>'Proy 2022 vs 2019'!BU23*OP$4</f>
        <v>9038.6380000000008</v>
      </c>
      <c r="ON24" s="508">
        <f>'Proy 2022 vs 2019'!BV23*OP$4</f>
        <v>10394.4337</v>
      </c>
      <c r="OO24" s="581"/>
      <c r="OP24" s="580">
        <f>OO24/OM24</f>
        <v>0</v>
      </c>
      <c r="OQ24" s="508">
        <f>'Proy 2022 vs 2019'!BU23*OT$4</f>
        <v>10329.871999999999</v>
      </c>
      <c r="OR24" s="508">
        <f>'Proy 2022 vs 2019'!BV23*OT$4</f>
        <v>11879.352799999999</v>
      </c>
      <c r="OS24" s="581"/>
      <c r="OT24" s="580">
        <f>OS24/OQ24</f>
        <v>0</v>
      </c>
      <c r="OU24" s="508">
        <f>'Proy 2022 vs 2019'!BU23*OX$4</f>
        <v>14203.573999999999</v>
      </c>
      <c r="OV24" s="508">
        <f>'Proy 2022 vs 2019'!BV23*OX$4</f>
        <v>16334.110099999998</v>
      </c>
      <c r="OW24" s="581"/>
      <c r="OX24" s="580">
        <f>OW24/OU24</f>
        <v>0</v>
      </c>
      <c r="OY24" s="494">
        <f>NW24+OA24+OE24+OI24+OM24+OQ24+OU24</f>
        <v>64561.700000000004</v>
      </c>
      <c r="OZ24" s="489">
        <f>NX24+OB24+OF24+OJ24+ON24+OR24+OV24</f>
        <v>74245.954999999987</v>
      </c>
      <c r="PA24" s="589">
        <f>NY24+OC24+OG24+OK24+OO24+OS24+OW24</f>
        <v>0</v>
      </c>
      <c r="PB24" s="590">
        <f>PA24/OY24</f>
        <v>0</v>
      </c>
      <c r="PC24" s="508">
        <f>'Proy 2022 vs 2019'!CE23*PF$4</f>
        <v>8093.9964</v>
      </c>
      <c r="PD24" s="508">
        <f>'Proy 2022 vs 2019'!CF23*PF$4</f>
        <v>9308.0958599999994</v>
      </c>
      <c r="PE24" s="614"/>
      <c r="PF24" s="580">
        <f>PE24/PC24</f>
        <v>0</v>
      </c>
      <c r="PG24" s="508">
        <f>'Proy 2022 vs 2019'!CE23*PJ$4</f>
        <v>8093.9964</v>
      </c>
      <c r="PH24" s="508">
        <f>'Proy 2022 vs 2019'!CF23*PJ$4</f>
        <v>9308.0958599999994</v>
      </c>
      <c r="PI24" s="581"/>
      <c r="PJ24" s="580">
        <f>PI24/PG24</f>
        <v>0</v>
      </c>
      <c r="PK24" s="508">
        <f>'Proy 2022 vs 2019'!CE23*PN$4</f>
        <v>8093.9964</v>
      </c>
      <c r="PL24" s="508">
        <f>'Proy 2022 vs 2019'!CF23*PN$4</f>
        <v>9308.0958599999994</v>
      </c>
      <c r="PM24" s="581"/>
      <c r="PN24" s="580">
        <f>PM24/PK24</f>
        <v>0</v>
      </c>
      <c r="PO24" s="508">
        <f>'Proy 2022 vs 2019'!CE23*PR$4</f>
        <v>8093.9964</v>
      </c>
      <c r="PP24" s="508">
        <f>'Proy 2022 vs 2019'!CF23*PR$4</f>
        <v>9308.0958599999994</v>
      </c>
      <c r="PQ24" s="581"/>
      <c r="PR24" s="580">
        <f>PQ24/PO24</f>
        <v>0</v>
      </c>
      <c r="PS24" s="508">
        <f>'Proy 2022 vs 2019'!CE23*PV$4</f>
        <v>9442.9958000000006</v>
      </c>
      <c r="PT24" s="508">
        <f>'Proy 2022 vs 2019'!CF23*PV$4</f>
        <v>10859.445169999999</v>
      </c>
      <c r="PU24" s="581"/>
      <c r="PV24" s="580">
        <f>PU24/PS24</f>
        <v>0</v>
      </c>
      <c r="PW24" s="508">
        <f>'Proy 2022 vs 2019'!CE23*PZ$4</f>
        <v>10791.995200000001</v>
      </c>
      <c r="PX24" s="508">
        <f>'Proy 2022 vs 2019'!CF23*PZ$4</f>
        <v>12410.794479999999</v>
      </c>
      <c r="PY24" s="581"/>
      <c r="PZ24" s="580">
        <f>PY24/PW24</f>
        <v>0</v>
      </c>
      <c r="QA24" s="508">
        <f>'Proy 2022 vs 2019'!CE23*QD$4</f>
        <v>14838.993400000001</v>
      </c>
      <c r="QB24" s="508">
        <f>'Proy 2022 vs 2019'!CF23*QD$4</f>
        <v>17064.842409999997</v>
      </c>
      <c r="QC24" s="581"/>
      <c r="QD24" s="580">
        <f>QC24/QA24</f>
        <v>0</v>
      </c>
      <c r="QE24" s="494">
        <f>PC24+PG24+PK24+PO24+PS24+PW24+QA24</f>
        <v>67449.970000000016</v>
      </c>
      <c r="QF24" s="489">
        <f>PD24+PH24+PL24+PP24+PT24+PX24+QB24</f>
        <v>77567.465499999991</v>
      </c>
      <c r="QG24" s="670">
        <f>PE24+PI24+PM24+PQ24+PU24+PY24+QC24</f>
        <v>0</v>
      </c>
      <c r="QH24" s="663">
        <f>QG24/QE24</f>
        <v>0</v>
      </c>
      <c r="QI24" s="508">
        <f>'Proy 2022 vs 2019'!CJ23*QL$4</f>
        <v>9301.5720000000001</v>
      </c>
      <c r="QJ24" s="508">
        <f>'Proy 2022 vs 2019'!CK23*QL$4</f>
        <v>10696.8078</v>
      </c>
      <c r="QK24" s="581"/>
      <c r="QL24" s="580">
        <f>QK24/QI24</f>
        <v>0</v>
      </c>
      <c r="QM24" s="508">
        <f>'Proy 2022 vs 2019'!CJ23*QP$4</f>
        <v>9301.5720000000001</v>
      </c>
      <c r="QN24" s="508">
        <f>'Proy 2022 vs 2019'!CK23*QP$4</f>
        <v>10696.8078</v>
      </c>
      <c r="QO24" s="581"/>
      <c r="QP24" s="580">
        <f>QO24/QM24</f>
        <v>0</v>
      </c>
      <c r="QQ24" s="508">
        <f>'Proy 2022 vs 2019'!CJ23*QT$4</f>
        <v>9301.5720000000001</v>
      </c>
      <c r="QR24" s="508">
        <f>'Proy 2022 vs 2019'!CK23*QT$4</f>
        <v>10696.8078</v>
      </c>
      <c r="QS24" s="581"/>
      <c r="QT24" s="580">
        <f>QS24/QQ24</f>
        <v>0</v>
      </c>
      <c r="QU24" s="508">
        <f>'Proy 2022 vs 2019'!CJ23*QX$4</f>
        <v>9301.5720000000001</v>
      </c>
      <c r="QV24" s="508">
        <f>'Proy 2022 vs 2019'!CK23*QX$4</f>
        <v>10696.8078</v>
      </c>
      <c r="QW24" s="581"/>
      <c r="QX24" s="580">
        <f>QW24/QU24</f>
        <v>0</v>
      </c>
      <c r="QY24" s="508">
        <f>'Proy 2022 vs 2019'!CJ23*RB$4</f>
        <v>10851.834000000003</v>
      </c>
      <c r="QZ24" s="508">
        <f>'Proy 2022 vs 2019'!CK23*RB$4</f>
        <v>12479.609100000001</v>
      </c>
      <c r="RA24" s="581"/>
      <c r="RB24" s="580">
        <f>RA24/QY24</f>
        <v>0</v>
      </c>
      <c r="RC24" s="508">
        <f>'Proy 2022 vs 2019'!CJ23*RF$4</f>
        <v>12402.096000000001</v>
      </c>
      <c r="RD24" s="508">
        <f>'Proy 2022 vs 2019'!CK23*RF$4</f>
        <v>14262.410400000001</v>
      </c>
      <c r="RE24" s="581"/>
      <c r="RF24" s="580">
        <f>RE24/RC24</f>
        <v>0</v>
      </c>
      <c r="RG24" s="508">
        <f>'Proy 2022 vs 2019'!CJ23*RJ$4</f>
        <v>17052.882000000001</v>
      </c>
      <c r="RH24" s="508">
        <f>'Proy 2022 vs 2019'!CK23*RJ$4</f>
        <v>19610.814300000002</v>
      </c>
      <c r="RI24" s="581"/>
      <c r="RJ24" s="580">
        <f>RI24/RG24</f>
        <v>0</v>
      </c>
      <c r="RK24" s="494">
        <f>QI24+QM24+QQ24+QU24+QY24+RC24+RG24</f>
        <v>77513.100000000006</v>
      </c>
      <c r="RL24" s="489">
        <f>QJ24+QN24+QR24+QV24+QZ24+RD24+RH24</f>
        <v>89140.065000000002</v>
      </c>
      <c r="RM24" s="671">
        <f>QK24+QO24+QS24+QW24+RA24+RE24+RI24</f>
        <v>0</v>
      </c>
      <c r="RN24" s="663">
        <f>RM24/RK24</f>
        <v>0</v>
      </c>
      <c r="RO24" s="508">
        <f>'Proy 2022 vs 2019'!CO23*RR$4</f>
        <v>9022.3284000000003</v>
      </c>
      <c r="RP24" s="508">
        <f>'Proy 2022 vs 2019'!CP23*RR$4</f>
        <v>10375.677659999999</v>
      </c>
      <c r="RQ24" s="581"/>
      <c r="RR24" s="580">
        <f>RQ24/RO24</f>
        <v>0</v>
      </c>
      <c r="RS24" s="508">
        <f>'Proy 2022 vs 2019'!CO23*RV$4</f>
        <v>9022.3284000000003</v>
      </c>
      <c r="RT24" s="508">
        <f>'Proy 2022 vs 2019'!CP23*RV$4</f>
        <v>10375.677659999999</v>
      </c>
      <c r="RU24" s="581"/>
      <c r="RV24" s="580">
        <f>RU24/RS24</f>
        <v>0</v>
      </c>
      <c r="RW24" s="508">
        <f>'Proy 2022 vs 2019'!CO23*RZ$4</f>
        <v>9022.3284000000003</v>
      </c>
      <c r="RX24" s="508">
        <f>'Proy 2022 vs 2019'!CP23*RZ$4</f>
        <v>10375.677659999999</v>
      </c>
      <c r="RY24" s="581"/>
      <c r="RZ24" s="580">
        <f>RY24/RW24</f>
        <v>0</v>
      </c>
      <c r="SA24" s="508">
        <f>'Proy 2022 vs 2019'!CO23*SD$4</f>
        <v>9022.3284000000003</v>
      </c>
      <c r="SB24" s="508">
        <f>'Proy 2022 vs 2019'!CP23*SD$4</f>
        <v>10375.677659999999</v>
      </c>
      <c r="SC24" s="581"/>
      <c r="SD24" s="580">
        <f>SC24/SA24</f>
        <v>0</v>
      </c>
      <c r="SE24" s="508">
        <f>'Proy 2022 vs 2019'!CO23*SH$4</f>
        <v>10526.049800000003</v>
      </c>
      <c r="SF24" s="508">
        <f>'Proy 2022 vs 2019'!CP23*SH$4</f>
        <v>12104.957270000003</v>
      </c>
      <c r="SG24" s="581"/>
      <c r="SH24" s="580">
        <f>SG24/SE24</f>
        <v>0</v>
      </c>
      <c r="SI24" s="508">
        <f>'Proy 2022 vs 2019'!CO23*SL$4</f>
        <v>12029.771200000001</v>
      </c>
      <c r="SJ24" s="508">
        <f>'Proy 2022 vs 2019'!CP23*SL$4</f>
        <v>13834.23688</v>
      </c>
      <c r="SK24" s="581"/>
      <c r="SL24" s="580">
        <f>SK24/SI24</f>
        <v>0</v>
      </c>
      <c r="SM24" s="508">
        <f>'Proy 2022 vs 2019'!CO23*SP$4</f>
        <v>16540.935400000002</v>
      </c>
      <c r="SN24" s="508">
        <f>'Proy 2022 vs 2019'!CP23*SP$4</f>
        <v>19022.075710000001</v>
      </c>
      <c r="SO24" s="581"/>
      <c r="SP24" s="580">
        <f>SO24/SM24</f>
        <v>0</v>
      </c>
      <c r="SQ24" s="494">
        <f>RO24+RS24+RW24+SA24+SE24+SI24+SM24</f>
        <v>75186.070000000007</v>
      </c>
      <c r="SR24" s="489">
        <f>RP24+RT24+RX24+SB24+SF24+SJ24+SN24</f>
        <v>86463.980500000005</v>
      </c>
      <c r="SS24" s="671">
        <f>RQ24+RU24+RY24+SC24+SG24+SK24+SO24</f>
        <v>0</v>
      </c>
      <c r="ST24" s="663">
        <f>SS24/SQ24</f>
        <v>0</v>
      </c>
      <c r="SU24" s="508">
        <f>'Proy 2022 vs 2019'!CT23*SX$4</f>
        <v>11528.784</v>
      </c>
      <c r="SV24" s="508">
        <f>'Proy 2022 vs 2019'!CU23*SX$4</f>
        <v>11874.647519999999</v>
      </c>
      <c r="SW24" s="581"/>
      <c r="SX24" s="580">
        <f>SW24/SU24</f>
        <v>0</v>
      </c>
      <c r="SY24" s="508">
        <f>'Proy 2022 vs 2019'!CT23*TB$4</f>
        <v>11528.784</v>
      </c>
      <c r="SZ24" s="508">
        <f>'Proy 2022 vs 2019'!CU23*TB$4</f>
        <v>11874.647519999999</v>
      </c>
      <c r="TA24" s="581"/>
      <c r="TB24" s="580">
        <f>TA24/SY24</f>
        <v>0</v>
      </c>
      <c r="TC24" s="508">
        <f>'Proy 2022 vs 2019'!CT23*TF$4</f>
        <v>11528.784</v>
      </c>
      <c r="TD24" s="508">
        <f>'Proy 2022 vs 2019'!CU23*TF$4</f>
        <v>11874.647519999999</v>
      </c>
      <c r="TE24" s="581"/>
      <c r="TF24" s="580">
        <f>TE24/TC24</f>
        <v>0</v>
      </c>
      <c r="TG24" s="508">
        <f>'Proy 2022 vs 2019'!CT23*TJ$4</f>
        <v>11528.784</v>
      </c>
      <c r="TH24" s="508">
        <f>'Proy 2022 vs 2019'!CU23*TJ$4</f>
        <v>11874.647519999999</v>
      </c>
      <c r="TI24" s="581"/>
      <c r="TJ24" s="580">
        <f>TI24/TG24</f>
        <v>0</v>
      </c>
      <c r="TK24" s="508">
        <f>'Proy 2022 vs 2019'!CT23*TN$4</f>
        <v>13450.248000000001</v>
      </c>
      <c r="TL24" s="508">
        <f>'Proy 2022 vs 2019'!CU23*TN$4</f>
        <v>13853.755440000001</v>
      </c>
      <c r="TM24" s="581"/>
      <c r="TN24" s="580">
        <f>TM24/TK24</f>
        <v>0</v>
      </c>
      <c r="TO24" s="508">
        <f>'Proy 2022 vs 2019'!CT23*TR$4</f>
        <v>15371.712</v>
      </c>
      <c r="TP24" s="508">
        <f>'Proy 2022 vs 2019'!CU23*TR$4</f>
        <v>15832.863359999999</v>
      </c>
      <c r="TQ24" s="581"/>
      <c r="TR24" s="580">
        <f>TQ24/TO24</f>
        <v>0</v>
      </c>
      <c r="TS24" s="508">
        <f>'Proy 2022 vs 2019'!CT23*TV$4</f>
        <v>21136.103999999999</v>
      </c>
      <c r="TT24" s="508">
        <f>'Proy 2022 vs 2019'!CU23*TV$4</f>
        <v>21770.187119999999</v>
      </c>
      <c r="TU24" s="581"/>
      <c r="TV24" s="580">
        <f>TU24/TS24</f>
        <v>0</v>
      </c>
      <c r="TW24" s="494">
        <f>SU24+SY24+TC24+TG24+TK24+TO24+TS24</f>
        <v>96073.199999999983</v>
      </c>
      <c r="TX24" s="489">
        <f>SV24+SZ24+TD24+TH24+TL24+TP24+TT24</f>
        <v>98955.395999999993</v>
      </c>
      <c r="TY24" s="662">
        <f>SW24+TA24+TE24+TI24+TM24+TQ24+TU24</f>
        <v>0</v>
      </c>
      <c r="TZ24" s="663">
        <f>TY24/TW24</f>
        <v>0</v>
      </c>
      <c r="UA24" s="508">
        <f>'Proy 2022 vs 2019'!DD23*UD$4</f>
        <v>11693.115600000001</v>
      </c>
      <c r="UB24" s="508">
        <f>'Proy 2022 vs 2019'!DE23*UD$4</f>
        <v>10757.666351999998</v>
      </c>
      <c r="UC24" s="614"/>
      <c r="UD24" s="580">
        <f>UC24/UA24</f>
        <v>0</v>
      </c>
      <c r="UE24" s="508">
        <f>'Proy 2022 vs 2019'!DD23*UH$4</f>
        <v>11693.115600000001</v>
      </c>
      <c r="UF24" s="508">
        <f>'Proy 2022 vs 2019'!DE23*UH$4</f>
        <v>10757.666351999998</v>
      </c>
      <c r="UG24" s="581"/>
      <c r="UH24" s="580">
        <f>UG24/UE24</f>
        <v>0</v>
      </c>
      <c r="UI24" s="508">
        <f>'Proy 2022 vs 2019'!DD23*UL$4</f>
        <v>11693.115600000001</v>
      </c>
      <c r="UJ24" s="508">
        <f>'Proy 2022 vs 2019'!DE23*UL$4</f>
        <v>10757.666351999998</v>
      </c>
      <c r="UK24" s="581"/>
      <c r="UL24" s="580">
        <f>UK24/UI24</f>
        <v>0</v>
      </c>
      <c r="UM24" s="508">
        <f>'Proy 2022 vs 2019'!DD23*UP$4</f>
        <v>11693.115600000001</v>
      </c>
      <c r="UN24" s="508">
        <f>'Proy 2022 vs 2019'!DE23*UP$4</f>
        <v>10757.666351999998</v>
      </c>
      <c r="UO24" s="581"/>
      <c r="UP24" s="580">
        <f>UO24/UM24</f>
        <v>0</v>
      </c>
      <c r="UQ24" s="508">
        <f>'Proy 2022 vs 2019'!DD23*UT$4</f>
        <v>13641.968200000001</v>
      </c>
      <c r="UR24" s="508">
        <f>'Proy 2022 vs 2019'!DE23*UT$4</f>
        <v>12550.610744000001</v>
      </c>
      <c r="US24" s="581"/>
      <c r="UT24" s="580">
        <f>US24/UQ24</f>
        <v>0</v>
      </c>
      <c r="UU24" s="508">
        <f>'Proy 2022 vs 2019'!DD23*UX$4</f>
        <v>15590.820800000001</v>
      </c>
      <c r="UV24" s="508">
        <f>'Proy 2022 vs 2019'!DE23*UX$4</f>
        <v>14343.555135999999</v>
      </c>
      <c r="UW24" s="581"/>
      <c r="UX24" s="580">
        <f>UW24/UU24</f>
        <v>0</v>
      </c>
      <c r="UY24" s="508">
        <f>'Proy 2022 vs 2019'!DD23*VB$4</f>
        <v>21437.3786</v>
      </c>
      <c r="UZ24" s="508">
        <f>'Proy 2022 vs 2019'!DE23*VB$4</f>
        <v>19722.388311999999</v>
      </c>
      <c r="VA24" s="581"/>
      <c r="VB24" s="580">
        <f>VA24/UY24</f>
        <v>0</v>
      </c>
      <c r="VC24" s="494">
        <f>UA24+UE24+UI24+UM24+UQ24+UU24+UY24</f>
        <v>97442.63</v>
      </c>
      <c r="VD24" s="489">
        <f>UB24+UF24+UJ24+UN24+UR24+UV24+UZ24</f>
        <v>89647.219599999982</v>
      </c>
      <c r="VE24" s="637">
        <f>UC24+UG24+UK24+UO24+US24+UW24+VA24</f>
        <v>0</v>
      </c>
      <c r="VF24" s="639">
        <f>VE24/VC24</f>
        <v>0</v>
      </c>
      <c r="VG24" s="508">
        <f>'Proy 2022 vs 2019'!DI23*VJ$4</f>
        <v>10054.142400000001</v>
      </c>
      <c r="VH24" s="508">
        <f>'Proy 2022 vs 2019'!DJ23*VJ$4</f>
        <v>14799.697612799999</v>
      </c>
      <c r="VI24" s="581"/>
      <c r="VJ24" s="580">
        <f>VI24/VG24</f>
        <v>0</v>
      </c>
      <c r="VK24" s="508">
        <f>'Proy 2022 vs 2019'!DI23*VN$4</f>
        <v>10054.142400000001</v>
      </c>
      <c r="VL24" s="508">
        <f>'Proy 2022 vs 2019'!DJ23*VN$4</f>
        <v>14799.697612799999</v>
      </c>
      <c r="VM24" s="581"/>
      <c r="VN24" s="580">
        <f>VM24/VK24</f>
        <v>0</v>
      </c>
      <c r="VO24" s="508">
        <f>'Proy 2022 vs 2019'!DI23*VR$4</f>
        <v>10054.142400000001</v>
      </c>
      <c r="VP24" s="508">
        <f>'Proy 2022 vs 2019'!DJ23*VR$4</f>
        <v>14799.697612799999</v>
      </c>
      <c r="VQ24" s="581"/>
      <c r="VR24" s="580">
        <f>VQ24/VO24</f>
        <v>0</v>
      </c>
      <c r="VS24" s="508">
        <f>'Proy 2022 vs 2019'!DI23*VV$4</f>
        <v>10054.142400000001</v>
      </c>
      <c r="VT24" s="508">
        <f>'Proy 2022 vs 2019'!DJ23*VV$4</f>
        <v>14799.697612799999</v>
      </c>
      <c r="VU24" s="581"/>
      <c r="VV24" s="580">
        <f>VU24/VS24</f>
        <v>0</v>
      </c>
      <c r="VW24" s="508">
        <f>'Proy 2022 vs 2019'!DI23*VZ$4</f>
        <v>11729.832800000002</v>
      </c>
      <c r="VX24" s="508">
        <f>'Proy 2022 vs 2019'!DJ23*VZ$4</f>
        <v>17266.313881600003</v>
      </c>
      <c r="VY24" s="581"/>
      <c r="VZ24" s="580">
        <f>VY24/VW24</f>
        <v>0</v>
      </c>
      <c r="WA24" s="508">
        <f>'Proy 2022 vs 2019'!DI23*WD$4</f>
        <v>13405.523200000001</v>
      </c>
      <c r="WB24" s="508">
        <f>'Proy 2022 vs 2019'!DJ23*WD$4</f>
        <v>19732.9301504</v>
      </c>
      <c r="WC24" s="581"/>
      <c r="WD24" s="580">
        <f>WC24/WA24</f>
        <v>0</v>
      </c>
      <c r="WE24" s="508">
        <f>'Proy 2022 vs 2019'!DI23*WH$4</f>
        <v>18432.594400000002</v>
      </c>
      <c r="WF24" s="508">
        <f>'Proy 2022 vs 2019'!DJ23*WH$4</f>
        <v>27132.778956800001</v>
      </c>
      <c r="WG24" s="581"/>
      <c r="WH24" s="580">
        <f>WG24/WE24</f>
        <v>0</v>
      </c>
      <c r="WI24" s="494">
        <f>VG24+VK24+VO24+VS24+VW24+WA24+WE24</f>
        <v>83784.520000000019</v>
      </c>
      <c r="WJ24" s="489">
        <f>VH24+VL24+VP24+VT24+VX24+WB24+WF24</f>
        <v>123330.81344</v>
      </c>
      <c r="WK24" s="643">
        <f>VI24+VM24+VQ24+VU24+VY24+WC24+WG24</f>
        <v>0</v>
      </c>
      <c r="WL24" s="639">
        <f>WK24/WI24</f>
        <v>0</v>
      </c>
      <c r="WM24" s="508">
        <f>'Proy 2022 vs 2019'!DN23*WP$4</f>
        <v>7972.5635999999995</v>
      </c>
      <c r="WN24" s="508">
        <f>'Proy 2022 vs 2019'!DO23*WP$4</f>
        <v>9168.4481399999986</v>
      </c>
      <c r="WO24" s="581"/>
      <c r="WP24" s="580">
        <f>WO24/WM24</f>
        <v>0</v>
      </c>
      <c r="WQ24" s="508">
        <f>'Proy 2022 vs 2019'!DN23*WT$4</f>
        <v>7972.5635999999995</v>
      </c>
      <c r="WR24" s="508">
        <f>'Proy 2022 vs 2019'!DO23*WT$4</f>
        <v>9168.4481399999986</v>
      </c>
      <c r="WS24" s="581"/>
      <c r="WT24" s="580">
        <f>WS24/WQ24</f>
        <v>0</v>
      </c>
      <c r="WU24" s="508">
        <f>'Proy 2022 vs 2019'!DN23*WX$4</f>
        <v>7972.5635999999995</v>
      </c>
      <c r="WV24" s="508">
        <f>'Proy 2022 vs 2019'!DO23*WX$4</f>
        <v>9168.4481399999986</v>
      </c>
      <c r="WW24" s="581"/>
      <c r="WX24" s="580">
        <f>WW24/WU24</f>
        <v>0</v>
      </c>
      <c r="WY24" s="508">
        <f>'Proy 2022 vs 2019'!DN23*XB$4</f>
        <v>7972.5635999999995</v>
      </c>
      <c r="WZ24" s="508">
        <f>'Proy 2022 vs 2019'!DO23*XB$4</f>
        <v>9168.4481399999986</v>
      </c>
      <c r="XA24" s="581"/>
      <c r="XB24" s="580">
        <f>XA24/WY24</f>
        <v>0</v>
      </c>
      <c r="XC24" s="508">
        <f>'Proy 2022 vs 2019'!DN23*XF$4</f>
        <v>9301.3242000000009</v>
      </c>
      <c r="XD24" s="508">
        <f>'Proy 2022 vs 2019'!DO23*XF$4</f>
        <v>10696.52283</v>
      </c>
      <c r="XE24" s="581"/>
      <c r="XF24" s="580">
        <f>XE24/XC24</f>
        <v>0</v>
      </c>
      <c r="XG24" s="508">
        <f>'Proy 2022 vs 2019'!DN23*XJ$4</f>
        <v>10630.084800000001</v>
      </c>
      <c r="XH24" s="508">
        <f>'Proy 2022 vs 2019'!DO23*XJ$4</f>
        <v>12224.597519999999</v>
      </c>
      <c r="XI24" s="581"/>
      <c r="XJ24" s="580">
        <f>XI24/XG24</f>
        <v>0</v>
      </c>
      <c r="XK24" s="508">
        <f>'Proy 2022 vs 2019'!DN23*XN$4</f>
        <v>14616.366599999999</v>
      </c>
      <c r="XL24" s="508">
        <f>'Proy 2022 vs 2019'!DO23*XN$4</f>
        <v>16808.82159</v>
      </c>
      <c r="XM24" s="581"/>
      <c r="XN24" s="580">
        <f>XM24/XK24</f>
        <v>0</v>
      </c>
      <c r="XO24" s="494">
        <f>WM24+WQ24+WU24+WY24+XC24+XG24+XK24</f>
        <v>66438.03</v>
      </c>
      <c r="XP24" s="489">
        <f>WN24+WR24+WV24+WZ24+XD24+XH24+XL24</f>
        <v>76403.734499999991</v>
      </c>
      <c r="XQ24" s="643">
        <f>WO24+WS24+WW24+XA24+XE24+XI24+XM24</f>
        <v>0</v>
      </c>
      <c r="XR24" s="639">
        <f>XQ24/XO24</f>
        <v>0</v>
      </c>
      <c r="XS24" s="508">
        <f>'Proy 2022 vs 2019'!DS23*XV$4</f>
        <v>8367.3996000000006</v>
      </c>
      <c r="XT24" s="508">
        <f>'Proy 2022 vs 2019'!DT23*XV$4</f>
        <v>9622.5095399999991</v>
      </c>
      <c r="XU24" s="581"/>
      <c r="XV24" s="580">
        <f>XU24/XS24</f>
        <v>0</v>
      </c>
      <c r="XW24" s="508">
        <f>'Proy 2022 vs 2019'!DS23*XZ$4</f>
        <v>8367.3996000000006</v>
      </c>
      <c r="XX24" s="508">
        <f>'Proy 2022 vs 2019'!DT23*XZ$4</f>
        <v>9622.5095399999991</v>
      </c>
      <c r="XY24" s="581"/>
      <c r="XZ24" s="580">
        <f>XY24/XW24</f>
        <v>0</v>
      </c>
      <c r="YA24" s="508">
        <f>'Proy 2022 vs 2019'!DS23*YD$4</f>
        <v>8367.3996000000006</v>
      </c>
      <c r="YB24" s="508">
        <f>'Proy 2022 vs 2019'!DT23*YD$4</f>
        <v>9622.5095399999991</v>
      </c>
      <c r="YC24" s="581"/>
      <c r="YD24" s="580">
        <f>YC24/YA24</f>
        <v>0</v>
      </c>
      <c r="YE24" s="508">
        <f>'Proy 2022 vs 2019'!DS23*YH$4</f>
        <v>8367.3996000000006</v>
      </c>
      <c r="YF24" s="508">
        <f>'Proy 2022 vs 2019'!DT23*YH$4</f>
        <v>9622.5095399999991</v>
      </c>
      <c r="YG24" s="581"/>
      <c r="YH24" s="580">
        <f>YG24/YE24</f>
        <v>0</v>
      </c>
      <c r="YI24" s="508">
        <f>'Proy 2022 vs 2019'!DS23*YL$4</f>
        <v>9761.9662000000008</v>
      </c>
      <c r="YJ24" s="508">
        <f>'Proy 2022 vs 2019'!DT23*YL$4</f>
        <v>11226.261130000001</v>
      </c>
      <c r="YK24" s="581"/>
      <c r="YL24" s="580">
        <f>YK24/YI24</f>
        <v>0</v>
      </c>
      <c r="YM24" s="508">
        <f>'Proy 2022 vs 2019'!DS23*YP$4</f>
        <v>11156.532800000001</v>
      </c>
      <c r="YN24" s="508">
        <f>'Proy 2022 vs 2019'!DT23*YP$4</f>
        <v>12830.012719999999</v>
      </c>
      <c r="YO24" s="581"/>
      <c r="YP24" s="580">
        <f>YO24/YM24</f>
        <v>0</v>
      </c>
      <c r="YQ24" s="508">
        <f>'Proy 2022 vs 2019'!DS23*YT$4</f>
        <v>15340.232600000001</v>
      </c>
      <c r="YR24" s="508">
        <f>'Proy 2022 vs 2019'!DT23*YT$4</f>
        <v>17641.267489999998</v>
      </c>
      <c r="YS24" s="581"/>
      <c r="YT24" s="580">
        <f>YS24/YQ24</f>
        <v>0</v>
      </c>
      <c r="YU24" s="494">
        <f>XS24+XW24+YA24+YE24+YI24+YM24+YQ24</f>
        <v>69728.33</v>
      </c>
      <c r="YV24" s="489">
        <f>XT24+XX24+YB24+YF24+YJ24+YN24+YR24</f>
        <v>80187.579499999993</v>
      </c>
      <c r="YW24" s="648">
        <f>XU24+XY24+YC24+YG24+YK24+YO24+YS24</f>
        <v>0</v>
      </c>
      <c r="YX24" s="639">
        <f>YW24/YU24</f>
        <v>0</v>
      </c>
      <c r="YY24" s="710">
        <f>'Proy 2022 vs 2019'!EC23*ZB$4</f>
        <v>11486.7948</v>
      </c>
      <c r="YZ24" s="710">
        <f>'Proy 2022 vs 2019'!ED23*ZB$4</f>
        <v>11486.7948</v>
      </c>
      <c r="ZA24" s="614"/>
      <c r="ZB24" s="580">
        <f>ZA24/YY24</f>
        <v>0</v>
      </c>
      <c r="ZC24" s="508">
        <f>'Proy 2022 vs 2019'!EC23*ZF$4</f>
        <v>11486.7948</v>
      </c>
      <c r="ZD24" s="508">
        <f>'Proy 2022 vs 2019'!ED23*ZF$4</f>
        <v>11486.7948</v>
      </c>
      <c r="ZE24" s="614"/>
      <c r="ZF24" s="580">
        <f>ZE24/ZC24</f>
        <v>0</v>
      </c>
      <c r="ZG24" s="508">
        <f>'Proy 2022 vs 2019'!EC23*ZJ$4</f>
        <v>11486.7948</v>
      </c>
      <c r="ZH24" s="508">
        <f>'Proy 2022 vs 2019'!ED23*ZJ$4</f>
        <v>11486.7948</v>
      </c>
      <c r="ZI24" s="614"/>
      <c r="ZJ24" s="580">
        <f>ZI24/ZG24</f>
        <v>0</v>
      </c>
      <c r="ZK24" s="508">
        <f>'Proy 2022 vs 2019'!EC23*ZN$4</f>
        <v>11486.7948</v>
      </c>
      <c r="ZL24" s="508">
        <f>'Proy 2022 vs 2019'!ED23*ZN$4</f>
        <v>11486.7948</v>
      </c>
      <c r="ZM24" s="614"/>
      <c r="ZN24" s="580">
        <f>ZM24/ZK24</f>
        <v>0</v>
      </c>
      <c r="ZO24" s="508">
        <f>'Proy 2022 vs 2019'!EC23*ZR$4</f>
        <v>13401.2606</v>
      </c>
      <c r="ZP24" s="508">
        <f>'Proy 2022 vs 2019'!ED23*ZR$4</f>
        <v>13401.2606</v>
      </c>
      <c r="ZQ24" s="614"/>
      <c r="ZR24" s="580">
        <f>ZQ24/ZO24</f>
        <v>0</v>
      </c>
      <c r="ZS24" s="508">
        <f>'Proy 2022 vs 2019'!EC23*ZV$4</f>
        <v>15315.7264</v>
      </c>
      <c r="ZT24" s="508">
        <f>'Proy 2022 vs 2019'!ED23*ZV$4</f>
        <v>15315.7264</v>
      </c>
      <c r="ZU24" s="614"/>
      <c r="ZV24" s="580">
        <f>ZU24/ZS24</f>
        <v>0</v>
      </c>
      <c r="ZW24" s="508">
        <f>'Proy 2022 vs 2019'!EC23*ZZ$4</f>
        <v>21059.123799999998</v>
      </c>
      <c r="ZX24" s="508">
        <f>'Proy 2022 vs 2019'!ED23*ZZ$4</f>
        <v>21059.123799999998</v>
      </c>
      <c r="ZY24" s="614"/>
      <c r="ZZ24" s="580">
        <f>ZY24/ZW24</f>
        <v>0</v>
      </c>
      <c r="AAA24" s="494">
        <f>YY24+ZC24+ZG24+ZK24+ZO24+ZS24+ZW24</f>
        <v>95723.290000000008</v>
      </c>
      <c r="AAB24" s="489">
        <f>YZ24+ZD24+ZH24+ZL24+ZP24+ZT24+ZX24</f>
        <v>95723.290000000008</v>
      </c>
      <c r="AAC24" s="607">
        <f>ZA24+ZE24+ZI24+ZM24+ZQ24+ZU24+ZY24</f>
        <v>0</v>
      </c>
      <c r="AAD24" s="590">
        <f>AAC24/AAA24</f>
        <v>0</v>
      </c>
      <c r="AAE24" s="508">
        <f>'Proy 2022 vs 2019'!EH23*AAH$4</f>
        <v>9498.6396000000004</v>
      </c>
      <c r="AAF24" s="508">
        <f>'Proy 2022 vs 2019'!EI23*AAH$4</f>
        <v>9498.6396000000004</v>
      </c>
      <c r="AAG24" s="581"/>
      <c r="AAH24" s="580">
        <f>AAG24/AAE24</f>
        <v>0</v>
      </c>
      <c r="AAI24" s="508">
        <f>'Proy 2022 vs 2019'!EH23*AAL$4</f>
        <v>9498.6396000000004</v>
      </c>
      <c r="AAJ24" s="508">
        <f>'Proy 2022 vs 2019'!EI23*AAL$4</f>
        <v>9498.6396000000004</v>
      </c>
      <c r="AAK24" s="581"/>
      <c r="AAL24" s="580">
        <f>AAK24/AAI24</f>
        <v>0</v>
      </c>
      <c r="AAM24" s="508">
        <f>'Proy 2022 vs 2019'!EH23*AAP$4</f>
        <v>9498.6396000000004</v>
      </c>
      <c r="AAN24" s="508">
        <f>'Proy 2022 vs 2019'!EI23*AAP$4</f>
        <v>9498.6396000000004</v>
      </c>
      <c r="AAO24" s="581"/>
      <c r="AAP24" s="580">
        <f>AAO24/AAM24</f>
        <v>0</v>
      </c>
      <c r="AAQ24" s="508">
        <f>'Proy 2022 vs 2019'!EH23*AAT$4</f>
        <v>9498.6396000000004</v>
      </c>
      <c r="AAR24" s="508">
        <f>'Proy 2022 vs 2019'!EI23*AAT$4</f>
        <v>9498.6396000000004</v>
      </c>
      <c r="AAS24" s="581"/>
      <c r="AAT24" s="580">
        <f>AAS24/AAQ24</f>
        <v>0</v>
      </c>
      <c r="AAU24" s="508">
        <f>'Proy 2022 vs 2019'!EH23*AAX$4</f>
        <v>11081.746200000001</v>
      </c>
      <c r="AAV24" s="508">
        <f>'Proy 2022 vs 2019'!EI23*AAX$4</f>
        <v>11081.746200000001</v>
      </c>
      <c r="AAW24" s="581"/>
      <c r="AAX24" s="580">
        <f>AAW24/AAU24</f>
        <v>0</v>
      </c>
      <c r="AAY24" s="508">
        <f>'Proy 2022 vs 2019'!EH23*ABB$4</f>
        <v>12664.852800000001</v>
      </c>
      <c r="AAZ24" s="508">
        <f>'Proy 2022 vs 2019'!EI23*ABB$4</f>
        <v>12664.852800000001</v>
      </c>
      <c r="ABA24" s="581"/>
      <c r="ABB24" s="580">
        <f>ABA24/AAY24</f>
        <v>0</v>
      </c>
      <c r="ABC24" s="508">
        <f>'Proy 2022 vs 2019'!EH23*ABF$4</f>
        <v>17414.172600000002</v>
      </c>
      <c r="ABD24" s="508">
        <f>'Proy 2022 vs 2019'!EI23*ABF$4</f>
        <v>17414.172600000002</v>
      </c>
      <c r="ABE24" s="581"/>
      <c r="ABF24" s="580">
        <f>ABE24/ABC24</f>
        <v>0</v>
      </c>
      <c r="ABG24" s="494">
        <f>AAE24+AAI24+AAM24+AAQ24+AAU24+AAY24+ABC24</f>
        <v>79155.33</v>
      </c>
      <c r="ABH24" s="489">
        <f>AAF24+AAJ24+AAN24+AAR24+AAV24+AAZ24+ABD24</f>
        <v>79155.33</v>
      </c>
      <c r="ABI24" s="608">
        <f>AAG24+AAK24+AAO24+AAS24+AAW24+ABA24+ABE24</f>
        <v>0</v>
      </c>
      <c r="ABJ24" s="590">
        <f>ABI24/ABG24</f>
        <v>0</v>
      </c>
      <c r="ABK24" s="508">
        <f>'Proy 2022 vs 2019'!EM23*ABN$4</f>
        <v>9632.4539999999997</v>
      </c>
      <c r="ABL24" s="508">
        <f>'Proy 2022 vs 2019'!EN23*ABN$4</f>
        <v>7513.31412</v>
      </c>
      <c r="ABM24" s="581"/>
      <c r="ABN24" s="580">
        <f>ABM24/ABK24</f>
        <v>0</v>
      </c>
      <c r="ABO24" s="508">
        <f>'Proy 2022 vs 2019'!EM23*ABR$4</f>
        <v>9632.4539999999997</v>
      </c>
      <c r="ABP24" s="508">
        <f>'Proy 2022 vs 2019'!EN23*ABR$4</f>
        <v>7513.31412</v>
      </c>
      <c r="ABQ24" s="581"/>
      <c r="ABR24" s="580">
        <f>ABQ24/ABO24</f>
        <v>0</v>
      </c>
      <c r="ABS24" s="508">
        <f>'Proy 2022 vs 2019'!EM23*ABV$4</f>
        <v>9632.4539999999997</v>
      </c>
      <c r="ABT24" s="508">
        <f>'Proy 2022 vs 2019'!EN23*ABV$4</f>
        <v>7513.31412</v>
      </c>
      <c r="ABU24" s="581"/>
      <c r="ABV24" s="580">
        <f>ABU24/ABS24</f>
        <v>0</v>
      </c>
      <c r="ABW24" s="508">
        <f>'Proy 2022 vs 2019'!EM23*ABZ$4</f>
        <v>9632.4539999999997</v>
      </c>
      <c r="ABX24" s="508">
        <f>'Proy 2022 vs 2019'!EN23*ABZ$4</f>
        <v>7513.31412</v>
      </c>
      <c r="ABY24" s="581"/>
      <c r="ABZ24" s="580">
        <f>ABY24/ABW24</f>
        <v>0</v>
      </c>
      <c r="ACA24" s="508">
        <f>'Proy 2022 vs 2019'!EM23*ACD$4</f>
        <v>11237.863000000001</v>
      </c>
      <c r="ACB24" s="508">
        <f>'Proy 2022 vs 2019'!EN23*ACD$4</f>
        <v>8765.5331400000014</v>
      </c>
      <c r="ACC24" s="581"/>
      <c r="ACD24" s="580">
        <f>ACC24/ACA24</f>
        <v>0</v>
      </c>
      <c r="ACE24" s="508">
        <f>'Proy 2022 vs 2019'!EM23*ACH$4</f>
        <v>12843.271999999999</v>
      </c>
      <c r="ACF24" s="508">
        <f>'Proy 2022 vs 2019'!EN23*ACH$4</f>
        <v>10017.75216</v>
      </c>
      <c r="ACG24" s="581"/>
      <c r="ACH24" s="580">
        <f>ACG24/ACE24</f>
        <v>0</v>
      </c>
      <c r="ACI24" s="508">
        <f>'Proy 2022 vs 2019'!EM23*ACL$4</f>
        <v>17659.499</v>
      </c>
      <c r="ACJ24" s="508">
        <f>'Proy 2022 vs 2019'!EN23*ACL$4</f>
        <v>13774.40922</v>
      </c>
      <c r="ACK24" s="581"/>
      <c r="ACL24" s="580">
        <f>ACK24/ACI24</f>
        <v>0</v>
      </c>
      <c r="ACM24" s="494">
        <f>ABK24+ABO24+ABS24+ABW24+ACA24+ACE24+ACI24</f>
        <v>80270.45</v>
      </c>
      <c r="ACN24" s="489">
        <f>ABL24+ABP24+ABT24+ABX24+ACB24+ACF24+ACJ24</f>
        <v>62610.951000000001</v>
      </c>
      <c r="ACO24" s="608">
        <f>ABM24+ABQ24+ABU24+ABY24+ACC24+ACG24+ACK24</f>
        <v>0</v>
      </c>
      <c r="ACP24" s="590">
        <f>ACO24/ACM24</f>
        <v>0</v>
      </c>
      <c r="ACQ24" s="508">
        <f>'Proy 2022 vs 2019'!ER23*ACT$4</f>
        <v>9560.16</v>
      </c>
      <c r="ACR24" s="508">
        <f>'Proy 2022 vs 2019'!ES23*ACT$4</f>
        <v>7456.9247999999998</v>
      </c>
      <c r="ACS24" s="581"/>
      <c r="ACT24" s="580">
        <f>ACS24/ACQ24</f>
        <v>0</v>
      </c>
      <c r="ACU24" s="508">
        <f>'Proy 2022 vs 2019'!ER23*ACX$4</f>
        <v>9560.16</v>
      </c>
      <c r="ACV24" s="508">
        <f>'Proy 2022 vs 2019'!ES23*ACX$4</f>
        <v>7456.9247999999998</v>
      </c>
      <c r="ACW24" s="581"/>
      <c r="ACX24" s="580">
        <f>ACW24/ACU24</f>
        <v>0</v>
      </c>
      <c r="ACY24" s="508">
        <f>'Proy 2022 vs 2019'!ER23*ADB$4</f>
        <v>9560.16</v>
      </c>
      <c r="ACZ24" s="508">
        <f>'Proy 2022 vs 2019'!ES23*ADB$4</f>
        <v>7456.9247999999998</v>
      </c>
      <c r="ADA24" s="581"/>
      <c r="ADB24" s="580">
        <f>ADA24/ACY24</f>
        <v>0</v>
      </c>
      <c r="ADC24" s="508">
        <f>'Proy 2022 vs 2019'!ER23*ADF$4</f>
        <v>9560.16</v>
      </c>
      <c r="ADD24" s="508">
        <f>'Proy 2022 vs 2019'!ES23*ADF$4</f>
        <v>7456.9247999999998</v>
      </c>
      <c r="ADE24" s="581"/>
      <c r="ADF24" s="580">
        <f>ADE24/ADC24</f>
        <v>0</v>
      </c>
      <c r="ADG24" s="508">
        <f>'Proy 2022 vs 2019'!ER23*ADJ$4</f>
        <v>11153.52</v>
      </c>
      <c r="ADH24" s="508">
        <f>'Proy 2022 vs 2019'!ES23*ADJ$4</f>
        <v>8699.7456000000002</v>
      </c>
      <c r="ADI24" s="581"/>
      <c r="ADJ24" s="580">
        <f>ADI24/ADG24</f>
        <v>0</v>
      </c>
      <c r="ADK24" s="508">
        <f>'Proy 2022 vs 2019'!ER23*ADN$4</f>
        <v>12746.880000000001</v>
      </c>
      <c r="ADL24" s="508">
        <f>'Proy 2022 vs 2019'!ES23*ADN$4</f>
        <v>9942.5663999999997</v>
      </c>
      <c r="ADM24" s="581"/>
      <c r="ADN24" s="580">
        <f>ADM24/ADK24</f>
        <v>0</v>
      </c>
      <c r="ADO24" s="508">
        <f>'Proy 2022 vs 2019'!ER23*ADR$4</f>
        <v>17526.96</v>
      </c>
      <c r="ADP24" s="508">
        <f>'Proy 2022 vs 2019'!ES23*ADR$4</f>
        <v>13671.0288</v>
      </c>
      <c r="ADQ24" s="581"/>
      <c r="ADR24" s="580">
        <f>ADQ24/ADO24</f>
        <v>0</v>
      </c>
      <c r="ADS24" s="494">
        <f>ACQ24+ACU24+ACY24+ADC24+ADG24+ADK24+ADO24</f>
        <v>79668</v>
      </c>
      <c r="ADT24" s="489">
        <f>ACR24+ACV24+ACZ24+ADD24+ADH24+ADL24+ADP24</f>
        <v>62141.039999999994</v>
      </c>
      <c r="ADU24" s="589">
        <f>ACS24+ACW24+ADA24+ADE24+ADI24+ADM24+ADQ24</f>
        <v>0</v>
      </c>
      <c r="ADV24" s="590">
        <f>ADU24/ADS24</f>
        <v>0</v>
      </c>
      <c r="ADW24" s="508">
        <f>'Proy 2022 vs 2019'!EW23*ADZ$4</f>
        <v>8800.482</v>
      </c>
      <c r="ADX24" s="508">
        <f>'Proy 2022 vs 2019'!EX23*ADZ$4</f>
        <v>6864.3759600000012</v>
      </c>
      <c r="ADY24" s="581"/>
      <c r="ADZ24" s="580">
        <f>ADY24/ADW24</f>
        <v>0</v>
      </c>
      <c r="AEA24" s="508">
        <f>'Proy 2022 vs 2019'!EW23*AED$4</f>
        <v>8800.482</v>
      </c>
      <c r="AEB24" s="508">
        <f>'Proy 2022 vs 2019'!EX23*AED$4</f>
        <v>6864.3759600000012</v>
      </c>
      <c r="AEC24" s="581"/>
      <c r="AED24" s="580">
        <f>AEC24/AEA24</f>
        <v>0</v>
      </c>
      <c r="AEE24" s="508">
        <f>'Proy 2022 vs 2019'!EW23*AEH$4</f>
        <v>8800.482</v>
      </c>
      <c r="AEF24" s="508">
        <f>'Proy 2022 vs 2019'!EX23*AEH$4</f>
        <v>6864.3759600000012</v>
      </c>
      <c r="AEG24" s="581"/>
      <c r="AEH24" s="580">
        <f>AEG24/AEE24</f>
        <v>0</v>
      </c>
      <c r="AEI24" s="508">
        <f>'Proy 2022 vs 2019'!EW23*AEL$4</f>
        <v>8800.482</v>
      </c>
      <c r="AEJ24" s="508">
        <f>'Proy 2022 vs 2019'!EX23*AEL$4</f>
        <v>6864.3759600000012</v>
      </c>
      <c r="AEK24" s="581"/>
      <c r="AEL24" s="580">
        <f>AEK24/AEI24</f>
        <v>0</v>
      </c>
      <c r="AEM24" s="508">
        <f>'Proy 2022 vs 2019'!EW23*AEP$4</f>
        <v>10267.229000000001</v>
      </c>
      <c r="AEN24" s="508">
        <f>'Proy 2022 vs 2019'!EX23*AEP$4</f>
        <v>8008.4386200000017</v>
      </c>
      <c r="AEO24" s="581"/>
      <c r="AEP24" s="580">
        <f>AEO24/AEM24</f>
        <v>0</v>
      </c>
      <c r="AEQ24" s="508">
        <f>'Proy 2022 vs 2019'!EW23*AET$4</f>
        <v>11733.976000000001</v>
      </c>
      <c r="AER24" s="508">
        <f>'Proy 2022 vs 2019'!EX23*AET$4</f>
        <v>9152.5012800000022</v>
      </c>
      <c r="AES24" s="581"/>
      <c r="AET24" s="580">
        <f>AES24/AEQ24</f>
        <v>0</v>
      </c>
      <c r="AEU24" s="508">
        <f>'Proy 2022 vs 2019'!EW23*AEX$4</f>
        <v>16134.217000000001</v>
      </c>
      <c r="AEV24" s="508">
        <f>'Proy 2022 vs 2019'!EX23*AEX$4</f>
        <v>12584.689260000003</v>
      </c>
      <c r="AEW24" s="581"/>
      <c r="AEX24" s="580">
        <f>AEW24/AEU24</f>
        <v>0</v>
      </c>
      <c r="AEY24" s="494">
        <f>ADW24+AEA24+AEE24+AEI24+AEM24+AEQ24+AEU24</f>
        <v>73337.350000000006</v>
      </c>
      <c r="AEZ24" s="489">
        <f>ADX24+AEB24+AEF24+AEJ24+AEN24+AER24+AEV24</f>
        <v>57203.133000000016</v>
      </c>
      <c r="AFA24" s="589">
        <f>ADY24+AEC24+AEG24+AEK24+AEO24+AES24+AEW24</f>
        <v>0</v>
      </c>
      <c r="AFB24" s="590">
        <f>AFA24/AEY24</f>
        <v>0</v>
      </c>
      <c r="AFC24" s="508">
        <f>'Proy 2022 vs 2019'!FG23*AFF$4</f>
        <v>8320.4627999999993</v>
      </c>
      <c r="AFD24" s="508">
        <f>'Proy 2022 vs 2019'!FH23*AFF$4</f>
        <v>8403.6674280000007</v>
      </c>
      <c r="AFE24" s="614"/>
      <c r="AFF24" s="580">
        <f>AFE24/AFC24</f>
        <v>0</v>
      </c>
      <c r="AFG24" s="508">
        <f>'Proy 2022 vs 2019'!FG23*AFJ$4</f>
        <v>8320.4627999999993</v>
      </c>
      <c r="AFH24" s="508">
        <f>'Proy 2022 vs 2019'!FH23*AFJ$4</f>
        <v>8403.6674280000007</v>
      </c>
      <c r="AFI24" s="581"/>
      <c r="AFJ24" s="580">
        <f>AFI24/AFG24</f>
        <v>0</v>
      </c>
      <c r="AFK24" s="508">
        <f>'Proy 2022 vs 2019'!FG23*AFN$4</f>
        <v>8320.4627999999993</v>
      </c>
      <c r="AFL24" s="508">
        <f>'Proy 2022 vs 2019'!FH23*AFN$4</f>
        <v>8403.6674280000007</v>
      </c>
      <c r="AFM24" s="581"/>
      <c r="AFN24" s="580">
        <f>AFM24/AFK24</f>
        <v>0</v>
      </c>
      <c r="AFO24" s="508">
        <f>'Proy 2022 vs 2019'!FG23*AFR$4</f>
        <v>8320.4627999999993</v>
      </c>
      <c r="AFP24" s="508">
        <f>'Proy 2022 vs 2019'!FH23*AFR$4</f>
        <v>8403.6674280000007</v>
      </c>
      <c r="AFQ24" s="581"/>
      <c r="AFR24" s="580">
        <f>AFQ24/AFO24</f>
        <v>0</v>
      </c>
      <c r="AFS24" s="508">
        <f>'Proy 2022 vs 2019'!FG23*AFV$4</f>
        <v>9707.2066000000013</v>
      </c>
      <c r="AFT24" s="508">
        <f>'Proy 2022 vs 2019'!FH23*AFV$4</f>
        <v>9804.2786660000002</v>
      </c>
      <c r="AFU24" s="581"/>
      <c r="AFV24" s="580">
        <f>AFU24/AFS24</f>
        <v>0</v>
      </c>
      <c r="AFW24" s="508">
        <f>'Proy 2022 vs 2019'!FG23*AFZ$4</f>
        <v>11093.9504</v>
      </c>
      <c r="AFX24" s="508">
        <f>'Proy 2022 vs 2019'!FH23*AFZ$4</f>
        <v>11204.889904</v>
      </c>
      <c r="AFY24" s="581"/>
      <c r="AFZ24" s="580">
        <f>AFY24/AFW24</f>
        <v>0</v>
      </c>
      <c r="AGA24" s="508">
        <f>'Proy 2022 vs 2019'!FG23*AGD$4</f>
        <v>15254.1818</v>
      </c>
      <c r="AGB24" s="508">
        <f>'Proy 2022 vs 2019'!FH23*AGD$4</f>
        <v>15406.723618</v>
      </c>
      <c r="AGC24" s="581"/>
      <c r="AGD24" s="580">
        <f>AGC24/AGA24</f>
        <v>0</v>
      </c>
      <c r="AGE24" s="494">
        <f>AFC24+AFG24+AFK24+AFO24+AFS24+AFW24+AGA24</f>
        <v>69337.19</v>
      </c>
      <c r="AGF24" s="489">
        <f>AFD24+AFH24+AFL24+AFP24+AFT24+AFX24+AGB24</f>
        <v>70030.561900000001</v>
      </c>
      <c r="AGG24" s="637">
        <f>AFE24+AFI24+AFM24+AFQ24+AFU24+AFY24+AGC24</f>
        <v>0</v>
      </c>
      <c r="AGH24" s="639">
        <f>AGG24/AGE24</f>
        <v>0</v>
      </c>
      <c r="AGI24" s="508">
        <f>'Proy 2022 vs 2019'!FL23*AGL$4</f>
        <v>8893.6620000000003</v>
      </c>
      <c r="AGJ24" s="508">
        <f>'Proy 2022 vs 2019'!FM23*AGL$4</f>
        <v>8982.5986200000007</v>
      </c>
      <c r="AGK24" s="581"/>
      <c r="AGL24" s="580">
        <f>AGK24/AGI24</f>
        <v>0</v>
      </c>
      <c r="AGM24" s="508">
        <f>'Proy 2022 vs 2019'!FL23*AGP$4</f>
        <v>8893.6620000000003</v>
      </c>
      <c r="AGN24" s="508">
        <f>'Proy 2022 vs 2019'!FM23*AGP$4</f>
        <v>8982.5986200000007</v>
      </c>
      <c r="AGO24" s="581"/>
      <c r="AGP24" s="580">
        <f>AGO24/AGM24</f>
        <v>0</v>
      </c>
      <c r="AGQ24" s="508">
        <f>'Proy 2022 vs 2019'!FL23*AGT$4</f>
        <v>8893.6620000000003</v>
      </c>
      <c r="AGR24" s="508">
        <f>'Proy 2022 vs 2019'!FM23*AGT$4</f>
        <v>8982.5986200000007</v>
      </c>
      <c r="AGS24" s="581"/>
      <c r="AGT24" s="580">
        <f>AGS24/AGQ24</f>
        <v>0</v>
      </c>
      <c r="AGU24" s="508">
        <f>'Proy 2022 vs 2019'!FL23*AGX$4</f>
        <v>8893.6620000000003</v>
      </c>
      <c r="AGV24" s="508">
        <f>'Proy 2022 vs 2019'!FM23*AGX$4</f>
        <v>8982.5986200000007</v>
      </c>
      <c r="AGW24" s="581"/>
      <c r="AGX24" s="580">
        <f>AGW24/AGU24</f>
        <v>0</v>
      </c>
      <c r="AGY24" s="508">
        <f>'Proy 2022 vs 2019'!FL23*AHB$4</f>
        <v>10375.939000000002</v>
      </c>
      <c r="AGZ24" s="508">
        <f>'Proy 2022 vs 2019'!FM23*AHB$4</f>
        <v>10479.698390000001</v>
      </c>
      <c r="AHA24" s="581"/>
      <c r="AHB24" s="580">
        <f>AHA24/AGY24</f>
        <v>0</v>
      </c>
      <c r="AHC24" s="508">
        <f>'Proy 2022 vs 2019'!FL23*AHF$4</f>
        <v>11858.216</v>
      </c>
      <c r="AHD24" s="508">
        <f>'Proy 2022 vs 2019'!FM23*AHF$4</f>
        <v>11976.798160000002</v>
      </c>
      <c r="AHE24" s="581"/>
      <c r="AHF24" s="580">
        <f>AHE24/AHC24</f>
        <v>0</v>
      </c>
      <c r="AHG24" s="508">
        <f>'Proy 2022 vs 2019'!FL23*AHJ$4</f>
        <v>16305.047</v>
      </c>
      <c r="AHH24" s="508">
        <f>'Proy 2022 vs 2019'!FM23*AHJ$4</f>
        <v>16468.097470000001</v>
      </c>
      <c r="AHI24" s="581"/>
      <c r="AHJ24" s="580">
        <f>AHI24/AHG24</f>
        <v>0</v>
      </c>
      <c r="AHK24" s="494">
        <f>AGI24+AGM24+AGQ24+AGU24+AGY24+AHC24+AHG24</f>
        <v>74113.850000000006</v>
      </c>
      <c r="AHL24" s="489">
        <f>AGJ24+AGN24+AGR24+AGV24+AGZ24+AHD24+AHH24</f>
        <v>74854.988500000007</v>
      </c>
      <c r="AHM24" s="643">
        <f>AGK24+AGO24+AGS24+AGW24+AHA24+AHE24+AHI24</f>
        <v>0</v>
      </c>
      <c r="AHN24" s="639">
        <f>AHM24/AHK24</f>
        <v>0</v>
      </c>
      <c r="AHO24" s="508">
        <f>'Proy 2022 vs 2019'!FQ23*AHR$4</f>
        <v>7998.9947999999986</v>
      </c>
      <c r="AHP24" s="508">
        <f>'Proy 2022 vs 2019'!FR23*AHR$4</f>
        <v>8078.984747999998</v>
      </c>
      <c r="AHQ24" s="581"/>
      <c r="AHR24" s="580">
        <f>AHQ24/AHO24</f>
        <v>0</v>
      </c>
      <c r="AHS24" s="508">
        <f>'Proy 2022 vs 2019'!FQ23*AHV$4</f>
        <v>7998.9947999999986</v>
      </c>
      <c r="AHT24" s="508">
        <f>'Proy 2022 vs 2019'!FR23*AHV$4</f>
        <v>8078.984747999998</v>
      </c>
      <c r="AHU24" s="581"/>
      <c r="AHV24" s="580">
        <f>AHU24/AHS24</f>
        <v>0</v>
      </c>
      <c r="AHW24" s="508">
        <f>'Proy 2022 vs 2019'!FQ23*AHZ$4</f>
        <v>7998.9947999999986</v>
      </c>
      <c r="AHX24" s="508">
        <f>'Proy 2022 vs 2019'!FR23*AHZ$4</f>
        <v>8078.984747999998</v>
      </c>
      <c r="AHY24" s="581"/>
      <c r="AHZ24" s="580">
        <f>AHY24/AHW24</f>
        <v>0</v>
      </c>
      <c r="AIA24" s="508">
        <f>'Proy 2022 vs 2019'!FQ23*AID$4</f>
        <v>7998.9947999999986</v>
      </c>
      <c r="AIB24" s="508">
        <f>'Proy 2022 vs 2019'!FR23*AID$4</f>
        <v>8078.984747999998</v>
      </c>
      <c r="AIC24" s="581"/>
      <c r="AID24" s="580">
        <f>AIC24/AIA24</f>
        <v>0</v>
      </c>
      <c r="AIE24" s="508">
        <f>'Proy 2022 vs 2019'!FQ23*AIH$4</f>
        <v>9332.1605999999992</v>
      </c>
      <c r="AIF24" s="508">
        <f>'Proy 2022 vs 2019'!FR23*AIH$4</f>
        <v>9425.4822059999988</v>
      </c>
      <c r="AIG24" s="581"/>
      <c r="AIH24" s="580">
        <f>AIG24/AIE24</f>
        <v>0</v>
      </c>
      <c r="AII24" s="508">
        <f>'Proy 2022 vs 2019'!FQ23*AIL$4</f>
        <v>10665.3264</v>
      </c>
      <c r="AIJ24" s="508">
        <f>'Proy 2022 vs 2019'!FR23*AIL$4</f>
        <v>10771.979663999999</v>
      </c>
      <c r="AIK24" s="581"/>
      <c r="AIL24" s="580">
        <f>AIK24/AII24</f>
        <v>0</v>
      </c>
      <c r="AIM24" s="508">
        <f>'Proy 2022 vs 2019'!FQ23*AIP$4</f>
        <v>14664.823799999998</v>
      </c>
      <c r="AIN24" s="508">
        <f>'Proy 2022 vs 2019'!FR23*AIP$4</f>
        <v>14811.472037999998</v>
      </c>
      <c r="AIO24" s="581"/>
      <c r="AIP24" s="580">
        <f>AIO24/AIM24</f>
        <v>0</v>
      </c>
      <c r="AIQ24" s="494">
        <f>AHO24+AHS24+AHW24+AIA24+AIE24+AII24+AIM24</f>
        <v>66658.289999999979</v>
      </c>
      <c r="AIR24" s="489">
        <f>AHP24+AHT24+AHX24+AIB24+AIF24+AIJ24+AIN24</f>
        <v>67324.872899999988</v>
      </c>
      <c r="AIS24" s="643">
        <f>AHQ24+AHU24+AHY24+AIC24+AIG24+AIK24+AIO24</f>
        <v>0</v>
      </c>
      <c r="AIT24" s="639">
        <f>AIS24/AIQ24</f>
        <v>0</v>
      </c>
      <c r="AIU24" s="508">
        <f>'Proy 2022 vs 2019'!FV23*AIX$4</f>
        <v>7578.7235999999994</v>
      </c>
      <c r="AIV24" s="508">
        <f>'Proy 2022 vs 2019'!FW23*AIX$4</f>
        <v>7654.5108359999995</v>
      </c>
      <c r="AIW24" s="581"/>
      <c r="AIX24" s="580">
        <f>AIW24/AIU24</f>
        <v>0</v>
      </c>
      <c r="AIY24" s="508">
        <f>'Proy 2022 vs 2019'!FV23*AJB$4</f>
        <v>7578.7235999999994</v>
      </c>
      <c r="AIZ24" s="508">
        <f>'Proy 2022 vs 2019'!FW23*AJB$4</f>
        <v>7654.5108359999995</v>
      </c>
      <c r="AJA24" s="581"/>
      <c r="AJB24" s="580">
        <f>AJA24/AIY24</f>
        <v>0</v>
      </c>
      <c r="AJC24" s="508">
        <f>'Proy 2022 vs 2019'!FV23*AJF$4</f>
        <v>7578.7235999999994</v>
      </c>
      <c r="AJD24" s="508">
        <f>'Proy 2022 vs 2019'!FW23*AJF$4</f>
        <v>7654.5108359999995</v>
      </c>
      <c r="AJE24" s="581"/>
      <c r="AJF24" s="580">
        <f>AJE24/AJC24</f>
        <v>0</v>
      </c>
      <c r="AJG24" s="508">
        <f>'Proy 2022 vs 2019'!FV23*AJJ$4</f>
        <v>7578.7235999999994</v>
      </c>
      <c r="AJH24" s="508">
        <f>'Proy 2022 vs 2019'!FW23*AJJ$4</f>
        <v>7654.5108359999995</v>
      </c>
      <c r="AJI24" s="581"/>
      <c r="AJJ24" s="580">
        <f>AJI24/AJG24</f>
        <v>0</v>
      </c>
      <c r="AJK24" s="508">
        <f>'Proy 2022 vs 2019'!FV23*AJN$4</f>
        <v>8841.8442000000014</v>
      </c>
      <c r="AJL24" s="508">
        <f>'Proy 2022 vs 2019'!FW23*AJN$4</f>
        <v>8930.2626419999997</v>
      </c>
      <c r="AJM24" s="581"/>
      <c r="AJN24" s="580">
        <f>AJM24/AJK24</f>
        <v>0</v>
      </c>
      <c r="AJO24" s="508">
        <f>'Proy 2022 vs 2019'!FV23*AJR$4</f>
        <v>10104.9648</v>
      </c>
      <c r="AJP24" s="508">
        <f>'Proy 2022 vs 2019'!FW23*AJR$4</f>
        <v>10206.014448</v>
      </c>
      <c r="AJQ24" s="581"/>
      <c r="AJR24" s="580">
        <f>AJQ24/AJO24</f>
        <v>0</v>
      </c>
      <c r="AJS24" s="508">
        <f>'Proy 2022 vs 2019'!FV23*AJV$4</f>
        <v>13894.3266</v>
      </c>
      <c r="AJT24" s="508">
        <f>'Proy 2022 vs 2019'!FW23*AJV$4</f>
        <v>14033.269865999999</v>
      </c>
      <c r="AJU24" s="581"/>
      <c r="AJV24" s="580">
        <f>AJU24/AJS24</f>
        <v>0</v>
      </c>
      <c r="AJW24" s="494">
        <f>AIU24+AIY24+AJC24+AJG24+AJK24+AJO24+AJS24</f>
        <v>63156.03</v>
      </c>
      <c r="AJX24" s="489">
        <f>AIV24+AIZ24+AJD24+AJH24+AJL24+AJP24+AJT24</f>
        <v>63787.590299999996</v>
      </c>
      <c r="AJY24" s="648">
        <f>AIW24+AJA24+AJE24+AJI24+AJM24+AJQ24+AJU24</f>
        <v>0</v>
      </c>
      <c r="AJZ24" s="639">
        <f>AJY24/AJW24</f>
        <v>0</v>
      </c>
      <c r="AKA24" s="508"/>
      <c r="AKB24" s="508"/>
      <c r="AKC24" s="614"/>
      <c r="AKD24" s="580" t="e">
        <f>AKC24/AKA24</f>
        <v>#DIV/0!</v>
      </c>
      <c r="AKE24" s="508">
        <v>7453.1232</v>
      </c>
      <c r="AKF24" s="508">
        <v>7602.1856639999996</v>
      </c>
      <c r="AKG24" s="581"/>
      <c r="AKH24" s="580">
        <f>AKG24/AKE24</f>
        <v>0</v>
      </c>
      <c r="AKI24" s="508">
        <v>7453.1232</v>
      </c>
      <c r="AKJ24" s="508">
        <v>7602.1856639999996</v>
      </c>
      <c r="AKK24" s="581"/>
      <c r="AKL24" s="580">
        <f>AKK24/AKI24</f>
        <v>0</v>
      </c>
      <c r="AKM24" s="508">
        <v>7453.1232</v>
      </c>
      <c r="AKN24" s="508">
        <v>7602.1856639999996</v>
      </c>
      <c r="AKO24" s="581"/>
      <c r="AKP24" s="580">
        <f>AKO24/AKM24</f>
        <v>0</v>
      </c>
      <c r="AKQ24" s="508">
        <v>8695.3104000000003</v>
      </c>
      <c r="AKR24" s="508">
        <v>8869.2166080000006</v>
      </c>
      <c r="AKS24" s="581"/>
      <c r="AKT24" s="580">
        <f>AKS24/AKQ24</f>
        <v>0</v>
      </c>
      <c r="AKU24" s="508">
        <v>9937.4976000000006</v>
      </c>
      <c r="AKV24" s="508">
        <v>10136.247552000001</v>
      </c>
      <c r="AKW24" s="581"/>
      <c r="AKX24" s="580">
        <f>AKW24/AKU24</f>
        <v>0</v>
      </c>
      <c r="AKY24" s="508">
        <v>13664.0592</v>
      </c>
      <c r="AKZ24" s="508">
        <v>13937.340384000001</v>
      </c>
      <c r="ALA24" s="581"/>
      <c r="ALB24" s="580">
        <f>ALA24/AKY24</f>
        <v>0</v>
      </c>
      <c r="ALC24" s="494">
        <f>AKA24+AKE24+AKI24+AKM24+AKQ24+AKU24+AKY24</f>
        <v>54656.236799999999</v>
      </c>
      <c r="ALD24" s="489">
        <f>AKB24+AKF24+AKJ24+AKN24+AKR24+AKV24+AKZ24</f>
        <v>55749.361536000004</v>
      </c>
      <c r="ALE24" s="670">
        <f>AKC24+AKG24+AKK24+AKO24+AKS24+AKW24+ALA24</f>
        <v>0</v>
      </c>
      <c r="ALF24" s="663">
        <f>ALE24/ALC24</f>
        <v>0</v>
      </c>
      <c r="ALG24" s="508">
        <v>7747.4183999999996</v>
      </c>
      <c r="ALH24" s="508">
        <v>7902.3667679999999</v>
      </c>
      <c r="ALI24" s="581"/>
      <c r="ALJ24" s="580">
        <f>ALI24/ALG24</f>
        <v>0</v>
      </c>
      <c r="ALK24" s="508">
        <v>7747.4183999999996</v>
      </c>
      <c r="ALL24" s="508">
        <v>7902.3667679999999</v>
      </c>
      <c r="ALM24" s="581"/>
      <c r="ALN24" s="580">
        <f>ALM24/ALK24</f>
        <v>0</v>
      </c>
      <c r="ALO24" s="508">
        <v>7747.4183999999996</v>
      </c>
      <c r="ALP24" s="508">
        <v>7902.3667679999999</v>
      </c>
      <c r="ALQ24" s="581"/>
      <c r="ALR24" s="580">
        <f>ALQ24/ALO24</f>
        <v>0</v>
      </c>
      <c r="ALS24" s="508">
        <v>7747.4183999999996</v>
      </c>
      <c r="ALT24" s="508">
        <v>7902.3667679999999</v>
      </c>
      <c r="ALU24" s="581"/>
      <c r="ALV24" s="580">
        <f>ALU24/ALS24</f>
        <v>0</v>
      </c>
      <c r="ALW24" s="508">
        <v>9038.6548000000003</v>
      </c>
      <c r="ALX24" s="508">
        <v>9219.4278960000011</v>
      </c>
      <c r="ALY24" s="581"/>
      <c r="ALZ24" s="580">
        <f>ALY24/ALW24</f>
        <v>0</v>
      </c>
      <c r="AMA24" s="508">
        <v>10329.8912</v>
      </c>
      <c r="AMB24" s="508">
        <v>10536.489024</v>
      </c>
      <c r="AMC24" s="581"/>
      <c r="AMD24" s="580">
        <f>AMC24/AMA24</f>
        <v>0</v>
      </c>
      <c r="AME24" s="508">
        <v>14203.600399999999</v>
      </c>
      <c r="AMF24" s="508">
        <v>14487.672408</v>
      </c>
      <c r="AMG24" s="581"/>
      <c r="AMH24" s="580">
        <f>AMG24/AME24</f>
        <v>0</v>
      </c>
      <c r="AMI24" s="494">
        <f>ALG24+ALK24+ALO24+ALS24+ALW24+AMA24+AME24</f>
        <v>64561.819999999992</v>
      </c>
      <c r="AMJ24" s="489">
        <f>ALH24+ALL24+ALP24+ALT24+ALX24+AMB24+AMF24</f>
        <v>65853.056400000001</v>
      </c>
      <c r="AMK24" s="671">
        <f>ALI24+ALM24+ALQ24+ALU24+ALY24+AMC24+AMG24</f>
        <v>0</v>
      </c>
      <c r="AML24" s="663">
        <f>AMK24/AMI24</f>
        <v>0</v>
      </c>
      <c r="AMM24" s="508">
        <v>6830.6987999999992</v>
      </c>
      <c r="AMN24" s="508">
        <v>6967.3127759999998</v>
      </c>
      <c r="AMO24" s="581"/>
      <c r="AMP24" s="580">
        <f>AMO24/AMM24</f>
        <v>0</v>
      </c>
      <c r="AMQ24" s="508">
        <v>6830.6987999999992</v>
      </c>
      <c r="AMR24" s="508">
        <v>6967.3127759999998</v>
      </c>
      <c r="AMS24" s="581"/>
      <c r="AMT24" s="580">
        <f>AMS24/AMQ24</f>
        <v>0</v>
      </c>
      <c r="AMU24" s="508">
        <v>6830.6987999999992</v>
      </c>
      <c r="AMV24" s="508">
        <v>6967.3127759999998</v>
      </c>
      <c r="AMW24" s="581"/>
      <c r="AMX24" s="580">
        <f>AMW24/AMU24</f>
        <v>0</v>
      </c>
      <c r="AMY24" s="508">
        <v>6830.6987999999992</v>
      </c>
      <c r="AMZ24" s="508">
        <v>6967.3127759999998</v>
      </c>
      <c r="ANA24" s="581"/>
      <c r="ANB24" s="580">
        <f>ANA24/AMY24</f>
        <v>0</v>
      </c>
      <c r="ANC24" s="508">
        <v>7969.1486000000004</v>
      </c>
      <c r="AND24" s="508">
        <v>8128.5315720000008</v>
      </c>
      <c r="ANE24" s="581"/>
      <c r="ANF24" s="580">
        <f>ANE24/ANC24</f>
        <v>0</v>
      </c>
      <c r="ANG24" s="508">
        <v>9107.5984000000008</v>
      </c>
      <c r="ANH24" s="508">
        <v>9289.7503680000009</v>
      </c>
      <c r="ANI24" s="581"/>
      <c r="ANJ24" s="580">
        <f>ANI24/ANG24</f>
        <v>0</v>
      </c>
      <c r="ANK24" s="508">
        <v>12522.9478</v>
      </c>
      <c r="ANL24" s="508">
        <v>12773.406756</v>
      </c>
      <c r="ANM24" s="581"/>
      <c r="ANN24" s="580">
        <f>ANM24/ANK24</f>
        <v>0</v>
      </c>
      <c r="ANO24" s="494">
        <f>AMM24+AMQ24+AMU24+AMY24+ANC24+ANG24+ANK24</f>
        <v>56922.49</v>
      </c>
      <c r="ANP24" s="489">
        <f>AMN24+AMR24+AMV24+AMZ24+AND24+ANH24+ANL24</f>
        <v>58060.939800000007</v>
      </c>
      <c r="ANQ24" s="671">
        <f>AMO24+AMS24+AMW24+ANA24+ANE24+ANI24+ANM24</f>
        <v>0</v>
      </c>
      <c r="ANR24" s="663">
        <f>ANQ24/ANO24</f>
        <v>0</v>
      </c>
      <c r="ANS24" s="508">
        <f>'Proy 2022 vs 2019'!GU23*ANV$4</f>
        <v>7982.2631999999994</v>
      </c>
      <c r="ANT24" s="508">
        <f>'Proy 2022 vs 2019'!GV23*ANV$4</f>
        <v>9419.0705759999983</v>
      </c>
      <c r="ANU24" s="581"/>
      <c r="ANV24" s="580">
        <f>ANU24/ANS24</f>
        <v>0</v>
      </c>
      <c r="ANW24" s="508">
        <f>'Proy 2022 vs 2019'!GU23*ANZ$4</f>
        <v>7982.2631999999994</v>
      </c>
      <c r="ANX24" s="508">
        <f>'Proy 2022 vs 2019'!GV23*ANZ$4</f>
        <v>9419.0705759999983</v>
      </c>
      <c r="ANY24" s="581"/>
      <c r="ANZ24" s="580">
        <f>ANY24/ANW24</f>
        <v>0</v>
      </c>
      <c r="AOA24" s="508">
        <f>'Proy 2022 vs 2019'!GU23*AOD$4</f>
        <v>7982.2631999999994</v>
      </c>
      <c r="AOB24" s="508">
        <f>'Proy 2022 vs 2019'!GV23*AOD$4</f>
        <v>9419.0705759999983</v>
      </c>
      <c r="AOC24" s="581"/>
      <c r="AOD24" s="580">
        <f>AOC24/AOA24</f>
        <v>0</v>
      </c>
      <c r="AOE24" s="508">
        <f>'Proy 2022 vs 2019'!GU23*AOH$4</f>
        <v>7982.2631999999994</v>
      </c>
      <c r="AOF24" s="508">
        <f>'Proy 2022 vs 2019'!GV23*AOH$4</f>
        <v>9419.0705759999983</v>
      </c>
      <c r="AOG24" s="581"/>
      <c r="AOH24" s="580">
        <f>AOG24/AOE24</f>
        <v>0</v>
      </c>
      <c r="AOI24" s="508">
        <f>'Proy 2022 vs 2019'!GU23*AOL$4</f>
        <v>9312.6404000000002</v>
      </c>
      <c r="AOJ24" s="508">
        <f>'Proy 2022 vs 2019'!GV23*AOL$4</f>
        <v>10988.915672000001</v>
      </c>
      <c r="AOK24" s="581"/>
      <c r="AOL24" s="580">
        <f>AOK24/AOI24</f>
        <v>0</v>
      </c>
      <c r="AOM24" s="508">
        <f>'Proy 2022 vs 2019'!GU23*AOP$4</f>
        <v>10643.017600000001</v>
      </c>
      <c r="AON24" s="508">
        <f>'Proy 2022 vs 2019'!GV23*AOP$4</f>
        <v>12558.760768</v>
      </c>
      <c r="AOO24" s="581"/>
      <c r="AOP24" s="580">
        <f>AOO24/AOM24</f>
        <v>0</v>
      </c>
      <c r="AOQ24" s="508">
        <f>'Proy 2022 vs 2019'!GU23*AOT$4</f>
        <v>14634.1492</v>
      </c>
      <c r="AOR24" s="508">
        <f>'Proy 2022 vs 2019'!GV23*AOT$4</f>
        <v>17268.296055999999</v>
      </c>
      <c r="AOS24" s="581"/>
      <c r="AOT24" s="580">
        <f>AOS24/AOQ24</f>
        <v>0</v>
      </c>
      <c r="AOU24" s="494">
        <f>ANS24+ANW24+AOA24+AOE24+AOI24+AOM24+AOQ24</f>
        <v>66518.859999999986</v>
      </c>
      <c r="AOV24" s="489">
        <f>ANT24+ANX24+AOB24+AOF24+AOJ24+AON24+AOR24</f>
        <v>78492.254799999995</v>
      </c>
      <c r="AOW24" s="662">
        <f>ANU24+ANY24+AOC24+AOG24+AOK24+AOO24+AOS24</f>
        <v>0</v>
      </c>
      <c r="AOX24" s="663">
        <f>AOW24/AOU24</f>
        <v>0</v>
      </c>
      <c r="AOY24" s="508">
        <f>'Proy 2022 vs 2019'!HE23*APB$4</f>
        <v>8486.8799999999992</v>
      </c>
      <c r="AOZ24" s="508">
        <f>'Proy 2022 vs 2019'!HF23*APB$4</f>
        <v>10184.255999999999</v>
      </c>
      <c r="APA24" s="614"/>
      <c r="APB24" s="580">
        <f>APA24/AOY24</f>
        <v>0</v>
      </c>
      <c r="APC24" s="508">
        <f>'Proy 2022 vs 2019'!HE23*APF$4</f>
        <v>8486.8799999999992</v>
      </c>
      <c r="APD24" s="508">
        <f>'Proy 2022 vs 2019'!HF23*APF$4</f>
        <v>10184.255999999999</v>
      </c>
      <c r="APE24" s="614"/>
      <c r="APF24" s="580">
        <f>APE24/APC24</f>
        <v>0</v>
      </c>
      <c r="APG24" s="508">
        <f>'Proy 2022 vs 2019'!HE23*APJ$4</f>
        <v>8486.8799999999992</v>
      </c>
      <c r="APH24" s="508">
        <f>'Proy 2022 vs 2019'!HF23*APJ$4</f>
        <v>10184.255999999999</v>
      </c>
      <c r="API24" s="614"/>
      <c r="APJ24" s="580">
        <f>API24/APG24</f>
        <v>0</v>
      </c>
      <c r="APK24" s="508">
        <f>'Proy 2022 vs 2019'!HE23*APN$4</f>
        <v>8486.8799999999992</v>
      </c>
      <c r="APL24" s="508">
        <f>'Proy 2022 vs 2019'!HF23*APN$4</f>
        <v>10184.255999999999</v>
      </c>
      <c r="APM24" s="614"/>
      <c r="APN24" s="580">
        <f>APM24/APK24</f>
        <v>0</v>
      </c>
      <c r="APO24" s="508">
        <f>'Proy 2022 vs 2019'!HE23*APR$4</f>
        <v>9901.36</v>
      </c>
      <c r="APP24" s="508">
        <f>'Proy 2022 vs 2019'!HF23*APR$4</f>
        <v>11881.632000000001</v>
      </c>
      <c r="APQ24" s="614"/>
      <c r="APR24" s="580">
        <f>APQ24/APO24</f>
        <v>0</v>
      </c>
      <c r="APS24" s="508">
        <f>'Proy 2022 vs 2019'!HE23*APV$4</f>
        <v>11315.84</v>
      </c>
      <c r="APT24" s="508">
        <f>'Proy 2022 vs 2019'!HF23*APV$4</f>
        <v>13579.008000000002</v>
      </c>
      <c r="APU24" s="614"/>
      <c r="APV24" s="580">
        <f>APU24/APS24</f>
        <v>0</v>
      </c>
      <c r="APW24" s="508">
        <f>'Proy 2022 vs 2019'!HE23*APZ$4</f>
        <v>15559.28</v>
      </c>
      <c r="APX24" s="508">
        <f>'Proy 2022 vs 2019'!HF23*APZ$4</f>
        <v>18671.136000000002</v>
      </c>
      <c r="APY24" s="614"/>
      <c r="APZ24" s="580">
        <f>APY24/APW24</f>
        <v>0</v>
      </c>
      <c r="AQA24" s="494">
        <f>AOY24+APC24+APG24+APK24+APO24+APS24+APW24</f>
        <v>70724</v>
      </c>
      <c r="AQB24" s="489">
        <f>AOZ24+APD24+APH24+APL24+APP24+APT24+APX24</f>
        <v>84868.800000000003</v>
      </c>
      <c r="AQC24" s="607">
        <f>APA24+APE24+API24+APM24+APQ24+APU24+APY24</f>
        <v>0</v>
      </c>
      <c r="AQD24" s="590">
        <f>AQC24/AQA24</f>
        <v>0</v>
      </c>
      <c r="AQE24" s="508">
        <f>'Proy 2022 vs 2019'!HJ23*AQH$4</f>
        <v>8490.6995999999999</v>
      </c>
      <c r="AQF24" s="508">
        <f>'Proy 2022 vs 2019'!HK23*AQH$4</f>
        <v>10188.83952</v>
      </c>
      <c r="AQG24" s="581"/>
      <c r="AQH24" s="580">
        <f>AQG24/AQE24</f>
        <v>0</v>
      </c>
      <c r="AQI24" s="508">
        <f>'Proy 2022 vs 2019'!HJ23*AQL$4</f>
        <v>8490.6995999999999</v>
      </c>
      <c r="AQJ24" s="508">
        <f>'Proy 2022 vs 2019'!HK23*AQL$4</f>
        <v>10188.83952</v>
      </c>
      <c r="AQK24" s="581"/>
      <c r="AQL24" s="580">
        <f>AQK24/AQI24</f>
        <v>0</v>
      </c>
      <c r="AQM24" s="508">
        <f>'Proy 2022 vs 2019'!HJ23*AQP$4</f>
        <v>8490.6995999999999</v>
      </c>
      <c r="AQN24" s="508">
        <f>'Proy 2022 vs 2019'!HK23*AQP$4</f>
        <v>10188.83952</v>
      </c>
      <c r="AQO24" s="581"/>
      <c r="AQP24" s="580">
        <f>AQO24/AQM24</f>
        <v>0</v>
      </c>
      <c r="AQQ24" s="508">
        <f>'Proy 2022 vs 2019'!HJ23*AQT$4</f>
        <v>8490.6995999999999</v>
      </c>
      <c r="AQR24" s="508">
        <f>'Proy 2022 vs 2019'!HK23*AQT$4</f>
        <v>10188.83952</v>
      </c>
      <c r="AQS24" s="581"/>
      <c r="AQT24" s="580">
        <f>AQS24/AQQ24</f>
        <v>0</v>
      </c>
      <c r="AQU24" s="508">
        <f>'Proy 2022 vs 2019'!HJ23*AQX$4</f>
        <v>9905.8162000000011</v>
      </c>
      <c r="AQV24" s="508">
        <f>'Proy 2022 vs 2019'!HK23*AQX$4</f>
        <v>11886.979440000001</v>
      </c>
      <c r="AQW24" s="581"/>
      <c r="AQX24" s="580">
        <f>AQW24/AQU24</f>
        <v>0</v>
      </c>
      <c r="AQY24" s="508">
        <f>'Proy 2022 vs 2019'!HJ23*ARB$4</f>
        <v>11320.9328</v>
      </c>
      <c r="AQZ24" s="508">
        <f>'Proy 2022 vs 2019'!HK23*ARB$4</f>
        <v>13585.119360000001</v>
      </c>
      <c r="ARA24" s="581"/>
      <c r="ARB24" s="580">
        <f>ARA24/AQY24</f>
        <v>0</v>
      </c>
      <c r="ARC24" s="508">
        <f>'Proy 2022 vs 2019'!HJ23*ARF$4</f>
        <v>15566.2826</v>
      </c>
      <c r="ARD24" s="508">
        <f>'Proy 2022 vs 2019'!HK23*ARF$4</f>
        <v>18679.539120000001</v>
      </c>
      <c r="ARE24" s="581"/>
      <c r="ARF24" s="580">
        <f>ARE24/ARC24</f>
        <v>0</v>
      </c>
      <c r="ARG24" s="494">
        <f>AQE24+AQI24+AQM24+AQQ24+AQU24+AQY24+ARC24</f>
        <v>70755.83</v>
      </c>
      <c r="ARH24" s="489">
        <f>AQF24+AQJ24+AQN24+AQR24+AQV24+AQZ24+ARD24</f>
        <v>84906.995999999999</v>
      </c>
      <c r="ARI24" s="608">
        <f>AQG24+AQK24+AQO24+AQS24+AQW24+ARA24+ARE24</f>
        <v>0</v>
      </c>
      <c r="ARJ24" s="590">
        <f>ARI24/ARG24</f>
        <v>0</v>
      </c>
      <c r="ARK24" s="508">
        <f>'Proy 2022 vs 2019'!HO23*ARN$4</f>
        <v>7386.4391999999998</v>
      </c>
      <c r="ARL24" s="508">
        <f>'Proy 2022 vs 2019'!HP23*ARN$4</f>
        <v>8863.7270399999998</v>
      </c>
      <c r="ARM24" s="581"/>
      <c r="ARN24" s="580">
        <f>ARM24/ARK24</f>
        <v>0</v>
      </c>
      <c r="ARO24" s="508">
        <f>'Proy 2022 vs 2019'!HO23*ARR$4</f>
        <v>7386.4391999999998</v>
      </c>
      <c r="ARP24" s="508">
        <f>'Proy 2022 vs 2019'!HP23*ARR$4</f>
        <v>8863.7270399999998</v>
      </c>
      <c r="ARQ24" s="581"/>
      <c r="ARR24" s="580">
        <f>ARQ24/ARO24</f>
        <v>0</v>
      </c>
      <c r="ARS24" s="508">
        <f>'Proy 2022 vs 2019'!HO23*ARV$4</f>
        <v>7386.4391999999998</v>
      </c>
      <c r="ART24" s="508">
        <f>'Proy 2022 vs 2019'!HP23*ARV$4</f>
        <v>8863.7270399999998</v>
      </c>
      <c r="ARU24" s="581"/>
      <c r="ARV24" s="580">
        <f>ARU24/ARS24</f>
        <v>0</v>
      </c>
      <c r="ARW24" s="508">
        <f>'Proy 2022 vs 2019'!HO23*ARZ$4</f>
        <v>7386.4391999999998</v>
      </c>
      <c r="ARX24" s="508">
        <f>'Proy 2022 vs 2019'!HP23*ARZ$4</f>
        <v>8863.7270399999998</v>
      </c>
      <c r="ARY24" s="581"/>
      <c r="ARZ24" s="580">
        <f>ARY24/ARW24</f>
        <v>0</v>
      </c>
      <c r="ASA24" s="508">
        <f>'Proy 2022 vs 2019'!HO23*ASD$4</f>
        <v>8617.5124000000014</v>
      </c>
      <c r="ASB24" s="508">
        <f>'Proy 2022 vs 2019'!HP23*ASD$4</f>
        <v>10341.014880000002</v>
      </c>
      <c r="ASC24" s="581"/>
      <c r="ASD24" s="580">
        <f>ASC24/ASA24</f>
        <v>0</v>
      </c>
      <c r="ASE24" s="508">
        <f>'Proy 2022 vs 2019'!HO23*ASH$4</f>
        <v>9848.5856000000003</v>
      </c>
      <c r="ASF24" s="508">
        <f>'Proy 2022 vs 2019'!HP23*ASH$4</f>
        <v>11818.302720000002</v>
      </c>
      <c r="ASG24" s="581"/>
      <c r="ASH24" s="580">
        <f>ASG24/ASE24</f>
        <v>0</v>
      </c>
      <c r="ASI24" s="508">
        <f>'Proy 2022 vs 2019'!HO23*ASL$4</f>
        <v>13541.805200000001</v>
      </c>
      <c r="ASJ24" s="508">
        <f>'Proy 2022 vs 2019'!HP23*ASL$4</f>
        <v>16250.166240000002</v>
      </c>
      <c r="ASK24" s="581"/>
      <c r="ASL24" s="580">
        <f>ASK24/ASI24</f>
        <v>0</v>
      </c>
      <c r="ASM24" s="494">
        <f>ARK24+ARO24+ARS24+ARW24+ASA24+ASE24+ASI24</f>
        <v>61553.66</v>
      </c>
      <c r="ASN24" s="489">
        <f>ARL24+ARP24+ART24+ARX24+ASB24+ASF24+ASJ24</f>
        <v>73864.392000000007</v>
      </c>
      <c r="ASO24" s="608">
        <f>ARM24+ARQ24+ARU24+ARY24+ASC24+ASG24+ASK24</f>
        <v>0</v>
      </c>
      <c r="ASP24" s="590">
        <f>ASO24/ASM24</f>
        <v>0</v>
      </c>
      <c r="ASQ24" s="508">
        <f>'Proy 2022 vs 2019'!HT23*AST$4</f>
        <v>8688.2052000000003</v>
      </c>
      <c r="ASR24" s="508">
        <f>'Proy 2022 vs 2019'!HU23*AST$4</f>
        <v>10425.846240000001</v>
      </c>
      <c r="ASS24" s="581"/>
      <c r="AST24" s="580">
        <f>ASS24/ASQ24</f>
        <v>0</v>
      </c>
      <c r="ASU24" s="508">
        <f>'Proy 2022 vs 2019'!HT23*ASX$4</f>
        <v>8688.2052000000003</v>
      </c>
      <c r="ASV24" s="508">
        <f>'Proy 2022 vs 2019'!HU23*ASX$4</f>
        <v>10425.846240000001</v>
      </c>
      <c r="ASW24" s="581"/>
      <c r="ASX24" s="580">
        <f>ASW24/ASU24</f>
        <v>0</v>
      </c>
      <c r="ASY24" s="508">
        <f>'Proy 2022 vs 2019'!HT23*ATB$4</f>
        <v>8688.2052000000003</v>
      </c>
      <c r="ASZ24" s="508">
        <f>'Proy 2022 vs 2019'!HU23*ATB$4</f>
        <v>10425.846240000001</v>
      </c>
      <c r="ATA24" s="581"/>
      <c r="ATB24" s="580">
        <f>ATA24/ASY24</f>
        <v>0</v>
      </c>
      <c r="ATC24" s="508">
        <f>'Proy 2022 vs 2019'!HT23*ATF$4</f>
        <v>8688.2052000000003</v>
      </c>
      <c r="ATD24" s="508">
        <f>'Proy 2022 vs 2019'!HU23*ATF$4</f>
        <v>10425.846240000001</v>
      </c>
      <c r="ATE24" s="581"/>
      <c r="ATF24" s="580">
        <f>ATE24/ATC24</f>
        <v>0</v>
      </c>
      <c r="ATG24" s="508">
        <f>'Proy 2022 vs 2019'!HT23*ATJ$4</f>
        <v>10136.239400000002</v>
      </c>
      <c r="ATH24" s="508">
        <f>'Proy 2022 vs 2019'!HU23*ATJ$4</f>
        <v>12163.487280000003</v>
      </c>
      <c r="ATI24" s="581"/>
      <c r="ATJ24" s="580">
        <f>ATI24/ATG24</f>
        <v>0</v>
      </c>
      <c r="ATK24" s="508">
        <f>'Proy 2022 vs 2019'!HT23*ATN$4</f>
        <v>11584.2736</v>
      </c>
      <c r="ATL24" s="508">
        <f>'Proy 2022 vs 2019'!HU23*ATN$4</f>
        <v>13901.128320000002</v>
      </c>
      <c r="ATM24" s="581"/>
      <c r="ATN24" s="580">
        <f>ATM24/ATK24</f>
        <v>0</v>
      </c>
      <c r="ATO24" s="508">
        <f>'Proy 2022 vs 2019'!HT23*ATR$4</f>
        <v>15928.376200000001</v>
      </c>
      <c r="ATP24" s="508">
        <f>'Proy 2022 vs 2019'!HU23*ATR$4</f>
        <v>19114.051440000003</v>
      </c>
      <c r="ATQ24" s="581"/>
      <c r="ATR24" s="580">
        <f>ATQ24/ATO24</f>
        <v>0</v>
      </c>
      <c r="ATS24" s="494">
        <f>ASQ24+ASU24+ASY24+ATC24+ATG24+ATK24+ATO24</f>
        <v>72401.710000000006</v>
      </c>
      <c r="ATT24" s="489">
        <f>ASR24+ASV24+ASZ24+ATD24+ATH24+ATL24+ATP24</f>
        <v>86882.051999999996</v>
      </c>
      <c r="ATU24" s="589">
        <f>ASS24+ASW24+ATA24+ATE24+ATI24+ATM24+ATQ24</f>
        <v>0</v>
      </c>
      <c r="ATV24" s="590">
        <f>ATU24/ATS24</f>
        <v>0</v>
      </c>
      <c r="ATW24" s="508">
        <f>'Proy 2022 vs 2019'!HY23*ATZ$4</f>
        <v>7939.6020000000008</v>
      </c>
      <c r="ATX24" s="508">
        <f>'Proy 2022 vs 2019'!HZ23*ATZ$4</f>
        <v>9527.5223999999998</v>
      </c>
      <c r="ATY24" s="581"/>
      <c r="ATZ24" s="580">
        <f>ATY24/ATW24</f>
        <v>0</v>
      </c>
      <c r="AUA24" s="508">
        <f>'Proy 2022 vs 2019'!HY23*AUD$4</f>
        <v>7939.6020000000008</v>
      </c>
      <c r="AUB24" s="508">
        <f>'Proy 2022 vs 2019'!HZ23*AUD$4</f>
        <v>9527.5223999999998</v>
      </c>
      <c r="AUC24" s="581"/>
      <c r="AUD24" s="580">
        <f>AUC24/AUA24</f>
        <v>0</v>
      </c>
      <c r="AUE24" s="508">
        <f>'Proy 2022 vs 2019'!HY23*AUH$4</f>
        <v>7939.6020000000008</v>
      </c>
      <c r="AUF24" s="508">
        <f>'Proy 2022 vs 2019'!HZ23*AUH$4</f>
        <v>9527.5223999999998</v>
      </c>
      <c r="AUG24" s="581"/>
      <c r="AUH24" s="580">
        <f>AUG24/AUE24</f>
        <v>0</v>
      </c>
      <c r="AUI24" s="508">
        <f>'Proy 2022 vs 2019'!HY23*AUL$4</f>
        <v>7939.6020000000008</v>
      </c>
      <c r="AUJ24" s="508">
        <f>'Proy 2022 vs 2019'!HZ23*AUL$4</f>
        <v>9527.5223999999998</v>
      </c>
      <c r="AUK24" s="581"/>
      <c r="AUL24" s="580">
        <f>AUK24/AUI24</f>
        <v>0</v>
      </c>
      <c r="AUM24" s="508">
        <f>'Proy 2022 vs 2019'!HY23*AUP$4</f>
        <v>9262.8690000000024</v>
      </c>
      <c r="AUN24" s="508">
        <f>'Proy 2022 vs 2019'!HZ23*AUP$4</f>
        <v>11115.442800000003</v>
      </c>
      <c r="AUO24" s="581"/>
      <c r="AUP24" s="580">
        <f>AUO24/AUM24</f>
        <v>0</v>
      </c>
      <c r="AUQ24" s="508">
        <f>'Proy 2022 vs 2019'!HY23*AUT$4</f>
        <v>10586.136</v>
      </c>
      <c r="AUR24" s="508">
        <f>'Proy 2022 vs 2019'!HZ23*AUT$4</f>
        <v>12703.363200000002</v>
      </c>
      <c r="AUS24" s="581"/>
      <c r="AUT24" s="580">
        <f>AUS24/AUQ24</f>
        <v>0</v>
      </c>
      <c r="AUU24" s="508">
        <f>'Proy 2022 vs 2019'!HY23*AUX$4</f>
        <v>14555.937000000002</v>
      </c>
      <c r="AUV24" s="508">
        <f>'Proy 2022 vs 2019'!HZ23*AUX$4</f>
        <v>17467.124400000001</v>
      </c>
      <c r="AUW24" s="581"/>
      <c r="AUX24" s="580">
        <f>AUW24/AUU24</f>
        <v>0</v>
      </c>
      <c r="AUY24" s="494">
        <f>ATW24+AUA24+AUE24+AUI24+AUM24+AUQ24+AUU24</f>
        <v>66163.350000000006</v>
      </c>
      <c r="AUZ24" s="489">
        <f>ATX24+AUB24+AUF24+AUJ24+AUN24+AUR24+AUV24</f>
        <v>79396.02</v>
      </c>
      <c r="AVA24" s="589">
        <f>ATY24+AUC24+AUG24+AUK24+AUO24+AUS24+AUW24</f>
        <v>0</v>
      </c>
      <c r="AVB24" s="590">
        <f>AVA24/AUY24</f>
        <v>0</v>
      </c>
      <c r="AVC24" s="508">
        <f>'Proy 2022 vs 2019'!IH23*AVF$4</f>
        <v>7965.2424000000001</v>
      </c>
      <c r="AVD24" s="508">
        <f>'Proy 2022 vs 2019'!II23*AVF$4</f>
        <v>9797.2481520000001</v>
      </c>
      <c r="AVE24" s="614"/>
      <c r="AVF24" s="580">
        <f>AVE24/AVC24</f>
        <v>0</v>
      </c>
      <c r="AVG24" s="508">
        <f>'Proy 2022 vs 2019'!IH23*AVJ$4</f>
        <v>7965.2424000000001</v>
      </c>
      <c r="AVH24" s="508">
        <f>'Proy 2022 vs 2019'!II23*AVJ$4</f>
        <v>9797.2481520000001</v>
      </c>
      <c r="AVI24" s="581"/>
      <c r="AVJ24" s="580">
        <f>AVI24/AVG24</f>
        <v>0</v>
      </c>
      <c r="AVK24" s="508">
        <f>'Proy 2022 vs 2019'!IH23*AVN$4</f>
        <v>7965.2424000000001</v>
      </c>
      <c r="AVL24" s="508">
        <f>'Proy 2022 vs 2019'!II23*AVN$4</f>
        <v>9797.2481520000001</v>
      </c>
      <c r="AVM24" s="581"/>
      <c r="AVN24" s="580">
        <f>AVM24/AVK24</f>
        <v>0</v>
      </c>
      <c r="AVO24" s="508">
        <f>'Proy 2022 vs 2019'!IH23*AVR$4</f>
        <v>7965.2424000000001</v>
      </c>
      <c r="AVP24" s="508">
        <f>'Proy 2022 vs 2019'!II23*AVR$4</f>
        <v>9797.2481520000001</v>
      </c>
      <c r="AVQ24" s="581"/>
      <c r="AVR24" s="580">
        <f>AVQ24/AVO24</f>
        <v>0</v>
      </c>
      <c r="AVS24" s="508">
        <f>'Proy 2022 vs 2019'!IH23*AVV$4</f>
        <v>9292.7828000000009</v>
      </c>
      <c r="AVT24" s="508">
        <f>'Proy 2022 vs 2019'!II23*AVV$4</f>
        <v>11430.122844000003</v>
      </c>
      <c r="AVU24" s="581"/>
      <c r="AVV24" s="580">
        <f>AVU24/AVS24</f>
        <v>0</v>
      </c>
      <c r="AVW24" s="508">
        <f>'Proy 2022 vs 2019'!IH23*AVZ$4</f>
        <v>10620.323200000001</v>
      </c>
      <c r="AVX24" s="508">
        <f>'Proy 2022 vs 2019'!II23*AVZ$4</f>
        <v>13062.997536000003</v>
      </c>
      <c r="AVY24" s="581"/>
      <c r="AVZ24" s="580">
        <f>AVY24/AVW24</f>
        <v>0</v>
      </c>
      <c r="AWA24" s="508">
        <f>'Proy 2022 vs 2019'!IH23*AWD$4</f>
        <v>14602.9444</v>
      </c>
      <c r="AWB24" s="508">
        <f>'Proy 2022 vs 2019'!II23*AWD$4</f>
        <v>17961.621612000003</v>
      </c>
      <c r="AWC24" s="581"/>
      <c r="AWD24" s="580">
        <f>AWC24/AWA24</f>
        <v>0</v>
      </c>
      <c r="AWE24" s="494">
        <f>AVC24+AVG24+AVK24+AVO24+AVS24+AVW24+AWA24</f>
        <v>66377.01999999999</v>
      </c>
      <c r="AWF24" s="489">
        <f>AVD24+AVH24+AVL24+AVP24+AVT24+AVX24+AWB24</f>
        <v>81643.734600000011</v>
      </c>
      <c r="AWG24" s="670">
        <f>AVE24+AVI24+AVM24+AVQ24+AVU24+AVY24+AWC24</f>
        <v>0</v>
      </c>
      <c r="AWH24" s="663">
        <f>AWG24/AWE24</f>
        <v>0</v>
      </c>
      <c r="AWI24" s="508">
        <f>'Proy 2022 vs 2019'!IM23*AWL$4</f>
        <v>9457.74</v>
      </c>
      <c r="AWJ24" s="508">
        <f>'Proy 2022 vs 2019'!IN23*AWL$4</f>
        <v>11633.020199999999</v>
      </c>
      <c r="AWK24" s="581"/>
      <c r="AWL24" s="580">
        <f>AWK24/AWI24</f>
        <v>0</v>
      </c>
      <c r="AWM24" s="508">
        <f>'Proy 2022 vs 2019'!IM23*AWP$4</f>
        <v>9457.74</v>
      </c>
      <c r="AWN24" s="508">
        <f>'Proy 2022 vs 2019'!IN23*AWP$4</f>
        <v>11633.020199999999</v>
      </c>
      <c r="AWO24" s="581"/>
      <c r="AWP24" s="580">
        <f>AWO24/AWM24</f>
        <v>0</v>
      </c>
      <c r="AWQ24" s="508">
        <f>'Proy 2022 vs 2019'!IM23*AWT$4</f>
        <v>9457.74</v>
      </c>
      <c r="AWR24" s="508">
        <f>'Proy 2022 vs 2019'!IN23*AWT$4</f>
        <v>11633.020199999999</v>
      </c>
      <c r="AWS24" s="581"/>
      <c r="AWT24" s="580">
        <f>AWS24/AWQ24</f>
        <v>0</v>
      </c>
      <c r="AWU24" s="508">
        <f>'Proy 2022 vs 2019'!IM23*AWX$4</f>
        <v>9457.74</v>
      </c>
      <c r="AWV24" s="508">
        <f>'Proy 2022 vs 2019'!IN23*AWX$4</f>
        <v>11633.020199999999</v>
      </c>
      <c r="AWW24" s="581"/>
      <c r="AWX24" s="580">
        <f>AWW24/AWU24</f>
        <v>0</v>
      </c>
      <c r="AWY24" s="508">
        <f>'Proy 2022 vs 2019'!IM23*AXB$4</f>
        <v>11034.03</v>
      </c>
      <c r="AWZ24" s="508">
        <f>'Proy 2022 vs 2019'!IN23*AXB$4</f>
        <v>13571.856900000001</v>
      </c>
      <c r="AXA24" s="581"/>
      <c r="AXB24" s="580">
        <f>AXA24/AWY24</f>
        <v>0</v>
      </c>
      <c r="AXC24" s="508">
        <f>'Proy 2022 vs 2019'!IM23*AXF$4</f>
        <v>12610.32</v>
      </c>
      <c r="AXD24" s="508">
        <f>'Proy 2022 vs 2019'!IN23*AXF$4</f>
        <v>15510.693599999999</v>
      </c>
      <c r="AXE24" s="581"/>
      <c r="AXF24" s="580">
        <f>AXE24/AXC24</f>
        <v>0</v>
      </c>
      <c r="AXG24" s="508">
        <f>'Proy 2022 vs 2019'!IM23*AXJ$4</f>
        <v>17339.189999999999</v>
      </c>
      <c r="AXH24" s="508">
        <f>'Proy 2022 vs 2019'!IN23*AXJ$4</f>
        <v>21327.203699999998</v>
      </c>
      <c r="AXI24" s="581"/>
      <c r="AXJ24" s="580">
        <f>AXI24/AXG24</f>
        <v>0</v>
      </c>
      <c r="AXK24" s="494">
        <f>AWI24+AWM24+AWQ24+AWU24+AWY24+AXC24+AXG24</f>
        <v>78814.5</v>
      </c>
      <c r="AXL24" s="489">
        <f>AWJ24+AWN24+AWR24+AWV24+AWZ24+AXD24+AXH24</f>
        <v>96941.834999999992</v>
      </c>
      <c r="AXM24" s="671">
        <f>AWK24+AWO24+AWS24+AWW24+AXA24+AXE24+AXI24</f>
        <v>0</v>
      </c>
      <c r="AXN24" s="663">
        <f>AXM24/AXK24</f>
        <v>0</v>
      </c>
      <c r="AXO24" s="508">
        <f>'Proy 2022 vs 2019'!IR23*AXR$4</f>
        <v>9829.9524000000001</v>
      </c>
      <c r="AXP24" s="508">
        <f>'Proy 2022 vs 2019'!IS23*AXR$4</f>
        <v>12090.841452000001</v>
      </c>
      <c r="AXQ24" s="581"/>
      <c r="AXR24" s="580">
        <f>AXQ24/AXO24</f>
        <v>0</v>
      </c>
      <c r="AXS24" s="508">
        <f>'Proy 2022 vs 2019'!IR23*AXV$4</f>
        <v>9829.9524000000001</v>
      </c>
      <c r="AXT24" s="508">
        <f>'Proy 2022 vs 2019'!IS23*AXV$4</f>
        <v>12090.841452000001</v>
      </c>
      <c r="AXU24" s="581"/>
      <c r="AXV24" s="580">
        <f>AXU24/AXS24</f>
        <v>0</v>
      </c>
      <c r="AXW24" s="508">
        <f>'Proy 2022 vs 2019'!IR23*AXZ$4</f>
        <v>9829.9524000000001</v>
      </c>
      <c r="AXX24" s="508">
        <f>'Proy 2022 vs 2019'!IS23*AXZ$4</f>
        <v>12090.841452000001</v>
      </c>
      <c r="AXY24" s="581"/>
      <c r="AXZ24" s="580">
        <f>AXY24/AXW24</f>
        <v>0</v>
      </c>
      <c r="AYA24" s="508">
        <f>'Proy 2022 vs 2019'!IR23*AYD$4</f>
        <v>9829.9524000000001</v>
      </c>
      <c r="AYB24" s="508">
        <f>'Proy 2022 vs 2019'!IS23*AYD$4</f>
        <v>12090.841452000001</v>
      </c>
      <c r="AYC24" s="581"/>
      <c r="AYD24" s="580">
        <f>AYC24/AYA24</f>
        <v>0</v>
      </c>
      <c r="AYE24" s="508">
        <f>'Proy 2022 vs 2019'!IR23*AYH$4</f>
        <v>11468.277800000002</v>
      </c>
      <c r="AYF24" s="508">
        <f>'Proy 2022 vs 2019'!IS23*AYH$4</f>
        <v>14105.981694000002</v>
      </c>
      <c r="AYG24" s="581"/>
      <c r="AYH24" s="580">
        <f>AYG24/AYE24</f>
        <v>0</v>
      </c>
      <c r="AYI24" s="508">
        <f>'Proy 2022 vs 2019'!IR23*AYL$4</f>
        <v>13106.603200000001</v>
      </c>
      <c r="AYJ24" s="508">
        <f>'Proy 2022 vs 2019'!IS23*AYL$4</f>
        <v>16121.121936000001</v>
      </c>
      <c r="AYK24" s="581"/>
      <c r="AYL24" s="580">
        <f>AYK24/AYI24</f>
        <v>0</v>
      </c>
      <c r="AYM24" s="508">
        <f>'Proy 2022 vs 2019'!IR23*AYP$4</f>
        <v>18021.579400000002</v>
      </c>
      <c r="AYN24" s="508">
        <f>'Proy 2022 vs 2019'!IS23*AYP$4</f>
        <v>22166.542662000003</v>
      </c>
      <c r="AYO24" s="581"/>
      <c r="AYP24" s="580">
        <f>AYO24/AYM24</f>
        <v>0</v>
      </c>
      <c r="AYQ24" s="494">
        <f>AXO24+AXS24+AXW24+AYA24+AYE24+AYI24+AYM24</f>
        <v>81916.27</v>
      </c>
      <c r="AYR24" s="489">
        <f>AXP24+AXT24+AXX24+AYB24+AYF24+AYJ24+AYN24</f>
        <v>100757.01210000001</v>
      </c>
      <c r="AYS24" s="671">
        <f>AXQ24+AXU24+AXY24+AYC24+AYG24+AYK24+AYO24</f>
        <v>0</v>
      </c>
      <c r="AYT24" s="663">
        <f>AYS24/AYQ24</f>
        <v>0</v>
      </c>
      <c r="AYU24" s="508">
        <f>'Proy 2022 vs 2019'!IW23*AYX$4</f>
        <v>13163.194799999999</v>
      </c>
      <c r="AYV24" s="508">
        <f>'Proy 2022 vs 2019'!IX23*AYX$4</f>
        <v>16190.729603999998</v>
      </c>
      <c r="AYW24" s="581"/>
      <c r="AYX24" s="580">
        <f>AYW24/AYU24</f>
        <v>0</v>
      </c>
      <c r="AYY24" s="508">
        <f>'Proy 2022 vs 2019'!IW23*AZB$4</f>
        <v>13163.194799999999</v>
      </c>
      <c r="AYZ24" s="508">
        <f>'Proy 2022 vs 2019'!IX23*AZB$4</f>
        <v>16190.729603999998</v>
      </c>
      <c r="AZA24" s="581"/>
      <c r="AZB24" s="580">
        <f>AZA24/AYY24</f>
        <v>0</v>
      </c>
      <c r="AZC24" s="508">
        <f>'Proy 2022 vs 2019'!IW23*AZF$4</f>
        <v>13163.194799999999</v>
      </c>
      <c r="AZD24" s="508">
        <f>'Proy 2022 vs 2019'!IX23*AZF$4</f>
        <v>16190.729603999998</v>
      </c>
      <c r="AZE24" s="581"/>
      <c r="AZF24" s="580">
        <f>AZE24/AZC24</f>
        <v>0</v>
      </c>
      <c r="AZG24" s="508">
        <f>'Proy 2022 vs 2019'!IW23*AZJ$4</f>
        <v>13163.194799999999</v>
      </c>
      <c r="AZH24" s="508">
        <f>'Proy 2022 vs 2019'!IX23*AZJ$4</f>
        <v>16190.729603999998</v>
      </c>
      <c r="AZI24" s="581"/>
      <c r="AZJ24" s="580">
        <f>AZI24/AZG24</f>
        <v>0</v>
      </c>
      <c r="AZK24" s="508">
        <f>'Proy 2022 vs 2019'!IW23*AZN$4</f>
        <v>15357.060600000001</v>
      </c>
      <c r="AZL24" s="508">
        <f>'Proy 2022 vs 2019'!IX23*AZN$4</f>
        <v>18889.184538000001</v>
      </c>
      <c r="AZM24" s="581"/>
      <c r="AZN24" s="580">
        <f>AZM24/AZK24</f>
        <v>0</v>
      </c>
      <c r="AZO24" s="508">
        <f>'Proy 2022 vs 2019'!IW23*AZR$4</f>
        <v>17550.9264</v>
      </c>
      <c r="AZP24" s="508">
        <f>'Proy 2022 vs 2019'!IX23*AZR$4</f>
        <v>21587.639471999999</v>
      </c>
      <c r="AZQ24" s="581"/>
      <c r="AZR24" s="580">
        <f>AZQ24/AZO24</f>
        <v>0</v>
      </c>
      <c r="AZS24" s="508">
        <f>'Proy 2022 vs 2019'!IW23*AZV$4</f>
        <v>24132.523799999999</v>
      </c>
      <c r="AZT24" s="508">
        <f>'Proy 2022 vs 2019'!IX23*AZV$4</f>
        <v>29683.004273999999</v>
      </c>
      <c r="AZU24" s="581"/>
      <c r="AZV24" s="580">
        <f>AZU24/AZS24</f>
        <v>0</v>
      </c>
      <c r="AZW24" s="494">
        <f>AYU24+AYY24+AZC24+AZG24+AZK24+AZO24+AZS24</f>
        <v>109693.29</v>
      </c>
      <c r="AZX24" s="489">
        <f>AYV24+AYZ24+AZD24+AZH24+AZL24+AZP24+AZT24</f>
        <v>134922.74669999999</v>
      </c>
      <c r="AZY24" s="662">
        <f>AYW24+AZA24+AZE24+AZI24+AZM24+AZQ24+AZU24</f>
        <v>0</v>
      </c>
      <c r="AZZ24" s="663">
        <f>AZY24/AZW24</f>
        <v>0</v>
      </c>
      <c r="BAA24" s="508">
        <f>'Proy 2022 vs 2019'!JG23*BAD$4</f>
        <v>8114.4</v>
      </c>
      <c r="BAB24" s="508">
        <f>'Proy 2022 vs 2019'!JH23*BAD$4</f>
        <v>6978.3839999999991</v>
      </c>
      <c r="BAC24" s="614"/>
      <c r="BAD24" s="580">
        <f>BAC24/BAA24</f>
        <v>0</v>
      </c>
      <c r="BAE24" s="508">
        <f>'Proy 2022 vs 2019'!JG23*BAH$4</f>
        <v>8114.4</v>
      </c>
      <c r="BAF24" s="508">
        <f>'Proy 2022 vs 2019'!JH23*BAH$4</f>
        <v>6978.3839999999991</v>
      </c>
      <c r="BAG24" s="581"/>
      <c r="BAH24" s="580">
        <f>BAG24/BAE24</f>
        <v>0</v>
      </c>
      <c r="BAI24" s="508">
        <f>'Proy 2022 vs 2019'!JG23*BAL$4</f>
        <v>8114.4</v>
      </c>
      <c r="BAJ24" s="508">
        <f>'Proy 2022 vs 2019'!JH23*BAL$4</f>
        <v>6978.3839999999991</v>
      </c>
      <c r="BAK24" s="581"/>
      <c r="BAL24" s="580">
        <f>BAK24/BAI24</f>
        <v>0</v>
      </c>
      <c r="BAM24" s="508">
        <f>'Proy 2022 vs 2019'!JG23*BAP$4</f>
        <v>8114.4</v>
      </c>
      <c r="BAN24" s="508">
        <f>'Proy 2022 vs 2019'!JH23*BAP$4</f>
        <v>6978.3839999999991</v>
      </c>
      <c r="BAO24" s="581"/>
      <c r="BAP24" s="580">
        <f>BAO24/BAM24</f>
        <v>0</v>
      </c>
      <c r="BAQ24" s="508">
        <f>'Proy 2022 vs 2019'!JG23*BAT$4</f>
        <v>9466.8000000000011</v>
      </c>
      <c r="BAR24" s="508">
        <f>'Proy 2022 vs 2019'!JH23*BAT$4</f>
        <v>8141.4480000000003</v>
      </c>
      <c r="BAS24" s="581"/>
      <c r="BAT24" s="580">
        <f>BAS24/BAQ24</f>
        <v>0</v>
      </c>
      <c r="BAU24" s="508">
        <f>'Proy 2022 vs 2019'!JG23*BAX$4</f>
        <v>10819.2</v>
      </c>
      <c r="BAV24" s="508">
        <f>'Proy 2022 vs 2019'!JH23*BAX$4</f>
        <v>9304.5120000000006</v>
      </c>
      <c r="BAW24" s="581"/>
      <c r="BAX24" s="580">
        <f>BAW24/BAU24</f>
        <v>0</v>
      </c>
      <c r="BAY24" s="508">
        <f>'Proy 2022 vs 2019'!JG23*BBB$4</f>
        <v>14876.4</v>
      </c>
      <c r="BAZ24" s="508">
        <f>'Proy 2022 vs 2019'!JH23*BBB$4</f>
        <v>12793.704</v>
      </c>
      <c r="BBA24" s="581"/>
      <c r="BBB24" s="580">
        <f>BBA24/BAY24</f>
        <v>0</v>
      </c>
      <c r="BBC24" s="494">
        <f>BAA24+BAE24+BAI24+BAM24+BAQ24+BAU24+BAY24</f>
        <v>67620</v>
      </c>
      <c r="BBD24" s="489">
        <f>BAB24+BAF24+BAJ24+BAN24+BAR24+BAV24+BAZ24</f>
        <v>58153.2</v>
      </c>
      <c r="BBE24" s="637">
        <f>BAC24+BAG24+BAK24+BAO24+BAS24+BAW24+BBA24</f>
        <v>0</v>
      </c>
      <c r="BBF24" s="639">
        <f>BBE24/BBC24</f>
        <v>0</v>
      </c>
      <c r="BBG24" s="508">
        <f>'Proy 2022 vs 2019'!JL23*BBJ$4</f>
        <v>8938.5491999999995</v>
      </c>
      <c r="BBH24" s="508">
        <f>'Proy 2022 vs 2019'!JM23*BBJ$4</f>
        <v>7687.1523120000002</v>
      </c>
      <c r="BBI24" s="581"/>
      <c r="BBJ24" s="580">
        <f>BBI24/BBG24</f>
        <v>0</v>
      </c>
      <c r="BBK24" s="508">
        <f>'Proy 2022 vs 2019'!JL23*BBN$4</f>
        <v>8938.5491999999995</v>
      </c>
      <c r="BBL24" s="508">
        <f>'Proy 2022 vs 2019'!JM23*BBN$4</f>
        <v>7687.1523120000002</v>
      </c>
      <c r="BBM24" s="581"/>
      <c r="BBN24" s="580">
        <f>BBM24/BBK24</f>
        <v>0</v>
      </c>
      <c r="BBO24" s="508">
        <f>'Proy 2022 vs 2019'!JL23*BBR$4</f>
        <v>8938.5491999999995</v>
      </c>
      <c r="BBP24" s="508">
        <f>'Proy 2022 vs 2019'!JM23*BBR$4</f>
        <v>7687.1523120000002</v>
      </c>
      <c r="BBQ24" s="581"/>
      <c r="BBR24" s="580">
        <f>BBQ24/BBO24</f>
        <v>0</v>
      </c>
      <c r="BBS24" s="508">
        <f>'Proy 2022 vs 2019'!JL23*BBV$4</f>
        <v>8938.5491999999995</v>
      </c>
      <c r="BBT24" s="508">
        <f>'Proy 2022 vs 2019'!JM23*BBV$4</f>
        <v>7687.1523120000002</v>
      </c>
      <c r="BBU24" s="581"/>
      <c r="BBV24" s="580">
        <f>BBU24/BBS24</f>
        <v>0</v>
      </c>
      <c r="BBW24" s="508">
        <f>'Proy 2022 vs 2019'!JL23*BBZ$4</f>
        <v>10428.307400000002</v>
      </c>
      <c r="BBX24" s="508">
        <f>'Proy 2022 vs 2019'!JM23*BBZ$4</f>
        <v>8968.3443640000023</v>
      </c>
      <c r="BBY24" s="581"/>
      <c r="BBZ24" s="580">
        <f>BBY24/BBW24</f>
        <v>0</v>
      </c>
      <c r="BCA24" s="508">
        <f>'Proy 2022 vs 2019'!JL23*BCD$4</f>
        <v>11918.0656</v>
      </c>
      <c r="BCB24" s="508">
        <f>'Proy 2022 vs 2019'!JM23*BCD$4</f>
        <v>10249.536416000001</v>
      </c>
      <c r="BCC24" s="581"/>
      <c r="BCD24" s="580">
        <f>BCC24/BCA24</f>
        <v>0</v>
      </c>
      <c r="BCE24" s="508">
        <f>'Proy 2022 vs 2019'!JL23*BCH$4</f>
        <v>16387.340200000002</v>
      </c>
      <c r="BCF24" s="508">
        <f>'Proy 2022 vs 2019'!JM23*BCH$4</f>
        <v>14093.112572000002</v>
      </c>
      <c r="BCG24" s="581"/>
      <c r="BCH24" s="580">
        <f>BCG24/BCE24</f>
        <v>0</v>
      </c>
      <c r="BCI24" s="494">
        <f>BBG24+BBK24+BBO24+BBS24+BBW24+BCA24+BCE24</f>
        <v>74487.91</v>
      </c>
      <c r="BCJ24" s="489">
        <f>BBH24+BBL24+BBP24+BBT24+BBX24+BCB24+BCF24</f>
        <v>64059.602600000013</v>
      </c>
      <c r="BCK24" s="643">
        <f>BBI24+BBM24+BBQ24+BBU24+BBY24+BCC24+BCG24</f>
        <v>0</v>
      </c>
      <c r="BCL24" s="639">
        <f>BCK24/BCI24</f>
        <v>0</v>
      </c>
      <c r="BCM24" s="508">
        <f>'Proy 2022 vs 2019'!JQ23*BCP$4</f>
        <v>13867.157999999999</v>
      </c>
      <c r="BCN24" s="508">
        <f>'Proy 2022 vs 2019'!JR23*BCP$4</f>
        <v>11925.755879999999</v>
      </c>
      <c r="BCO24" s="581"/>
      <c r="BCP24" s="580">
        <f>BCO24/BCM24</f>
        <v>0</v>
      </c>
      <c r="BCQ24" s="508">
        <f>'Proy 2022 vs 2019'!JQ23*BCT$4</f>
        <v>13867.157999999999</v>
      </c>
      <c r="BCR24" s="508">
        <f>'Proy 2022 vs 2019'!JR23*BCT$4</f>
        <v>11925.755879999999</v>
      </c>
      <c r="BCS24" s="581"/>
      <c r="BCT24" s="580">
        <f>BCS24/BCQ24</f>
        <v>0</v>
      </c>
      <c r="BCU24" s="508">
        <f>'Proy 2022 vs 2019'!JQ23*BCX$4</f>
        <v>13867.157999999999</v>
      </c>
      <c r="BCV24" s="508">
        <f>'Proy 2022 vs 2019'!JR23*BCX$4</f>
        <v>11925.755879999999</v>
      </c>
      <c r="BCW24" s="581"/>
      <c r="BCX24" s="580">
        <f>BCW24/BCU24</f>
        <v>0</v>
      </c>
      <c r="BCY24" s="508">
        <f>'Proy 2022 vs 2019'!JQ23*BDB$4</f>
        <v>13867.157999999999</v>
      </c>
      <c r="BCZ24" s="508">
        <f>'Proy 2022 vs 2019'!JR23*BDB$4</f>
        <v>11925.755879999999</v>
      </c>
      <c r="BDA24" s="581"/>
      <c r="BDB24" s="580">
        <f>BDA24/BCY24</f>
        <v>0</v>
      </c>
      <c r="BDC24" s="508">
        <f>'Proy 2022 vs 2019'!JQ23*BDF$4</f>
        <v>16178.351000000001</v>
      </c>
      <c r="BDD24" s="508">
        <f>'Proy 2022 vs 2019'!JR23*BDF$4</f>
        <v>13913.381860000001</v>
      </c>
      <c r="BDE24" s="581"/>
      <c r="BDF24" s="580">
        <f>BDE24/BDC24</f>
        <v>0</v>
      </c>
      <c r="BDG24" s="508">
        <f>'Proy 2022 vs 2019'!JQ23*BDJ$4</f>
        <v>18489.543999999998</v>
      </c>
      <c r="BDH24" s="508">
        <f>'Proy 2022 vs 2019'!JR23*BDJ$4</f>
        <v>15901.00784</v>
      </c>
      <c r="BDI24" s="581"/>
      <c r="BDJ24" s="580">
        <f>BDI24/BDG24</f>
        <v>0</v>
      </c>
      <c r="BDK24" s="508">
        <f>'Proy 2022 vs 2019'!JQ23*BDN$4</f>
        <v>25423.123</v>
      </c>
      <c r="BDL24" s="508">
        <f>'Proy 2022 vs 2019'!JR23*BDN$4</f>
        <v>21863.885780000001</v>
      </c>
      <c r="BDM24" s="581"/>
      <c r="BDN24" s="580">
        <f>BDM24/BDK24</f>
        <v>0</v>
      </c>
      <c r="BDO24" s="494">
        <f>BCM24+BCQ24+BCU24+BCY24+BDC24+BDG24+BDK24</f>
        <v>115559.65</v>
      </c>
      <c r="BDP24" s="489">
        <f>BCN24+BCR24+BCV24+BCZ24+BDD24+BDH24+BDL24</f>
        <v>99381.298999999999</v>
      </c>
      <c r="BDQ24" s="643">
        <f>BCO24+BCS24+BCW24+BDA24+BDE24+BDI24+BDM24</f>
        <v>0</v>
      </c>
      <c r="BDR24" s="639">
        <f>BDQ24/BDO24</f>
        <v>0</v>
      </c>
      <c r="BDS24" s="508">
        <f>'Proy 2022 vs 2019'!JV23*BDV$4</f>
        <v>15514.167599999999</v>
      </c>
      <c r="BDT24" s="508">
        <f>'Proy 2022 vs 2019'!JW23*BDV$4</f>
        <v>13342.184135999998</v>
      </c>
      <c r="BDU24" s="581"/>
      <c r="BDV24" s="580">
        <f>BDU24/BDS24</f>
        <v>0</v>
      </c>
      <c r="BDW24" s="508">
        <f>'Proy 2022 vs 2019'!JV23*BDZ$4</f>
        <v>15514.167599999999</v>
      </c>
      <c r="BDX24" s="508">
        <f>'Proy 2022 vs 2019'!JW23*BDZ$4</f>
        <v>13342.184135999998</v>
      </c>
      <c r="BDY24" s="581"/>
      <c r="BDZ24" s="580">
        <f>BDY24/BDW24</f>
        <v>0</v>
      </c>
      <c r="BEA24" s="508">
        <f>'Proy 2022 vs 2019'!JV23*BED$4</f>
        <v>15514.167599999999</v>
      </c>
      <c r="BEB24" s="508">
        <f>'Proy 2022 vs 2019'!JW23*BED$4</f>
        <v>13342.184135999998</v>
      </c>
      <c r="BEC24" s="581"/>
      <c r="BED24" s="580">
        <f>BEC24/BEA24</f>
        <v>0</v>
      </c>
      <c r="BEE24" s="508">
        <v>14503.990400000001</v>
      </c>
      <c r="BEF24" s="508">
        <f>'Proy 2022 vs 2019'!JW23*BEH$4</f>
        <v>13342.184135999998</v>
      </c>
      <c r="BEG24" s="581"/>
      <c r="BEH24" s="580">
        <f>BEG24/BEE24</f>
        <v>0</v>
      </c>
      <c r="BEI24" s="508">
        <f>'Proy 2022 vs 2019'!JV23*BEL$4</f>
        <v>18099.8622</v>
      </c>
      <c r="BEJ24" s="508">
        <f>'Proy 2022 vs 2019'!JW23*BEL$4</f>
        <v>15565.881492</v>
      </c>
      <c r="BEK24" s="581"/>
      <c r="BEL24" s="580">
        <f>BEK24/BEI24</f>
        <v>0</v>
      </c>
      <c r="BEM24" s="508">
        <f>'Proy 2022 vs 2019'!JV23*BEP$4</f>
        <v>20685.556799999998</v>
      </c>
      <c r="BEN24" s="508">
        <f>'Proy 2022 vs 2019'!JW23*BEP$4</f>
        <v>17789.578848000001</v>
      </c>
      <c r="BEO24" s="581"/>
      <c r="BEP24" s="580">
        <f>BEO24/BEM24</f>
        <v>0</v>
      </c>
      <c r="BEQ24" s="508">
        <f>'Proy 2022 vs 2019'!JV23*BET$4</f>
        <v>28442.640599999999</v>
      </c>
      <c r="BER24" s="508">
        <f>'Proy 2022 vs 2019'!JW23*BET$4</f>
        <v>24460.670915999999</v>
      </c>
      <c r="BES24" s="581"/>
      <c r="BET24" s="580">
        <f>BES24/BEQ24</f>
        <v>0</v>
      </c>
      <c r="BEU24" s="494">
        <f>BDS24+BDW24+BEA24+BEE24+BEI24+BEM24+BEQ24</f>
        <v>128274.55279999999</v>
      </c>
      <c r="BEV24" s="489">
        <f>BDT24+BDX24+BEB24+BEF24+BEJ24+BEN24+BER24</f>
        <v>111184.86780000001</v>
      </c>
      <c r="BEW24" s="648">
        <f>BDU24+BDY24+BEC24+BEG24+BEK24+BEO24+BES24</f>
        <v>0</v>
      </c>
      <c r="BEX24" s="639">
        <f>BEW24/BEU24</f>
        <v>0</v>
      </c>
      <c r="BEY24" s="508">
        <f>'Proy 2022 vs 2019'!KF23*BFB$4</f>
        <v>18111.725999999999</v>
      </c>
      <c r="BEZ24" s="508">
        <f>'Proy 2022 vs 2019'!KG23*BFB$4</f>
        <v>15576.084359999999</v>
      </c>
      <c r="BFA24" s="614"/>
      <c r="BFB24" s="580">
        <f>BFA24/BEY24</f>
        <v>0</v>
      </c>
      <c r="BFC24" s="508">
        <f>'Proy 2022 vs 2019'!KF23*BFF$4</f>
        <v>18111.725999999999</v>
      </c>
      <c r="BFD24" s="508">
        <f>'Proy 2022 vs 2019'!KG23*BFF$4</f>
        <v>15576.084359999999</v>
      </c>
      <c r="BFE24" s="614"/>
      <c r="BFF24" s="580">
        <f>BFE24/BFC24</f>
        <v>0</v>
      </c>
      <c r="BFG24" s="508">
        <f>'Proy 2022 vs 2019'!KF23*BFJ$4</f>
        <v>18111.725999999999</v>
      </c>
      <c r="BFH24" s="508">
        <f>'Proy 2022 vs 2019'!KG23*BFJ$4</f>
        <v>15576.084359999999</v>
      </c>
      <c r="BFI24" s="614"/>
      <c r="BFJ24" s="580">
        <f>BFI24/BFG24</f>
        <v>0</v>
      </c>
      <c r="BFK24" s="508">
        <f>'Proy 2022 vs 2019'!KF23*BFN$4</f>
        <v>18111.725999999999</v>
      </c>
      <c r="BFL24" s="508">
        <f>'Proy 2022 vs 2019'!KG23*BFN$4</f>
        <v>15576.084359999999</v>
      </c>
      <c r="BFM24" s="614"/>
      <c r="BFN24" s="580">
        <f>BFM24/BFK24</f>
        <v>0</v>
      </c>
      <c r="BFO24" s="508">
        <f>'Proy 2022 vs 2019'!KF23*BFR$4</f>
        <v>21130.347000000002</v>
      </c>
      <c r="BFP24" s="508">
        <f>'Proy 2022 vs 2019'!KG23*BFR$4</f>
        <v>18172.098420000002</v>
      </c>
      <c r="BFQ24" s="614"/>
      <c r="BFR24" s="580">
        <f>BFQ24/BFO24</f>
        <v>0</v>
      </c>
      <c r="BFS24" s="508">
        <f>'Proy 2022 vs 2019'!KF23*BFV$4</f>
        <v>24148.967999999997</v>
      </c>
      <c r="BFT24" s="508">
        <f>'Proy 2022 vs 2019'!KG23*BFV$4</f>
        <v>20768.11248</v>
      </c>
      <c r="BFU24" s="614"/>
      <c r="BFV24" s="580">
        <f>BFU24/BFS24</f>
        <v>0</v>
      </c>
      <c r="BFW24" s="508">
        <f>'Proy 2022 vs 2019'!KF23*BFZ$4</f>
        <v>33204.830999999998</v>
      </c>
      <c r="BFX24" s="508">
        <f>'Proy 2022 vs 2019'!KG23*BFZ$4</f>
        <v>28556.15466</v>
      </c>
      <c r="BFY24" s="614"/>
      <c r="BFZ24" s="580">
        <f>BFY24/BFW24</f>
        <v>0</v>
      </c>
      <c r="BGA24" s="494">
        <f>BEY24+BFC24+BFG24+BFK24+BFO24+BFS24+BFW24</f>
        <v>150931.04999999999</v>
      </c>
      <c r="BGB24" s="489">
        <f>BEZ24+BFD24+BFH24+BFL24+BFP24+BFT24+BFX24</f>
        <v>129800.70299999999</v>
      </c>
      <c r="BGC24" s="607">
        <f>BFA24+BFE24+BFI24+BFM24+BFQ24+BFU24+BFY24</f>
        <v>0</v>
      </c>
      <c r="BGD24" s="590">
        <f>BGC24/BGA24</f>
        <v>0</v>
      </c>
      <c r="BGE24" s="508">
        <f>'Proy 2022 vs 2019'!KK23*BGH$4</f>
        <v>21604.542000000001</v>
      </c>
      <c r="BGF24" s="508">
        <f>'Proy 2022 vs 2019'!KL23*BGH$4</f>
        <v>18579.90612</v>
      </c>
      <c r="BGG24" s="581"/>
      <c r="BGH24" s="580">
        <f>BGG24/BGE24</f>
        <v>0</v>
      </c>
      <c r="BGI24" s="508">
        <f>'Proy 2022 vs 2019'!KK23*BGL$4</f>
        <v>21604.542000000001</v>
      </c>
      <c r="BGJ24" s="508">
        <f>'Proy 2022 vs 2019'!KL23*BGL$4</f>
        <v>18579.90612</v>
      </c>
      <c r="BGK24" s="581"/>
      <c r="BGL24" s="580">
        <f>BGK24/BGI24</f>
        <v>0</v>
      </c>
      <c r="BGM24" s="508">
        <f>'Proy 2022 vs 2019'!KK23*BGP$4</f>
        <v>21604.542000000001</v>
      </c>
      <c r="BGN24" s="508">
        <f>'Proy 2022 vs 2019'!KL23*BGP$4</f>
        <v>18579.90612</v>
      </c>
      <c r="BGO24" s="581"/>
      <c r="BGP24" s="580">
        <f>BGO24/BGM24</f>
        <v>0</v>
      </c>
      <c r="BGQ24" s="508">
        <f>'Proy 2022 vs 2019'!KK23*BGT$4</f>
        <v>21604.542000000001</v>
      </c>
      <c r="BGR24" s="508">
        <f>'Proy 2022 vs 2019'!KL23*BGT$4</f>
        <v>18579.90612</v>
      </c>
      <c r="BGS24" s="581"/>
      <c r="BGT24" s="580">
        <f>BGS24/BGQ24</f>
        <v>0</v>
      </c>
      <c r="BGU24" s="508">
        <f>'Proy 2022 vs 2019'!KK23*BGX$4</f>
        <v>25205.299000000003</v>
      </c>
      <c r="BGV24" s="508">
        <f>'Proy 2022 vs 2019'!KL23*BGX$4</f>
        <v>21676.557140000004</v>
      </c>
      <c r="BGW24" s="581"/>
      <c r="BGX24" s="580">
        <f>BGW24/BGU24</f>
        <v>0</v>
      </c>
      <c r="BGY24" s="508">
        <f>'Proy 2022 vs 2019'!KK23*BHB$4</f>
        <v>28806.056</v>
      </c>
      <c r="BGZ24" s="508">
        <f>'Proy 2022 vs 2019'!KL23*BHB$4</f>
        <v>24773.208160000002</v>
      </c>
      <c r="BHA24" s="581"/>
      <c r="BHB24" s="580">
        <f>BHA24/BGY24</f>
        <v>0</v>
      </c>
      <c r="BHC24" s="508">
        <f>'Proy 2022 vs 2019'!KK23*BHF$4</f>
        <v>39608.327000000005</v>
      </c>
      <c r="BHD24" s="508">
        <f>'Proy 2022 vs 2019'!KL23*BHF$4</f>
        <v>34063.161220000002</v>
      </c>
      <c r="BHE24" s="581"/>
      <c r="BHF24" s="580">
        <f>BHE24/BHC24</f>
        <v>0</v>
      </c>
      <c r="BHG24" s="494">
        <f>BGE24+BGI24+BGM24+BGQ24+BGU24+BGY24+BHC24</f>
        <v>180037.85000000003</v>
      </c>
      <c r="BHH24" s="489">
        <f>BGF24+BGJ24+BGN24+BGR24+BGV24+BGZ24+BHD24</f>
        <v>154832.55100000001</v>
      </c>
      <c r="BHI24" s="608">
        <f>BGG24+BGK24+BGO24+BGS24+BGW24+BHA24+BHE24</f>
        <v>0</v>
      </c>
      <c r="BHJ24" s="590">
        <f>BHI24/BHG24</f>
        <v>0</v>
      </c>
      <c r="BHK24" s="508">
        <f>'Proy 2022 vs 2019'!KP23*BHN$4</f>
        <v>24086.0556</v>
      </c>
      <c r="BHL24" s="508">
        <f>'Proy 2022 vs 2019'!KQ23*BHN$4</f>
        <v>20714.007816000001</v>
      </c>
      <c r="BHM24" s="581"/>
      <c r="BHN24" s="580">
        <f>BHM24/BHK24</f>
        <v>0</v>
      </c>
      <c r="BHO24" s="508">
        <f>'Proy 2022 vs 2019'!KP23*BHR$4</f>
        <v>24086.0556</v>
      </c>
      <c r="BHP24" s="508">
        <f>'Proy 2022 vs 2019'!KQ23*BHR$4</f>
        <v>20714.007816000001</v>
      </c>
      <c r="BHQ24" s="581"/>
      <c r="BHR24" s="580">
        <f>BHQ24/BHO24</f>
        <v>0</v>
      </c>
      <c r="BHS24" s="508">
        <f>'Proy 2022 vs 2019'!KP23*BHV$4</f>
        <v>24086.0556</v>
      </c>
      <c r="BHT24" s="508">
        <f>'Proy 2022 vs 2019'!KQ23*BHV$4</f>
        <v>20714.007816000001</v>
      </c>
      <c r="BHU24" s="581"/>
      <c r="BHV24" s="580">
        <f>BHU24/BHS24</f>
        <v>0</v>
      </c>
      <c r="BHW24" s="508">
        <f>'Proy 2022 vs 2019'!KP23*BHZ$4</f>
        <v>24086.0556</v>
      </c>
      <c r="BHX24" s="508">
        <f>'Proy 2022 vs 2019'!KQ23*BHZ$4</f>
        <v>20714.007816000001</v>
      </c>
      <c r="BHY24" s="581"/>
      <c r="BHZ24" s="580">
        <f>BHY24/BHW24</f>
        <v>0</v>
      </c>
      <c r="BIA24" s="508">
        <f>'Proy 2022 vs 2019'!KP23*BID$4</f>
        <v>28100.398200000003</v>
      </c>
      <c r="BIB24" s="508">
        <f>'Proy 2022 vs 2019'!KQ23*BID$4</f>
        <v>24166.342452000004</v>
      </c>
      <c r="BIC24" s="581"/>
      <c r="BID24" s="580">
        <f>BIC24/BIA24</f>
        <v>0</v>
      </c>
      <c r="BIE24" s="508">
        <f>'Proy 2022 vs 2019'!KP23*BIH$4</f>
        <v>32114.740800000003</v>
      </c>
      <c r="BIF24" s="508">
        <f>'Proy 2022 vs 2019'!KQ23*BIH$4</f>
        <v>27618.677088</v>
      </c>
      <c r="BIG24" s="581"/>
      <c r="BIH24" s="580">
        <f>BIG24/BIE24</f>
        <v>0</v>
      </c>
      <c r="BII24" s="508">
        <f>'Proy 2022 vs 2019'!KP23*BIL$4</f>
        <v>44157.768600000003</v>
      </c>
      <c r="BIJ24" s="508">
        <f>'Proy 2022 vs 2019'!KQ23*BIL$4</f>
        <v>37975.680996000003</v>
      </c>
      <c r="BIK24" s="581"/>
      <c r="BIL24" s="580">
        <f>BIK24/BII24</f>
        <v>0</v>
      </c>
      <c r="BIM24" s="494">
        <f>BHK24+BHO24+BHS24+BHW24+BIA24+BIE24+BII24</f>
        <v>200717.13</v>
      </c>
      <c r="BIN24" s="489">
        <f>BHL24+BHP24+BHT24+BHX24+BIB24+BIF24+BIJ24</f>
        <v>172616.73180000001</v>
      </c>
      <c r="BIO24" s="608">
        <f>BHM24+BHQ24+BHU24+BHY24+BIC24+BIG24+BIK24</f>
        <v>0</v>
      </c>
      <c r="BIP24" s="590">
        <f>BIO24/BIM24</f>
        <v>0</v>
      </c>
      <c r="BIQ24" s="508">
        <f>'Proy 2022 vs 2019'!KU23*BIT$4</f>
        <v>25287.7464</v>
      </c>
      <c r="BIR24" s="508">
        <f>'Proy 2022 vs 2019'!KV23*BIT$4</f>
        <v>21747.461904</v>
      </c>
      <c r="BIS24" s="581"/>
      <c r="BIT24" s="580">
        <f>BIS24/BIQ24</f>
        <v>0</v>
      </c>
      <c r="BIU24" s="508">
        <f>'Proy 2022 vs 2019'!KU23*BIX$4</f>
        <v>25287.7464</v>
      </c>
      <c r="BIV24" s="508">
        <f>'Proy 2022 vs 2019'!KV23*BIX$4</f>
        <v>21747.461904</v>
      </c>
      <c r="BIW24" s="581"/>
      <c r="BIX24" s="580">
        <f>BIW24/BIU24</f>
        <v>0</v>
      </c>
      <c r="BIY24" s="508">
        <f>'Proy 2022 vs 2019'!KU23*BJB$4</f>
        <v>25287.7464</v>
      </c>
      <c r="BIZ24" s="508">
        <f>'Proy 2022 vs 2019'!KV23*BJB$4</f>
        <v>21747.461904</v>
      </c>
      <c r="BJA24" s="581"/>
      <c r="BJB24" s="580">
        <f>BJA24/BIY24</f>
        <v>0</v>
      </c>
      <c r="BJC24" s="508">
        <f>'Proy 2022 vs 2019'!KU23*BJF$4</f>
        <v>25287.7464</v>
      </c>
      <c r="BJD24" s="508">
        <f>'Proy 2022 vs 2019'!KV23*BJF$4</f>
        <v>21747.461904</v>
      </c>
      <c r="BJE24" s="581"/>
      <c r="BJF24" s="580">
        <f>BJE24/BJC24</f>
        <v>0</v>
      </c>
      <c r="BJG24" s="508">
        <f>'Proy 2022 vs 2019'!KU23*BJJ$4</f>
        <v>29502.370800000004</v>
      </c>
      <c r="BJH24" s="508">
        <f>'Proy 2022 vs 2019'!KV23*BJJ$4</f>
        <v>25372.038888000003</v>
      </c>
      <c r="BJI24" s="581"/>
      <c r="BJJ24" s="580">
        <f>BJI24/BJG24</f>
        <v>0</v>
      </c>
      <c r="BJK24" s="508">
        <f>'Proy 2022 vs 2019'!KU23*BJN$4</f>
        <v>33716.995199999998</v>
      </c>
      <c r="BJL24" s="508">
        <f>'Proy 2022 vs 2019'!KV23*BJN$4</f>
        <v>28996.615871999998</v>
      </c>
      <c r="BJM24" s="581"/>
      <c r="BJN24" s="580">
        <f>BJM24/BJK24</f>
        <v>0</v>
      </c>
      <c r="BJO24" s="508">
        <f>'Proy 2022 vs 2019'!KU23*BJR$4</f>
        <v>46360.868399999999</v>
      </c>
      <c r="BJP24" s="508">
        <f>'Proy 2022 vs 2019'!KV23*BJR$4</f>
        <v>39870.346824</v>
      </c>
      <c r="BJQ24" s="581"/>
      <c r="BJR24" s="580">
        <f>BJQ24/BJO24</f>
        <v>0</v>
      </c>
      <c r="BJS24" s="494">
        <f>BIQ24+BIU24+BIY24+BJC24+BJG24+BJK24+BJO24</f>
        <v>210731.22</v>
      </c>
      <c r="BJT24" s="489">
        <f>BIR24+BIV24+BIZ24+BJD24+BJH24+BJL24+BJP24</f>
        <v>181228.8492</v>
      </c>
      <c r="BJU24" s="589">
        <f>BIS24+BIW24+BJA24+BJE24+BJI24+BJM24+BJQ24</f>
        <v>0</v>
      </c>
      <c r="BJV24" s="590">
        <f>BJU24/BJS24</f>
        <v>0</v>
      </c>
      <c r="BJW24" s="508">
        <f>'Proy 2022 vs 2019'!KZ23*BJZ$4</f>
        <v>6858.3396000000002</v>
      </c>
      <c r="BJX24" s="508">
        <f>'Proy 2022 vs 2019'!LA23*BJZ$4</f>
        <v>5898.1720559999994</v>
      </c>
      <c r="BJY24" s="581"/>
      <c r="BJZ24" s="580">
        <f>BJY24/BJW24</f>
        <v>0</v>
      </c>
      <c r="BKA24" s="508">
        <f>'Proy 2022 vs 2019'!KZ23*BKD$4</f>
        <v>6858.3396000000002</v>
      </c>
      <c r="BKB24" s="508">
        <f>'Proy 2022 vs 2019'!LA23*BKD$4</f>
        <v>5898.1720559999994</v>
      </c>
      <c r="BKC24" s="581"/>
      <c r="BKD24" s="580">
        <f>BKC24/BKA24</f>
        <v>0</v>
      </c>
      <c r="BKE24" s="508">
        <f>'Proy 2022 vs 2019'!KZ23*BKH$4</f>
        <v>6858.3396000000002</v>
      </c>
      <c r="BKF24" s="508">
        <f>'Proy 2022 vs 2019'!LA23*BKH$4</f>
        <v>5898.1720559999994</v>
      </c>
      <c r="BKG24" s="581"/>
      <c r="BKH24" s="580">
        <f>BKG24/BKE24</f>
        <v>0</v>
      </c>
      <c r="BKI24" s="508">
        <f>'Proy 2022 vs 2019'!KZ23*BKL$4</f>
        <v>6858.3396000000002</v>
      </c>
      <c r="BKJ24" s="508">
        <f>'Proy 2022 vs 2019'!LA23*BKL$4</f>
        <v>5898.1720559999994</v>
      </c>
      <c r="BKK24" s="581"/>
      <c r="BKL24" s="580">
        <f>BKK24/BKI24</f>
        <v>0</v>
      </c>
      <c r="BKM24" s="508">
        <f>'Proy 2022 vs 2019'!KZ23*BKP$4</f>
        <v>8001.396200000001</v>
      </c>
      <c r="BKN24" s="508">
        <f>'Proy 2022 vs 2019'!LA23*BKP$4</f>
        <v>6881.2007320000002</v>
      </c>
      <c r="BKO24" s="581"/>
      <c r="BKP24" s="580">
        <f>BKO24/BKM24</f>
        <v>0</v>
      </c>
      <c r="BKQ24" s="508">
        <f>'Proy 2022 vs 2019'!KZ23*BKT$4</f>
        <v>9144.4528000000009</v>
      </c>
      <c r="BKR24" s="508">
        <f>'Proy 2022 vs 2019'!LA23*BKT$4</f>
        <v>7864.2294080000001</v>
      </c>
      <c r="BKS24" s="581"/>
      <c r="BKT24" s="580">
        <f>BKS24/BKQ24</f>
        <v>0</v>
      </c>
      <c r="BKU24" s="508">
        <f>'Proy 2022 vs 2019'!KZ23*BKX$4</f>
        <v>12573.622600000001</v>
      </c>
      <c r="BKV24" s="508">
        <f>'Proy 2022 vs 2019'!LA23*BKX$4</f>
        <v>10813.315435999999</v>
      </c>
      <c r="BKW24" s="581"/>
      <c r="BKX24" s="580">
        <f>BKW24/BKU24</f>
        <v>0</v>
      </c>
      <c r="BKY24" s="494">
        <f>BJW24+BKA24+BKE24+BKI24+BKM24+BKQ24+BKU24</f>
        <v>57152.83</v>
      </c>
      <c r="BKZ24" s="489">
        <f>BJX24+BKB24+BKF24+BKJ24+BKN24+BKR24+BKV24</f>
        <v>49151.433799999999</v>
      </c>
      <c r="BLA24" s="589">
        <f>BJY24+BKC24+BKG24+BKK24+BKO24+BKS24+BKW24</f>
        <v>0</v>
      </c>
      <c r="BLB24" s="590">
        <f>BLA24/BKY24</f>
        <v>0</v>
      </c>
    </row>
    <row r="25" spans="2:1666" ht="19.5" customHeight="1">
      <c r="B25" s="712" t="s">
        <v>27</v>
      </c>
      <c r="C25" s="508">
        <f>'Proy 2022 vs 2019'!$C$6*$F$4</f>
        <v>9529.1268</v>
      </c>
      <c r="D25" s="508">
        <f>'Proy 2022 vs 2019'!D24*$F$4</f>
        <v>8381.5710660000004</v>
      </c>
      <c r="E25" s="615"/>
      <c r="F25" s="583">
        <f>E25/C25</f>
        <v>0</v>
      </c>
      <c r="G25" s="738">
        <f>'Proy 2022 vs 2019'!C24*$J$4</f>
        <v>9621.3071999999993</v>
      </c>
      <c r="H25" s="508">
        <f>'Proy 2022 vs 2019'!D24*$J$4</f>
        <v>8381.5710660000004</v>
      </c>
      <c r="I25" s="615"/>
      <c r="J25" s="583">
        <f>I25/G25</f>
        <v>0</v>
      </c>
      <c r="K25" s="508">
        <f>'Proy 2022 vs 2019'!C24*$N$4</f>
        <v>9621.3071999999993</v>
      </c>
      <c r="L25" s="508">
        <f>'Proy 2022 vs 2019'!D24*N$4</f>
        <v>8381.5710660000004</v>
      </c>
      <c r="M25" s="615"/>
      <c r="N25" s="583">
        <f>M25/K25</f>
        <v>0</v>
      </c>
      <c r="O25" s="508">
        <f>'Proy 2022 vs 2019'!C24*R$4</f>
        <v>9621.3071999999993</v>
      </c>
      <c r="P25" s="508">
        <f>'Proy 2022 vs 2019'!D24*$R$4</f>
        <v>8381.5710660000004</v>
      </c>
      <c r="Q25" s="615"/>
      <c r="R25" s="583">
        <f>Q25/O25</f>
        <v>0</v>
      </c>
      <c r="S25" s="508">
        <f>'Proy 2022 vs 2019'!C24*V$4</f>
        <v>11224.858400000001</v>
      </c>
      <c r="T25" s="508">
        <f>'Proy 2022 vs 2019'!D24*V$4</f>
        <v>9778.4995770000005</v>
      </c>
      <c r="U25" s="615"/>
      <c r="V25" s="583">
        <f>U25/S25</f>
        <v>0</v>
      </c>
      <c r="W25" s="508">
        <f>'Proy 2022 vs 2019'!C24*Z$4</f>
        <v>12828.409599999999</v>
      </c>
      <c r="X25" s="508">
        <f>'Proy 2022 vs 2019'!D24*Z$4</f>
        <v>11175.428088000001</v>
      </c>
      <c r="Y25" s="615"/>
      <c r="Z25" s="583">
        <f>Y25/W25</f>
        <v>0</v>
      </c>
      <c r="AA25" s="508">
        <f>'Proy 2022 vs 2019'!C24*AD$4</f>
        <v>17639.063200000001</v>
      </c>
      <c r="AB25" s="508">
        <f>'Proy 2022 vs 2019'!D24*AD$4</f>
        <v>15366.213621000001</v>
      </c>
      <c r="AC25" s="615"/>
      <c r="AD25" s="583">
        <f>AC25/AA25</f>
        <v>0</v>
      </c>
      <c r="AE25" s="523">
        <f>C25+G25+K25+O25+S25+W25+AA25</f>
        <v>80085.3796</v>
      </c>
      <c r="AF25" s="524">
        <f>D25+H25+L25+P25+T25+X25+AB25</f>
        <v>69846.42555</v>
      </c>
      <c r="AG25" s="607">
        <f>E25+I25+M25+Q25+U25+Y25+AC25</f>
        <v>0</v>
      </c>
      <c r="AH25" s="592">
        <f>AG25/AE25</f>
        <v>0</v>
      </c>
      <c r="AI25" s="508">
        <f>'Proy 2022 vs 2019'!H24*AL$4</f>
        <v>6563.6651999999995</v>
      </c>
      <c r="AJ25" s="526">
        <f>'Proy 2022 vs 2019'!I24*AL$4</f>
        <v>7884.654372</v>
      </c>
      <c r="AK25" s="582"/>
      <c r="AL25" s="583">
        <f>AK25/AI25</f>
        <v>0</v>
      </c>
      <c r="AM25" s="508">
        <f>'Proy 2022 vs 2019'!H24*AP$4</f>
        <v>6563.6651999999995</v>
      </c>
      <c r="AN25" s="508">
        <f>'Proy 2022 vs 2019'!I24*AP$4</f>
        <v>7884.654372</v>
      </c>
      <c r="AO25" s="582"/>
      <c r="AP25" s="583">
        <f>AO25/AM25</f>
        <v>0</v>
      </c>
      <c r="AQ25" s="508">
        <f>'Proy 2022 vs 2019'!H24*AT$4</f>
        <v>6563.6651999999995</v>
      </c>
      <c r="AR25" s="508">
        <f>'Proy 2022 vs 2019'!I24*AT$4</f>
        <v>7884.654372</v>
      </c>
      <c r="AS25" s="582"/>
      <c r="AT25" s="583">
        <f>AS25/AQ25</f>
        <v>0</v>
      </c>
      <c r="AU25" s="508">
        <f>'Proy 2022 vs 2019'!H24*AX$4</f>
        <v>6563.6651999999995</v>
      </c>
      <c r="AV25" s="508">
        <f>'Proy 2022 vs 2019'!I24*AX$4</f>
        <v>7884.654372</v>
      </c>
      <c r="AW25" s="582"/>
      <c r="AX25" s="583">
        <f>AW25/AU25</f>
        <v>0</v>
      </c>
      <c r="AY25" s="508">
        <f>'Proy 2022 vs 2019'!H24*BB$4</f>
        <v>7657.6094000000003</v>
      </c>
      <c r="AZ25" s="508">
        <f>'Proy 2022 vs 2019'!I24*BB$4</f>
        <v>9198.7634340000004</v>
      </c>
      <c r="BA25" s="582"/>
      <c r="BB25" s="583">
        <f>BA25/AY25</f>
        <v>0</v>
      </c>
      <c r="BC25" s="508">
        <f>'Proy 2022 vs 2019'!H24*BF$4</f>
        <v>8751.5535999999993</v>
      </c>
      <c r="BD25" s="508">
        <f>'Proy 2022 vs 2019'!I24*BF$4</f>
        <v>10512.872496</v>
      </c>
      <c r="BE25" s="582"/>
      <c r="BF25" s="583">
        <f>BE25/BC25</f>
        <v>0</v>
      </c>
      <c r="BG25" s="508">
        <f>'Proy 2022 vs 2019'!H24*BJ$4</f>
        <v>12033.386199999999</v>
      </c>
      <c r="BH25" s="508">
        <f>'Proy 2022 vs 2019'!I24*BJ$4</f>
        <v>14455.199682</v>
      </c>
      <c r="BI25" s="582"/>
      <c r="BJ25" s="583">
        <f>BI25/BG25</f>
        <v>0</v>
      </c>
      <c r="BK25" s="523">
        <f>AI25+AM25+AQ25+AU25+AY25+BC25+BG25</f>
        <v>54697.21</v>
      </c>
      <c r="BL25" s="524">
        <f>AJ25+AN25+AR25+AV25+AZ25+BD25+BH25</f>
        <v>65705.453099999999</v>
      </c>
      <c r="BM25" s="609">
        <f>AK25+AO25+AS25+AW25+BA25+BE25+BI25</f>
        <v>0</v>
      </c>
      <c r="BN25" s="592">
        <f>BM25/BK25</f>
        <v>0</v>
      </c>
      <c r="BO25" s="508">
        <f>'Proy 2022 vs 2019'!M24*BR$4</f>
        <v>8806.1088</v>
      </c>
      <c r="BP25" s="508">
        <f>'Proy 2022 vs 2019'!N24*BR$4</f>
        <v>8288.144089200001</v>
      </c>
      <c r="BQ25" s="582"/>
      <c r="BR25" s="583">
        <f>BQ25/BO25</f>
        <v>0</v>
      </c>
      <c r="BS25" s="508">
        <f>'Proy 2022 vs 2019'!M24*BV$4</f>
        <v>8806.1088</v>
      </c>
      <c r="BT25" s="508">
        <f>'Proy 2022 vs 2019'!N24*BV$4</f>
        <v>8288.144089200001</v>
      </c>
      <c r="BU25" s="582"/>
      <c r="BV25" s="583">
        <f>BU25/BS25</f>
        <v>0</v>
      </c>
      <c r="BW25" s="508">
        <f>'Proy 2022 vs 2019'!M24*BZ$4</f>
        <v>8806.1088</v>
      </c>
      <c r="BX25" s="508">
        <f>'Proy 2022 vs 2019'!N24*BZ$4</f>
        <v>8288.144089200001</v>
      </c>
      <c r="BY25" s="582"/>
      <c r="BZ25" s="583">
        <f>BY25/BW25</f>
        <v>0</v>
      </c>
      <c r="CA25" s="508">
        <f>'Proy 2022 vs 2019'!M24*CD$4</f>
        <v>8806.1088</v>
      </c>
      <c r="CB25" s="508">
        <f>'Proy 2022 vs 2019'!N24*CD$4</f>
        <v>8288.144089200001</v>
      </c>
      <c r="CC25" s="582"/>
      <c r="CD25" s="583">
        <f>CC25/CA25</f>
        <v>0</v>
      </c>
      <c r="CE25" s="508">
        <f>'Proy 2022 vs 2019'!M24*CH$4</f>
        <v>10273.793600000001</v>
      </c>
      <c r="CF25" s="508">
        <f>'Proy 2022 vs 2019'!N24*CH$4</f>
        <v>9669.501437400002</v>
      </c>
      <c r="CG25" s="582"/>
      <c r="CH25" s="583">
        <f>CG25/CE25</f>
        <v>0</v>
      </c>
      <c r="CI25" s="508">
        <f>'Proy 2022 vs 2019'!M24*CL$4</f>
        <v>11741.478400000002</v>
      </c>
      <c r="CJ25" s="508">
        <f>'Proy 2022 vs 2019'!N24*CL$4</f>
        <v>11050.858785600001</v>
      </c>
      <c r="CK25" s="582"/>
      <c r="CL25" s="583">
        <f>CK25/CI25</f>
        <v>0</v>
      </c>
      <c r="CM25" s="508">
        <f>'Proy 2022 vs 2019'!M24*CP$4</f>
        <v>16144.532800000001</v>
      </c>
      <c r="CN25" s="508">
        <f>'Proy 2022 vs 2019'!N24*CP$4</f>
        <v>15194.930830200001</v>
      </c>
      <c r="CO25" s="582"/>
      <c r="CP25" s="583">
        <f>CO25/CM25</f>
        <v>0</v>
      </c>
      <c r="CQ25" s="523">
        <f>BO25+BS25+BW25+CA25+CE25+CI25+CM25</f>
        <v>73384.239999999991</v>
      </c>
      <c r="CR25" s="524">
        <f>BP25+BT25+BX25+CB25+CF25+CJ25+CN25</f>
        <v>69067.867410000006</v>
      </c>
      <c r="CS25" s="609">
        <f>BQ25+BU25+BY25+CC25+CG25+CK25+CO25</f>
        <v>0</v>
      </c>
      <c r="CT25" s="592">
        <f>CS25/CQ25</f>
        <v>0</v>
      </c>
      <c r="CU25" s="508">
        <f>'Proy 2022 vs 2019'!R24*CX$4</f>
        <v>9187.74</v>
      </c>
      <c r="CV25" s="508">
        <f>'Proy 2022 vs 2019'!S24*CX$4</f>
        <v>7031.0740589999996</v>
      </c>
      <c r="CW25" s="582"/>
      <c r="CX25" s="583">
        <f>CW25/CU25</f>
        <v>0</v>
      </c>
      <c r="CY25" s="508">
        <f>'Proy 2022 vs 2019'!R24*DB$4</f>
        <v>9187.74</v>
      </c>
      <c r="CZ25" s="508">
        <f>'Proy 2022 vs 2019'!S24*DB$4</f>
        <v>7031.0740589999996</v>
      </c>
      <c r="DA25" s="582"/>
      <c r="DB25" s="583">
        <f>DA25/CY25</f>
        <v>0</v>
      </c>
      <c r="DC25" s="508">
        <f>'Proy 2022 vs 2019'!R24*DF$4</f>
        <v>9187.74</v>
      </c>
      <c r="DD25" s="508">
        <f>'Proy 2022 vs 2019'!S24*DF$4</f>
        <v>7031.0740589999996</v>
      </c>
      <c r="DE25" s="582"/>
      <c r="DF25" s="583">
        <f>DE25/DC25</f>
        <v>0</v>
      </c>
      <c r="DG25" s="508">
        <f>'Proy 2022 vs 2019'!R24*DJ$4</f>
        <v>9187.74</v>
      </c>
      <c r="DH25" s="508">
        <f>'Proy 2022 vs 2019'!S24*DJ$4</f>
        <v>7031.0740589999996</v>
      </c>
      <c r="DI25" s="582"/>
      <c r="DJ25" s="583">
        <f>DI25/DG25</f>
        <v>0</v>
      </c>
      <c r="DK25" s="508">
        <f>'Proy 2022 vs 2019'!R24*DN$4</f>
        <v>10719.03</v>
      </c>
      <c r="DL25" s="508">
        <f>'Proy 2022 vs 2019'!S24*DN$4</f>
        <v>8202.9197355000015</v>
      </c>
      <c r="DM25" s="582"/>
      <c r="DN25" s="583">
        <f>DM25/DK25</f>
        <v>0</v>
      </c>
      <c r="DO25" s="508">
        <f>'Proy 2022 vs 2019'!R24*DR$4</f>
        <v>12250.32</v>
      </c>
      <c r="DP25" s="508">
        <f>'Proy 2022 vs 2019'!S24*DR$4</f>
        <v>9374.7654120000007</v>
      </c>
      <c r="DQ25" s="582"/>
      <c r="DR25" s="583">
        <f>DQ25/DO25</f>
        <v>0</v>
      </c>
      <c r="DS25" s="508">
        <f>'Proy 2022 vs 2019'!R24*DV$4</f>
        <v>16844.189999999999</v>
      </c>
      <c r="DT25" s="508">
        <f>'Proy 2022 vs 2019'!S24*DV$4</f>
        <v>12890.3024415</v>
      </c>
      <c r="DU25" s="582"/>
      <c r="DV25" s="583">
        <f>DU25/DS25</f>
        <v>0</v>
      </c>
      <c r="DW25" s="523">
        <f>CU25+CY25+DC25+DG25+DK25+DO25+DS25</f>
        <v>76564.5</v>
      </c>
      <c r="DX25" s="524">
        <f>CV25+CZ25+DD25+DH25+DL25+DP25+DT25</f>
        <v>58592.283825000006</v>
      </c>
      <c r="DY25" s="591">
        <f>CW25+DA25+DE25+DI25+DM25+DQ25+DU25</f>
        <v>0</v>
      </c>
      <c r="DZ25" s="592">
        <f>DY25/DW25</f>
        <v>0</v>
      </c>
      <c r="EA25" s="508">
        <f>'Proy 2022 vs 2019'!AB24*ED$4</f>
        <v>10691.7372</v>
      </c>
      <c r="EB25" s="508">
        <f>'Proy 2022 vs 2019'!AC24*ED$4</f>
        <v>8327.052549</v>
      </c>
      <c r="EC25" s="615"/>
      <c r="ED25" s="583">
        <f>EC25/EA25</f>
        <v>0</v>
      </c>
      <c r="EE25" s="508">
        <f>'Proy 2022 vs 2019'!AB24*EH$4</f>
        <v>10691.7372</v>
      </c>
      <c r="EF25" s="508">
        <f>'Proy 2022 vs 2019'!AC24*EH$4</f>
        <v>8327.052549</v>
      </c>
      <c r="EG25" s="582"/>
      <c r="EH25" s="583">
        <f>EG25/EE25</f>
        <v>0</v>
      </c>
      <c r="EI25" s="508">
        <f>'Proy 2022 vs 2019'!AB24*EL$4</f>
        <v>10691.7372</v>
      </c>
      <c r="EJ25" s="508">
        <f>'Proy 2022 vs 2019'!AC24*EL$4</f>
        <v>8327.052549</v>
      </c>
      <c r="EK25" s="582"/>
      <c r="EL25" s="583">
        <f>EK25/EI25</f>
        <v>0</v>
      </c>
      <c r="EM25" s="508">
        <f>'Proy 2022 vs 2019'!AB24*EP$4</f>
        <v>10691.7372</v>
      </c>
      <c r="EN25" s="508">
        <f>'Proy 2022 vs 2019'!AC24*EP$4</f>
        <v>8327.052549</v>
      </c>
      <c r="EO25" s="582"/>
      <c r="EP25" s="583">
        <f>EO25/EM25</f>
        <v>0</v>
      </c>
      <c r="EQ25" s="508">
        <f>'Proy 2022 vs 2019'!AB24*ET$4</f>
        <v>12473.6934</v>
      </c>
      <c r="ER25" s="508">
        <f>'Proy 2022 vs 2019'!AC24*ET$4</f>
        <v>9714.8946405000024</v>
      </c>
      <c r="ES25" s="582"/>
      <c r="ET25" s="583">
        <f>ES25/EQ25</f>
        <v>0</v>
      </c>
      <c r="EU25" s="508">
        <f>'Proy 2022 vs 2019'!AB24*EX$4</f>
        <v>14255.649600000001</v>
      </c>
      <c r="EV25" s="508">
        <f>'Proy 2022 vs 2019'!AC24*EX$4</f>
        <v>11102.736732000001</v>
      </c>
      <c r="EW25" s="582"/>
      <c r="EX25" s="583">
        <f>EW25/EU25</f>
        <v>0</v>
      </c>
      <c r="EY25" s="508">
        <f>'Proy 2022 vs 2019'!AB24*FB$4</f>
        <v>19601.518199999999</v>
      </c>
      <c r="EZ25" s="508">
        <f>'Proy 2022 vs 2019'!AC24*FB$4</f>
        <v>15266.263006500001</v>
      </c>
      <c r="FA25" s="582"/>
      <c r="FB25" s="583">
        <f>FA25/EY25</f>
        <v>0</v>
      </c>
      <c r="FC25" s="523">
        <f>EA25+EE25+EI25+EM25+EQ25+EU25+EY25</f>
        <v>89097.81</v>
      </c>
      <c r="FD25" s="524">
        <f>EB25+EF25+EJ25+EN25+ER25+EV25+EZ25</f>
        <v>69392.104575000005</v>
      </c>
      <c r="FE25" s="670">
        <f>EC25+EG25+EK25+EO25+ES25+EW25+FA25</f>
        <v>0</v>
      </c>
      <c r="FF25" s="665">
        <f>FE25/FC25</f>
        <v>0</v>
      </c>
      <c r="FG25" s="508">
        <f>'Proy 2022 vs 2019'!AG24*FJ$4</f>
        <v>12901.064399999999</v>
      </c>
      <c r="FH25" s="508">
        <f>'Proy 2022 vs 2019'!AH24*FJ$4</f>
        <v>11653.5897972</v>
      </c>
      <c r="FI25" s="582"/>
      <c r="FJ25" s="583">
        <f>FI25/FG25</f>
        <v>0</v>
      </c>
      <c r="FK25" s="508">
        <f>'Proy 2022 vs 2019'!AG24*FN$4</f>
        <v>12901.064399999999</v>
      </c>
      <c r="FL25" s="508">
        <f>'Proy 2022 vs 2019'!AH24*FN$4</f>
        <v>11653.5897972</v>
      </c>
      <c r="FM25" s="582"/>
      <c r="FN25" s="583">
        <f>FM25/FK25</f>
        <v>0</v>
      </c>
      <c r="FO25" s="508">
        <f>'Proy 2022 vs 2019'!AG24*FR$4</f>
        <v>12901.064399999999</v>
      </c>
      <c r="FP25" s="508">
        <f>'Proy 2022 vs 2019'!AH24*FR$4</f>
        <v>11653.5897972</v>
      </c>
      <c r="FQ25" s="582"/>
      <c r="FR25" s="583">
        <f>FQ25/FO25</f>
        <v>0</v>
      </c>
      <c r="FS25" s="508">
        <f>'Proy 2022 vs 2019'!AG24*FV$4</f>
        <v>12901.064399999999</v>
      </c>
      <c r="FT25" s="508">
        <f>'Proy 2022 vs 2019'!AH24*FV$4</f>
        <v>11653.5897972</v>
      </c>
      <c r="FU25" s="582"/>
      <c r="FV25" s="583">
        <f>FU25/FS25</f>
        <v>0</v>
      </c>
      <c r="FW25" s="508">
        <f>'Proy 2022 vs 2019'!AG24*FZ$4</f>
        <v>15051.241800000002</v>
      </c>
      <c r="FX25" s="508">
        <f>'Proy 2022 vs 2019'!AH24*FZ$4</f>
        <v>13595.854763400002</v>
      </c>
      <c r="FY25" s="582"/>
      <c r="FZ25" s="583">
        <f>FY25/FW25</f>
        <v>0</v>
      </c>
      <c r="GA25" s="508">
        <f>'Proy 2022 vs 2019'!AG24*GD$4</f>
        <v>17201.4192</v>
      </c>
      <c r="GB25" s="508">
        <f>'Proy 2022 vs 2019'!AH24*GD$4</f>
        <v>15538.119729600003</v>
      </c>
      <c r="GC25" s="582"/>
      <c r="GD25" s="583">
        <f>GC25/GA25</f>
        <v>0</v>
      </c>
      <c r="GE25" s="508">
        <f>'Proy 2022 vs 2019'!AG24*GH$4</f>
        <v>23651.951399999998</v>
      </c>
      <c r="GF25" s="508">
        <f>'Proy 2022 vs 2019'!AH24*GH$4</f>
        <v>21364.914628200004</v>
      </c>
      <c r="GG25" s="582"/>
      <c r="GH25" s="583">
        <f>GG25/GE25</f>
        <v>0</v>
      </c>
      <c r="GI25" s="523">
        <f>FG25+FK25+FO25+FS25+FW25+GA25+GE25</f>
        <v>107508.87</v>
      </c>
      <c r="GJ25" s="524">
        <f>FH25+FL25+FP25+FT25+FX25+GB25+GF25</f>
        <v>97113.24831000001</v>
      </c>
      <c r="GK25" s="672">
        <f>FI25+FM25+FQ25+FU25+FY25+GC25+GG25</f>
        <v>0</v>
      </c>
      <c r="GL25" s="665">
        <f>GK25/GI25</f>
        <v>0</v>
      </c>
      <c r="GM25" s="508">
        <f>'Proy 2022 vs 2019'!AL24*GP$4</f>
        <v>7973.0267999999996</v>
      </c>
      <c r="GN25" s="508">
        <f>'Proy 2022 vs 2019'!AM24*GP$4</f>
        <v>6870.5471904000005</v>
      </c>
      <c r="GO25" s="582"/>
      <c r="GP25" s="583">
        <f>GO25/GM25</f>
        <v>0</v>
      </c>
      <c r="GQ25" s="508">
        <f>'Proy 2022 vs 2019'!AL24*GT$4</f>
        <v>7973.0267999999996</v>
      </c>
      <c r="GR25" s="508">
        <f>'Proy 2022 vs 2019'!AM24*GT$4</f>
        <v>6870.5471904000005</v>
      </c>
      <c r="GS25" s="582"/>
      <c r="GT25" s="583">
        <f>GS25/GQ25</f>
        <v>0</v>
      </c>
      <c r="GU25" s="508">
        <f>'Proy 2022 vs 2019'!AL24*GX$4</f>
        <v>7973.0267999999996</v>
      </c>
      <c r="GV25" s="508">
        <f>'Proy 2022 vs 2019'!AM24*GX$4</f>
        <v>6870.5471904000005</v>
      </c>
      <c r="GW25" s="582"/>
      <c r="GX25" s="583">
        <f>GW25/GU25</f>
        <v>0</v>
      </c>
      <c r="GY25" s="508">
        <f>'Proy 2022 vs 2019'!AL24*HB$4</f>
        <v>7973.0267999999996</v>
      </c>
      <c r="GZ25" s="508">
        <f>'Proy 2022 vs 2019'!AM24*HB$4</f>
        <v>6870.5471904000005</v>
      </c>
      <c r="HA25" s="582"/>
      <c r="HB25" s="583">
        <f>HA25/GY25</f>
        <v>0</v>
      </c>
      <c r="HC25" s="508">
        <f>'Proy 2022 vs 2019'!AL24*HF$4</f>
        <v>9301.8646000000008</v>
      </c>
      <c r="HD25" s="508">
        <f>'Proy 2022 vs 2019'!AM24*HF$4</f>
        <v>8015.6383888000018</v>
      </c>
      <c r="HE25" s="582"/>
      <c r="HF25" s="583">
        <f>HE25/HC25</f>
        <v>0</v>
      </c>
      <c r="HG25" s="508">
        <f>'Proy 2022 vs 2019'!AL24*HJ$4</f>
        <v>10630.7024</v>
      </c>
      <c r="HH25" s="508">
        <f>'Proy 2022 vs 2019'!AM24*HJ$4</f>
        <v>9160.7295872000013</v>
      </c>
      <c r="HI25" s="582"/>
      <c r="HJ25" s="583">
        <f>HI25/HG25</f>
        <v>0</v>
      </c>
      <c r="HK25" s="508">
        <f>'Proy 2022 vs 2019'!AL24*HN$4</f>
        <v>14617.2158</v>
      </c>
      <c r="HL25" s="508">
        <f>'Proy 2022 vs 2019'!AM24*HN$4</f>
        <v>12596.003182400002</v>
      </c>
      <c r="HM25" s="582"/>
      <c r="HN25" s="583">
        <f>HM25/HK25</f>
        <v>0</v>
      </c>
      <c r="HO25" s="523">
        <f>GM25+GQ25+GU25+GY25+HC25+HG25+HK25</f>
        <v>66441.89</v>
      </c>
      <c r="HP25" s="524">
        <f>GN25+GR25+GV25+GZ25+HD25+HH25+HL25</f>
        <v>57254.559920000007</v>
      </c>
      <c r="HQ25" s="672">
        <f>GO25+GS25+GW25+HA25+HE25+HI25+HM25</f>
        <v>0</v>
      </c>
      <c r="HR25" s="665">
        <f>HQ25/HO25</f>
        <v>0</v>
      </c>
      <c r="HS25" s="508">
        <f>'Proy 2022 vs 2019'!AL24*HV$4</f>
        <v>7973.0267999999996</v>
      </c>
      <c r="HT25" s="508">
        <f>'Proy 2022 vs 2019'!AM24*HV$4</f>
        <v>6870.5471904000005</v>
      </c>
      <c r="HU25" s="582"/>
      <c r="HV25" s="583">
        <f>HU25/HS25</f>
        <v>0</v>
      </c>
      <c r="HW25" s="508">
        <f>'Proy 2022 vs 2019'!AL24*HZ$4</f>
        <v>7973.0267999999996</v>
      </c>
      <c r="HX25" s="508">
        <f>'Proy 2022 vs 2019'!AM24*HZ$4</f>
        <v>6870.5471904000005</v>
      </c>
      <c r="HY25" s="582"/>
      <c r="HZ25" s="583">
        <f>HY25/HW25</f>
        <v>0</v>
      </c>
      <c r="IA25" s="508">
        <f>'Proy 2022 vs 2019'!AL24*ID$4</f>
        <v>7973.0267999999996</v>
      </c>
      <c r="IB25" s="508">
        <f>'Proy 2022 vs 2019'!AM24*ID$4</f>
        <v>6870.5471904000005</v>
      </c>
      <c r="IC25" s="582"/>
      <c r="ID25" s="583">
        <f>IC25/IA25</f>
        <v>0</v>
      </c>
      <c r="IE25" s="508">
        <f>'Proy 2022 vs 2019'!AL24*IH$4</f>
        <v>7973.0267999999996</v>
      </c>
      <c r="IF25" s="508">
        <f>'Proy 2022 vs 2019'!AM24*IH$4</f>
        <v>6870.5471904000005</v>
      </c>
      <c r="IG25" s="582"/>
      <c r="IH25" s="583">
        <f>IG25/IE25</f>
        <v>0</v>
      </c>
      <c r="II25" s="508">
        <f>'Proy 2022 vs 2019'!AL24*IL$4</f>
        <v>9301.8646000000008</v>
      </c>
      <c r="IJ25" s="508">
        <f>'Proy 2022 vs 2019'!AM24*IL$4</f>
        <v>8015.6383888000018</v>
      </c>
      <c r="IK25" s="582"/>
      <c r="IL25" s="583">
        <f>IK25/II25</f>
        <v>0</v>
      </c>
      <c r="IM25" s="508">
        <f>'Proy 2022 vs 2019'!AL24*IP$4</f>
        <v>10630.7024</v>
      </c>
      <c r="IN25" s="508">
        <f>'Proy 2022 vs 2019'!AM24*IP$4</f>
        <v>9160.7295872000013</v>
      </c>
      <c r="IO25" s="582"/>
      <c r="IP25" s="583">
        <f>IO25/IM25</f>
        <v>0</v>
      </c>
      <c r="IQ25" s="508">
        <f>'Proy 2022 vs 2019'!AL24*IT$4</f>
        <v>14617.2158</v>
      </c>
      <c r="IR25" s="508">
        <f>'Proy 2022 vs 2019'!AM24*IT$4</f>
        <v>12596.003182400002</v>
      </c>
      <c r="IS25" s="582"/>
      <c r="IT25" s="583">
        <f>IS25/IQ25</f>
        <v>0</v>
      </c>
      <c r="IU25" s="523">
        <f>HS25+HW25+IA25+IE25+II25+IM25+IQ25</f>
        <v>66441.89</v>
      </c>
      <c r="IV25" s="524">
        <f>HT25+HX25+IB25+IF25+IJ25+IN25+IR25</f>
        <v>57254.559920000007</v>
      </c>
      <c r="IW25" s="664">
        <f>HU25+HY25+IC25+IG25+IK25+IO25+IS25</f>
        <v>0</v>
      </c>
      <c r="IX25" s="665">
        <f>IW25/IU25</f>
        <v>0</v>
      </c>
      <c r="IY25" s="508">
        <f>'Proy 2022 vs 2019'!BA24*JB$4</f>
        <v>8980.5947999999989</v>
      </c>
      <c r="IZ25" s="508">
        <f>'Proy 2022 vs 2019'!BB24*JB$4</f>
        <v>8129.7302486400004</v>
      </c>
      <c r="JA25" s="615"/>
      <c r="JB25" s="583">
        <f>JA25/IY25</f>
        <v>0</v>
      </c>
      <c r="JC25" s="508">
        <f>'Proy 2022 vs 2019'!BA24*JF$4</f>
        <v>8980.5947999999989</v>
      </c>
      <c r="JD25" s="508">
        <f>'Proy 2022 vs 2019'!BB24*JF$4</f>
        <v>8129.7302486400004</v>
      </c>
      <c r="JE25" s="615"/>
      <c r="JF25" s="583">
        <f>JE25/JC25</f>
        <v>0</v>
      </c>
      <c r="JG25" s="508">
        <f>'Proy 2022 vs 2019'!BA24*JJ$4</f>
        <v>8980.5947999999989</v>
      </c>
      <c r="JH25" s="508">
        <f>'Proy 2022 vs 2019'!BB24*JJ$4</f>
        <v>8129.7302486400004</v>
      </c>
      <c r="JI25" s="615"/>
      <c r="JJ25" s="583">
        <f>JI25/JG25</f>
        <v>0</v>
      </c>
      <c r="JK25" s="508">
        <f>'Proy 2022 vs 2019'!BA24*JN$4</f>
        <v>8980.5947999999989</v>
      </c>
      <c r="JL25" s="508">
        <f>'Proy 2022 vs 2019'!BB24*JN$4</f>
        <v>8129.7302486400004</v>
      </c>
      <c r="JM25" s="615"/>
      <c r="JN25" s="583">
        <f>JM25/JK25</f>
        <v>0</v>
      </c>
      <c r="JO25" s="508">
        <f>'Proy 2022 vs 2019'!BA24*JR$4</f>
        <v>10477.3606</v>
      </c>
      <c r="JP25" s="508">
        <f>'Proy 2022 vs 2019'!BB24*JR$4</f>
        <v>9484.6852900800004</v>
      </c>
      <c r="JQ25" s="615"/>
      <c r="JR25" s="583">
        <f>JQ25/JO25</f>
        <v>0</v>
      </c>
      <c r="JS25" s="508">
        <f>'Proy 2022 vs 2019'!BA24*JV$4</f>
        <v>11974.126399999999</v>
      </c>
      <c r="JT25" s="508">
        <f>'Proy 2022 vs 2019'!BB24*JV$4</f>
        <v>10839.64033152</v>
      </c>
      <c r="JU25" s="615"/>
      <c r="JV25" s="583">
        <f>JU25/JS25</f>
        <v>0</v>
      </c>
      <c r="JW25" s="508">
        <f>'Proy 2022 vs 2019'!BA24*JZ$4</f>
        <v>16464.4238</v>
      </c>
      <c r="JX25" s="508">
        <f>'Proy 2022 vs 2019'!BB24*JZ$4</f>
        <v>14904.505455840001</v>
      </c>
      <c r="JY25" s="615"/>
      <c r="JZ25" s="583">
        <f>JY25/JW25</f>
        <v>0</v>
      </c>
      <c r="KA25" s="523">
        <f>IY25+JC25+JG25+JK25+JO25+JS25+JW25</f>
        <v>74838.289999999994</v>
      </c>
      <c r="KB25" s="524">
        <f>IZ25+JD25+JH25+JL25+JP25+JT25+JX25</f>
        <v>67747.752072000003</v>
      </c>
      <c r="KC25" s="607">
        <f>JA25+JE25+JI25+JM25+JQ25+JU25+JY25</f>
        <v>0</v>
      </c>
      <c r="KD25" s="592">
        <f>KC25/KA25</f>
        <v>0</v>
      </c>
      <c r="KE25" s="508">
        <f>'Proy 2022 vs 2019'!BF24*KH$4</f>
        <v>8730.5315999999984</v>
      </c>
      <c r="KF25" s="508">
        <f>'Proy 2022 vs 2019'!BG24*KH$4</f>
        <v>8476.7682383999982</v>
      </c>
      <c r="KG25" s="582"/>
      <c r="KH25" s="583">
        <f>KG25/KE25</f>
        <v>0</v>
      </c>
      <c r="KI25" s="508">
        <f>'Proy 2022 vs 2019'!BF24*KL$4</f>
        <v>8730.5315999999984</v>
      </c>
      <c r="KJ25" s="508">
        <f>'Proy 2022 vs 2019'!BG24*KL$4</f>
        <v>8476.7682383999982</v>
      </c>
      <c r="KK25" s="582"/>
      <c r="KL25" s="583">
        <f>KK25/KI25</f>
        <v>0</v>
      </c>
      <c r="KM25" s="508">
        <f>'Proy 2022 vs 2019'!BF24*KP$4</f>
        <v>8730.5315999999984</v>
      </c>
      <c r="KN25" s="508">
        <f>'Proy 2022 vs 2019'!BG24*KP$4</f>
        <v>8476.7682383999982</v>
      </c>
      <c r="KO25" s="582"/>
      <c r="KP25" s="583">
        <f>KO25/KM25</f>
        <v>0</v>
      </c>
      <c r="KQ25" s="508">
        <f>'Proy 2022 vs 2019'!BF24*KT$4</f>
        <v>8730.5315999999984</v>
      </c>
      <c r="KR25" s="508">
        <f>'Proy 2022 vs 2019'!BG24*KT$4</f>
        <v>8476.7682383999982</v>
      </c>
      <c r="KS25" s="582"/>
      <c r="KT25" s="583">
        <f>KS25/KQ25</f>
        <v>0</v>
      </c>
      <c r="KU25" s="508">
        <f>'Proy 2022 vs 2019'!BF24*KX$4</f>
        <v>10185.620199999999</v>
      </c>
      <c r="KV25" s="508">
        <f>'Proy 2022 vs 2019'!BG24*KX$4</f>
        <v>9889.5629448</v>
      </c>
      <c r="KW25" s="582"/>
      <c r="KX25" s="583">
        <f>KW25/KU25</f>
        <v>0</v>
      </c>
      <c r="KY25" s="508">
        <f>'Proy 2022 vs 2019'!BF24*LB$4</f>
        <v>11640.708799999999</v>
      </c>
      <c r="KZ25" s="508">
        <f>'Proy 2022 vs 2019'!BG24*LB$4</f>
        <v>11302.357651199998</v>
      </c>
      <c r="LA25" s="582"/>
      <c r="LB25" s="583">
        <f>LA25/KY25</f>
        <v>0</v>
      </c>
      <c r="LC25" s="508">
        <f>'Proy 2022 vs 2019'!BF24*LF$4</f>
        <v>16005.974599999998</v>
      </c>
      <c r="LD25" s="508">
        <f>'Proy 2022 vs 2019'!BG24*LF$4</f>
        <v>15540.741770399998</v>
      </c>
      <c r="LE25" s="582"/>
      <c r="LF25" s="583">
        <f>LE25/LC25</f>
        <v>0</v>
      </c>
      <c r="LG25" s="523">
        <f>KE25+KI25+KM25+KQ25+KU25+KY25+LC25</f>
        <v>72754.429999999993</v>
      </c>
      <c r="LH25" s="524">
        <f>KF25+KJ25+KN25+KR25+KV25+KZ25+LD25</f>
        <v>70639.735319999992</v>
      </c>
      <c r="LI25" s="609">
        <f>KG25+KK25+KO25+KS25+KW25+LA25+LE25</f>
        <v>0</v>
      </c>
      <c r="LJ25" s="592">
        <f>LI25/LG25</f>
        <v>0</v>
      </c>
      <c r="LK25" s="508">
        <f>'Proy 2022 vs 2019'!BK24*LN$4</f>
        <v>11539.877999999999</v>
      </c>
      <c r="LL25" s="508">
        <f>'Proy 2022 vs 2019'!BL24*LN$4</f>
        <v>9799.6444299600007</v>
      </c>
      <c r="LM25" s="582"/>
      <c r="LN25" s="583">
        <f>LM25/LK25</f>
        <v>0</v>
      </c>
      <c r="LO25" s="508">
        <f>'Proy 2022 vs 2019'!BK24*LR$4</f>
        <v>11539.877999999999</v>
      </c>
      <c r="LP25" s="508">
        <f>'Proy 2022 vs 2019'!BL24*LR$4</f>
        <v>9799.6444299600007</v>
      </c>
      <c r="LQ25" s="582"/>
      <c r="LR25" s="583">
        <f>LQ25/LO25</f>
        <v>0</v>
      </c>
      <c r="LS25" s="508">
        <f>'Proy 2022 vs 2019'!BK24*LV$4</f>
        <v>11539.877999999999</v>
      </c>
      <c r="LT25" s="508">
        <f>'Proy 2022 vs 2019'!BL24*LV$4</f>
        <v>9799.6444299600007</v>
      </c>
      <c r="LU25" s="582"/>
      <c r="LV25" s="583">
        <f>LU25/LS25</f>
        <v>0</v>
      </c>
      <c r="LW25" s="508">
        <f>'Proy 2022 vs 2019'!BK24*LZ$4</f>
        <v>11539.877999999999</v>
      </c>
      <c r="LX25" s="508">
        <f>'Proy 2022 vs 2019'!BL24*LZ$4</f>
        <v>9799.6444299600007</v>
      </c>
      <c r="LY25" s="582"/>
      <c r="LZ25" s="583">
        <f>LY25/LW25</f>
        <v>0</v>
      </c>
      <c r="MA25" s="508">
        <f>'Proy 2022 vs 2019'!BK24*MD$4</f>
        <v>13463.191000000001</v>
      </c>
      <c r="MB25" s="508">
        <f>'Proy 2022 vs 2019'!BL24*MD$4</f>
        <v>11432.918501620003</v>
      </c>
      <c r="MC25" s="582"/>
      <c r="MD25" s="583">
        <f>MC25/MA25</f>
        <v>0</v>
      </c>
      <c r="ME25" s="508">
        <f>'Proy 2022 vs 2019'!BK24*MH$4</f>
        <v>15386.503999999999</v>
      </c>
      <c r="MF25" s="508">
        <f>'Proy 2022 vs 2019'!BL24*MH$4</f>
        <v>13066.192573280001</v>
      </c>
      <c r="MG25" s="582"/>
      <c r="MH25" s="583">
        <f>MG25/ME25</f>
        <v>0</v>
      </c>
      <c r="MI25" s="508">
        <f>'Proy 2022 vs 2019'!BK24*ML$4</f>
        <v>21156.442999999999</v>
      </c>
      <c r="MJ25" s="508">
        <f>'Proy 2022 vs 2019'!BL24*ML$4</f>
        <v>17966.014788260003</v>
      </c>
      <c r="MK25" s="582"/>
      <c r="ML25" s="583">
        <f>MK25/MI25</f>
        <v>0</v>
      </c>
      <c r="MM25" s="523">
        <f>LK25+LO25+LS25+LW25+MA25+ME25+MI25</f>
        <v>96165.65</v>
      </c>
      <c r="MN25" s="524">
        <f>LL25+LP25+LT25+LX25+MB25+MF25+MJ25</f>
        <v>81663.70358300001</v>
      </c>
      <c r="MO25" s="609">
        <f>LM25+LQ25+LU25+LY25+MC25+MG25+MK25</f>
        <v>0</v>
      </c>
      <c r="MP25" s="592">
        <f>MO25/MM25</f>
        <v>0</v>
      </c>
      <c r="MQ25" s="508">
        <f>'Proy 2022 vs 2019'!BP24*MT$4</f>
        <v>8758.5324000000001</v>
      </c>
      <c r="MR25" s="508">
        <f>'Proy 2022 vs 2019'!BQ24*MT$4</f>
        <v>10891.6363248</v>
      </c>
      <c r="MS25" s="582"/>
      <c r="MT25" s="583">
        <f>MS25/MQ25</f>
        <v>0</v>
      </c>
      <c r="MU25" s="508">
        <f>'Proy 2022 vs 2019'!BP24*MX$4</f>
        <v>8758.5324000000001</v>
      </c>
      <c r="MV25" s="508">
        <f>'Proy 2022 vs 2019'!BQ24*MX$4</f>
        <v>10891.6363248</v>
      </c>
      <c r="MW25" s="582"/>
      <c r="MX25" s="583">
        <f>MW25/MU25</f>
        <v>0</v>
      </c>
      <c r="MY25" s="508">
        <f>'Proy 2022 vs 2019'!BP24*NB$4</f>
        <v>8758.5324000000001</v>
      </c>
      <c r="MZ25" s="508">
        <f>'Proy 2022 vs 2019'!BQ24*NB$4</f>
        <v>10891.6363248</v>
      </c>
      <c r="NA25" s="582"/>
      <c r="NB25" s="583">
        <f>NA25/MY25</f>
        <v>0</v>
      </c>
      <c r="NC25" s="508">
        <f>'Proy 2022 vs 2019'!BP24*NF$4</f>
        <v>8758.5324000000001</v>
      </c>
      <c r="ND25" s="508">
        <f>'Proy 2022 vs 2019'!BQ24*NF$4</f>
        <v>10891.6363248</v>
      </c>
      <c r="NE25" s="582"/>
      <c r="NF25" s="583">
        <f>NE25/NC25</f>
        <v>0</v>
      </c>
      <c r="NG25" s="508">
        <f>'Proy 2022 vs 2019'!BP24*NJ$4</f>
        <v>10218.287800000002</v>
      </c>
      <c r="NH25" s="508">
        <f>'Proy 2022 vs 2019'!BQ24*NJ$4</f>
        <v>12706.909045600001</v>
      </c>
      <c r="NI25" s="582"/>
      <c r="NJ25" s="583">
        <f>NI25/NG25</f>
        <v>0</v>
      </c>
      <c r="NK25" s="508">
        <f>'Proy 2022 vs 2019'!BP24*NN$4</f>
        <v>11678.0432</v>
      </c>
      <c r="NL25" s="508">
        <f>'Proy 2022 vs 2019'!BQ24*NN$4</f>
        <v>14522.181766399999</v>
      </c>
      <c r="NM25" s="582"/>
      <c r="NN25" s="583">
        <f>NM25/NK25</f>
        <v>0</v>
      </c>
      <c r="NO25" s="508">
        <f>'Proy 2022 vs 2019'!BP24*NR$4</f>
        <v>16057.3094</v>
      </c>
      <c r="NP25" s="508">
        <f>'Proy 2022 vs 2019'!BQ24*NR$4</f>
        <v>19967.9999288</v>
      </c>
      <c r="NQ25" s="582"/>
      <c r="NR25" s="583">
        <f>NQ25/NO25</f>
        <v>0</v>
      </c>
      <c r="NS25" s="523">
        <f>MQ25+MU25+MY25+NC25+NG25+NK25+NO25</f>
        <v>72987.77</v>
      </c>
      <c r="NT25" s="524">
        <f>MR25+MV25+MZ25+ND25+NH25+NL25+NP25</f>
        <v>90763.636039999998</v>
      </c>
      <c r="NU25" s="591">
        <f>MS25+MW25+NA25+NE25+NI25+NM25+NQ25</f>
        <v>0</v>
      </c>
      <c r="NV25" s="592">
        <f>NU25/NS25</f>
        <v>0</v>
      </c>
      <c r="NW25" s="508">
        <f>'Proy 2022 vs 2019'!BU24*NZ$4</f>
        <v>11137.336799999999</v>
      </c>
      <c r="NX25" s="508">
        <f>'Proy 2022 vs 2019'!BV24*NZ$4</f>
        <v>8890.4413844399987</v>
      </c>
      <c r="NY25" s="582"/>
      <c r="NZ25" s="583">
        <f>NY25/NW25</f>
        <v>0</v>
      </c>
      <c r="OA25" s="508">
        <f>'Proy 2022 vs 2019'!BU24*OD$4</f>
        <v>11137.336799999999</v>
      </c>
      <c r="OB25" s="508">
        <f>'Proy 2022 vs 2019'!BV24*OD$4</f>
        <v>8890.4413844399987</v>
      </c>
      <c r="OC25" s="582"/>
      <c r="OD25" s="583">
        <f>OC25/OA25</f>
        <v>0</v>
      </c>
      <c r="OE25" s="508">
        <f>'Proy 2022 vs 2019'!BU24*OH$4</f>
        <v>11137.336799999999</v>
      </c>
      <c r="OF25" s="508">
        <f>'Proy 2022 vs 2019'!BV24*OH$4</f>
        <v>8890.4413844399987</v>
      </c>
      <c r="OG25" s="582"/>
      <c r="OH25" s="583">
        <f>OG25/OE25</f>
        <v>0</v>
      </c>
      <c r="OI25" s="508">
        <f>'Proy 2022 vs 2019'!BU24*OL$4</f>
        <v>11137.336799999999</v>
      </c>
      <c r="OJ25" s="508">
        <f>'Proy 2022 vs 2019'!BV24*OL$4</f>
        <v>8890.4413844399987</v>
      </c>
      <c r="OK25" s="582"/>
      <c r="OL25" s="583">
        <f>OK25/OI25</f>
        <v>0</v>
      </c>
      <c r="OM25" s="508">
        <f>'Proy 2022 vs 2019'!BU24*OP$4</f>
        <v>12993.559600000001</v>
      </c>
      <c r="ON25" s="508">
        <f>'Proy 2022 vs 2019'!BV24*OP$4</f>
        <v>10372.181615180001</v>
      </c>
      <c r="OO25" s="582"/>
      <c r="OP25" s="583">
        <f>OO25/OM25</f>
        <v>0</v>
      </c>
      <c r="OQ25" s="508">
        <f>'Proy 2022 vs 2019'!BU24*OT$4</f>
        <v>14849.7824</v>
      </c>
      <c r="OR25" s="508">
        <f>'Proy 2022 vs 2019'!BV24*OT$4</f>
        <v>11853.92184592</v>
      </c>
      <c r="OS25" s="582"/>
      <c r="OT25" s="583">
        <f>OS25/OQ25</f>
        <v>0</v>
      </c>
      <c r="OU25" s="508">
        <f>'Proy 2022 vs 2019'!BU24*OX$4</f>
        <v>20418.450799999999</v>
      </c>
      <c r="OV25" s="508">
        <f>'Proy 2022 vs 2019'!BV24*OX$4</f>
        <v>16299.14253814</v>
      </c>
      <c r="OW25" s="582"/>
      <c r="OX25" s="583">
        <f>OW25/OU25</f>
        <v>0</v>
      </c>
      <c r="OY25" s="523">
        <f>NW25+OA25+OE25+OI25+OM25+OQ25+OU25</f>
        <v>92811.139999999985</v>
      </c>
      <c r="OZ25" s="524">
        <f>NX25+OB25+OF25+OJ25+ON25+OR25+OV25</f>
        <v>74087.011536999998</v>
      </c>
      <c r="PA25" s="591">
        <f>NY25+OC25+OG25+OK25+OO25+OS25+OW25</f>
        <v>0</v>
      </c>
      <c r="PB25" s="592">
        <f>PA25/OY25</f>
        <v>0</v>
      </c>
      <c r="PC25" s="508">
        <f>'Proy 2022 vs 2019'!CE24*PF$4</f>
        <v>7918.4027999999998</v>
      </c>
      <c r="PD25" s="508">
        <f>'Proy 2022 vs 2019'!CF24*PF$4</f>
        <v>9521.6447174399982</v>
      </c>
      <c r="PE25" s="615"/>
      <c r="PF25" s="583">
        <f>PE25/PC25</f>
        <v>0</v>
      </c>
      <c r="PG25" s="508">
        <f>'Proy 2022 vs 2019'!CE24*PJ$4</f>
        <v>7918.4027999999998</v>
      </c>
      <c r="PH25" s="508">
        <f>'Proy 2022 vs 2019'!CF24*PJ$4</f>
        <v>9521.6447174399982</v>
      </c>
      <c r="PI25" s="582"/>
      <c r="PJ25" s="583">
        <f>PI25/PG25</f>
        <v>0</v>
      </c>
      <c r="PK25" s="508">
        <f>'Proy 2022 vs 2019'!CE24*PN$4</f>
        <v>7918.4027999999998</v>
      </c>
      <c r="PL25" s="508">
        <f>'Proy 2022 vs 2019'!CF24*PN$4</f>
        <v>9521.6447174399982</v>
      </c>
      <c r="PM25" s="582"/>
      <c r="PN25" s="583">
        <f>PM25/PK25</f>
        <v>0</v>
      </c>
      <c r="PO25" s="508">
        <f>'Proy 2022 vs 2019'!CE24*PR$4</f>
        <v>7918.4027999999998</v>
      </c>
      <c r="PP25" s="508">
        <f>'Proy 2022 vs 2019'!CF24*PR$4</f>
        <v>9521.6447174399982</v>
      </c>
      <c r="PQ25" s="582"/>
      <c r="PR25" s="583">
        <f>PQ25/PO25</f>
        <v>0</v>
      </c>
      <c r="PS25" s="508">
        <f>'Proy 2022 vs 2019'!CE24*PV$4</f>
        <v>9238.1366000000016</v>
      </c>
      <c r="PT25" s="508">
        <f>'Proy 2022 vs 2019'!CF24*PV$4</f>
        <v>11108.58550368</v>
      </c>
      <c r="PU25" s="582"/>
      <c r="PV25" s="583">
        <f>PU25/PS25</f>
        <v>0</v>
      </c>
      <c r="PW25" s="508">
        <f>'Proy 2022 vs 2019'!CE24*PZ$4</f>
        <v>10557.8704</v>
      </c>
      <c r="PX25" s="508">
        <f>'Proy 2022 vs 2019'!CF24*PZ$4</f>
        <v>12695.526289919999</v>
      </c>
      <c r="PY25" s="582"/>
      <c r="PZ25" s="583">
        <f>PY25/PW25</f>
        <v>0</v>
      </c>
      <c r="QA25" s="508">
        <f>'Proy 2022 vs 2019'!CE24*QD$4</f>
        <v>14517.0718</v>
      </c>
      <c r="QB25" s="508">
        <f>'Proy 2022 vs 2019'!CF24*QD$4</f>
        <v>17456.34864864</v>
      </c>
      <c r="QC25" s="582"/>
      <c r="QD25" s="583">
        <f>QC25/QA25</f>
        <v>0</v>
      </c>
      <c r="QE25" s="523">
        <f>PC25+PG25+PK25+PO25+PS25+PW25+QA25</f>
        <v>65986.69</v>
      </c>
      <c r="QF25" s="524">
        <f>PD25+PH25+PL25+PP25+PT25+PX25+QB25</f>
        <v>79347.039311999979</v>
      </c>
      <c r="QG25" s="670">
        <f>PE25+PI25+PM25+PQ25+PU25+PY25+QC25</f>
        <v>0</v>
      </c>
      <c r="QH25" s="665">
        <f>QG25/QE25</f>
        <v>0</v>
      </c>
      <c r="QI25" s="508">
        <f>'Proy 2022 vs 2019'!CJ24*QL$4</f>
        <v>8768.6928000000007</v>
      </c>
      <c r="QJ25" s="508">
        <f>'Proy 2022 vs 2019'!CK24*QL$4</f>
        <v>10967.481158159999</v>
      </c>
      <c r="QK25" s="582"/>
      <c r="QL25" s="583">
        <f>QK25/QI25</f>
        <v>0</v>
      </c>
      <c r="QM25" s="508">
        <f>'Proy 2022 vs 2019'!CJ24*QP$4</f>
        <v>8768.6928000000007</v>
      </c>
      <c r="QN25" s="508">
        <f>'Proy 2022 vs 2019'!CK24*QP$4</f>
        <v>10967.481158159999</v>
      </c>
      <c r="QO25" s="582"/>
      <c r="QP25" s="583">
        <f>QO25/QM25</f>
        <v>0</v>
      </c>
      <c r="QQ25" s="508">
        <f>'Proy 2022 vs 2019'!CJ24*QT$4</f>
        <v>8768.6928000000007</v>
      </c>
      <c r="QR25" s="508">
        <f>'Proy 2022 vs 2019'!CK24*QT$4</f>
        <v>10967.481158159999</v>
      </c>
      <c r="QS25" s="582"/>
      <c r="QT25" s="583">
        <f>QS25/QQ25</f>
        <v>0</v>
      </c>
      <c r="QU25" s="508">
        <f>'Proy 2022 vs 2019'!CJ24*QX$4</f>
        <v>8768.6928000000007</v>
      </c>
      <c r="QV25" s="508">
        <f>'Proy 2022 vs 2019'!CK24*QX$4</f>
        <v>10967.481158159999</v>
      </c>
      <c r="QW25" s="582"/>
      <c r="QX25" s="583">
        <f>QW25/QU25</f>
        <v>0</v>
      </c>
      <c r="QY25" s="508">
        <f>'Proy 2022 vs 2019'!CJ24*RB$4</f>
        <v>10230.141600000001</v>
      </c>
      <c r="QZ25" s="508">
        <f>'Proy 2022 vs 2019'!CK24*RB$4</f>
        <v>12795.394684520001</v>
      </c>
      <c r="RA25" s="582"/>
      <c r="RB25" s="583">
        <f>RA25/QY25</f>
        <v>0</v>
      </c>
      <c r="RC25" s="508">
        <f>'Proy 2022 vs 2019'!CJ24*RF$4</f>
        <v>11691.590400000001</v>
      </c>
      <c r="RD25" s="508">
        <f>'Proy 2022 vs 2019'!CK24*RF$4</f>
        <v>14623.308210880001</v>
      </c>
      <c r="RE25" s="582"/>
      <c r="RF25" s="583">
        <f>RE25/RC25</f>
        <v>0</v>
      </c>
      <c r="RG25" s="508">
        <f>'Proy 2022 vs 2019'!CJ24*RJ$4</f>
        <v>16075.936800000001</v>
      </c>
      <c r="RH25" s="508">
        <f>'Proy 2022 vs 2019'!CK24*RJ$4</f>
        <v>20107.048789960001</v>
      </c>
      <c r="RI25" s="582"/>
      <c r="RJ25" s="583">
        <f>RI25/RG25</f>
        <v>0</v>
      </c>
      <c r="RK25" s="523">
        <f>QI25+QM25+QQ25+QU25+QY25+RC25+RG25</f>
        <v>73072.44</v>
      </c>
      <c r="RL25" s="524">
        <f>QJ25+QN25+QR25+QV25+QZ25+RD25+RH25</f>
        <v>91395.676317999998</v>
      </c>
      <c r="RM25" s="672">
        <f>QK25+QO25+QS25+QW25+RA25+RE25+RI25</f>
        <v>0</v>
      </c>
      <c r="RN25" s="665">
        <f>RM25/RK25</f>
        <v>0</v>
      </c>
      <c r="RO25" s="508">
        <f>'Proy 2022 vs 2019'!CO24*RR$4</f>
        <v>7540.8047999999999</v>
      </c>
      <c r="RP25" s="508">
        <f>'Proy 2022 vs 2019'!CP24*RR$4</f>
        <v>10513.931615039999</v>
      </c>
      <c r="RQ25" s="582"/>
      <c r="RR25" s="583">
        <f>RQ25/RO25</f>
        <v>0</v>
      </c>
      <c r="RS25" s="508">
        <f>'Proy 2022 vs 2019'!CO24*RV$4</f>
        <v>7540.8047999999999</v>
      </c>
      <c r="RT25" s="508">
        <f>'Proy 2022 vs 2019'!CP24*RV$4</f>
        <v>10513.931615039999</v>
      </c>
      <c r="RU25" s="582"/>
      <c r="RV25" s="583">
        <f>RU25/RS25</f>
        <v>0</v>
      </c>
      <c r="RW25" s="508">
        <f>'Proy 2022 vs 2019'!CO24*RZ$4</f>
        <v>7540.8047999999999</v>
      </c>
      <c r="RX25" s="508">
        <f>'Proy 2022 vs 2019'!CP24*RZ$4</f>
        <v>10513.931615039999</v>
      </c>
      <c r="RY25" s="582"/>
      <c r="RZ25" s="583">
        <f>RY25/RW25</f>
        <v>0</v>
      </c>
      <c r="SA25" s="508">
        <f>'Proy 2022 vs 2019'!CO24*SD$4</f>
        <v>7540.8047999999999</v>
      </c>
      <c r="SB25" s="508">
        <f>'Proy 2022 vs 2019'!CP24*SD$4</f>
        <v>10513.931615039999</v>
      </c>
      <c r="SC25" s="582"/>
      <c r="SD25" s="583">
        <f>SC25/SA25</f>
        <v>0</v>
      </c>
      <c r="SE25" s="508">
        <f>'Proy 2022 vs 2019'!CO24*SH$4</f>
        <v>8797.6056000000008</v>
      </c>
      <c r="SF25" s="508">
        <f>'Proy 2022 vs 2019'!CP24*SH$4</f>
        <v>12266.253550880001</v>
      </c>
      <c r="SG25" s="582"/>
      <c r="SH25" s="583">
        <f>SG25/SE25</f>
        <v>0</v>
      </c>
      <c r="SI25" s="508">
        <f>'Proy 2022 vs 2019'!CO24*SL$4</f>
        <v>10054.4064</v>
      </c>
      <c r="SJ25" s="508">
        <f>'Proy 2022 vs 2019'!CP24*SL$4</f>
        <v>14018.575486719999</v>
      </c>
      <c r="SK25" s="582"/>
      <c r="SL25" s="583">
        <f>SK25/SI25</f>
        <v>0</v>
      </c>
      <c r="SM25" s="508">
        <f>'Proy 2022 vs 2019'!CO24*SP$4</f>
        <v>13824.808800000001</v>
      </c>
      <c r="SN25" s="508">
        <f>'Proy 2022 vs 2019'!CP24*SP$4</f>
        <v>19275.54129424</v>
      </c>
      <c r="SO25" s="582"/>
      <c r="SP25" s="583">
        <f>SO25/SM25</f>
        <v>0</v>
      </c>
      <c r="SQ25" s="523">
        <f>RO25+RS25+RW25+SA25+SE25+SI25+SM25</f>
        <v>62840.04</v>
      </c>
      <c r="SR25" s="524">
        <f>RP25+RT25+RX25+SB25+SF25+SJ25+SN25</f>
        <v>87616.096791999997</v>
      </c>
      <c r="SS25" s="672">
        <f>RQ25+RU25+RY25+SC25+SG25+SK25+SO25</f>
        <v>0</v>
      </c>
      <c r="ST25" s="665">
        <f>SS25/SQ25</f>
        <v>0</v>
      </c>
      <c r="SU25" s="508">
        <f>'Proy 2022 vs 2019'!CT24*SX$4</f>
        <v>15277.189200000001</v>
      </c>
      <c r="SV25" s="508">
        <f>'Proy 2022 vs 2019'!CU24*SX$4</f>
        <v>15472.069680000001</v>
      </c>
      <c r="SW25" s="582"/>
      <c r="SX25" s="583">
        <f>SW25/SU25</f>
        <v>0</v>
      </c>
      <c r="SY25" s="508">
        <f>'Proy 2022 vs 2019'!CT24*TB$4</f>
        <v>15277.189200000001</v>
      </c>
      <c r="SZ25" s="508">
        <f>'Proy 2022 vs 2019'!CU24*TB$4</f>
        <v>15472.069680000001</v>
      </c>
      <c r="TA25" s="582"/>
      <c r="TB25" s="583">
        <f>TA25/SY25</f>
        <v>0</v>
      </c>
      <c r="TC25" s="508">
        <f>'Proy 2022 vs 2019'!CT24*TF$4</f>
        <v>15277.189200000001</v>
      </c>
      <c r="TD25" s="508">
        <f>'Proy 2022 vs 2019'!CU24*TF$4</f>
        <v>15472.069680000001</v>
      </c>
      <c r="TE25" s="582"/>
      <c r="TF25" s="583">
        <f>TE25/TC25</f>
        <v>0</v>
      </c>
      <c r="TG25" s="508">
        <f>'Proy 2022 vs 2019'!CT24*TJ$4</f>
        <v>15277.189200000001</v>
      </c>
      <c r="TH25" s="508">
        <f>'Proy 2022 vs 2019'!CU24*TJ$4</f>
        <v>15472.069680000001</v>
      </c>
      <c r="TI25" s="582"/>
      <c r="TJ25" s="583">
        <f>TI25/TG25</f>
        <v>0</v>
      </c>
      <c r="TK25" s="508">
        <f>'Proy 2022 vs 2019'!CT24*TN$4</f>
        <v>17823.387400000003</v>
      </c>
      <c r="TL25" s="508">
        <f>'Proy 2022 vs 2019'!CU24*TN$4</f>
        <v>18050.747960000001</v>
      </c>
      <c r="TM25" s="582"/>
      <c r="TN25" s="583">
        <f>TM25/TK25</f>
        <v>0</v>
      </c>
      <c r="TO25" s="508">
        <f>'Proy 2022 vs 2019'!CT24*TR$4</f>
        <v>20369.585600000002</v>
      </c>
      <c r="TP25" s="508">
        <f>'Proy 2022 vs 2019'!CU24*TR$4</f>
        <v>20629.426240000001</v>
      </c>
      <c r="TQ25" s="582"/>
      <c r="TR25" s="583">
        <f>TQ25/TO25</f>
        <v>0</v>
      </c>
      <c r="TS25" s="508">
        <f>'Proy 2022 vs 2019'!CT24*TV$4</f>
        <v>28008.180200000003</v>
      </c>
      <c r="TT25" s="508">
        <f>'Proy 2022 vs 2019'!CU24*TV$4</f>
        <v>28365.461080000001</v>
      </c>
      <c r="TU25" s="582"/>
      <c r="TV25" s="583">
        <f>TU25/TS25</f>
        <v>0</v>
      </c>
      <c r="TW25" s="523">
        <f>SU25+SY25+TC25+TG25+TK25+TO25+TS25</f>
        <v>127309.91000000002</v>
      </c>
      <c r="TX25" s="524">
        <f>SV25+SZ25+TD25+TH25+TL25+TP25+TT25</f>
        <v>128933.91400000002</v>
      </c>
      <c r="TY25" s="664">
        <f>SW25+TA25+TE25+TI25+TM25+TQ25+TU25</f>
        <v>0</v>
      </c>
      <c r="TZ25" s="665">
        <f>TY25/TW25</f>
        <v>0</v>
      </c>
      <c r="UA25" s="508">
        <f>'Proy 2022 vs 2019'!DD24*UD$4</f>
        <v>12414.784799999999</v>
      </c>
      <c r="UB25" s="508">
        <f>'Proy 2022 vs 2019'!DE24*UD$4</f>
        <v>11800.61856576</v>
      </c>
      <c r="UC25" s="615"/>
      <c r="UD25" s="583">
        <f>UC25/UA25</f>
        <v>0</v>
      </c>
      <c r="UE25" s="508">
        <f>'Proy 2022 vs 2019'!DD24*UH$4</f>
        <v>12414.784799999999</v>
      </c>
      <c r="UF25" s="508">
        <f>'Proy 2022 vs 2019'!DE24*UH$4</f>
        <v>11800.61856576</v>
      </c>
      <c r="UG25" s="582"/>
      <c r="UH25" s="583">
        <f>UG25/UE25</f>
        <v>0</v>
      </c>
      <c r="UI25" s="508">
        <f>'Proy 2022 vs 2019'!DD24*UL$4</f>
        <v>12414.784799999999</v>
      </c>
      <c r="UJ25" s="508">
        <f>'Proy 2022 vs 2019'!DE24*UL$4</f>
        <v>11800.61856576</v>
      </c>
      <c r="UK25" s="582"/>
      <c r="UL25" s="583">
        <f>UK25/UI25</f>
        <v>0</v>
      </c>
      <c r="UM25" s="508">
        <f>'Proy 2022 vs 2019'!DD24*UP$4</f>
        <v>12414.784799999999</v>
      </c>
      <c r="UN25" s="508">
        <f>'Proy 2022 vs 2019'!DE24*UP$4</f>
        <v>11800.61856576</v>
      </c>
      <c r="UO25" s="582"/>
      <c r="UP25" s="583">
        <f>UO25/UM25</f>
        <v>0</v>
      </c>
      <c r="UQ25" s="508">
        <f>'Proy 2022 vs 2019'!DD24*UT$4</f>
        <v>14483.9156</v>
      </c>
      <c r="UR25" s="508">
        <f>'Proy 2022 vs 2019'!DE24*UT$4</f>
        <v>13767.388326720002</v>
      </c>
      <c r="US25" s="582"/>
      <c r="UT25" s="583">
        <f>US25/UQ25</f>
        <v>0</v>
      </c>
      <c r="UU25" s="508">
        <f>'Proy 2022 vs 2019'!DD24*UX$4</f>
        <v>16553.046399999999</v>
      </c>
      <c r="UV25" s="508">
        <f>'Proy 2022 vs 2019'!DE24*UX$4</f>
        <v>15734.15808768</v>
      </c>
      <c r="UW25" s="582"/>
      <c r="UX25" s="583">
        <f>UW25/UU25</f>
        <v>0</v>
      </c>
      <c r="UY25" s="508">
        <f>'Proy 2022 vs 2019'!DD24*VB$4</f>
        <v>22760.4388</v>
      </c>
      <c r="UZ25" s="508">
        <f>'Proy 2022 vs 2019'!DE24*VB$4</f>
        <v>21634.46737056</v>
      </c>
      <c r="VA25" s="582"/>
      <c r="VB25" s="583">
        <f>VA25/UY25</f>
        <v>0</v>
      </c>
      <c r="VC25" s="523">
        <f>UA25+UE25+UI25+UM25+UQ25+UU25+UY25</f>
        <v>103456.54000000001</v>
      </c>
      <c r="VD25" s="524">
        <f>UB25+UF25+UJ25+UN25+UR25+UV25+UZ25</f>
        <v>98338.488047999999</v>
      </c>
      <c r="VE25" s="637">
        <f>UC25+UG25+UK25+UO25+US25+UW25+VA25</f>
        <v>0</v>
      </c>
      <c r="VF25" s="640">
        <f>VE25/VC25</f>
        <v>0</v>
      </c>
      <c r="VG25" s="508">
        <f>'Proy 2022 vs 2019'!DI24*VJ$4</f>
        <v>11936.265600000001</v>
      </c>
      <c r="VH25" s="508">
        <f>'Proy 2022 vs 2019'!DJ24*VJ$4</f>
        <v>14560.184728943999</v>
      </c>
      <c r="VI25" s="582"/>
      <c r="VJ25" s="583">
        <f>VI25/VG25</f>
        <v>0</v>
      </c>
      <c r="VK25" s="508">
        <f>'Proy 2022 vs 2019'!DI24*VN$4</f>
        <v>11936.265600000001</v>
      </c>
      <c r="VL25" s="508">
        <f>'Proy 2022 vs 2019'!DJ24*VN$4</f>
        <v>14560.184728943999</v>
      </c>
      <c r="VM25" s="582"/>
      <c r="VN25" s="583">
        <f>VM25/VK25</f>
        <v>0</v>
      </c>
      <c r="VO25" s="508">
        <f>'Proy 2022 vs 2019'!DI24*VR$4</f>
        <v>11936.265600000001</v>
      </c>
      <c r="VP25" s="508">
        <f>'Proy 2022 vs 2019'!DJ24*VR$4</f>
        <v>14560.184728943999</v>
      </c>
      <c r="VQ25" s="582"/>
      <c r="VR25" s="583">
        <f>VQ25/VO25</f>
        <v>0</v>
      </c>
      <c r="VS25" s="508">
        <f>'Proy 2022 vs 2019'!DI24*VV$4</f>
        <v>11936.265600000001</v>
      </c>
      <c r="VT25" s="508">
        <f>'Proy 2022 vs 2019'!DJ24*VV$4</f>
        <v>14560.184728943999</v>
      </c>
      <c r="VU25" s="582"/>
      <c r="VV25" s="583">
        <f>VU25/VS25</f>
        <v>0</v>
      </c>
      <c r="VW25" s="508">
        <f>'Proy 2022 vs 2019'!DI24*VZ$4</f>
        <v>13925.643200000002</v>
      </c>
      <c r="VX25" s="508">
        <f>'Proy 2022 vs 2019'!DJ24*VZ$4</f>
        <v>16986.882183768001</v>
      </c>
      <c r="VY25" s="582"/>
      <c r="VZ25" s="583">
        <f>VY25/VW25</f>
        <v>0</v>
      </c>
      <c r="WA25" s="508">
        <f>'Proy 2022 vs 2019'!DI24*WD$4</f>
        <v>15915.0208</v>
      </c>
      <c r="WB25" s="508">
        <f>'Proy 2022 vs 2019'!DJ24*WD$4</f>
        <v>19413.579638592</v>
      </c>
      <c r="WC25" s="582"/>
      <c r="WD25" s="583">
        <f>WC25/WA25</f>
        <v>0</v>
      </c>
      <c r="WE25" s="508">
        <f>'Proy 2022 vs 2019'!DI24*WH$4</f>
        <v>21883.153600000001</v>
      </c>
      <c r="WF25" s="508">
        <f>'Proy 2022 vs 2019'!DJ24*WH$4</f>
        <v>26693.672003063999</v>
      </c>
      <c r="WG25" s="582"/>
      <c r="WH25" s="583">
        <f>WG25/WE25</f>
        <v>0</v>
      </c>
      <c r="WI25" s="523">
        <f>VG25+VK25+VO25+VS25+VW25+WA25+WE25</f>
        <v>99468.88</v>
      </c>
      <c r="WJ25" s="524">
        <f>VH25+VL25+VP25+VT25+VX25+WB25+WF25</f>
        <v>121334.87274119999</v>
      </c>
      <c r="WK25" s="644">
        <f>VI25+VM25+VQ25+VU25+VY25+WC25+WG25</f>
        <v>0</v>
      </c>
      <c r="WL25" s="640">
        <f>WK25/WI25</f>
        <v>0</v>
      </c>
      <c r="WM25" s="508">
        <f>'Proy 2022 vs 2019'!DN24*WP$4</f>
        <v>11366.609999999999</v>
      </c>
      <c r="WN25" s="508">
        <f>'Proy 2022 vs 2019'!DO24*WP$4</f>
        <v>11310.45392208</v>
      </c>
      <c r="WO25" s="582"/>
      <c r="WP25" s="583">
        <f>WO25/WM25</f>
        <v>0</v>
      </c>
      <c r="WQ25" s="508">
        <f>'Proy 2022 vs 2019'!DN24*WT$4</f>
        <v>11366.609999999999</v>
      </c>
      <c r="WR25" s="508">
        <f>'Proy 2022 vs 2019'!DO24*WT$4</f>
        <v>11310.45392208</v>
      </c>
      <c r="WS25" s="582"/>
      <c r="WT25" s="583">
        <f>WS25/WQ25</f>
        <v>0</v>
      </c>
      <c r="WU25" s="508">
        <f>'Proy 2022 vs 2019'!DN24*WX$4</f>
        <v>11366.609999999999</v>
      </c>
      <c r="WV25" s="508">
        <f>'Proy 2022 vs 2019'!DO24*WX$4</f>
        <v>11310.45392208</v>
      </c>
      <c r="WW25" s="582"/>
      <c r="WX25" s="583">
        <f>WW25/WU25</f>
        <v>0</v>
      </c>
      <c r="WY25" s="508">
        <f>'Proy 2022 vs 2019'!DN24*XB$4</f>
        <v>11366.609999999999</v>
      </c>
      <c r="WZ25" s="508">
        <f>'Proy 2022 vs 2019'!DO24*XB$4</f>
        <v>11310.45392208</v>
      </c>
      <c r="XA25" s="582"/>
      <c r="XB25" s="583">
        <f>XA25/WY25</f>
        <v>0</v>
      </c>
      <c r="XC25" s="508">
        <f>'Proy 2022 vs 2019'!DN24*XF$4</f>
        <v>13261.045000000002</v>
      </c>
      <c r="XD25" s="508">
        <f>'Proy 2022 vs 2019'!DO24*XF$4</f>
        <v>13195.529575760002</v>
      </c>
      <c r="XE25" s="582"/>
      <c r="XF25" s="583">
        <f>XE25/XC25</f>
        <v>0</v>
      </c>
      <c r="XG25" s="508">
        <f>'Proy 2022 vs 2019'!DN24*XJ$4</f>
        <v>15155.48</v>
      </c>
      <c r="XH25" s="508">
        <f>'Proy 2022 vs 2019'!DO24*XJ$4</f>
        <v>15080.605229440001</v>
      </c>
      <c r="XI25" s="582"/>
      <c r="XJ25" s="583">
        <f>XI25/XG25</f>
        <v>0</v>
      </c>
      <c r="XK25" s="508">
        <f>'Proy 2022 vs 2019'!DN24*XN$4</f>
        <v>20838.785</v>
      </c>
      <c r="XL25" s="508">
        <f>'Proy 2022 vs 2019'!DO24*XN$4</f>
        <v>20735.83219048</v>
      </c>
      <c r="XM25" s="582"/>
      <c r="XN25" s="583">
        <f>XM25/XK25</f>
        <v>0</v>
      </c>
      <c r="XO25" s="523">
        <f>WM25+WQ25+WU25+WY25+XC25+XG25+XK25</f>
        <v>94721.75</v>
      </c>
      <c r="XP25" s="524">
        <f>WN25+WR25+WV25+WZ25+XD25+XH25+XL25</f>
        <v>94253.782684000005</v>
      </c>
      <c r="XQ25" s="644">
        <f>WO25+WS25+WW25+XA25+XE25+XI25+XM25</f>
        <v>0</v>
      </c>
      <c r="XR25" s="640">
        <f>XQ25/XO25</f>
        <v>0</v>
      </c>
      <c r="XS25" s="508">
        <f>'Proy 2022 vs 2019'!DS24*XV$4</f>
        <v>12286.879199999999</v>
      </c>
      <c r="XT25" s="508">
        <f>'Proy 2022 vs 2019'!DT24*XV$4</f>
        <v>9279.5121679199983</v>
      </c>
      <c r="XU25" s="582"/>
      <c r="XV25" s="583">
        <f>XU25/XS25</f>
        <v>0</v>
      </c>
      <c r="XW25" s="508">
        <f>'Proy 2022 vs 2019'!DS24*XZ$4</f>
        <v>12286.879199999999</v>
      </c>
      <c r="XX25" s="508">
        <f>'Proy 2022 vs 2019'!DT24*XZ$4</f>
        <v>9279.5121679199983</v>
      </c>
      <c r="XY25" s="582"/>
      <c r="XZ25" s="583">
        <f>XY25/XW25</f>
        <v>0</v>
      </c>
      <c r="YA25" s="508">
        <f>'Proy 2022 vs 2019'!DS24*YD$4</f>
        <v>12286.879199999999</v>
      </c>
      <c r="YB25" s="508">
        <f>'Proy 2022 vs 2019'!DT24*YD$4</f>
        <v>9279.5121679199983</v>
      </c>
      <c r="YC25" s="582"/>
      <c r="YD25" s="583">
        <f>YC25/YA25</f>
        <v>0</v>
      </c>
      <c r="YE25" s="508">
        <f>'Proy 2022 vs 2019'!DS24*YH$4</f>
        <v>12286.879199999999</v>
      </c>
      <c r="YF25" s="508">
        <f>'Proy 2022 vs 2019'!DT24*YH$4</f>
        <v>9279.5121679199983</v>
      </c>
      <c r="YG25" s="582"/>
      <c r="YH25" s="583">
        <f>YG25/YE25</f>
        <v>0</v>
      </c>
      <c r="YI25" s="508">
        <f>'Proy 2022 vs 2019'!DS24*YL$4</f>
        <v>14334.692400000002</v>
      </c>
      <c r="YJ25" s="508">
        <f>'Proy 2022 vs 2019'!DT24*YL$4</f>
        <v>10826.09752924</v>
      </c>
      <c r="YK25" s="582"/>
      <c r="YL25" s="583">
        <f>YK25/YI25</f>
        <v>0</v>
      </c>
      <c r="YM25" s="508">
        <f>'Proy 2022 vs 2019'!DS24*YP$4</f>
        <v>16382.5056</v>
      </c>
      <c r="YN25" s="508">
        <f>'Proy 2022 vs 2019'!DT24*YP$4</f>
        <v>12372.682890559998</v>
      </c>
      <c r="YO25" s="582"/>
      <c r="YP25" s="583">
        <f>YO25/YM25</f>
        <v>0</v>
      </c>
      <c r="YQ25" s="508">
        <f>'Proy 2022 vs 2019'!DS24*YT$4</f>
        <v>22525.945200000002</v>
      </c>
      <c r="YR25" s="508">
        <f>'Proy 2022 vs 2019'!DT24*YT$4</f>
        <v>17012.438974519999</v>
      </c>
      <c r="YS25" s="582"/>
      <c r="YT25" s="583">
        <f>YS25/YQ25</f>
        <v>0</v>
      </c>
      <c r="YU25" s="523">
        <f>XS25+XW25+YA25+YE25+YI25+YM25+YQ25</f>
        <v>102390.66</v>
      </c>
      <c r="YV25" s="524">
        <f>XT25+XX25+YB25+YF25+YJ25+YN25+YR25</f>
        <v>77329.26806599999</v>
      </c>
      <c r="YW25" s="649">
        <f>XU25+XY25+YC25+YG25+YK25+YO25+YS25</f>
        <v>0</v>
      </c>
      <c r="YX25" s="640">
        <f>YW25/YU25</f>
        <v>0</v>
      </c>
      <c r="YY25" s="710">
        <f>'Proy 2022 vs 2019'!EC24*ZB$4</f>
        <v>12581.732400000001</v>
      </c>
      <c r="YZ25" s="710">
        <f>'Proy 2022 vs 2019'!ED24*ZB$4</f>
        <v>8293.5590976000003</v>
      </c>
      <c r="ZA25" s="615"/>
      <c r="ZB25" s="583">
        <f>ZA25/YY25</f>
        <v>0</v>
      </c>
      <c r="ZC25" s="508">
        <f>'Proy 2022 vs 2019'!EC24*ZF$4</f>
        <v>12581.732400000001</v>
      </c>
      <c r="ZD25" s="508">
        <f>'Proy 2022 vs 2019'!ED24*ZF$4</f>
        <v>8293.5590976000003</v>
      </c>
      <c r="ZE25" s="615"/>
      <c r="ZF25" s="583">
        <f>ZE25/ZC25</f>
        <v>0</v>
      </c>
      <c r="ZG25" s="508">
        <f>'Proy 2022 vs 2019'!EC24*ZJ$4</f>
        <v>12581.732400000001</v>
      </c>
      <c r="ZH25" s="508">
        <f>'Proy 2022 vs 2019'!ED24*ZJ$4</f>
        <v>8293.5590976000003</v>
      </c>
      <c r="ZI25" s="615"/>
      <c r="ZJ25" s="583">
        <f>ZI25/ZG25</f>
        <v>0</v>
      </c>
      <c r="ZK25" s="508">
        <f>'Proy 2022 vs 2019'!EC24*ZN$4</f>
        <v>12581.732400000001</v>
      </c>
      <c r="ZL25" s="508">
        <f>'Proy 2022 vs 2019'!ED24*ZN$4</f>
        <v>8293.5590976000003</v>
      </c>
      <c r="ZM25" s="615"/>
      <c r="ZN25" s="583">
        <f>ZM25/ZK25</f>
        <v>0</v>
      </c>
      <c r="ZO25" s="508">
        <f>'Proy 2022 vs 2019'!EC24*ZR$4</f>
        <v>14678.687800000002</v>
      </c>
      <c r="ZP25" s="508">
        <f>'Proy 2022 vs 2019'!ED24*ZR$4</f>
        <v>9675.8189472000013</v>
      </c>
      <c r="ZQ25" s="615"/>
      <c r="ZR25" s="583">
        <f>ZQ25/ZO25</f>
        <v>0</v>
      </c>
      <c r="ZS25" s="508">
        <f>'Proy 2022 vs 2019'!EC24*ZV$4</f>
        <v>16775.643200000002</v>
      </c>
      <c r="ZT25" s="508">
        <f>'Proy 2022 vs 2019'!ED24*ZV$4</f>
        <v>11058.0787968</v>
      </c>
      <c r="ZU25" s="615"/>
      <c r="ZV25" s="583">
        <f>ZU25/ZS25</f>
        <v>0</v>
      </c>
      <c r="ZW25" s="508">
        <f>'Proy 2022 vs 2019'!EC24*ZZ$4</f>
        <v>23066.509400000003</v>
      </c>
      <c r="ZX25" s="508">
        <f>'Proy 2022 vs 2019'!ED24*ZZ$4</f>
        <v>15204.8583456</v>
      </c>
      <c r="ZY25" s="615"/>
      <c r="ZZ25" s="583">
        <f>ZY25/ZW25</f>
        <v>0</v>
      </c>
      <c r="AAA25" s="523">
        <f>YY25+ZC25+ZG25+ZK25+ZO25+ZS25+ZW25</f>
        <v>104847.77000000002</v>
      </c>
      <c r="AAB25" s="524">
        <f>YZ25+ZD25+ZH25+ZL25+ZP25+ZT25+ZX25</f>
        <v>69112.992480000001</v>
      </c>
      <c r="AAC25" s="607">
        <f>ZA25+ZE25+ZI25+ZM25+ZQ25+ZU25+ZY25</f>
        <v>0</v>
      </c>
      <c r="AAD25" s="592">
        <f>AAC25/AAA25</f>
        <v>0</v>
      </c>
      <c r="AAE25" s="508">
        <f>'Proy 2022 vs 2019'!EH24*AAH$4</f>
        <v>11343.137999999999</v>
      </c>
      <c r="AAF25" s="508">
        <f>'Proy 2022 vs 2019'!EI24*AAH$4</f>
        <v>10367.172403199998</v>
      </c>
      <c r="AAG25" s="582"/>
      <c r="AAH25" s="583">
        <f>AAG25/AAE25</f>
        <v>0</v>
      </c>
      <c r="AAI25" s="508">
        <f>'Proy 2022 vs 2019'!EH24*AAL$4</f>
        <v>11343.137999999999</v>
      </c>
      <c r="AAJ25" s="508">
        <f>'Proy 2022 vs 2019'!EI24*AAL$4</f>
        <v>10367.172403199998</v>
      </c>
      <c r="AAK25" s="582"/>
      <c r="AAL25" s="583">
        <f>AAK25/AAI25</f>
        <v>0</v>
      </c>
      <c r="AAM25" s="508">
        <f>'Proy 2022 vs 2019'!EH24*AAP$4</f>
        <v>11343.137999999999</v>
      </c>
      <c r="AAN25" s="508">
        <f>'Proy 2022 vs 2019'!EI24*AAP$4</f>
        <v>10367.172403199998</v>
      </c>
      <c r="AAO25" s="582"/>
      <c r="AAP25" s="583">
        <f>AAO25/AAM25</f>
        <v>0</v>
      </c>
      <c r="AAQ25" s="508">
        <f>'Proy 2022 vs 2019'!EH24*AAT$4</f>
        <v>11343.137999999999</v>
      </c>
      <c r="AAR25" s="508">
        <f>'Proy 2022 vs 2019'!EI24*AAT$4</f>
        <v>10367.172403199998</v>
      </c>
      <c r="AAS25" s="582"/>
      <c r="AAT25" s="583">
        <f>AAS25/AAQ25</f>
        <v>0</v>
      </c>
      <c r="AAU25" s="508">
        <f>'Proy 2022 vs 2019'!EH24*AAX$4</f>
        <v>13233.661</v>
      </c>
      <c r="AAV25" s="508">
        <f>'Proy 2022 vs 2019'!EI24*AAX$4</f>
        <v>12095.0344704</v>
      </c>
      <c r="AAW25" s="582"/>
      <c r="AAX25" s="583">
        <f>AAW25/AAU25</f>
        <v>0</v>
      </c>
      <c r="AAY25" s="508">
        <f>'Proy 2022 vs 2019'!EH24*ABB$4</f>
        <v>15124.183999999999</v>
      </c>
      <c r="AAZ25" s="508">
        <f>'Proy 2022 vs 2019'!EI24*ABB$4</f>
        <v>13822.8965376</v>
      </c>
      <c r="ABA25" s="582"/>
      <c r="ABB25" s="583">
        <f>ABA25/AAY25</f>
        <v>0</v>
      </c>
      <c r="ABC25" s="508">
        <f>'Proy 2022 vs 2019'!EH24*ABF$4</f>
        <v>20795.753000000001</v>
      </c>
      <c r="ABD25" s="508">
        <f>'Proy 2022 vs 2019'!EI24*ABF$4</f>
        <v>19006.482739199997</v>
      </c>
      <c r="ABE25" s="582"/>
      <c r="ABF25" s="583">
        <f>ABE25/ABC25</f>
        <v>0</v>
      </c>
      <c r="ABG25" s="523">
        <f>AAE25+AAI25+AAM25+AAQ25+AAU25+AAY25+ABC25</f>
        <v>94526.15</v>
      </c>
      <c r="ABH25" s="524">
        <f>AAF25+AAJ25+AAN25+AAR25+AAV25+AAZ25+ABD25</f>
        <v>86393.103359999994</v>
      </c>
      <c r="ABI25" s="609">
        <f>AAG25+AAK25+AAO25+AAS25+AAW25+ABA25+ABE25</f>
        <v>0</v>
      </c>
      <c r="ABJ25" s="592">
        <f>ABI25/ABG25</f>
        <v>0</v>
      </c>
      <c r="ABK25" s="508">
        <f>'Proy 2022 vs 2019'!EM24*ABN$4</f>
        <v>15373.903199999997</v>
      </c>
      <c r="ABL25" s="508">
        <f>'Proy 2022 vs 2019'!EN24*ABN$4</f>
        <v>10887.273266999999</v>
      </c>
      <c r="ABM25" s="582"/>
      <c r="ABN25" s="583">
        <f>ABM25/ABK25</f>
        <v>0</v>
      </c>
      <c r="ABO25" s="508">
        <f>'Proy 2022 vs 2019'!EM24*ABR$4</f>
        <v>15373.903199999997</v>
      </c>
      <c r="ABP25" s="508">
        <f>'Proy 2022 vs 2019'!EN24*ABR$4</f>
        <v>10887.273266999999</v>
      </c>
      <c r="ABQ25" s="582"/>
      <c r="ABR25" s="583">
        <f>ABQ25/ABO25</f>
        <v>0</v>
      </c>
      <c r="ABS25" s="508">
        <f>'Proy 2022 vs 2019'!EM24*ABV$4</f>
        <v>15373.903199999997</v>
      </c>
      <c r="ABT25" s="508">
        <f>'Proy 2022 vs 2019'!EN24*ABV$4</f>
        <v>10887.273266999999</v>
      </c>
      <c r="ABU25" s="582"/>
      <c r="ABV25" s="583">
        <f>ABU25/ABS25</f>
        <v>0</v>
      </c>
      <c r="ABW25" s="508">
        <f>'Proy 2022 vs 2019'!EM24*ABZ$4</f>
        <v>15373.903199999997</v>
      </c>
      <c r="ABX25" s="508">
        <f>'Proy 2022 vs 2019'!EN24*ABZ$4</f>
        <v>10887.273266999999</v>
      </c>
      <c r="ABY25" s="582"/>
      <c r="ABZ25" s="583">
        <f>ABY25/ABW25</f>
        <v>0</v>
      </c>
      <c r="ACA25" s="508">
        <f>'Proy 2022 vs 2019'!EM24*ACD$4</f>
        <v>17936.220399999998</v>
      </c>
      <c r="ACB25" s="508">
        <f>'Proy 2022 vs 2019'!EN24*ACD$4</f>
        <v>12701.818811500001</v>
      </c>
      <c r="ACC25" s="582"/>
      <c r="ACD25" s="583">
        <f>ACC25/ACA25</f>
        <v>0</v>
      </c>
      <c r="ACE25" s="508">
        <f>'Proy 2022 vs 2019'!EM24*ACH$4</f>
        <v>20498.5376</v>
      </c>
      <c r="ACF25" s="508">
        <f>'Proy 2022 vs 2019'!EN24*ACH$4</f>
        <v>14516.364356</v>
      </c>
      <c r="ACG25" s="582"/>
      <c r="ACH25" s="583">
        <f>ACG25/ACE25</f>
        <v>0</v>
      </c>
      <c r="ACI25" s="508">
        <f>'Proy 2022 vs 2019'!EM24*ACL$4</f>
        <v>28185.489199999996</v>
      </c>
      <c r="ACJ25" s="508">
        <f>'Proy 2022 vs 2019'!EN24*ACL$4</f>
        <v>19960.0009895</v>
      </c>
      <c r="ACK25" s="582"/>
      <c r="ACL25" s="583">
        <f>ACK25/ACI25</f>
        <v>0</v>
      </c>
      <c r="ACM25" s="523">
        <f>ABK25+ABO25+ABS25+ABW25+ACA25+ACE25+ACI25</f>
        <v>128115.85999999999</v>
      </c>
      <c r="ACN25" s="524">
        <f>ABL25+ABP25+ABT25+ABX25+ACB25+ACF25+ACJ25</f>
        <v>90727.277224999998</v>
      </c>
      <c r="ACO25" s="609">
        <f>ABM25+ABQ25+ABU25+ABY25+ACC25+ACG25+ACK25</f>
        <v>0</v>
      </c>
      <c r="ACP25" s="592">
        <f>ACO25/ACM25</f>
        <v>0</v>
      </c>
      <c r="ACQ25" s="508">
        <f>'Proy 2022 vs 2019'!ER24*ACT$4</f>
        <v>12500.88</v>
      </c>
      <c r="ACR25" s="508">
        <f>'Proy 2022 vs 2019'!ES24*ACT$4</f>
        <v>10842.205576799999</v>
      </c>
      <c r="ACS25" s="582"/>
      <c r="ACT25" s="583">
        <f>ACS25/ACQ25</f>
        <v>0</v>
      </c>
      <c r="ACU25" s="508">
        <f>'Proy 2022 vs 2019'!ER24*ACX$4</f>
        <v>12500.88</v>
      </c>
      <c r="ACV25" s="508">
        <f>'Proy 2022 vs 2019'!ES24*ACX$4</f>
        <v>10842.205576799999</v>
      </c>
      <c r="ACW25" s="582"/>
      <c r="ACX25" s="583">
        <f>ACW25/ACU25</f>
        <v>0</v>
      </c>
      <c r="ACY25" s="508">
        <f>'Proy 2022 vs 2019'!ER24*ADB$4</f>
        <v>12500.88</v>
      </c>
      <c r="ACZ25" s="508">
        <f>'Proy 2022 vs 2019'!ES24*ADB$4</f>
        <v>10842.205576799999</v>
      </c>
      <c r="ADA25" s="582"/>
      <c r="ADB25" s="583">
        <f>ADA25/ACY25</f>
        <v>0</v>
      </c>
      <c r="ADC25" s="508">
        <f>'Proy 2022 vs 2019'!ER24*ADF$4</f>
        <v>12500.88</v>
      </c>
      <c r="ADD25" s="508">
        <f>'Proy 2022 vs 2019'!ES24*ADF$4</f>
        <v>10842.205576799999</v>
      </c>
      <c r="ADE25" s="582"/>
      <c r="ADF25" s="583">
        <f>ADE25/ADC25</f>
        <v>0</v>
      </c>
      <c r="ADG25" s="508">
        <f>'Proy 2022 vs 2019'!ER24*ADJ$4</f>
        <v>14584.36</v>
      </c>
      <c r="ADH25" s="508">
        <f>'Proy 2022 vs 2019'!ES24*ADJ$4</f>
        <v>12649.239839600001</v>
      </c>
      <c r="ADI25" s="582"/>
      <c r="ADJ25" s="583">
        <f>ADI25/ADG25</f>
        <v>0</v>
      </c>
      <c r="ADK25" s="508">
        <f>'Proy 2022 vs 2019'!ER24*ADN$4</f>
        <v>16667.84</v>
      </c>
      <c r="ADL25" s="508">
        <f>'Proy 2022 vs 2019'!ES24*ADN$4</f>
        <v>14456.274102399999</v>
      </c>
      <c r="ADM25" s="582"/>
      <c r="ADN25" s="583">
        <f>ADM25/ADK25</f>
        <v>0</v>
      </c>
      <c r="ADO25" s="508">
        <f>'Proy 2022 vs 2019'!ER24*ADR$4</f>
        <v>22918.28</v>
      </c>
      <c r="ADP25" s="508">
        <f>'Proy 2022 vs 2019'!ES24*ADR$4</f>
        <v>19877.376890799998</v>
      </c>
      <c r="ADQ25" s="582"/>
      <c r="ADR25" s="583">
        <f>ADQ25/ADO25</f>
        <v>0</v>
      </c>
      <c r="ADS25" s="523">
        <f>ACQ25+ACU25+ACY25+ADC25+ADG25+ADK25+ADO25</f>
        <v>104174</v>
      </c>
      <c r="ADT25" s="524">
        <f>ACR25+ACV25+ACZ25+ADD25+ADH25+ADL25+ADP25</f>
        <v>90351.713139999978</v>
      </c>
      <c r="ADU25" s="591">
        <f>ACS25+ACW25+ADA25+ADE25+ADI25+ADM25+ADQ25</f>
        <v>0</v>
      </c>
      <c r="ADV25" s="592">
        <f>ADU25/ADS25</f>
        <v>0</v>
      </c>
      <c r="ADW25" s="508">
        <f>'Proy 2022 vs 2019'!EW24*ADZ$4</f>
        <v>12304.6512</v>
      </c>
      <c r="ADX25" s="508">
        <f>'Proy 2022 vs 2019'!EX24*ADZ$4</f>
        <v>10756.122904799999</v>
      </c>
      <c r="ADY25" s="582"/>
      <c r="ADZ25" s="583">
        <f>ADY25/ADW25</f>
        <v>0</v>
      </c>
      <c r="AEA25" s="508">
        <f>'Proy 2022 vs 2019'!EW24*AED$4</f>
        <v>12304.6512</v>
      </c>
      <c r="AEB25" s="508">
        <f>'Proy 2022 vs 2019'!EX24*AED$4</f>
        <v>10756.122904799999</v>
      </c>
      <c r="AEC25" s="582"/>
      <c r="AED25" s="583">
        <f>AEC25/AEA25</f>
        <v>0</v>
      </c>
      <c r="AEE25" s="508">
        <f>'Proy 2022 vs 2019'!EW24*AEH$4</f>
        <v>12304.6512</v>
      </c>
      <c r="AEF25" s="508">
        <f>'Proy 2022 vs 2019'!EX24*AEH$4</f>
        <v>10756.122904799999</v>
      </c>
      <c r="AEG25" s="582"/>
      <c r="AEH25" s="583">
        <f>AEG25/AEE25</f>
        <v>0</v>
      </c>
      <c r="AEI25" s="508">
        <f>'Proy 2022 vs 2019'!EW24*AEL$4</f>
        <v>12304.6512</v>
      </c>
      <c r="AEJ25" s="508">
        <f>'Proy 2022 vs 2019'!EX24*AEL$4</f>
        <v>10756.122904799999</v>
      </c>
      <c r="AEK25" s="582"/>
      <c r="AEL25" s="583">
        <f>AEK25/AEI25</f>
        <v>0</v>
      </c>
      <c r="AEM25" s="508">
        <f>'Proy 2022 vs 2019'!EW24*AEP$4</f>
        <v>14355.426400000002</v>
      </c>
      <c r="AEN25" s="508">
        <f>'Proy 2022 vs 2019'!EX24*AEP$4</f>
        <v>12548.810055600001</v>
      </c>
      <c r="AEO25" s="582"/>
      <c r="AEP25" s="583">
        <f>AEO25/AEM25</f>
        <v>0</v>
      </c>
      <c r="AEQ25" s="508">
        <f>'Proy 2022 vs 2019'!EW24*AET$4</f>
        <v>16406.2016</v>
      </c>
      <c r="AER25" s="508">
        <f>'Proy 2022 vs 2019'!EX24*AET$4</f>
        <v>14341.497206399999</v>
      </c>
      <c r="AES25" s="582"/>
      <c r="AET25" s="583">
        <f>AES25/AEQ25</f>
        <v>0</v>
      </c>
      <c r="AEU25" s="508">
        <f>'Proy 2022 vs 2019'!EW24*AEX$4</f>
        <v>22558.5272</v>
      </c>
      <c r="AEV25" s="508">
        <f>'Proy 2022 vs 2019'!EX24*AEX$4</f>
        <v>19719.558658800001</v>
      </c>
      <c r="AEW25" s="582"/>
      <c r="AEX25" s="583">
        <f>AEW25/AEU25</f>
        <v>0</v>
      </c>
      <c r="AEY25" s="523">
        <f>ADW25+AEA25+AEE25+AEI25+AEM25+AEQ25+AEU25</f>
        <v>102538.76</v>
      </c>
      <c r="AEZ25" s="524">
        <f>ADX25+AEB25+AEF25+AEJ25+AEN25+AER25+AEV25</f>
        <v>89634.357539999997</v>
      </c>
      <c r="AFA25" s="591">
        <f>ADY25+AEC25+AEG25+AEK25+AEO25+AES25+AEW25</f>
        <v>0</v>
      </c>
      <c r="AFB25" s="592">
        <f>AFA25/AEY25</f>
        <v>0</v>
      </c>
      <c r="AFC25" s="508">
        <f>'Proy 2022 vs 2019'!FG24*AFF$4</f>
        <v>13841.947199999999</v>
      </c>
      <c r="AFD25" s="508">
        <f>'Proy 2022 vs 2019'!FH24*AFF$4</f>
        <v>11987.29122816</v>
      </c>
      <c r="AFE25" s="615"/>
      <c r="AFF25" s="583">
        <f>AFE25/AFC25</f>
        <v>0</v>
      </c>
      <c r="AFG25" s="508">
        <f>'Proy 2022 vs 2019'!FG24*AFJ$4</f>
        <v>13841.947199999999</v>
      </c>
      <c r="AFH25" s="508">
        <f>'Proy 2022 vs 2019'!FH24*AFJ$4</f>
        <v>11987.29122816</v>
      </c>
      <c r="AFI25" s="582"/>
      <c r="AFJ25" s="583">
        <f>AFI25/AFG25</f>
        <v>0</v>
      </c>
      <c r="AFK25" s="508">
        <f>'Proy 2022 vs 2019'!FG24*AFN$4</f>
        <v>13841.947199999999</v>
      </c>
      <c r="AFL25" s="508">
        <f>'Proy 2022 vs 2019'!FH24*AFN$4</f>
        <v>11987.29122816</v>
      </c>
      <c r="AFM25" s="582"/>
      <c r="AFN25" s="583">
        <f>AFM25/AFK25</f>
        <v>0</v>
      </c>
      <c r="AFO25" s="508">
        <f>'Proy 2022 vs 2019'!FG24*AFR$4</f>
        <v>13841.947199999999</v>
      </c>
      <c r="AFP25" s="508">
        <f>'Proy 2022 vs 2019'!FH24*AFR$4</f>
        <v>11987.29122816</v>
      </c>
      <c r="AFQ25" s="582"/>
      <c r="AFR25" s="583">
        <f>AFQ25/AFO25</f>
        <v>0</v>
      </c>
      <c r="AFS25" s="508">
        <f>'Proy 2022 vs 2019'!FG24*AFV$4</f>
        <v>16148.938400000001</v>
      </c>
      <c r="AFT25" s="508">
        <f>'Proy 2022 vs 2019'!FH24*AFV$4</f>
        <v>13985.173099520003</v>
      </c>
      <c r="AFU25" s="582"/>
      <c r="AFV25" s="583">
        <f>AFU25/AFS25</f>
        <v>0</v>
      </c>
      <c r="AFW25" s="508">
        <f>'Proy 2022 vs 2019'!FG24*AFZ$4</f>
        <v>18455.929599999999</v>
      </c>
      <c r="AFX25" s="508">
        <f>'Proy 2022 vs 2019'!FH24*AFZ$4</f>
        <v>15983.054970880003</v>
      </c>
      <c r="AFY25" s="582"/>
      <c r="AFZ25" s="583">
        <f>AFY25/AFW25</f>
        <v>0</v>
      </c>
      <c r="AGA25" s="508">
        <f>'Proy 2022 vs 2019'!FG24*AGD$4</f>
        <v>25376.903200000001</v>
      </c>
      <c r="AGB25" s="508">
        <f>'Proy 2022 vs 2019'!FH24*AGD$4</f>
        <v>21976.700584960003</v>
      </c>
      <c r="AGC25" s="582"/>
      <c r="AGD25" s="583">
        <f>AGC25/AGA25</f>
        <v>0</v>
      </c>
      <c r="AGE25" s="523">
        <f>AFC25+AFG25+AFK25+AFO25+AFS25+AFW25+AGA25</f>
        <v>115349.56</v>
      </c>
      <c r="AGF25" s="524">
        <f>AFD25+AFH25+AFL25+AFP25+AFT25+AFX25+AGB25</f>
        <v>99894.093568000011</v>
      </c>
      <c r="AGG25" s="637">
        <f>AFE25+AFI25+AFM25+AFQ25+AFU25+AFY25+AGC25</f>
        <v>0</v>
      </c>
      <c r="AGH25" s="640">
        <f>AGG25/AGE25</f>
        <v>0</v>
      </c>
      <c r="AGI25" s="508">
        <f>'Proy 2022 vs 2019'!FL24*AGL$4</f>
        <v>13278.4164</v>
      </c>
      <c r="AGJ25" s="508">
        <f>'Proy 2022 vs 2019'!FM24*AGL$4</f>
        <v>10694.116062719999</v>
      </c>
      <c r="AGK25" s="582"/>
      <c r="AGL25" s="583">
        <f>AGK25/AGI25</f>
        <v>0</v>
      </c>
      <c r="AGM25" s="508">
        <f>'Proy 2022 vs 2019'!FL24*AGP$4</f>
        <v>13278.4164</v>
      </c>
      <c r="AGN25" s="508">
        <f>'Proy 2022 vs 2019'!FM24*AGP$4</f>
        <v>10694.116062719999</v>
      </c>
      <c r="AGO25" s="582"/>
      <c r="AGP25" s="583">
        <f>AGO25/AGM25</f>
        <v>0</v>
      </c>
      <c r="AGQ25" s="508">
        <f>'Proy 2022 vs 2019'!FL24*AGT$4</f>
        <v>13278.4164</v>
      </c>
      <c r="AGR25" s="508">
        <f>'Proy 2022 vs 2019'!FM24*AGT$4</f>
        <v>10694.116062719999</v>
      </c>
      <c r="AGS25" s="582"/>
      <c r="AGT25" s="583">
        <f>AGS25/AGQ25</f>
        <v>0</v>
      </c>
      <c r="AGU25" s="508">
        <f>'Proy 2022 vs 2019'!FL24*AGX$4</f>
        <v>13278.4164</v>
      </c>
      <c r="AGV25" s="508">
        <f>'Proy 2022 vs 2019'!FM24*AGX$4</f>
        <v>10694.116062719999</v>
      </c>
      <c r="AGW25" s="582"/>
      <c r="AGX25" s="583">
        <f>AGW25/AGU25</f>
        <v>0</v>
      </c>
      <c r="AGY25" s="508">
        <f>'Proy 2022 vs 2019'!FL24*AHB$4</f>
        <v>15491.485800000002</v>
      </c>
      <c r="AGZ25" s="508">
        <f>'Proy 2022 vs 2019'!FM24*AHB$4</f>
        <v>12476.468739840002</v>
      </c>
      <c r="AHA25" s="582"/>
      <c r="AHB25" s="583">
        <f>AHA25/AGY25</f>
        <v>0</v>
      </c>
      <c r="AHC25" s="508">
        <f>'Proy 2022 vs 2019'!FL24*AHF$4</f>
        <v>17704.555199999999</v>
      </c>
      <c r="AHD25" s="508">
        <f>'Proy 2022 vs 2019'!FM24*AHF$4</f>
        <v>14258.82141696</v>
      </c>
      <c r="AHE25" s="582"/>
      <c r="AHF25" s="583">
        <f>AHE25/AHC25</f>
        <v>0</v>
      </c>
      <c r="AHG25" s="508">
        <f>'Proy 2022 vs 2019'!FL24*AHJ$4</f>
        <v>24343.7634</v>
      </c>
      <c r="AHH25" s="508">
        <f>'Proy 2022 vs 2019'!FM24*AHJ$4</f>
        <v>19605.87944832</v>
      </c>
      <c r="AHI25" s="582"/>
      <c r="AHJ25" s="583">
        <f>AHI25/AHG25</f>
        <v>0</v>
      </c>
      <c r="AHK25" s="523">
        <f>AGI25+AGM25+AGQ25+AGU25+AGY25+AHC25+AHG25</f>
        <v>110653.47</v>
      </c>
      <c r="AHL25" s="524">
        <f>AGJ25+AGN25+AGR25+AGV25+AGZ25+AHD25+AHH25</f>
        <v>89117.633856</v>
      </c>
      <c r="AHM25" s="644">
        <f>AGK25+AGO25+AGS25+AGW25+AHA25+AHE25+AHI25</f>
        <v>0</v>
      </c>
      <c r="AHN25" s="640">
        <f>AHM25/AHK25</f>
        <v>0</v>
      </c>
      <c r="AHO25" s="508">
        <f>'Proy 2022 vs 2019'!FQ24*AHR$4</f>
        <v>11644.304399999999</v>
      </c>
      <c r="AHP25" s="508">
        <f>'Proy 2022 vs 2019'!FR24*AHR$4</f>
        <v>10930.422082559999</v>
      </c>
      <c r="AHQ25" s="582"/>
      <c r="AHR25" s="583">
        <f>AHQ25/AHO25</f>
        <v>0</v>
      </c>
      <c r="AHS25" s="508">
        <f>'Proy 2022 vs 2019'!FQ24*AHV$4</f>
        <v>11644.304399999999</v>
      </c>
      <c r="AHT25" s="508">
        <f>'Proy 2022 vs 2019'!FR24*AHV$4</f>
        <v>10930.422082559999</v>
      </c>
      <c r="AHU25" s="582"/>
      <c r="AHV25" s="583">
        <f>AHU25/AHS25</f>
        <v>0</v>
      </c>
      <c r="AHW25" s="508">
        <f>'Proy 2022 vs 2019'!FQ24*AHZ$4</f>
        <v>11644.304399999999</v>
      </c>
      <c r="AHX25" s="508">
        <f>'Proy 2022 vs 2019'!FR24*AHZ$4</f>
        <v>10930.422082559999</v>
      </c>
      <c r="AHY25" s="582"/>
      <c r="AHZ25" s="583">
        <f>AHY25/AHW25</f>
        <v>0</v>
      </c>
      <c r="AIA25" s="508">
        <f>'Proy 2022 vs 2019'!FQ24*AID$4</f>
        <v>11644.304399999999</v>
      </c>
      <c r="AIB25" s="508">
        <f>'Proy 2022 vs 2019'!FR24*AID$4</f>
        <v>10930.422082559999</v>
      </c>
      <c r="AIC25" s="582"/>
      <c r="AID25" s="583">
        <f>AIC25/AIA25</f>
        <v>0</v>
      </c>
      <c r="AIE25" s="508">
        <f>'Proy 2022 vs 2019'!FQ24*AIH$4</f>
        <v>13585.0218</v>
      </c>
      <c r="AIF25" s="508">
        <f>'Proy 2022 vs 2019'!FR24*AIH$4</f>
        <v>12752.15909632</v>
      </c>
      <c r="AIG25" s="582"/>
      <c r="AIH25" s="583">
        <f>AIG25/AIE25</f>
        <v>0</v>
      </c>
      <c r="AII25" s="508">
        <f>'Proy 2022 vs 2019'!FQ24*AIL$4</f>
        <v>15525.7392</v>
      </c>
      <c r="AIJ25" s="508">
        <f>'Proy 2022 vs 2019'!FR24*AIL$4</f>
        <v>14573.896110079999</v>
      </c>
      <c r="AIK25" s="582"/>
      <c r="AIL25" s="583">
        <f>AIK25/AII25</f>
        <v>0</v>
      </c>
      <c r="AIM25" s="508">
        <f>'Proy 2022 vs 2019'!FQ24*AIP$4</f>
        <v>21347.8914</v>
      </c>
      <c r="AIN25" s="508">
        <f>'Proy 2022 vs 2019'!FR24*AIP$4</f>
        <v>20039.10715136</v>
      </c>
      <c r="AIO25" s="582"/>
      <c r="AIP25" s="583">
        <f>AIO25/AIM25</f>
        <v>0</v>
      </c>
      <c r="AIQ25" s="523">
        <f>AHO25+AHS25+AHW25+AIA25+AIE25+AII25+AIM25</f>
        <v>97035.87</v>
      </c>
      <c r="AIR25" s="524">
        <f>AHP25+AHT25+AHX25+AIB25+AIF25+AIJ25+AIN25</f>
        <v>91086.850687999991</v>
      </c>
      <c r="AIS25" s="644">
        <f>AHQ25+AHU25+AHY25+AIC25+AIG25+AIK25+AIO25</f>
        <v>0</v>
      </c>
      <c r="AIT25" s="640">
        <f>AIS25/AIQ25</f>
        <v>0</v>
      </c>
      <c r="AIU25" s="508">
        <f>'Proy 2022 vs 2019'!FV24*AIX$4</f>
        <v>12299.136</v>
      </c>
      <c r="AIV25" s="508">
        <f>'Proy 2022 vs 2019'!FW24*AIX$4</f>
        <v>11651.425367039999</v>
      </c>
      <c r="AIW25" s="582"/>
      <c r="AIX25" s="583">
        <f>AIW25/AIU25</f>
        <v>0</v>
      </c>
      <c r="AIY25" s="508">
        <f>'Proy 2022 vs 2019'!FV24*AJB$4</f>
        <v>12299.136</v>
      </c>
      <c r="AIZ25" s="508">
        <f>'Proy 2022 vs 2019'!FW24*AJB$4</f>
        <v>11651.425367039999</v>
      </c>
      <c r="AJA25" s="582"/>
      <c r="AJB25" s="583">
        <f>AJA25/AIY25</f>
        <v>0</v>
      </c>
      <c r="AJC25" s="508">
        <f>'Proy 2022 vs 2019'!FV24*AJF$4</f>
        <v>12299.136</v>
      </c>
      <c r="AJD25" s="508">
        <f>'Proy 2022 vs 2019'!FW24*AJF$4</f>
        <v>11651.425367039999</v>
      </c>
      <c r="AJE25" s="582"/>
      <c r="AJF25" s="583">
        <f>AJE25/AJC25</f>
        <v>0</v>
      </c>
      <c r="AJG25" s="508">
        <f>'Proy 2022 vs 2019'!FV24*AJJ$4</f>
        <v>12299.136</v>
      </c>
      <c r="AJH25" s="508">
        <f>'Proy 2022 vs 2019'!FW24*AJJ$4</f>
        <v>11651.425367039999</v>
      </c>
      <c r="AJI25" s="582"/>
      <c r="AJJ25" s="583">
        <f>AJI25/AJG25</f>
        <v>0</v>
      </c>
      <c r="AJK25" s="508">
        <f>'Proy 2022 vs 2019'!FV24*AJN$4</f>
        <v>14348.992000000002</v>
      </c>
      <c r="AJL25" s="508">
        <f>'Proy 2022 vs 2019'!FW24*AJN$4</f>
        <v>13593.329594880001</v>
      </c>
      <c r="AJM25" s="582"/>
      <c r="AJN25" s="583">
        <f>AJM25/AJK25</f>
        <v>0</v>
      </c>
      <c r="AJO25" s="508">
        <f>'Proy 2022 vs 2019'!FV24*AJR$4</f>
        <v>16398.848000000002</v>
      </c>
      <c r="AJP25" s="508">
        <f>'Proy 2022 vs 2019'!FW24*AJR$4</f>
        <v>15535.23382272</v>
      </c>
      <c r="AJQ25" s="582"/>
      <c r="AJR25" s="583">
        <f>AJQ25/AJO25</f>
        <v>0</v>
      </c>
      <c r="AJS25" s="508">
        <f>'Proy 2022 vs 2019'!FV24*AJV$4</f>
        <v>22548.416000000001</v>
      </c>
      <c r="AJT25" s="508">
        <f>'Proy 2022 vs 2019'!FW24*AJV$4</f>
        <v>21360.946506240001</v>
      </c>
      <c r="AJU25" s="582"/>
      <c r="AJV25" s="583">
        <f>AJU25/AJS25</f>
        <v>0</v>
      </c>
      <c r="AJW25" s="523">
        <f>AIU25+AIY25+AJC25+AJG25+AJK25+AJO25+AJS25</f>
        <v>102492.8</v>
      </c>
      <c r="AJX25" s="524">
        <f>AIV25+AIZ25+AJD25+AJH25+AJL25+AJP25+AJT25</f>
        <v>97095.211391999997</v>
      </c>
      <c r="AJY25" s="649">
        <f>AIW25+AJA25+AJE25+AJI25+AJM25+AJQ25+AJU25</f>
        <v>0</v>
      </c>
      <c r="AJZ25" s="640">
        <f>AJY25/AJW25</f>
        <v>0</v>
      </c>
      <c r="AKA25" s="508"/>
      <c r="AKB25" s="508"/>
      <c r="AKC25" s="615"/>
      <c r="AKD25" s="583" t="e">
        <f>AKC25/AKA25</f>
        <v>#DIV/0!</v>
      </c>
      <c r="AKE25" s="508">
        <v>9710.2067999999999</v>
      </c>
      <c r="AKF25" s="508">
        <v>14759.514336</v>
      </c>
      <c r="AKG25" s="582"/>
      <c r="AKH25" s="583">
        <f>AKG25/AKE25</f>
        <v>0</v>
      </c>
      <c r="AKI25" s="508">
        <v>9710.2067999999999</v>
      </c>
      <c r="AKJ25" s="508">
        <v>14759.514336</v>
      </c>
      <c r="AKK25" s="582"/>
      <c r="AKL25" s="583">
        <f>AKK25/AKI25</f>
        <v>0</v>
      </c>
      <c r="AKM25" s="508">
        <v>9710.2067999999999</v>
      </c>
      <c r="AKN25" s="508">
        <v>14759.514336</v>
      </c>
      <c r="AKO25" s="582"/>
      <c r="AKP25" s="583">
        <f>AKO25/AKM25</f>
        <v>0</v>
      </c>
      <c r="AKQ25" s="508">
        <v>11328.574600000002</v>
      </c>
      <c r="AKR25" s="508">
        <v>17219.433392000003</v>
      </c>
      <c r="AKS25" s="582"/>
      <c r="AKT25" s="583">
        <f>AKS25/AKQ25</f>
        <v>0</v>
      </c>
      <c r="AKU25" s="508">
        <v>12946.9424</v>
      </c>
      <c r="AKV25" s="508">
        <v>19679.352448000001</v>
      </c>
      <c r="AKW25" s="582"/>
      <c r="AKX25" s="583">
        <f>AKW25/AKU25</f>
        <v>0</v>
      </c>
      <c r="AKY25" s="508">
        <v>17802.0458</v>
      </c>
      <c r="AKZ25" s="508">
        <v>27059.109616000002</v>
      </c>
      <c r="ALA25" s="582"/>
      <c r="ALB25" s="583">
        <f>ALA25/AKY25</f>
        <v>0</v>
      </c>
      <c r="ALC25" s="523">
        <f>AKA25+AKE25+AKI25+AKM25+AKQ25+AKU25+AKY25</f>
        <v>71208.183199999999</v>
      </c>
      <c r="ALD25" s="524">
        <f>AKB25+AKF25+AKJ25+AKN25+AKR25+AKV25+AKZ25</f>
        <v>108236.43846400001</v>
      </c>
      <c r="ALE25" s="670">
        <f>AKC25+AKG25+AKK25+AKO25+AKS25+AKW25+ALA25</f>
        <v>0</v>
      </c>
      <c r="ALF25" s="665">
        <f>ALE25/ALC25</f>
        <v>0</v>
      </c>
      <c r="ALG25" s="508">
        <v>6684.3912</v>
      </c>
      <c r="ALH25" s="508">
        <v>10160.274624000001</v>
      </c>
      <c r="ALI25" s="582"/>
      <c r="ALJ25" s="583">
        <f>ALI25/ALG25</f>
        <v>0</v>
      </c>
      <c r="ALK25" s="508">
        <v>6684.3912</v>
      </c>
      <c r="ALL25" s="508">
        <v>10160.274624000001</v>
      </c>
      <c r="ALM25" s="582"/>
      <c r="ALN25" s="583">
        <f>ALM25/ALK25</f>
        <v>0</v>
      </c>
      <c r="ALO25" s="508">
        <v>6684.3912</v>
      </c>
      <c r="ALP25" s="508">
        <v>10160.274624000001</v>
      </c>
      <c r="ALQ25" s="582"/>
      <c r="ALR25" s="583">
        <f>ALQ25/ALO25</f>
        <v>0</v>
      </c>
      <c r="ALS25" s="508">
        <v>6684.3912</v>
      </c>
      <c r="ALT25" s="508">
        <v>10160.274624000001</v>
      </c>
      <c r="ALU25" s="582"/>
      <c r="ALV25" s="583">
        <f>ALU25/ALS25</f>
        <v>0</v>
      </c>
      <c r="ALW25" s="508">
        <v>7798.4564000000009</v>
      </c>
      <c r="ALX25" s="508">
        <v>11853.653728000003</v>
      </c>
      <c r="ALY25" s="582"/>
      <c r="ALZ25" s="583">
        <f>ALY25/ALW25</f>
        <v>0</v>
      </c>
      <c r="AMA25" s="508">
        <v>8912.5216</v>
      </c>
      <c r="AMB25" s="508">
        <v>13547.032832000003</v>
      </c>
      <c r="AMC25" s="582"/>
      <c r="AMD25" s="583">
        <f>AMC25/AMA25</f>
        <v>0</v>
      </c>
      <c r="AME25" s="508">
        <v>12254.717200000001</v>
      </c>
      <c r="AMF25" s="508">
        <v>18627.170144000003</v>
      </c>
      <c r="AMG25" s="582"/>
      <c r="AMH25" s="583">
        <f>AMG25/AME25</f>
        <v>0</v>
      </c>
      <c r="AMI25" s="523">
        <f>ALG25+ALK25+ALO25+ALS25+ALW25+AMA25+AME25</f>
        <v>55703.26</v>
      </c>
      <c r="AMJ25" s="524">
        <f>ALH25+ALL25+ALP25+ALT25+ALX25+AMB25+AMF25</f>
        <v>84668.955200000011</v>
      </c>
      <c r="AMK25" s="672">
        <f>ALI25+ALM25+ALQ25+ALU25+ALY25+AMC25+AMG25</f>
        <v>0</v>
      </c>
      <c r="AML25" s="665">
        <f>AMK25/AMI25</f>
        <v>0</v>
      </c>
      <c r="AMM25" s="508">
        <v>7537.3692000000001</v>
      </c>
      <c r="AMN25" s="508">
        <v>11456.801184</v>
      </c>
      <c r="AMO25" s="582"/>
      <c r="AMP25" s="583">
        <f>AMO25/AMM25</f>
        <v>0</v>
      </c>
      <c r="AMQ25" s="508">
        <v>7537.3692000000001</v>
      </c>
      <c r="AMR25" s="508">
        <v>11456.801184</v>
      </c>
      <c r="AMS25" s="582"/>
      <c r="AMT25" s="583">
        <f>AMS25/AMQ25</f>
        <v>0</v>
      </c>
      <c r="AMU25" s="508">
        <v>7537.3692000000001</v>
      </c>
      <c r="AMV25" s="508">
        <v>11456.801184</v>
      </c>
      <c r="AMW25" s="582"/>
      <c r="AMX25" s="583">
        <f>AMW25/AMU25</f>
        <v>0</v>
      </c>
      <c r="AMY25" s="508">
        <v>7537.3692000000001</v>
      </c>
      <c r="AMZ25" s="508">
        <v>11456.801184</v>
      </c>
      <c r="ANA25" s="582"/>
      <c r="ANB25" s="583">
        <f>ANA25/AMY25</f>
        <v>0</v>
      </c>
      <c r="ANC25" s="508">
        <v>8793.5974000000006</v>
      </c>
      <c r="AND25" s="508">
        <v>13366.268048000002</v>
      </c>
      <c r="ANE25" s="582"/>
      <c r="ANF25" s="583">
        <f>ANE25/ANC25</f>
        <v>0</v>
      </c>
      <c r="ANG25" s="508">
        <v>10049.8256</v>
      </c>
      <c r="ANH25" s="508">
        <v>15275.734912</v>
      </c>
      <c r="ANI25" s="582"/>
      <c r="ANJ25" s="583">
        <f>ANI25/ANG25</f>
        <v>0</v>
      </c>
      <c r="ANK25" s="508">
        <v>13818.510200000001</v>
      </c>
      <c r="ANL25" s="508">
        <v>21004.135504000002</v>
      </c>
      <c r="ANM25" s="582"/>
      <c r="ANN25" s="583">
        <f>ANM25/ANK25</f>
        <v>0</v>
      </c>
      <c r="ANO25" s="523">
        <f>AMM25+AMQ25+AMU25+AMY25+ANC25+ANG25+ANK25</f>
        <v>62811.41</v>
      </c>
      <c r="ANP25" s="524">
        <f>AMN25+AMR25+AMV25+AMZ25+AND25+ANH25+ANL25</f>
        <v>95473.343200000003</v>
      </c>
      <c r="ANQ25" s="672">
        <f>AMO25+AMS25+AMW25+ANA25+ANE25+ANI25+ANM25</f>
        <v>0</v>
      </c>
      <c r="ANR25" s="665">
        <f>ANQ25/ANO25</f>
        <v>0</v>
      </c>
      <c r="ANS25" s="508">
        <f>'Proy 2022 vs 2019'!GU24*ANV$4</f>
        <v>14230.812</v>
      </c>
      <c r="ANT25" s="508">
        <f>'Proy 2022 vs 2019'!GV24*ANV$4</f>
        <v>10481.558562</v>
      </c>
      <c r="ANU25" s="582"/>
      <c r="ANV25" s="583">
        <f>ANU25/ANS25</f>
        <v>0</v>
      </c>
      <c r="ANW25" s="508">
        <f>'Proy 2022 vs 2019'!GU24*ANZ$4</f>
        <v>14230.812</v>
      </c>
      <c r="ANX25" s="508">
        <f>'Proy 2022 vs 2019'!GV24*ANZ$4</f>
        <v>10481.558562</v>
      </c>
      <c r="ANY25" s="582"/>
      <c r="ANZ25" s="583">
        <f>ANY25/ANW25</f>
        <v>0</v>
      </c>
      <c r="AOA25" s="508">
        <f>'Proy 2022 vs 2019'!GU24*AOD$4</f>
        <v>14230.812</v>
      </c>
      <c r="AOB25" s="508">
        <f>'Proy 2022 vs 2019'!GV24*AOD$4</f>
        <v>10481.558562</v>
      </c>
      <c r="AOC25" s="582"/>
      <c r="AOD25" s="583">
        <f>AOC25/AOA25</f>
        <v>0</v>
      </c>
      <c r="AOE25" s="508">
        <f>'Proy 2022 vs 2019'!GU24*AOH$4</f>
        <v>14230.812</v>
      </c>
      <c r="AOF25" s="508">
        <f>'Proy 2022 vs 2019'!GV24*AOH$4</f>
        <v>10481.558562</v>
      </c>
      <c r="AOG25" s="582"/>
      <c r="AOH25" s="583">
        <f>AOG25/AOE25</f>
        <v>0</v>
      </c>
      <c r="AOI25" s="508">
        <f>'Proy 2022 vs 2019'!GU24*AOL$4</f>
        <v>16602.614000000001</v>
      </c>
      <c r="AOJ25" s="508">
        <f>'Proy 2022 vs 2019'!GV24*AOL$4</f>
        <v>12228.484989</v>
      </c>
      <c r="AOK25" s="582"/>
      <c r="AOL25" s="583">
        <f>AOK25/AOI25</f>
        <v>0</v>
      </c>
      <c r="AOM25" s="508">
        <f>'Proy 2022 vs 2019'!GU24*AOP$4</f>
        <v>18974.416000000001</v>
      </c>
      <c r="AON25" s="508">
        <f>'Proy 2022 vs 2019'!GV24*AOP$4</f>
        <v>13975.411416000001</v>
      </c>
      <c r="AOO25" s="582"/>
      <c r="AOP25" s="583">
        <f>AOO25/AOM25</f>
        <v>0</v>
      </c>
      <c r="AOQ25" s="508">
        <f>'Proy 2022 vs 2019'!GU24*AOT$4</f>
        <v>26089.822</v>
      </c>
      <c r="AOR25" s="508">
        <f>'Proy 2022 vs 2019'!GV24*AOT$4</f>
        <v>19216.190696999998</v>
      </c>
      <c r="AOS25" s="582"/>
      <c r="AOT25" s="583">
        <f>AOS25/AOQ25</f>
        <v>0</v>
      </c>
      <c r="AOU25" s="523">
        <f>ANS25+ANW25+AOA25+AOE25+AOI25+AOM25+AOQ25</f>
        <v>118590.09999999999</v>
      </c>
      <c r="AOV25" s="524">
        <f>ANT25+ANX25+AOB25+AOF25+AOJ25+AON25+AOR25</f>
        <v>87346.321349999998</v>
      </c>
      <c r="AOW25" s="664">
        <f>ANU25+ANY25+AOC25+AOG25+AOK25+AOO25+AOS25</f>
        <v>0</v>
      </c>
      <c r="AOX25" s="665">
        <f>AOW25/AOU25</f>
        <v>0</v>
      </c>
      <c r="AOY25" s="508">
        <f>'Proy 2022 vs 2019'!HE24*APB$4</f>
        <v>17408.836800000001</v>
      </c>
      <c r="AOZ25" s="508">
        <f>'Proy 2022 vs 2019'!HF24*APB$4</f>
        <v>12808.21248</v>
      </c>
      <c r="APA25" s="615"/>
      <c r="APB25" s="583">
        <f>APA25/AOY25</f>
        <v>0</v>
      </c>
      <c r="APC25" s="508">
        <f>'Proy 2022 vs 2019'!HE24*APF$4</f>
        <v>17408.836800000001</v>
      </c>
      <c r="APD25" s="508">
        <f>'Proy 2022 vs 2019'!HF24*APF$4</f>
        <v>12808.21248</v>
      </c>
      <c r="APE25" s="615"/>
      <c r="APF25" s="583">
        <f>APE25/APC25</f>
        <v>0</v>
      </c>
      <c r="APG25" s="508">
        <f>'Proy 2022 vs 2019'!HE24*APJ$4</f>
        <v>17408.836800000001</v>
      </c>
      <c r="APH25" s="508">
        <f>'Proy 2022 vs 2019'!HF24*APJ$4</f>
        <v>12808.21248</v>
      </c>
      <c r="API25" s="615"/>
      <c r="APJ25" s="583">
        <f>API25/APG25</f>
        <v>0</v>
      </c>
      <c r="APK25" s="508">
        <f>'Proy 2022 vs 2019'!HE24*APN$4</f>
        <v>17408.836800000001</v>
      </c>
      <c r="APL25" s="508">
        <f>'Proy 2022 vs 2019'!HF24*APN$4</f>
        <v>12808.21248</v>
      </c>
      <c r="APM25" s="615"/>
      <c r="APN25" s="583">
        <f>APM25/APK25</f>
        <v>0</v>
      </c>
      <c r="APO25" s="508">
        <f>'Proy 2022 vs 2019'!HE24*APR$4</f>
        <v>20310.309600000004</v>
      </c>
      <c r="APP25" s="508">
        <f>'Proy 2022 vs 2019'!HF24*APR$4</f>
        <v>14942.914560000003</v>
      </c>
      <c r="APQ25" s="615"/>
      <c r="APR25" s="583">
        <f>APQ25/APO25</f>
        <v>0</v>
      </c>
      <c r="APS25" s="508">
        <f>'Proy 2022 vs 2019'!HE24*APV$4</f>
        <v>23211.782400000004</v>
      </c>
      <c r="APT25" s="508">
        <f>'Proy 2022 vs 2019'!HF24*APV$4</f>
        <v>17077.61664</v>
      </c>
      <c r="APU25" s="615"/>
      <c r="APV25" s="583">
        <f>APU25/APS25</f>
        <v>0</v>
      </c>
      <c r="APW25" s="508">
        <f>'Proy 2022 vs 2019'!HE24*APZ$4</f>
        <v>31916.200800000002</v>
      </c>
      <c r="APX25" s="508">
        <f>'Proy 2022 vs 2019'!HF24*APZ$4</f>
        <v>23481.722880000001</v>
      </c>
      <c r="APY25" s="615"/>
      <c r="APZ25" s="583">
        <f>APY25/APW25</f>
        <v>0</v>
      </c>
      <c r="AQA25" s="523">
        <f>AOY25+APC25+APG25+APK25+APO25+APS25+APW25</f>
        <v>145073.64000000001</v>
      </c>
      <c r="AQB25" s="524">
        <f>AOZ25+APD25+APH25+APL25+APP25+APT25+APX25</f>
        <v>106735.10400000001</v>
      </c>
      <c r="AQC25" s="607">
        <f>APA25+APE25+API25+APM25+APQ25+APU25+APY25</f>
        <v>0</v>
      </c>
      <c r="AQD25" s="592">
        <f>AQC25/AQA25</f>
        <v>0</v>
      </c>
      <c r="AQE25" s="508">
        <f>'Proy 2022 vs 2019'!HJ24*AQH$4</f>
        <v>9984.7260000000006</v>
      </c>
      <c r="AQF25" s="508">
        <f>'Proy 2022 vs 2019'!HK24*AQH$4</f>
        <v>11447.917286400001</v>
      </c>
      <c r="AQG25" s="582"/>
      <c r="AQH25" s="583">
        <f>AQG25/AQE25</f>
        <v>0</v>
      </c>
      <c r="AQI25" s="508">
        <f>'Proy 2022 vs 2019'!HJ24*AQL$4</f>
        <v>9984.7260000000006</v>
      </c>
      <c r="AQJ25" s="508">
        <f>'Proy 2022 vs 2019'!HK24*AQL$4</f>
        <v>11447.917286400001</v>
      </c>
      <c r="AQK25" s="582"/>
      <c r="AQL25" s="583">
        <f>AQK25/AQI25</f>
        <v>0</v>
      </c>
      <c r="AQM25" s="508">
        <f>'Proy 2022 vs 2019'!HJ24*AQP$4</f>
        <v>9984.7260000000006</v>
      </c>
      <c r="AQN25" s="508">
        <f>'Proy 2022 vs 2019'!HK24*AQP$4</f>
        <v>11447.917286400001</v>
      </c>
      <c r="AQO25" s="582"/>
      <c r="AQP25" s="583">
        <f>AQO25/AQM25</f>
        <v>0</v>
      </c>
      <c r="AQQ25" s="508">
        <f>'Proy 2022 vs 2019'!HJ24*AQT$4</f>
        <v>9984.7260000000006</v>
      </c>
      <c r="AQR25" s="508">
        <f>'Proy 2022 vs 2019'!HK24*AQT$4</f>
        <v>11447.917286400001</v>
      </c>
      <c r="AQS25" s="582"/>
      <c r="AQT25" s="583">
        <f>AQS25/AQQ25</f>
        <v>0</v>
      </c>
      <c r="AQU25" s="508">
        <f>'Proy 2022 vs 2019'!HJ24*AQX$4</f>
        <v>11648.847000000002</v>
      </c>
      <c r="AQV25" s="508">
        <f>'Proy 2022 vs 2019'!HK24*AQX$4</f>
        <v>13355.903500800003</v>
      </c>
      <c r="AQW25" s="582"/>
      <c r="AQX25" s="583">
        <f>AQW25/AQU25</f>
        <v>0</v>
      </c>
      <c r="AQY25" s="508">
        <f>'Proy 2022 vs 2019'!HJ24*ARB$4</f>
        <v>13312.968000000001</v>
      </c>
      <c r="AQZ25" s="508">
        <f>'Proy 2022 vs 2019'!HK24*ARB$4</f>
        <v>15263.889715200001</v>
      </c>
      <c r="ARA25" s="582"/>
      <c r="ARB25" s="583">
        <f>ARA25/AQY25</f>
        <v>0</v>
      </c>
      <c r="ARC25" s="508">
        <f>'Proy 2022 vs 2019'!HJ24*ARF$4</f>
        <v>18305.331000000002</v>
      </c>
      <c r="ARD25" s="508">
        <f>'Proy 2022 vs 2019'!HK24*ARF$4</f>
        <v>20987.848358400002</v>
      </c>
      <c r="ARE25" s="582"/>
      <c r="ARF25" s="583">
        <f>ARE25/ARC25</f>
        <v>0</v>
      </c>
      <c r="ARG25" s="523">
        <f>AQE25+AQI25+AQM25+AQQ25+AQU25+AQY25+ARC25</f>
        <v>83206.05</v>
      </c>
      <c r="ARH25" s="524">
        <f>AQF25+AQJ25+AQN25+AQR25+AQV25+AQZ25+ARD25</f>
        <v>95399.310720000009</v>
      </c>
      <c r="ARI25" s="609">
        <f>AQG25+AQK25+AQO25+AQS25+AQW25+ARA25+ARE25</f>
        <v>0</v>
      </c>
      <c r="ARJ25" s="592">
        <f>ARI25/ARG25</f>
        <v>0</v>
      </c>
      <c r="ARK25" s="508">
        <f>'Proy 2022 vs 2019'!HO24*ARN$4</f>
        <v>10413.578399999999</v>
      </c>
      <c r="ARL25" s="508">
        <f>'Proy 2022 vs 2019'!HP24*ARN$4</f>
        <v>10726.519104000001</v>
      </c>
      <c r="ARM25" s="582"/>
      <c r="ARN25" s="583">
        <f>ARM25/ARK25</f>
        <v>0</v>
      </c>
      <c r="ARO25" s="508">
        <f>'Proy 2022 vs 2019'!HO24*ARR$4</f>
        <v>10413.578399999999</v>
      </c>
      <c r="ARP25" s="508">
        <f>'Proy 2022 vs 2019'!HP24*ARR$4</f>
        <v>10726.519104000001</v>
      </c>
      <c r="ARQ25" s="582"/>
      <c r="ARR25" s="583">
        <f>ARQ25/ARO25</f>
        <v>0</v>
      </c>
      <c r="ARS25" s="508">
        <f>'Proy 2022 vs 2019'!HO24*ARV$4</f>
        <v>10413.578399999999</v>
      </c>
      <c r="ART25" s="508">
        <f>'Proy 2022 vs 2019'!HP24*ARV$4</f>
        <v>10726.519104000001</v>
      </c>
      <c r="ARU25" s="582"/>
      <c r="ARV25" s="583">
        <f>ARU25/ARS25</f>
        <v>0</v>
      </c>
      <c r="ARW25" s="508">
        <f>'Proy 2022 vs 2019'!HO24*ARZ$4</f>
        <v>10413.578399999999</v>
      </c>
      <c r="ARX25" s="508">
        <f>'Proy 2022 vs 2019'!HP24*ARZ$4</f>
        <v>10726.519104000001</v>
      </c>
      <c r="ARY25" s="582"/>
      <c r="ARZ25" s="583">
        <f>ARY25/ARW25</f>
        <v>0</v>
      </c>
      <c r="ASA25" s="508">
        <f>'Proy 2022 vs 2019'!HO24*ASD$4</f>
        <v>12149.174800000001</v>
      </c>
      <c r="ASB25" s="508">
        <f>'Proy 2022 vs 2019'!HP24*ASD$4</f>
        <v>12514.272288000002</v>
      </c>
      <c r="ASC25" s="582"/>
      <c r="ASD25" s="583">
        <f>ASC25/ASA25</f>
        <v>0</v>
      </c>
      <c r="ASE25" s="508">
        <f>'Proy 2022 vs 2019'!HO24*ASH$4</f>
        <v>13884.771199999999</v>
      </c>
      <c r="ASF25" s="508">
        <f>'Proy 2022 vs 2019'!HP24*ASH$4</f>
        <v>14302.025472000001</v>
      </c>
      <c r="ASG25" s="582"/>
      <c r="ASH25" s="583">
        <f>ASG25/ASE25</f>
        <v>0</v>
      </c>
      <c r="ASI25" s="508">
        <f>'Proy 2022 vs 2019'!HO24*ASL$4</f>
        <v>19091.560399999998</v>
      </c>
      <c r="ASJ25" s="508">
        <f>'Proy 2022 vs 2019'!HP24*ASL$4</f>
        <v>19665.285024000001</v>
      </c>
      <c r="ASK25" s="582"/>
      <c r="ASL25" s="583">
        <f>ASK25/ASI25</f>
        <v>0</v>
      </c>
      <c r="ASM25" s="523">
        <f>ARK25+ARO25+ARS25+ARW25+ASA25+ASE25+ASI25</f>
        <v>86779.819999999992</v>
      </c>
      <c r="ASN25" s="524">
        <f>ARL25+ARP25+ART25+ARX25+ASB25+ASF25+ASJ25</f>
        <v>89387.659200000009</v>
      </c>
      <c r="ASO25" s="609">
        <f>ARM25+ARQ25+ARU25+ARY25+ASC25+ASG25+ASK25</f>
        <v>0</v>
      </c>
      <c r="ASP25" s="592">
        <f>ASO25/ASM25</f>
        <v>0</v>
      </c>
      <c r="ASQ25" s="508">
        <f>'Proy 2022 vs 2019'!HT24*AST$4</f>
        <v>8601.3456000000006</v>
      </c>
      <c r="ASR25" s="508">
        <f>'Proy 2022 vs 2019'!HU24*AST$4</f>
        <v>10753.4593152</v>
      </c>
      <c r="ASS25" s="582"/>
      <c r="AST25" s="583">
        <f>ASS25/ASQ25</f>
        <v>0</v>
      </c>
      <c r="ASU25" s="508">
        <f>'Proy 2022 vs 2019'!HT24*ASX$4</f>
        <v>8601.3456000000006</v>
      </c>
      <c r="ASV25" s="508">
        <f>'Proy 2022 vs 2019'!HU24*ASX$4</f>
        <v>10753.4593152</v>
      </c>
      <c r="ASW25" s="582"/>
      <c r="ASX25" s="583">
        <f>ASW25/ASU25</f>
        <v>0</v>
      </c>
      <c r="ASY25" s="508">
        <f>'Proy 2022 vs 2019'!HT24*ATB$4</f>
        <v>8601.3456000000006</v>
      </c>
      <c r="ASZ25" s="508">
        <f>'Proy 2022 vs 2019'!HU24*ATB$4</f>
        <v>10753.4593152</v>
      </c>
      <c r="ATA25" s="582"/>
      <c r="ATB25" s="583">
        <f>ATA25/ASY25</f>
        <v>0</v>
      </c>
      <c r="ATC25" s="508">
        <f>'Proy 2022 vs 2019'!HT24*ATF$4</f>
        <v>8601.3456000000006</v>
      </c>
      <c r="ATD25" s="508">
        <f>'Proy 2022 vs 2019'!HU24*ATF$4</f>
        <v>10753.4593152</v>
      </c>
      <c r="ATE25" s="582"/>
      <c r="ATF25" s="583">
        <f>ATE25/ATC25</f>
        <v>0</v>
      </c>
      <c r="ATG25" s="508">
        <f>'Proy 2022 vs 2019'!HT24*ATJ$4</f>
        <v>10034.903200000002</v>
      </c>
      <c r="ATH25" s="508">
        <f>'Proy 2022 vs 2019'!HU24*ATJ$4</f>
        <v>12545.702534400003</v>
      </c>
      <c r="ATI25" s="582"/>
      <c r="ATJ25" s="583">
        <f>ATI25/ATG25</f>
        <v>0</v>
      </c>
      <c r="ATK25" s="508">
        <f>'Proy 2022 vs 2019'!HT24*ATN$4</f>
        <v>11468.460800000001</v>
      </c>
      <c r="ATL25" s="508">
        <f>'Proy 2022 vs 2019'!HU24*ATN$4</f>
        <v>14337.945753600001</v>
      </c>
      <c r="ATM25" s="582"/>
      <c r="ATN25" s="583">
        <f>ATM25/ATK25</f>
        <v>0</v>
      </c>
      <c r="ATO25" s="508">
        <f>'Proy 2022 vs 2019'!HT24*ATR$4</f>
        <v>15769.133600000001</v>
      </c>
      <c r="ATP25" s="508">
        <f>'Proy 2022 vs 2019'!HU24*ATR$4</f>
        <v>19714.675411200002</v>
      </c>
      <c r="ATQ25" s="582"/>
      <c r="ATR25" s="583">
        <f>ATQ25/ATO25</f>
        <v>0</v>
      </c>
      <c r="ATS25" s="523">
        <f>ASQ25+ASU25+ASY25+ATC25+ATG25+ATK25+ATO25</f>
        <v>71677.88</v>
      </c>
      <c r="ATT25" s="524">
        <f>ASR25+ASV25+ASZ25+ATD25+ATH25+ATL25+ATP25</f>
        <v>89612.160960000008</v>
      </c>
      <c r="ATU25" s="591">
        <f>ASS25+ASW25+ATA25+ATE25+ATI25+ATM25+ATQ25</f>
        <v>0</v>
      </c>
      <c r="ATV25" s="592">
        <f>ATU25/ATS25</f>
        <v>0</v>
      </c>
      <c r="ATW25" s="508">
        <f>'Proy 2022 vs 2019'!HY24*ATZ$4</f>
        <v>9054.3768</v>
      </c>
      <c r="ATX25" s="508">
        <f>'Proy 2022 vs 2019'!HZ24*ATZ$4</f>
        <v>12035.866751999998</v>
      </c>
      <c r="ATY25" s="582"/>
      <c r="ATZ25" s="583">
        <f>ATY25/ATW25</f>
        <v>0</v>
      </c>
      <c r="AUA25" s="508">
        <f>'Proy 2022 vs 2019'!HY24*AUD$4</f>
        <v>9054.3768</v>
      </c>
      <c r="AUB25" s="508">
        <f>'Proy 2022 vs 2019'!HZ24*AUD$4</f>
        <v>12035.866751999998</v>
      </c>
      <c r="AUC25" s="582"/>
      <c r="AUD25" s="583">
        <f>AUC25/AUA25</f>
        <v>0</v>
      </c>
      <c r="AUE25" s="508">
        <f>'Proy 2022 vs 2019'!HY24*AUH$4</f>
        <v>9054.3768</v>
      </c>
      <c r="AUF25" s="508">
        <f>'Proy 2022 vs 2019'!HZ24*AUH$4</f>
        <v>12035.866751999998</v>
      </c>
      <c r="AUG25" s="582"/>
      <c r="AUH25" s="583">
        <f>AUG25/AUE25</f>
        <v>0</v>
      </c>
      <c r="AUI25" s="508">
        <f>'Proy 2022 vs 2019'!HY24*AUL$4</f>
        <v>9054.3768</v>
      </c>
      <c r="AUJ25" s="508">
        <f>'Proy 2022 vs 2019'!HZ24*AUL$4</f>
        <v>12035.866751999998</v>
      </c>
      <c r="AUK25" s="582"/>
      <c r="AUL25" s="583">
        <f>AUK25/AUI25</f>
        <v>0</v>
      </c>
      <c r="AUM25" s="508">
        <f>'Proy 2022 vs 2019'!HY24*AUP$4</f>
        <v>10563.439600000002</v>
      </c>
      <c r="AUN25" s="508">
        <f>'Proy 2022 vs 2019'!HZ24*AUP$4</f>
        <v>14041.844544000001</v>
      </c>
      <c r="AUO25" s="582"/>
      <c r="AUP25" s="583">
        <f>AUO25/AUM25</f>
        <v>0</v>
      </c>
      <c r="AUQ25" s="508">
        <f>'Proy 2022 vs 2019'!HY24*AUT$4</f>
        <v>12072.502399999999</v>
      </c>
      <c r="AUR25" s="508">
        <f>'Proy 2022 vs 2019'!HZ24*AUT$4</f>
        <v>16047.822335999999</v>
      </c>
      <c r="AUS25" s="582"/>
      <c r="AUT25" s="583">
        <f>AUS25/AUQ25</f>
        <v>0</v>
      </c>
      <c r="AUU25" s="508">
        <f>'Proy 2022 vs 2019'!HY24*AUX$4</f>
        <v>16599.6908</v>
      </c>
      <c r="AUV25" s="508">
        <f>'Proy 2022 vs 2019'!HZ24*AUX$4</f>
        <v>22065.755711999998</v>
      </c>
      <c r="AUW25" s="582"/>
      <c r="AUX25" s="583">
        <f>AUW25/AUU25</f>
        <v>0</v>
      </c>
      <c r="AUY25" s="523">
        <f>ATW25+AUA25+AUE25+AUI25+AUM25+AUQ25+AUU25</f>
        <v>75453.14</v>
      </c>
      <c r="AUZ25" s="524">
        <f>ATX25+AUB25+AUF25+AUJ25+AUN25+AUR25+AUV25</f>
        <v>100298.88959999999</v>
      </c>
      <c r="AVA25" s="591">
        <f>ATY25+AUC25+AUG25+AUK25+AUO25+AUS25+AUW25</f>
        <v>0</v>
      </c>
      <c r="AVB25" s="592">
        <f>AVA25/AUY25</f>
        <v>0</v>
      </c>
      <c r="AVC25" s="508">
        <f>'Proy 2022 vs 2019'!IH24*AVF$4</f>
        <v>10673.5128</v>
      </c>
      <c r="AVD25" s="508">
        <f>'Proy 2022 vs 2019'!II24*AVF$4</f>
        <v>10816.30850664</v>
      </c>
      <c r="AVE25" s="615"/>
      <c r="AVF25" s="583">
        <f>AVE25/AVC25</f>
        <v>0</v>
      </c>
      <c r="AVG25" s="508">
        <f>'Proy 2022 vs 2019'!IH24*AVJ$4</f>
        <v>10673.5128</v>
      </c>
      <c r="AVH25" s="508">
        <f>'Proy 2022 vs 2019'!II24*AVJ$4</f>
        <v>10816.30850664</v>
      </c>
      <c r="AVI25" s="582"/>
      <c r="AVJ25" s="583">
        <f>AVI25/AVG25</f>
        <v>0</v>
      </c>
      <c r="AVK25" s="508">
        <f>'Proy 2022 vs 2019'!IH24*AVN$4</f>
        <v>10673.5128</v>
      </c>
      <c r="AVL25" s="508">
        <f>'Proy 2022 vs 2019'!II24*AVN$4</f>
        <v>10816.30850664</v>
      </c>
      <c r="AVM25" s="582"/>
      <c r="AVN25" s="583">
        <f>AVM25/AVK25</f>
        <v>0</v>
      </c>
      <c r="AVO25" s="508">
        <f>'Proy 2022 vs 2019'!IH24*AVR$4</f>
        <v>10673.5128</v>
      </c>
      <c r="AVP25" s="508">
        <f>'Proy 2022 vs 2019'!II24*AVR$4</f>
        <v>10816.30850664</v>
      </c>
      <c r="AVQ25" s="582"/>
      <c r="AVR25" s="583">
        <f>AVQ25/AVO25</f>
        <v>0</v>
      </c>
      <c r="AVS25" s="508">
        <f>'Proy 2022 vs 2019'!IH24*AVV$4</f>
        <v>12452.431600000002</v>
      </c>
      <c r="AVT25" s="508">
        <f>'Proy 2022 vs 2019'!II24*AVV$4</f>
        <v>12619.026591080001</v>
      </c>
      <c r="AVU25" s="582"/>
      <c r="AVV25" s="583">
        <f>AVU25/AVS25</f>
        <v>0</v>
      </c>
      <c r="AVW25" s="508">
        <f>'Proy 2022 vs 2019'!IH24*AVZ$4</f>
        <v>14231.350400000001</v>
      </c>
      <c r="AVX25" s="508">
        <f>'Proy 2022 vs 2019'!II24*AVZ$4</f>
        <v>14421.74467552</v>
      </c>
      <c r="AVY25" s="582"/>
      <c r="AVZ25" s="583">
        <f>AVY25/AVW25</f>
        <v>0</v>
      </c>
      <c r="AWA25" s="508">
        <f>'Proy 2022 vs 2019'!IH24*AWD$4</f>
        <v>19568.106800000001</v>
      </c>
      <c r="AWB25" s="508">
        <f>'Proy 2022 vs 2019'!II24*AWD$4</f>
        <v>19829.898928840001</v>
      </c>
      <c r="AWC25" s="582"/>
      <c r="AWD25" s="583">
        <f>AWC25/AWA25</f>
        <v>0</v>
      </c>
      <c r="AWE25" s="523">
        <f>AVC25+AVG25+AVK25+AVO25+AVS25+AVW25+AWA25</f>
        <v>88945.94</v>
      </c>
      <c r="AWF25" s="524">
        <f>AVD25+AVH25+AVL25+AVP25+AVT25+AVX25+AWB25</f>
        <v>90135.904222000012</v>
      </c>
      <c r="AWG25" s="670">
        <f>AVE25+AVI25+AVM25+AVQ25+AVU25+AVY25+AWC25</f>
        <v>0</v>
      </c>
      <c r="AWH25" s="665">
        <f>AWG25/AWE25</f>
        <v>0</v>
      </c>
      <c r="AWI25" s="508">
        <f>'Proy 2022 vs 2019'!IM24*AWL$4</f>
        <v>10595.874000000002</v>
      </c>
      <c r="AWJ25" s="508">
        <f>'Proy 2022 vs 2019'!IN24*AWL$4</f>
        <v>12608.97387204</v>
      </c>
      <c r="AWK25" s="582"/>
      <c r="AWL25" s="583">
        <f>AWK25/AWI25</f>
        <v>0</v>
      </c>
      <c r="AWM25" s="508">
        <f>'Proy 2022 vs 2019'!IM24*AWP$4</f>
        <v>10595.874000000002</v>
      </c>
      <c r="AWN25" s="508">
        <f>'Proy 2022 vs 2019'!IN24*AWP$4</f>
        <v>12608.97387204</v>
      </c>
      <c r="AWO25" s="582"/>
      <c r="AWP25" s="583">
        <f>AWO25/AWM25</f>
        <v>0</v>
      </c>
      <c r="AWQ25" s="508">
        <f>'Proy 2022 vs 2019'!IM24*AWT$4</f>
        <v>10595.874000000002</v>
      </c>
      <c r="AWR25" s="508">
        <f>'Proy 2022 vs 2019'!IN24*AWT$4</f>
        <v>12608.97387204</v>
      </c>
      <c r="AWS25" s="582"/>
      <c r="AWT25" s="583">
        <f>AWS25/AWQ25</f>
        <v>0</v>
      </c>
      <c r="AWU25" s="508">
        <f>'Proy 2022 vs 2019'!IM24*AWX$4</f>
        <v>10595.874000000002</v>
      </c>
      <c r="AWV25" s="508">
        <f>'Proy 2022 vs 2019'!IN24*AWX$4</f>
        <v>12608.97387204</v>
      </c>
      <c r="AWW25" s="582"/>
      <c r="AWX25" s="583">
        <f>AWW25/AWU25</f>
        <v>0</v>
      </c>
      <c r="AWY25" s="508">
        <f>'Proy 2022 vs 2019'!IM24*AXB$4</f>
        <v>12361.853000000003</v>
      </c>
      <c r="AWZ25" s="508">
        <f>'Proy 2022 vs 2019'!IN24*AXB$4</f>
        <v>14710.469517380001</v>
      </c>
      <c r="AXA25" s="582"/>
      <c r="AXB25" s="583">
        <f>AXA25/AWY25</f>
        <v>0</v>
      </c>
      <c r="AXC25" s="508">
        <f>'Proy 2022 vs 2019'!IM24*AXF$4</f>
        <v>14127.832000000002</v>
      </c>
      <c r="AXD25" s="508">
        <f>'Proy 2022 vs 2019'!IN24*AXF$4</f>
        <v>16811.96516272</v>
      </c>
      <c r="AXE25" s="582"/>
      <c r="AXF25" s="583">
        <f>AXE25/AXC25</f>
        <v>0</v>
      </c>
      <c r="AXG25" s="508">
        <f>'Proy 2022 vs 2019'!IM24*AXJ$4</f>
        <v>19425.769000000004</v>
      </c>
      <c r="AXH25" s="508">
        <f>'Proy 2022 vs 2019'!IN24*AXJ$4</f>
        <v>23116.452098739999</v>
      </c>
      <c r="AXI25" s="582"/>
      <c r="AXJ25" s="583">
        <f>AXI25/AXG25</f>
        <v>0</v>
      </c>
      <c r="AXK25" s="523">
        <f>AWI25+AWM25+AWQ25+AWU25+AWY25+AXC25+AXG25</f>
        <v>88298.950000000012</v>
      </c>
      <c r="AXL25" s="524">
        <f>AWJ25+AWN25+AWR25+AWV25+AWZ25+AXD25+AXH25</f>
        <v>105074.782267</v>
      </c>
      <c r="AXM25" s="672">
        <f>AWK25+AWO25+AWS25+AWW25+AXA25+AXE25+AXI25</f>
        <v>0</v>
      </c>
      <c r="AXN25" s="665">
        <f>AXM25/AXK25</f>
        <v>0</v>
      </c>
      <c r="AXO25" s="508">
        <f>'Proy 2022 vs 2019'!IR24*AXR$4</f>
        <v>13429.494000000001</v>
      </c>
      <c r="AXP25" s="508">
        <f>'Proy 2022 vs 2019'!IS24*AXR$4</f>
        <v>12605.325270720001</v>
      </c>
      <c r="AXQ25" s="582"/>
      <c r="AXR25" s="583">
        <f>AXQ25/AXO25</f>
        <v>0</v>
      </c>
      <c r="AXS25" s="508">
        <f>'Proy 2022 vs 2019'!IR24*AXV$4</f>
        <v>13429.494000000001</v>
      </c>
      <c r="AXT25" s="508">
        <f>'Proy 2022 vs 2019'!IS24*AXV$4</f>
        <v>12605.325270720001</v>
      </c>
      <c r="AXU25" s="582"/>
      <c r="AXV25" s="583">
        <f>AXU25/AXS25</f>
        <v>0</v>
      </c>
      <c r="AXW25" s="508">
        <f>'Proy 2022 vs 2019'!IR24*AXZ$4</f>
        <v>13429.494000000001</v>
      </c>
      <c r="AXX25" s="508">
        <f>'Proy 2022 vs 2019'!IS24*AXZ$4</f>
        <v>12605.325270720001</v>
      </c>
      <c r="AXY25" s="582"/>
      <c r="AXZ25" s="583">
        <f>AXY25/AXW25</f>
        <v>0</v>
      </c>
      <c r="AYA25" s="508">
        <f>'Proy 2022 vs 2019'!IR24*AYD$4</f>
        <v>13429.494000000001</v>
      </c>
      <c r="AYB25" s="508">
        <f>'Proy 2022 vs 2019'!IS24*AYD$4</f>
        <v>12605.325270720001</v>
      </c>
      <c r="AYC25" s="582"/>
      <c r="AYD25" s="583">
        <f>AYC25/AYA25</f>
        <v>0</v>
      </c>
      <c r="AYE25" s="508">
        <f>'Proy 2022 vs 2019'!IR24*AYH$4</f>
        <v>15667.743000000002</v>
      </c>
      <c r="AYF25" s="508">
        <f>'Proy 2022 vs 2019'!IS24*AYH$4</f>
        <v>14706.212815840003</v>
      </c>
      <c r="AYG25" s="582"/>
      <c r="AYH25" s="583">
        <f>AYG25/AYE25</f>
        <v>0</v>
      </c>
      <c r="AYI25" s="508">
        <f>'Proy 2022 vs 2019'!IR24*AYL$4</f>
        <v>17905.992000000002</v>
      </c>
      <c r="AYJ25" s="508">
        <f>'Proy 2022 vs 2019'!IS24*AYL$4</f>
        <v>16807.100360960001</v>
      </c>
      <c r="AYK25" s="582"/>
      <c r="AYL25" s="583">
        <f>AYK25/AYI25</f>
        <v>0</v>
      </c>
      <c r="AYM25" s="508">
        <f>'Proy 2022 vs 2019'!IR24*AYP$4</f>
        <v>24620.739000000001</v>
      </c>
      <c r="AYN25" s="508">
        <f>'Proy 2022 vs 2019'!IS24*AYP$4</f>
        <v>23109.762996320002</v>
      </c>
      <c r="AYO25" s="582"/>
      <c r="AYP25" s="583">
        <f>AYO25/AYM25</f>
        <v>0</v>
      </c>
      <c r="AYQ25" s="523">
        <f>AXO25+AXS25+AXW25+AYA25+AYE25+AYI25+AYM25</f>
        <v>111912.45000000001</v>
      </c>
      <c r="AYR25" s="524">
        <f>AXP25+AXT25+AXX25+AYB25+AYF25+AYJ25+AYN25</f>
        <v>105044.37725600001</v>
      </c>
      <c r="AYS25" s="672">
        <f>AXQ25+AXU25+AXY25+AYC25+AYG25+AYK25+AYO25</f>
        <v>0</v>
      </c>
      <c r="AYT25" s="665">
        <f>AYS25/AYQ25</f>
        <v>0</v>
      </c>
      <c r="AYU25" s="508">
        <f>'Proy 2022 vs 2019'!IW24*AYX$4</f>
        <v>19195.751999999997</v>
      </c>
      <c r="AYV25" s="508">
        <f>'Proy 2022 vs 2019'!IX24*AYX$4</f>
        <v>16231.50806004</v>
      </c>
      <c r="AYW25" s="582"/>
      <c r="AYX25" s="583">
        <f>AYW25/AYU25</f>
        <v>0</v>
      </c>
      <c r="AYY25" s="508">
        <f>'Proy 2022 vs 2019'!IW24*AZB$4</f>
        <v>19195.751999999997</v>
      </c>
      <c r="AYZ25" s="508">
        <f>'Proy 2022 vs 2019'!IX24*AZB$4</f>
        <v>16231.50806004</v>
      </c>
      <c r="AZA25" s="582"/>
      <c r="AZB25" s="583">
        <f>AZA25/AYY25</f>
        <v>0</v>
      </c>
      <c r="AZC25" s="508">
        <f>'Proy 2022 vs 2019'!IW24*AZF$4</f>
        <v>19195.751999999997</v>
      </c>
      <c r="AZD25" s="508">
        <f>'Proy 2022 vs 2019'!IX24*AZF$4</f>
        <v>16231.50806004</v>
      </c>
      <c r="AZE25" s="582"/>
      <c r="AZF25" s="583">
        <f>AZE25/AZC25</f>
        <v>0</v>
      </c>
      <c r="AZG25" s="508">
        <f>'Proy 2022 vs 2019'!IW24*AZJ$4</f>
        <v>19195.751999999997</v>
      </c>
      <c r="AZH25" s="508">
        <f>'Proy 2022 vs 2019'!IX24*AZJ$4</f>
        <v>16231.50806004</v>
      </c>
      <c r="AZI25" s="582"/>
      <c r="AZJ25" s="583">
        <f>AZI25/AZG25</f>
        <v>0</v>
      </c>
      <c r="AZK25" s="508">
        <f>'Proy 2022 vs 2019'!IW24*AZN$4</f>
        <v>22395.043999999998</v>
      </c>
      <c r="AZL25" s="508">
        <f>'Proy 2022 vs 2019'!IX24*AZN$4</f>
        <v>18936.759403380001</v>
      </c>
      <c r="AZM25" s="582"/>
      <c r="AZN25" s="583">
        <f>AZM25/AZK25</f>
        <v>0</v>
      </c>
      <c r="AZO25" s="508">
        <f>'Proy 2022 vs 2019'!IW24*AZR$4</f>
        <v>25594.335999999996</v>
      </c>
      <c r="AZP25" s="508">
        <f>'Proy 2022 vs 2019'!IX24*AZR$4</f>
        <v>21642.01074672</v>
      </c>
      <c r="AZQ25" s="582"/>
      <c r="AZR25" s="583">
        <f>AZQ25/AZO25</f>
        <v>0</v>
      </c>
      <c r="AZS25" s="508">
        <f>'Proy 2022 vs 2019'!IW24*AZV$4</f>
        <v>35192.211999999992</v>
      </c>
      <c r="AZT25" s="508">
        <f>'Proy 2022 vs 2019'!IX24*AZV$4</f>
        <v>29757.764776740001</v>
      </c>
      <c r="AZU25" s="582"/>
      <c r="AZV25" s="583">
        <f>AZU25/AZS25</f>
        <v>0</v>
      </c>
      <c r="AZW25" s="523">
        <f>AYU25+AYY25+AZC25+AZG25+AZK25+AZO25+AZS25</f>
        <v>159964.59999999998</v>
      </c>
      <c r="AZX25" s="524">
        <f>AYV25+AYZ25+AZD25+AZH25+AZL25+AZP25+AZT25</f>
        <v>135262.567167</v>
      </c>
      <c r="AZY25" s="664">
        <f>AYW25+AZA25+AZE25+AZI25+AZM25+AZQ25+AZU25</f>
        <v>0</v>
      </c>
      <c r="AZZ25" s="665">
        <f>AZY25/AZW25</f>
        <v>0</v>
      </c>
      <c r="BAA25" s="508">
        <f>'Proy 2022 vs 2019'!JG24*BAD$4</f>
        <v>5163.6743999999999</v>
      </c>
      <c r="BAB25" s="508">
        <f>'Proy 2022 vs 2019'!JH24*BAD$4</f>
        <v>11292.301041840001</v>
      </c>
      <c r="BAC25" s="615"/>
      <c r="BAD25" s="583">
        <f>BAC25/BAA25</f>
        <v>0</v>
      </c>
      <c r="BAE25" s="508">
        <f>'Proy 2022 vs 2019'!JG24*BAH$4</f>
        <v>5163.6743999999999</v>
      </c>
      <c r="BAF25" s="508">
        <f>'Proy 2022 vs 2019'!JH24*BAH$4</f>
        <v>11292.301041840001</v>
      </c>
      <c r="BAG25" s="582"/>
      <c r="BAH25" s="583">
        <f>BAG25/BAE25</f>
        <v>0</v>
      </c>
      <c r="BAI25" s="508">
        <f>'Proy 2022 vs 2019'!JG24*BAL$4</f>
        <v>5163.6743999999999</v>
      </c>
      <c r="BAJ25" s="508">
        <f>'Proy 2022 vs 2019'!JH24*BAL$4</f>
        <v>11292.301041840001</v>
      </c>
      <c r="BAK25" s="582"/>
      <c r="BAL25" s="583">
        <f>BAK25/BAI25</f>
        <v>0</v>
      </c>
      <c r="BAM25" s="508">
        <f>'Proy 2022 vs 2019'!JG24*BAP$4</f>
        <v>5163.6743999999999</v>
      </c>
      <c r="BAN25" s="508">
        <f>'Proy 2022 vs 2019'!JH24*BAP$4</f>
        <v>11292.301041840001</v>
      </c>
      <c r="BAO25" s="582"/>
      <c r="BAP25" s="583">
        <f>BAO25/BAM25</f>
        <v>0</v>
      </c>
      <c r="BAQ25" s="508">
        <f>'Proy 2022 vs 2019'!JG24*BAT$4</f>
        <v>6024.2868000000008</v>
      </c>
      <c r="BAR25" s="508">
        <f>'Proy 2022 vs 2019'!JH24*BAT$4</f>
        <v>13174.351215480003</v>
      </c>
      <c r="BAS25" s="582"/>
      <c r="BAT25" s="583">
        <f>BAS25/BAQ25</f>
        <v>0</v>
      </c>
      <c r="BAU25" s="508">
        <f>'Proy 2022 vs 2019'!JG24*BAX$4</f>
        <v>6884.8992000000007</v>
      </c>
      <c r="BAV25" s="508">
        <f>'Proy 2022 vs 2019'!JH24*BAX$4</f>
        <v>15056.401389120003</v>
      </c>
      <c r="BAW25" s="582"/>
      <c r="BAX25" s="583">
        <f>BAW25/BAU25</f>
        <v>0</v>
      </c>
      <c r="BAY25" s="508">
        <f>'Proy 2022 vs 2019'!JG24*BBB$4</f>
        <v>9466.7363999999998</v>
      </c>
      <c r="BAZ25" s="508">
        <f>'Proy 2022 vs 2019'!JH24*BBB$4</f>
        <v>20702.551910040002</v>
      </c>
      <c r="BBA25" s="582"/>
      <c r="BBB25" s="583">
        <f>BBA25/BAY25</f>
        <v>0</v>
      </c>
      <c r="BBC25" s="523">
        <f>BAA25+BAE25+BAI25+BAM25+BAQ25+BAU25+BAY25</f>
        <v>43030.62</v>
      </c>
      <c r="BBD25" s="524">
        <f>BAB25+BAF25+BAJ25+BAN25+BAR25+BAV25+BAZ25</f>
        <v>94102.508682000014</v>
      </c>
      <c r="BBE25" s="637">
        <f>BAC25+BAG25+BAK25+BAO25+BAS25+BAW25+BBA25</f>
        <v>0</v>
      </c>
      <c r="BBF25" s="640">
        <f>BBE25/BBC25</f>
        <v>0</v>
      </c>
      <c r="BBG25" s="508">
        <f>'Proy 2022 vs 2019'!JL24*BBJ$4</f>
        <v>6000</v>
      </c>
      <c r="BBH25" s="508">
        <f>'Proy 2022 vs 2019'!JM24*BBJ$4</f>
        <v>16450.188234480003</v>
      </c>
      <c r="BBI25" s="582"/>
      <c r="BBJ25" s="583">
        <f>BBI25/BBG25</f>
        <v>0</v>
      </c>
      <c r="BBK25" s="508">
        <f>'Proy 2022 vs 2019'!JL24*BBN$4</f>
        <v>6000</v>
      </c>
      <c r="BBL25" s="508">
        <f>'Proy 2022 vs 2019'!JM24*BBN$4</f>
        <v>16450.188234480003</v>
      </c>
      <c r="BBM25" s="582"/>
      <c r="BBN25" s="583">
        <f>BBM25/BBK25</f>
        <v>0</v>
      </c>
      <c r="BBO25" s="508">
        <f>'Proy 2022 vs 2019'!JL24*BBR$4</f>
        <v>6000</v>
      </c>
      <c r="BBP25" s="508">
        <f>'Proy 2022 vs 2019'!JM24*BBR$4</f>
        <v>16450.188234480003</v>
      </c>
      <c r="BBQ25" s="582"/>
      <c r="BBR25" s="583">
        <f>BBQ25/BBO25</f>
        <v>0</v>
      </c>
      <c r="BBS25" s="508">
        <f>'Proy 2022 vs 2019'!JL24*BBV$4</f>
        <v>6000</v>
      </c>
      <c r="BBT25" s="508">
        <f>'Proy 2022 vs 2019'!JM24*BBV$4</f>
        <v>16450.188234480003</v>
      </c>
      <c r="BBU25" s="582"/>
      <c r="BBV25" s="583">
        <f>BBU25/BBS25</f>
        <v>0</v>
      </c>
      <c r="BBW25" s="508">
        <f>'Proy 2022 vs 2019'!JL24*BBZ$4</f>
        <v>7000.0000000000009</v>
      </c>
      <c r="BBX25" s="508">
        <f>'Proy 2022 vs 2019'!JM24*BBZ$4</f>
        <v>19191.886273560005</v>
      </c>
      <c r="BBY25" s="582"/>
      <c r="BBZ25" s="583">
        <f>BBY25/BBW25</f>
        <v>0</v>
      </c>
      <c r="BCA25" s="508">
        <f>'Proy 2022 vs 2019'!JL24*BCD$4</f>
        <v>8000</v>
      </c>
      <c r="BCB25" s="508">
        <f>'Proy 2022 vs 2019'!JM24*BCD$4</f>
        <v>21933.584312640007</v>
      </c>
      <c r="BCC25" s="582"/>
      <c r="BCD25" s="583">
        <f>BCC25/BCA25</f>
        <v>0</v>
      </c>
      <c r="BCE25" s="508">
        <f>'Proy 2022 vs 2019'!JL24*BCH$4</f>
        <v>11000</v>
      </c>
      <c r="BCF25" s="508">
        <f>'Proy 2022 vs 2019'!JM24*BCH$4</f>
        <v>30158.678429880008</v>
      </c>
      <c r="BCG25" s="582"/>
      <c r="BCH25" s="583">
        <f>BCG25/BCE25</f>
        <v>0</v>
      </c>
      <c r="BCI25" s="523">
        <f>BBG25+BBK25+BBO25+BBS25+BBW25+BCA25+BCE25</f>
        <v>50000</v>
      </c>
      <c r="BCJ25" s="524">
        <f>BBH25+BBL25+BBP25+BBT25+BBX25+BCB25+BCF25</f>
        <v>137084.90195400003</v>
      </c>
      <c r="BCK25" s="644">
        <f>BBI25+BBM25+BBQ25+BBU25+BBY25+BCC25+BCG25</f>
        <v>0</v>
      </c>
      <c r="BCL25" s="640">
        <f>BCK25/BCI25</f>
        <v>0</v>
      </c>
      <c r="BCM25" s="508">
        <f>'Proy 2022 vs 2019'!JQ24*BCP$4</f>
        <v>7998.0479999999989</v>
      </c>
      <c r="BCN25" s="508">
        <f>'Proy 2022 vs 2019'!JR24*BCP$4</f>
        <v>20075.9661648</v>
      </c>
      <c r="BCO25" s="582"/>
      <c r="BCP25" s="583">
        <f>BCO25/BCM25</f>
        <v>0</v>
      </c>
      <c r="BCQ25" s="508">
        <f>'Proy 2022 vs 2019'!JQ24*BCT$4</f>
        <v>7998.0479999999989</v>
      </c>
      <c r="BCR25" s="508">
        <f>'Proy 2022 vs 2019'!JR24*BCT$4</f>
        <v>20075.9661648</v>
      </c>
      <c r="BCS25" s="582"/>
      <c r="BCT25" s="583">
        <f>BCS25/BCQ25</f>
        <v>0</v>
      </c>
      <c r="BCU25" s="508">
        <f>'Proy 2022 vs 2019'!JQ24*BCX$4</f>
        <v>7998.0479999999989</v>
      </c>
      <c r="BCV25" s="508">
        <f>'Proy 2022 vs 2019'!JR24*BCX$4</f>
        <v>20075.9661648</v>
      </c>
      <c r="BCW25" s="582"/>
      <c r="BCX25" s="583">
        <f>BCW25/BCU25</f>
        <v>0</v>
      </c>
      <c r="BCY25" s="508">
        <f>'Proy 2022 vs 2019'!JQ24*BDB$4</f>
        <v>7998.0479999999989</v>
      </c>
      <c r="BCZ25" s="508">
        <f>'Proy 2022 vs 2019'!JR24*BDB$4</f>
        <v>20075.9661648</v>
      </c>
      <c r="BDA25" s="582"/>
      <c r="BDB25" s="583">
        <f>BDA25/BCY25</f>
        <v>0</v>
      </c>
      <c r="BDC25" s="508">
        <f>'Proy 2022 vs 2019'!JQ24*BDF$4</f>
        <v>9331.0560000000005</v>
      </c>
      <c r="BDD25" s="508">
        <f>'Proy 2022 vs 2019'!JR24*BDF$4</f>
        <v>23421.960525600003</v>
      </c>
      <c r="BDE25" s="582"/>
      <c r="BDF25" s="583">
        <f>BDE25/BDC25</f>
        <v>0</v>
      </c>
      <c r="BDG25" s="508">
        <f>'Proy 2022 vs 2019'!JQ24*BDJ$4</f>
        <v>10664.063999999998</v>
      </c>
      <c r="BDH25" s="508">
        <f>'Proy 2022 vs 2019'!JR24*BDJ$4</f>
        <v>26767.954886400003</v>
      </c>
      <c r="BDI25" s="582"/>
      <c r="BDJ25" s="583">
        <f>BDI25/BDG25</f>
        <v>0</v>
      </c>
      <c r="BDK25" s="508">
        <f>'Proy 2022 vs 2019'!JQ24*BDN$4</f>
        <v>14663.087999999998</v>
      </c>
      <c r="BDL25" s="508">
        <f>'Proy 2022 vs 2019'!JR24*BDN$4</f>
        <v>36805.937968800004</v>
      </c>
      <c r="BDM25" s="582"/>
      <c r="BDN25" s="583">
        <f>BDM25/BDK25</f>
        <v>0</v>
      </c>
      <c r="BDO25" s="523">
        <f>BCM25+BCQ25+BCU25+BCY25+BDC25+BDG25+BDK25</f>
        <v>66650.399999999994</v>
      </c>
      <c r="BDP25" s="524">
        <f>BCN25+BCR25+BCV25+BCZ25+BDD25+BDH25+BDL25</f>
        <v>167299.71804000001</v>
      </c>
      <c r="BDQ25" s="644">
        <f>BCO25+BCS25+BCW25+BDA25+BDE25+BDI25+BDM25</f>
        <v>0</v>
      </c>
      <c r="BDR25" s="640">
        <f>BDQ25/BDO25</f>
        <v>0</v>
      </c>
      <c r="BDS25" s="508">
        <f>'Proy 2022 vs 2019'!JV24*BDV$4</f>
        <v>8215.7207999999991</v>
      </c>
      <c r="BDT25" s="508">
        <f>'Proy 2022 vs 2019'!JW24*BDV$4</f>
        <v>22807.683138240001</v>
      </c>
      <c r="BDU25" s="582"/>
      <c r="BDV25" s="583">
        <f>BDU25/BDS25</f>
        <v>0</v>
      </c>
      <c r="BDW25" s="508">
        <f>'Proy 2022 vs 2019'!JV24*BDZ$4</f>
        <v>8215.7207999999991</v>
      </c>
      <c r="BDX25" s="508">
        <f>'Proy 2022 vs 2019'!JW24*BDZ$4</f>
        <v>22807.683138240001</v>
      </c>
      <c r="BDY25" s="582"/>
      <c r="BDZ25" s="583">
        <f>BDY25/BDW25</f>
        <v>0</v>
      </c>
      <c r="BEA25" s="508">
        <f>'Proy 2022 vs 2019'!JV24*BED$4</f>
        <v>8215.7207999999991</v>
      </c>
      <c r="BEB25" s="508">
        <f>'Proy 2022 vs 2019'!JW24*BED$4</f>
        <v>22807.683138240001</v>
      </c>
      <c r="BEC25" s="582"/>
      <c r="BED25" s="583">
        <f>BEC25/BEA25</f>
        <v>0</v>
      </c>
      <c r="BEE25" s="508">
        <v>14504.990400000001</v>
      </c>
      <c r="BEF25" s="508">
        <f>'Proy 2022 vs 2019'!JW24*BEH$4</f>
        <v>22807.683138240001</v>
      </c>
      <c r="BEG25" s="582"/>
      <c r="BEH25" s="583">
        <f>BEG25/BEE25</f>
        <v>0</v>
      </c>
      <c r="BEI25" s="508">
        <f>'Proy 2022 vs 2019'!JV24*BEL$4</f>
        <v>9585.0076000000008</v>
      </c>
      <c r="BEJ25" s="508">
        <f>'Proy 2022 vs 2019'!JW24*BEL$4</f>
        <v>26608.963661280002</v>
      </c>
      <c r="BEK25" s="582"/>
      <c r="BEL25" s="583">
        <f>BEK25/BEI25</f>
        <v>0</v>
      </c>
      <c r="BEM25" s="508">
        <f>'Proy 2022 vs 2019'!JV24*BEP$4</f>
        <v>10954.294399999999</v>
      </c>
      <c r="BEN25" s="508">
        <f>'Proy 2022 vs 2019'!JW24*BEP$4</f>
        <v>30410.244184320003</v>
      </c>
      <c r="BEO25" s="582"/>
      <c r="BEP25" s="583">
        <f>BEO25/BEM25</f>
        <v>0</v>
      </c>
      <c r="BEQ25" s="508">
        <f>'Proy 2022 vs 2019'!JV24*BET$4</f>
        <v>15062.154799999998</v>
      </c>
      <c r="BER25" s="508">
        <f>'Proy 2022 vs 2019'!JW24*BET$4</f>
        <v>41814.085753439998</v>
      </c>
      <c r="BES25" s="582"/>
      <c r="BET25" s="583">
        <f>BES25/BEQ25</f>
        <v>0</v>
      </c>
      <c r="BEU25" s="523">
        <f>BDS25+BDW25+BEA25+BEE25+BEI25+BEM25+BEQ25</f>
        <v>74753.609599999996</v>
      </c>
      <c r="BEV25" s="524">
        <f>BDT25+BDX25+BEB25+BEF25+BEJ25+BEN25+BER25</f>
        <v>190064.02615200001</v>
      </c>
      <c r="BEW25" s="649">
        <f>BDU25+BDY25+BEC25+BEG25+BEK25+BEO25+BES25</f>
        <v>0</v>
      </c>
      <c r="BEX25" s="640">
        <f>BEW25/BEU25</f>
        <v>0</v>
      </c>
      <c r="BEY25" s="508">
        <f>'Proy 2022 vs 2019'!KF24*BFB$4</f>
        <v>12789.253199999999</v>
      </c>
      <c r="BEZ25" s="508">
        <f>'Proy 2022 vs 2019'!KG24*BFB$4</f>
        <v>35267.058066239995</v>
      </c>
      <c r="BFA25" s="615"/>
      <c r="BFB25" s="583">
        <f>BFA25/BEY25</f>
        <v>0</v>
      </c>
      <c r="BFC25" s="508">
        <f>'Proy 2022 vs 2019'!KF24*BFF$4</f>
        <v>12789.253199999999</v>
      </c>
      <c r="BFD25" s="508">
        <f>'Proy 2022 vs 2019'!KG24*BFF$4</f>
        <v>35267.058066239995</v>
      </c>
      <c r="BFE25" s="615"/>
      <c r="BFF25" s="583">
        <f>BFE25/BFC25</f>
        <v>0</v>
      </c>
      <c r="BFG25" s="508">
        <f>'Proy 2022 vs 2019'!KF24*BFJ$4</f>
        <v>12789.253199999999</v>
      </c>
      <c r="BFH25" s="508">
        <f>'Proy 2022 vs 2019'!KG24*BFJ$4</f>
        <v>35267.058066239995</v>
      </c>
      <c r="BFI25" s="615"/>
      <c r="BFJ25" s="583">
        <f>BFI25/BFG25</f>
        <v>0</v>
      </c>
      <c r="BFK25" s="508">
        <f>'Proy 2022 vs 2019'!KF24*BFN$4</f>
        <v>12789.253199999999</v>
      </c>
      <c r="BFL25" s="508">
        <f>'Proy 2022 vs 2019'!KG24*BFN$4</f>
        <v>35267.058066239995</v>
      </c>
      <c r="BFM25" s="615"/>
      <c r="BFN25" s="583">
        <f>BFM25/BFK25</f>
        <v>0</v>
      </c>
      <c r="BFO25" s="508">
        <f>'Proy 2022 vs 2019'!KF24*BFR$4</f>
        <v>14920.795400000001</v>
      </c>
      <c r="BFP25" s="508">
        <f>'Proy 2022 vs 2019'!KG24*BFR$4</f>
        <v>41144.901077280003</v>
      </c>
      <c r="BFQ25" s="615"/>
      <c r="BFR25" s="583">
        <f>BFQ25/BFO25</f>
        <v>0</v>
      </c>
      <c r="BFS25" s="508">
        <f>'Proy 2022 vs 2019'!KF24*BFV$4</f>
        <v>17052.337599999999</v>
      </c>
      <c r="BFT25" s="508">
        <f>'Proy 2022 vs 2019'!KG24*BFV$4</f>
        <v>47022.744088319996</v>
      </c>
      <c r="BFU25" s="615"/>
      <c r="BFV25" s="583">
        <f>BFU25/BFS25</f>
        <v>0</v>
      </c>
      <c r="BFW25" s="508">
        <f>'Proy 2022 vs 2019'!KF24*BFZ$4</f>
        <v>23446.964199999999</v>
      </c>
      <c r="BFX25" s="508">
        <f>'Proy 2022 vs 2019'!KG24*BFZ$4</f>
        <v>64656.273121439997</v>
      </c>
      <c r="BFY25" s="615"/>
      <c r="BFZ25" s="583">
        <f>BFY25/BFW25</f>
        <v>0</v>
      </c>
      <c r="BGA25" s="523">
        <f>BEY25+BFC25+BFG25+BFK25+BFO25+BFS25+BFW25</f>
        <v>106577.11</v>
      </c>
      <c r="BGB25" s="524">
        <f>BEZ25+BFD25+BFH25+BFL25+BFP25+BFT25+BFX25</f>
        <v>293892.15055199998</v>
      </c>
      <c r="BGC25" s="607">
        <f>BFA25+BFE25+BFI25+BFM25+BFQ25+BFU25+BFY25</f>
        <v>0</v>
      </c>
      <c r="BGD25" s="592">
        <f>BGC25/BGA25</f>
        <v>0</v>
      </c>
      <c r="BGE25" s="508">
        <f>'Proy 2022 vs 2019'!KK24*BGH$4</f>
        <v>14079.8568</v>
      </c>
      <c r="BGF25" s="508">
        <f>'Proy 2022 vs 2019'!KL24*BGH$4</f>
        <v>46539.846138239998</v>
      </c>
      <c r="BGG25" s="582"/>
      <c r="BGH25" s="583">
        <f>BGG25/BGE25</f>
        <v>0</v>
      </c>
      <c r="BGI25" s="508">
        <f>'Proy 2022 vs 2019'!KK24*BGL$4</f>
        <v>14079.8568</v>
      </c>
      <c r="BGJ25" s="508">
        <f>'Proy 2022 vs 2019'!KL24*BGL$4</f>
        <v>46539.846138239998</v>
      </c>
      <c r="BGK25" s="582"/>
      <c r="BGL25" s="583">
        <f>BGK25/BGI25</f>
        <v>0</v>
      </c>
      <c r="BGM25" s="508">
        <f>'Proy 2022 vs 2019'!KK24*BGP$4</f>
        <v>14079.8568</v>
      </c>
      <c r="BGN25" s="508">
        <f>'Proy 2022 vs 2019'!KL24*BGP$4</f>
        <v>46539.846138239998</v>
      </c>
      <c r="BGO25" s="582"/>
      <c r="BGP25" s="583">
        <f>BGO25/BGM25</f>
        <v>0</v>
      </c>
      <c r="BGQ25" s="508">
        <f>'Proy 2022 vs 2019'!KK24*BGT$4</f>
        <v>14079.8568</v>
      </c>
      <c r="BGR25" s="508">
        <f>'Proy 2022 vs 2019'!KL24*BGT$4</f>
        <v>46539.846138239998</v>
      </c>
      <c r="BGS25" s="582"/>
      <c r="BGT25" s="583">
        <f>BGS25/BGQ25</f>
        <v>0</v>
      </c>
      <c r="BGU25" s="508">
        <f>'Proy 2022 vs 2019'!KK24*BGX$4</f>
        <v>16426.499600000003</v>
      </c>
      <c r="BGV25" s="508">
        <f>'Proy 2022 vs 2019'!KL24*BGX$4</f>
        <v>54296.487161280013</v>
      </c>
      <c r="BGW25" s="582"/>
      <c r="BGX25" s="583">
        <f>BGW25/BGU25</f>
        <v>0</v>
      </c>
      <c r="BGY25" s="508">
        <f>'Proy 2022 vs 2019'!KK24*BHB$4</f>
        <v>18773.142400000001</v>
      </c>
      <c r="BGZ25" s="508">
        <f>'Proy 2022 vs 2019'!KL24*BHB$4</f>
        <v>62053.128184320005</v>
      </c>
      <c r="BHA25" s="582"/>
      <c r="BHB25" s="583">
        <f>BHA25/BGY25</f>
        <v>0</v>
      </c>
      <c r="BHC25" s="508">
        <f>'Proy 2022 vs 2019'!KK24*BHF$4</f>
        <v>25813.070800000001</v>
      </c>
      <c r="BHD25" s="508">
        <f>'Proy 2022 vs 2019'!KL24*BHF$4</f>
        <v>85323.051253440004</v>
      </c>
      <c r="BHE25" s="582"/>
      <c r="BHF25" s="583">
        <f>BHE25/BHC25</f>
        <v>0</v>
      </c>
      <c r="BHG25" s="523">
        <f>BGE25+BGI25+BGM25+BGQ25+BGU25+BGY25+BHC25</f>
        <v>117332.14</v>
      </c>
      <c r="BHH25" s="524">
        <f>BGF25+BGJ25+BGN25+BGR25+BGV25+BGZ25+BHD25</f>
        <v>387832.05115199997</v>
      </c>
      <c r="BHI25" s="609">
        <f>BGG25+BGK25+BGO25+BGS25+BGW25+BHA25+BHE25</f>
        <v>0</v>
      </c>
      <c r="BHJ25" s="592">
        <f>BHI25/BHG25</f>
        <v>0</v>
      </c>
      <c r="BHK25" s="508">
        <f>'Proy 2022 vs 2019'!KP24*BHN$4</f>
        <v>24331.024799999999</v>
      </c>
      <c r="BHL25" s="508">
        <f>'Proy 2022 vs 2019'!KQ24*BHN$4</f>
        <v>60297.823731600001</v>
      </c>
      <c r="BHM25" s="582"/>
      <c r="BHN25" s="583">
        <f>BHM25/BHK25</f>
        <v>0</v>
      </c>
      <c r="BHO25" s="508">
        <f>'Proy 2022 vs 2019'!KP24*BHR$4</f>
        <v>24331.024799999999</v>
      </c>
      <c r="BHP25" s="508">
        <f>'Proy 2022 vs 2019'!KQ24*BHR$4</f>
        <v>60297.823731600001</v>
      </c>
      <c r="BHQ25" s="582"/>
      <c r="BHR25" s="583">
        <f>BHQ25/BHO25</f>
        <v>0</v>
      </c>
      <c r="BHS25" s="508">
        <f>'Proy 2022 vs 2019'!KP24*BHV$4</f>
        <v>24331.024799999999</v>
      </c>
      <c r="BHT25" s="508">
        <f>'Proy 2022 vs 2019'!KQ24*BHV$4</f>
        <v>60297.823731600001</v>
      </c>
      <c r="BHU25" s="582"/>
      <c r="BHV25" s="583">
        <f>BHU25/BHS25</f>
        <v>0</v>
      </c>
      <c r="BHW25" s="508">
        <f>'Proy 2022 vs 2019'!KP24*BHZ$4</f>
        <v>24331.024799999999</v>
      </c>
      <c r="BHX25" s="508">
        <f>'Proy 2022 vs 2019'!KQ24*BHZ$4</f>
        <v>60297.823731600001</v>
      </c>
      <c r="BHY25" s="582"/>
      <c r="BHZ25" s="583">
        <f>BHY25/BHW25</f>
        <v>0</v>
      </c>
      <c r="BIA25" s="508">
        <f>'Proy 2022 vs 2019'!KP24*BID$4</f>
        <v>28386.195600000003</v>
      </c>
      <c r="BIB25" s="508">
        <f>'Proy 2022 vs 2019'!KQ24*BID$4</f>
        <v>70347.461020200004</v>
      </c>
      <c r="BIC25" s="582"/>
      <c r="BID25" s="583">
        <f>BIC25/BIA25</f>
        <v>0</v>
      </c>
      <c r="BIE25" s="508">
        <f>'Proy 2022 vs 2019'!KP24*BIH$4</f>
        <v>32441.366400000003</v>
      </c>
      <c r="BIF25" s="508">
        <f>'Proy 2022 vs 2019'!KQ24*BIH$4</f>
        <v>80397.098308800007</v>
      </c>
      <c r="BIG25" s="582"/>
      <c r="BIH25" s="583">
        <f>BIG25/BIE25</f>
        <v>0</v>
      </c>
      <c r="BII25" s="508">
        <f>'Proy 2022 vs 2019'!KP24*BIL$4</f>
        <v>44606.878799999999</v>
      </c>
      <c r="BIJ25" s="508">
        <f>'Proy 2022 vs 2019'!KQ24*BIL$4</f>
        <v>110546.0101746</v>
      </c>
      <c r="BIK25" s="582"/>
      <c r="BIL25" s="583">
        <f>BIK25/BII25</f>
        <v>0</v>
      </c>
      <c r="BIM25" s="523">
        <f>BHK25+BHO25+BHS25+BHW25+BIA25+BIE25+BII25</f>
        <v>202758.54</v>
      </c>
      <c r="BIN25" s="524">
        <f>BHL25+BHP25+BHT25+BHX25+BIB25+BIF25+BIJ25</f>
        <v>502481.86443000002</v>
      </c>
      <c r="BIO25" s="609">
        <f>BHM25+BHQ25+BHU25+BHY25+BIC25+BIG25+BIK25</f>
        <v>0</v>
      </c>
      <c r="BIP25" s="592">
        <f>BIO25/BIM25</f>
        <v>0</v>
      </c>
      <c r="BIQ25" s="508">
        <f>'Proy 2022 vs 2019'!KU24*BIT$4</f>
        <v>20104.105199999998</v>
      </c>
      <c r="BIR25" s="508">
        <f>'Proy 2022 vs 2019'!KV24*BIT$4</f>
        <v>46594.081104479999</v>
      </c>
      <c r="BIS25" s="582"/>
      <c r="BIT25" s="583">
        <f>BIS25/BIQ25</f>
        <v>0</v>
      </c>
      <c r="BIU25" s="508">
        <f>'Proy 2022 vs 2019'!KU24*BIX$4</f>
        <v>20104.105199999998</v>
      </c>
      <c r="BIV25" s="508">
        <f>'Proy 2022 vs 2019'!KV24*BIX$4</f>
        <v>46594.081104479999</v>
      </c>
      <c r="BIW25" s="582"/>
      <c r="BIX25" s="583">
        <f>BIW25/BIU25</f>
        <v>0</v>
      </c>
      <c r="BIY25" s="508">
        <f>'Proy 2022 vs 2019'!KU24*BJB$4</f>
        <v>20104.105199999998</v>
      </c>
      <c r="BIZ25" s="508">
        <f>'Proy 2022 vs 2019'!KV24*BJB$4</f>
        <v>46594.081104479999</v>
      </c>
      <c r="BJA25" s="582"/>
      <c r="BJB25" s="583">
        <f>BJA25/BIY25</f>
        <v>0</v>
      </c>
      <c r="BJC25" s="508">
        <f>'Proy 2022 vs 2019'!KU24*BJF$4</f>
        <v>20104.105199999998</v>
      </c>
      <c r="BJD25" s="508">
        <f>'Proy 2022 vs 2019'!KV24*BJF$4</f>
        <v>46594.081104479999</v>
      </c>
      <c r="BJE25" s="582"/>
      <c r="BJF25" s="583">
        <f>BJE25/BJC25</f>
        <v>0</v>
      </c>
      <c r="BJG25" s="508">
        <f>'Proy 2022 vs 2019'!KU24*BJJ$4</f>
        <v>23454.789400000001</v>
      </c>
      <c r="BJH25" s="508">
        <f>'Proy 2022 vs 2019'!KV24*BJJ$4</f>
        <v>54359.761288560003</v>
      </c>
      <c r="BJI25" s="582"/>
      <c r="BJJ25" s="583">
        <f>BJI25/BJG25</f>
        <v>0</v>
      </c>
      <c r="BJK25" s="508">
        <f>'Proy 2022 vs 2019'!KU24*BJN$4</f>
        <v>26805.473599999998</v>
      </c>
      <c r="BJL25" s="508">
        <f>'Proy 2022 vs 2019'!KV24*BJN$4</f>
        <v>62125.441472639999</v>
      </c>
      <c r="BJM25" s="582"/>
      <c r="BJN25" s="583">
        <f>BJM25/BJK25</f>
        <v>0</v>
      </c>
      <c r="BJO25" s="508">
        <f>'Proy 2022 vs 2019'!KU24*BJR$4</f>
        <v>36857.5262</v>
      </c>
      <c r="BJP25" s="508">
        <f>'Proy 2022 vs 2019'!KV24*BJR$4</f>
        <v>85422.482024879995</v>
      </c>
      <c r="BJQ25" s="582"/>
      <c r="BJR25" s="583">
        <f>BJQ25/BJO25</f>
        <v>0</v>
      </c>
      <c r="BJS25" s="523">
        <f>BIQ25+BIU25+BIY25+BJC25+BJG25+BJK25+BJO25</f>
        <v>167534.21</v>
      </c>
      <c r="BJT25" s="524">
        <f>BIR25+BIV25+BIZ25+BJD25+BJH25+BJL25+BJP25</f>
        <v>388284.009204</v>
      </c>
      <c r="BJU25" s="591">
        <f>BIS25+BIW25+BJA25+BJE25+BJI25+BJM25+BJQ25</f>
        <v>0</v>
      </c>
      <c r="BJV25" s="592">
        <f>BJU25/BJS25</f>
        <v>0</v>
      </c>
      <c r="BJW25" s="508">
        <f>'Proy 2022 vs 2019'!KZ24*BJZ$4</f>
        <v>6120.0419999999995</v>
      </c>
      <c r="BJX25" s="508">
        <f>'Proy 2022 vs 2019'!LA24*BJZ$4</f>
        <v>11634.844843440002</v>
      </c>
      <c r="BJY25" s="582"/>
      <c r="BJZ25" s="583">
        <f>BJY25/BJW25</f>
        <v>0</v>
      </c>
      <c r="BKA25" s="508">
        <f>'Proy 2022 vs 2019'!KZ24*BKD$4</f>
        <v>6120.0419999999995</v>
      </c>
      <c r="BKB25" s="508">
        <f>'Proy 2022 vs 2019'!LA24*BKD$4</f>
        <v>11634.844843440002</v>
      </c>
      <c r="BKC25" s="582"/>
      <c r="BKD25" s="583">
        <f>BKC25/BKA25</f>
        <v>0</v>
      </c>
      <c r="BKE25" s="508">
        <f>'Proy 2022 vs 2019'!KZ24*BKH$4</f>
        <v>6120.0419999999995</v>
      </c>
      <c r="BKF25" s="508">
        <f>'Proy 2022 vs 2019'!LA24*BKH$4</f>
        <v>11634.844843440002</v>
      </c>
      <c r="BKG25" s="582"/>
      <c r="BKH25" s="583">
        <f>BKG25/BKE25</f>
        <v>0</v>
      </c>
      <c r="BKI25" s="508">
        <f>'Proy 2022 vs 2019'!KZ24*BKL$4</f>
        <v>6120.0419999999995</v>
      </c>
      <c r="BKJ25" s="508">
        <f>'Proy 2022 vs 2019'!LA24*BKL$4</f>
        <v>11634.844843440002</v>
      </c>
      <c r="BKK25" s="582"/>
      <c r="BKL25" s="583">
        <f>BKK25/BKI25</f>
        <v>0</v>
      </c>
      <c r="BKM25" s="508">
        <f>'Proy 2022 vs 2019'!KZ24*BKP$4</f>
        <v>7140.0490000000009</v>
      </c>
      <c r="BKN25" s="508">
        <f>'Proy 2022 vs 2019'!LA24*BKP$4</f>
        <v>13573.985650680002</v>
      </c>
      <c r="BKO25" s="582"/>
      <c r="BKP25" s="583">
        <f>BKO25/BKM25</f>
        <v>0</v>
      </c>
      <c r="BKQ25" s="508">
        <f>'Proy 2022 vs 2019'!KZ24*BKT$4</f>
        <v>8160.0559999999996</v>
      </c>
      <c r="BKR25" s="508">
        <f>'Proy 2022 vs 2019'!LA24*BKT$4</f>
        <v>15513.126457920003</v>
      </c>
      <c r="BKS25" s="582"/>
      <c r="BKT25" s="583">
        <f>BKS25/BKQ25</f>
        <v>0</v>
      </c>
      <c r="BKU25" s="508">
        <f>'Proy 2022 vs 2019'!KZ24*BKX$4</f>
        <v>11220.076999999999</v>
      </c>
      <c r="BKV25" s="508">
        <f>'Proy 2022 vs 2019'!LA24*BKX$4</f>
        <v>21330.548879640002</v>
      </c>
      <c r="BKW25" s="582"/>
      <c r="BKX25" s="583">
        <f>BKW25/BKU25</f>
        <v>0</v>
      </c>
      <c r="BKY25" s="523">
        <f>BJW25+BKA25+BKE25+BKI25+BKM25+BKQ25+BKU25</f>
        <v>51000.349999999991</v>
      </c>
      <c r="BKZ25" s="524">
        <f>BJX25+BKB25+BKF25+BKJ25+BKN25+BKR25+BKV25</f>
        <v>96957.040362000014</v>
      </c>
      <c r="BLA25" s="591">
        <f>BJY25+BKC25+BKG25+BKK25+BKO25+BKS25+BKW25</f>
        <v>0</v>
      </c>
      <c r="BLB25" s="592">
        <f>BLA25/BKY25</f>
        <v>0</v>
      </c>
    </row>
    <row r="26" spans="2:1666" ht="19.5" customHeight="1">
      <c r="B26" s="711" t="s">
        <v>533</v>
      </c>
      <c r="C26" s="508">
        <f>'Proy 2022 vs 2019'!$C$6*$F$4</f>
        <v>9529.1268</v>
      </c>
      <c r="D26" s="508">
        <f>'Proy 2022 vs 2019'!D25*$F$4</f>
        <v>12352.600859999999</v>
      </c>
      <c r="E26" s="612"/>
      <c r="F26" s="578">
        <f>E26/C26</f>
        <v>0</v>
      </c>
      <c r="G26" s="738">
        <f>'Proy 2022 vs 2019'!C25*$J$4</f>
        <v>14532.471599999999</v>
      </c>
      <c r="H26" s="508">
        <f>'Proy 2022 vs 2019'!D25*$J$4</f>
        <v>12352.600859999999</v>
      </c>
      <c r="I26" s="612"/>
      <c r="J26" s="578">
        <f>I26/G26</f>
        <v>0</v>
      </c>
      <c r="K26" s="508">
        <f>'Proy 2022 vs 2019'!C25*$N$4</f>
        <v>14532.471599999999</v>
      </c>
      <c r="L26" s="508">
        <f>'Proy 2022 vs 2019'!D25*N$4</f>
        <v>12352.600859999999</v>
      </c>
      <c r="M26" s="612"/>
      <c r="N26" s="578">
        <f>M26/K26</f>
        <v>0</v>
      </c>
      <c r="O26" s="508">
        <f>'Proy 2022 vs 2019'!C25*R$4</f>
        <v>14532.471599999999</v>
      </c>
      <c r="P26" s="508">
        <f>'Proy 2022 vs 2019'!D25*$R$4</f>
        <v>12352.600859999999</v>
      </c>
      <c r="Q26" s="612"/>
      <c r="R26" s="578">
        <f>Q26/O26</f>
        <v>0</v>
      </c>
      <c r="S26" s="508">
        <f>'Proy 2022 vs 2019'!C25*V$4</f>
        <v>16954.550200000001</v>
      </c>
      <c r="T26" s="508">
        <f>'Proy 2022 vs 2019'!D25*V$4</f>
        <v>14411.36767</v>
      </c>
      <c r="U26" s="612"/>
      <c r="V26" s="578">
        <f>U26/S26</f>
        <v>0</v>
      </c>
      <c r="W26" s="508">
        <f>'Proy 2022 vs 2019'!C25*Z$4</f>
        <v>19376.628799999999</v>
      </c>
      <c r="X26" s="508">
        <f>'Proy 2022 vs 2019'!D25*Z$4</f>
        <v>16470.134480000001</v>
      </c>
      <c r="Y26" s="612"/>
      <c r="Z26" s="578">
        <f>Y26/W26</f>
        <v>0</v>
      </c>
      <c r="AA26" s="508">
        <f>'Proy 2022 vs 2019'!C25*AD$4</f>
        <v>26642.864599999997</v>
      </c>
      <c r="AB26" s="508">
        <f>'Proy 2022 vs 2019'!D25*AD$4</f>
        <v>22646.43491</v>
      </c>
      <c r="AC26" s="612"/>
      <c r="AD26" s="578">
        <f>AC26/AA26</f>
        <v>0</v>
      </c>
      <c r="AE26" s="492">
        <f>C26+G26+K26+O26+S26+W26+AA26</f>
        <v>116100.5852</v>
      </c>
      <c r="AF26" s="493">
        <f>D26+H26+L26+P26+T26+X26+AB26</f>
        <v>102938.34049999999</v>
      </c>
      <c r="AG26" s="607">
        <f>E26+I26+M26+Q26+U26+Y26+AC26</f>
        <v>0</v>
      </c>
      <c r="AH26" s="594">
        <f>AG26/AE26</f>
        <v>0</v>
      </c>
      <c r="AI26" s="508">
        <f>'Proy 2022 vs 2019'!H25*AL$4</f>
        <v>14625.745199999999</v>
      </c>
      <c r="AJ26" s="526">
        <f>'Proy 2022 vs 2019'!I25*AL$4</f>
        <v>12431.88342</v>
      </c>
      <c r="AK26" s="577"/>
      <c r="AL26" s="578">
        <f>AK26/AI26</f>
        <v>0</v>
      </c>
      <c r="AM26" s="508">
        <f>'Proy 2022 vs 2019'!H25*AP$4</f>
        <v>14625.745199999999</v>
      </c>
      <c r="AN26" s="508">
        <f>'Proy 2022 vs 2019'!I25*AP$4</f>
        <v>12431.88342</v>
      </c>
      <c r="AO26" s="577"/>
      <c r="AP26" s="578">
        <f>AO26/AM26</f>
        <v>0</v>
      </c>
      <c r="AQ26" s="508">
        <f>'Proy 2022 vs 2019'!H25*AT$4</f>
        <v>14625.745199999999</v>
      </c>
      <c r="AR26" s="508">
        <f>'Proy 2022 vs 2019'!I25*AT$4</f>
        <v>12431.88342</v>
      </c>
      <c r="AS26" s="577"/>
      <c r="AT26" s="578">
        <f>AS26/AQ26</f>
        <v>0</v>
      </c>
      <c r="AU26" s="508">
        <f>'Proy 2022 vs 2019'!H25*AX$4</f>
        <v>14625.745199999999</v>
      </c>
      <c r="AV26" s="508">
        <f>'Proy 2022 vs 2019'!I25*AX$4</f>
        <v>12431.88342</v>
      </c>
      <c r="AW26" s="577"/>
      <c r="AX26" s="578">
        <f>AW26/AU26</f>
        <v>0</v>
      </c>
      <c r="AY26" s="508">
        <f>'Proy 2022 vs 2019'!H25*BB$4</f>
        <v>17063.369400000003</v>
      </c>
      <c r="AZ26" s="508">
        <f>'Proy 2022 vs 2019'!I25*BB$4</f>
        <v>14503.863990000002</v>
      </c>
      <c r="BA26" s="577"/>
      <c r="BB26" s="578">
        <f>BA26/AY26</f>
        <v>0</v>
      </c>
      <c r="BC26" s="508">
        <f>'Proy 2022 vs 2019'!H25*BF$4</f>
        <v>19500.993600000002</v>
      </c>
      <c r="BD26" s="508">
        <f>'Proy 2022 vs 2019'!I25*BF$4</f>
        <v>16575.844560000001</v>
      </c>
      <c r="BE26" s="577"/>
      <c r="BF26" s="578">
        <f>BE26/BC26</f>
        <v>0</v>
      </c>
      <c r="BG26" s="508">
        <f>'Proy 2022 vs 2019'!H25*BJ$4</f>
        <v>26813.8662</v>
      </c>
      <c r="BH26" s="508">
        <f>'Proy 2022 vs 2019'!I25*BJ$4</f>
        <v>22791.786270000001</v>
      </c>
      <c r="BI26" s="577"/>
      <c r="BJ26" s="578">
        <f>BI26/BG26</f>
        <v>0</v>
      </c>
      <c r="BK26" s="492">
        <f>AI26+AM26+AQ26+AU26+AY26+BC26+BG26</f>
        <v>121881.21</v>
      </c>
      <c r="BL26" s="493">
        <f>AJ26+AN26+AR26+AV26+AZ26+BD26+BH26</f>
        <v>103599.0285</v>
      </c>
      <c r="BM26" s="610">
        <f>AK26+AO26+AS26+AW26+BA26+BE26+BI26</f>
        <v>0</v>
      </c>
      <c r="BN26" s="594">
        <f>BM26/BK26</f>
        <v>0</v>
      </c>
      <c r="BO26" s="508">
        <f>'Proy 2022 vs 2019'!M25*BR$4</f>
        <v>16484.2284</v>
      </c>
      <c r="BP26" s="508">
        <f>'Proy 2022 vs 2019'!N25*BR$4</f>
        <v>14011.594140000001</v>
      </c>
      <c r="BQ26" s="577"/>
      <c r="BR26" s="578">
        <f>BQ26/BO26</f>
        <v>0</v>
      </c>
      <c r="BS26" s="508">
        <f>'Proy 2022 vs 2019'!M25*BV$4</f>
        <v>16484.2284</v>
      </c>
      <c r="BT26" s="508">
        <f>'Proy 2022 vs 2019'!N25*BV$4</f>
        <v>14011.594140000001</v>
      </c>
      <c r="BU26" s="577"/>
      <c r="BV26" s="578">
        <f>BU26/BS26</f>
        <v>0</v>
      </c>
      <c r="BW26" s="508">
        <f>'Proy 2022 vs 2019'!M25*BZ$4</f>
        <v>16484.2284</v>
      </c>
      <c r="BX26" s="508">
        <f>'Proy 2022 vs 2019'!N25*BZ$4</f>
        <v>14011.594140000001</v>
      </c>
      <c r="BY26" s="577"/>
      <c r="BZ26" s="578">
        <f>BY26/BW26</f>
        <v>0</v>
      </c>
      <c r="CA26" s="508">
        <f>'Proy 2022 vs 2019'!M25*CD$4</f>
        <v>16484.2284</v>
      </c>
      <c r="CB26" s="508">
        <f>'Proy 2022 vs 2019'!N25*CD$4</f>
        <v>14011.594140000001</v>
      </c>
      <c r="CC26" s="577"/>
      <c r="CD26" s="578">
        <f>CC26/CA26</f>
        <v>0</v>
      </c>
      <c r="CE26" s="508">
        <f>'Proy 2022 vs 2019'!M25*CH$4</f>
        <v>19231.599800000004</v>
      </c>
      <c r="CF26" s="508">
        <f>'Proy 2022 vs 2019'!N25*CH$4</f>
        <v>16346.859830000003</v>
      </c>
      <c r="CG26" s="577"/>
      <c r="CH26" s="578">
        <f>CG26/CE26</f>
        <v>0</v>
      </c>
      <c r="CI26" s="508">
        <f>'Proy 2022 vs 2019'!M25*CL$4</f>
        <v>21978.9712</v>
      </c>
      <c r="CJ26" s="508">
        <f>'Proy 2022 vs 2019'!N25*CL$4</f>
        <v>18682.125520000001</v>
      </c>
      <c r="CK26" s="577"/>
      <c r="CL26" s="578">
        <f>CK26/CI26</f>
        <v>0</v>
      </c>
      <c r="CM26" s="508">
        <f>'Proy 2022 vs 2019'!M25*CP$4</f>
        <v>30221.0854</v>
      </c>
      <c r="CN26" s="508">
        <f>'Proy 2022 vs 2019'!N25*CP$4</f>
        <v>25687.922590000002</v>
      </c>
      <c r="CO26" s="577"/>
      <c r="CP26" s="578">
        <f>CO26/CM26</f>
        <v>0</v>
      </c>
      <c r="CQ26" s="492">
        <f>BO26+BS26+BW26+CA26+CE26+CI26+CM26</f>
        <v>137368.57</v>
      </c>
      <c r="CR26" s="493">
        <f>BP26+BT26+BX26+CB26+CF26+CJ26+CN26</f>
        <v>116763.28450000001</v>
      </c>
      <c r="CS26" s="610">
        <f>BQ26+BU26+BY26+CC26+CG26+CK26+CO26</f>
        <v>0</v>
      </c>
      <c r="CT26" s="594">
        <f>CS26/CQ26</f>
        <v>0</v>
      </c>
      <c r="CU26" s="508">
        <f>'Proy 2022 vs 2019'!R25*CX$4</f>
        <v>15544.5756</v>
      </c>
      <c r="CV26" s="508">
        <f>'Proy 2022 vs 2019'!S25*CX$4</f>
        <v>10725.757163999999</v>
      </c>
      <c r="CW26" s="577"/>
      <c r="CX26" s="578">
        <f>CW26/CU26</f>
        <v>0</v>
      </c>
      <c r="CY26" s="508">
        <f>'Proy 2022 vs 2019'!R25*DB$4</f>
        <v>15544.5756</v>
      </c>
      <c r="CZ26" s="508">
        <f>'Proy 2022 vs 2019'!S25*DB$4</f>
        <v>10725.757163999999</v>
      </c>
      <c r="DA26" s="577"/>
      <c r="DB26" s="578">
        <f>DA26/CY26</f>
        <v>0</v>
      </c>
      <c r="DC26" s="508">
        <f>'Proy 2022 vs 2019'!R25*DF$4</f>
        <v>15544.5756</v>
      </c>
      <c r="DD26" s="508">
        <f>'Proy 2022 vs 2019'!S25*DF$4</f>
        <v>10725.757163999999</v>
      </c>
      <c r="DE26" s="577"/>
      <c r="DF26" s="578">
        <f>DE26/DC26</f>
        <v>0</v>
      </c>
      <c r="DG26" s="508">
        <f>'Proy 2022 vs 2019'!R25*DJ$4</f>
        <v>15544.5756</v>
      </c>
      <c r="DH26" s="508">
        <f>'Proy 2022 vs 2019'!S25*DJ$4</f>
        <v>10725.757163999999</v>
      </c>
      <c r="DI26" s="577"/>
      <c r="DJ26" s="578">
        <f>DI26/DG26</f>
        <v>0</v>
      </c>
      <c r="DK26" s="508">
        <f>'Proy 2022 vs 2019'!R25*DN$4</f>
        <v>18135.338200000002</v>
      </c>
      <c r="DL26" s="508">
        <f>'Proy 2022 vs 2019'!S25*DN$4</f>
        <v>12513.383358000001</v>
      </c>
      <c r="DM26" s="577"/>
      <c r="DN26" s="578">
        <f>DM26/DK26</f>
        <v>0</v>
      </c>
      <c r="DO26" s="508">
        <f>'Proy 2022 vs 2019'!R25*DR$4</f>
        <v>20726.1008</v>
      </c>
      <c r="DP26" s="508">
        <f>'Proy 2022 vs 2019'!S25*DR$4</f>
        <v>14301.009552</v>
      </c>
      <c r="DQ26" s="577"/>
      <c r="DR26" s="578">
        <f>DQ26/DO26</f>
        <v>0</v>
      </c>
      <c r="DS26" s="508">
        <f>'Proy 2022 vs 2019'!R25*DV$4</f>
        <v>28498.388600000002</v>
      </c>
      <c r="DT26" s="508">
        <f>'Proy 2022 vs 2019'!S25*DV$4</f>
        <v>19663.888134000001</v>
      </c>
      <c r="DU26" s="577"/>
      <c r="DV26" s="578">
        <f>DU26/DS26</f>
        <v>0</v>
      </c>
      <c r="DW26" s="492">
        <f>CU26+CY26+DC26+DG26+DK26+DO26+DS26</f>
        <v>129538.13</v>
      </c>
      <c r="DX26" s="493">
        <f>CV26+CZ26+DD26+DH26+DL26+DP26+DT26</f>
        <v>89381.309699999983</v>
      </c>
      <c r="DY26" s="593">
        <f>CW26+DA26+DE26+DI26+DM26+DQ26+DU26</f>
        <v>0</v>
      </c>
      <c r="DZ26" s="594">
        <f>DY26/DW26</f>
        <v>0</v>
      </c>
      <c r="EA26" s="508">
        <f>'Proy 2022 vs 2019'!AB25*ED$4</f>
        <v>15479.103599999999</v>
      </c>
      <c r="EB26" s="508">
        <f>'Proy 2022 vs 2019'!AC25*ED$4</f>
        <v>10680.581483999998</v>
      </c>
      <c r="EC26" s="612"/>
      <c r="ED26" s="578">
        <f>EC26/EA26</f>
        <v>0</v>
      </c>
      <c r="EE26" s="508">
        <f>'Proy 2022 vs 2019'!AB25*EH$4</f>
        <v>15479.103599999999</v>
      </c>
      <c r="EF26" s="508">
        <f>'Proy 2022 vs 2019'!AC25*EH$4</f>
        <v>10680.581483999998</v>
      </c>
      <c r="EG26" s="577"/>
      <c r="EH26" s="578">
        <f>EG26/EE26</f>
        <v>0</v>
      </c>
      <c r="EI26" s="508">
        <f>'Proy 2022 vs 2019'!AB25*EL$4</f>
        <v>15479.103599999999</v>
      </c>
      <c r="EJ26" s="508">
        <f>'Proy 2022 vs 2019'!AC25*EL$4</f>
        <v>10680.581483999998</v>
      </c>
      <c r="EK26" s="577"/>
      <c r="EL26" s="578">
        <f>EK26/EI26</f>
        <v>0</v>
      </c>
      <c r="EM26" s="508">
        <f>'Proy 2022 vs 2019'!AB25*EP$4</f>
        <v>15479.103599999999</v>
      </c>
      <c r="EN26" s="508">
        <f>'Proy 2022 vs 2019'!AC25*EP$4</f>
        <v>10680.581483999998</v>
      </c>
      <c r="EO26" s="577"/>
      <c r="EP26" s="578">
        <f>EO26/EM26</f>
        <v>0</v>
      </c>
      <c r="EQ26" s="508">
        <f>'Proy 2022 vs 2019'!AB25*ET$4</f>
        <v>18058.9542</v>
      </c>
      <c r="ER26" s="508">
        <f>'Proy 2022 vs 2019'!AC25*ET$4</f>
        <v>12460.678398</v>
      </c>
      <c r="ES26" s="577"/>
      <c r="ET26" s="578">
        <f>ES26/EQ26</f>
        <v>0</v>
      </c>
      <c r="EU26" s="508">
        <f>'Proy 2022 vs 2019'!AB25*EX$4</f>
        <v>20638.804800000002</v>
      </c>
      <c r="EV26" s="508">
        <f>'Proy 2022 vs 2019'!AC25*EX$4</f>
        <v>14240.775311999998</v>
      </c>
      <c r="EW26" s="577"/>
      <c r="EX26" s="578">
        <f>EW26/EU26</f>
        <v>0</v>
      </c>
      <c r="EY26" s="508">
        <f>'Proy 2022 vs 2019'!AB25*FB$4</f>
        <v>28378.356599999999</v>
      </c>
      <c r="EZ26" s="508">
        <f>'Proy 2022 vs 2019'!AC25*FB$4</f>
        <v>19581.066053999999</v>
      </c>
      <c r="FA26" s="577"/>
      <c r="FB26" s="578">
        <f>FA26/EY26</f>
        <v>0</v>
      </c>
      <c r="FC26" s="492">
        <f>EA26+EE26+EI26+EM26+EQ26+EU26+EY26</f>
        <v>128992.52999999998</v>
      </c>
      <c r="FD26" s="493">
        <f>EB26+EF26+EJ26+EN26+ER26+EV26+EZ26</f>
        <v>89004.845699999991</v>
      </c>
      <c r="FE26" s="670">
        <f>EC26+EG26+EK26+EO26+ES26+EW26+FA26</f>
        <v>0</v>
      </c>
      <c r="FF26" s="667">
        <f>FE26/FC26</f>
        <v>0</v>
      </c>
      <c r="FG26" s="508">
        <f>'Proy 2022 vs 2019'!AG25*FJ$4</f>
        <v>19400.595600000001</v>
      </c>
      <c r="FH26" s="508">
        <f>'Proy 2022 vs 2019'!AH25*FJ$4</f>
        <v>14356.440744</v>
      </c>
      <c r="FI26" s="577"/>
      <c r="FJ26" s="578">
        <f>FI26/FG26</f>
        <v>0</v>
      </c>
      <c r="FK26" s="508">
        <f>'Proy 2022 vs 2019'!AG25*FN$4</f>
        <v>19400.595600000001</v>
      </c>
      <c r="FL26" s="508">
        <f>'Proy 2022 vs 2019'!AH25*FN$4</f>
        <v>14356.440744</v>
      </c>
      <c r="FM26" s="577"/>
      <c r="FN26" s="578">
        <f>FM26/FK26</f>
        <v>0</v>
      </c>
      <c r="FO26" s="508">
        <f>'Proy 2022 vs 2019'!AG25*FR$4</f>
        <v>19400.595600000001</v>
      </c>
      <c r="FP26" s="508">
        <f>'Proy 2022 vs 2019'!AH25*FR$4</f>
        <v>14356.440744</v>
      </c>
      <c r="FQ26" s="577"/>
      <c r="FR26" s="578">
        <f>FQ26/FO26</f>
        <v>0</v>
      </c>
      <c r="FS26" s="508">
        <f>'Proy 2022 vs 2019'!AG25*FV$4</f>
        <v>19400.595600000001</v>
      </c>
      <c r="FT26" s="508">
        <f>'Proy 2022 vs 2019'!AH25*FV$4</f>
        <v>14356.440744</v>
      </c>
      <c r="FU26" s="577"/>
      <c r="FV26" s="578">
        <f>FU26/FS26</f>
        <v>0</v>
      </c>
      <c r="FW26" s="508">
        <f>'Proy 2022 vs 2019'!AG25*FZ$4</f>
        <v>22634.028200000004</v>
      </c>
      <c r="FX26" s="508">
        <f>'Proy 2022 vs 2019'!AH25*FZ$4</f>
        <v>16749.180868000003</v>
      </c>
      <c r="FY26" s="577"/>
      <c r="FZ26" s="578">
        <f>FY26/FW26</f>
        <v>0</v>
      </c>
      <c r="GA26" s="508">
        <f>'Proy 2022 vs 2019'!AG25*GD$4</f>
        <v>25867.460800000001</v>
      </c>
      <c r="GB26" s="508">
        <f>'Proy 2022 vs 2019'!AH25*GD$4</f>
        <v>19141.920991999999</v>
      </c>
      <c r="GC26" s="577"/>
      <c r="GD26" s="578">
        <f>GC26/GA26</f>
        <v>0</v>
      </c>
      <c r="GE26" s="508">
        <f>'Proy 2022 vs 2019'!AG25*GH$4</f>
        <v>35567.758600000001</v>
      </c>
      <c r="GF26" s="508">
        <f>'Proy 2022 vs 2019'!AH25*GH$4</f>
        <v>26320.141363999999</v>
      </c>
      <c r="GG26" s="577"/>
      <c r="GH26" s="578">
        <f>GG26/GE26</f>
        <v>0</v>
      </c>
      <c r="GI26" s="492">
        <f>FG26+FK26+FO26+FS26+FW26+GA26+GE26</f>
        <v>161671.63</v>
      </c>
      <c r="GJ26" s="493">
        <f>FH26+FL26+FP26+FT26+FX26+GB26+GF26</f>
        <v>119637.00619999999</v>
      </c>
      <c r="GK26" s="673">
        <f>FI26+FM26+FQ26+FU26+FY26+GC26+GG26</f>
        <v>0</v>
      </c>
      <c r="GL26" s="667">
        <f>GK26/GI26</f>
        <v>0</v>
      </c>
      <c r="GM26" s="508">
        <f>'Proy 2022 vs 2019'!AL25*GP$4</f>
        <v>13998.0864</v>
      </c>
      <c r="GN26" s="508">
        <f>'Proy 2022 vs 2019'!AM25*GP$4</f>
        <v>10358.583935999999</v>
      </c>
      <c r="GO26" s="577"/>
      <c r="GP26" s="578">
        <f>GO26/GM26</f>
        <v>0</v>
      </c>
      <c r="GQ26" s="508">
        <f>'Proy 2022 vs 2019'!AL25*GT$4</f>
        <v>13998.0864</v>
      </c>
      <c r="GR26" s="508">
        <f>'Proy 2022 vs 2019'!AM25*GT$4</f>
        <v>10358.583935999999</v>
      </c>
      <c r="GS26" s="577"/>
      <c r="GT26" s="578">
        <f>GS26/GQ26</f>
        <v>0</v>
      </c>
      <c r="GU26" s="508">
        <f>'Proy 2022 vs 2019'!AL25*GX$4</f>
        <v>13998.0864</v>
      </c>
      <c r="GV26" s="508">
        <f>'Proy 2022 vs 2019'!AM25*GX$4</f>
        <v>10358.583935999999</v>
      </c>
      <c r="GW26" s="577"/>
      <c r="GX26" s="578">
        <f>GW26/GU26</f>
        <v>0</v>
      </c>
      <c r="GY26" s="508">
        <f>'Proy 2022 vs 2019'!AL25*HB$4</f>
        <v>13998.0864</v>
      </c>
      <c r="GZ26" s="508">
        <f>'Proy 2022 vs 2019'!AM25*HB$4</f>
        <v>10358.583935999999</v>
      </c>
      <c r="HA26" s="577"/>
      <c r="HB26" s="578">
        <f>HA26/GY26</f>
        <v>0</v>
      </c>
      <c r="HC26" s="508">
        <f>'Proy 2022 vs 2019'!AL25*HF$4</f>
        <v>16331.100800000002</v>
      </c>
      <c r="HD26" s="508">
        <f>'Proy 2022 vs 2019'!AM25*HF$4</f>
        <v>12085.014592000001</v>
      </c>
      <c r="HE26" s="577"/>
      <c r="HF26" s="578">
        <f>HE26/HC26</f>
        <v>0</v>
      </c>
      <c r="HG26" s="508">
        <f>'Proy 2022 vs 2019'!AL25*HJ$4</f>
        <v>18664.1152</v>
      </c>
      <c r="HH26" s="508">
        <f>'Proy 2022 vs 2019'!AM25*HJ$4</f>
        <v>13811.445248</v>
      </c>
      <c r="HI26" s="577"/>
      <c r="HJ26" s="578">
        <f>HI26/HG26</f>
        <v>0</v>
      </c>
      <c r="HK26" s="508">
        <f>'Proy 2022 vs 2019'!AL25*HN$4</f>
        <v>25663.1584</v>
      </c>
      <c r="HL26" s="508">
        <f>'Proy 2022 vs 2019'!AM25*HN$4</f>
        <v>18990.737216000001</v>
      </c>
      <c r="HM26" s="577"/>
      <c r="HN26" s="578">
        <f>HM26/HK26</f>
        <v>0</v>
      </c>
      <c r="HO26" s="492">
        <f>GM26+GQ26+GU26+GY26+HC26+HG26+HK26</f>
        <v>116650.72</v>
      </c>
      <c r="HP26" s="493">
        <f>GN26+GR26+GV26+GZ26+HD26+HH26+HL26</f>
        <v>86321.532799999986</v>
      </c>
      <c r="HQ26" s="673">
        <f>GO26+GS26+GW26+HA26+HE26+HI26+HM26</f>
        <v>0</v>
      </c>
      <c r="HR26" s="667">
        <f>HQ26/HO26</f>
        <v>0</v>
      </c>
      <c r="HS26" s="508">
        <f>'Proy 2022 vs 2019'!AL25*HV$4</f>
        <v>13998.0864</v>
      </c>
      <c r="HT26" s="508">
        <f>'Proy 2022 vs 2019'!AM25*HV$4</f>
        <v>10358.583935999999</v>
      </c>
      <c r="HU26" s="577"/>
      <c r="HV26" s="578">
        <f>HU26/HS26</f>
        <v>0</v>
      </c>
      <c r="HW26" s="508">
        <f>'Proy 2022 vs 2019'!AL25*HZ$4</f>
        <v>13998.0864</v>
      </c>
      <c r="HX26" s="508">
        <f>'Proy 2022 vs 2019'!AM25*HZ$4</f>
        <v>10358.583935999999</v>
      </c>
      <c r="HY26" s="577"/>
      <c r="HZ26" s="578">
        <f>HY26/HW26</f>
        <v>0</v>
      </c>
      <c r="IA26" s="508">
        <f>'Proy 2022 vs 2019'!AL25*ID$4</f>
        <v>13998.0864</v>
      </c>
      <c r="IB26" s="508">
        <f>'Proy 2022 vs 2019'!AM25*ID$4</f>
        <v>10358.583935999999</v>
      </c>
      <c r="IC26" s="577"/>
      <c r="ID26" s="578">
        <f>IC26/IA26</f>
        <v>0</v>
      </c>
      <c r="IE26" s="508">
        <f>'Proy 2022 vs 2019'!AL25*IH$4</f>
        <v>13998.0864</v>
      </c>
      <c r="IF26" s="508">
        <f>'Proy 2022 vs 2019'!AM25*IH$4</f>
        <v>10358.583935999999</v>
      </c>
      <c r="IG26" s="577"/>
      <c r="IH26" s="578">
        <f>IG26/IE26</f>
        <v>0</v>
      </c>
      <c r="II26" s="508">
        <f>'Proy 2022 vs 2019'!AL25*IL$4</f>
        <v>16331.100800000002</v>
      </c>
      <c r="IJ26" s="508">
        <f>'Proy 2022 vs 2019'!AM25*IL$4</f>
        <v>12085.014592000001</v>
      </c>
      <c r="IK26" s="577"/>
      <c r="IL26" s="578">
        <f>IK26/II26</f>
        <v>0</v>
      </c>
      <c r="IM26" s="508">
        <f>'Proy 2022 vs 2019'!AL25*IP$4</f>
        <v>18664.1152</v>
      </c>
      <c r="IN26" s="508">
        <f>'Proy 2022 vs 2019'!AM25*IP$4</f>
        <v>13811.445248</v>
      </c>
      <c r="IO26" s="577"/>
      <c r="IP26" s="578">
        <f>IO26/IM26</f>
        <v>0</v>
      </c>
      <c r="IQ26" s="508">
        <f>'Proy 2022 vs 2019'!AL25*IT$4</f>
        <v>25663.1584</v>
      </c>
      <c r="IR26" s="508">
        <f>'Proy 2022 vs 2019'!AM25*IT$4</f>
        <v>18990.737216000001</v>
      </c>
      <c r="IS26" s="577"/>
      <c r="IT26" s="578">
        <f>IS26/IQ26</f>
        <v>0</v>
      </c>
      <c r="IU26" s="492">
        <f>HS26+HW26+IA26+IE26+II26+IM26+IQ26</f>
        <v>116650.72</v>
      </c>
      <c r="IV26" s="493">
        <f>HT26+HX26+IB26+IF26+IJ26+IN26+IR26</f>
        <v>86321.532799999986</v>
      </c>
      <c r="IW26" s="666">
        <f>HU26+HY26+IC26+IG26+IK26+IO26+IS26</f>
        <v>0</v>
      </c>
      <c r="IX26" s="667">
        <f>IW26/IU26</f>
        <v>0</v>
      </c>
      <c r="IY26" s="508">
        <f>'Proy 2022 vs 2019'!BA25*JB$4</f>
        <v>15655.773599999999</v>
      </c>
      <c r="IZ26" s="508">
        <f>'Proy 2022 vs 2019'!BB25*JB$4</f>
        <v>9393.4641599999995</v>
      </c>
      <c r="JA26" s="612"/>
      <c r="JB26" s="578">
        <f>JA26/IY26</f>
        <v>0</v>
      </c>
      <c r="JC26" s="508">
        <f>'Proy 2022 vs 2019'!BA25*JF$4</f>
        <v>15655.773599999999</v>
      </c>
      <c r="JD26" s="508">
        <f>'Proy 2022 vs 2019'!BB25*JF$4</f>
        <v>9393.4641599999995</v>
      </c>
      <c r="JE26" s="612"/>
      <c r="JF26" s="578">
        <f>JE26/JC26</f>
        <v>0</v>
      </c>
      <c r="JG26" s="508">
        <f>'Proy 2022 vs 2019'!BA25*JJ$4</f>
        <v>15655.773599999999</v>
      </c>
      <c r="JH26" s="508">
        <f>'Proy 2022 vs 2019'!BB25*JJ$4</f>
        <v>9393.4641599999995</v>
      </c>
      <c r="JI26" s="612"/>
      <c r="JJ26" s="578">
        <f>JI26/JG26</f>
        <v>0</v>
      </c>
      <c r="JK26" s="508">
        <f>'Proy 2022 vs 2019'!BA25*JN$4</f>
        <v>15655.773599999999</v>
      </c>
      <c r="JL26" s="508">
        <f>'Proy 2022 vs 2019'!BB25*JN$4</f>
        <v>9393.4641599999995</v>
      </c>
      <c r="JM26" s="612"/>
      <c r="JN26" s="578">
        <f>JM26/JK26</f>
        <v>0</v>
      </c>
      <c r="JO26" s="508">
        <f>'Proy 2022 vs 2019'!BA25*JR$4</f>
        <v>18265.069200000002</v>
      </c>
      <c r="JP26" s="508">
        <f>'Proy 2022 vs 2019'!BB25*JR$4</f>
        <v>10959.041520000001</v>
      </c>
      <c r="JQ26" s="612"/>
      <c r="JR26" s="578">
        <f>JQ26/JO26</f>
        <v>0</v>
      </c>
      <c r="JS26" s="508">
        <f>'Proy 2022 vs 2019'!BA25*JV$4</f>
        <v>20874.364799999999</v>
      </c>
      <c r="JT26" s="508">
        <f>'Proy 2022 vs 2019'!BB25*JV$4</f>
        <v>12524.61888</v>
      </c>
      <c r="JU26" s="612"/>
      <c r="JV26" s="578">
        <f>JU26/JS26</f>
        <v>0</v>
      </c>
      <c r="JW26" s="508">
        <f>'Proy 2022 vs 2019'!BA25*JZ$4</f>
        <v>28702.2516</v>
      </c>
      <c r="JX26" s="508">
        <f>'Proy 2022 vs 2019'!BB25*JZ$4</f>
        <v>17221.35096</v>
      </c>
      <c r="JY26" s="612"/>
      <c r="JZ26" s="578">
        <f>JY26/JW26</f>
        <v>0</v>
      </c>
      <c r="KA26" s="492">
        <f>IY26+JC26+JG26+JK26+JO26+JS26+JW26</f>
        <v>130464.78</v>
      </c>
      <c r="KB26" s="493">
        <f>IZ26+JD26+JH26+JL26+JP26+JT26+JX26</f>
        <v>78278.868000000002</v>
      </c>
      <c r="KC26" s="607">
        <f>JA26+JE26+JI26+JM26+JQ26+JU26+JY26</f>
        <v>0</v>
      </c>
      <c r="KD26" s="594">
        <f>KC26/KA26</f>
        <v>0</v>
      </c>
      <c r="KE26" s="508">
        <f>'Proy 2022 vs 2019'!BF25*KH$4</f>
        <v>18415.039199999999</v>
      </c>
      <c r="KF26" s="508">
        <f>'Proy 2022 vs 2019'!BG25*KH$4</f>
        <v>11049.023519999999</v>
      </c>
      <c r="KG26" s="577"/>
      <c r="KH26" s="578">
        <f>KG26/KE26</f>
        <v>0</v>
      </c>
      <c r="KI26" s="508">
        <f>'Proy 2022 vs 2019'!BF25*KL$4</f>
        <v>18415.039199999999</v>
      </c>
      <c r="KJ26" s="508">
        <f>'Proy 2022 vs 2019'!BG25*KL$4</f>
        <v>11049.023519999999</v>
      </c>
      <c r="KK26" s="577"/>
      <c r="KL26" s="578">
        <f>KK26/KI26</f>
        <v>0</v>
      </c>
      <c r="KM26" s="508">
        <f>'Proy 2022 vs 2019'!BF25*KP$4</f>
        <v>18415.039199999999</v>
      </c>
      <c r="KN26" s="508">
        <f>'Proy 2022 vs 2019'!BG25*KP$4</f>
        <v>11049.023519999999</v>
      </c>
      <c r="KO26" s="577"/>
      <c r="KP26" s="578">
        <f>KO26/KM26</f>
        <v>0</v>
      </c>
      <c r="KQ26" s="508">
        <f>'Proy 2022 vs 2019'!BF25*KT$4</f>
        <v>18415.039199999999</v>
      </c>
      <c r="KR26" s="508">
        <f>'Proy 2022 vs 2019'!BG25*KT$4</f>
        <v>11049.023519999999</v>
      </c>
      <c r="KS26" s="577"/>
      <c r="KT26" s="578">
        <f>KS26/KQ26</f>
        <v>0</v>
      </c>
      <c r="KU26" s="508">
        <f>'Proy 2022 vs 2019'!BF25*KX$4</f>
        <v>21484.212400000004</v>
      </c>
      <c r="KV26" s="508">
        <f>'Proy 2022 vs 2019'!BG25*KX$4</f>
        <v>12890.52744</v>
      </c>
      <c r="KW26" s="577"/>
      <c r="KX26" s="578">
        <f>KW26/KU26</f>
        <v>0</v>
      </c>
      <c r="KY26" s="508">
        <f>'Proy 2022 vs 2019'!BF25*LB$4</f>
        <v>24553.385600000001</v>
      </c>
      <c r="KZ26" s="508">
        <f>'Proy 2022 vs 2019'!BG25*LB$4</f>
        <v>14732.031359999999</v>
      </c>
      <c r="LA26" s="577"/>
      <c r="LB26" s="578">
        <f>LA26/KY26</f>
        <v>0</v>
      </c>
      <c r="LC26" s="508">
        <f>'Proy 2022 vs 2019'!BF25*LF$4</f>
        <v>33760.905200000001</v>
      </c>
      <c r="LD26" s="508">
        <f>'Proy 2022 vs 2019'!BG25*LF$4</f>
        <v>20256.543119999998</v>
      </c>
      <c r="LE26" s="577"/>
      <c r="LF26" s="578">
        <f>LE26/LC26</f>
        <v>0</v>
      </c>
      <c r="LG26" s="492">
        <f>KE26+KI26+KM26+KQ26+KU26+KY26+LC26</f>
        <v>153458.66</v>
      </c>
      <c r="LH26" s="493">
        <f>KF26+KJ26+KN26+KR26+KV26+KZ26+LD26</f>
        <v>92075.195999999996</v>
      </c>
      <c r="LI26" s="610">
        <f>KG26+KK26+KO26+KS26+KW26+LA26+LE26</f>
        <v>0</v>
      </c>
      <c r="LJ26" s="594">
        <f>LI26/LG26</f>
        <v>0</v>
      </c>
      <c r="LK26" s="508">
        <f>'Proy 2022 vs 2019'!BK25*LN$4</f>
        <v>20107.673999999999</v>
      </c>
      <c r="LL26" s="508">
        <f>'Proy 2022 vs 2019'!BL25*LN$4</f>
        <v>16488.292680000002</v>
      </c>
      <c r="LM26" s="577"/>
      <c r="LN26" s="578">
        <f>LM26/LK26</f>
        <v>0</v>
      </c>
      <c r="LO26" s="508">
        <f>'Proy 2022 vs 2019'!BK25*LR$4</f>
        <v>20107.673999999999</v>
      </c>
      <c r="LP26" s="508">
        <f>'Proy 2022 vs 2019'!BL25*LR$4</f>
        <v>16488.292680000002</v>
      </c>
      <c r="LQ26" s="577"/>
      <c r="LR26" s="578">
        <f>LQ26/LO26</f>
        <v>0</v>
      </c>
      <c r="LS26" s="508">
        <f>'Proy 2022 vs 2019'!BK25*LV$4</f>
        <v>20107.673999999999</v>
      </c>
      <c r="LT26" s="508">
        <f>'Proy 2022 vs 2019'!BL25*LV$4</f>
        <v>16488.292680000002</v>
      </c>
      <c r="LU26" s="577"/>
      <c r="LV26" s="578">
        <f>LU26/LS26</f>
        <v>0</v>
      </c>
      <c r="LW26" s="508">
        <f>'Proy 2022 vs 2019'!BK25*LZ$4</f>
        <v>20107.673999999999</v>
      </c>
      <c r="LX26" s="508">
        <f>'Proy 2022 vs 2019'!BL25*LZ$4</f>
        <v>16488.292680000002</v>
      </c>
      <c r="LY26" s="577"/>
      <c r="LZ26" s="578">
        <f>LY26/LW26</f>
        <v>0</v>
      </c>
      <c r="MA26" s="508">
        <f>'Proy 2022 vs 2019'!BK25*MD$4</f>
        <v>23458.953000000005</v>
      </c>
      <c r="MB26" s="508">
        <f>'Proy 2022 vs 2019'!BL25*MD$4</f>
        <v>19236.341460000003</v>
      </c>
      <c r="MC26" s="577"/>
      <c r="MD26" s="578">
        <f>MC26/MA26</f>
        <v>0</v>
      </c>
      <c r="ME26" s="508">
        <f>'Proy 2022 vs 2019'!BK25*MH$4</f>
        <v>26810.232000000004</v>
      </c>
      <c r="MF26" s="508">
        <f>'Proy 2022 vs 2019'!BL25*MH$4</f>
        <v>21984.390240000004</v>
      </c>
      <c r="MG26" s="577"/>
      <c r="MH26" s="578">
        <f>MG26/ME26</f>
        <v>0</v>
      </c>
      <c r="MI26" s="508">
        <f>'Proy 2022 vs 2019'!BK25*ML$4</f>
        <v>36864.069000000003</v>
      </c>
      <c r="MJ26" s="508">
        <f>'Proy 2022 vs 2019'!BL25*ML$4</f>
        <v>30228.536580000004</v>
      </c>
      <c r="MK26" s="577"/>
      <c r="ML26" s="578">
        <f>MK26/MI26</f>
        <v>0</v>
      </c>
      <c r="MM26" s="492">
        <f>LK26+LO26+LS26+LW26+MA26+ME26+MI26</f>
        <v>167563.95000000001</v>
      </c>
      <c r="MN26" s="493">
        <f>LL26+LP26+LT26+LX26+MB26+MF26+MJ26</f>
        <v>137402.43900000004</v>
      </c>
      <c r="MO26" s="610">
        <f>LM26+LQ26+LU26+LY26+MC26+MG26+MK26</f>
        <v>0</v>
      </c>
      <c r="MP26" s="594">
        <f>MO26/MM26</f>
        <v>0</v>
      </c>
      <c r="MQ26" s="508">
        <f>'Proy 2022 vs 2019'!BP25*MT$4</f>
        <v>17745.784800000001</v>
      </c>
      <c r="MR26" s="508">
        <f>'Proy 2022 vs 2019'!BQ25*MT$4</f>
        <v>16858.495559999999</v>
      </c>
      <c r="MS26" s="577"/>
      <c r="MT26" s="578">
        <f>MS26/MQ26</f>
        <v>0</v>
      </c>
      <c r="MU26" s="508">
        <f>'Proy 2022 vs 2019'!BP25*MX$4</f>
        <v>17745.784800000001</v>
      </c>
      <c r="MV26" s="508">
        <f>'Proy 2022 vs 2019'!BQ25*MX$4</f>
        <v>16858.495559999999</v>
      </c>
      <c r="MW26" s="577"/>
      <c r="MX26" s="578">
        <f>MW26/MU26</f>
        <v>0</v>
      </c>
      <c r="MY26" s="508">
        <f>'Proy 2022 vs 2019'!BP25*NB$4</f>
        <v>17745.784800000001</v>
      </c>
      <c r="MZ26" s="508">
        <f>'Proy 2022 vs 2019'!BQ25*NB$4</f>
        <v>16858.495559999999</v>
      </c>
      <c r="NA26" s="577"/>
      <c r="NB26" s="578">
        <f>NA26/MY26</f>
        <v>0</v>
      </c>
      <c r="NC26" s="508">
        <f>'Proy 2022 vs 2019'!BP25*NF$4</f>
        <v>17745.784800000001</v>
      </c>
      <c r="ND26" s="508">
        <f>'Proy 2022 vs 2019'!BQ25*NF$4</f>
        <v>16858.495559999999</v>
      </c>
      <c r="NE26" s="577"/>
      <c r="NF26" s="578">
        <f>NE26/NC26</f>
        <v>0</v>
      </c>
      <c r="NG26" s="508">
        <f>'Proy 2022 vs 2019'!BP25*NJ$4</f>
        <v>20703.415600000004</v>
      </c>
      <c r="NH26" s="508">
        <f>'Proy 2022 vs 2019'!BQ25*NJ$4</f>
        <v>19668.24482</v>
      </c>
      <c r="NI26" s="577"/>
      <c r="NJ26" s="578">
        <f>NI26/NG26</f>
        <v>0</v>
      </c>
      <c r="NK26" s="508">
        <f>'Proy 2022 vs 2019'!BP25*NN$4</f>
        <v>23661.046400000003</v>
      </c>
      <c r="NL26" s="508">
        <f>'Proy 2022 vs 2019'!BQ25*NN$4</f>
        <v>22477.99408</v>
      </c>
      <c r="NM26" s="577"/>
      <c r="NN26" s="578">
        <f>NM26/NK26</f>
        <v>0</v>
      </c>
      <c r="NO26" s="508">
        <f>'Proy 2022 vs 2019'!BP25*NR$4</f>
        <v>32533.938800000004</v>
      </c>
      <c r="NP26" s="508">
        <f>'Proy 2022 vs 2019'!BQ25*NR$4</f>
        <v>30907.241859999998</v>
      </c>
      <c r="NQ26" s="577"/>
      <c r="NR26" s="578">
        <f>NQ26/NO26</f>
        <v>0</v>
      </c>
      <c r="NS26" s="492">
        <f>MQ26+MU26+MY26+NC26+NG26+NK26+NO26</f>
        <v>147881.54000000004</v>
      </c>
      <c r="NT26" s="493">
        <f>MR26+MV26+MZ26+ND26+NH26+NL26+NP26</f>
        <v>140487.46300000002</v>
      </c>
      <c r="NU26" s="593">
        <f>MS26+MW26+NA26+NE26+NI26+NM26+NQ26</f>
        <v>0</v>
      </c>
      <c r="NV26" s="594">
        <f>NU26/NS26</f>
        <v>0</v>
      </c>
      <c r="NW26" s="508">
        <f>'Proy 2022 vs 2019'!BU25*NZ$4</f>
        <v>18362.045999999998</v>
      </c>
      <c r="NX26" s="508">
        <f>'Proy 2022 vs 2019'!BV25*NZ$4</f>
        <v>17443.943699999996</v>
      </c>
      <c r="NY26" s="577"/>
      <c r="NZ26" s="578">
        <f>NY26/NW26</f>
        <v>0</v>
      </c>
      <c r="OA26" s="508">
        <f>'Proy 2022 vs 2019'!BU25*OD$4</f>
        <v>18362.045999999998</v>
      </c>
      <c r="OB26" s="508">
        <f>'Proy 2022 vs 2019'!BV25*OD$4</f>
        <v>17443.943699999996</v>
      </c>
      <c r="OC26" s="577"/>
      <c r="OD26" s="578">
        <f>OC26/OA26</f>
        <v>0</v>
      </c>
      <c r="OE26" s="508">
        <f>'Proy 2022 vs 2019'!BU25*OH$4</f>
        <v>18362.045999999998</v>
      </c>
      <c r="OF26" s="508">
        <f>'Proy 2022 vs 2019'!BV25*OH$4</f>
        <v>17443.943699999996</v>
      </c>
      <c r="OG26" s="577"/>
      <c r="OH26" s="578">
        <f>OG26/OE26</f>
        <v>0</v>
      </c>
      <c r="OI26" s="508">
        <f>'Proy 2022 vs 2019'!BU25*OL$4</f>
        <v>18362.045999999998</v>
      </c>
      <c r="OJ26" s="508">
        <f>'Proy 2022 vs 2019'!BV25*OL$4</f>
        <v>17443.943699999996</v>
      </c>
      <c r="OK26" s="577"/>
      <c r="OL26" s="578">
        <f>OK26/OI26</f>
        <v>0</v>
      </c>
      <c r="OM26" s="508">
        <f>'Proy 2022 vs 2019'!BU25*OP$4</f>
        <v>21422.386999999999</v>
      </c>
      <c r="ON26" s="508">
        <f>'Proy 2022 vs 2019'!BV25*OP$4</f>
        <v>20351.267649999998</v>
      </c>
      <c r="OO26" s="577"/>
      <c r="OP26" s="578">
        <f>OO26/OM26</f>
        <v>0</v>
      </c>
      <c r="OQ26" s="508">
        <f>'Proy 2022 vs 2019'!BU25*OT$4</f>
        <v>24482.727999999999</v>
      </c>
      <c r="OR26" s="508">
        <f>'Proy 2022 vs 2019'!BV25*OT$4</f>
        <v>23258.591599999996</v>
      </c>
      <c r="OS26" s="577"/>
      <c r="OT26" s="578">
        <f>OS26/OQ26</f>
        <v>0</v>
      </c>
      <c r="OU26" s="508">
        <f>'Proy 2022 vs 2019'!BU25*OX$4</f>
        <v>33663.750999999997</v>
      </c>
      <c r="OV26" s="508">
        <f>'Proy 2022 vs 2019'!BV25*OX$4</f>
        <v>31980.563449999994</v>
      </c>
      <c r="OW26" s="577"/>
      <c r="OX26" s="578">
        <f>OW26/OU26</f>
        <v>0</v>
      </c>
      <c r="OY26" s="492">
        <f>NW26+OA26+OE26+OI26+OM26+OQ26+OU26</f>
        <v>153017.04999999999</v>
      </c>
      <c r="OZ26" s="493">
        <f>NX26+OB26+OF26+OJ26+ON26+OR26+OV26</f>
        <v>145366.19749999998</v>
      </c>
      <c r="PA26" s="593">
        <f>NY26+OC26+OG26+OK26+OO26+OS26+OW26</f>
        <v>0</v>
      </c>
      <c r="PB26" s="594">
        <f>PA26/OY26</f>
        <v>0</v>
      </c>
      <c r="PC26" s="508">
        <f>'Proy 2022 vs 2019'!CE25*PF$4</f>
        <v>20731.7844</v>
      </c>
      <c r="PD26" s="508">
        <f>'Proy 2022 vs 2019'!CF25*PF$4</f>
        <v>18658.605960000001</v>
      </c>
      <c r="PE26" s="612"/>
      <c r="PF26" s="578">
        <f>PE26/PC26</f>
        <v>0</v>
      </c>
      <c r="PG26" s="508">
        <f>'Proy 2022 vs 2019'!CE25*PJ$4</f>
        <v>20731.7844</v>
      </c>
      <c r="PH26" s="508">
        <f>'Proy 2022 vs 2019'!CF25*PJ$4</f>
        <v>18658.605960000001</v>
      </c>
      <c r="PI26" s="577"/>
      <c r="PJ26" s="578">
        <f>PI26/PG26</f>
        <v>0</v>
      </c>
      <c r="PK26" s="508">
        <f>'Proy 2022 vs 2019'!CE25*PN$4</f>
        <v>20731.7844</v>
      </c>
      <c r="PL26" s="508">
        <f>'Proy 2022 vs 2019'!CF25*PN$4</f>
        <v>18658.605960000001</v>
      </c>
      <c r="PM26" s="577"/>
      <c r="PN26" s="578">
        <f>PM26/PK26</f>
        <v>0</v>
      </c>
      <c r="PO26" s="508">
        <f>'Proy 2022 vs 2019'!CE25*PR$4</f>
        <v>20731.7844</v>
      </c>
      <c r="PP26" s="508">
        <f>'Proy 2022 vs 2019'!CF25*PR$4</f>
        <v>18658.605960000001</v>
      </c>
      <c r="PQ26" s="577"/>
      <c r="PR26" s="578">
        <f>PQ26/PO26</f>
        <v>0</v>
      </c>
      <c r="PS26" s="508">
        <f>'Proy 2022 vs 2019'!CE25*PV$4</f>
        <v>24187.0818</v>
      </c>
      <c r="PT26" s="508">
        <f>'Proy 2022 vs 2019'!CF25*PV$4</f>
        <v>21768.373620000002</v>
      </c>
      <c r="PU26" s="577"/>
      <c r="PV26" s="578">
        <f>PU26/PS26</f>
        <v>0</v>
      </c>
      <c r="PW26" s="508">
        <f>'Proy 2022 vs 2019'!CE25*PZ$4</f>
        <v>27642.379199999999</v>
      </c>
      <c r="PX26" s="508">
        <f>'Proy 2022 vs 2019'!CF25*PZ$4</f>
        <v>24878.14128</v>
      </c>
      <c r="PY26" s="577"/>
      <c r="PZ26" s="578">
        <f>PY26/PW26</f>
        <v>0</v>
      </c>
      <c r="QA26" s="508">
        <f>'Proy 2022 vs 2019'!CE25*QD$4</f>
        <v>38008.271399999998</v>
      </c>
      <c r="QB26" s="508">
        <f>'Proy 2022 vs 2019'!CF25*QD$4</f>
        <v>34207.444260000004</v>
      </c>
      <c r="QC26" s="577"/>
      <c r="QD26" s="578">
        <f>QC26/QA26</f>
        <v>0</v>
      </c>
      <c r="QE26" s="492">
        <f>PC26+PG26+PK26+PO26+PS26+PW26+QA26</f>
        <v>172764.87</v>
      </c>
      <c r="QF26" s="493">
        <f>PD26+PH26+PL26+PP26+PT26+PX26+QB26</f>
        <v>155488.383</v>
      </c>
      <c r="QG26" s="670">
        <f>PE26+PI26+PM26+PQ26+PU26+PY26+QC26</f>
        <v>0</v>
      </c>
      <c r="QH26" s="667">
        <f>QG26/QE26</f>
        <v>0</v>
      </c>
      <c r="QI26" s="508">
        <f>'Proy 2022 vs 2019'!CJ25*QL$4</f>
        <v>20777.555999999997</v>
      </c>
      <c r="QJ26" s="508">
        <f>'Proy 2022 vs 2019'!CK25*QL$4</f>
        <v>18699.800399999996</v>
      </c>
      <c r="QK26" s="577"/>
      <c r="QL26" s="578">
        <f>QK26/QI26</f>
        <v>0</v>
      </c>
      <c r="QM26" s="508">
        <f>'Proy 2022 vs 2019'!CJ25*QP$4</f>
        <v>20777.555999999997</v>
      </c>
      <c r="QN26" s="508">
        <f>'Proy 2022 vs 2019'!CK25*QP$4</f>
        <v>18699.800399999996</v>
      </c>
      <c r="QO26" s="577"/>
      <c r="QP26" s="578">
        <f>QO26/QM26</f>
        <v>0</v>
      </c>
      <c r="QQ26" s="508">
        <f>'Proy 2022 vs 2019'!CJ25*QT$4</f>
        <v>20777.555999999997</v>
      </c>
      <c r="QR26" s="508">
        <f>'Proy 2022 vs 2019'!CK25*QT$4</f>
        <v>18699.800399999996</v>
      </c>
      <c r="QS26" s="577"/>
      <c r="QT26" s="578">
        <f>QS26/QQ26</f>
        <v>0</v>
      </c>
      <c r="QU26" s="508">
        <f>'Proy 2022 vs 2019'!CJ25*QX$4</f>
        <v>20777.555999999997</v>
      </c>
      <c r="QV26" s="508">
        <f>'Proy 2022 vs 2019'!CK25*QX$4</f>
        <v>18699.800399999996</v>
      </c>
      <c r="QW26" s="577"/>
      <c r="QX26" s="578">
        <f>QW26/QU26</f>
        <v>0</v>
      </c>
      <c r="QY26" s="508">
        <f>'Proy 2022 vs 2019'!CJ25*RB$4</f>
        <v>24240.482</v>
      </c>
      <c r="QZ26" s="508">
        <f>'Proy 2022 vs 2019'!CK25*RB$4</f>
        <v>21816.433799999999</v>
      </c>
      <c r="RA26" s="577"/>
      <c r="RB26" s="578">
        <f>RA26/QY26</f>
        <v>0</v>
      </c>
      <c r="RC26" s="508">
        <f>'Proy 2022 vs 2019'!CJ25*RF$4</f>
        <v>27703.407999999999</v>
      </c>
      <c r="RD26" s="508">
        <f>'Proy 2022 vs 2019'!CK25*RF$4</f>
        <v>24933.067199999998</v>
      </c>
      <c r="RE26" s="577"/>
      <c r="RF26" s="578">
        <f>RE26/RC26</f>
        <v>0</v>
      </c>
      <c r="RG26" s="508">
        <f>'Proy 2022 vs 2019'!CJ25*RJ$4</f>
        <v>38092.185999999994</v>
      </c>
      <c r="RH26" s="508">
        <f>'Proy 2022 vs 2019'!CK25*RJ$4</f>
        <v>34282.967399999994</v>
      </c>
      <c r="RI26" s="577"/>
      <c r="RJ26" s="578">
        <f>RI26/RG26</f>
        <v>0</v>
      </c>
      <c r="RK26" s="492">
        <f>QI26+QM26+QQ26+QU26+QY26+RC26+RG26</f>
        <v>173146.3</v>
      </c>
      <c r="RL26" s="493">
        <f>QJ26+QN26+QR26+QV26+QZ26+RD26+RH26</f>
        <v>155831.66999999998</v>
      </c>
      <c r="RM26" s="673">
        <f>QK26+QO26+QS26+QW26+RA26+RE26+RI26</f>
        <v>0</v>
      </c>
      <c r="RN26" s="667">
        <f>RM26/RK26</f>
        <v>0</v>
      </c>
      <c r="RO26" s="508">
        <f>'Proy 2022 vs 2019'!CO25*RR$4</f>
        <v>21039.69</v>
      </c>
      <c r="RP26" s="508">
        <f>'Proy 2022 vs 2019'!CP25*RR$4</f>
        <v>18935.721000000001</v>
      </c>
      <c r="RQ26" s="577"/>
      <c r="RR26" s="578">
        <f>RQ26/RO26</f>
        <v>0</v>
      </c>
      <c r="RS26" s="508">
        <f>'Proy 2022 vs 2019'!CO25*RV$4</f>
        <v>21039.69</v>
      </c>
      <c r="RT26" s="508">
        <f>'Proy 2022 vs 2019'!CP25*RV$4</f>
        <v>18935.721000000001</v>
      </c>
      <c r="RU26" s="577"/>
      <c r="RV26" s="578">
        <f>RU26/RS26</f>
        <v>0</v>
      </c>
      <c r="RW26" s="508">
        <f>'Proy 2022 vs 2019'!CO25*RZ$4</f>
        <v>21039.69</v>
      </c>
      <c r="RX26" s="508">
        <f>'Proy 2022 vs 2019'!CP25*RZ$4</f>
        <v>18935.721000000001</v>
      </c>
      <c r="RY26" s="577"/>
      <c r="RZ26" s="578">
        <f>RY26/RW26</f>
        <v>0</v>
      </c>
      <c r="SA26" s="508">
        <f>'Proy 2022 vs 2019'!CO25*SD$4</f>
        <v>21039.69</v>
      </c>
      <c r="SB26" s="508">
        <f>'Proy 2022 vs 2019'!CP25*SD$4</f>
        <v>18935.721000000001</v>
      </c>
      <c r="SC26" s="577"/>
      <c r="SD26" s="578">
        <f>SC26/SA26</f>
        <v>0</v>
      </c>
      <c r="SE26" s="508">
        <f>'Proy 2022 vs 2019'!CO25*SH$4</f>
        <v>24546.305000000004</v>
      </c>
      <c r="SF26" s="508">
        <f>'Proy 2022 vs 2019'!CP25*SH$4</f>
        <v>22091.674500000005</v>
      </c>
      <c r="SG26" s="577"/>
      <c r="SH26" s="578">
        <f>SG26/SE26</f>
        <v>0</v>
      </c>
      <c r="SI26" s="508">
        <f>'Proy 2022 vs 2019'!CO25*SL$4</f>
        <v>28052.920000000002</v>
      </c>
      <c r="SJ26" s="508">
        <f>'Proy 2022 vs 2019'!CP25*SL$4</f>
        <v>25247.628000000004</v>
      </c>
      <c r="SK26" s="577"/>
      <c r="SL26" s="578">
        <f>SK26/SI26</f>
        <v>0</v>
      </c>
      <c r="SM26" s="508">
        <f>'Proy 2022 vs 2019'!CO25*SP$4</f>
        <v>38572.764999999999</v>
      </c>
      <c r="SN26" s="508">
        <f>'Proy 2022 vs 2019'!CP25*SP$4</f>
        <v>34715.488500000007</v>
      </c>
      <c r="SO26" s="577"/>
      <c r="SP26" s="578">
        <f>SO26/SM26</f>
        <v>0</v>
      </c>
      <c r="SQ26" s="492">
        <f>RO26+RS26+RW26+SA26+SE26+SI26+SM26</f>
        <v>175330.75</v>
      </c>
      <c r="SR26" s="493">
        <f>RP26+RT26+RX26+SB26+SF26+SJ26+SN26</f>
        <v>157797.67500000002</v>
      </c>
      <c r="SS26" s="673">
        <f>RQ26+RU26+RY26+SC26+SG26+SK26+SO26</f>
        <v>0</v>
      </c>
      <c r="ST26" s="667">
        <f>SS26/SQ26</f>
        <v>0</v>
      </c>
      <c r="SU26" s="508">
        <f>'Proy 2022 vs 2019'!CT25*SX$4</f>
        <v>20311.789199999999</v>
      </c>
      <c r="SV26" s="508">
        <f>'Proy 2022 vs 2019'!CU25*SX$4</f>
        <v>17061.902928</v>
      </c>
      <c r="SW26" s="577"/>
      <c r="SX26" s="578">
        <f>SW26/SU26</f>
        <v>0</v>
      </c>
      <c r="SY26" s="508">
        <f>'Proy 2022 vs 2019'!CT25*TB$4</f>
        <v>20311.789199999999</v>
      </c>
      <c r="SZ26" s="508">
        <f>'Proy 2022 vs 2019'!CU25*TB$4</f>
        <v>17061.902928</v>
      </c>
      <c r="TA26" s="577"/>
      <c r="TB26" s="578">
        <f>TA26/SY26</f>
        <v>0</v>
      </c>
      <c r="TC26" s="508">
        <f>'Proy 2022 vs 2019'!CT25*TF$4</f>
        <v>20311.789199999999</v>
      </c>
      <c r="TD26" s="508">
        <f>'Proy 2022 vs 2019'!CU25*TF$4</f>
        <v>17061.902928</v>
      </c>
      <c r="TE26" s="577"/>
      <c r="TF26" s="578">
        <f>TE26/TC26</f>
        <v>0</v>
      </c>
      <c r="TG26" s="508">
        <f>'Proy 2022 vs 2019'!CT25*TJ$4</f>
        <v>20311.789199999999</v>
      </c>
      <c r="TH26" s="508">
        <f>'Proy 2022 vs 2019'!CU25*TJ$4</f>
        <v>17061.902928</v>
      </c>
      <c r="TI26" s="577"/>
      <c r="TJ26" s="578">
        <f>TI26/TG26</f>
        <v>0</v>
      </c>
      <c r="TK26" s="508">
        <f>'Proy 2022 vs 2019'!CT25*TN$4</f>
        <v>23697.087400000004</v>
      </c>
      <c r="TL26" s="508">
        <f>'Proy 2022 vs 2019'!CU25*TN$4</f>
        <v>19905.553416000002</v>
      </c>
      <c r="TM26" s="577"/>
      <c r="TN26" s="578">
        <f>TM26/TK26</f>
        <v>0</v>
      </c>
      <c r="TO26" s="508">
        <f>'Proy 2022 vs 2019'!CT25*TR$4</f>
        <v>27082.385600000001</v>
      </c>
      <c r="TP26" s="508">
        <f>'Proy 2022 vs 2019'!CU25*TR$4</f>
        <v>22749.203903999998</v>
      </c>
      <c r="TQ26" s="577"/>
      <c r="TR26" s="578">
        <f>TQ26/TO26</f>
        <v>0</v>
      </c>
      <c r="TS26" s="508">
        <f>'Proy 2022 vs 2019'!CT25*TV$4</f>
        <v>37238.280200000001</v>
      </c>
      <c r="TT26" s="508">
        <f>'Proy 2022 vs 2019'!CU25*TV$4</f>
        <v>31280.155368</v>
      </c>
      <c r="TU26" s="577"/>
      <c r="TV26" s="578">
        <f>TU26/TS26</f>
        <v>0</v>
      </c>
      <c r="TW26" s="492">
        <f>SU26+SY26+TC26+TG26+TK26+TO26+TS26</f>
        <v>169264.91</v>
      </c>
      <c r="TX26" s="493">
        <f>SV26+SZ26+TD26+TH26+TL26+TP26+TT26</f>
        <v>142182.52439999999</v>
      </c>
      <c r="TY26" s="666">
        <f>SW26+TA26+TE26+TI26+TM26+TQ26+TU26</f>
        <v>0</v>
      </c>
      <c r="TZ26" s="667">
        <f>TY26/TW26</f>
        <v>0</v>
      </c>
      <c r="UA26" s="508">
        <f>'Proy 2022 vs 2019'!DD25*UD$4</f>
        <v>32570.405999999999</v>
      </c>
      <c r="UB26" s="508">
        <f>'Proy 2022 vs 2019'!DE25*UD$4</f>
        <v>21822.172020000002</v>
      </c>
      <c r="UC26" s="612"/>
      <c r="UD26" s="578">
        <f>UC26/UA26</f>
        <v>0</v>
      </c>
      <c r="UE26" s="508">
        <f>'Proy 2022 vs 2019'!DD25*UH$4</f>
        <v>32570.405999999999</v>
      </c>
      <c r="UF26" s="508">
        <f>'Proy 2022 vs 2019'!DE25*UH$4</f>
        <v>21822.172020000002</v>
      </c>
      <c r="UG26" s="577"/>
      <c r="UH26" s="578">
        <f>UG26/UE26</f>
        <v>0</v>
      </c>
      <c r="UI26" s="508">
        <f>'Proy 2022 vs 2019'!DD25*UL$4</f>
        <v>32570.405999999999</v>
      </c>
      <c r="UJ26" s="508">
        <f>'Proy 2022 vs 2019'!DE25*UL$4</f>
        <v>21822.172020000002</v>
      </c>
      <c r="UK26" s="577"/>
      <c r="UL26" s="578">
        <f>UK26/UI26</f>
        <v>0</v>
      </c>
      <c r="UM26" s="508">
        <f>'Proy 2022 vs 2019'!DD25*UP$4</f>
        <v>32570.405999999999</v>
      </c>
      <c r="UN26" s="508">
        <f>'Proy 2022 vs 2019'!DE25*UP$4</f>
        <v>21822.172020000002</v>
      </c>
      <c r="UO26" s="577"/>
      <c r="UP26" s="578">
        <f>UO26/UM26</f>
        <v>0</v>
      </c>
      <c r="UQ26" s="508">
        <f>'Proy 2022 vs 2019'!DD25*UT$4</f>
        <v>37998.807000000001</v>
      </c>
      <c r="UR26" s="508">
        <f>'Proy 2022 vs 2019'!DE25*UT$4</f>
        <v>25459.200690000005</v>
      </c>
      <c r="US26" s="577"/>
      <c r="UT26" s="578">
        <f>US26/UQ26</f>
        <v>0</v>
      </c>
      <c r="UU26" s="508">
        <f>'Proy 2022 vs 2019'!DD25*UX$4</f>
        <v>43427.207999999999</v>
      </c>
      <c r="UV26" s="508">
        <f>'Proy 2022 vs 2019'!DE25*UX$4</f>
        <v>29096.229360000001</v>
      </c>
      <c r="UW26" s="577"/>
      <c r="UX26" s="578">
        <f>UW26/UU26</f>
        <v>0</v>
      </c>
      <c r="UY26" s="508">
        <f>'Proy 2022 vs 2019'!DD25*VB$4</f>
        <v>59712.411</v>
      </c>
      <c r="UZ26" s="508">
        <f>'Proy 2022 vs 2019'!DE25*VB$4</f>
        <v>40007.315370000004</v>
      </c>
      <c r="VA26" s="577"/>
      <c r="VB26" s="578">
        <f>VA26/UY26</f>
        <v>0</v>
      </c>
      <c r="VC26" s="492">
        <f>UA26+UE26+UI26+UM26+UQ26+UU26+UY26</f>
        <v>271420.05</v>
      </c>
      <c r="VD26" s="493">
        <f>UB26+UF26+UJ26+UN26+UR26+UV26+UZ26</f>
        <v>181851.43350000001</v>
      </c>
      <c r="VE26" s="637">
        <f>UC26+UG26+UK26+UO26+US26+UW26+VA26</f>
        <v>0</v>
      </c>
      <c r="VF26" s="641">
        <f>VE26/VC26</f>
        <v>0</v>
      </c>
      <c r="VG26" s="508">
        <f>'Proy 2022 vs 2019'!DI25*VJ$4</f>
        <v>20864.811599999997</v>
      </c>
      <c r="VH26" s="508">
        <f>'Proy 2022 vs 2019'!DJ25*VJ$4</f>
        <v>25496.799775199997</v>
      </c>
      <c r="VI26" s="577"/>
      <c r="VJ26" s="578">
        <f>VI26/VG26</f>
        <v>0</v>
      </c>
      <c r="VK26" s="508">
        <f>'Proy 2022 vs 2019'!DI25*VN$4</f>
        <v>20864.811599999997</v>
      </c>
      <c r="VL26" s="508">
        <f>'Proy 2022 vs 2019'!DJ25*VN$4</f>
        <v>25496.799775199997</v>
      </c>
      <c r="VM26" s="577"/>
      <c r="VN26" s="578">
        <f>VM26/VK26</f>
        <v>0</v>
      </c>
      <c r="VO26" s="508">
        <f>'Proy 2022 vs 2019'!DI25*VR$4</f>
        <v>20864.811599999997</v>
      </c>
      <c r="VP26" s="508">
        <f>'Proy 2022 vs 2019'!DJ25*VR$4</f>
        <v>25496.799775199997</v>
      </c>
      <c r="VQ26" s="577"/>
      <c r="VR26" s="578">
        <f>VQ26/VO26</f>
        <v>0</v>
      </c>
      <c r="VS26" s="508">
        <f>'Proy 2022 vs 2019'!DI25*VV$4</f>
        <v>20864.811599999997</v>
      </c>
      <c r="VT26" s="508">
        <f>'Proy 2022 vs 2019'!DJ25*VV$4</f>
        <v>25496.799775199997</v>
      </c>
      <c r="VU26" s="577"/>
      <c r="VV26" s="578">
        <f>VU26/VS26</f>
        <v>0</v>
      </c>
      <c r="VW26" s="508">
        <f>'Proy 2022 vs 2019'!DI25*VZ$4</f>
        <v>24342.280200000001</v>
      </c>
      <c r="VX26" s="508">
        <f>'Proy 2022 vs 2019'!DJ25*VZ$4</f>
        <v>29746.266404400001</v>
      </c>
      <c r="VY26" s="577"/>
      <c r="VZ26" s="578">
        <f>VY26/VW26</f>
        <v>0</v>
      </c>
      <c r="WA26" s="508">
        <f>'Proy 2022 vs 2019'!DI25*WD$4</f>
        <v>27819.748800000001</v>
      </c>
      <c r="WB26" s="508">
        <f>'Proy 2022 vs 2019'!DJ25*WD$4</f>
        <v>33995.733033600001</v>
      </c>
      <c r="WC26" s="577"/>
      <c r="WD26" s="578">
        <f>WC26/WA26</f>
        <v>0</v>
      </c>
      <c r="WE26" s="508">
        <f>'Proy 2022 vs 2019'!DI25*WH$4</f>
        <v>38252.154600000002</v>
      </c>
      <c r="WF26" s="508">
        <f>'Proy 2022 vs 2019'!DJ25*WH$4</f>
        <v>46744.132921199998</v>
      </c>
      <c r="WG26" s="577"/>
      <c r="WH26" s="578">
        <f>WG26/WE26</f>
        <v>0</v>
      </c>
      <c r="WI26" s="492">
        <f>VG26+VK26+VO26+VS26+VW26+WA26+WE26</f>
        <v>173873.43</v>
      </c>
      <c r="WJ26" s="493">
        <f>VH26+VL26+VP26+VT26+VX26+WB26+WF26</f>
        <v>212473.33146000002</v>
      </c>
      <c r="WK26" s="645">
        <f>VI26+VM26+VQ26+VU26+VY26+WC26+WG26</f>
        <v>0</v>
      </c>
      <c r="WL26" s="641">
        <f>WK26/WI26</f>
        <v>0</v>
      </c>
      <c r="WM26" s="508">
        <f>'Proy 2022 vs 2019'!DN25*WP$4</f>
        <v>18337.563599999998</v>
      </c>
      <c r="WN26" s="508">
        <f>'Proy 2022 vs 2019'!DO25*WP$4</f>
        <v>16503.807240000002</v>
      </c>
      <c r="WO26" s="577"/>
      <c r="WP26" s="578">
        <f>WO26/WM26</f>
        <v>0</v>
      </c>
      <c r="WQ26" s="508">
        <f>'Proy 2022 vs 2019'!DN25*WT$4</f>
        <v>18337.563599999998</v>
      </c>
      <c r="WR26" s="508">
        <f>'Proy 2022 vs 2019'!DO25*WT$4</f>
        <v>16503.807240000002</v>
      </c>
      <c r="WS26" s="577"/>
      <c r="WT26" s="578">
        <f>WS26/WQ26</f>
        <v>0</v>
      </c>
      <c r="WU26" s="508">
        <f>'Proy 2022 vs 2019'!DN25*WX$4</f>
        <v>18337.563599999998</v>
      </c>
      <c r="WV26" s="508">
        <f>'Proy 2022 vs 2019'!DO25*WX$4</f>
        <v>16503.807240000002</v>
      </c>
      <c r="WW26" s="577"/>
      <c r="WX26" s="578">
        <f>WW26/WU26</f>
        <v>0</v>
      </c>
      <c r="WY26" s="508">
        <f>'Proy 2022 vs 2019'!DN25*XB$4</f>
        <v>18337.563599999998</v>
      </c>
      <c r="WZ26" s="508">
        <f>'Proy 2022 vs 2019'!DO25*XB$4</f>
        <v>16503.807240000002</v>
      </c>
      <c r="XA26" s="577"/>
      <c r="XB26" s="578">
        <f>XA26/WY26</f>
        <v>0</v>
      </c>
      <c r="XC26" s="508">
        <f>'Proy 2022 vs 2019'!DN25*XF$4</f>
        <v>21393.824200000003</v>
      </c>
      <c r="XD26" s="508">
        <f>'Proy 2022 vs 2019'!DO25*XF$4</f>
        <v>19254.441780000005</v>
      </c>
      <c r="XE26" s="577"/>
      <c r="XF26" s="578">
        <f>XE26/XC26</f>
        <v>0</v>
      </c>
      <c r="XG26" s="508">
        <f>'Proy 2022 vs 2019'!DN25*XJ$4</f>
        <v>24450.084800000001</v>
      </c>
      <c r="XH26" s="508">
        <f>'Proy 2022 vs 2019'!DO25*XJ$4</f>
        <v>22005.076320000004</v>
      </c>
      <c r="XI26" s="577"/>
      <c r="XJ26" s="578">
        <f>XI26/XG26</f>
        <v>0</v>
      </c>
      <c r="XK26" s="508">
        <f>'Proy 2022 vs 2019'!DN25*XN$4</f>
        <v>33618.866600000001</v>
      </c>
      <c r="XL26" s="508">
        <f>'Proy 2022 vs 2019'!DO25*XN$4</f>
        <v>30256.979940000005</v>
      </c>
      <c r="XM26" s="577"/>
      <c r="XN26" s="578">
        <f>XM26/XK26</f>
        <v>0</v>
      </c>
      <c r="XO26" s="492">
        <f>WM26+WQ26+WU26+WY26+XC26+XG26+XK26</f>
        <v>152813.03</v>
      </c>
      <c r="XP26" s="493">
        <f>WN26+WR26+WV26+WZ26+XD26+XH26+XL26</f>
        <v>137531.72700000001</v>
      </c>
      <c r="XQ26" s="645">
        <f>WO26+WS26+WW26+XA26+XE26+XI26+XM26</f>
        <v>0</v>
      </c>
      <c r="XR26" s="641">
        <f>XQ26/XO26</f>
        <v>0</v>
      </c>
      <c r="XS26" s="508">
        <f>'Proy 2022 vs 2019'!DS25*XV$4</f>
        <v>17983.266</v>
      </c>
      <c r="XT26" s="508">
        <f>'Proy 2022 vs 2019'!DT25*XV$4</f>
        <v>16184.939399999999</v>
      </c>
      <c r="XU26" s="577"/>
      <c r="XV26" s="578">
        <f>XU26/XS26</f>
        <v>0</v>
      </c>
      <c r="XW26" s="508">
        <f>'Proy 2022 vs 2019'!DS25*XZ$4</f>
        <v>17983.266</v>
      </c>
      <c r="XX26" s="508">
        <f>'Proy 2022 vs 2019'!DT25*XZ$4</f>
        <v>16184.939399999999</v>
      </c>
      <c r="XY26" s="577"/>
      <c r="XZ26" s="578">
        <f>XY26/XW26</f>
        <v>0</v>
      </c>
      <c r="YA26" s="508">
        <f>'Proy 2022 vs 2019'!DS25*YD$4</f>
        <v>17983.266</v>
      </c>
      <c r="YB26" s="508">
        <f>'Proy 2022 vs 2019'!DT25*YD$4</f>
        <v>16184.939399999999</v>
      </c>
      <c r="YC26" s="577"/>
      <c r="YD26" s="578">
        <f>YC26/YA26</f>
        <v>0</v>
      </c>
      <c r="YE26" s="508">
        <f>'Proy 2022 vs 2019'!DS25*YH$4</f>
        <v>17983.266</v>
      </c>
      <c r="YF26" s="508">
        <f>'Proy 2022 vs 2019'!DT25*YH$4</f>
        <v>16184.939399999999</v>
      </c>
      <c r="YG26" s="577"/>
      <c r="YH26" s="578">
        <f>YG26/YE26</f>
        <v>0</v>
      </c>
      <c r="YI26" s="508">
        <f>'Proy 2022 vs 2019'!DS25*YL$4</f>
        <v>20980.476999999999</v>
      </c>
      <c r="YJ26" s="508">
        <f>'Proy 2022 vs 2019'!DT25*YL$4</f>
        <v>18882.4293</v>
      </c>
      <c r="YK26" s="577"/>
      <c r="YL26" s="578">
        <f>YK26/YI26</f>
        <v>0</v>
      </c>
      <c r="YM26" s="508">
        <f>'Proy 2022 vs 2019'!DS25*YP$4</f>
        <v>23977.687999999998</v>
      </c>
      <c r="YN26" s="508">
        <f>'Proy 2022 vs 2019'!DT25*YP$4</f>
        <v>21579.9192</v>
      </c>
      <c r="YO26" s="577"/>
      <c r="YP26" s="578">
        <f>YO26/YM26</f>
        <v>0</v>
      </c>
      <c r="YQ26" s="508">
        <f>'Proy 2022 vs 2019'!DS25*YT$4</f>
        <v>32969.320999999996</v>
      </c>
      <c r="YR26" s="508">
        <f>'Proy 2022 vs 2019'!DT25*YT$4</f>
        <v>29672.388899999998</v>
      </c>
      <c r="YS26" s="577"/>
      <c r="YT26" s="578">
        <f>YS26/YQ26</f>
        <v>0</v>
      </c>
      <c r="YU26" s="492">
        <f>XS26+XW26+YA26+YE26+YI26+YM26+YQ26</f>
        <v>149860.54999999999</v>
      </c>
      <c r="YV26" s="493">
        <f>XT26+XX26+YB26+YF26+YJ26+YN26+YR26</f>
        <v>134874.495</v>
      </c>
      <c r="YW26" s="650">
        <f>XU26+XY26+YC26+YG26+YK26+YO26+YS26</f>
        <v>0</v>
      </c>
      <c r="YX26" s="641">
        <f>YW26/YU26</f>
        <v>0</v>
      </c>
      <c r="YY26" s="710">
        <f>'Proy 2022 vs 2019'!EC25*ZB$4</f>
        <v>20934.6888</v>
      </c>
      <c r="YZ26" s="710">
        <f>'Proy 2022 vs 2019'!ED25*ZB$4</f>
        <v>17585.138591999999</v>
      </c>
      <c r="ZA26" s="612"/>
      <c r="ZB26" s="578">
        <f>ZA26/YY26</f>
        <v>0</v>
      </c>
      <c r="ZC26" s="508">
        <f>'Proy 2022 vs 2019'!EC25*ZF$4</f>
        <v>20934.6888</v>
      </c>
      <c r="ZD26" s="508">
        <f>'Proy 2022 vs 2019'!ED25*ZF$4</f>
        <v>17585.138591999999</v>
      </c>
      <c r="ZE26" s="612"/>
      <c r="ZF26" s="578">
        <f>ZE26/ZC26</f>
        <v>0</v>
      </c>
      <c r="ZG26" s="508">
        <f>'Proy 2022 vs 2019'!EC25*ZJ$4</f>
        <v>20934.6888</v>
      </c>
      <c r="ZH26" s="508">
        <f>'Proy 2022 vs 2019'!ED25*ZJ$4</f>
        <v>17585.138591999999</v>
      </c>
      <c r="ZI26" s="612"/>
      <c r="ZJ26" s="578">
        <f>ZI26/ZG26</f>
        <v>0</v>
      </c>
      <c r="ZK26" s="508">
        <f>'Proy 2022 vs 2019'!EC25*ZN$4</f>
        <v>20934.6888</v>
      </c>
      <c r="ZL26" s="508">
        <f>'Proy 2022 vs 2019'!ED25*ZN$4</f>
        <v>17585.138591999999</v>
      </c>
      <c r="ZM26" s="612"/>
      <c r="ZN26" s="578">
        <f>ZM26/ZK26</f>
        <v>0</v>
      </c>
      <c r="ZO26" s="508">
        <f>'Proy 2022 vs 2019'!EC25*ZR$4</f>
        <v>24423.803599999999</v>
      </c>
      <c r="ZP26" s="508">
        <f>'Proy 2022 vs 2019'!ED25*ZR$4</f>
        <v>20515.995024</v>
      </c>
      <c r="ZQ26" s="612"/>
      <c r="ZR26" s="578">
        <f>ZQ26/ZO26</f>
        <v>0</v>
      </c>
      <c r="ZS26" s="508">
        <f>'Proy 2022 vs 2019'!EC25*ZV$4</f>
        <v>27912.918399999999</v>
      </c>
      <c r="ZT26" s="508">
        <f>'Proy 2022 vs 2019'!ED25*ZV$4</f>
        <v>23446.851456</v>
      </c>
      <c r="ZU26" s="612"/>
      <c r="ZV26" s="578">
        <f>ZU26/ZS26</f>
        <v>0</v>
      </c>
      <c r="ZW26" s="508">
        <f>'Proy 2022 vs 2019'!EC25*ZZ$4</f>
        <v>38380.262799999997</v>
      </c>
      <c r="ZX26" s="508">
        <f>'Proy 2022 vs 2019'!ED25*ZZ$4</f>
        <v>32239.420751999998</v>
      </c>
      <c r="ZY26" s="612"/>
      <c r="ZZ26" s="578">
        <f>ZY26/ZW26</f>
        <v>0</v>
      </c>
      <c r="AAA26" s="492">
        <f>YY26+ZC26+ZG26+ZK26+ZO26+ZS26+ZW26</f>
        <v>174455.74</v>
      </c>
      <c r="AAB26" s="493">
        <f>YZ26+ZD26+ZH26+ZL26+ZP26+ZT26+ZX26</f>
        <v>146542.8216</v>
      </c>
      <c r="AAC26" s="607">
        <f>ZA26+ZE26+ZI26+ZM26+ZQ26+ZU26+ZY26</f>
        <v>0</v>
      </c>
      <c r="AAD26" s="594">
        <f>AAC26/AAA26</f>
        <v>0</v>
      </c>
      <c r="AAE26" s="508">
        <f>'Proy 2022 vs 2019'!EH25*AAH$4</f>
        <v>28017.880799999999</v>
      </c>
      <c r="AAF26" s="508">
        <f>'Proy 2022 vs 2019'!EI25*AAH$4</f>
        <v>23535.019871999997</v>
      </c>
      <c r="AAG26" s="577"/>
      <c r="AAH26" s="578">
        <f>AAG26/AAE26</f>
        <v>0</v>
      </c>
      <c r="AAI26" s="508">
        <f>'Proy 2022 vs 2019'!EH25*AAL$4</f>
        <v>28017.880799999999</v>
      </c>
      <c r="AAJ26" s="508">
        <f>'Proy 2022 vs 2019'!EI25*AAL$4</f>
        <v>23535.019871999997</v>
      </c>
      <c r="AAK26" s="577"/>
      <c r="AAL26" s="578">
        <f>AAK26/AAI26</f>
        <v>0</v>
      </c>
      <c r="AAM26" s="508">
        <f>'Proy 2022 vs 2019'!EH25*AAP$4</f>
        <v>28017.880799999999</v>
      </c>
      <c r="AAN26" s="508">
        <f>'Proy 2022 vs 2019'!EI25*AAP$4</f>
        <v>23535.019871999997</v>
      </c>
      <c r="AAO26" s="577"/>
      <c r="AAP26" s="578">
        <f>AAO26/AAM26</f>
        <v>0</v>
      </c>
      <c r="AAQ26" s="508">
        <f>'Proy 2022 vs 2019'!EH25*AAT$4</f>
        <v>28017.880799999999</v>
      </c>
      <c r="AAR26" s="508">
        <f>'Proy 2022 vs 2019'!EI25*AAT$4</f>
        <v>23535.019871999997</v>
      </c>
      <c r="AAS26" s="577"/>
      <c r="AAT26" s="578">
        <f>AAS26/AAQ26</f>
        <v>0</v>
      </c>
      <c r="AAU26" s="508">
        <f>'Proy 2022 vs 2019'!EH25*AAX$4</f>
        <v>32687.527600000001</v>
      </c>
      <c r="AAV26" s="508">
        <f>'Proy 2022 vs 2019'!EI25*AAX$4</f>
        <v>27457.523183999998</v>
      </c>
      <c r="AAW26" s="577"/>
      <c r="AAX26" s="578">
        <f>AAW26/AAU26</f>
        <v>0</v>
      </c>
      <c r="AAY26" s="508">
        <f>'Proy 2022 vs 2019'!EH25*ABB$4</f>
        <v>37357.174400000004</v>
      </c>
      <c r="AAZ26" s="508">
        <f>'Proy 2022 vs 2019'!EI25*ABB$4</f>
        <v>31380.026495999999</v>
      </c>
      <c r="ABA26" s="577"/>
      <c r="ABB26" s="578">
        <f>ABA26/AAY26</f>
        <v>0</v>
      </c>
      <c r="ABC26" s="508">
        <f>'Proy 2022 vs 2019'!EH25*ABF$4</f>
        <v>51366.114800000003</v>
      </c>
      <c r="ABD26" s="508">
        <f>'Proy 2022 vs 2019'!EI25*ABF$4</f>
        <v>43147.536431999994</v>
      </c>
      <c r="ABE26" s="577"/>
      <c r="ABF26" s="578">
        <f>ABE26/ABC26</f>
        <v>0</v>
      </c>
      <c r="ABG26" s="492">
        <f>AAE26+AAI26+AAM26+AAQ26+AAU26+AAY26+ABC26</f>
        <v>233482.34</v>
      </c>
      <c r="ABH26" s="493">
        <f>AAF26+AAJ26+AAN26+AAR26+AAV26+AAZ26+ABD26</f>
        <v>196125.16559999998</v>
      </c>
      <c r="ABI26" s="610">
        <f>AAG26+AAK26+AAO26+AAS26+AAW26+ABA26+ABE26</f>
        <v>0</v>
      </c>
      <c r="ABJ26" s="594">
        <f>ABI26/ABG26</f>
        <v>0</v>
      </c>
      <c r="ABK26" s="508">
        <f>'Proy 2022 vs 2019'!EM25*ABN$4</f>
        <v>27398.557199999999</v>
      </c>
      <c r="ABL26" s="508">
        <f>'Proy 2022 vs 2019'!EN25*ABN$4</f>
        <v>19178.990039999997</v>
      </c>
      <c r="ABM26" s="577"/>
      <c r="ABN26" s="578">
        <f>ABM26/ABK26</f>
        <v>0</v>
      </c>
      <c r="ABO26" s="508">
        <f>'Proy 2022 vs 2019'!EM25*ABR$4</f>
        <v>27398.557199999999</v>
      </c>
      <c r="ABP26" s="508">
        <f>'Proy 2022 vs 2019'!EN25*ABR$4</f>
        <v>19178.990039999997</v>
      </c>
      <c r="ABQ26" s="577"/>
      <c r="ABR26" s="578">
        <f>ABQ26/ABO26</f>
        <v>0</v>
      </c>
      <c r="ABS26" s="508">
        <f>'Proy 2022 vs 2019'!EM25*ABV$4</f>
        <v>27398.557199999999</v>
      </c>
      <c r="ABT26" s="508">
        <f>'Proy 2022 vs 2019'!EN25*ABV$4</f>
        <v>19178.990039999997</v>
      </c>
      <c r="ABU26" s="577"/>
      <c r="ABV26" s="578">
        <f>ABU26/ABS26</f>
        <v>0</v>
      </c>
      <c r="ABW26" s="508">
        <f>'Proy 2022 vs 2019'!EM25*ABZ$4</f>
        <v>27398.557199999999</v>
      </c>
      <c r="ABX26" s="508">
        <f>'Proy 2022 vs 2019'!EN25*ABZ$4</f>
        <v>19178.990039999997</v>
      </c>
      <c r="ABY26" s="577"/>
      <c r="ABZ26" s="578">
        <f>ABY26/ABW26</f>
        <v>0</v>
      </c>
      <c r="ACA26" s="508">
        <f>'Proy 2022 vs 2019'!EM25*ACD$4</f>
        <v>31964.983400000001</v>
      </c>
      <c r="ACB26" s="508">
        <f>'Proy 2022 vs 2019'!EN25*ACD$4</f>
        <v>22375.488379999999</v>
      </c>
      <c r="ACC26" s="577"/>
      <c r="ACD26" s="578">
        <f>ACC26/ACA26</f>
        <v>0</v>
      </c>
      <c r="ACE26" s="508">
        <f>'Proy 2022 vs 2019'!EM25*ACH$4</f>
        <v>36531.409599999999</v>
      </c>
      <c r="ACF26" s="508">
        <f>'Proy 2022 vs 2019'!EN25*ACH$4</f>
        <v>25571.986719999997</v>
      </c>
      <c r="ACG26" s="577"/>
      <c r="ACH26" s="578">
        <f>ACG26/ACE26</f>
        <v>0</v>
      </c>
      <c r="ACI26" s="508">
        <f>'Proy 2022 vs 2019'!EM25*ACL$4</f>
        <v>50230.688199999997</v>
      </c>
      <c r="ACJ26" s="508">
        <f>'Proy 2022 vs 2019'!EN25*ACL$4</f>
        <v>35161.481739999996</v>
      </c>
      <c r="ACK26" s="577"/>
      <c r="ACL26" s="578">
        <f>ACK26/ACI26</f>
        <v>0</v>
      </c>
      <c r="ACM26" s="492">
        <f>ABK26+ABO26+ABS26+ABW26+ACA26+ACE26+ACI26</f>
        <v>228321.31000000003</v>
      </c>
      <c r="ACN26" s="493">
        <f>ABL26+ABP26+ABT26+ABX26+ACB26+ACF26+ACJ26</f>
        <v>159824.91699999999</v>
      </c>
      <c r="ACO26" s="610">
        <f>ABM26+ABQ26+ABU26+ABY26+ACC26+ACG26+ACK26</f>
        <v>0</v>
      </c>
      <c r="ACP26" s="594">
        <f>ACO26/ACM26</f>
        <v>0</v>
      </c>
      <c r="ACQ26" s="508">
        <f>'Proy 2022 vs 2019'!ER25*ACT$4</f>
        <v>30759.261599999998</v>
      </c>
      <c r="ACR26" s="508">
        <f>'Proy 2022 vs 2019'!ES25*ACT$4</f>
        <v>21531.483119999997</v>
      </c>
      <c r="ACS26" s="577"/>
      <c r="ACT26" s="578">
        <f>ACS26/ACQ26</f>
        <v>0</v>
      </c>
      <c r="ACU26" s="508">
        <f>'Proy 2022 vs 2019'!ER25*ACX$4</f>
        <v>30759.261599999998</v>
      </c>
      <c r="ACV26" s="508">
        <f>'Proy 2022 vs 2019'!ES25*ACX$4</f>
        <v>21531.483119999997</v>
      </c>
      <c r="ACW26" s="577"/>
      <c r="ACX26" s="578">
        <f>ACW26/ACU26</f>
        <v>0</v>
      </c>
      <c r="ACY26" s="508">
        <f>'Proy 2022 vs 2019'!ER25*ADB$4</f>
        <v>30759.261599999998</v>
      </c>
      <c r="ACZ26" s="508">
        <f>'Proy 2022 vs 2019'!ES25*ADB$4</f>
        <v>21531.483119999997</v>
      </c>
      <c r="ADA26" s="577"/>
      <c r="ADB26" s="578">
        <f>ADA26/ACY26</f>
        <v>0</v>
      </c>
      <c r="ADC26" s="508">
        <f>'Proy 2022 vs 2019'!ER25*ADF$4</f>
        <v>30759.261599999998</v>
      </c>
      <c r="ADD26" s="508">
        <f>'Proy 2022 vs 2019'!ES25*ADF$4</f>
        <v>21531.483119999997</v>
      </c>
      <c r="ADE26" s="577"/>
      <c r="ADF26" s="578">
        <f>ADE26/ADC26</f>
        <v>0</v>
      </c>
      <c r="ADG26" s="508">
        <f>'Proy 2022 vs 2019'!ER25*ADJ$4</f>
        <v>35885.805200000003</v>
      </c>
      <c r="ADH26" s="508">
        <f>'Proy 2022 vs 2019'!ES25*ADJ$4</f>
        <v>25120.06364</v>
      </c>
      <c r="ADI26" s="577"/>
      <c r="ADJ26" s="578">
        <f>ADI26/ADG26</f>
        <v>0</v>
      </c>
      <c r="ADK26" s="508">
        <f>'Proy 2022 vs 2019'!ER25*ADN$4</f>
        <v>41012.3488</v>
      </c>
      <c r="ADL26" s="508">
        <f>'Proy 2022 vs 2019'!ES25*ADN$4</f>
        <v>28708.644159999996</v>
      </c>
      <c r="ADM26" s="577"/>
      <c r="ADN26" s="578">
        <f>ADM26/ADK26</f>
        <v>0</v>
      </c>
      <c r="ADO26" s="508">
        <f>'Proy 2022 vs 2019'!ER25*ADR$4</f>
        <v>56391.979599999999</v>
      </c>
      <c r="ADP26" s="508">
        <f>'Proy 2022 vs 2019'!ES25*ADR$4</f>
        <v>39474.385719999998</v>
      </c>
      <c r="ADQ26" s="577"/>
      <c r="ADR26" s="578">
        <f>ADQ26/ADO26</f>
        <v>0</v>
      </c>
      <c r="ADS26" s="492">
        <f>ACQ26+ACU26+ACY26+ADC26+ADG26+ADK26+ADO26</f>
        <v>256327.18</v>
      </c>
      <c r="ADT26" s="493">
        <f>ACR26+ACV26+ACZ26+ADD26+ADH26+ADL26+ADP26</f>
        <v>179429.02599999998</v>
      </c>
      <c r="ADU26" s="593">
        <f>ACS26+ACW26+ADA26+ADE26+ADI26+ADM26+ADQ26</f>
        <v>0</v>
      </c>
      <c r="ADV26" s="594">
        <f>ADU26/ADS26</f>
        <v>0</v>
      </c>
      <c r="ADW26" s="508">
        <f>'Proy 2022 vs 2019'!EW25*ADZ$4</f>
        <v>28593.0072</v>
      </c>
      <c r="ADX26" s="508">
        <f>'Proy 2022 vs 2019'!EX25*ADZ$4</f>
        <v>20015.105039999999</v>
      </c>
      <c r="ADY26" s="577"/>
      <c r="ADZ26" s="578">
        <f>ADY26/ADW26</f>
        <v>0</v>
      </c>
      <c r="AEA26" s="508">
        <f>'Proy 2022 vs 2019'!EW25*AED$4</f>
        <v>28593.0072</v>
      </c>
      <c r="AEB26" s="508">
        <f>'Proy 2022 vs 2019'!EX25*AED$4</f>
        <v>20015.105039999999</v>
      </c>
      <c r="AEC26" s="577"/>
      <c r="AED26" s="578">
        <f>AEC26/AEA26</f>
        <v>0</v>
      </c>
      <c r="AEE26" s="508">
        <f>'Proy 2022 vs 2019'!EW25*AEH$4</f>
        <v>28593.0072</v>
      </c>
      <c r="AEF26" s="508">
        <f>'Proy 2022 vs 2019'!EX25*AEH$4</f>
        <v>20015.105039999999</v>
      </c>
      <c r="AEG26" s="577"/>
      <c r="AEH26" s="578">
        <f>AEG26/AEE26</f>
        <v>0</v>
      </c>
      <c r="AEI26" s="508">
        <f>'Proy 2022 vs 2019'!EW25*AEL$4</f>
        <v>28593.0072</v>
      </c>
      <c r="AEJ26" s="508">
        <f>'Proy 2022 vs 2019'!EX25*AEL$4</f>
        <v>20015.105039999999</v>
      </c>
      <c r="AEK26" s="577"/>
      <c r="AEL26" s="578">
        <f>AEK26/AEI26</f>
        <v>0</v>
      </c>
      <c r="AEM26" s="508">
        <f>'Proy 2022 vs 2019'!EW25*AEP$4</f>
        <v>33358.508400000006</v>
      </c>
      <c r="AEN26" s="508">
        <f>'Proy 2022 vs 2019'!EX25*AEP$4</f>
        <v>23350.955880000001</v>
      </c>
      <c r="AEO26" s="577"/>
      <c r="AEP26" s="578">
        <f>AEO26/AEM26</f>
        <v>0</v>
      </c>
      <c r="AEQ26" s="508">
        <f>'Proy 2022 vs 2019'!EW25*AET$4</f>
        <v>38124.009599999998</v>
      </c>
      <c r="AER26" s="508">
        <f>'Proy 2022 vs 2019'!EX25*AET$4</f>
        <v>26686.806719999997</v>
      </c>
      <c r="AES26" s="577"/>
      <c r="AET26" s="578">
        <f>AES26/AEQ26</f>
        <v>0</v>
      </c>
      <c r="AEU26" s="508">
        <f>'Proy 2022 vs 2019'!EW25*AEX$4</f>
        <v>52420.513200000001</v>
      </c>
      <c r="AEV26" s="508">
        <f>'Proy 2022 vs 2019'!EX25*AEX$4</f>
        <v>36694.359239999998</v>
      </c>
      <c r="AEW26" s="577"/>
      <c r="AEX26" s="578">
        <f>AEW26/AEU26</f>
        <v>0</v>
      </c>
      <c r="AEY26" s="492">
        <f>ADW26+AEA26+AEE26+AEI26+AEM26+AEQ26+AEU26</f>
        <v>238275.06</v>
      </c>
      <c r="AEZ26" s="493">
        <f>ADX26+AEB26+AEF26+AEJ26+AEN26+AER26+AEV26</f>
        <v>166792.54199999999</v>
      </c>
      <c r="AFA26" s="593">
        <f>ADY26+AEC26+AEG26+AEK26+AEO26+AES26+AEW26</f>
        <v>0</v>
      </c>
      <c r="AFB26" s="594">
        <f>AFA26/AEY26</f>
        <v>0</v>
      </c>
      <c r="AFC26" s="508">
        <f>'Proy 2022 vs 2019'!FG25*AFF$4</f>
        <v>24762.326399999998</v>
      </c>
      <c r="AFD26" s="508">
        <f>'Proy 2022 vs 2019'!FH25*AFF$4</f>
        <v>21543.223967999998</v>
      </c>
      <c r="AFE26" s="612"/>
      <c r="AFF26" s="578">
        <f>AFE26/AFC26</f>
        <v>0</v>
      </c>
      <c r="AFG26" s="508">
        <f>'Proy 2022 vs 2019'!FG25*AFJ$4</f>
        <v>24762.326399999998</v>
      </c>
      <c r="AFH26" s="508">
        <f>'Proy 2022 vs 2019'!FH25*AFJ$4</f>
        <v>21543.223967999998</v>
      </c>
      <c r="AFI26" s="577"/>
      <c r="AFJ26" s="578">
        <f>AFI26/AFG26</f>
        <v>0</v>
      </c>
      <c r="AFK26" s="508">
        <f>'Proy 2022 vs 2019'!FG25*AFN$4</f>
        <v>24762.326399999998</v>
      </c>
      <c r="AFL26" s="508">
        <f>'Proy 2022 vs 2019'!FH25*AFN$4</f>
        <v>21543.223967999998</v>
      </c>
      <c r="AFM26" s="577"/>
      <c r="AFN26" s="578">
        <f>AFM26/AFK26</f>
        <v>0</v>
      </c>
      <c r="AFO26" s="508">
        <f>'Proy 2022 vs 2019'!FG25*AFR$4</f>
        <v>24762.326399999998</v>
      </c>
      <c r="AFP26" s="508">
        <f>'Proy 2022 vs 2019'!FH25*AFR$4</f>
        <v>21543.223967999998</v>
      </c>
      <c r="AFQ26" s="577"/>
      <c r="AFR26" s="578">
        <f>AFQ26/AFO26</f>
        <v>0</v>
      </c>
      <c r="AFS26" s="508">
        <f>'Proy 2022 vs 2019'!FG25*AFV$4</f>
        <v>28889.380800000003</v>
      </c>
      <c r="AFT26" s="508">
        <f>'Proy 2022 vs 2019'!FH25*AFV$4</f>
        <v>25133.761296000001</v>
      </c>
      <c r="AFU26" s="577"/>
      <c r="AFV26" s="578">
        <f>AFU26/AFS26</f>
        <v>0</v>
      </c>
      <c r="AFW26" s="508">
        <f>'Proy 2022 vs 2019'!FG25*AFZ$4</f>
        <v>33016.4352</v>
      </c>
      <c r="AFX26" s="508">
        <f>'Proy 2022 vs 2019'!FH25*AFZ$4</f>
        <v>28724.298623999999</v>
      </c>
      <c r="AFY26" s="577"/>
      <c r="AFZ26" s="578">
        <f>AFY26/AFW26</f>
        <v>0</v>
      </c>
      <c r="AGA26" s="508">
        <f>'Proy 2022 vs 2019'!FG25*AGD$4</f>
        <v>45397.598400000003</v>
      </c>
      <c r="AGB26" s="508">
        <f>'Proy 2022 vs 2019'!FH25*AGD$4</f>
        <v>39495.910607999998</v>
      </c>
      <c r="AGC26" s="577"/>
      <c r="AGD26" s="578">
        <f>AGC26/AGA26</f>
        <v>0</v>
      </c>
      <c r="AGE26" s="492">
        <f>AFC26+AFG26+AFK26+AFO26+AFS26+AFW26+AGA26</f>
        <v>206352.71999999997</v>
      </c>
      <c r="AGF26" s="493">
        <f>AFD26+AFH26+AFL26+AFP26+AFT26+AFX26+AGB26</f>
        <v>179526.8664</v>
      </c>
      <c r="AGG26" s="637">
        <f>AFE26+AFI26+AFM26+AFQ26+AFU26+AFY26+AGC26</f>
        <v>0</v>
      </c>
      <c r="AGH26" s="641">
        <f>AGG26/AGE26</f>
        <v>0</v>
      </c>
      <c r="AGI26" s="508">
        <f>'Proy 2022 vs 2019'!FL25*AGL$4</f>
        <v>24748.853999999999</v>
      </c>
      <c r="AGJ26" s="508">
        <f>'Proy 2022 vs 2019'!FM25*AGL$4</f>
        <v>21531.502980000001</v>
      </c>
      <c r="AGK26" s="577"/>
      <c r="AGL26" s="578">
        <f>AGK26/AGI26</f>
        <v>0</v>
      </c>
      <c r="AGM26" s="508">
        <f>'Proy 2022 vs 2019'!FL25*AGP$4</f>
        <v>24748.853999999999</v>
      </c>
      <c r="AGN26" s="508">
        <f>'Proy 2022 vs 2019'!FM25*AGP$4</f>
        <v>21531.502980000001</v>
      </c>
      <c r="AGO26" s="577"/>
      <c r="AGP26" s="578">
        <f>AGO26/AGM26</f>
        <v>0</v>
      </c>
      <c r="AGQ26" s="508">
        <f>'Proy 2022 vs 2019'!FL25*AGT$4</f>
        <v>24748.853999999999</v>
      </c>
      <c r="AGR26" s="508">
        <f>'Proy 2022 vs 2019'!FM25*AGT$4</f>
        <v>21531.502980000001</v>
      </c>
      <c r="AGS26" s="577"/>
      <c r="AGT26" s="578">
        <f>AGS26/AGQ26</f>
        <v>0</v>
      </c>
      <c r="AGU26" s="508">
        <f>'Proy 2022 vs 2019'!FL25*AGX$4</f>
        <v>24748.853999999999</v>
      </c>
      <c r="AGV26" s="508">
        <f>'Proy 2022 vs 2019'!FM25*AGX$4</f>
        <v>21531.502980000001</v>
      </c>
      <c r="AGW26" s="577"/>
      <c r="AGX26" s="578">
        <f>AGW26/AGU26</f>
        <v>0</v>
      </c>
      <c r="AGY26" s="508">
        <f>'Proy 2022 vs 2019'!FL25*AHB$4</f>
        <v>28873.663000000004</v>
      </c>
      <c r="AGZ26" s="508">
        <f>'Proy 2022 vs 2019'!FM25*AHB$4</f>
        <v>25120.086810000004</v>
      </c>
      <c r="AHA26" s="577"/>
      <c r="AHB26" s="578">
        <f>AHA26/AGY26</f>
        <v>0</v>
      </c>
      <c r="AHC26" s="508">
        <f>'Proy 2022 vs 2019'!FL25*AHF$4</f>
        <v>32998.472000000002</v>
      </c>
      <c r="AHD26" s="508">
        <f>'Proy 2022 vs 2019'!FM25*AHF$4</f>
        <v>28708.670640000004</v>
      </c>
      <c r="AHE26" s="577"/>
      <c r="AHF26" s="578">
        <f>AHE26/AHC26</f>
        <v>0</v>
      </c>
      <c r="AHG26" s="508">
        <f>'Proy 2022 vs 2019'!FL25*AHJ$4</f>
        <v>45372.899000000005</v>
      </c>
      <c r="AHH26" s="508">
        <f>'Proy 2022 vs 2019'!FM25*AHJ$4</f>
        <v>39474.422130000006</v>
      </c>
      <c r="AHI26" s="577"/>
      <c r="AHJ26" s="578">
        <f>AHI26/AHG26</f>
        <v>0</v>
      </c>
      <c r="AHK26" s="492">
        <f>AGI26+AGM26+AGQ26+AGU26+AGY26+AHC26+AHG26</f>
        <v>206240.45</v>
      </c>
      <c r="AHL26" s="493">
        <f>AGJ26+AGN26+AGR26+AGV26+AGZ26+AHD26+AHH26</f>
        <v>179429.19150000002</v>
      </c>
      <c r="AHM26" s="645">
        <f>AGK26+AGO26+AGS26+AGW26+AHA26+AHE26+AHI26</f>
        <v>0</v>
      </c>
      <c r="AHN26" s="641">
        <f>AHM26/AHK26</f>
        <v>0</v>
      </c>
      <c r="AHO26" s="508">
        <f>'Proy 2022 vs 2019'!FQ25*AHR$4</f>
        <v>23437.286400000001</v>
      </c>
      <c r="AHP26" s="508">
        <f>'Proy 2022 vs 2019'!FR25*AHR$4</f>
        <v>20390.439167999997</v>
      </c>
      <c r="AHQ26" s="577"/>
      <c r="AHR26" s="578">
        <f>AHQ26/AHO26</f>
        <v>0</v>
      </c>
      <c r="AHS26" s="508">
        <f>'Proy 2022 vs 2019'!FQ25*AHV$4</f>
        <v>23437.286400000001</v>
      </c>
      <c r="AHT26" s="508">
        <f>'Proy 2022 vs 2019'!FR25*AHV$4</f>
        <v>20390.439167999997</v>
      </c>
      <c r="AHU26" s="577"/>
      <c r="AHV26" s="578">
        <f>AHU26/AHS26</f>
        <v>0</v>
      </c>
      <c r="AHW26" s="508">
        <f>'Proy 2022 vs 2019'!FQ25*AHZ$4</f>
        <v>23437.286400000001</v>
      </c>
      <c r="AHX26" s="508">
        <f>'Proy 2022 vs 2019'!FR25*AHZ$4</f>
        <v>20390.439167999997</v>
      </c>
      <c r="AHY26" s="577"/>
      <c r="AHZ26" s="578">
        <f>AHY26/AHW26</f>
        <v>0</v>
      </c>
      <c r="AIA26" s="508">
        <f>'Proy 2022 vs 2019'!FQ25*AID$4</f>
        <v>23437.286400000001</v>
      </c>
      <c r="AIB26" s="508">
        <f>'Proy 2022 vs 2019'!FR25*AID$4</f>
        <v>20390.439167999997</v>
      </c>
      <c r="AIC26" s="577"/>
      <c r="AID26" s="578">
        <f>AIC26/AIA26</f>
        <v>0</v>
      </c>
      <c r="AIE26" s="508">
        <f>'Proy 2022 vs 2019'!FQ25*AIH$4</f>
        <v>27343.500800000002</v>
      </c>
      <c r="AIF26" s="508">
        <f>'Proy 2022 vs 2019'!FR25*AIH$4</f>
        <v>23788.845696</v>
      </c>
      <c r="AIG26" s="577"/>
      <c r="AIH26" s="578">
        <f>AIG26/AIE26</f>
        <v>0</v>
      </c>
      <c r="AII26" s="508">
        <f>'Proy 2022 vs 2019'!FQ25*AIL$4</f>
        <v>31249.715200000002</v>
      </c>
      <c r="AIJ26" s="508">
        <f>'Proy 2022 vs 2019'!FR25*AIL$4</f>
        <v>27187.252224</v>
      </c>
      <c r="AIK26" s="577"/>
      <c r="AIL26" s="578">
        <f>AIK26/AII26</f>
        <v>0</v>
      </c>
      <c r="AIM26" s="508">
        <f>'Proy 2022 vs 2019'!FQ25*AIP$4</f>
        <v>42968.358399999997</v>
      </c>
      <c r="AIN26" s="508">
        <f>'Proy 2022 vs 2019'!FR25*AIP$4</f>
        <v>37382.471807999995</v>
      </c>
      <c r="AIO26" s="577"/>
      <c r="AIP26" s="578">
        <f>AIO26/AIM26</f>
        <v>0</v>
      </c>
      <c r="AIQ26" s="492">
        <f>AHO26+AHS26+AHW26+AIA26+AIE26+AII26+AIM26</f>
        <v>195310.72</v>
      </c>
      <c r="AIR26" s="493">
        <f>AHP26+AHT26+AHX26+AIB26+AIF26+AIJ26+AIN26</f>
        <v>169920.32639999999</v>
      </c>
      <c r="AIS26" s="645">
        <f>AHQ26+AHU26+AHY26+AIC26+AIG26+AIK26+AIO26</f>
        <v>0</v>
      </c>
      <c r="AIT26" s="641">
        <f>AIS26/AIQ26</f>
        <v>0</v>
      </c>
      <c r="AIU26" s="508">
        <f>'Proy 2022 vs 2019'!FV25*AIX$4</f>
        <v>21740.972399999999</v>
      </c>
      <c r="AIV26" s="508">
        <f>'Proy 2022 vs 2019'!FW25*AIX$4</f>
        <v>18914.645987999997</v>
      </c>
      <c r="AIW26" s="577"/>
      <c r="AIX26" s="578">
        <f>AIW26/AIU26</f>
        <v>0</v>
      </c>
      <c r="AIY26" s="508">
        <f>'Proy 2022 vs 2019'!FV25*AJB$4</f>
        <v>21740.972399999999</v>
      </c>
      <c r="AIZ26" s="508">
        <f>'Proy 2022 vs 2019'!FW25*AJB$4</f>
        <v>18914.645987999997</v>
      </c>
      <c r="AJA26" s="577"/>
      <c r="AJB26" s="578">
        <f>AJA26/AIY26</f>
        <v>0</v>
      </c>
      <c r="AJC26" s="508">
        <f>'Proy 2022 vs 2019'!FV25*AJF$4</f>
        <v>21740.972399999999</v>
      </c>
      <c r="AJD26" s="508">
        <f>'Proy 2022 vs 2019'!FW25*AJF$4</f>
        <v>18914.645987999997</v>
      </c>
      <c r="AJE26" s="577"/>
      <c r="AJF26" s="578">
        <f>AJE26/AJC26</f>
        <v>0</v>
      </c>
      <c r="AJG26" s="508">
        <f>'Proy 2022 vs 2019'!FV25*AJJ$4</f>
        <v>21740.972399999999</v>
      </c>
      <c r="AJH26" s="508">
        <f>'Proy 2022 vs 2019'!FW25*AJJ$4</f>
        <v>18914.645987999997</v>
      </c>
      <c r="AJI26" s="577"/>
      <c r="AJJ26" s="578">
        <f>AJI26/AJG26</f>
        <v>0</v>
      </c>
      <c r="AJK26" s="508">
        <f>'Proy 2022 vs 2019'!FV25*AJN$4</f>
        <v>25364.467800000002</v>
      </c>
      <c r="AJL26" s="508">
        <f>'Proy 2022 vs 2019'!FW25*AJN$4</f>
        <v>22067.086985999998</v>
      </c>
      <c r="AJM26" s="577"/>
      <c r="AJN26" s="578">
        <f>AJM26/AJK26</f>
        <v>0</v>
      </c>
      <c r="AJO26" s="508">
        <f>'Proy 2022 vs 2019'!FV25*AJR$4</f>
        <v>28987.963199999998</v>
      </c>
      <c r="AJP26" s="508">
        <f>'Proy 2022 vs 2019'!FW25*AJR$4</f>
        <v>25219.527983999997</v>
      </c>
      <c r="AJQ26" s="577"/>
      <c r="AJR26" s="578">
        <f>AJQ26/AJO26</f>
        <v>0</v>
      </c>
      <c r="AJS26" s="508">
        <f>'Proy 2022 vs 2019'!FV25*AJV$4</f>
        <v>39858.449399999998</v>
      </c>
      <c r="AJT26" s="508">
        <f>'Proy 2022 vs 2019'!FW25*AJV$4</f>
        <v>34676.850977999995</v>
      </c>
      <c r="AJU26" s="577"/>
      <c r="AJV26" s="578">
        <f>AJU26/AJS26</f>
        <v>0</v>
      </c>
      <c r="AJW26" s="492">
        <f>AIU26+AIY26+AJC26+AJG26+AJK26+AJO26+AJS26</f>
        <v>181174.76999999996</v>
      </c>
      <c r="AJX26" s="493">
        <f>AIV26+AIZ26+AJD26+AJH26+AJL26+AJP26+AJT26</f>
        <v>157622.04989999998</v>
      </c>
      <c r="AJY26" s="650">
        <f>AIW26+AJA26+AJE26+AJI26+AJM26+AJQ26+AJU26</f>
        <v>0</v>
      </c>
      <c r="AJZ26" s="641">
        <f>AJY26/AJW26</f>
        <v>0</v>
      </c>
      <c r="AKA26" s="508"/>
      <c r="AKB26" s="508"/>
      <c r="AKC26" s="612"/>
      <c r="AKD26" s="578" t="e">
        <f>AKC26/AKA26</f>
        <v>#DIV/0!</v>
      </c>
      <c r="AKE26" s="508">
        <v>19189.783199999998</v>
      </c>
      <c r="AKF26" s="508">
        <v>19573.578863999999</v>
      </c>
      <c r="AKG26" s="577"/>
      <c r="AKH26" s="578">
        <f>AKG26/AKE26</f>
        <v>0</v>
      </c>
      <c r="AKI26" s="508">
        <v>19189.783199999998</v>
      </c>
      <c r="AKJ26" s="508">
        <v>19573.578863999999</v>
      </c>
      <c r="AKK26" s="577"/>
      <c r="AKL26" s="578">
        <f>AKK26/AKI26</f>
        <v>0</v>
      </c>
      <c r="AKM26" s="508">
        <v>19189.783199999998</v>
      </c>
      <c r="AKN26" s="508">
        <v>19573.578863999999</v>
      </c>
      <c r="AKO26" s="577"/>
      <c r="AKP26" s="578">
        <f>AKO26/AKM26</f>
        <v>0</v>
      </c>
      <c r="AKQ26" s="508">
        <v>22388.080399999999</v>
      </c>
      <c r="AKR26" s="508">
        <v>22835.842008</v>
      </c>
      <c r="AKS26" s="577"/>
      <c r="AKT26" s="578">
        <f>AKS26/AKQ26</f>
        <v>0</v>
      </c>
      <c r="AKU26" s="508">
        <v>25586.3776</v>
      </c>
      <c r="AKV26" s="508">
        <v>26098.105152</v>
      </c>
      <c r="AKW26" s="577"/>
      <c r="AKX26" s="578">
        <f>AKW26/AKU26</f>
        <v>0</v>
      </c>
      <c r="AKY26" s="508">
        <v>35181.269199999995</v>
      </c>
      <c r="AKZ26" s="508">
        <v>35884.894583999994</v>
      </c>
      <c r="ALA26" s="577"/>
      <c r="ALB26" s="578">
        <f>ALA26/AKY26</f>
        <v>0</v>
      </c>
      <c r="ALC26" s="492">
        <f>AKA26+AKE26+AKI26+AKM26+AKQ26+AKU26+AKY26</f>
        <v>140725.07679999998</v>
      </c>
      <c r="ALD26" s="493">
        <f>AKB26+AKF26+AKJ26+AKN26+AKR26+AKV26+AKZ26</f>
        <v>143539.57833600001</v>
      </c>
      <c r="ALE26" s="670">
        <f>AKC26+AKG26+AKK26+AKO26+AKS26+AKW26+ALA26</f>
        <v>0</v>
      </c>
      <c r="ALF26" s="667">
        <f>ALE26/ALC26</f>
        <v>0</v>
      </c>
      <c r="ALG26" s="508">
        <v>19068.871200000001</v>
      </c>
      <c r="ALH26" s="508">
        <v>19450.248624</v>
      </c>
      <c r="ALI26" s="577"/>
      <c r="ALJ26" s="578">
        <f>ALI26/ALG26</f>
        <v>0</v>
      </c>
      <c r="ALK26" s="508">
        <v>19068.871200000001</v>
      </c>
      <c r="ALL26" s="508">
        <v>19450.248624</v>
      </c>
      <c r="ALM26" s="577"/>
      <c r="ALN26" s="578">
        <f>ALM26/ALK26</f>
        <v>0</v>
      </c>
      <c r="ALO26" s="508">
        <v>19068.871200000001</v>
      </c>
      <c r="ALP26" s="508">
        <v>19450.248624</v>
      </c>
      <c r="ALQ26" s="577"/>
      <c r="ALR26" s="578">
        <f>ALQ26/ALO26</f>
        <v>0</v>
      </c>
      <c r="ALS26" s="508">
        <v>19068.871200000001</v>
      </c>
      <c r="ALT26" s="508">
        <v>19450.248624</v>
      </c>
      <c r="ALU26" s="577"/>
      <c r="ALV26" s="578">
        <f>ALU26/ALS26</f>
        <v>0</v>
      </c>
      <c r="ALW26" s="508">
        <v>22247.016400000004</v>
      </c>
      <c r="ALX26" s="508">
        <v>22691.956728000005</v>
      </c>
      <c r="ALY26" s="577"/>
      <c r="ALZ26" s="578">
        <f>ALY26/ALW26</f>
        <v>0</v>
      </c>
      <c r="AMA26" s="508">
        <v>25425.161600000003</v>
      </c>
      <c r="AMB26" s="508">
        <v>25933.664832000002</v>
      </c>
      <c r="AMC26" s="577"/>
      <c r="AMD26" s="578">
        <f>AMC26/AMA26</f>
        <v>0</v>
      </c>
      <c r="AME26" s="508">
        <v>34959.597200000004</v>
      </c>
      <c r="AMF26" s="508">
        <v>35658.789144000002</v>
      </c>
      <c r="AMG26" s="577"/>
      <c r="AMH26" s="578">
        <f>AMG26/AME26</f>
        <v>0</v>
      </c>
      <c r="AMI26" s="492">
        <f>ALG26+ALK26+ALO26+ALS26+ALW26+AMA26+AME26</f>
        <v>158907.26</v>
      </c>
      <c r="AMJ26" s="493">
        <f>ALH26+ALL26+ALP26+ALT26+ALX26+AMB26+AMF26</f>
        <v>162085.40520000001</v>
      </c>
      <c r="AMK26" s="673">
        <f>ALI26+ALM26+ALQ26+ALU26+ALY26+AMC26+AMG26</f>
        <v>0</v>
      </c>
      <c r="AML26" s="667">
        <f>AMK26/AMI26</f>
        <v>0</v>
      </c>
      <c r="AMM26" s="508">
        <v>19493.045999999998</v>
      </c>
      <c r="AMN26" s="508">
        <v>19882.906920000001</v>
      </c>
      <c r="AMO26" s="577"/>
      <c r="AMP26" s="578">
        <f>AMO26/AMM26</f>
        <v>0</v>
      </c>
      <c r="AMQ26" s="508">
        <v>19493.045999999998</v>
      </c>
      <c r="AMR26" s="508">
        <v>19882.906920000001</v>
      </c>
      <c r="AMS26" s="577"/>
      <c r="AMT26" s="578">
        <f>AMS26/AMQ26</f>
        <v>0</v>
      </c>
      <c r="AMU26" s="508">
        <v>19493.045999999998</v>
      </c>
      <c r="AMV26" s="508">
        <v>19882.906920000001</v>
      </c>
      <c r="AMW26" s="577"/>
      <c r="AMX26" s="578">
        <f>AMW26/AMU26</f>
        <v>0</v>
      </c>
      <c r="AMY26" s="508">
        <v>19493.045999999998</v>
      </c>
      <c r="AMZ26" s="508">
        <v>19882.906920000001</v>
      </c>
      <c r="ANA26" s="577"/>
      <c r="ANB26" s="578">
        <f>ANA26/AMY26</f>
        <v>0</v>
      </c>
      <c r="ANC26" s="508">
        <v>22741.886999999999</v>
      </c>
      <c r="AND26" s="508">
        <v>23196.724740000001</v>
      </c>
      <c r="ANE26" s="577"/>
      <c r="ANF26" s="578">
        <f>ANE26/ANC26</f>
        <v>0</v>
      </c>
      <c r="ANG26" s="508">
        <v>25990.727999999999</v>
      </c>
      <c r="ANH26" s="508">
        <v>26510.542560000002</v>
      </c>
      <c r="ANI26" s="577"/>
      <c r="ANJ26" s="578">
        <f>ANI26/ANG26</f>
        <v>0</v>
      </c>
      <c r="ANK26" s="508">
        <v>35737.250999999997</v>
      </c>
      <c r="ANL26" s="508">
        <v>36451.996019999999</v>
      </c>
      <c r="ANM26" s="577"/>
      <c r="ANN26" s="578">
        <f>ANM26/ANK26</f>
        <v>0</v>
      </c>
      <c r="ANO26" s="492">
        <f>AMM26+AMQ26+AMU26+AMY26+ANC26+ANG26+ANK26</f>
        <v>162442.04999999999</v>
      </c>
      <c r="ANP26" s="493">
        <f>AMN26+AMR26+AMV26+AMZ26+AND26+ANH26+ANL26</f>
        <v>165690.891</v>
      </c>
      <c r="ANQ26" s="673">
        <f>AMO26+AMS26+AMW26+ANA26+ANE26+ANI26+ANM26</f>
        <v>0</v>
      </c>
      <c r="ANR26" s="667">
        <f>ANQ26/ANO26</f>
        <v>0</v>
      </c>
      <c r="ANS26" s="508">
        <f>'Proy 2022 vs 2019'!GU25*ANV$4</f>
        <v>18804.932399999998</v>
      </c>
      <c r="ANT26" s="508">
        <f>'Proy 2022 vs 2019'!GV25*ANV$4</f>
        <v>17864.685779999996</v>
      </c>
      <c r="ANU26" s="577"/>
      <c r="ANV26" s="578">
        <f>ANU26/ANS26</f>
        <v>0</v>
      </c>
      <c r="ANW26" s="508">
        <f>'Proy 2022 vs 2019'!GU25*ANZ$4</f>
        <v>18804.932399999998</v>
      </c>
      <c r="ANX26" s="508">
        <f>'Proy 2022 vs 2019'!GV25*ANZ$4</f>
        <v>17864.685779999996</v>
      </c>
      <c r="ANY26" s="577"/>
      <c r="ANZ26" s="578">
        <f>ANY26/ANW26</f>
        <v>0</v>
      </c>
      <c r="AOA26" s="508">
        <f>'Proy 2022 vs 2019'!GU25*AOD$4</f>
        <v>18804.932399999998</v>
      </c>
      <c r="AOB26" s="508">
        <f>'Proy 2022 vs 2019'!GV25*AOD$4</f>
        <v>17864.685779999996</v>
      </c>
      <c r="AOC26" s="577"/>
      <c r="AOD26" s="578">
        <f>AOC26/AOA26</f>
        <v>0</v>
      </c>
      <c r="AOE26" s="508">
        <f>'Proy 2022 vs 2019'!GU25*AOH$4</f>
        <v>18804.932399999998</v>
      </c>
      <c r="AOF26" s="508">
        <f>'Proy 2022 vs 2019'!GV25*AOH$4</f>
        <v>17864.685779999996</v>
      </c>
      <c r="AOG26" s="577"/>
      <c r="AOH26" s="578">
        <f>AOG26/AOE26</f>
        <v>0</v>
      </c>
      <c r="AOI26" s="508">
        <f>'Proy 2022 vs 2019'!GU25*AOL$4</f>
        <v>21939.087800000001</v>
      </c>
      <c r="AOJ26" s="508">
        <f>'Proy 2022 vs 2019'!GV25*AOL$4</f>
        <v>20842.133410000002</v>
      </c>
      <c r="AOK26" s="577"/>
      <c r="AOL26" s="578">
        <f>AOK26/AOI26</f>
        <v>0</v>
      </c>
      <c r="AOM26" s="508">
        <f>'Proy 2022 vs 2019'!GU25*AOP$4</f>
        <v>25073.243199999997</v>
      </c>
      <c r="AON26" s="508">
        <f>'Proy 2022 vs 2019'!GV25*AOP$4</f>
        <v>23819.581039999997</v>
      </c>
      <c r="AOO26" s="577"/>
      <c r="AOP26" s="578">
        <f>AOO26/AOM26</f>
        <v>0</v>
      </c>
      <c r="AOQ26" s="508">
        <f>'Proy 2022 vs 2019'!GU25*AOT$4</f>
        <v>34475.7094</v>
      </c>
      <c r="AOR26" s="508">
        <f>'Proy 2022 vs 2019'!GV25*AOT$4</f>
        <v>32751.923929999997</v>
      </c>
      <c r="AOS26" s="577"/>
      <c r="AOT26" s="578">
        <f>AOS26/AOQ26</f>
        <v>0</v>
      </c>
      <c r="AOU26" s="492">
        <f>ANS26+ANW26+AOA26+AOE26+AOI26+AOM26+AOQ26</f>
        <v>156707.76999999999</v>
      </c>
      <c r="AOV26" s="493">
        <f>ANT26+ANX26+AOB26+AOF26+AOJ26+AON26+AOR26</f>
        <v>148872.38149999996</v>
      </c>
      <c r="AOW26" s="666">
        <f>ANU26+ANY26+AOC26+AOG26+AOK26+AOO26+AOS26</f>
        <v>0</v>
      </c>
      <c r="AOX26" s="667">
        <f>AOW26/AOU26</f>
        <v>0</v>
      </c>
      <c r="AOY26" s="508">
        <f>'Proy 2022 vs 2019'!HE25*APB$4</f>
        <v>20052.239999999998</v>
      </c>
      <c r="AOZ26" s="508">
        <f>'Proy 2022 vs 2019'!HF25*APB$4</f>
        <v>19049.627999999997</v>
      </c>
      <c r="APA26" s="612"/>
      <c r="APB26" s="578">
        <f>APA26/AOY26</f>
        <v>0</v>
      </c>
      <c r="APC26" s="508">
        <f>'Proy 2022 vs 2019'!HE25*APF$4</f>
        <v>20052.239999999998</v>
      </c>
      <c r="APD26" s="508">
        <f>'Proy 2022 vs 2019'!HF25*APF$4</f>
        <v>19049.627999999997</v>
      </c>
      <c r="APE26" s="612"/>
      <c r="APF26" s="578">
        <f>APE26/APC26</f>
        <v>0</v>
      </c>
      <c r="APG26" s="508">
        <f>'Proy 2022 vs 2019'!HE25*APJ$4</f>
        <v>20052.239999999998</v>
      </c>
      <c r="APH26" s="508">
        <f>'Proy 2022 vs 2019'!HF25*APJ$4</f>
        <v>19049.627999999997</v>
      </c>
      <c r="API26" s="612"/>
      <c r="APJ26" s="578">
        <f>API26/APG26</f>
        <v>0</v>
      </c>
      <c r="APK26" s="508">
        <f>'Proy 2022 vs 2019'!HE25*APN$4</f>
        <v>20052.239999999998</v>
      </c>
      <c r="APL26" s="508">
        <f>'Proy 2022 vs 2019'!HF25*APN$4</f>
        <v>19049.627999999997</v>
      </c>
      <c r="APM26" s="612"/>
      <c r="APN26" s="578">
        <f>APM26/APK26</f>
        <v>0</v>
      </c>
      <c r="APO26" s="508">
        <f>'Proy 2022 vs 2019'!HE25*APR$4</f>
        <v>23394.280000000002</v>
      </c>
      <c r="APP26" s="508">
        <f>'Proy 2022 vs 2019'!HF25*APR$4</f>
        <v>22224.566000000003</v>
      </c>
      <c r="APQ26" s="612"/>
      <c r="APR26" s="578">
        <f>APQ26/APO26</f>
        <v>0</v>
      </c>
      <c r="APS26" s="508">
        <f>'Proy 2022 vs 2019'!HE25*APV$4</f>
        <v>26736.32</v>
      </c>
      <c r="APT26" s="508">
        <f>'Proy 2022 vs 2019'!HF25*APV$4</f>
        <v>25399.504000000001</v>
      </c>
      <c r="APU26" s="612"/>
      <c r="APV26" s="578">
        <f>APU26/APS26</f>
        <v>0</v>
      </c>
      <c r="APW26" s="508">
        <f>'Proy 2022 vs 2019'!HE25*APZ$4</f>
        <v>36762.44</v>
      </c>
      <c r="APX26" s="508">
        <f>'Proy 2022 vs 2019'!HF25*APZ$4</f>
        <v>34924.317999999999</v>
      </c>
      <c r="APY26" s="612"/>
      <c r="APZ26" s="578">
        <f>APY26/APW26</f>
        <v>0</v>
      </c>
      <c r="AQA26" s="492">
        <f>AOY26+APC26+APG26+APK26+APO26+APS26+APW26</f>
        <v>167102</v>
      </c>
      <c r="AQB26" s="493">
        <f>AOZ26+APD26+APH26+APL26+APP26+APT26+APX26</f>
        <v>158746.9</v>
      </c>
      <c r="AQC26" s="607">
        <f>APA26+APE26+API26+APM26+APQ26+APU26+APY26</f>
        <v>0</v>
      </c>
      <c r="AQD26" s="594">
        <f>AQC26/AQA26</f>
        <v>0</v>
      </c>
      <c r="AQE26" s="508">
        <f>'Proy 2022 vs 2019'!HJ25*AQH$4</f>
        <v>17168.860799999999</v>
      </c>
      <c r="AQF26" s="508">
        <f>'Proy 2022 vs 2019'!HK25*AQH$4</f>
        <v>16310.417759999998</v>
      </c>
      <c r="AQG26" s="577"/>
      <c r="AQH26" s="578">
        <f>AQG26/AQE26</f>
        <v>0</v>
      </c>
      <c r="AQI26" s="508">
        <f>'Proy 2022 vs 2019'!HJ25*AQL$4</f>
        <v>17168.860799999999</v>
      </c>
      <c r="AQJ26" s="508">
        <f>'Proy 2022 vs 2019'!HK25*AQL$4</f>
        <v>16310.417759999998</v>
      </c>
      <c r="AQK26" s="577"/>
      <c r="AQL26" s="578">
        <f>AQK26/AQI26</f>
        <v>0</v>
      </c>
      <c r="AQM26" s="508">
        <f>'Proy 2022 vs 2019'!HJ25*AQP$4</f>
        <v>17168.860799999999</v>
      </c>
      <c r="AQN26" s="508">
        <f>'Proy 2022 vs 2019'!HK25*AQP$4</f>
        <v>16310.417759999998</v>
      </c>
      <c r="AQO26" s="577"/>
      <c r="AQP26" s="578">
        <f>AQO26/AQM26</f>
        <v>0</v>
      </c>
      <c r="AQQ26" s="508">
        <f>'Proy 2022 vs 2019'!HJ25*AQT$4</f>
        <v>17168.860799999999</v>
      </c>
      <c r="AQR26" s="508">
        <f>'Proy 2022 vs 2019'!HK25*AQT$4</f>
        <v>16310.417759999998</v>
      </c>
      <c r="AQS26" s="577"/>
      <c r="AQT26" s="578">
        <f>AQS26/AQQ26</f>
        <v>0</v>
      </c>
      <c r="AQU26" s="508">
        <f>'Proy 2022 vs 2019'!HJ25*AQX$4</f>
        <v>20030.337600000003</v>
      </c>
      <c r="AQV26" s="508">
        <f>'Proy 2022 vs 2019'!HK25*AQX$4</f>
        <v>19028.82072</v>
      </c>
      <c r="AQW26" s="577"/>
      <c r="AQX26" s="578">
        <f>AQW26/AQU26</f>
        <v>0</v>
      </c>
      <c r="AQY26" s="508">
        <f>'Proy 2022 vs 2019'!HJ25*ARB$4</f>
        <v>22891.814399999999</v>
      </c>
      <c r="AQZ26" s="508">
        <f>'Proy 2022 vs 2019'!HK25*ARB$4</f>
        <v>21747.223679999999</v>
      </c>
      <c r="ARA26" s="577"/>
      <c r="ARB26" s="578">
        <f>ARA26/AQY26</f>
        <v>0</v>
      </c>
      <c r="ARC26" s="508">
        <f>'Proy 2022 vs 2019'!HJ25*ARF$4</f>
        <v>31476.2448</v>
      </c>
      <c r="ARD26" s="508">
        <f>'Proy 2022 vs 2019'!HK25*ARF$4</f>
        <v>29902.432559999997</v>
      </c>
      <c r="ARE26" s="577"/>
      <c r="ARF26" s="578">
        <f>ARE26/ARC26</f>
        <v>0</v>
      </c>
      <c r="ARG26" s="492">
        <f>AQE26+AQI26+AQM26+AQQ26+AQU26+AQY26+ARC26</f>
        <v>143073.84</v>
      </c>
      <c r="ARH26" s="493">
        <f>AQF26+AQJ26+AQN26+AQR26+AQV26+AQZ26+ARD26</f>
        <v>135920.14799999999</v>
      </c>
      <c r="ARI26" s="610">
        <f>AQG26+AQK26+AQO26+AQS26+AQW26+ARA26+ARE26</f>
        <v>0</v>
      </c>
      <c r="ARJ26" s="594">
        <f>ARI26/ARG26</f>
        <v>0</v>
      </c>
      <c r="ARK26" s="508">
        <f>'Proy 2022 vs 2019'!HO25*ARN$4</f>
        <v>18244.559999999998</v>
      </c>
      <c r="ARL26" s="508">
        <f>'Proy 2022 vs 2019'!HP25*ARN$4</f>
        <v>17332.331999999999</v>
      </c>
      <c r="ARM26" s="577"/>
      <c r="ARN26" s="578">
        <f>ARM26/ARK26</f>
        <v>0</v>
      </c>
      <c r="ARO26" s="508">
        <f>'Proy 2022 vs 2019'!HO25*ARR$4</f>
        <v>18244.559999999998</v>
      </c>
      <c r="ARP26" s="508">
        <f>'Proy 2022 vs 2019'!HP25*ARR$4</f>
        <v>17332.331999999999</v>
      </c>
      <c r="ARQ26" s="577"/>
      <c r="ARR26" s="578">
        <f>ARQ26/ARO26</f>
        <v>0</v>
      </c>
      <c r="ARS26" s="508">
        <f>'Proy 2022 vs 2019'!HO25*ARV$4</f>
        <v>18244.559999999998</v>
      </c>
      <c r="ART26" s="508">
        <f>'Proy 2022 vs 2019'!HP25*ARV$4</f>
        <v>17332.331999999999</v>
      </c>
      <c r="ARU26" s="577"/>
      <c r="ARV26" s="578">
        <f>ARU26/ARS26</f>
        <v>0</v>
      </c>
      <c r="ARW26" s="508">
        <f>'Proy 2022 vs 2019'!HO25*ARZ$4</f>
        <v>18244.559999999998</v>
      </c>
      <c r="ARX26" s="508">
        <f>'Proy 2022 vs 2019'!HP25*ARZ$4</f>
        <v>17332.331999999999</v>
      </c>
      <c r="ARY26" s="577"/>
      <c r="ARZ26" s="578">
        <f>ARY26/ARW26</f>
        <v>0</v>
      </c>
      <c r="ASA26" s="508">
        <f>'Proy 2022 vs 2019'!HO25*ASD$4</f>
        <v>21285.320000000003</v>
      </c>
      <c r="ASB26" s="508">
        <f>'Proy 2022 vs 2019'!HP25*ASD$4</f>
        <v>20221.054000000004</v>
      </c>
      <c r="ASC26" s="577"/>
      <c r="ASD26" s="578">
        <f>ASC26/ASA26</f>
        <v>0</v>
      </c>
      <c r="ASE26" s="508">
        <f>'Proy 2022 vs 2019'!HO25*ASH$4</f>
        <v>24326.080000000002</v>
      </c>
      <c r="ASF26" s="508">
        <f>'Proy 2022 vs 2019'!HP25*ASH$4</f>
        <v>23109.776000000002</v>
      </c>
      <c r="ASG26" s="577"/>
      <c r="ASH26" s="578">
        <f>ASG26/ASE26</f>
        <v>0</v>
      </c>
      <c r="ASI26" s="508">
        <f>'Proy 2022 vs 2019'!HO25*ASL$4</f>
        <v>33448.36</v>
      </c>
      <c r="ASJ26" s="508">
        <f>'Proy 2022 vs 2019'!HP25*ASL$4</f>
        <v>31775.942000000003</v>
      </c>
      <c r="ASK26" s="577"/>
      <c r="ASL26" s="578">
        <f>ASK26/ASI26</f>
        <v>0</v>
      </c>
      <c r="ASM26" s="492">
        <f>ARK26+ARO26+ARS26+ARW26+ASA26+ASE26+ASI26</f>
        <v>152038</v>
      </c>
      <c r="ASN26" s="493">
        <f>ARL26+ARP26+ART26+ARX26+ASB26+ASF26+ASJ26</f>
        <v>144436.1</v>
      </c>
      <c r="ASO26" s="610">
        <f>ARM26+ARQ26+ARU26+ARY26+ASC26+ASG26+ASK26</f>
        <v>0</v>
      </c>
      <c r="ASP26" s="594">
        <f>ASO26/ASM26</f>
        <v>0</v>
      </c>
      <c r="ASQ26" s="508">
        <f>'Proy 2022 vs 2019'!HT25*AST$4</f>
        <v>18784.856400000001</v>
      </c>
      <c r="ASR26" s="508">
        <f>'Proy 2022 vs 2019'!HU25*AST$4</f>
        <v>17845.613579999997</v>
      </c>
      <c r="ASS26" s="577"/>
      <c r="AST26" s="578">
        <f>ASS26/ASQ26</f>
        <v>0</v>
      </c>
      <c r="ASU26" s="508">
        <f>'Proy 2022 vs 2019'!HT25*ASX$4</f>
        <v>18784.856400000001</v>
      </c>
      <c r="ASV26" s="508">
        <f>'Proy 2022 vs 2019'!HU25*ASX$4</f>
        <v>17845.613579999997</v>
      </c>
      <c r="ASW26" s="577"/>
      <c r="ASX26" s="578">
        <f>ASW26/ASU26</f>
        <v>0</v>
      </c>
      <c r="ASY26" s="508">
        <f>'Proy 2022 vs 2019'!HT25*ATB$4</f>
        <v>18784.856400000001</v>
      </c>
      <c r="ASZ26" s="508">
        <f>'Proy 2022 vs 2019'!HU25*ATB$4</f>
        <v>17845.613579999997</v>
      </c>
      <c r="ATA26" s="577"/>
      <c r="ATB26" s="578">
        <f>ATA26/ASY26</f>
        <v>0</v>
      </c>
      <c r="ATC26" s="508">
        <f>'Proy 2022 vs 2019'!HT25*ATF$4</f>
        <v>18784.856400000001</v>
      </c>
      <c r="ATD26" s="508">
        <f>'Proy 2022 vs 2019'!HU25*ATF$4</f>
        <v>17845.613579999997</v>
      </c>
      <c r="ATE26" s="577"/>
      <c r="ATF26" s="578">
        <f>ATE26/ATC26</f>
        <v>0</v>
      </c>
      <c r="ATG26" s="508">
        <f>'Proy 2022 vs 2019'!HT25*ATJ$4</f>
        <v>21915.665800000002</v>
      </c>
      <c r="ATH26" s="508">
        <f>'Proy 2022 vs 2019'!HU25*ATJ$4</f>
        <v>20819.882509999999</v>
      </c>
      <c r="ATI26" s="577"/>
      <c r="ATJ26" s="578">
        <f>ATI26/ATG26</f>
        <v>0</v>
      </c>
      <c r="ATK26" s="508">
        <f>'Proy 2022 vs 2019'!HT25*ATN$4</f>
        <v>25046.475200000001</v>
      </c>
      <c r="ATL26" s="508">
        <f>'Proy 2022 vs 2019'!HU25*ATN$4</f>
        <v>23794.151439999998</v>
      </c>
      <c r="ATM26" s="577"/>
      <c r="ATN26" s="578">
        <f>ATM26/ATK26</f>
        <v>0</v>
      </c>
      <c r="ATO26" s="508">
        <f>'Proy 2022 vs 2019'!HT25*ATR$4</f>
        <v>34438.903400000003</v>
      </c>
      <c r="ATP26" s="508">
        <f>'Proy 2022 vs 2019'!HU25*ATR$4</f>
        <v>32716.958229999997</v>
      </c>
      <c r="ATQ26" s="577"/>
      <c r="ATR26" s="578">
        <f>ATQ26/ATO26</f>
        <v>0</v>
      </c>
      <c r="ATS26" s="492">
        <f>ASQ26+ASU26+ASY26+ATC26+ATG26+ATK26+ATO26</f>
        <v>156540.47</v>
      </c>
      <c r="ATT26" s="493">
        <f>ASR26+ASV26+ASZ26+ATD26+ATH26+ATL26+ATP26</f>
        <v>148713.44649999999</v>
      </c>
      <c r="ATU26" s="593">
        <f>ASS26+ASW26+ATA26+ATE26+ATI26+ATM26+ATQ26</f>
        <v>0</v>
      </c>
      <c r="ATV26" s="594">
        <f>ATU26/ATS26</f>
        <v>0</v>
      </c>
      <c r="ATW26" s="508">
        <f>'Proy 2022 vs 2019'!HY25*ATZ$4</f>
        <v>17470.595999999998</v>
      </c>
      <c r="ATX26" s="508">
        <f>'Proy 2022 vs 2019'!HZ25*ATZ$4</f>
        <v>16597.066199999997</v>
      </c>
      <c r="ATY26" s="577"/>
      <c r="ATZ26" s="578">
        <f>ATY26/ATW26</f>
        <v>0</v>
      </c>
      <c r="AUA26" s="508">
        <f>'Proy 2022 vs 2019'!HY25*AUD$4</f>
        <v>17470.595999999998</v>
      </c>
      <c r="AUB26" s="508">
        <f>'Proy 2022 vs 2019'!HZ25*AUD$4</f>
        <v>16597.066199999997</v>
      </c>
      <c r="AUC26" s="577"/>
      <c r="AUD26" s="578">
        <f>AUC26/AUA26</f>
        <v>0</v>
      </c>
      <c r="AUE26" s="508">
        <f>'Proy 2022 vs 2019'!HY25*AUH$4</f>
        <v>17470.595999999998</v>
      </c>
      <c r="AUF26" s="508">
        <f>'Proy 2022 vs 2019'!HZ25*AUH$4</f>
        <v>16597.066199999997</v>
      </c>
      <c r="AUG26" s="577"/>
      <c r="AUH26" s="578">
        <f>AUG26/AUE26</f>
        <v>0</v>
      </c>
      <c r="AUI26" s="508">
        <f>'Proy 2022 vs 2019'!HY25*AUL$4</f>
        <v>17470.595999999998</v>
      </c>
      <c r="AUJ26" s="508">
        <f>'Proy 2022 vs 2019'!HZ25*AUL$4</f>
        <v>16597.066199999997</v>
      </c>
      <c r="AUK26" s="577"/>
      <c r="AUL26" s="578">
        <f>AUK26/AUI26</f>
        <v>0</v>
      </c>
      <c r="AUM26" s="508">
        <f>'Proy 2022 vs 2019'!HY25*AUP$4</f>
        <v>20382.362000000001</v>
      </c>
      <c r="AUN26" s="508">
        <f>'Proy 2022 vs 2019'!HZ25*AUP$4</f>
        <v>19363.243899999998</v>
      </c>
      <c r="AUO26" s="577"/>
      <c r="AUP26" s="578">
        <f>AUO26/AUM26</f>
        <v>0</v>
      </c>
      <c r="AUQ26" s="508">
        <f>'Proy 2022 vs 2019'!HY25*AUT$4</f>
        <v>23294.127999999997</v>
      </c>
      <c r="AUR26" s="508">
        <f>'Proy 2022 vs 2019'!HZ25*AUT$4</f>
        <v>22129.421599999998</v>
      </c>
      <c r="AUS26" s="577"/>
      <c r="AUT26" s="578">
        <f>AUS26/AUQ26</f>
        <v>0</v>
      </c>
      <c r="AUU26" s="508">
        <f>'Proy 2022 vs 2019'!HY25*AUX$4</f>
        <v>32029.425999999996</v>
      </c>
      <c r="AUV26" s="508">
        <f>'Proy 2022 vs 2019'!HZ25*AUX$4</f>
        <v>30427.954699999995</v>
      </c>
      <c r="AUW26" s="577"/>
      <c r="AUX26" s="578">
        <f>AUW26/AUU26</f>
        <v>0</v>
      </c>
      <c r="AUY26" s="492">
        <f>ATW26+AUA26+AUE26+AUI26+AUM26+AUQ26+AUU26</f>
        <v>145588.29999999999</v>
      </c>
      <c r="AUZ26" s="493">
        <f>ATX26+AUB26+AUF26+AUJ26+AUN26+AUR26+AUV26</f>
        <v>138308.88499999998</v>
      </c>
      <c r="AVA26" s="593">
        <f>ATY26+AUC26+AUG26+AUK26+AUO26+AUS26+AUW26</f>
        <v>0</v>
      </c>
      <c r="AVB26" s="594">
        <f>AVA26/AUY26</f>
        <v>0</v>
      </c>
      <c r="AVC26" s="508">
        <f>'Proy 2022 vs 2019'!IH25*AVF$4</f>
        <v>17361.357599999999</v>
      </c>
      <c r="AVD26" s="508">
        <f>'Proy 2022 vs 2019'!II25*AVF$4</f>
        <v>17882.198327999999</v>
      </c>
      <c r="AVE26" s="612"/>
      <c r="AVF26" s="578">
        <f>AVE26/AVC26</f>
        <v>0</v>
      </c>
      <c r="AVG26" s="508">
        <f>'Proy 2022 vs 2019'!IH25*AVJ$4</f>
        <v>17361.357599999999</v>
      </c>
      <c r="AVH26" s="508">
        <f>'Proy 2022 vs 2019'!II25*AVJ$4</f>
        <v>17882.198327999999</v>
      </c>
      <c r="AVI26" s="577"/>
      <c r="AVJ26" s="578">
        <f>AVI26/AVG26</f>
        <v>0</v>
      </c>
      <c r="AVK26" s="508">
        <f>'Proy 2022 vs 2019'!IH25*AVN$4</f>
        <v>17361.357599999999</v>
      </c>
      <c r="AVL26" s="508">
        <f>'Proy 2022 vs 2019'!II25*AVN$4</f>
        <v>17882.198327999999</v>
      </c>
      <c r="AVM26" s="577"/>
      <c r="AVN26" s="578">
        <f>AVM26/AVK26</f>
        <v>0</v>
      </c>
      <c r="AVO26" s="508">
        <f>'Proy 2022 vs 2019'!IH25*AVR$4</f>
        <v>17361.357599999999</v>
      </c>
      <c r="AVP26" s="508">
        <f>'Proy 2022 vs 2019'!II25*AVR$4</f>
        <v>17882.198327999999</v>
      </c>
      <c r="AVQ26" s="577"/>
      <c r="AVR26" s="578">
        <f>AVQ26/AVO26</f>
        <v>0</v>
      </c>
      <c r="AVS26" s="508">
        <f>'Proy 2022 vs 2019'!IH25*AVV$4</f>
        <v>20254.917200000004</v>
      </c>
      <c r="AVT26" s="508">
        <f>'Proy 2022 vs 2019'!II25*AVV$4</f>
        <v>20862.564716000004</v>
      </c>
      <c r="AVU26" s="577"/>
      <c r="AVV26" s="578">
        <f>AVU26/AVS26</f>
        <v>0</v>
      </c>
      <c r="AVW26" s="508">
        <f>'Proy 2022 vs 2019'!IH25*AVZ$4</f>
        <v>23148.4768</v>
      </c>
      <c r="AVX26" s="508">
        <f>'Proy 2022 vs 2019'!II25*AVZ$4</f>
        <v>23842.931104000003</v>
      </c>
      <c r="AVY26" s="577"/>
      <c r="AVZ26" s="578">
        <f>AVY26/AVW26</f>
        <v>0</v>
      </c>
      <c r="AWA26" s="508">
        <f>'Proy 2022 vs 2019'!IH25*AWD$4</f>
        <v>31829.155600000002</v>
      </c>
      <c r="AWB26" s="508">
        <f>'Proy 2022 vs 2019'!II25*AWD$4</f>
        <v>32784.030268000002</v>
      </c>
      <c r="AWC26" s="577"/>
      <c r="AWD26" s="578">
        <f>AWC26/AWA26</f>
        <v>0</v>
      </c>
      <c r="AWE26" s="492">
        <f>AVC26+AVG26+AVK26+AVO26+AVS26+AVW26+AWA26</f>
        <v>144677.98000000001</v>
      </c>
      <c r="AWF26" s="493">
        <f>AVD26+AVH26+AVL26+AVP26+AVT26+AVX26+AWB26</f>
        <v>149018.31940000001</v>
      </c>
      <c r="AWG26" s="670">
        <f>AVE26+AVI26+AVM26+AVQ26+AVU26+AVY26+AWC26</f>
        <v>0</v>
      </c>
      <c r="AWH26" s="667">
        <f>AWG26/AWE26</f>
        <v>0</v>
      </c>
      <c r="AWI26" s="508">
        <f>'Proy 2022 vs 2019'!IM25*AWL$4</f>
        <v>20114.929199999999</v>
      </c>
      <c r="AWJ26" s="508">
        <f>'Proy 2022 vs 2019'!IN25*AWL$4</f>
        <v>20718.377076000001</v>
      </c>
      <c r="AWK26" s="577"/>
      <c r="AWL26" s="578">
        <f>AWK26/AWI26</f>
        <v>0</v>
      </c>
      <c r="AWM26" s="508">
        <f>'Proy 2022 vs 2019'!IM25*AWP$4</f>
        <v>20114.929199999999</v>
      </c>
      <c r="AWN26" s="508">
        <f>'Proy 2022 vs 2019'!IN25*AWP$4</f>
        <v>20718.377076000001</v>
      </c>
      <c r="AWO26" s="577"/>
      <c r="AWP26" s="578">
        <f>AWO26/AWM26</f>
        <v>0</v>
      </c>
      <c r="AWQ26" s="508">
        <f>'Proy 2022 vs 2019'!IM25*AWT$4</f>
        <v>20114.929199999999</v>
      </c>
      <c r="AWR26" s="508">
        <f>'Proy 2022 vs 2019'!IN25*AWT$4</f>
        <v>20718.377076000001</v>
      </c>
      <c r="AWS26" s="577"/>
      <c r="AWT26" s="578">
        <f>AWS26/AWQ26</f>
        <v>0</v>
      </c>
      <c r="AWU26" s="508">
        <f>'Proy 2022 vs 2019'!IM25*AWX$4</f>
        <v>20114.929199999999</v>
      </c>
      <c r="AWV26" s="508">
        <f>'Proy 2022 vs 2019'!IN25*AWX$4</f>
        <v>20718.377076000001</v>
      </c>
      <c r="AWW26" s="577"/>
      <c r="AWX26" s="578">
        <f>AWW26/AWU26</f>
        <v>0</v>
      </c>
      <c r="AWY26" s="508">
        <f>'Proy 2022 vs 2019'!IM25*AXB$4</f>
        <v>23467.417400000002</v>
      </c>
      <c r="AWZ26" s="508">
        <f>'Proy 2022 vs 2019'!IN25*AXB$4</f>
        <v>24171.439922000005</v>
      </c>
      <c r="AXA26" s="577"/>
      <c r="AXB26" s="578">
        <f>AXA26/AWY26</f>
        <v>0</v>
      </c>
      <c r="AXC26" s="508">
        <f>'Proy 2022 vs 2019'!IM25*AXF$4</f>
        <v>26819.905600000002</v>
      </c>
      <c r="AXD26" s="508">
        <f>'Proy 2022 vs 2019'!IN25*AXF$4</f>
        <v>27624.502768000002</v>
      </c>
      <c r="AXE26" s="577"/>
      <c r="AXF26" s="578">
        <f>AXE26/AXC26</f>
        <v>0</v>
      </c>
      <c r="AXG26" s="508">
        <f>'Proy 2022 vs 2019'!IM25*AXJ$4</f>
        <v>36877.370199999998</v>
      </c>
      <c r="AXH26" s="508">
        <f>'Proy 2022 vs 2019'!IN25*AXJ$4</f>
        <v>37983.691306000001</v>
      </c>
      <c r="AXI26" s="577"/>
      <c r="AXJ26" s="578">
        <f>AXI26/AXG26</f>
        <v>0</v>
      </c>
      <c r="AXK26" s="492">
        <f>AWI26+AWM26+AWQ26+AWU26+AWY26+AXC26+AXG26</f>
        <v>167624.41</v>
      </c>
      <c r="AXL26" s="493">
        <f>AWJ26+AWN26+AWR26+AWV26+AWZ26+AXD26+AXH26</f>
        <v>172653.14230000001</v>
      </c>
      <c r="AXM26" s="673">
        <f>AWK26+AWO26+AWS26+AWW26+AXA26+AXE26+AXI26</f>
        <v>0</v>
      </c>
      <c r="AXN26" s="667">
        <f>AXM26/AXK26</f>
        <v>0</v>
      </c>
      <c r="AXO26" s="508">
        <f>'Proy 2022 vs 2019'!IR25*AXR$4</f>
        <v>18188.517599999999</v>
      </c>
      <c r="AXP26" s="508">
        <f>'Proy 2022 vs 2019'!IS25*AXR$4</f>
        <v>18734.173128000002</v>
      </c>
      <c r="AXQ26" s="577"/>
      <c r="AXR26" s="578">
        <f>AXQ26/AXO26</f>
        <v>0</v>
      </c>
      <c r="AXS26" s="508">
        <f>'Proy 2022 vs 2019'!IR25*AXV$4</f>
        <v>18188.517599999999</v>
      </c>
      <c r="AXT26" s="508">
        <f>'Proy 2022 vs 2019'!IS25*AXV$4</f>
        <v>18734.173128000002</v>
      </c>
      <c r="AXU26" s="577"/>
      <c r="AXV26" s="578">
        <f>AXU26/AXS26</f>
        <v>0</v>
      </c>
      <c r="AXW26" s="508">
        <f>'Proy 2022 vs 2019'!IR25*AXZ$4</f>
        <v>18188.517599999999</v>
      </c>
      <c r="AXX26" s="508">
        <f>'Proy 2022 vs 2019'!IS25*AXZ$4</f>
        <v>18734.173128000002</v>
      </c>
      <c r="AXY26" s="577"/>
      <c r="AXZ26" s="578">
        <f>AXY26/AXW26</f>
        <v>0</v>
      </c>
      <c r="AYA26" s="508">
        <f>'Proy 2022 vs 2019'!IR25*AYD$4</f>
        <v>18188.517599999999</v>
      </c>
      <c r="AYB26" s="508">
        <f>'Proy 2022 vs 2019'!IS25*AYD$4</f>
        <v>18734.173128000002</v>
      </c>
      <c r="AYC26" s="577"/>
      <c r="AYD26" s="578">
        <f>AYC26/AYA26</f>
        <v>0</v>
      </c>
      <c r="AYE26" s="508">
        <f>'Proy 2022 vs 2019'!IR25*AYH$4</f>
        <v>21219.937200000004</v>
      </c>
      <c r="AYF26" s="508">
        <f>'Proy 2022 vs 2019'!IS25*AYH$4</f>
        <v>21856.535316000005</v>
      </c>
      <c r="AYG26" s="577"/>
      <c r="AYH26" s="578">
        <f>AYG26/AYE26</f>
        <v>0</v>
      </c>
      <c r="AYI26" s="508">
        <f>'Proy 2022 vs 2019'!IR25*AYL$4</f>
        <v>24251.356800000001</v>
      </c>
      <c r="AYJ26" s="508">
        <f>'Proy 2022 vs 2019'!IS25*AYL$4</f>
        <v>24978.897504000004</v>
      </c>
      <c r="AYK26" s="577"/>
      <c r="AYL26" s="578">
        <f>AYK26/AYI26</f>
        <v>0</v>
      </c>
      <c r="AYM26" s="508">
        <f>'Proy 2022 vs 2019'!IR25*AYP$4</f>
        <v>33345.615600000005</v>
      </c>
      <c r="AYN26" s="508">
        <f>'Proy 2022 vs 2019'!IS25*AYP$4</f>
        <v>34345.984068000005</v>
      </c>
      <c r="AYO26" s="577"/>
      <c r="AYP26" s="578">
        <f>AYO26/AYM26</f>
        <v>0</v>
      </c>
      <c r="AYQ26" s="492">
        <f>AXO26+AXS26+AXW26+AYA26+AYE26+AYI26+AYM26</f>
        <v>151570.97999999998</v>
      </c>
      <c r="AYR26" s="493">
        <f>AXP26+AXT26+AXX26+AYB26+AYF26+AYJ26+AYN26</f>
        <v>156118.10940000002</v>
      </c>
      <c r="AYS26" s="673">
        <f>AXQ26+AXU26+AXY26+AYC26+AYG26+AYK26+AYO26</f>
        <v>0</v>
      </c>
      <c r="AYT26" s="667">
        <f>AYS26/AYQ26</f>
        <v>0</v>
      </c>
      <c r="AYU26" s="508">
        <f>'Proy 2022 vs 2019'!IW25*AYX$4</f>
        <v>19334.385600000001</v>
      </c>
      <c r="AYV26" s="508">
        <f>'Proy 2022 vs 2019'!IX25*AYX$4</f>
        <v>19914.417168</v>
      </c>
      <c r="AYW26" s="577"/>
      <c r="AYX26" s="578">
        <f>AYW26/AYU26</f>
        <v>0</v>
      </c>
      <c r="AYY26" s="508">
        <f>'Proy 2022 vs 2019'!IW25*AZB$4</f>
        <v>19334.385600000001</v>
      </c>
      <c r="AYZ26" s="508">
        <f>'Proy 2022 vs 2019'!IX25*AZB$4</f>
        <v>19914.417168</v>
      </c>
      <c r="AZA26" s="577"/>
      <c r="AZB26" s="578">
        <f>AZA26/AYY26</f>
        <v>0</v>
      </c>
      <c r="AZC26" s="508">
        <f>'Proy 2022 vs 2019'!IW25*AZF$4</f>
        <v>19334.385600000001</v>
      </c>
      <c r="AZD26" s="508">
        <f>'Proy 2022 vs 2019'!IX25*AZF$4</f>
        <v>19914.417168</v>
      </c>
      <c r="AZE26" s="577"/>
      <c r="AZF26" s="578">
        <f>AZE26/AZC26</f>
        <v>0</v>
      </c>
      <c r="AZG26" s="508">
        <f>'Proy 2022 vs 2019'!IW25*AZJ$4</f>
        <v>19334.385600000001</v>
      </c>
      <c r="AZH26" s="508">
        <f>'Proy 2022 vs 2019'!IX25*AZJ$4</f>
        <v>19914.417168</v>
      </c>
      <c r="AZI26" s="577"/>
      <c r="AZJ26" s="578">
        <f>AZI26/AZG26</f>
        <v>0</v>
      </c>
      <c r="AZK26" s="508">
        <f>'Proy 2022 vs 2019'!IW25*AZN$4</f>
        <v>22556.783200000002</v>
      </c>
      <c r="AZL26" s="508">
        <f>'Proy 2022 vs 2019'!IX25*AZN$4</f>
        <v>23233.486696000004</v>
      </c>
      <c r="AZM26" s="577"/>
      <c r="AZN26" s="578">
        <f>AZM26/AZK26</f>
        <v>0</v>
      </c>
      <c r="AZO26" s="508">
        <f>'Proy 2022 vs 2019'!IW25*AZR$4</f>
        <v>25779.180800000002</v>
      </c>
      <c r="AZP26" s="508">
        <f>'Proy 2022 vs 2019'!IX25*AZR$4</f>
        <v>26552.556224000004</v>
      </c>
      <c r="AZQ26" s="577"/>
      <c r="AZR26" s="578">
        <f>AZQ26/AZO26</f>
        <v>0</v>
      </c>
      <c r="AZS26" s="508">
        <f>'Proy 2022 vs 2019'!IW25*AZV$4</f>
        <v>35446.373599999999</v>
      </c>
      <c r="AZT26" s="508">
        <f>'Proy 2022 vs 2019'!IX25*AZV$4</f>
        <v>36509.764808</v>
      </c>
      <c r="AZU26" s="577"/>
      <c r="AZV26" s="578">
        <f>AZU26/AZS26</f>
        <v>0</v>
      </c>
      <c r="AZW26" s="492">
        <f>AYU26+AYY26+AZC26+AZG26+AZK26+AZO26+AZS26</f>
        <v>161119.88</v>
      </c>
      <c r="AZX26" s="493">
        <f>AYV26+AYZ26+AZD26+AZH26+AZL26+AZP26+AZT26</f>
        <v>165953.47640000001</v>
      </c>
      <c r="AZY26" s="666">
        <f>AYW26+AZA26+AZE26+AZI26+AZM26+AZQ26+AZU26</f>
        <v>0</v>
      </c>
      <c r="AZZ26" s="667">
        <f>AZY26/AZW26</f>
        <v>0</v>
      </c>
      <c r="BAA26" s="508">
        <f>'Proy 2022 vs 2019'!JG25*BAD$4</f>
        <v>15472.207199999999</v>
      </c>
      <c r="BAB26" s="508">
        <f>'Proy 2022 vs 2019'!JH25*BAD$4</f>
        <v>14853.318911999999</v>
      </c>
      <c r="BAC26" s="612"/>
      <c r="BAD26" s="578">
        <f>BAC26/BAA26</f>
        <v>0</v>
      </c>
      <c r="BAE26" s="508">
        <f>'Proy 2022 vs 2019'!JG25*BAH$4</f>
        <v>15472.207199999999</v>
      </c>
      <c r="BAF26" s="508">
        <f>'Proy 2022 vs 2019'!JH25*BAH$4</f>
        <v>14853.318911999999</v>
      </c>
      <c r="BAG26" s="577"/>
      <c r="BAH26" s="578">
        <f>BAG26/BAE26</f>
        <v>0</v>
      </c>
      <c r="BAI26" s="508">
        <f>'Proy 2022 vs 2019'!JG25*BAL$4</f>
        <v>15472.207199999999</v>
      </c>
      <c r="BAJ26" s="508">
        <f>'Proy 2022 vs 2019'!JH25*BAL$4</f>
        <v>14853.318911999999</v>
      </c>
      <c r="BAK26" s="577"/>
      <c r="BAL26" s="578">
        <f>BAK26/BAI26</f>
        <v>0</v>
      </c>
      <c r="BAM26" s="508">
        <f>'Proy 2022 vs 2019'!JG25*BAP$4</f>
        <v>15472.207199999999</v>
      </c>
      <c r="BAN26" s="508">
        <f>'Proy 2022 vs 2019'!JH25*BAP$4</f>
        <v>14853.318911999999</v>
      </c>
      <c r="BAO26" s="577"/>
      <c r="BAP26" s="578">
        <f>BAO26/BAM26</f>
        <v>0</v>
      </c>
      <c r="BAQ26" s="508">
        <f>'Proy 2022 vs 2019'!JG25*BAT$4</f>
        <v>18050.9084</v>
      </c>
      <c r="BAR26" s="508">
        <f>'Proy 2022 vs 2019'!JH25*BAT$4</f>
        <v>17328.872063999999</v>
      </c>
      <c r="BAS26" s="577"/>
      <c r="BAT26" s="578">
        <f>BAS26/BAQ26</f>
        <v>0</v>
      </c>
      <c r="BAU26" s="508">
        <f>'Proy 2022 vs 2019'!JG25*BAX$4</f>
        <v>20629.6096</v>
      </c>
      <c r="BAV26" s="508">
        <f>'Proy 2022 vs 2019'!JH25*BAX$4</f>
        <v>19804.425216</v>
      </c>
      <c r="BAW26" s="577"/>
      <c r="BAX26" s="578">
        <f>BAW26/BAU26</f>
        <v>0</v>
      </c>
      <c r="BAY26" s="508">
        <f>'Proy 2022 vs 2019'!JG25*BBB$4</f>
        <v>28365.713199999998</v>
      </c>
      <c r="BAZ26" s="508">
        <f>'Proy 2022 vs 2019'!JH25*BBB$4</f>
        <v>27231.084671999997</v>
      </c>
      <c r="BBA26" s="577"/>
      <c r="BBB26" s="578">
        <f>BBA26/BAY26</f>
        <v>0</v>
      </c>
      <c r="BBC26" s="492">
        <f>BAA26+BAE26+BAI26+BAM26+BAQ26+BAU26+BAY26</f>
        <v>128935.06</v>
      </c>
      <c r="BBD26" s="493">
        <f>BAB26+BAF26+BAJ26+BAN26+BAR26+BAV26+BAZ26</f>
        <v>123777.65759999999</v>
      </c>
      <c r="BBE26" s="637">
        <f>BAC26+BAG26+BAK26+BAO26+BAS26+BAW26+BBA26</f>
        <v>0</v>
      </c>
      <c r="BBF26" s="641">
        <f>BBE26/BBC26</f>
        <v>0</v>
      </c>
      <c r="BBG26" s="508">
        <f>'Proy 2022 vs 2019'!JL25*BBJ$4</f>
        <v>21560.983199999999</v>
      </c>
      <c r="BBH26" s="508">
        <f>'Proy 2022 vs 2019'!JM25*BBJ$4</f>
        <v>20698.543871999998</v>
      </c>
      <c r="BBI26" s="577"/>
      <c r="BBJ26" s="578">
        <f>BBI26/BBG26</f>
        <v>0</v>
      </c>
      <c r="BBK26" s="508">
        <f>'Proy 2022 vs 2019'!JL25*BBN$4</f>
        <v>21560.983199999999</v>
      </c>
      <c r="BBL26" s="508">
        <f>'Proy 2022 vs 2019'!JM25*BBN$4</f>
        <v>20698.543871999998</v>
      </c>
      <c r="BBM26" s="577"/>
      <c r="BBN26" s="578">
        <f>BBM26/BBK26</f>
        <v>0</v>
      </c>
      <c r="BBO26" s="508">
        <f>'Proy 2022 vs 2019'!JL25*BBR$4</f>
        <v>21560.983199999999</v>
      </c>
      <c r="BBP26" s="508">
        <f>'Proy 2022 vs 2019'!JM25*BBR$4</f>
        <v>20698.543871999998</v>
      </c>
      <c r="BBQ26" s="577"/>
      <c r="BBR26" s="578">
        <f>BBQ26/BBO26</f>
        <v>0</v>
      </c>
      <c r="BBS26" s="508">
        <f>'Proy 2022 vs 2019'!JL25*BBV$4</f>
        <v>21560.983199999999</v>
      </c>
      <c r="BBT26" s="508">
        <f>'Proy 2022 vs 2019'!JM25*BBV$4</f>
        <v>20698.543871999998</v>
      </c>
      <c r="BBU26" s="577"/>
      <c r="BBV26" s="578">
        <f>BBU26/BBS26</f>
        <v>0</v>
      </c>
      <c r="BBW26" s="508">
        <f>'Proy 2022 vs 2019'!JL25*BBZ$4</f>
        <v>25154.4804</v>
      </c>
      <c r="BBX26" s="508">
        <f>'Proy 2022 vs 2019'!JM25*BBZ$4</f>
        <v>24148.301184</v>
      </c>
      <c r="BBY26" s="577"/>
      <c r="BBZ26" s="578">
        <f>BBY26/BBW26</f>
        <v>0</v>
      </c>
      <c r="BCA26" s="508">
        <f>'Proy 2022 vs 2019'!JL25*BCD$4</f>
        <v>28747.977599999998</v>
      </c>
      <c r="BCB26" s="508">
        <f>'Proy 2022 vs 2019'!JM25*BCD$4</f>
        <v>27598.058495999998</v>
      </c>
      <c r="BCC26" s="577"/>
      <c r="BCD26" s="578">
        <f>BCC26/BCA26</f>
        <v>0</v>
      </c>
      <c r="BCE26" s="508">
        <f>'Proy 2022 vs 2019'!JL25*BCH$4</f>
        <v>39528.4692</v>
      </c>
      <c r="BCF26" s="508">
        <f>'Proy 2022 vs 2019'!JM25*BCH$4</f>
        <v>37947.330431999995</v>
      </c>
      <c r="BCG26" s="577"/>
      <c r="BCH26" s="578">
        <f>BCG26/BCE26</f>
        <v>0</v>
      </c>
      <c r="BCI26" s="492">
        <f>BBG26+BBK26+BBO26+BBS26+BBW26+BCA26+BCE26</f>
        <v>179674.86</v>
      </c>
      <c r="BCJ26" s="493">
        <f>BBH26+BBL26+BBP26+BBT26+BBX26+BCB26+BCF26</f>
        <v>172487.86559999996</v>
      </c>
      <c r="BCK26" s="645">
        <f>BBI26+BBM26+BBQ26+BBU26+BBY26+BCC26+BCG26</f>
        <v>0</v>
      </c>
      <c r="BCL26" s="641">
        <f>BCK26/BCI26</f>
        <v>0</v>
      </c>
      <c r="BCM26" s="508">
        <f>'Proy 2022 vs 2019'!JQ25*BCP$4</f>
        <v>26932.118399999999</v>
      </c>
      <c r="BCN26" s="508">
        <f>'Proy 2022 vs 2019'!JR25*BCP$4</f>
        <v>25854.833663999998</v>
      </c>
      <c r="BCO26" s="577"/>
      <c r="BCP26" s="578">
        <f>BCO26/BCM26</f>
        <v>0</v>
      </c>
      <c r="BCQ26" s="508">
        <f>'Proy 2022 vs 2019'!JQ25*BCT$4</f>
        <v>26932.118399999999</v>
      </c>
      <c r="BCR26" s="508">
        <f>'Proy 2022 vs 2019'!JR25*BCT$4</f>
        <v>25854.833663999998</v>
      </c>
      <c r="BCS26" s="577"/>
      <c r="BCT26" s="578">
        <f>BCS26/BCQ26</f>
        <v>0</v>
      </c>
      <c r="BCU26" s="508">
        <f>'Proy 2022 vs 2019'!JQ25*BCX$4</f>
        <v>26932.118399999999</v>
      </c>
      <c r="BCV26" s="508">
        <f>'Proy 2022 vs 2019'!JR25*BCX$4</f>
        <v>25854.833663999998</v>
      </c>
      <c r="BCW26" s="577"/>
      <c r="BCX26" s="578">
        <f>BCW26/BCU26</f>
        <v>0</v>
      </c>
      <c r="BCY26" s="508">
        <f>'Proy 2022 vs 2019'!JQ25*BDB$4</f>
        <v>26932.118399999999</v>
      </c>
      <c r="BCZ26" s="508">
        <f>'Proy 2022 vs 2019'!JR25*BDB$4</f>
        <v>25854.833663999998</v>
      </c>
      <c r="BDA26" s="577"/>
      <c r="BDB26" s="578">
        <f>BDA26/BCY26</f>
        <v>0</v>
      </c>
      <c r="BDC26" s="508">
        <f>'Proy 2022 vs 2019'!JQ25*BDF$4</f>
        <v>31420.804800000005</v>
      </c>
      <c r="BDD26" s="508">
        <f>'Proy 2022 vs 2019'!JR25*BDF$4</f>
        <v>30163.972608000004</v>
      </c>
      <c r="BDE26" s="577"/>
      <c r="BDF26" s="578">
        <f>BDE26/BDC26</f>
        <v>0</v>
      </c>
      <c r="BDG26" s="508">
        <f>'Proy 2022 vs 2019'!JQ25*BDJ$4</f>
        <v>35909.491200000004</v>
      </c>
      <c r="BDH26" s="508">
        <f>'Proy 2022 vs 2019'!JR25*BDJ$4</f>
        <v>34473.111552000002</v>
      </c>
      <c r="BDI26" s="577"/>
      <c r="BDJ26" s="578">
        <f>BDI26/BDG26</f>
        <v>0</v>
      </c>
      <c r="BDK26" s="508">
        <f>'Proy 2022 vs 2019'!JQ25*BDN$4</f>
        <v>49375.5504</v>
      </c>
      <c r="BDL26" s="508">
        <f>'Proy 2022 vs 2019'!JR25*BDN$4</f>
        <v>47400.528383999997</v>
      </c>
      <c r="BDM26" s="577"/>
      <c r="BDN26" s="578">
        <f>BDM26/BDK26</f>
        <v>0</v>
      </c>
      <c r="BDO26" s="492">
        <f>BCM26+BCQ26+BCU26+BCY26+BDC26+BDG26+BDK26</f>
        <v>224434.32</v>
      </c>
      <c r="BDP26" s="493">
        <f>BCN26+BCR26+BCV26+BCZ26+BDD26+BDH26+BDL26</f>
        <v>215456.9472</v>
      </c>
      <c r="BDQ26" s="645">
        <f>BCO26+BCS26+BCW26+BDA26+BDE26+BDI26+BDM26</f>
        <v>0</v>
      </c>
      <c r="BDR26" s="641">
        <f>BDQ26/BDO26</f>
        <v>0</v>
      </c>
      <c r="BDS26" s="508">
        <f>'Proy 2022 vs 2019'!JV25*BDV$4</f>
        <v>29340.142799999998</v>
      </c>
      <c r="BDT26" s="508">
        <f>'Proy 2022 vs 2019'!JW25*BDV$4</f>
        <v>28166.537087999997</v>
      </c>
      <c r="BDU26" s="577"/>
      <c r="BDV26" s="578">
        <f>BDU26/BDS26</f>
        <v>0</v>
      </c>
      <c r="BDW26" s="508">
        <f>'Proy 2022 vs 2019'!JV25*BDZ$4</f>
        <v>29340.142799999998</v>
      </c>
      <c r="BDX26" s="508">
        <f>'Proy 2022 vs 2019'!JW25*BDZ$4</f>
        <v>28166.537087999997</v>
      </c>
      <c r="BDY26" s="577"/>
      <c r="BDZ26" s="578">
        <f>BDY26/BDW26</f>
        <v>0</v>
      </c>
      <c r="BEA26" s="508">
        <f>'Proy 2022 vs 2019'!JV25*BED$4</f>
        <v>29340.142799999998</v>
      </c>
      <c r="BEB26" s="508">
        <f>'Proy 2022 vs 2019'!JW25*BED$4</f>
        <v>28166.537087999997</v>
      </c>
      <c r="BEC26" s="577"/>
      <c r="BED26" s="578">
        <f>BEC26/BEA26</f>
        <v>0</v>
      </c>
      <c r="BEE26" s="508">
        <v>14505.990400000001</v>
      </c>
      <c r="BEF26" s="508">
        <f>'Proy 2022 vs 2019'!JW25*BEH$4</f>
        <v>28166.537087999997</v>
      </c>
      <c r="BEG26" s="577"/>
      <c r="BEH26" s="578">
        <f>BEG26/BEE26</f>
        <v>0</v>
      </c>
      <c r="BEI26" s="508">
        <f>'Proy 2022 vs 2019'!JV25*BEL$4</f>
        <v>34230.166600000004</v>
      </c>
      <c r="BEJ26" s="508">
        <f>'Proy 2022 vs 2019'!JW25*BEL$4</f>
        <v>32860.959935999999</v>
      </c>
      <c r="BEK26" s="577"/>
      <c r="BEL26" s="578">
        <f>BEK26/BEI26</f>
        <v>0</v>
      </c>
      <c r="BEM26" s="508">
        <f>'Proy 2022 vs 2019'!JV25*BEP$4</f>
        <v>39120.190399999999</v>
      </c>
      <c r="BEN26" s="508">
        <f>'Proy 2022 vs 2019'!JW25*BEP$4</f>
        <v>37555.382784000001</v>
      </c>
      <c r="BEO26" s="577"/>
      <c r="BEP26" s="578">
        <f>BEO26/BEM26</f>
        <v>0</v>
      </c>
      <c r="BEQ26" s="508">
        <f>'Proy 2022 vs 2019'!JV25*BET$4</f>
        <v>53790.2618</v>
      </c>
      <c r="BER26" s="508">
        <f>'Proy 2022 vs 2019'!JW25*BET$4</f>
        <v>51638.651328</v>
      </c>
      <c r="BES26" s="577"/>
      <c r="BET26" s="578">
        <f>BES26/BEQ26</f>
        <v>0</v>
      </c>
      <c r="BEU26" s="492">
        <f>BDS26+BDW26+BEA26+BEE26+BEI26+BEM26+BEQ26</f>
        <v>229667.03759999998</v>
      </c>
      <c r="BEV26" s="493">
        <f>BDT26+BDX26+BEB26+BEF26+BEJ26+BEN26+BER26</f>
        <v>234721.14240000001</v>
      </c>
      <c r="BEW26" s="650">
        <f>BDU26+BDY26+BEC26+BEG26+BEK26+BEO26+BES26</f>
        <v>0</v>
      </c>
      <c r="BEX26" s="641">
        <f>BEW26/BEU26</f>
        <v>0</v>
      </c>
      <c r="BEY26" s="508">
        <f>'Proy 2022 vs 2019'!KF25*BFB$4</f>
        <v>40431.285599999996</v>
      </c>
      <c r="BEZ26" s="508">
        <f>'Proy 2022 vs 2019'!KG25*BFB$4</f>
        <v>38814.034175999994</v>
      </c>
      <c r="BFA26" s="612"/>
      <c r="BFB26" s="578">
        <f>BFA26/BEY26</f>
        <v>0</v>
      </c>
      <c r="BFC26" s="508">
        <f>'Proy 2022 vs 2019'!KF25*BFF$4</f>
        <v>40431.285599999996</v>
      </c>
      <c r="BFD26" s="508">
        <f>'Proy 2022 vs 2019'!KG25*BFF$4</f>
        <v>38814.034175999994</v>
      </c>
      <c r="BFE26" s="612"/>
      <c r="BFF26" s="578">
        <f>BFE26/BFC26</f>
        <v>0</v>
      </c>
      <c r="BFG26" s="508">
        <f>'Proy 2022 vs 2019'!KF25*BFJ$4</f>
        <v>40431.285599999996</v>
      </c>
      <c r="BFH26" s="508">
        <f>'Proy 2022 vs 2019'!KG25*BFJ$4</f>
        <v>38814.034175999994</v>
      </c>
      <c r="BFI26" s="612"/>
      <c r="BFJ26" s="578">
        <f>BFI26/BFG26</f>
        <v>0</v>
      </c>
      <c r="BFK26" s="508">
        <f>'Proy 2022 vs 2019'!KF25*BFN$4</f>
        <v>40431.285599999996</v>
      </c>
      <c r="BFL26" s="508">
        <f>'Proy 2022 vs 2019'!KG25*BFN$4</f>
        <v>38814.034175999994</v>
      </c>
      <c r="BFM26" s="612"/>
      <c r="BFN26" s="578">
        <f>BFM26/BFK26</f>
        <v>0</v>
      </c>
      <c r="BFO26" s="508">
        <f>'Proy 2022 vs 2019'!KF25*BFR$4</f>
        <v>47169.833200000008</v>
      </c>
      <c r="BFP26" s="508">
        <f>'Proy 2022 vs 2019'!KG25*BFR$4</f>
        <v>45283.039872000001</v>
      </c>
      <c r="BFQ26" s="612"/>
      <c r="BFR26" s="578">
        <f>BFQ26/BFO26</f>
        <v>0</v>
      </c>
      <c r="BFS26" s="508">
        <f>'Proy 2022 vs 2019'!KF25*BFV$4</f>
        <v>53908.380799999999</v>
      </c>
      <c r="BFT26" s="508">
        <f>'Proy 2022 vs 2019'!KG25*BFV$4</f>
        <v>51752.045567999994</v>
      </c>
      <c r="BFU26" s="612"/>
      <c r="BFV26" s="578">
        <f>BFU26/BFS26</f>
        <v>0</v>
      </c>
      <c r="BFW26" s="508">
        <f>'Proy 2022 vs 2019'!KF25*BFZ$4</f>
        <v>74124.0236</v>
      </c>
      <c r="BFX26" s="508">
        <f>'Proy 2022 vs 2019'!KG25*BFZ$4</f>
        <v>71159.062655999995</v>
      </c>
      <c r="BFY26" s="612"/>
      <c r="BFZ26" s="578">
        <f>BFY26/BFW26</f>
        <v>0</v>
      </c>
      <c r="BGA26" s="492">
        <f>BEY26+BFC26+BFG26+BFK26+BFO26+BFS26+BFW26</f>
        <v>336927.38</v>
      </c>
      <c r="BGB26" s="493">
        <f>BEZ26+BFD26+BFH26+BFL26+BFP26+BFT26+BFX26</f>
        <v>323450.28479999996</v>
      </c>
      <c r="BGC26" s="607">
        <f>BFA26+BFE26+BFI26+BFM26+BFQ26+BFU26+BFY26</f>
        <v>0</v>
      </c>
      <c r="BGD26" s="594">
        <f>BGC26/BGA26</f>
        <v>0</v>
      </c>
      <c r="BGE26" s="508">
        <f>'Proy 2022 vs 2019'!KK25*BGH$4</f>
        <v>39662.512799999997</v>
      </c>
      <c r="BGF26" s="508">
        <f>'Proy 2022 vs 2019'!KL25*BGH$4</f>
        <v>38076.012287999998</v>
      </c>
      <c r="BGG26" s="577"/>
      <c r="BGH26" s="578">
        <f>BGG26/BGE26</f>
        <v>0</v>
      </c>
      <c r="BGI26" s="508">
        <f>'Proy 2022 vs 2019'!KK25*BGL$4</f>
        <v>39662.512799999997</v>
      </c>
      <c r="BGJ26" s="508">
        <f>'Proy 2022 vs 2019'!KL25*BGL$4</f>
        <v>38076.012287999998</v>
      </c>
      <c r="BGK26" s="577"/>
      <c r="BGL26" s="578">
        <f>BGK26/BGI26</f>
        <v>0</v>
      </c>
      <c r="BGM26" s="508">
        <f>'Proy 2022 vs 2019'!KK25*BGP$4</f>
        <v>39662.512799999997</v>
      </c>
      <c r="BGN26" s="508">
        <f>'Proy 2022 vs 2019'!KL25*BGP$4</f>
        <v>38076.012287999998</v>
      </c>
      <c r="BGO26" s="577"/>
      <c r="BGP26" s="578">
        <f>BGO26/BGM26</f>
        <v>0</v>
      </c>
      <c r="BGQ26" s="508">
        <f>'Proy 2022 vs 2019'!KK25*BGT$4</f>
        <v>39662.512799999997</v>
      </c>
      <c r="BGR26" s="508">
        <f>'Proy 2022 vs 2019'!KL25*BGT$4</f>
        <v>38076.012287999998</v>
      </c>
      <c r="BGS26" s="577"/>
      <c r="BGT26" s="578">
        <f>BGS26/BGQ26</f>
        <v>0</v>
      </c>
      <c r="BGU26" s="508">
        <f>'Proy 2022 vs 2019'!KK25*BGX$4</f>
        <v>46272.931600000004</v>
      </c>
      <c r="BGV26" s="508">
        <f>'Proy 2022 vs 2019'!KL25*BGX$4</f>
        <v>44422.014336</v>
      </c>
      <c r="BGW26" s="577"/>
      <c r="BGX26" s="578">
        <f>BGW26/BGU26</f>
        <v>0</v>
      </c>
      <c r="BGY26" s="508">
        <f>'Proy 2022 vs 2019'!KK25*BHB$4</f>
        <v>52883.350400000003</v>
      </c>
      <c r="BGZ26" s="508">
        <f>'Proy 2022 vs 2019'!KL25*BHB$4</f>
        <v>50768.016383999995</v>
      </c>
      <c r="BHA26" s="577"/>
      <c r="BHB26" s="578">
        <f>BHA26/BGY26</f>
        <v>0</v>
      </c>
      <c r="BHC26" s="508">
        <f>'Proy 2022 vs 2019'!KK25*BHF$4</f>
        <v>72714.606799999994</v>
      </c>
      <c r="BHD26" s="508">
        <f>'Proy 2022 vs 2019'!KL25*BHF$4</f>
        <v>69806.022528000001</v>
      </c>
      <c r="BHE26" s="577"/>
      <c r="BHF26" s="578">
        <f>BHE26/BHC26</f>
        <v>0</v>
      </c>
      <c r="BHG26" s="492">
        <f>BGE26+BGI26+BGM26+BGQ26+BGU26+BGY26+BHC26</f>
        <v>330520.94</v>
      </c>
      <c r="BHH26" s="493">
        <f>BGF26+BGJ26+BGN26+BGR26+BGV26+BGZ26+BHD26</f>
        <v>317300.10239999997</v>
      </c>
      <c r="BHI26" s="610">
        <f>BGG26+BGK26+BGO26+BGS26+BGW26+BHA26+BHE26</f>
        <v>0</v>
      </c>
      <c r="BHJ26" s="594">
        <f>BHI26/BHG26</f>
        <v>0</v>
      </c>
      <c r="BHK26" s="508">
        <f>'Proy 2022 vs 2019'!KP25*BHN$4</f>
        <v>50076.376799999998</v>
      </c>
      <c r="BHL26" s="508">
        <f>'Proy 2022 vs 2019'!KQ25*BHN$4</f>
        <v>48073.321727999995</v>
      </c>
      <c r="BHM26" s="577"/>
      <c r="BHN26" s="578">
        <f>BHM26/BHK26</f>
        <v>0</v>
      </c>
      <c r="BHO26" s="508">
        <f>'Proy 2022 vs 2019'!KP25*BHR$4</f>
        <v>50076.376799999998</v>
      </c>
      <c r="BHP26" s="508">
        <f>'Proy 2022 vs 2019'!KQ25*BHR$4</f>
        <v>48073.321727999995</v>
      </c>
      <c r="BHQ26" s="577"/>
      <c r="BHR26" s="578">
        <f>BHQ26/BHO26</f>
        <v>0</v>
      </c>
      <c r="BHS26" s="508">
        <f>'Proy 2022 vs 2019'!KP25*BHV$4</f>
        <v>50076.376799999998</v>
      </c>
      <c r="BHT26" s="508">
        <f>'Proy 2022 vs 2019'!KQ25*BHV$4</f>
        <v>48073.321727999995</v>
      </c>
      <c r="BHU26" s="577"/>
      <c r="BHV26" s="578">
        <f>BHU26/BHS26</f>
        <v>0</v>
      </c>
      <c r="BHW26" s="508">
        <f>'Proy 2022 vs 2019'!KP25*BHZ$4</f>
        <v>50076.376799999998</v>
      </c>
      <c r="BHX26" s="508">
        <f>'Proy 2022 vs 2019'!KQ25*BHZ$4</f>
        <v>48073.321727999995</v>
      </c>
      <c r="BHY26" s="577"/>
      <c r="BHZ26" s="578">
        <f>BHY26/BHW26</f>
        <v>0</v>
      </c>
      <c r="BIA26" s="508">
        <f>'Proy 2022 vs 2019'!KP25*BID$4</f>
        <v>58422.439600000005</v>
      </c>
      <c r="BIB26" s="508">
        <f>'Proy 2022 vs 2019'!KQ25*BID$4</f>
        <v>56085.542016000007</v>
      </c>
      <c r="BIC26" s="577"/>
      <c r="BID26" s="578">
        <f>BIC26/BIA26</f>
        <v>0</v>
      </c>
      <c r="BIE26" s="508">
        <f>'Proy 2022 vs 2019'!KP25*BIH$4</f>
        <v>66768.502399999998</v>
      </c>
      <c r="BIF26" s="508">
        <f>'Proy 2022 vs 2019'!KQ25*BIH$4</f>
        <v>64097.762303999996</v>
      </c>
      <c r="BIG26" s="577"/>
      <c r="BIH26" s="578">
        <f>BIG26/BIE26</f>
        <v>0</v>
      </c>
      <c r="BII26" s="508">
        <f>'Proy 2022 vs 2019'!KP25*BIL$4</f>
        <v>91806.690799999997</v>
      </c>
      <c r="BIJ26" s="508">
        <f>'Proy 2022 vs 2019'!KQ25*BIL$4</f>
        <v>88134.423167999994</v>
      </c>
      <c r="BIK26" s="577"/>
      <c r="BIL26" s="578">
        <f>BIK26/BII26</f>
        <v>0</v>
      </c>
      <c r="BIM26" s="492">
        <f>BHK26+BHO26+BHS26+BHW26+BIA26+BIE26+BII26</f>
        <v>417303.14</v>
      </c>
      <c r="BIN26" s="493">
        <f>BHL26+BHP26+BHT26+BHX26+BIB26+BIF26+BIJ26</f>
        <v>400611.01439999999</v>
      </c>
      <c r="BIO26" s="610">
        <f>BHM26+BHQ26+BHU26+BHY26+BIC26+BIG26+BIK26</f>
        <v>0</v>
      </c>
      <c r="BIP26" s="594">
        <f>BIO26/BIM26</f>
        <v>0</v>
      </c>
      <c r="BIQ26" s="508">
        <f>'Proy 2022 vs 2019'!KU25*BIT$4</f>
        <v>48681.464399999997</v>
      </c>
      <c r="BIR26" s="508">
        <f>'Proy 2022 vs 2019'!KV25*BIT$4</f>
        <v>46734.205823999997</v>
      </c>
      <c r="BIS26" s="577"/>
      <c r="BIT26" s="578">
        <f>BIS26/BIQ26</f>
        <v>0</v>
      </c>
      <c r="BIU26" s="508">
        <f>'Proy 2022 vs 2019'!KU25*BIX$4</f>
        <v>48681.464399999997</v>
      </c>
      <c r="BIV26" s="508">
        <f>'Proy 2022 vs 2019'!KV25*BIX$4</f>
        <v>46734.205823999997</v>
      </c>
      <c r="BIW26" s="577"/>
      <c r="BIX26" s="578">
        <f>BIW26/BIU26</f>
        <v>0</v>
      </c>
      <c r="BIY26" s="508">
        <f>'Proy 2022 vs 2019'!KU25*BJB$4</f>
        <v>48681.464399999997</v>
      </c>
      <c r="BIZ26" s="508">
        <f>'Proy 2022 vs 2019'!KV25*BJB$4</f>
        <v>46734.205823999997</v>
      </c>
      <c r="BJA26" s="577"/>
      <c r="BJB26" s="578">
        <f>BJA26/BIY26</f>
        <v>0</v>
      </c>
      <c r="BJC26" s="508">
        <f>'Proy 2022 vs 2019'!KU25*BJF$4</f>
        <v>48681.464399999997</v>
      </c>
      <c r="BJD26" s="508">
        <f>'Proy 2022 vs 2019'!KV25*BJF$4</f>
        <v>46734.205823999997</v>
      </c>
      <c r="BJE26" s="577"/>
      <c r="BJF26" s="578">
        <f>BJE26/BJC26</f>
        <v>0</v>
      </c>
      <c r="BJG26" s="508">
        <f>'Proy 2022 vs 2019'!KU25*BJJ$4</f>
        <v>56795.041800000006</v>
      </c>
      <c r="BJH26" s="508">
        <f>'Proy 2022 vs 2019'!KV25*BJJ$4</f>
        <v>54523.240128000005</v>
      </c>
      <c r="BJI26" s="577"/>
      <c r="BJJ26" s="578">
        <f>BJI26/BJG26</f>
        <v>0</v>
      </c>
      <c r="BJK26" s="508">
        <f>'Proy 2022 vs 2019'!KU25*BJN$4</f>
        <v>64908.619200000001</v>
      </c>
      <c r="BJL26" s="508">
        <f>'Proy 2022 vs 2019'!KV25*BJN$4</f>
        <v>62312.274431999998</v>
      </c>
      <c r="BJM26" s="577"/>
      <c r="BJN26" s="578">
        <f>BJM26/BJK26</f>
        <v>0</v>
      </c>
      <c r="BJO26" s="508">
        <f>'Proy 2022 vs 2019'!KU25*BJR$4</f>
        <v>89249.3514</v>
      </c>
      <c r="BJP26" s="508">
        <f>'Proy 2022 vs 2019'!KV25*BJR$4</f>
        <v>85679.377343999993</v>
      </c>
      <c r="BJQ26" s="577"/>
      <c r="BJR26" s="578">
        <f>BJQ26/BJO26</f>
        <v>0</v>
      </c>
      <c r="BJS26" s="492">
        <f>BIQ26+BIU26+BIY26+BJC26+BJG26+BJK26+BJO26</f>
        <v>405678.87</v>
      </c>
      <c r="BJT26" s="493">
        <f>BIR26+BIV26+BIZ26+BJD26+BJH26+BJL26+BJP26</f>
        <v>389451.71519999998</v>
      </c>
      <c r="BJU26" s="593">
        <f>BIS26+BIW26+BJA26+BJE26+BJI26+BJM26+BJQ26</f>
        <v>0</v>
      </c>
      <c r="BJV26" s="594">
        <f>BJU26/BJS26</f>
        <v>0</v>
      </c>
      <c r="BJW26" s="508">
        <f>'Proy 2022 vs 2019'!KZ25*BJZ$4</f>
        <v>20311.025999999998</v>
      </c>
      <c r="BJX26" s="508">
        <f>'Proy 2022 vs 2019'!LA25*BJZ$4</f>
        <v>19498.584959999996</v>
      </c>
      <c r="BJY26" s="577"/>
      <c r="BJZ26" s="578">
        <f>BJY26/BJW26</f>
        <v>0</v>
      </c>
      <c r="BKA26" s="508">
        <f>'Proy 2022 vs 2019'!KZ25*BKD$4</f>
        <v>20311.025999999998</v>
      </c>
      <c r="BKB26" s="508">
        <f>'Proy 2022 vs 2019'!LA25*BKD$4</f>
        <v>19498.584959999996</v>
      </c>
      <c r="BKC26" s="577"/>
      <c r="BKD26" s="578">
        <f>BKC26/BKA26</f>
        <v>0</v>
      </c>
      <c r="BKE26" s="508">
        <f>'Proy 2022 vs 2019'!KZ25*BKH$4</f>
        <v>20311.025999999998</v>
      </c>
      <c r="BKF26" s="508">
        <f>'Proy 2022 vs 2019'!LA25*BKH$4</f>
        <v>19498.584959999996</v>
      </c>
      <c r="BKG26" s="577"/>
      <c r="BKH26" s="578">
        <f>BKG26/BKE26</f>
        <v>0</v>
      </c>
      <c r="BKI26" s="508">
        <f>'Proy 2022 vs 2019'!KZ25*BKL$4</f>
        <v>20311.025999999998</v>
      </c>
      <c r="BKJ26" s="508">
        <f>'Proy 2022 vs 2019'!LA25*BKL$4</f>
        <v>19498.584959999996</v>
      </c>
      <c r="BKK26" s="577"/>
      <c r="BKL26" s="578">
        <f>BKK26/BKI26</f>
        <v>0</v>
      </c>
      <c r="BKM26" s="508">
        <f>'Proy 2022 vs 2019'!KZ25*BKP$4</f>
        <v>23696.197</v>
      </c>
      <c r="BKN26" s="508">
        <f>'Proy 2022 vs 2019'!LA25*BKP$4</f>
        <v>22748.349119999999</v>
      </c>
      <c r="BKO26" s="577"/>
      <c r="BKP26" s="578">
        <f>BKO26/BKM26</f>
        <v>0</v>
      </c>
      <c r="BKQ26" s="508">
        <f>'Proy 2022 vs 2019'!KZ25*BKT$4</f>
        <v>27081.367999999999</v>
      </c>
      <c r="BKR26" s="508">
        <f>'Proy 2022 vs 2019'!LA25*BKT$4</f>
        <v>25998.113279999998</v>
      </c>
      <c r="BKS26" s="577"/>
      <c r="BKT26" s="578">
        <f>BKS26/BKQ26</f>
        <v>0</v>
      </c>
      <c r="BKU26" s="508">
        <f>'Proy 2022 vs 2019'!KZ25*BKX$4</f>
        <v>37236.881000000001</v>
      </c>
      <c r="BKV26" s="508">
        <f>'Proy 2022 vs 2019'!LA25*BKX$4</f>
        <v>35747.405759999994</v>
      </c>
      <c r="BKW26" s="577"/>
      <c r="BKX26" s="578">
        <f>BKW26/BKU26</f>
        <v>0</v>
      </c>
      <c r="BKY26" s="492">
        <f>BJW26+BKA26+BKE26+BKI26+BKM26+BKQ26+BKU26</f>
        <v>169258.55</v>
      </c>
      <c r="BKZ26" s="493">
        <f>BJX26+BKB26+BKF26+BKJ26+BKN26+BKR26+BKV26</f>
        <v>162488.20799999998</v>
      </c>
      <c r="BLA26" s="593">
        <f>BJY26+BKC26+BKG26+BKK26+BKO26+BKS26+BKW26</f>
        <v>0</v>
      </c>
      <c r="BLB26" s="594">
        <f>BLA26/BKY26</f>
        <v>0</v>
      </c>
    </row>
    <row r="27" spans="2:1666" ht="15.75" customHeight="1">
      <c r="B27" s="709" t="s">
        <v>534</v>
      </c>
      <c r="C27" s="508">
        <f>'Proy 2022 vs 2019'!$C$6*$F$4</f>
        <v>9529.1268</v>
      </c>
      <c r="D27" s="508">
        <f>'Proy 2022 vs 2019'!D26*$F$4</f>
        <v>17163.918719999998</v>
      </c>
      <c r="E27" s="613"/>
      <c r="F27" s="580">
        <f>E27/C27</f>
        <v>0</v>
      </c>
      <c r="G27" s="738">
        <f>'Proy 2022 vs 2019'!C26*$J$4</f>
        <v>14303.265600000001</v>
      </c>
      <c r="H27" s="508">
        <f>'Proy 2022 vs 2019'!D26*$J$4</f>
        <v>17163.918719999998</v>
      </c>
      <c r="I27" s="613"/>
      <c r="J27" s="580">
        <f>I27/G27</f>
        <v>0</v>
      </c>
      <c r="K27" s="508">
        <f>'Proy 2022 vs 2019'!C26*$N$4</f>
        <v>14303.265600000001</v>
      </c>
      <c r="L27" s="508">
        <f>'Proy 2022 vs 2019'!D26*N$4</f>
        <v>17163.918719999998</v>
      </c>
      <c r="M27" s="613"/>
      <c r="N27" s="580">
        <f>M27/K27</f>
        <v>0</v>
      </c>
      <c r="O27" s="508">
        <f>'Proy 2022 vs 2019'!C26*R$4</f>
        <v>14303.265600000001</v>
      </c>
      <c r="P27" s="508">
        <f>'Proy 2022 vs 2019'!D26*$R$4</f>
        <v>17163.918719999998</v>
      </c>
      <c r="Q27" s="613"/>
      <c r="R27" s="580">
        <f>Q27/O27</f>
        <v>0</v>
      </c>
      <c r="S27" s="508">
        <f>'Proy 2022 vs 2019'!C26*V$4</f>
        <v>16687.143200000002</v>
      </c>
      <c r="T27" s="508">
        <f>'Proy 2022 vs 2019'!D26*V$4</f>
        <v>20024.571840000001</v>
      </c>
      <c r="U27" s="613"/>
      <c r="V27" s="580">
        <f>U27/S27</f>
        <v>0</v>
      </c>
      <c r="W27" s="508">
        <f>'Proy 2022 vs 2019'!C26*Z$4</f>
        <v>19071.020800000002</v>
      </c>
      <c r="X27" s="508">
        <f>'Proy 2022 vs 2019'!D26*Z$4</f>
        <v>22885.22496</v>
      </c>
      <c r="Y27" s="613"/>
      <c r="Z27" s="580">
        <f>Y27/W27</f>
        <v>0</v>
      </c>
      <c r="AA27" s="508">
        <f>'Proy 2022 vs 2019'!C26*AD$4</f>
        <v>26222.653600000001</v>
      </c>
      <c r="AB27" s="508">
        <f>'Proy 2022 vs 2019'!D26*AD$4</f>
        <v>31467.184319999997</v>
      </c>
      <c r="AC27" s="613"/>
      <c r="AD27" s="580">
        <f>AC27/AA27</f>
        <v>0</v>
      </c>
      <c r="AE27" s="494">
        <f>C27+G27+K27+O27+S27+W27+AA27</f>
        <v>114419.7412</v>
      </c>
      <c r="AF27" s="489">
        <f>D27+H27+L27+P27+T27+X27+AB27</f>
        <v>143032.65599999999</v>
      </c>
      <c r="AG27" s="607">
        <f>E27+I27+M27+Q27+U27+Y27+AC27</f>
        <v>0</v>
      </c>
      <c r="AH27" s="590">
        <f>AG27/AE27</f>
        <v>0</v>
      </c>
      <c r="AI27" s="508">
        <f>'Proy 2022 vs 2019'!H26*AL$4</f>
        <v>15295.371599999999</v>
      </c>
      <c r="AJ27" s="526">
        <f>'Proy 2022 vs 2019'!I26*AL$4</f>
        <v>18354.445919999998</v>
      </c>
      <c r="AK27" s="579"/>
      <c r="AL27" s="580">
        <f>AK27/AI27</f>
        <v>0</v>
      </c>
      <c r="AM27" s="508">
        <f>'Proy 2022 vs 2019'!H26*AP$4</f>
        <v>15295.371599999999</v>
      </c>
      <c r="AN27" s="508">
        <f>'Proy 2022 vs 2019'!I26*AP$4</f>
        <v>18354.445919999998</v>
      </c>
      <c r="AO27" s="579"/>
      <c r="AP27" s="580">
        <f>AO27/AM27</f>
        <v>0</v>
      </c>
      <c r="AQ27" s="508">
        <f>'Proy 2022 vs 2019'!H26*AT$4</f>
        <v>15295.371599999999</v>
      </c>
      <c r="AR27" s="508">
        <f>'Proy 2022 vs 2019'!I26*AT$4</f>
        <v>18354.445919999998</v>
      </c>
      <c r="AS27" s="579"/>
      <c r="AT27" s="580">
        <f>AS27/AQ27</f>
        <v>0</v>
      </c>
      <c r="AU27" s="508">
        <f>'Proy 2022 vs 2019'!H26*AX$4</f>
        <v>15295.371599999999</v>
      </c>
      <c r="AV27" s="508">
        <f>'Proy 2022 vs 2019'!I26*AX$4</f>
        <v>18354.445919999998</v>
      </c>
      <c r="AW27" s="579"/>
      <c r="AX27" s="580">
        <f>AW27/AU27</f>
        <v>0</v>
      </c>
      <c r="AY27" s="508">
        <f>'Proy 2022 vs 2019'!H26*BB$4</f>
        <v>17844.600200000001</v>
      </c>
      <c r="AZ27" s="508">
        <f>'Proy 2022 vs 2019'!I26*BB$4</f>
        <v>21413.520240000002</v>
      </c>
      <c r="BA27" s="579"/>
      <c r="BB27" s="580">
        <f>BA27/AY27</f>
        <v>0</v>
      </c>
      <c r="BC27" s="508">
        <f>'Proy 2022 vs 2019'!H26*BF$4</f>
        <v>20393.828799999999</v>
      </c>
      <c r="BD27" s="508">
        <f>'Proy 2022 vs 2019'!I26*BF$4</f>
        <v>24472.594559999998</v>
      </c>
      <c r="BE27" s="579"/>
      <c r="BF27" s="580">
        <f>BE27/BC27</f>
        <v>0</v>
      </c>
      <c r="BG27" s="508">
        <f>'Proy 2022 vs 2019'!H26*BJ$4</f>
        <v>28041.514599999999</v>
      </c>
      <c r="BH27" s="508">
        <f>'Proy 2022 vs 2019'!I26*BJ$4</f>
        <v>33649.817519999997</v>
      </c>
      <c r="BI27" s="579"/>
      <c r="BJ27" s="580">
        <f>BI27/BG27</f>
        <v>0</v>
      </c>
      <c r="BK27" s="494">
        <f>AI27+AM27+AQ27+AU27+AY27+BC27+BG27</f>
        <v>127461.43</v>
      </c>
      <c r="BL27" s="489">
        <f>AJ27+AN27+AR27+AV27+AZ27+BD27+BH27</f>
        <v>152953.71599999999</v>
      </c>
      <c r="BM27" s="608">
        <f>AK27+AO27+AS27+AW27+BA27+BE27+BI27</f>
        <v>0</v>
      </c>
      <c r="BN27" s="590">
        <f>BM27/BK27</f>
        <v>0</v>
      </c>
      <c r="BO27" s="508">
        <f>'Proy 2022 vs 2019'!M26*BR$4</f>
        <v>15774.0708</v>
      </c>
      <c r="BP27" s="508">
        <f>'Proy 2022 vs 2019'!N26*BR$4</f>
        <v>18928.884959999996</v>
      </c>
      <c r="BQ27" s="579"/>
      <c r="BR27" s="580">
        <f>BQ27/BO27</f>
        <v>0</v>
      </c>
      <c r="BS27" s="508">
        <f>'Proy 2022 vs 2019'!M26*BV$4</f>
        <v>15774.0708</v>
      </c>
      <c r="BT27" s="508">
        <f>'Proy 2022 vs 2019'!N26*BV$4</f>
        <v>18928.884959999996</v>
      </c>
      <c r="BU27" s="579"/>
      <c r="BV27" s="580">
        <f>BU27/BS27</f>
        <v>0</v>
      </c>
      <c r="BW27" s="508">
        <f>'Proy 2022 vs 2019'!M26*BZ$4</f>
        <v>15774.0708</v>
      </c>
      <c r="BX27" s="508">
        <f>'Proy 2022 vs 2019'!N26*BZ$4</f>
        <v>18928.884959999996</v>
      </c>
      <c r="BY27" s="579"/>
      <c r="BZ27" s="580">
        <f>BY27/BW27</f>
        <v>0</v>
      </c>
      <c r="CA27" s="508">
        <f>'Proy 2022 vs 2019'!M26*CD$4</f>
        <v>15774.0708</v>
      </c>
      <c r="CB27" s="508">
        <f>'Proy 2022 vs 2019'!N26*CD$4</f>
        <v>18928.884959999996</v>
      </c>
      <c r="CC27" s="579"/>
      <c r="CD27" s="580">
        <f>CC27/CA27</f>
        <v>0</v>
      </c>
      <c r="CE27" s="508">
        <f>'Proy 2022 vs 2019'!M26*CH$4</f>
        <v>18403.082600000002</v>
      </c>
      <c r="CF27" s="508">
        <f>'Proy 2022 vs 2019'!N26*CH$4</f>
        <v>22083.699120000001</v>
      </c>
      <c r="CG27" s="579"/>
      <c r="CH27" s="580">
        <f>CG27/CE27</f>
        <v>0</v>
      </c>
      <c r="CI27" s="508">
        <f>'Proy 2022 vs 2019'!M26*CL$4</f>
        <v>21032.094399999998</v>
      </c>
      <c r="CJ27" s="508">
        <f>'Proy 2022 vs 2019'!N26*CL$4</f>
        <v>25238.513279999999</v>
      </c>
      <c r="CK27" s="579"/>
      <c r="CL27" s="580">
        <f>CK27/CI27</f>
        <v>0</v>
      </c>
      <c r="CM27" s="508">
        <f>'Proy 2022 vs 2019'!M26*CP$4</f>
        <v>28919.129799999999</v>
      </c>
      <c r="CN27" s="508">
        <f>'Proy 2022 vs 2019'!N26*CP$4</f>
        <v>34702.955759999997</v>
      </c>
      <c r="CO27" s="579"/>
      <c r="CP27" s="580">
        <f>CO27/CM27</f>
        <v>0</v>
      </c>
      <c r="CQ27" s="494">
        <f>BO27+BS27+BW27+CA27+CE27+CI27+CM27</f>
        <v>131450.59</v>
      </c>
      <c r="CR27" s="489">
        <f>BP27+BT27+BX27+CB27+CF27+CJ27+CN27</f>
        <v>157740.70799999998</v>
      </c>
      <c r="CS27" s="608">
        <f>BQ27+BU27+BY27+CC27+CG27+CK27+CO27</f>
        <v>0</v>
      </c>
      <c r="CT27" s="590">
        <f>CS27/CQ27</f>
        <v>0</v>
      </c>
      <c r="CU27" s="508">
        <f>'Proy 2022 vs 2019'!R26*CX$4</f>
        <v>15046.741199999999</v>
      </c>
      <c r="CV27" s="508">
        <f>'Proy 2022 vs 2019'!S26*CX$4</f>
        <v>12338.327783999999</v>
      </c>
      <c r="CW27" s="579"/>
      <c r="CX27" s="580">
        <f>CW27/CU27</f>
        <v>0</v>
      </c>
      <c r="CY27" s="508">
        <f>'Proy 2022 vs 2019'!R26*DB$4</f>
        <v>15046.741199999999</v>
      </c>
      <c r="CZ27" s="508">
        <f>'Proy 2022 vs 2019'!S26*DB$4</f>
        <v>12338.327783999999</v>
      </c>
      <c r="DA27" s="579"/>
      <c r="DB27" s="580">
        <f>DA27/CY27</f>
        <v>0</v>
      </c>
      <c r="DC27" s="508">
        <f>'Proy 2022 vs 2019'!R26*DF$4</f>
        <v>15046.741199999999</v>
      </c>
      <c r="DD27" s="508">
        <f>'Proy 2022 vs 2019'!S26*DF$4</f>
        <v>12338.327783999999</v>
      </c>
      <c r="DE27" s="579"/>
      <c r="DF27" s="580">
        <f>DE27/DC27</f>
        <v>0</v>
      </c>
      <c r="DG27" s="508">
        <f>'Proy 2022 vs 2019'!R26*DJ$4</f>
        <v>15046.741199999999</v>
      </c>
      <c r="DH27" s="508">
        <f>'Proy 2022 vs 2019'!S26*DJ$4</f>
        <v>12338.327783999999</v>
      </c>
      <c r="DI27" s="579"/>
      <c r="DJ27" s="580">
        <f>DI27/DG27</f>
        <v>0</v>
      </c>
      <c r="DK27" s="508">
        <f>'Proy 2022 vs 2019'!R26*DN$4</f>
        <v>17554.5314</v>
      </c>
      <c r="DL27" s="508">
        <f>'Proy 2022 vs 2019'!S26*DN$4</f>
        <v>14394.715748000001</v>
      </c>
      <c r="DM27" s="579"/>
      <c r="DN27" s="580">
        <f>DM27/DK27</f>
        <v>0</v>
      </c>
      <c r="DO27" s="508">
        <f>'Proy 2022 vs 2019'!R26*DR$4</f>
        <v>20062.321599999999</v>
      </c>
      <c r="DP27" s="508">
        <f>'Proy 2022 vs 2019'!S26*DR$4</f>
        <v>16451.103712</v>
      </c>
      <c r="DQ27" s="579"/>
      <c r="DR27" s="580">
        <f>DQ27/DO27</f>
        <v>0</v>
      </c>
      <c r="DS27" s="508">
        <f>'Proy 2022 vs 2019'!R26*DV$4</f>
        <v>27585.692199999998</v>
      </c>
      <c r="DT27" s="508">
        <f>'Proy 2022 vs 2019'!S26*DV$4</f>
        <v>22620.267604000001</v>
      </c>
      <c r="DU27" s="579"/>
      <c r="DV27" s="580">
        <f>DU27/DS27</f>
        <v>0</v>
      </c>
      <c r="DW27" s="494">
        <f>CU27+CY27+DC27+DG27+DK27+DO27+DS27</f>
        <v>125389.50999999998</v>
      </c>
      <c r="DX27" s="489">
        <f>CV27+CZ27+DD27+DH27+DL27+DP27+DT27</f>
        <v>102819.3982</v>
      </c>
      <c r="DY27" s="589">
        <f>CW27+DA27+DE27+DI27+DM27+DQ27+DU27</f>
        <v>0</v>
      </c>
      <c r="DZ27" s="590">
        <f>DY27/DW27</f>
        <v>0</v>
      </c>
      <c r="EA27" s="508">
        <f>'Proy 2022 vs 2019'!AB26*ED$4</f>
        <v>15925.9836</v>
      </c>
      <c r="EB27" s="508">
        <f>'Proy 2022 vs 2019'!AC26*ED$4</f>
        <v>13059.306551999998</v>
      </c>
      <c r="EC27" s="613"/>
      <c r="ED27" s="580">
        <f>EC27/EA27</f>
        <v>0</v>
      </c>
      <c r="EE27" s="508">
        <f>'Proy 2022 vs 2019'!AB26*EH$4</f>
        <v>15925.9836</v>
      </c>
      <c r="EF27" s="508">
        <f>'Proy 2022 vs 2019'!AC26*EH$4</f>
        <v>13059.306551999998</v>
      </c>
      <c r="EG27" s="579"/>
      <c r="EH27" s="580">
        <f>EG27/EE27</f>
        <v>0</v>
      </c>
      <c r="EI27" s="508">
        <f>'Proy 2022 vs 2019'!AB26*EL$4</f>
        <v>15925.9836</v>
      </c>
      <c r="EJ27" s="508">
        <f>'Proy 2022 vs 2019'!AC26*EL$4</f>
        <v>13059.306551999998</v>
      </c>
      <c r="EK27" s="579"/>
      <c r="EL27" s="580">
        <f>EK27/EI27</f>
        <v>0</v>
      </c>
      <c r="EM27" s="508">
        <f>'Proy 2022 vs 2019'!AB26*EP$4</f>
        <v>15925.9836</v>
      </c>
      <c r="EN27" s="508">
        <f>'Proy 2022 vs 2019'!AC26*EP$4</f>
        <v>13059.306551999998</v>
      </c>
      <c r="EO27" s="579"/>
      <c r="EP27" s="580">
        <f>EO27/EM27</f>
        <v>0</v>
      </c>
      <c r="EQ27" s="508">
        <f>'Proy 2022 vs 2019'!AB26*ET$4</f>
        <v>18580.314200000001</v>
      </c>
      <c r="ER27" s="508">
        <f>'Proy 2022 vs 2019'!AC26*ET$4</f>
        <v>15235.857644</v>
      </c>
      <c r="ES27" s="579"/>
      <c r="ET27" s="580">
        <f>ES27/EQ27</f>
        <v>0</v>
      </c>
      <c r="EU27" s="508">
        <f>'Proy 2022 vs 2019'!AB26*EX$4</f>
        <v>21234.644800000002</v>
      </c>
      <c r="EV27" s="508">
        <f>'Proy 2022 vs 2019'!AC26*EX$4</f>
        <v>17412.408735999998</v>
      </c>
      <c r="EW27" s="579"/>
      <c r="EX27" s="580">
        <f>EW27/EU27</f>
        <v>0</v>
      </c>
      <c r="EY27" s="508">
        <f>'Proy 2022 vs 2019'!AB26*FB$4</f>
        <v>29197.636600000002</v>
      </c>
      <c r="EZ27" s="508">
        <f>'Proy 2022 vs 2019'!AC26*FB$4</f>
        <v>23942.062011999999</v>
      </c>
      <c r="FA27" s="579"/>
      <c r="FB27" s="580">
        <f>FA27/EY27</f>
        <v>0</v>
      </c>
      <c r="FC27" s="494">
        <f>EA27+EE27+EI27+EM27+EQ27+EU27+EY27</f>
        <v>132716.53</v>
      </c>
      <c r="FD27" s="489">
        <f>EB27+EF27+EJ27+EN27+ER27+EV27+EZ27</f>
        <v>108827.55459999999</v>
      </c>
      <c r="FE27" s="670">
        <f>EC27+EG27+EK27+EO27+ES27+EW27+FA27</f>
        <v>0</v>
      </c>
      <c r="FF27" s="663">
        <f>FE27/FC27</f>
        <v>0</v>
      </c>
      <c r="FG27" s="508">
        <f>'Proy 2022 vs 2019'!AG26*FJ$4</f>
        <v>16908.106800000001</v>
      </c>
      <c r="FH27" s="508">
        <f>'Proy 2022 vs 2019'!AH26*FJ$4</f>
        <v>14540.971847999999</v>
      </c>
      <c r="FI27" s="579"/>
      <c r="FJ27" s="580">
        <f>FI27/FG27</f>
        <v>0</v>
      </c>
      <c r="FK27" s="508">
        <f>'Proy 2022 vs 2019'!AG26*FN$4</f>
        <v>16908.106800000001</v>
      </c>
      <c r="FL27" s="508">
        <f>'Proy 2022 vs 2019'!AH26*FN$4</f>
        <v>14540.971847999999</v>
      </c>
      <c r="FM27" s="579"/>
      <c r="FN27" s="580">
        <f>FM27/FK27</f>
        <v>0</v>
      </c>
      <c r="FO27" s="508">
        <f>'Proy 2022 vs 2019'!AG26*FR$4</f>
        <v>16908.106800000001</v>
      </c>
      <c r="FP27" s="508">
        <f>'Proy 2022 vs 2019'!AH26*FR$4</f>
        <v>14540.971847999999</v>
      </c>
      <c r="FQ27" s="579"/>
      <c r="FR27" s="580">
        <f>FQ27/FO27</f>
        <v>0</v>
      </c>
      <c r="FS27" s="508">
        <f>'Proy 2022 vs 2019'!AG26*FV$4</f>
        <v>16908.106800000001</v>
      </c>
      <c r="FT27" s="508">
        <f>'Proy 2022 vs 2019'!AH26*FV$4</f>
        <v>14540.971847999999</v>
      </c>
      <c r="FU27" s="579"/>
      <c r="FV27" s="580">
        <f>FU27/FS27</f>
        <v>0</v>
      </c>
      <c r="FW27" s="508">
        <f>'Proy 2022 vs 2019'!AG26*FZ$4</f>
        <v>19726.124600000003</v>
      </c>
      <c r="FX27" s="508">
        <f>'Proy 2022 vs 2019'!AH26*FZ$4</f>
        <v>16964.467156000002</v>
      </c>
      <c r="FY27" s="579"/>
      <c r="FZ27" s="580">
        <f>FY27/FW27</f>
        <v>0</v>
      </c>
      <c r="GA27" s="508">
        <f>'Proy 2022 vs 2019'!AG26*GD$4</f>
        <v>22544.142400000004</v>
      </c>
      <c r="GB27" s="508">
        <f>'Proy 2022 vs 2019'!AH26*GD$4</f>
        <v>19387.962464</v>
      </c>
      <c r="GC27" s="579"/>
      <c r="GD27" s="580">
        <f>GC27/GA27</f>
        <v>0</v>
      </c>
      <c r="GE27" s="508">
        <f>'Proy 2022 vs 2019'!AG26*GH$4</f>
        <v>30998.195800000005</v>
      </c>
      <c r="GF27" s="508">
        <f>'Proy 2022 vs 2019'!AH26*GH$4</f>
        <v>26658.448388000001</v>
      </c>
      <c r="GG27" s="579"/>
      <c r="GH27" s="580">
        <f>GG27/GE27</f>
        <v>0</v>
      </c>
      <c r="GI27" s="494">
        <f>FG27+FK27+FO27+FS27+FW27+GA27+GE27</f>
        <v>140900.89000000004</v>
      </c>
      <c r="GJ27" s="489">
        <f>FH27+FL27+FP27+FT27+FX27+GB27+GF27</f>
        <v>121174.7654</v>
      </c>
      <c r="GK27" s="671">
        <f>FI27+FM27+FQ27+FU27+FY27+GC27+GG27</f>
        <v>0</v>
      </c>
      <c r="GL27" s="663">
        <f>GK27/GI27</f>
        <v>0</v>
      </c>
      <c r="GM27" s="508">
        <f>'Proy 2022 vs 2019'!AL26*GP$4</f>
        <v>14818.753199999999</v>
      </c>
      <c r="GN27" s="508">
        <f>'Proy 2022 vs 2019'!AM26*GP$4</f>
        <v>12744.127751999999</v>
      </c>
      <c r="GO27" s="579"/>
      <c r="GP27" s="580">
        <f>GO27/GM27</f>
        <v>0</v>
      </c>
      <c r="GQ27" s="508">
        <f>'Proy 2022 vs 2019'!AL26*GT$4</f>
        <v>14818.753199999999</v>
      </c>
      <c r="GR27" s="508">
        <f>'Proy 2022 vs 2019'!AM26*GT$4</f>
        <v>12744.127751999999</v>
      </c>
      <c r="GS27" s="579"/>
      <c r="GT27" s="580">
        <f>GS27/GQ27</f>
        <v>0</v>
      </c>
      <c r="GU27" s="508">
        <f>'Proy 2022 vs 2019'!AL26*GX$4</f>
        <v>14818.753199999999</v>
      </c>
      <c r="GV27" s="508">
        <f>'Proy 2022 vs 2019'!AM26*GX$4</f>
        <v>12744.127751999999</v>
      </c>
      <c r="GW27" s="579"/>
      <c r="GX27" s="580">
        <f>GW27/GU27</f>
        <v>0</v>
      </c>
      <c r="GY27" s="508">
        <f>'Proy 2022 vs 2019'!AL26*HB$4</f>
        <v>14818.753199999999</v>
      </c>
      <c r="GZ27" s="508">
        <f>'Proy 2022 vs 2019'!AM26*HB$4</f>
        <v>12744.127751999999</v>
      </c>
      <c r="HA27" s="579"/>
      <c r="HB27" s="580">
        <f>HA27/GY27</f>
        <v>0</v>
      </c>
      <c r="HC27" s="508">
        <f>'Proy 2022 vs 2019'!AL26*HF$4</f>
        <v>17288.545400000003</v>
      </c>
      <c r="HD27" s="508">
        <f>'Proy 2022 vs 2019'!AM26*HF$4</f>
        <v>14868.149044000002</v>
      </c>
      <c r="HE27" s="579"/>
      <c r="HF27" s="580">
        <f>HE27/HC27</f>
        <v>0</v>
      </c>
      <c r="HG27" s="508">
        <f>'Proy 2022 vs 2019'!AL26*HJ$4</f>
        <v>19758.337599999999</v>
      </c>
      <c r="HH27" s="508">
        <f>'Proy 2022 vs 2019'!AM26*HJ$4</f>
        <v>16992.170335999999</v>
      </c>
      <c r="HI27" s="579"/>
      <c r="HJ27" s="580">
        <f>HI27/HG27</f>
        <v>0</v>
      </c>
      <c r="HK27" s="508">
        <f>'Proy 2022 vs 2019'!AL26*HN$4</f>
        <v>27167.714199999999</v>
      </c>
      <c r="HL27" s="508">
        <f>'Proy 2022 vs 2019'!AM26*HN$4</f>
        <v>23364.234211999999</v>
      </c>
      <c r="HM27" s="579"/>
      <c r="HN27" s="580">
        <f>HM27/HK27</f>
        <v>0</v>
      </c>
      <c r="HO27" s="494">
        <f>GM27+GQ27+GU27+GY27+HC27+HG27+HK27</f>
        <v>123489.61</v>
      </c>
      <c r="HP27" s="489">
        <f>GN27+GR27+GV27+GZ27+HD27+HH27+HL27</f>
        <v>106201.06459999998</v>
      </c>
      <c r="HQ27" s="671">
        <f>GO27+GS27+GW27+HA27+HE27+HI27+HM27</f>
        <v>0</v>
      </c>
      <c r="HR27" s="663">
        <f>HQ27/HO27</f>
        <v>0</v>
      </c>
      <c r="HS27" s="508">
        <f>'Proy 2022 vs 2019'!AL26*HV$4</f>
        <v>14818.753199999999</v>
      </c>
      <c r="HT27" s="508">
        <f>'Proy 2022 vs 2019'!AM26*HV$4</f>
        <v>12744.127751999999</v>
      </c>
      <c r="HU27" s="579"/>
      <c r="HV27" s="580">
        <f>HU27/HS27</f>
        <v>0</v>
      </c>
      <c r="HW27" s="508">
        <f>'Proy 2022 vs 2019'!AL26*HZ$4</f>
        <v>14818.753199999999</v>
      </c>
      <c r="HX27" s="508">
        <f>'Proy 2022 vs 2019'!AM26*HZ$4</f>
        <v>12744.127751999999</v>
      </c>
      <c r="HY27" s="579"/>
      <c r="HZ27" s="580">
        <f>HY27/HW27</f>
        <v>0</v>
      </c>
      <c r="IA27" s="508">
        <f>'Proy 2022 vs 2019'!AL26*ID$4</f>
        <v>14818.753199999999</v>
      </c>
      <c r="IB27" s="508">
        <f>'Proy 2022 vs 2019'!AM26*ID$4</f>
        <v>12744.127751999999</v>
      </c>
      <c r="IC27" s="579"/>
      <c r="ID27" s="580">
        <f>IC27/IA27</f>
        <v>0</v>
      </c>
      <c r="IE27" s="508">
        <f>'Proy 2022 vs 2019'!AL26*IH$4</f>
        <v>14818.753199999999</v>
      </c>
      <c r="IF27" s="508">
        <f>'Proy 2022 vs 2019'!AM26*IH$4</f>
        <v>12744.127751999999</v>
      </c>
      <c r="IG27" s="579"/>
      <c r="IH27" s="580">
        <f>IG27/IE27</f>
        <v>0</v>
      </c>
      <c r="II27" s="508">
        <f>'Proy 2022 vs 2019'!AL26*IL$4</f>
        <v>17288.545400000003</v>
      </c>
      <c r="IJ27" s="508">
        <f>'Proy 2022 vs 2019'!AM26*IL$4</f>
        <v>14868.149044000002</v>
      </c>
      <c r="IK27" s="579"/>
      <c r="IL27" s="580">
        <f>IK27/II27</f>
        <v>0</v>
      </c>
      <c r="IM27" s="508">
        <f>'Proy 2022 vs 2019'!AL26*IP$4</f>
        <v>19758.337599999999</v>
      </c>
      <c r="IN27" s="508">
        <f>'Proy 2022 vs 2019'!AM26*IP$4</f>
        <v>16992.170335999999</v>
      </c>
      <c r="IO27" s="579"/>
      <c r="IP27" s="580">
        <f>IO27/IM27</f>
        <v>0</v>
      </c>
      <c r="IQ27" s="508">
        <f>'Proy 2022 vs 2019'!AL26*IT$4</f>
        <v>27167.714199999999</v>
      </c>
      <c r="IR27" s="508">
        <f>'Proy 2022 vs 2019'!AM26*IT$4</f>
        <v>23364.234211999999</v>
      </c>
      <c r="IS27" s="579"/>
      <c r="IT27" s="580">
        <f>IS27/IQ27</f>
        <v>0</v>
      </c>
      <c r="IU27" s="494">
        <f>HS27+HW27+IA27+IE27+II27+IM27+IQ27</f>
        <v>123489.61</v>
      </c>
      <c r="IV27" s="489">
        <f>HT27+HX27+IB27+IF27+IJ27+IN27+IR27</f>
        <v>106201.06459999998</v>
      </c>
      <c r="IW27" s="662">
        <f>HU27+HY27+IC27+IG27+IK27+IO27+IS27</f>
        <v>0</v>
      </c>
      <c r="IX27" s="663">
        <f>IW27/IU27</f>
        <v>0</v>
      </c>
      <c r="IY27" s="508">
        <f>'Proy 2022 vs 2019'!BA26*JB$4</f>
        <v>28659.375599999999</v>
      </c>
      <c r="IZ27" s="508">
        <f>'Proy 2022 vs 2019'!BB26*JB$4</f>
        <v>18055.406628000001</v>
      </c>
      <c r="JA27" s="613"/>
      <c r="JB27" s="580">
        <f>JA27/IY27</f>
        <v>0</v>
      </c>
      <c r="JC27" s="508">
        <f>'Proy 2022 vs 2019'!BA26*JF$4</f>
        <v>28659.375599999999</v>
      </c>
      <c r="JD27" s="508">
        <f>'Proy 2022 vs 2019'!BB26*JF$4</f>
        <v>18055.406628000001</v>
      </c>
      <c r="JE27" s="613"/>
      <c r="JF27" s="580">
        <f>JE27/JC27</f>
        <v>0</v>
      </c>
      <c r="JG27" s="508">
        <f>'Proy 2022 vs 2019'!BA26*JJ$4</f>
        <v>28659.375599999999</v>
      </c>
      <c r="JH27" s="508">
        <f>'Proy 2022 vs 2019'!BB26*JJ$4</f>
        <v>18055.406628000001</v>
      </c>
      <c r="JI27" s="613"/>
      <c r="JJ27" s="580">
        <f>JI27/JG27</f>
        <v>0</v>
      </c>
      <c r="JK27" s="508">
        <f>'Proy 2022 vs 2019'!BA26*JN$4</f>
        <v>28659.375599999999</v>
      </c>
      <c r="JL27" s="508">
        <f>'Proy 2022 vs 2019'!BB26*JN$4</f>
        <v>18055.406628000001</v>
      </c>
      <c r="JM27" s="613"/>
      <c r="JN27" s="580">
        <f>JM27/JK27</f>
        <v>0</v>
      </c>
      <c r="JO27" s="508">
        <f>'Proy 2022 vs 2019'!BA26*JR$4</f>
        <v>33435.938200000004</v>
      </c>
      <c r="JP27" s="508">
        <f>'Proy 2022 vs 2019'!BB26*JR$4</f>
        <v>21064.641066000004</v>
      </c>
      <c r="JQ27" s="613"/>
      <c r="JR27" s="580">
        <f>JQ27/JO27</f>
        <v>0</v>
      </c>
      <c r="JS27" s="508">
        <f>'Proy 2022 vs 2019'!BA26*JV$4</f>
        <v>38212.500800000002</v>
      </c>
      <c r="JT27" s="508">
        <f>'Proy 2022 vs 2019'!BB26*JV$4</f>
        <v>24073.875504</v>
      </c>
      <c r="JU27" s="613"/>
      <c r="JV27" s="580">
        <f>JU27/JS27</f>
        <v>0</v>
      </c>
      <c r="JW27" s="508">
        <f>'Proy 2022 vs 2019'!BA26*JZ$4</f>
        <v>52542.188600000001</v>
      </c>
      <c r="JX27" s="508">
        <f>'Proy 2022 vs 2019'!BB26*JZ$4</f>
        <v>33101.578818000002</v>
      </c>
      <c r="JY27" s="613"/>
      <c r="JZ27" s="580">
        <f>JY27/JW27</f>
        <v>0</v>
      </c>
      <c r="KA27" s="494">
        <f>IY27+JC27+JG27+JK27+JO27+JS27+JW27</f>
        <v>238828.13</v>
      </c>
      <c r="KB27" s="489">
        <f>IZ27+JD27+JH27+JL27+JP27+JT27+JX27</f>
        <v>150461.7219</v>
      </c>
      <c r="KC27" s="607">
        <f>JA27+JE27+JI27+JM27+JQ27+JU27+JY27</f>
        <v>0</v>
      </c>
      <c r="KD27" s="590">
        <f>KC27/KA27</f>
        <v>0</v>
      </c>
      <c r="KE27" s="508">
        <f>'Proy 2022 vs 2019'!BF26*KH$4</f>
        <v>24395.942399999996</v>
      </c>
      <c r="KF27" s="508">
        <f>'Proy 2022 vs 2019'!BG26*KH$4</f>
        <v>15369.443712</v>
      </c>
      <c r="KG27" s="579"/>
      <c r="KH27" s="580">
        <f>KG27/KE27</f>
        <v>0</v>
      </c>
      <c r="KI27" s="508">
        <f>'Proy 2022 vs 2019'!BF26*KL$4</f>
        <v>24395.942399999996</v>
      </c>
      <c r="KJ27" s="508">
        <f>'Proy 2022 vs 2019'!BG26*KL$4</f>
        <v>15369.443712</v>
      </c>
      <c r="KK27" s="579"/>
      <c r="KL27" s="580">
        <f>KK27/KI27</f>
        <v>0</v>
      </c>
      <c r="KM27" s="508">
        <f>'Proy 2022 vs 2019'!BF26*KP$4</f>
        <v>24395.942399999996</v>
      </c>
      <c r="KN27" s="508">
        <f>'Proy 2022 vs 2019'!BG26*KP$4</f>
        <v>15369.443712</v>
      </c>
      <c r="KO27" s="579"/>
      <c r="KP27" s="580">
        <f>KO27/KM27</f>
        <v>0</v>
      </c>
      <c r="KQ27" s="508">
        <f>'Proy 2022 vs 2019'!BF26*KT$4</f>
        <v>24395.942399999996</v>
      </c>
      <c r="KR27" s="508">
        <f>'Proy 2022 vs 2019'!BG26*KT$4</f>
        <v>15369.443712</v>
      </c>
      <c r="KS27" s="579"/>
      <c r="KT27" s="580">
        <f>KS27/KQ27</f>
        <v>0</v>
      </c>
      <c r="KU27" s="508">
        <f>'Proy 2022 vs 2019'!BF26*KX$4</f>
        <v>28461.932800000002</v>
      </c>
      <c r="KV27" s="508">
        <f>'Proy 2022 vs 2019'!BG26*KX$4</f>
        <v>17931.017664000003</v>
      </c>
      <c r="KW27" s="579"/>
      <c r="KX27" s="580">
        <f>KW27/KU27</f>
        <v>0</v>
      </c>
      <c r="KY27" s="508">
        <f>'Proy 2022 vs 2019'!BF26*LB$4</f>
        <v>32527.923199999997</v>
      </c>
      <c r="KZ27" s="508">
        <f>'Proy 2022 vs 2019'!BG26*LB$4</f>
        <v>20492.591616000002</v>
      </c>
      <c r="LA27" s="579"/>
      <c r="LB27" s="580">
        <f>LA27/KY27</f>
        <v>0</v>
      </c>
      <c r="LC27" s="508">
        <f>'Proy 2022 vs 2019'!BF26*LF$4</f>
        <v>44725.894399999997</v>
      </c>
      <c r="LD27" s="508">
        <f>'Proy 2022 vs 2019'!BG26*LF$4</f>
        <v>28177.313472000002</v>
      </c>
      <c r="LE27" s="579"/>
      <c r="LF27" s="580">
        <f>LE27/LC27</f>
        <v>0</v>
      </c>
      <c r="LG27" s="494">
        <f>KE27+KI27+KM27+KQ27+KU27+KY27+LC27</f>
        <v>203299.51999999996</v>
      </c>
      <c r="LH27" s="489">
        <f>KF27+KJ27+KN27+KR27+KV27+KZ27+LD27</f>
        <v>128078.69760000001</v>
      </c>
      <c r="LI27" s="608">
        <f>KG27+KK27+KO27+KS27+KW27+LA27+LE27</f>
        <v>0</v>
      </c>
      <c r="LJ27" s="590">
        <f>LI27/LG27</f>
        <v>0</v>
      </c>
      <c r="LK27" s="508">
        <f>'Proy 2022 vs 2019'!BK26*LN$4</f>
        <v>25765.362000000001</v>
      </c>
      <c r="LL27" s="508">
        <f>'Proy 2022 vs 2019'!BL26*LN$4</f>
        <v>16232.178060000002</v>
      </c>
      <c r="LM27" s="579"/>
      <c r="LN27" s="580">
        <f>LM27/LK27</f>
        <v>0</v>
      </c>
      <c r="LO27" s="508">
        <f>'Proy 2022 vs 2019'!BK26*LR$4</f>
        <v>25765.362000000001</v>
      </c>
      <c r="LP27" s="508">
        <f>'Proy 2022 vs 2019'!BL26*LR$4</f>
        <v>16232.178060000002</v>
      </c>
      <c r="LQ27" s="579"/>
      <c r="LR27" s="580">
        <f>LQ27/LO27</f>
        <v>0</v>
      </c>
      <c r="LS27" s="508">
        <f>'Proy 2022 vs 2019'!BK26*LV$4</f>
        <v>25765.362000000001</v>
      </c>
      <c r="LT27" s="508">
        <f>'Proy 2022 vs 2019'!BL26*LV$4</f>
        <v>16232.178060000002</v>
      </c>
      <c r="LU27" s="579"/>
      <c r="LV27" s="580">
        <f>LU27/LS27</f>
        <v>0</v>
      </c>
      <c r="LW27" s="508">
        <f>'Proy 2022 vs 2019'!BK26*LZ$4</f>
        <v>25765.362000000001</v>
      </c>
      <c r="LX27" s="508">
        <f>'Proy 2022 vs 2019'!BL26*LZ$4</f>
        <v>16232.178060000002</v>
      </c>
      <c r="LY27" s="579"/>
      <c r="LZ27" s="580">
        <f>LY27/LW27</f>
        <v>0</v>
      </c>
      <c r="MA27" s="508">
        <f>'Proy 2022 vs 2019'!BK26*MD$4</f>
        <v>30059.589000000004</v>
      </c>
      <c r="MB27" s="508">
        <f>'Proy 2022 vs 2019'!BL26*MD$4</f>
        <v>18937.541070000003</v>
      </c>
      <c r="MC27" s="579"/>
      <c r="MD27" s="580">
        <f>MC27/MA27</f>
        <v>0</v>
      </c>
      <c r="ME27" s="508">
        <f>'Proy 2022 vs 2019'!BK26*MH$4</f>
        <v>34353.815999999999</v>
      </c>
      <c r="MF27" s="508">
        <f>'Proy 2022 vs 2019'!BL26*MH$4</f>
        <v>21642.904080000004</v>
      </c>
      <c r="MG27" s="579"/>
      <c r="MH27" s="580">
        <f>MG27/ME27</f>
        <v>0</v>
      </c>
      <c r="MI27" s="508">
        <f>'Proy 2022 vs 2019'!BK26*ML$4</f>
        <v>47236.497000000003</v>
      </c>
      <c r="MJ27" s="508">
        <f>'Proy 2022 vs 2019'!BL26*ML$4</f>
        <v>29758.993110000003</v>
      </c>
      <c r="MK27" s="579"/>
      <c r="ML27" s="580">
        <f>MK27/MI27</f>
        <v>0</v>
      </c>
      <c r="MM27" s="494">
        <f>LK27+LO27+LS27+LW27+MA27+ME27+MI27</f>
        <v>214711.35</v>
      </c>
      <c r="MN27" s="489">
        <f>LL27+LP27+LT27+LX27+MB27+MF27+MJ27</f>
        <v>135268.15050000002</v>
      </c>
      <c r="MO27" s="608">
        <f>LM27+LQ27+LU27+LY27+MC27+MG27+MK27</f>
        <v>0</v>
      </c>
      <c r="MP27" s="590">
        <f>MO27/MM27</f>
        <v>0</v>
      </c>
      <c r="MQ27" s="508">
        <f>'Proy 2022 vs 2019'!BP26*MT$4</f>
        <v>21167.8452</v>
      </c>
      <c r="MR27" s="508">
        <f>'Proy 2022 vs 2019'!BQ26*MT$4</f>
        <v>13335.742475999998</v>
      </c>
      <c r="MS27" s="579"/>
      <c r="MT27" s="580">
        <f>MS27/MQ27</f>
        <v>0</v>
      </c>
      <c r="MU27" s="508">
        <f>'Proy 2022 vs 2019'!BP26*MX$4</f>
        <v>21167.8452</v>
      </c>
      <c r="MV27" s="508">
        <f>'Proy 2022 vs 2019'!BQ26*MX$4</f>
        <v>13335.742475999998</v>
      </c>
      <c r="MW27" s="579"/>
      <c r="MX27" s="580">
        <f>MW27/MU27</f>
        <v>0</v>
      </c>
      <c r="MY27" s="508">
        <f>'Proy 2022 vs 2019'!BP26*NB$4</f>
        <v>21167.8452</v>
      </c>
      <c r="MZ27" s="508">
        <f>'Proy 2022 vs 2019'!BQ26*NB$4</f>
        <v>13335.742475999998</v>
      </c>
      <c r="NA27" s="579"/>
      <c r="NB27" s="580">
        <f>NA27/MY27</f>
        <v>0</v>
      </c>
      <c r="NC27" s="508">
        <f>'Proy 2022 vs 2019'!BP26*NF$4</f>
        <v>21167.8452</v>
      </c>
      <c r="ND27" s="508">
        <f>'Proy 2022 vs 2019'!BQ26*NF$4</f>
        <v>13335.742475999998</v>
      </c>
      <c r="NE27" s="579"/>
      <c r="NF27" s="580">
        <f>NE27/NC27</f>
        <v>0</v>
      </c>
      <c r="NG27" s="508">
        <f>'Proy 2022 vs 2019'!BP26*NJ$4</f>
        <v>24695.8194</v>
      </c>
      <c r="NH27" s="508">
        <f>'Proy 2022 vs 2019'!BQ26*NJ$4</f>
        <v>15558.366222000001</v>
      </c>
      <c r="NI27" s="579"/>
      <c r="NJ27" s="580">
        <f>NI27/NG27</f>
        <v>0</v>
      </c>
      <c r="NK27" s="508">
        <f>'Proy 2022 vs 2019'!BP26*NN$4</f>
        <v>28223.793600000001</v>
      </c>
      <c r="NL27" s="508">
        <f>'Proy 2022 vs 2019'!BQ26*NN$4</f>
        <v>17780.989967999998</v>
      </c>
      <c r="NM27" s="579"/>
      <c r="NN27" s="580">
        <f>NM27/NK27</f>
        <v>0</v>
      </c>
      <c r="NO27" s="508">
        <f>'Proy 2022 vs 2019'!BP26*NR$4</f>
        <v>38807.716199999995</v>
      </c>
      <c r="NP27" s="508">
        <f>'Proy 2022 vs 2019'!BQ26*NR$4</f>
        <v>24448.861205999998</v>
      </c>
      <c r="NQ27" s="579"/>
      <c r="NR27" s="580">
        <f>NQ27/NO27</f>
        <v>0</v>
      </c>
      <c r="NS27" s="494">
        <f>MQ27+MU27+MY27+NC27+NG27+NK27+NO27</f>
        <v>176398.71</v>
      </c>
      <c r="NT27" s="489">
        <f>MR27+MV27+MZ27+ND27+NH27+NL27+NP27</f>
        <v>111131.18729999999</v>
      </c>
      <c r="NU27" s="589">
        <f>MS27+MW27+NA27+NE27+NI27+NM27+NQ27</f>
        <v>0</v>
      </c>
      <c r="NV27" s="590">
        <f>NU27/NS27</f>
        <v>0</v>
      </c>
      <c r="NW27" s="508">
        <f>'Proy 2022 vs 2019'!BU26*NZ$4</f>
        <v>23450.0088</v>
      </c>
      <c r="NX27" s="508">
        <f>'Proy 2022 vs 2019'!BV26*NZ$4</f>
        <v>14773.505544</v>
      </c>
      <c r="NY27" s="579"/>
      <c r="NZ27" s="580">
        <f>NY27/NW27</f>
        <v>0</v>
      </c>
      <c r="OA27" s="508">
        <f>'Proy 2022 vs 2019'!BU26*OD$4</f>
        <v>23450.0088</v>
      </c>
      <c r="OB27" s="508">
        <f>'Proy 2022 vs 2019'!BV26*OD$4</f>
        <v>14773.505544</v>
      </c>
      <c r="OC27" s="579"/>
      <c r="OD27" s="580">
        <f>OC27/OA27</f>
        <v>0</v>
      </c>
      <c r="OE27" s="508">
        <f>'Proy 2022 vs 2019'!BU26*OH$4</f>
        <v>23450.0088</v>
      </c>
      <c r="OF27" s="508">
        <f>'Proy 2022 vs 2019'!BV26*OH$4</f>
        <v>14773.505544</v>
      </c>
      <c r="OG27" s="579"/>
      <c r="OH27" s="580">
        <f>OG27/OE27</f>
        <v>0</v>
      </c>
      <c r="OI27" s="508">
        <f>'Proy 2022 vs 2019'!BU26*OL$4</f>
        <v>23450.0088</v>
      </c>
      <c r="OJ27" s="508">
        <f>'Proy 2022 vs 2019'!BV26*OL$4</f>
        <v>14773.505544</v>
      </c>
      <c r="OK27" s="579"/>
      <c r="OL27" s="580">
        <f>OK27/OI27</f>
        <v>0</v>
      </c>
      <c r="OM27" s="508">
        <f>'Proy 2022 vs 2019'!BU26*OP$4</f>
        <v>27358.3436</v>
      </c>
      <c r="ON27" s="508">
        <f>'Proy 2022 vs 2019'!BV26*OP$4</f>
        <v>17235.756468</v>
      </c>
      <c r="OO27" s="579"/>
      <c r="OP27" s="580">
        <f>OO27/OM27</f>
        <v>0</v>
      </c>
      <c r="OQ27" s="508">
        <f>'Proy 2022 vs 2019'!BU26*OT$4</f>
        <v>31266.678400000001</v>
      </c>
      <c r="OR27" s="508">
        <f>'Proy 2022 vs 2019'!BV26*OT$4</f>
        <v>19698.007392</v>
      </c>
      <c r="OS27" s="579"/>
      <c r="OT27" s="580">
        <f>OS27/OQ27</f>
        <v>0</v>
      </c>
      <c r="OU27" s="508">
        <f>'Proy 2022 vs 2019'!BU26*OX$4</f>
        <v>42991.682799999995</v>
      </c>
      <c r="OV27" s="508">
        <f>'Proy 2022 vs 2019'!BV26*OX$4</f>
        <v>27084.760163999999</v>
      </c>
      <c r="OW27" s="579"/>
      <c r="OX27" s="580">
        <f>OW27/OU27</f>
        <v>0</v>
      </c>
      <c r="OY27" s="494">
        <f>NW27+OA27+OE27+OI27+OM27+OQ27+OU27</f>
        <v>195416.74</v>
      </c>
      <c r="OZ27" s="489">
        <f>NX27+OB27+OF27+OJ27+ON27+OR27+OV27</f>
        <v>123112.54620000001</v>
      </c>
      <c r="PA27" s="589">
        <f>NY27+OC27+OG27+OK27+OO27+OS27+OW27</f>
        <v>0</v>
      </c>
      <c r="PB27" s="590">
        <f>PA27/OY27</f>
        <v>0</v>
      </c>
      <c r="PC27" s="508">
        <f>'Proy 2022 vs 2019'!CE26*PF$4</f>
        <v>21680.0808</v>
      </c>
      <c r="PD27" s="508">
        <f>'Proy 2022 vs 2019'!CF26*PF$4</f>
        <v>19512.07272</v>
      </c>
      <c r="PE27" s="613"/>
      <c r="PF27" s="580">
        <f>PE27/PC27</f>
        <v>0</v>
      </c>
      <c r="PG27" s="508">
        <f>'Proy 2022 vs 2019'!CE26*PJ$4</f>
        <v>21680.0808</v>
      </c>
      <c r="PH27" s="508">
        <f>'Proy 2022 vs 2019'!CF26*PJ$4</f>
        <v>19512.07272</v>
      </c>
      <c r="PI27" s="579"/>
      <c r="PJ27" s="580">
        <f>PI27/PG27</f>
        <v>0</v>
      </c>
      <c r="PK27" s="508">
        <f>'Proy 2022 vs 2019'!CE26*PN$4</f>
        <v>21680.0808</v>
      </c>
      <c r="PL27" s="508">
        <f>'Proy 2022 vs 2019'!CF26*PN$4</f>
        <v>19512.07272</v>
      </c>
      <c r="PM27" s="579"/>
      <c r="PN27" s="580">
        <f>PM27/PK27</f>
        <v>0</v>
      </c>
      <c r="PO27" s="508">
        <f>'Proy 2022 vs 2019'!CE26*PR$4</f>
        <v>21680.0808</v>
      </c>
      <c r="PP27" s="508">
        <f>'Proy 2022 vs 2019'!CF26*PR$4</f>
        <v>19512.07272</v>
      </c>
      <c r="PQ27" s="579"/>
      <c r="PR27" s="580">
        <f>PQ27/PO27</f>
        <v>0</v>
      </c>
      <c r="PS27" s="508">
        <f>'Proy 2022 vs 2019'!CE26*PV$4</f>
        <v>25293.427600000003</v>
      </c>
      <c r="PT27" s="508">
        <f>'Proy 2022 vs 2019'!CF26*PV$4</f>
        <v>22764.084840000003</v>
      </c>
      <c r="PU27" s="579"/>
      <c r="PV27" s="580">
        <f>PU27/PS27</f>
        <v>0</v>
      </c>
      <c r="PW27" s="508">
        <f>'Proy 2022 vs 2019'!CE26*PZ$4</f>
        <v>28906.774399999998</v>
      </c>
      <c r="PX27" s="508">
        <f>'Proy 2022 vs 2019'!CF26*PZ$4</f>
        <v>26016.096959999999</v>
      </c>
      <c r="PY27" s="579"/>
      <c r="PZ27" s="580">
        <f>PY27/PW27</f>
        <v>0</v>
      </c>
      <c r="QA27" s="508">
        <f>'Proy 2022 vs 2019'!CE26*QD$4</f>
        <v>39746.8148</v>
      </c>
      <c r="QB27" s="508">
        <f>'Proy 2022 vs 2019'!CF26*QD$4</f>
        <v>35772.133320000001</v>
      </c>
      <c r="QC27" s="579"/>
      <c r="QD27" s="580">
        <f>QC27/QA27</f>
        <v>0</v>
      </c>
      <c r="QE27" s="494">
        <f>PC27+PG27+PK27+PO27+PS27+PW27+QA27</f>
        <v>180667.34</v>
      </c>
      <c r="QF27" s="489">
        <f>PD27+PH27+PL27+PP27+PT27+PX27+QB27</f>
        <v>162600.606</v>
      </c>
      <c r="QG27" s="670">
        <f>PE27+PI27+PM27+PQ27+PU27+PY27+QC27</f>
        <v>0</v>
      </c>
      <c r="QH27" s="663">
        <f>QG27/QE27</f>
        <v>0</v>
      </c>
      <c r="QI27" s="508">
        <f>'Proy 2022 vs 2019'!CJ26*QL$4</f>
        <v>23568.675599999999</v>
      </c>
      <c r="QJ27" s="508">
        <f>'Proy 2022 vs 2019'!CK26*QL$4</f>
        <v>21211.80804</v>
      </c>
      <c r="QK27" s="579"/>
      <c r="QL27" s="580">
        <f>QK27/QI27</f>
        <v>0</v>
      </c>
      <c r="QM27" s="508">
        <f>'Proy 2022 vs 2019'!CJ26*QP$4</f>
        <v>23568.675599999999</v>
      </c>
      <c r="QN27" s="508">
        <f>'Proy 2022 vs 2019'!CK26*QP$4</f>
        <v>21211.80804</v>
      </c>
      <c r="QO27" s="579"/>
      <c r="QP27" s="580">
        <f>QO27/QM27</f>
        <v>0</v>
      </c>
      <c r="QQ27" s="508">
        <f>'Proy 2022 vs 2019'!CJ26*QT$4</f>
        <v>23568.675599999999</v>
      </c>
      <c r="QR27" s="508">
        <f>'Proy 2022 vs 2019'!CK26*QT$4</f>
        <v>21211.80804</v>
      </c>
      <c r="QS27" s="579"/>
      <c r="QT27" s="580">
        <f>QS27/QQ27</f>
        <v>0</v>
      </c>
      <c r="QU27" s="508">
        <f>'Proy 2022 vs 2019'!CJ26*QX$4</f>
        <v>23568.675599999999</v>
      </c>
      <c r="QV27" s="508">
        <f>'Proy 2022 vs 2019'!CK26*QX$4</f>
        <v>21211.80804</v>
      </c>
      <c r="QW27" s="579"/>
      <c r="QX27" s="580">
        <f>QW27/QU27</f>
        <v>0</v>
      </c>
      <c r="QY27" s="508">
        <f>'Proy 2022 vs 2019'!CJ26*RB$4</f>
        <v>27496.788200000003</v>
      </c>
      <c r="QZ27" s="508">
        <f>'Proy 2022 vs 2019'!CK26*RB$4</f>
        <v>24747.109380000005</v>
      </c>
      <c r="RA27" s="579"/>
      <c r="RB27" s="580">
        <f>RA27/QY27</f>
        <v>0</v>
      </c>
      <c r="RC27" s="508">
        <f>'Proy 2022 vs 2019'!CJ26*RF$4</f>
        <v>31424.900800000003</v>
      </c>
      <c r="RD27" s="508">
        <f>'Proy 2022 vs 2019'!CK26*RF$4</f>
        <v>28282.410720000003</v>
      </c>
      <c r="RE27" s="579"/>
      <c r="RF27" s="580">
        <f>RE27/RC27</f>
        <v>0</v>
      </c>
      <c r="RG27" s="508">
        <f>'Proy 2022 vs 2019'!CJ26*RJ$4</f>
        <v>43209.238600000004</v>
      </c>
      <c r="RH27" s="508">
        <f>'Proy 2022 vs 2019'!CK26*RJ$4</f>
        <v>38888.314740000002</v>
      </c>
      <c r="RI27" s="579"/>
      <c r="RJ27" s="580">
        <f>RI27/RG27</f>
        <v>0</v>
      </c>
      <c r="RK27" s="494">
        <f>QI27+QM27+QQ27+QU27+QY27+RC27+RG27</f>
        <v>196405.63</v>
      </c>
      <c r="RL27" s="489">
        <f>QJ27+QN27+QR27+QV27+QZ27+RD27+RH27</f>
        <v>176765.06700000001</v>
      </c>
      <c r="RM27" s="671">
        <f>QK27+QO27+QS27+QW27+RA27+RE27+RI27</f>
        <v>0</v>
      </c>
      <c r="RN27" s="663">
        <f>RM27/RK27</f>
        <v>0</v>
      </c>
      <c r="RO27" s="508">
        <f>'Proy 2022 vs 2019'!CO26*RR$4</f>
        <v>17819.125199999999</v>
      </c>
      <c r="RP27" s="508">
        <f>'Proy 2022 vs 2019'!CP26*RR$4</f>
        <v>16037.212679999997</v>
      </c>
      <c r="RQ27" s="579"/>
      <c r="RR27" s="580">
        <f>RQ27/RO27</f>
        <v>0</v>
      </c>
      <c r="RS27" s="508">
        <f>'Proy 2022 vs 2019'!CO26*RV$4</f>
        <v>17819.125199999999</v>
      </c>
      <c r="RT27" s="508">
        <f>'Proy 2022 vs 2019'!CP26*RV$4</f>
        <v>16037.212679999997</v>
      </c>
      <c r="RU27" s="579"/>
      <c r="RV27" s="580">
        <f>RU27/RS27</f>
        <v>0</v>
      </c>
      <c r="RW27" s="508">
        <f>'Proy 2022 vs 2019'!CO26*RZ$4</f>
        <v>17819.125199999999</v>
      </c>
      <c r="RX27" s="508">
        <f>'Proy 2022 vs 2019'!CP26*RZ$4</f>
        <v>16037.212679999997</v>
      </c>
      <c r="RY27" s="579"/>
      <c r="RZ27" s="580">
        <f>RY27/RW27</f>
        <v>0</v>
      </c>
      <c r="SA27" s="508">
        <f>'Proy 2022 vs 2019'!CO26*SD$4</f>
        <v>17819.125199999999</v>
      </c>
      <c r="SB27" s="508">
        <f>'Proy 2022 vs 2019'!CP26*SD$4</f>
        <v>16037.212679999997</v>
      </c>
      <c r="SC27" s="579"/>
      <c r="SD27" s="580">
        <f>SC27/SA27</f>
        <v>0</v>
      </c>
      <c r="SE27" s="508">
        <f>'Proy 2022 vs 2019'!CO26*SH$4</f>
        <v>20788.9794</v>
      </c>
      <c r="SF27" s="508">
        <f>'Proy 2022 vs 2019'!CP26*SH$4</f>
        <v>18710.081460000001</v>
      </c>
      <c r="SG27" s="579"/>
      <c r="SH27" s="580">
        <f>SG27/SE27</f>
        <v>0</v>
      </c>
      <c r="SI27" s="508">
        <f>'Proy 2022 vs 2019'!CO26*SL$4</f>
        <v>23758.833599999998</v>
      </c>
      <c r="SJ27" s="508">
        <f>'Proy 2022 vs 2019'!CP26*SL$4</f>
        <v>21382.950239999998</v>
      </c>
      <c r="SK27" s="579"/>
      <c r="SL27" s="580">
        <f>SK27/SI27</f>
        <v>0</v>
      </c>
      <c r="SM27" s="508">
        <f>'Proy 2022 vs 2019'!CO26*SP$4</f>
        <v>32668.396199999999</v>
      </c>
      <c r="SN27" s="508">
        <f>'Proy 2022 vs 2019'!CP26*SP$4</f>
        <v>29401.556579999997</v>
      </c>
      <c r="SO27" s="579"/>
      <c r="SP27" s="580">
        <f>SO27/SM27</f>
        <v>0</v>
      </c>
      <c r="SQ27" s="494">
        <f>RO27+RS27+RW27+SA27+SE27+SI27+SM27</f>
        <v>148492.71</v>
      </c>
      <c r="SR27" s="489">
        <f>RP27+RT27+RX27+SB27+SF27+SJ27+SN27</f>
        <v>133643.43899999998</v>
      </c>
      <c r="SS27" s="671">
        <f>RQ27+RU27+RY27+SC27+SG27+SK27+SO27</f>
        <v>0</v>
      </c>
      <c r="ST27" s="663">
        <f>SS27/SQ27</f>
        <v>0</v>
      </c>
      <c r="SU27" s="508">
        <f>'Proy 2022 vs 2019'!CT26*SX$4</f>
        <v>17983.930799999998</v>
      </c>
      <c r="SV27" s="508">
        <f>'Proy 2022 vs 2019'!CU26*SX$4</f>
        <v>18523.448723999998</v>
      </c>
      <c r="SW27" s="579"/>
      <c r="SX27" s="580">
        <f>SW27/SU27</f>
        <v>0</v>
      </c>
      <c r="SY27" s="508">
        <f>'Proy 2022 vs 2019'!CT26*TB$4</f>
        <v>17983.930799999998</v>
      </c>
      <c r="SZ27" s="508">
        <f>'Proy 2022 vs 2019'!CU26*TB$4</f>
        <v>18523.448723999998</v>
      </c>
      <c r="TA27" s="579"/>
      <c r="TB27" s="580">
        <f>TA27/SY27</f>
        <v>0</v>
      </c>
      <c r="TC27" s="508">
        <f>'Proy 2022 vs 2019'!CT26*TF$4</f>
        <v>17983.930799999998</v>
      </c>
      <c r="TD27" s="508">
        <f>'Proy 2022 vs 2019'!CU26*TF$4</f>
        <v>18523.448723999998</v>
      </c>
      <c r="TE27" s="579"/>
      <c r="TF27" s="580">
        <f>TE27/TC27</f>
        <v>0</v>
      </c>
      <c r="TG27" s="508">
        <f>'Proy 2022 vs 2019'!CT26*TJ$4</f>
        <v>17983.930799999998</v>
      </c>
      <c r="TH27" s="508">
        <f>'Proy 2022 vs 2019'!CU26*TJ$4</f>
        <v>18523.448723999998</v>
      </c>
      <c r="TI27" s="579"/>
      <c r="TJ27" s="580">
        <f>TI27/TG27</f>
        <v>0</v>
      </c>
      <c r="TK27" s="508">
        <f>'Proy 2022 vs 2019'!CT26*TN$4</f>
        <v>20981.2526</v>
      </c>
      <c r="TL27" s="508">
        <f>'Proy 2022 vs 2019'!CU26*TN$4</f>
        <v>21610.690178000001</v>
      </c>
      <c r="TM27" s="579"/>
      <c r="TN27" s="580">
        <f>TM27/TK27</f>
        <v>0</v>
      </c>
      <c r="TO27" s="508">
        <f>'Proy 2022 vs 2019'!CT26*TR$4</f>
        <v>23978.574400000001</v>
      </c>
      <c r="TP27" s="508">
        <f>'Proy 2022 vs 2019'!CU26*TR$4</f>
        <v>24697.931632</v>
      </c>
      <c r="TQ27" s="579"/>
      <c r="TR27" s="580">
        <f>TQ27/TO27</f>
        <v>0</v>
      </c>
      <c r="TS27" s="508">
        <f>'Proy 2022 vs 2019'!CT26*TV$4</f>
        <v>32970.539799999999</v>
      </c>
      <c r="TT27" s="508">
        <f>'Proy 2022 vs 2019'!CU26*TV$4</f>
        <v>33959.655994000001</v>
      </c>
      <c r="TU27" s="579"/>
      <c r="TV27" s="580">
        <f>TU27/TS27</f>
        <v>0</v>
      </c>
      <c r="TW27" s="494">
        <f>SU27+SY27+TC27+TG27+TK27+TO27+TS27</f>
        <v>149866.08999999997</v>
      </c>
      <c r="TX27" s="489">
        <f>SV27+SZ27+TD27+TH27+TL27+TP27+TT27</f>
        <v>154362.07269999999</v>
      </c>
      <c r="TY27" s="662">
        <f>SW27+TA27+TE27+TI27+TM27+TQ27+TU27</f>
        <v>0</v>
      </c>
      <c r="TZ27" s="663">
        <f>TY27/TW27</f>
        <v>0</v>
      </c>
      <c r="UA27" s="508">
        <f>'Proy 2022 vs 2019'!DD26*UD$4</f>
        <v>22676.0628</v>
      </c>
      <c r="UB27" s="508">
        <f>'Proy 2022 vs 2019'!DE26*UD$4</f>
        <v>18594.371496</v>
      </c>
      <c r="UC27" s="613"/>
      <c r="UD27" s="580">
        <f>UC27/UA27</f>
        <v>0</v>
      </c>
      <c r="UE27" s="508">
        <f>'Proy 2022 vs 2019'!DD26*UH$4</f>
        <v>22676.0628</v>
      </c>
      <c r="UF27" s="508">
        <f>'Proy 2022 vs 2019'!DE26*UH$4</f>
        <v>18594.371496</v>
      </c>
      <c r="UG27" s="579"/>
      <c r="UH27" s="580">
        <f>UG27/UE27</f>
        <v>0</v>
      </c>
      <c r="UI27" s="508">
        <f>'Proy 2022 vs 2019'!DD26*UL$4</f>
        <v>22676.0628</v>
      </c>
      <c r="UJ27" s="508">
        <f>'Proy 2022 vs 2019'!DE26*UL$4</f>
        <v>18594.371496</v>
      </c>
      <c r="UK27" s="579"/>
      <c r="UL27" s="580">
        <f>UK27/UI27</f>
        <v>0</v>
      </c>
      <c r="UM27" s="508">
        <f>'Proy 2022 vs 2019'!DD26*UP$4</f>
        <v>22676.0628</v>
      </c>
      <c r="UN27" s="508">
        <f>'Proy 2022 vs 2019'!DE26*UP$4</f>
        <v>18594.371496</v>
      </c>
      <c r="UO27" s="579"/>
      <c r="UP27" s="580">
        <f>UO27/UM27</f>
        <v>0</v>
      </c>
      <c r="UQ27" s="508">
        <f>'Proy 2022 vs 2019'!DD26*UT$4</f>
        <v>26455.406600000002</v>
      </c>
      <c r="UR27" s="508">
        <f>'Proy 2022 vs 2019'!DE26*UT$4</f>
        <v>21693.433412000002</v>
      </c>
      <c r="US27" s="579"/>
      <c r="UT27" s="580">
        <f>US27/UQ27</f>
        <v>0</v>
      </c>
      <c r="UU27" s="508">
        <f>'Proy 2022 vs 2019'!DD26*UX$4</f>
        <v>30234.750400000001</v>
      </c>
      <c r="UV27" s="508">
        <f>'Proy 2022 vs 2019'!DE26*UX$4</f>
        <v>24792.495328000001</v>
      </c>
      <c r="UW27" s="579"/>
      <c r="UX27" s="580">
        <f>UW27/UU27</f>
        <v>0</v>
      </c>
      <c r="UY27" s="508">
        <f>'Proy 2022 vs 2019'!DD26*VB$4</f>
        <v>41572.781800000004</v>
      </c>
      <c r="UZ27" s="508">
        <f>'Proy 2022 vs 2019'!DE26*VB$4</f>
        <v>34089.681076000001</v>
      </c>
      <c r="VA27" s="579"/>
      <c r="VB27" s="580">
        <f>VA27/UY27</f>
        <v>0</v>
      </c>
      <c r="VC27" s="494">
        <f>UA27+UE27+UI27+UM27+UQ27+UU27+UY27</f>
        <v>188967.19</v>
      </c>
      <c r="VD27" s="489">
        <f>UB27+UF27+UJ27+UN27+UR27+UV27+UZ27</f>
        <v>154953.09580000001</v>
      </c>
      <c r="VE27" s="637">
        <f>UC27+UG27+UK27+UO27+US27+UW27+VA27</f>
        <v>0</v>
      </c>
      <c r="VF27" s="639">
        <f>VE27/VC27</f>
        <v>0</v>
      </c>
      <c r="VG27" s="508">
        <f>'Proy 2022 vs 2019'!DI26*VJ$4</f>
        <v>23560.565999999999</v>
      </c>
      <c r="VH27" s="508">
        <f>'Proy 2022 vs 2019'!DJ26*VJ$4</f>
        <v>32325.096552000003</v>
      </c>
      <c r="VI27" s="579"/>
      <c r="VJ27" s="580">
        <f>VI27/VG27</f>
        <v>0</v>
      </c>
      <c r="VK27" s="508">
        <f>'Proy 2022 vs 2019'!DI26*VN$4</f>
        <v>23560.565999999999</v>
      </c>
      <c r="VL27" s="508">
        <f>'Proy 2022 vs 2019'!DJ26*VN$4</f>
        <v>32325.096552000003</v>
      </c>
      <c r="VM27" s="579"/>
      <c r="VN27" s="580">
        <f>VM27/VK27</f>
        <v>0</v>
      </c>
      <c r="VO27" s="508">
        <f>'Proy 2022 vs 2019'!DI26*VR$4</f>
        <v>23560.565999999999</v>
      </c>
      <c r="VP27" s="508">
        <f>'Proy 2022 vs 2019'!DJ26*VR$4</f>
        <v>32325.096552000003</v>
      </c>
      <c r="VQ27" s="579"/>
      <c r="VR27" s="580">
        <f>VQ27/VO27</f>
        <v>0</v>
      </c>
      <c r="VS27" s="508">
        <f>'Proy 2022 vs 2019'!DI26*VV$4</f>
        <v>23560.565999999999</v>
      </c>
      <c r="VT27" s="508">
        <f>'Proy 2022 vs 2019'!DJ26*VV$4</f>
        <v>32325.096552000003</v>
      </c>
      <c r="VU27" s="579"/>
      <c r="VV27" s="580">
        <f>VU27/VS27</f>
        <v>0</v>
      </c>
      <c r="VW27" s="508">
        <f>'Proy 2022 vs 2019'!DI26*VZ$4</f>
        <v>27487.327000000001</v>
      </c>
      <c r="VX27" s="508">
        <f>'Proy 2022 vs 2019'!DJ26*VZ$4</f>
        <v>37712.612644000008</v>
      </c>
      <c r="VY27" s="579"/>
      <c r="VZ27" s="580">
        <f>VY27/VW27</f>
        <v>0</v>
      </c>
      <c r="WA27" s="508">
        <f>'Proy 2022 vs 2019'!DI26*WD$4</f>
        <v>31414.088</v>
      </c>
      <c r="WB27" s="508">
        <f>'Proy 2022 vs 2019'!DJ26*WD$4</f>
        <v>43100.128736000006</v>
      </c>
      <c r="WC27" s="579"/>
      <c r="WD27" s="580">
        <f>WC27/WA27</f>
        <v>0</v>
      </c>
      <c r="WE27" s="508">
        <f>'Proy 2022 vs 2019'!DI26*WH$4</f>
        <v>43194.370999999999</v>
      </c>
      <c r="WF27" s="508">
        <f>'Proy 2022 vs 2019'!DJ26*WH$4</f>
        <v>59262.677012000007</v>
      </c>
      <c r="WG27" s="579"/>
      <c r="WH27" s="580">
        <f>WG27/WE27</f>
        <v>0</v>
      </c>
      <c r="WI27" s="494">
        <f>VG27+VK27+VO27+VS27+VW27+WA27+WE27</f>
        <v>196338.05</v>
      </c>
      <c r="WJ27" s="489">
        <f>VH27+VL27+VP27+VT27+VX27+WB27+WF27</f>
        <v>269375.80460000003</v>
      </c>
      <c r="WK27" s="643">
        <f>VI27+VM27+VQ27+VU27+VY27+WC27+WG27</f>
        <v>0</v>
      </c>
      <c r="WL27" s="639">
        <f>WK27/WI27</f>
        <v>0</v>
      </c>
      <c r="WM27" s="508">
        <f>'Proy 2022 vs 2019'!DN26*WP$4</f>
        <v>20274.21</v>
      </c>
      <c r="WN27" s="508">
        <f>'Proy 2022 vs 2019'!DO26*WP$4</f>
        <v>21287.9205</v>
      </c>
      <c r="WO27" s="579"/>
      <c r="WP27" s="580">
        <f>WO27/WM27</f>
        <v>0</v>
      </c>
      <c r="WQ27" s="508">
        <f>'Proy 2022 vs 2019'!DN26*WT$4</f>
        <v>20274.21</v>
      </c>
      <c r="WR27" s="508">
        <f>'Proy 2022 vs 2019'!DO26*WT$4</f>
        <v>21287.9205</v>
      </c>
      <c r="WS27" s="579"/>
      <c r="WT27" s="580">
        <f>WS27/WQ27</f>
        <v>0</v>
      </c>
      <c r="WU27" s="508">
        <f>'Proy 2022 vs 2019'!DN26*WX$4</f>
        <v>20274.21</v>
      </c>
      <c r="WV27" s="508">
        <f>'Proy 2022 vs 2019'!DO26*WX$4</f>
        <v>21287.9205</v>
      </c>
      <c r="WW27" s="579"/>
      <c r="WX27" s="580">
        <f>WW27/WU27</f>
        <v>0</v>
      </c>
      <c r="WY27" s="508">
        <f>'Proy 2022 vs 2019'!DN26*XB$4</f>
        <v>20274.21</v>
      </c>
      <c r="WZ27" s="508">
        <f>'Proy 2022 vs 2019'!DO26*XB$4</f>
        <v>21287.9205</v>
      </c>
      <c r="XA27" s="579"/>
      <c r="XB27" s="580">
        <f>XA27/WY27</f>
        <v>0</v>
      </c>
      <c r="XC27" s="508">
        <f>'Proy 2022 vs 2019'!DN26*XF$4</f>
        <v>23653.245000000003</v>
      </c>
      <c r="XD27" s="508">
        <f>'Proy 2022 vs 2019'!DO26*XF$4</f>
        <v>24835.90725</v>
      </c>
      <c r="XE27" s="579"/>
      <c r="XF27" s="580">
        <f>XE27/XC27</f>
        <v>0</v>
      </c>
      <c r="XG27" s="508">
        <f>'Proy 2022 vs 2019'!DN26*XJ$4</f>
        <v>27032.28</v>
      </c>
      <c r="XH27" s="508">
        <f>'Proy 2022 vs 2019'!DO26*XJ$4</f>
        <v>28383.894</v>
      </c>
      <c r="XI27" s="579"/>
      <c r="XJ27" s="580">
        <f>XI27/XG27</f>
        <v>0</v>
      </c>
      <c r="XK27" s="508">
        <f>'Proy 2022 vs 2019'!DN26*XN$4</f>
        <v>37169.385000000002</v>
      </c>
      <c r="XL27" s="508">
        <f>'Proy 2022 vs 2019'!DO26*XN$4</f>
        <v>39027.854249999997</v>
      </c>
      <c r="XM27" s="579"/>
      <c r="XN27" s="580">
        <f>XM27/XK27</f>
        <v>0</v>
      </c>
      <c r="XO27" s="494">
        <f>WM27+WQ27+WU27+WY27+XC27+XG27+XK27</f>
        <v>168951.75</v>
      </c>
      <c r="XP27" s="489">
        <f>WN27+WR27+WV27+WZ27+XD27+XH27+XL27</f>
        <v>177399.33749999999</v>
      </c>
      <c r="XQ27" s="643">
        <f>WO27+WS27+WW27+XA27+XE27+XI27+XM27</f>
        <v>0</v>
      </c>
      <c r="XR27" s="639">
        <f>XQ27/XO27</f>
        <v>0</v>
      </c>
      <c r="XS27" s="508">
        <f>'Proy 2022 vs 2019'!DS26*XV$4</f>
        <v>19745.659199999998</v>
      </c>
      <c r="XT27" s="508">
        <f>'Proy 2022 vs 2019'!DT26*XV$4</f>
        <v>20732.942160000002</v>
      </c>
      <c r="XU27" s="579"/>
      <c r="XV27" s="580">
        <f>XU27/XS27</f>
        <v>0</v>
      </c>
      <c r="XW27" s="508">
        <f>'Proy 2022 vs 2019'!DS26*XZ$4</f>
        <v>19745.659199999998</v>
      </c>
      <c r="XX27" s="508">
        <f>'Proy 2022 vs 2019'!DT26*XZ$4</f>
        <v>20732.942160000002</v>
      </c>
      <c r="XY27" s="579"/>
      <c r="XZ27" s="580">
        <f>XY27/XW27</f>
        <v>0</v>
      </c>
      <c r="YA27" s="508">
        <f>'Proy 2022 vs 2019'!DS26*YD$4</f>
        <v>19745.659199999998</v>
      </c>
      <c r="YB27" s="508">
        <f>'Proy 2022 vs 2019'!DT26*YD$4</f>
        <v>20732.942160000002</v>
      </c>
      <c r="YC27" s="579"/>
      <c r="YD27" s="580">
        <f>YC27/YA27</f>
        <v>0</v>
      </c>
      <c r="YE27" s="508">
        <f>'Proy 2022 vs 2019'!DS26*YH$4</f>
        <v>19745.659199999998</v>
      </c>
      <c r="YF27" s="508">
        <f>'Proy 2022 vs 2019'!DT26*YH$4</f>
        <v>20732.942160000002</v>
      </c>
      <c r="YG27" s="579"/>
      <c r="YH27" s="580">
        <f>YG27/YE27</f>
        <v>0</v>
      </c>
      <c r="YI27" s="508">
        <f>'Proy 2022 vs 2019'!DS26*YL$4</f>
        <v>23036.602400000003</v>
      </c>
      <c r="YJ27" s="508">
        <f>'Proy 2022 vs 2019'!DT26*YL$4</f>
        <v>24188.432520000002</v>
      </c>
      <c r="YK27" s="579"/>
      <c r="YL27" s="580">
        <f>YK27/YI27</f>
        <v>0</v>
      </c>
      <c r="YM27" s="508">
        <f>'Proy 2022 vs 2019'!DS26*YP$4</f>
        <v>26327.545600000001</v>
      </c>
      <c r="YN27" s="508">
        <f>'Proy 2022 vs 2019'!DT26*YP$4</f>
        <v>27643.922880000002</v>
      </c>
      <c r="YO27" s="579"/>
      <c r="YP27" s="580">
        <f>YO27/YM27</f>
        <v>0</v>
      </c>
      <c r="YQ27" s="508">
        <f>'Proy 2022 vs 2019'!DS26*YT$4</f>
        <v>36200.375200000002</v>
      </c>
      <c r="YR27" s="508">
        <f>'Proy 2022 vs 2019'!DT26*YT$4</f>
        <v>38010.393960000001</v>
      </c>
      <c r="YS27" s="579"/>
      <c r="YT27" s="580">
        <f>YS27/YQ27</f>
        <v>0</v>
      </c>
      <c r="YU27" s="494">
        <f>XS27+XW27+YA27+YE27+YI27+YM27+YQ27</f>
        <v>164547.16</v>
      </c>
      <c r="YV27" s="489">
        <f>XT27+XX27+YB27+YF27+YJ27+YN27+YR27</f>
        <v>172774.51800000004</v>
      </c>
      <c r="YW27" s="648">
        <f>XU27+XY27+YC27+YG27+YK27+YO27+YS27</f>
        <v>0</v>
      </c>
      <c r="YX27" s="639">
        <f>YW27/YU27</f>
        <v>0</v>
      </c>
      <c r="YY27" s="710">
        <f>'Proy 2022 vs 2019'!EC26*ZB$4</f>
        <v>21791.346000000001</v>
      </c>
      <c r="YZ27" s="710">
        <f>'Proy 2022 vs 2019'!ED26*ZB$4</f>
        <v>22445.086380000001</v>
      </c>
      <c r="ZA27" s="613"/>
      <c r="ZB27" s="580">
        <f>ZA27/YY27</f>
        <v>0</v>
      </c>
      <c r="ZC27" s="508">
        <f>'Proy 2022 vs 2019'!EC26*ZF$4</f>
        <v>21791.346000000001</v>
      </c>
      <c r="ZD27" s="508">
        <f>'Proy 2022 vs 2019'!ED26*ZF$4</f>
        <v>22445.086380000001</v>
      </c>
      <c r="ZE27" s="613"/>
      <c r="ZF27" s="580">
        <f>ZE27/ZC27</f>
        <v>0</v>
      </c>
      <c r="ZG27" s="508">
        <f>'Proy 2022 vs 2019'!EC26*ZJ$4</f>
        <v>21791.346000000001</v>
      </c>
      <c r="ZH27" s="508">
        <f>'Proy 2022 vs 2019'!ED26*ZJ$4</f>
        <v>22445.086380000001</v>
      </c>
      <c r="ZI27" s="613"/>
      <c r="ZJ27" s="580">
        <f>ZI27/ZG27</f>
        <v>0</v>
      </c>
      <c r="ZK27" s="508">
        <f>'Proy 2022 vs 2019'!EC26*ZN$4</f>
        <v>21791.346000000001</v>
      </c>
      <c r="ZL27" s="508">
        <f>'Proy 2022 vs 2019'!ED26*ZN$4</f>
        <v>22445.086380000001</v>
      </c>
      <c r="ZM27" s="613"/>
      <c r="ZN27" s="580">
        <f>ZM27/ZK27</f>
        <v>0</v>
      </c>
      <c r="ZO27" s="508">
        <f>'Proy 2022 vs 2019'!EC26*ZR$4</f>
        <v>25423.237000000005</v>
      </c>
      <c r="ZP27" s="508">
        <f>'Proy 2022 vs 2019'!ED26*ZR$4</f>
        <v>26185.934110000006</v>
      </c>
      <c r="ZQ27" s="613"/>
      <c r="ZR27" s="580">
        <f>ZQ27/ZO27</f>
        <v>0</v>
      </c>
      <c r="ZS27" s="508">
        <f>'Proy 2022 vs 2019'!EC26*ZV$4</f>
        <v>29055.128000000004</v>
      </c>
      <c r="ZT27" s="508">
        <f>'Proy 2022 vs 2019'!ED26*ZV$4</f>
        <v>29926.781840000003</v>
      </c>
      <c r="ZU27" s="613"/>
      <c r="ZV27" s="580">
        <f>ZU27/ZS27</f>
        <v>0</v>
      </c>
      <c r="ZW27" s="508">
        <f>'Proy 2022 vs 2019'!EC26*ZZ$4</f>
        <v>39950.801000000007</v>
      </c>
      <c r="ZX27" s="508">
        <f>'Proy 2022 vs 2019'!ED26*ZZ$4</f>
        <v>41149.325030000007</v>
      </c>
      <c r="ZY27" s="613"/>
      <c r="ZZ27" s="580">
        <f>ZY27/ZW27</f>
        <v>0</v>
      </c>
      <c r="AAA27" s="494">
        <f>YY27+ZC27+ZG27+ZK27+ZO27+ZS27+ZW27</f>
        <v>181594.55000000002</v>
      </c>
      <c r="AAB27" s="489">
        <f>YZ27+ZD27+ZH27+ZL27+ZP27+ZT27+ZX27</f>
        <v>187042.38650000002</v>
      </c>
      <c r="AAC27" s="607">
        <f>ZA27+ZE27+ZI27+ZM27+ZQ27+ZU27+ZY27</f>
        <v>0</v>
      </c>
      <c r="AAD27" s="590">
        <f>AAC27/AAA27</f>
        <v>0</v>
      </c>
      <c r="AAE27" s="508">
        <f>'Proy 2022 vs 2019'!EH26*AAH$4</f>
        <v>21953.550000000003</v>
      </c>
      <c r="AAF27" s="508">
        <f>'Proy 2022 vs 2019'!EI26*AAH$4</f>
        <v>22612.156500000005</v>
      </c>
      <c r="AAG27" s="579"/>
      <c r="AAH27" s="580">
        <f>AAG27/AAE27</f>
        <v>0</v>
      </c>
      <c r="AAI27" s="508">
        <f>'Proy 2022 vs 2019'!EH26*AAL$4</f>
        <v>21953.550000000003</v>
      </c>
      <c r="AAJ27" s="508">
        <f>'Proy 2022 vs 2019'!EI26*AAL$4</f>
        <v>22612.156500000005</v>
      </c>
      <c r="AAK27" s="579"/>
      <c r="AAL27" s="580">
        <f>AAK27/AAI27</f>
        <v>0</v>
      </c>
      <c r="AAM27" s="508">
        <f>'Proy 2022 vs 2019'!EH26*AAP$4</f>
        <v>21953.550000000003</v>
      </c>
      <c r="AAN27" s="508">
        <f>'Proy 2022 vs 2019'!EI26*AAP$4</f>
        <v>22612.156500000005</v>
      </c>
      <c r="AAO27" s="579"/>
      <c r="AAP27" s="580">
        <f>AAO27/AAM27</f>
        <v>0</v>
      </c>
      <c r="AAQ27" s="508">
        <f>'Proy 2022 vs 2019'!EH26*AAT$4</f>
        <v>21953.550000000003</v>
      </c>
      <c r="AAR27" s="508">
        <f>'Proy 2022 vs 2019'!EI26*AAT$4</f>
        <v>22612.156500000005</v>
      </c>
      <c r="AAS27" s="579"/>
      <c r="AAT27" s="580">
        <f>AAS27/AAQ27</f>
        <v>0</v>
      </c>
      <c r="AAU27" s="508">
        <f>'Proy 2022 vs 2019'!EH26*AAX$4</f>
        <v>25612.475000000006</v>
      </c>
      <c r="AAV27" s="508">
        <f>'Proy 2022 vs 2019'!EI26*AAX$4</f>
        <v>26380.849250000007</v>
      </c>
      <c r="AAW27" s="579"/>
      <c r="AAX27" s="580">
        <f>AAW27/AAU27</f>
        <v>0</v>
      </c>
      <c r="AAY27" s="508">
        <f>'Proy 2022 vs 2019'!EH26*ABB$4</f>
        <v>29271.400000000005</v>
      </c>
      <c r="AAZ27" s="508">
        <f>'Proy 2022 vs 2019'!EI26*ABB$4</f>
        <v>30149.542000000009</v>
      </c>
      <c r="ABA27" s="579"/>
      <c r="ABB27" s="580">
        <f>ABA27/AAY27</f>
        <v>0</v>
      </c>
      <c r="ABC27" s="508">
        <f>'Proy 2022 vs 2019'!EH26*ABF$4</f>
        <v>40248.17500000001</v>
      </c>
      <c r="ABD27" s="508">
        <f>'Proy 2022 vs 2019'!EI26*ABF$4</f>
        <v>41455.620250000007</v>
      </c>
      <c r="ABE27" s="579"/>
      <c r="ABF27" s="580">
        <f>ABE27/ABC27</f>
        <v>0</v>
      </c>
      <c r="ABG27" s="494">
        <f>AAE27+AAI27+AAM27+AAQ27+AAU27+AAY27+ABC27</f>
        <v>182946.25000000003</v>
      </c>
      <c r="ABH27" s="489">
        <f>AAF27+AAJ27+AAN27+AAR27+AAV27+AAZ27+ABD27</f>
        <v>188434.63750000004</v>
      </c>
      <c r="ABI27" s="608">
        <f>AAG27+AAK27+AAO27+AAS27+AAW27+ABA27+ABE27</f>
        <v>0</v>
      </c>
      <c r="ABJ27" s="590">
        <f>ABI27/ABG27</f>
        <v>0</v>
      </c>
      <c r="ABK27" s="508">
        <f>'Proy 2022 vs 2019'!EM26*ABN$4</f>
        <v>22807.134000000002</v>
      </c>
      <c r="ABL27" s="508">
        <f>'Proy 2022 vs 2019'!EN26*ABN$4</f>
        <v>23491.348020000001</v>
      </c>
      <c r="ABM27" s="579"/>
      <c r="ABN27" s="580">
        <f>ABM27/ABK27</f>
        <v>0</v>
      </c>
      <c r="ABO27" s="508">
        <f>'Proy 2022 vs 2019'!EM26*ABR$4</f>
        <v>22807.134000000002</v>
      </c>
      <c r="ABP27" s="508">
        <f>'Proy 2022 vs 2019'!EN26*ABR$4</f>
        <v>23491.348020000001</v>
      </c>
      <c r="ABQ27" s="579"/>
      <c r="ABR27" s="580">
        <f>ABQ27/ABO27</f>
        <v>0</v>
      </c>
      <c r="ABS27" s="508">
        <f>'Proy 2022 vs 2019'!EM26*ABV$4</f>
        <v>22807.134000000002</v>
      </c>
      <c r="ABT27" s="508">
        <f>'Proy 2022 vs 2019'!EN26*ABV$4</f>
        <v>23491.348020000001</v>
      </c>
      <c r="ABU27" s="579"/>
      <c r="ABV27" s="580">
        <f>ABU27/ABS27</f>
        <v>0</v>
      </c>
      <c r="ABW27" s="508">
        <f>'Proy 2022 vs 2019'!EM26*ABZ$4</f>
        <v>22807.134000000002</v>
      </c>
      <c r="ABX27" s="508">
        <f>'Proy 2022 vs 2019'!EN26*ABZ$4</f>
        <v>23491.348020000001</v>
      </c>
      <c r="ABY27" s="579"/>
      <c r="ABZ27" s="580">
        <f>ABY27/ABW27</f>
        <v>0</v>
      </c>
      <c r="ACA27" s="508">
        <f>'Proy 2022 vs 2019'!EM26*ACD$4</f>
        <v>26608.323000000004</v>
      </c>
      <c r="ACB27" s="508">
        <f>'Proy 2022 vs 2019'!EN26*ACD$4</f>
        <v>27406.572690000008</v>
      </c>
      <c r="ACC27" s="579"/>
      <c r="ACD27" s="580">
        <f>ACC27/ACA27</f>
        <v>0</v>
      </c>
      <c r="ACE27" s="508">
        <f>'Proy 2022 vs 2019'!EM26*ACH$4</f>
        <v>30409.512000000002</v>
      </c>
      <c r="ACF27" s="508">
        <f>'Proy 2022 vs 2019'!EN26*ACH$4</f>
        <v>31321.797360000004</v>
      </c>
      <c r="ACG27" s="579"/>
      <c r="ACH27" s="580">
        <f>ACG27/ACE27</f>
        <v>0</v>
      </c>
      <c r="ACI27" s="508">
        <f>'Proy 2022 vs 2019'!EM26*ACL$4</f>
        <v>41813.079000000005</v>
      </c>
      <c r="ACJ27" s="508">
        <f>'Proy 2022 vs 2019'!EN26*ACL$4</f>
        <v>43067.471370000007</v>
      </c>
      <c r="ACK27" s="579"/>
      <c r="ACL27" s="580">
        <f>ACK27/ACI27</f>
        <v>0</v>
      </c>
      <c r="ACM27" s="494">
        <f>ABK27+ABO27+ABS27+ABW27+ACA27+ACE27+ACI27</f>
        <v>190059.45</v>
      </c>
      <c r="ACN27" s="489">
        <f>ABL27+ABP27+ABT27+ABX27+ACB27+ACF27+ACJ27</f>
        <v>195761.23350000003</v>
      </c>
      <c r="ACO27" s="608">
        <f>ABM27+ABQ27+ABU27+ABY27+ACC27+ACG27+ACK27</f>
        <v>0</v>
      </c>
      <c r="ACP27" s="590">
        <f>ACO27/ACM27</f>
        <v>0</v>
      </c>
      <c r="ACQ27" s="508">
        <f>'Proy 2022 vs 2019'!ER26*ACT$4</f>
        <v>20380.2516</v>
      </c>
      <c r="ACR27" s="508">
        <f>'Proy 2022 vs 2019'!ES26*ACT$4</f>
        <v>20991.659147999999</v>
      </c>
      <c r="ACS27" s="579"/>
      <c r="ACT27" s="580">
        <f>ACS27/ACQ27</f>
        <v>0</v>
      </c>
      <c r="ACU27" s="508">
        <f>'Proy 2022 vs 2019'!ER26*ACX$4</f>
        <v>20380.2516</v>
      </c>
      <c r="ACV27" s="508">
        <f>'Proy 2022 vs 2019'!ES26*ACX$4</f>
        <v>20991.659147999999</v>
      </c>
      <c r="ACW27" s="579"/>
      <c r="ACX27" s="580">
        <f>ACW27/ACU27</f>
        <v>0</v>
      </c>
      <c r="ACY27" s="508">
        <f>'Proy 2022 vs 2019'!ER26*ADB$4</f>
        <v>20380.2516</v>
      </c>
      <c r="ACZ27" s="508">
        <f>'Proy 2022 vs 2019'!ES26*ADB$4</f>
        <v>20991.659147999999</v>
      </c>
      <c r="ADA27" s="579"/>
      <c r="ADB27" s="580">
        <f>ADA27/ACY27</f>
        <v>0</v>
      </c>
      <c r="ADC27" s="508">
        <f>'Proy 2022 vs 2019'!ER26*ADF$4</f>
        <v>20380.2516</v>
      </c>
      <c r="ADD27" s="508">
        <f>'Proy 2022 vs 2019'!ES26*ADF$4</f>
        <v>20991.659147999999</v>
      </c>
      <c r="ADE27" s="579"/>
      <c r="ADF27" s="580">
        <f>ADE27/ADC27</f>
        <v>0</v>
      </c>
      <c r="ADG27" s="508">
        <f>'Proy 2022 vs 2019'!ER26*ADJ$4</f>
        <v>23776.960200000001</v>
      </c>
      <c r="ADH27" s="508">
        <f>'Proy 2022 vs 2019'!ES26*ADJ$4</f>
        <v>24490.269005999999</v>
      </c>
      <c r="ADI27" s="579"/>
      <c r="ADJ27" s="580">
        <f>ADI27/ADG27</f>
        <v>0</v>
      </c>
      <c r="ADK27" s="508">
        <f>'Proy 2022 vs 2019'!ER26*ADN$4</f>
        <v>27173.668799999999</v>
      </c>
      <c r="ADL27" s="508">
        <f>'Proy 2022 vs 2019'!ES26*ADN$4</f>
        <v>27988.878863999998</v>
      </c>
      <c r="ADM27" s="579"/>
      <c r="ADN27" s="580">
        <f>ADM27/ADK27</f>
        <v>0</v>
      </c>
      <c r="ADO27" s="508">
        <f>'Proy 2022 vs 2019'!ER26*ADR$4</f>
        <v>37363.794600000001</v>
      </c>
      <c r="ADP27" s="508">
        <f>'Proy 2022 vs 2019'!ES26*ADR$4</f>
        <v>38484.708437999994</v>
      </c>
      <c r="ADQ27" s="579"/>
      <c r="ADR27" s="580">
        <f>ADQ27/ADO27</f>
        <v>0</v>
      </c>
      <c r="ADS27" s="494">
        <f>ACQ27+ACU27+ACY27+ADC27+ADG27+ADK27+ADO27</f>
        <v>169835.43</v>
      </c>
      <c r="ADT27" s="489">
        <f>ACR27+ACV27+ACZ27+ADD27+ADH27+ADL27+ADP27</f>
        <v>174930.49290000001</v>
      </c>
      <c r="ADU27" s="589">
        <f>ACS27+ACW27+ADA27+ADE27+ADI27+ADM27+ADQ27</f>
        <v>0</v>
      </c>
      <c r="ADV27" s="590">
        <f>ADU27/ADS27</f>
        <v>0</v>
      </c>
      <c r="ADW27" s="508">
        <f>'Proy 2022 vs 2019'!EW26*ADZ$4</f>
        <v>22790.247599999995</v>
      </c>
      <c r="ADX27" s="508">
        <f>'Proy 2022 vs 2019'!EX26*ADZ$4</f>
        <v>23473.955027999997</v>
      </c>
      <c r="ADY27" s="579"/>
      <c r="ADZ27" s="580">
        <f>ADY27/ADW27</f>
        <v>0</v>
      </c>
      <c r="AEA27" s="508">
        <f>'Proy 2022 vs 2019'!EW26*AED$4</f>
        <v>22790.247599999995</v>
      </c>
      <c r="AEB27" s="508">
        <f>'Proy 2022 vs 2019'!EX26*AED$4</f>
        <v>23473.955027999997</v>
      </c>
      <c r="AEC27" s="579"/>
      <c r="AED27" s="580">
        <f>AEC27/AEA27</f>
        <v>0</v>
      </c>
      <c r="AEE27" s="508">
        <f>'Proy 2022 vs 2019'!EW26*AEH$4</f>
        <v>22790.247599999995</v>
      </c>
      <c r="AEF27" s="508">
        <f>'Proy 2022 vs 2019'!EX26*AEH$4</f>
        <v>23473.955027999997</v>
      </c>
      <c r="AEG27" s="579"/>
      <c r="AEH27" s="580">
        <f>AEG27/AEE27</f>
        <v>0</v>
      </c>
      <c r="AEI27" s="508">
        <f>'Proy 2022 vs 2019'!EW26*AEL$4</f>
        <v>22790.247599999995</v>
      </c>
      <c r="AEJ27" s="508">
        <f>'Proy 2022 vs 2019'!EX26*AEL$4</f>
        <v>23473.955027999997</v>
      </c>
      <c r="AEK27" s="579"/>
      <c r="AEL27" s="580">
        <f>AEK27/AEI27</f>
        <v>0</v>
      </c>
      <c r="AEM27" s="508">
        <f>'Proy 2022 vs 2019'!EW26*AEP$4</f>
        <v>26588.622200000002</v>
      </c>
      <c r="AEN27" s="508">
        <f>'Proy 2022 vs 2019'!EX26*AEP$4</f>
        <v>27386.280866000001</v>
      </c>
      <c r="AEO27" s="579"/>
      <c r="AEP27" s="580">
        <f>AEO27/AEM27</f>
        <v>0</v>
      </c>
      <c r="AEQ27" s="508">
        <f>'Proy 2022 vs 2019'!EW26*AET$4</f>
        <v>30386.996799999997</v>
      </c>
      <c r="AER27" s="508">
        <f>'Proy 2022 vs 2019'!EX26*AET$4</f>
        <v>31298.606703999998</v>
      </c>
      <c r="AES27" s="579"/>
      <c r="AET27" s="580">
        <f>AES27/AEQ27</f>
        <v>0</v>
      </c>
      <c r="AEU27" s="508">
        <f>'Proy 2022 vs 2019'!EW26*AEX$4</f>
        <v>41782.120599999995</v>
      </c>
      <c r="AEV27" s="508">
        <f>'Proy 2022 vs 2019'!EX26*AEX$4</f>
        <v>43035.584217999996</v>
      </c>
      <c r="AEW27" s="579"/>
      <c r="AEX27" s="580">
        <f>AEW27/AEU27</f>
        <v>0</v>
      </c>
      <c r="AEY27" s="494">
        <f>ADW27+AEA27+AEE27+AEI27+AEM27+AEQ27+AEU27</f>
        <v>189918.72999999998</v>
      </c>
      <c r="AEZ27" s="489">
        <f>ADX27+AEB27+AEF27+AEJ27+AEN27+AER27+AEV27</f>
        <v>195616.29189999998</v>
      </c>
      <c r="AFA27" s="589">
        <f>ADY27+AEC27+AEG27+AEK27+AEO27+AES27+AEW27</f>
        <v>0</v>
      </c>
      <c r="AFB27" s="590">
        <f>AFA27/AEY27</f>
        <v>0</v>
      </c>
      <c r="AFC27" s="508">
        <f>'Proy 2022 vs 2019'!FG26*AFF$4</f>
        <v>25230.551999999996</v>
      </c>
      <c r="AFD27" s="508">
        <f>'Proy 2022 vs 2019'!FH26*AFF$4</f>
        <v>28005.91272</v>
      </c>
      <c r="AFE27" s="613"/>
      <c r="AFF27" s="580">
        <f>AFE27/AFC27</f>
        <v>0</v>
      </c>
      <c r="AFG27" s="508">
        <f>'Proy 2022 vs 2019'!FG26*AFJ$4</f>
        <v>25230.551999999996</v>
      </c>
      <c r="AFH27" s="508">
        <f>'Proy 2022 vs 2019'!FH26*AFJ$4</f>
        <v>28005.91272</v>
      </c>
      <c r="AFI27" s="579"/>
      <c r="AFJ27" s="580">
        <f>AFI27/AFG27</f>
        <v>0</v>
      </c>
      <c r="AFK27" s="508">
        <f>'Proy 2022 vs 2019'!FG26*AFN$4</f>
        <v>25230.551999999996</v>
      </c>
      <c r="AFL27" s="508">
        <f>'Proy 2022 vs 2019'!FH26*AFN$4</f>
        <v>28005.91272</v>
      </c>
      <c r="AFM27" s="579"/>
      <c r="AFN27" s="580">
        <f>AFM27/AFK27</f>
        <v>0</v>
      </c>
      <c r="AFO27" s="508">
        <f>'Proy 2022 vs 2019'!FG26*AFR$4</f>
        <v>25230.551999999996</v>
      </c>
      <c r="AFP27" s="508">
        <f>'Proy 2022 vs 2019'!FH26*AFR$4</f>
        <v>28005.91272</v>
      </c>
      <c r="AFQ27" s="579"/>
      <c r="AFR27" s="580">
        <f>AFQ27/AFO27</f>
        <v>0</v>
      </c>
      <c r="AFS27" s="508">
        <f>'Proy 2022 vs 2019'!FG26*AFV$4</f>
        <v>29435.644</v>
      </c>
      <c r="AFT27" s="508">
        <f>'Proy 2022 vs 2019'!FH26*AFV$4</f>
        <v>32673.564840000003</v>
      </c>
      <c r="AFU27" s="579"/>
      <c r="AFV27" s="580">
        <f>AFU27/AFS27</f>
        <v>0</v>
      </c>
      <c r="AFW27" s="508">
        <f>'Proy 2022 vs 2019'!FG26*AFZ$4</f>
        <v>33640.735999999997</v>
      </c>
      <c r="AFX27" s="508">
        <f>'Proy 2022 vs 2019'!FH26*AFZ$4</f>
        <v>37341.216959999998</v>
      </c>
      <c r="AFY27" s="579"/>
      <c r="AFZ27" s="580">
        <f>AFY27/AFW27</f>
        <v>0</v>
      </c>
      <c r="AGA27" s="508">
        <f>'Proy 2022 vs 2019'!FG26*AGD$4</f>
        <v>46256.011999999995</v>
      </c>
      <c r="AGB27" s="508">
        <f>'Proy 2022 vs 2019'!FH26*AGD$4</f>
        <v>51344.173320000002</v>
      </c>
      <c r="AGC27" s="579"/>
      <c r="AGD27" s="580">
        <f>AGC27/AGA27</f>
        <v>0</v>
      </c>
      <c r="AGE27" s="494">
        <f>AFC27+AFG27+AFK27+AFO27+AFS27+AFW27+AGA27</f>
        <v>210254.59999999998</v>
      </c>
      <c r="AGF27" s="489">
        <f>AFD27+AFH27+AFL27+AFP27+AFT27+AFX27+AGB27</f>
        <v>233382.606</v>
      </c>
      <c r="AGG27" s="637">
        <f>AFE27+AFI27+AFM27+AFQ27+AFU27+AFY27+AGC27</f>
        <v>0</v>
      </c>
      <c r="AGH27" s="639">
        <f>AGG27/AGE27</f>
        <v>0</v>
      </c>
      <c r="AGI27" s="508">
        <f>'Proy 2022 vs 2019'!FL26*AGL$4</f>
        <v>27908.068800000001</v>
      </c>
      <c r="AGJ27" s="508">
        <f>'Proy 2022 vs 2019'!FM26*AGL$4</f>
        <v>30977.956368000003</v>
      </c>
      <c r="AGK27" s="579"/>
      <c r="AGL27" s="580">
        <f>AGK27/AGI27</f>
        <v>0</v>
      </c>
      <c r="AGM27" s="508">
        <f>'Proy 2022 vs 2019'!FL26*AGP$4</f>
        <v>27908.068800000001</v>
      </c>
      <c r="AGN27" s="508">
        <f>'Proy 2022 vs 2019'!FM26*AGP$4</f>
        <v>30977.956368000003</v>
      </c>
      <c r="AGO27" s="579"/>
      <c r="AGP27" s="580">
        <f>AGO27/AGM27</f>
        <v>0</v>
      </c>
      <c r="AGQ27" s="508">
        <f>'Proy 2022 vs 2019'!FL26*AGT$4</f>
        <v>27908.068800000001</v>
      </c>
      <c r="AGR27" s="508">
        <f>'Proy 2022 vs 2019'!FM26*AGT$4</f>
        <v>30977.956368000003</v>
      </c>
      <c r="AGS27" s="579"/>
      <c r="AGT27" s="580">
        <f>AGS27/AGQ27</f>
        <v>0</v>
      </c>
      <c r="AGU27" s="508">
        <f>'Proy 2022 vs 2019'!FL26*AGX$4</f>
        <v>27908.068800000001</v>
      </c>
      <c r="AGV27" s="508">
        <f>'Proy 2022 vs 2019'!FM26*AGX$4</f>
        <v>30977.956368000003</v>
      </c>
      <c r="AGW27" s="579"/>
      <c r="AGX27" s="580">
        <f>AGW27/AGU27</f>
        <v>0</v>
      </c>
      <c r="AGY27" s="508">
        <f>'Proy 2022 vs 2019'!FL26*AHB$4</f>
        <v>32559.413600000007</v>
      </c>
      <c r="AGZ27" s="508">
        <f>'Proy 2022 vs 2019'!FM26*AHB$4</f>
        <v>36140.949096000011</v>
      </c>
      <c r="AHA27" s="579"/>
      <c r="AHB27" s="580">
        <f>AHA27/AGY27</f>
        <v>0</v>
      </c>
      <c r="AHC27" s="508">
        <f>'Proy 2022 vs 2019'!FL26*AHF$4</f>
        <v>37210.758400000006</v>
      </c>
      <c r="AHD27" s="508">
        <f>'Proy 2022 vs 2019'!FM26*AHF$4</f>
        <v>41303.941824000009</v>
      </c>
      <c r="AHE27" s="579"/>
      <c r="AHF27" s="580">
        <f>AHE27/AHC27</f>
        <v>0</v>
      </c>
      <c r="AHG27" s="508">
        <f>'Proy 2022 vs 2019'!FL26*AHJ$4</f>
        <v>51164.792800000003</v>
      </c>
      <c r="AHH27" s="508">
        <f>'Proy 2022 vs 2019'!FM26*AHJ$4</f>
        <v>56792.920008000008</v>
      </c>
      <c r="AHI27" s="579"/>
      <c r="AHJ27" s="580">
        <f>AHI27/AHG27</f>
        <v>0</v>
      </c>
      <c r="AHK27" s="494">
        <f>AGI27+AGM27+AGQ27+AGU27+AGY27+AHC27+AHG27</f>
        <v>232567.24</v>
      </c>
      <c r="AHL27" s="489">
        <f>AGJ27+AGN27+AGR27+AGV27+AGZ27+AHD27+AHH27</f>
        <v>258149.63640000005</v>
      </c>
      <c r="AHM27" s="643">
        <f>AGK27+AGO27+AGS27+AGW27+AHA27+AHE27+AHI27</f>
        <v>0</v>
      </c>
      <c r="AHN27" s="639">
        <f>AHM27/AHK27</f>
        <v>0</v>
      </c>
      <c r="AHO27" s="508">
        <f>'Proy 2022 vs 2019'!FQ26*AHR$4</f>
        <v>20881.552800000001</v>
      </c>
      <c r="AHP27" s="508">
        <f>'Proy 2022 vs 2019'!FR26*AHR$4</f>
        <v>23178.523608000003</v>
      </c>
      <c r="AHQ27" s="579"/>
      <c r="AHR27" s="580">
        <f>AHQ27/AHO27</f>
        <v>0</v>
      </c>
      <c r="AHS27" s="508">
        <f>'Proy 2022 vs 2019'!FQ26*AHV$4</f>
        <v>20881.552800000001</v>
      </c>
      <c r="AHT27" s="508">
        <f>'Proy 2022 vs 2019'!FR26*AHV$4</f>
        <v>23178.523608000003</v>
      </c>
      <c r="AHU27" s="579"/>
      <c r="AHV27" s="580">
        <f>AHU27/AHS27</f>
        <v>0</v>
      </c>
      <c r="AHW27" s="508">
        <f>'Proy 2022 vs 2019'!FQ26*AHZ$4</f>
        <v>20881.552800000001</v>
      </c>
      <c r="AHX27" s="508">
        <f>'Proy 2022 vs 2019'!FR26*AHZ$4</f>
        <v>23178.523608000003</v>
      </c>
      <c r="AHY27" s="579"/>
      <c r="AHZ27" s="580">
        <f>AHY27/AHW27</f>
        <v>0</v>
      </c>
      <c r="AIA27" s="508">
        <f>'Proy 2022 vs 2019'!FQ26*AID$4</f>
        <v>20881.552800000001</v>
      </c>
      <c r="AIB27" s="508">
        <f>'Proy 2022 vs 2019'!FR26*AID$4</f>
        <v>23178.523608000003</v>
      </c>
      <c r="AIC27" s="579"/>
      <c r="AID27" s="580">
        <f>AIC27/AIA27</f>
        <v>0</v>
      </c>
      <c r="AIE27" s="508">
        <f>'Proy 2022 vs 2019'!FQ26*AIH$4</f>
        <v>24361.811600000001</v>
      </c>
      <c r="AIF27" s="508">
        <f>'Proy 2022 vs 2019'!FR26*AIH$4</f>
        <v>27041.610876000006</v>
      </c>
      <c r="AIG27" s="579"/>
      <c r="AIH27" s="580">
        <f>AIG27/AIE27</f>
        <v>0</v>
      </c>
      <c r="AII27" s="508">
        <f>'Proy 2022 vs 2019'!FQ26*AIL$4</f>
        <v>27842.070400000001</v>
      </c>
      <c r="AIJ27" s="508">
        <f>'Proy 2022 vs 2019'!FR26*AIL$4</f>
        <v>30904.698144000005</v>
      </c>
      <c r="AIK27" s="579"/>
      <c r="AIL27" s="580">
        <f>AIK27/AII27</f>
        <v>0</v>
      </c>
      <c r="AIM27" s="508">
        <f>'Proy 2022 vs 2019'!FQ26*AIP$4</f>
        <v>38282.846799999999</v>
      </c>
      <c r="AIN27" s="508">
        <f>'Proy 2022 vs 2019'!FR26*AIP$4</f>
        <v>42493.959948000011</v>
      </c>
      <c r="AIO27" s="579"/>
      <c r="AIP27" s="580">
        <f>AIO27/AIM27</f>
        <v>0</v>
      </c>
      <c r="AIQ27" s="494">
        <f>AHO27+AHS27+AHW27+AIA27+AIE27+AII27+AIM27</f>
        <v>174012.94</v>
      </c>
      <c r="AIR27" s="489">
        <f>AHP27+AHT27+AHX27+AIB27+AIF27+AIJ27+AIN27</f>
        <v>193154.36340000003</v>
      </c>
      <c r="AIS27" s="643">
        <f>AHQ27+AHU27+AHY27+AIC27+AIG27+AIK27+AIO27</f>
        <v>0</v>
      </c>
      <c r="AIT27" s="639">
        <f>AIS27/AIQ27</f>
        <v>0</v>
      </c>
      <c r="AIU27" s="508">
        <f>'Proy 2022 vs 2019'!FV26*AIX$4</f>
        <v>25031.4912</v>
      </c>
      <c r="AIV27" s="508">
        <f>'Proy 2022 vs 2019'!FW26*AIX$4</f>
        <v>27784.955232000004</v>
      </c>
      <c r="AIW27" s="579"/>
      <c r="AIX27" s="580">
        <f>AIW27/AIU27</f>
        <v>0</v>
      </c>
      <c r="AIY27" s="508">
        <f>'Proy 2022 vs 2019'!FV26*AJB$4</f>
        <v>25031.4912</v>
      </c>
      <c r="AIZ27" s="508">
        <f>'Proy 2022 vs 2019'!FW26*AJB$4</f>
        <v>27784.955232000004</v>
      </c>
      <c r="AJA27" s="579"/>
      <c r="AJB27" s="580">
        <f>AJA27/AIY27</f>
        <v>0</v>
      </c>
      <c r="AJC27" s="508">
        <f>'Proy 2022 vs 2019'!FV26*AJF$4</f>
        <v>25031.4912</v>
      </c>
      <c r="AJD27" s="508">
        <f>'Proy 2022 vs 2019'!FW26*AJF$4</f>
        <v>27784.955232000004</v>
      </c>
      <c r="AJE27" s="579"/>
      <c r="AJF27" s="580">
        <f>AJE27/AJC27</f>
        <v>0</v>
      </c>
      <c r="AJG27" s="508">
        <f>'Proy 2022 vs 2019'!FV26*AJJ$4</f>
        <v>25031.4912</v>
      </c>
      <c r="AJH27" s="508">
        <f>'Proy 2022 vs 2019'!FW26*AJJ$4</f>
        <v>27784.955232000004</v>
      </c>
      <c r="AJI27" s="579"/>
      <c r="AJJ27" s="580">
        <f>AJI27/AJG27</f>
        <v>0</v>
      </c>
      <c r="AJK27" s="508">
        <f>'Proy 2022 vs 2019'!FV26*AJN$4</f>
        <v>29203.406400000003</v>
      </c>
      <c r="AJL27" s="508">
        <f>'Proy 2022 vs 2019'!FW26*AJN$4</f>
        <v>32415.781104000009</v>
      </c>
      <c r="AJM27" s="579"/>
      <c r="AJN27" s="580">
        <f>AJM27/AJK27</f>
        <v>0</v>
      </c>
      <c r="AJO27" s="508">
        <f>'Proy 2022 vs 2019'!FV26*AJR$4</f>
        <v>33375.321600000003</v>
      </c>
      <c r="AJP27" s="508">
        <f>'Proy 2022 vs 2019'!FW26*AJR$4</f>
        <v>37046.606976000003</v>
      </c>
      <c r="AJQ27" s="579"/>
      <c r="AJR27" s="580">
        <f>AJQ27/AJO27</f>
        <v>0</v>
      </c>
      <c r="AJS27" s="508">
        <f>'Proy 2022 vs 2019'!FV26*AJV$4</f>
        <v>45891.067200000005</v>
      </c>
      <c r="AJT27" s="508">
        <f>'Proy 2022 vs 2019'!FW26*AJV$4</f>
        <v>50939.084592000007</v>
      </c>
      <c r="AJU27" s="579"/>
      <c r="AJV27" s="580">
        <f>AJU27/AJS27</f>
        <v>0</v>
      </c>
      <c r="AJW27" s="494">
        <f>AIU27+AIY27+AJC27+AJG27+AJK27+AJO27+AJS27</f>
        <v>208595.76</v>
      </c>
      <c r="AJX27" s="489">
        <f>AIV27+AIZ27+AJD27+AJH27+AJL27+AJP27+AJT27</f>
        <v>231541.29360000003</v>
      </c>
      <c r="AJY27" s="648">
        <f>AIW27+AJA27+AJE27+AJI27+AJM27+AJQ27+AJU27</f>
        <v>0</v>
      </c>
      <c r="AJZ27" s="639">
        <f>AJY27/AJW27</f>
        <v>0</v>
      </c>
      <c r="AKA27" s="508"/>
      <c r="AKB27" s="508"/>
      <c r="AKC27" s="613"/>
      <c r="AKD27" s="580" t="e">
        <f>AKC27/AKA27</f>
        <v>#DIV/0!</v>
      </c>
      <c r="AKE27" s="508">
        <v>18314.9604</v>
      </c>
      <c r="AKF27" s="508">
        <v>32966.928720000004</v>
      </c>
      <c r="AKG27" s="579"/>
      <c r="AKH27" s="580">
        <f>AKG27/AKE27</f>
        <v>0</v>
      </c>
      <c r="AKI27" s="508">
        <v>18314.9604</v>
      </c>
      <c r="AKJ27" s="508">
        <v>32966.928720000004</v>
      </c>
      <c r="AKK27" s="579"/>
      <c r="AKL27" s="580">
        <f>AKK27/AKI27</f>
        <v>0</v>
      </c>
      <c r="AKM27" s="508">
        <v>18314.9604</v>
      </c>
      <c r="AKN27" s="508">
        <v>32966.928720000004</v>
      </c>
      <c r="AKO27" s="579"/>
      <c r="AKP27" s="580">
        <f>AKO27/AKM27</f>
        <v>0</v>
      </c>
      <c r="AKQ27" s="508">
        <v>21367.453800000003</v>
      </c>
      <c r="AKR27" s="508">
        <v>38461.416840000005</v>
      </c>
      <c r="AKS27" s="579"/>
      <c r="AKT27" s="580">
        <f>AKS27/AKQ27</f>
        <v>0</v>
      </c>
      <c r="AKU27" s="508">
        <v>24419.947200000002</v>
      </c>
      <c r="AKV27" s="508">
        <v>43955.904960000007</v>
      </c>
      <c r="AKW27" s="579"/>
      <c r="AKX27" s="580">
        <f>AKW27/AKU27</f>
        <v>0</v>
      </c>
      <c r="AKY27" s="508">
        <v>33577.4274</v>
      </c>
      <c r="AKZ27" s="508">
        <v>60439.369320000005</v>
      </c>
      <c r="ALA27" s="579"/>
      <c r="ALB27" s="580">
        <f>ALA27/AKY27</f>
        <v>0</v>
      </c>
      <c r="ALC27" s="494">
        <f>AKA27+AKE27+AKI27+AKM27+AKQ27+AKU27+AKY27</f>
        <v>134309.7096</v>
      </c>
      <c r="ALD27" s="489">
        <f>AKB27+AKF27+AKJ27+AKN27+AKR27+AKV27+AKZ27</f>
        <v>241757.47728000005</v>
      </c>
      <c r="ALE27" s="670">
        <f>AKC27+AKG27+AKK27+AKO27+AKS27+AKW27+ALA27</f>
        <v>0</v>
      </c>
      <c r="ALF27" s="663">
        <f>ALE27/ALC27</f>
        <v>0</v>
      </c>
      <c r="ALG27" s="508">
        <v>19730.25</v>
      </c>
      <c r="ALH27" s="508">
        <v>35514.449999999997</v>
      </c>
      <c r="ALI27" s="579"/>
      <c r="ALJ27" s="580">
        <f>ALI27/ALG27</f>
        <v>0</v>
      </c>
      <c r="ALK27" s="508">
        <v>19730.25</v>
      </c>
      <c r="ALL27" s="508">
        <v>35514.449999999997</v>
      </c>
      <c r="ALM27" s="579"/>
      <c r="ALN27" s="580">
        <f>ALM27/ALK27</f>
        <v>0</v>
      </c>
      <c r="ALO27" s="508">
        <v>19730.25</v>
      </c>
      <c r="ALP27" s="508">
        <v>35514.449999999997</v>
      </c>
      <c r="ALQ27" s="579"/>
      <c r="ALR27" s="580">
        <f>ALQ27/ALO27</f>
        <v>0</v>
      </c>
      <c r="ALS27" s="508">
        <v>19730.25</v>
      </c>
      <c r="ALT27" s="508">
        <v>35514.449999999997</v>
      </c>
      <c r="ALU27" s="579"/>
      <c r="ALV27" s="580">
        <f>ALU27/ALS27</f>
        <v>0</v>
      </c>
      <c r="ALW27" s="508">
        <v>23018.625000000004</v>
      </c>
      <c r="ALX27" s="508">
        <v>41433.525000000001</v>
      </c>
      <c r="ALY27" s="579"/>
      <c r="ALZ27" s="580">
        <f>ALY27/ALW27</f>
        <v>0</v>
      </c>
      <c r="AMA27" s="508">
        <v>26307</v>
      </c>
      <c r="AMB27" s="508">
        <v>47352.6</v>
      </c>
      <c r="AMC27" s="579"/>
      <c r="AMD27" s="580">
        <f>AMC27/AMA27</f>
        <v>0</v>
      </c>
      <c r="AME27" s="508">
        <v>36172.125</v>
      </c>
      <c r="AMF27" s="508">
        <v>65109.824999999997</v>
      </c>
      <c r="AMG27" s="579"/>
      <c r="AMH27" s="580">
        <f>AMG27/AME27</f>
        <v>0</v>
      </c>
      <c r="AMI27" s="494">
        <f>ALG27+ALK27+ALO27+ALS27+ALW27+AMA27+AME27</f>
        <v>164418.75</v>
      </c>
      <c r="AMJ27" s="489">
        <f>ALH27+ALL27+ALP27+ALT27+ALX27+AMB27+AMF27</f>
        <v>295953.75</v>
      </c>
      <c r="AMK27" s="671">
        <f>ALI27+ALM27+ALQ27+ALU27+ALY27+AMC27+AMG27</f>
        <v>0</v>
      </c>
      <c r="AML27" s="663">
        <f>AMK27/AMI27</f>
        <v>0</v>
      </c>
      <c r="AMM27" s="508">
        <v>17768.793600000001</v>
      </c>
      <c r="AMN27" s="508">
        <v>31983.828479999996</v>
      </c>
      <c r="AMO27" s="579"/>
      <c r="AMP27" s="580">
        <f>AMO27/AMM27</f>
        <v>0</v>
      </c>
      <c r="AMQ27" s="508">
        <v>17768.793600000001</v>
      </c>
      <c r="AMR27" s="508">
        <v>31983.828479999996</v>
      </c>
      <c r="AMS27" s="579"/>
      <c r="AMT27" s="580">
        <f>AMS27/AMQ27</f>
        <v>0</v>
      </c>
      <c r="AMU27" s="508">
        <v>17768.793600000001</v>
      </c>
      <c r="AMV27" s="508">
        <v>31983.828479999996</v>
      </c>
      <c r="AMW27" s="579"/>
      <c r="AMX27" s="580">
        <f>AMW27/AMU27</f>
        <v>0</v>
      </c>
      <c r="AMY27" s="508">
        <v>17768.793600000001</v>
      </c>
      <c r="AMZ27" s="508">
        <v>31983.828479999996</v>
      </c>
      <c r="ANA27" s="579"/>
      <c r="ANB27" s="580">
        <f>ANA27/AMY27</f>
        <v>0</v>
      </c>
      <c r="ANC27" s="508">
        <v>20730.2592</v>
      </c>
      <c r="AND27" s="508">
        <v>37314.466560000001</v>
      </c>
      <c r="ANE27" s="579"/>
      <c r="ANF27" s="580">
        <f>ANE27/ANC27</f>
        <v>0</v>
      </c>
      <c r="ANG27" s="508">
        <v>23691.7248</v>
      </c>
      <c r="ANH27" s="508">
        <v>42645.104639999998</v>
      </c>
      <c r="ANI27" s="579"/>
      <c r="ANJ27" s="580">
        <f>ANI27/ANG27</f>
        <v>0</v>
      </c>
      <c r="ANK27" s="508">
        <v>32576.121599999999</v>
      </c>
      <c r="ANL27" s="508">
        <v>58637.018879999996</v>
      </c>
      <c r="ANM27" s="579"/>
      <c r="ANN27" s="580">
        <f>ANM27/ANK27</f>
        <v>0</v>
      </c>
      <c r="ANO27" s="494">
        <f>AMM27+AMQ27+AMU27+AMY27+ANC27+ANG27+ANK27</f>
        <v>148073.28</v>
      </c>
      <c r="ANP27" s="489">
        <f>AMN27+AMR27+AMV27+AMZ27+AND27+ANH27+ANL27</f>
        <v>266531.90399999998</v>
      </c>
      <c r="ANQ27" s="671">
        <f>AMO27+AMS27+AMW27+ANA27+ANE27+ANI27+ANM27</f>
        <v>0</v>
      </c>
      <c r="ANR27" s="663">
        <f>ANQ27/ANO27</f>
        <v>0</v>
      </c>
      <c r="ANS27" s="508">
        <f>'Proy 2022 vs 2019'!GU26*ANV$4</f>
        <v>21996.846000000001</v>
      </c>
      <c r="ANT27" s="508">
        <f>'Proy 2022 vs 2019'!GV26*ANV$4</f>
        <v>25296.372900000002</v>
      </c>
      <c r="ANU27" s="579"/>
      <c r="ANV27" s="580">
        <f>ANU27/ANS27</f>
        <v>0</v>
      </c>
      <c r="ANW27" s="508">
        <f>'Proy 2022 vs 2019'!GU26*ANZ$4</f>
        <v>21996.846000000001</v>
      </c>
      <c r="ANX27" s="508">
        <f>'Proy 2022 vs 2019'!GV26*ANZ$4</f>
        <v>25296.372900000002</v>
      </c>
      <c r="ANY27" s="579"/>
      <c r="ANZ27" s="580">
        <f>ANY27/ANW27</f>
        <v>0</v>
      </c>
      <c r="AOA27" s="508">
        <f>'Proy 2022 vs 2019'!GU26*AOD$4</f>
        <v>21996.846000000001</v>
      </c>
      <c r="AOB27" s="508">
        <f>'Proy 2022 vs 2019'!GV26*AOD$4</f>
        <v>25296.372900000002</v>
      </c>
      <c r="AOC27" s="579"/>
      <c r="AOD27" s="580">
        <f>AOC27/AOA27</f>
        <v>0</v>
      </c>
      <c r="AOE27" s="508">
        <f>'Proy 2022 vs 2019'!GU26*AOH$4</f>
        <v>21996.846000000001</v>
      </c>
      <c r="AOF27" s="508">
        <f>'Proy 2022 vs 2019'!GV26*AOH$4</f>
        <v>25296.372900000002</v>
      </c>
      <c r="AOG27" s="579"/>
      <c r="AOH27" s="580">
        <f>AOG27/AOE27</f>
        <v>0</v>
      </c>
      <c r="AOI27" s="508">
        <f>'Proy 2022 vs 2019'!GU26*AOL$4</f>
        <v>25662.987000000005</v>
      </c>
      <c r="AOJ27" s="508">
        <f>'Proy 2022 vs 2019'!GV26*AOL$4</f>
        <v>29512.435050000004</v>
      </c>
      <c r="AOK27" s="579"/>
      <c r="AOL27" s="580">
        <f>AOK27/AOI27</f>
        <v>0</v>
      </c>
      <c r="AOM27" s="508">
        <f>'Proy 2022 vs 2019'!GU26*AOP$4</f>
        <v>29329.128000000004</v>
      </c>
      <c r="AON27" s="508">
        <f>'Proy 2022 vs 2019'!GV26*AOP$4</f>
        <v>33728.497200000005</v>
      </c>
      <c r="AOO27" s="579"/>
      <c r="AOP27" s="580">
        <f>AOO27/AOM27</f>
        <v>0</v>
      </c>
      <c r="AOQ27" s="508">
        <f>'Proy 2022 vs 2019'!GU26*AOT$4</f>
        <v>40327.551000000007</v>
      </c>
      <c r="AOR27" s="508">
        <f>'Proy 2022 vs 2019'!GV26*AOT$4</f>
        <v>46376.683650000006</v>
      </c>
      <c r="AOS27" s="579"/>
      <c r="AOT27" s="580">
        <f>AOS27/AOQ27</f>
        <v>0</v>
      </c>
      <c r="AOU27" s="494">
        <f>ANS27+ANW27+AOA27+AOE27+AOI27+AOM27+AOQ27</f>
        <v>183307.05000000002</v>
      </c>
      <c r="AOV27" s="489">
        <f>ANT27+ANX27+AOB27+AOF27+AOJ27+AON27+AOR27</f>
        <v>210803.10750000004</v>
      </c>
      <c r="AOW27" s="662">
        <f>ANU27+ANY27+AOC27+AOG27+AOK27+AOO27+AOS27</f>
        <v>0</v>
      </c>
      <c r="AOX27" s="663">
        <f>AOW27/AOU27</f>
        <v>0</v>
      </c>
      <c r="AOY27" s="508">
        <f>'Proy 2022 vs 2019'!HE26*APB$4</f>
        <v>20905.188000000002</v>
      </c>
      <c r="AOZ27" s="508">
        <f>'Proy 2022 vs 2019'!HF26*APB$4</f>
        <v>24040.966199999999</v>
      </c>
      <c r="APA27" s="613"/>
      <c r="APB27" s="580">
        <f>APA27/AOY27</f>
        <v>0</v>
      </c>
      <c r="APC27" s="508">
        <f>'Proy 2022 vs 2019'!HE26*APF$4</f>
        <v>20905.188000000002</v>
      </c>
      <c r="APD27" s="508">
        <f>'Proy 2022 vs 2019'!HF26*APF$4</f>
        <v>24040.966199999999</v>
      </c>
      <c r="APE27" s="613"/>
      <c r="APF27" s="580">
        <f>APE27/APC27</f>
        <v>0</v>
      </c>
      <c r="APG27" s="508">
        <f>'Proy 2022 vs 2019'!HE26*APJ$4</f>
        <v>20905.188000000002</v>
      </c>
      <c r="APH27" s="508">
        <f>'Proy 2022 vs 2019'!HF26*APJ$4</f>
        <v>24040.966199999999</v>
      </c>
      <c r="API27" s="613"/>
      <c r="APJ27" s="580">
        <f>API27/APG27</f>
        <v>0</v>
      </c>
      <c r="APK27" s="508">
        <f>'Proy 2022 vs 2019'!HE26*APN$4</f>
        <v>20905.188000000002</v>
      </c>
      <c r="APL27" s="508">
        <f>'Proy 2022 vs 2019'!HF26*APN$4</f>
        <v>24040.966199999999</v>
      </c>
      <c r="APM27" s="613"/>
      <c r="APN27" s="580">
        <f>APM27/APK27</f>
        <v>0</v>
      </c>
      <c r="APO27" s="508">
        <f>'Proy 2022 vs 2019'!HE26*APR$4</f>
        <v>24389.386000000006</v>
      </c>
      <c r="APP27" s="508">
        <f>'Proy 2022 vs 2019'!HF26*APR$4</f>
        <v>28047.793900000004</v>
      </c>
      <c r="APQ27" s="613"/>
      <c r="APR27" s="580">
        <f>APQ27/APO27</f>
        <v>0</v>
      </c>
      <c r="APS27" s="508">
        <f>'Proy 2022 vs 2019'!HE26*APV$4</f>
        <v>27873.584000000003</v>
      </c>
      <c r="APT27" s="508">
        <f>'Proy 2022 vs 2019'!HF26*APV$4</f>
        <v>32054.621600000002</v>
      </c>
      <c r="APU27" s="613"/>
      <c r="APV27" s="580">
        <f>APU27/APS27</f>
        <v>0</v>
      </c>
      <c r="APW27" s="508">
        <f>'Proy 2022 vs 2019'!HE26*APZ$4</f>
        <v>38326.178000000007</v>
      </c>
      <c r="APX27" s="508">
        <f>'Proy 2022 vs 2019'!HF26*APZ$4</f>
        <v>44075.104700000004</v>
      </c>
      <c r="APY27" s="613"/>
      <c r="APZ27" s="580">
        <f>APY27/APW27</f>
        <v>0</v>
      </c>
      <c r="AQA27" s="494">
        <f>AOY27+APC27+APG27+APK27+APO27+APS27+APW27</f>
        <v>174209.90000000002</v>
      </c>
      <c r="AQB27" s="489">
        <f>AOZ27+APD27+APH27+APL27+APP27+APT27+APX27</f>
        <v>200341.38500000001</v>
      </c>
      <c r="AQC27" s="607">
        <f>APA27+APE27+API27+APM27+APQ27+APU27+APY27</f>
        <v>0</v>
      </c>
      <c r="AQD27" s="590">
        <f>AQC27/AQA27</f>
        <v>0</v>
      </c>
      <c r="AQE27" s="508">
        <f>'Proy 2022 vs 2019'!HJ26*AQH$4</f>
        <v>20113.143599999999</v>
      </c>
      <c r="AQF27" s="508">
        <f>'Proy 2022 vs 2019'!HK26*AQH$4</f>
        <v>23130.115139999998</v>
      </c>
      <c r="AQG27" s="579"/>
      <c r="AQH27" s="580">
        <f>AQG27/AQE27</f>
        <v>0</v>
      </c>
      <c r="AQI27" s="508">
        <f>'Proy 2022 vs 2019'!HJ26*AQL$4</f>
        <v>20113.143599999999</v>
      </c>
      <c r="AQJ27" s="508">
        <f>'Proy 2022 vs 2019'!HK26*AQL$4</f>
        <v>23130.115139999998</v>
      </c>
      <c r="AQK27" s="579"/>
      <c r="AQL27" s="580">
        <f>AQK27/AQI27</f>
        <v>0</v>
      </c>
      <c r="AQM27" s="508">
        <f>'Proy 2022 vs 2019'!HJ26*AQP$4</f>
        <v>20113.143599999999</v>
      </c>
      <c r="AQN27" s="508">
        <f>'Proy 2022 vs 2019'!HK26*AQP$4</f>
        <v>23130.115139999998</v>
      </c>
      <c r="AQO27" s="579"/>
      <c r="AQP27" s="580">
        <f>AQO27/AQM27</f>
        <v>0</v>
      </c>
      <c r="AQQ27" s="508">
        <f>'Proy 2022 vs 2019'!HJ26*AQT$4</f>
        <v>20113.143599999999</v>
      </c>
      <c r="AQR27" s="508">
        <f>'Proy 2022 vs 2019'!HK26*AQT$4</f>
        <v>23130.115139999998</v>
      </c>
      <c r="AQS27" s="579"/>
      <c r="AQT27" s="580">
        <f>AQS27/AQQ27</f>
        <v>0</v>
      </c>
      <c r="AQU27" s="508">
        <f>'Proy 2022 vs 2019'!HJ26*AQX$4</f>
        <v>23465.334200000001</v>
      </c>
      <c r="AQV27" s="508">
        <f>'Proy 2022 vs 2019'!HK26*AQX$4</f>
        <v>26985.134330000001</v>
      </c>
      <c r="AQW27" s="579"/>
      <c r="AQX27" s="580">
        <f>AQW27/AQU27</f>
        <v>0</v>
      </c>
      <c r="AQY27" s="508">
        <f>'Proy 2022 vs 2019'!HJ26*ARB$4</f>
        <v>26817.524799999999</v>
      </c>
      <c r="AQZ27" s="508">
        <f>'Proy 2022 vs 2019'!HK26*ARB$4</f>
        <v>30840.15352</v>
      </c>
      <c r="ARA27" s="579"/>
      <c r="ARB27" s="580">
        <f>ARA27/AQY27</f>
        <v>0</v>
      </c>
      <c r="ARC27" s="508">
        <f>'Proy 2022 vs 2019'!HJ26*ARF$4</f>
        <v>36874.096599999997</v>
      </c>
      <c r="ARD27" s="508">
        <f>'Proy 2022 vs 2019'!HK26*ARF$4</f>
        <v>42405.211089999997</v>
      </c>
      <c r="ARE27" s="579"/>
      <c r="ARF27" s="580">
        <f>ARE27/ARC27</f>
        <v>0</v>
      </c>
      <c r="ARG27" s="494">
        <f>AQE27+AQI27+AQM27+AQQ27+AQU27+AQY27+ARC27</f>
        <v>167609.53</v>
      </c>
      <c r="ARH27" s="489">
        <f>AQF27+AQJ27+AQN27+AQR27+AQV27+AQZ27+ARD27</f>
        <v>192750.9595</v>
      </c>
      <c r="ARI27" s="608">
        <f>AQG27+AQK27+AQO27+AQS27+AQW27+ARA27+ARE27</f>
        <v>0</v>
      </c>
      <c r="ARJ27" s="590">
        <f>ARI27/ARG27</f>
        <v>0</v>
      </c>
      <c r="ARK27" s="508">
        <f>'Proy 2022 vs 2019'!HO26*ARN$4</f>
        <v>24849.42</v>
      </c>
      <c r="ARL27" s="508">
        <f>'Proy 2022 vs 2019'!HP26*ARN$4</f>
        <v>28576.832999999999</v>
      </c>
      <c r="ARM27" s="579"/>
      <c r="ARN27" s="580">
        <f>ARM27/ARK27</f>
        <v>0</v>
      </c>
      <c r="ARO27" s="508">
        <f>'Proy 2022 vs 2019'!HO26*ARR$4</f>
        <v>24849.42</v>
      </c>
      <c r="ARP27" s="508">
        <f>'Proy 2022 vs 2019'!HP26*ARR$4</f>
        <v>28576.832999999999</v>
      </c>
      <c r="ARQ27" s="579"/>
      <c r="ARR27" s="580">
        <f>ARQ27/ARO27</f>
        <v>0</v>
      </c>
      <c r="ARS27" s="508">
        <f>'Proy 2022 vs 2019'!HO26*ARV$4</f>
        <v>24849.42</v>
      </c>
      <c r="ART27" s="508">
        <f>'Proy 2022 vs 2019'!HP26*ARV$4</f>
        <v>28576.832999999999</v>
      </c>
      <c r="ARU27" s="579"/>
      <c r="ARV27" s="580">
        <f>ARU27/ARS27</f>
        <v>0</v>
      </c>
      <c r="ARW27" s="508">
        <f>'Proy 2022 vs 2019'!HO26*ARZ$4</f>
        <v>24849.42</v>
      </c>
      <c r="ARX27" s="508">
        <f>'Proy 2022 vs 2019'!HP26*ARZ$4</f>
        <v>28576.832999999999</v>
      </c>
      <c r="ARY27" s="579"/>
      <c r="ARZ27" s="580">
        <f>ARY27/ARW27</f>
        <v>0</v>
      </c>
      <c r="ASA27" s="508">
        <f>'Proy 2022 vs 2019'!HO26*ASD$4</f>
        <v>28990.99</v>
      </c>
      <c r="ASB27" s="508">
        <f>'Proy 2022 vs 2019'!HP26*ASD$4</f>
        <v>33339.638500000001</v>
      </c>
      <c r="ASC27" s="579"/>
      <c r="ASD27" s="580">
        <f>ASC27/ASA27</f>
        <v>0</v>
      </c>
      <c r="ASE27" s="508">
        <f>'Proy 2022 vs 2019'!HO26*ASH$4</f>
        <v>33132.559999999998</v>
      </c>
      <c r="ASF27" s="508">
        <f>'Proy 2022 vs 2019'!HP26*ASH$4</f>
        <v>38102.444000000003</v>
      </c>
      <c r="ASG27" s="579"/>
      <c r="ASH27" s="580">
        <f>ASG27/ASE27</f>
        <v>0</v>
      </c>
      <c r="ASI27" s="508">
        <f>'Proy 2022 vs 2019'!HO26*ASL$4</f>
        <v>45557.27</v>
      </c>
      <c r="ASJ27" s="508">
        <f>'Proy 2022 vs 2019'!HP26*ASL$4</f>
        <v>52390.860500000003</v>
      </c>
      <c r="ASK27" s="579"/>
      <c r="ASL27" s="580">
        <f>ASK27/ASI27</f>
        <v>0</v>
      </c>
      <c r="ASM27" s="494">
        <f>ARK27+ARO27+ARS27+ARW27+ASA27+ASE27+ASI27</f>
        <v>207078.49999999997</v>
      </c>
      <c r="ASN27" s="489">
        <f>ARL27+ARP27+ART27+ARX27+ASB27+ASF27+ASJ27</f>
        <v>238140.27500000002</v>
      </c>
      <c r="ASO27" s="608">
        <f>ARM27+ARQ27+ARU27+ARY27+ASC27+ASG27+ASK27</f>
        <v>0</v>
      </c>
      <c r="ASP27" s="590">
        <f>ASO27/ASM27</f>
        <v>0</v>
      </c>
      <c r="ASQ27" s="508">
        <f>'Proy 2022 vs 2019'!HT26*AST$4</f>
        <v>18876.285599999999</v>
      </c>
      <c r="ASR27" s="508">
        <f>'Proy 2022 vs 2019'!HU26*AST$4</f>
        <v>21707.728439999999</v>
      </c>
      <c r="ASS27" s="579"/>
      <c r="AST27" s="580">
        <f>ASS27/ASQ27</f>
        <v>0</v>
      </c>
      <c r="ASU27" s="508">
        <f>'Proy 2022 vs 2019'!HT26*ASX$4</f>
        <v>18876.285599999999</v>
      </c>
      <c r="ASV27" s="508">
        <f>'Proy 2022 vs 2019'!HU26*ASX$4</f>
        <v>21707.728439999999</v>
      </c>
      <c r="ASW27" s="579"/>
      <c r="ASX27" s="580">
        <f>ASW27/ASU27</f>
        <v>0</v>
      </c>
      <c r="ASY27" s="508">
        <f>'Proy 2022 vs 2019'!HT26*ATB$4</f>
        <v>18876.285599999999</v>
      </c>
      <c r="ASZ27" s="508">
        <f>'Proy 2022 vs 2019'!HU26*ATB$4</f>
        <v>21707.728439999999</v>
      </c>
      <c r="ATA27" s="579"/>
      <c r="ATB27" s="580">
        <f>ATA27/ASY27</f>
        <v>0</v>
      </c>
      <c r="ATC27" s="508">
        <f>'Proy 2022 vs 2019'!HT26*ATF$4</f>
        <v>18876.285599999999</v>
      </c>
      <c r="ATD27" s="508">
        <f>'Proy 2022 vs 2019'!HU26*ATF$4</f>
        <v>21707.728439999999</v>
      </c>
      <c r="ATE27" s="579"/>
      <c r="ATF27" s="580">
        <f>ATE27/ATC27</f>
        <v>0</v>
      </c>
      <c r="ATG27" s="508">
        <f>'Proy 2022 vs 2019'!HT26*ATJ$4</f>
        <v>22022.333200000001</v>
      </c>
      <c r="ATH27" s="508">
        <f>'Proy 2022 vs 2019'!HU26*ATJ$4</f>
        <v>25325.68318</v>
      </c>
      <c r="ATI27" s="579"/>
      <c r="ATJ27" s="580">
        <f>ATI27/ATG27</f>
        <v>0</v>
      </c>
      <c r="ATK27" s="508">
        <f>'Proy 2022 vs 2019'!HT26*ATN$4</f>
        <v>25168.380800000003</v>
      </c>
      <c r="ATL27" s="508">
        <f>'Proy 2022 vs 2019'!HU26*ATN$4</f>
        <v>28943.637920000001</v>
      </c>
      <c r="ATM27" s="579"/>
      <c r="ATN27" s="580">
        <f>ATM27/ATK27</f>
        <v>0</v>
      </c>
      <c r="ATO27" s="508">
        <f>'Proy 2022 vs 2019'!HT26*ATR$4</f>
        <v>34606.5236</v>
      </c>
      <c r="ATP27" s="508">
        <f>'Proy 2022 vs 2019'!HU26*ATR$4</f>
        <v>39797.502139999997</v>
      </c>
      <c r="ATQ27" s="579"/>
      <c r="ATR27" s="580">
        <f>ATQ27/ATO27</f>
        <v>0</v>
      </c>
      <c r="ATS27" s="494">
        <f>ASQ27+ASU27+ASY27+ATC27+ATG27+ATK27+ATO27</f>
        <v>157302.38</v>
      </c>
      <c r="ATT27" s="489">
        <f>ASR27+ASV27+ASZ27+ATD27+ATH27+ATL27+ATP27</f>
        <v>180897.73699999999</v>
      </c>
      <c r="ATU27" s="589">
        <f>ASS27+ASW27+ATA27+ATE27+ATI27+ATM27+ATQ27</f>
        <v>0</v>
      </c>
      <c r="ATV27" s="590">
        <f>ATU27/ATS27</f>
        <v>0</v>
      </c>
      <c r="ATW27" s="508">
        <f>'Proy 2022 vs 2019'!HY26*ATZ$4</f>
        <v>20839.465199999999</v>
      </c>
      <c r="ATX27" s="508">
        <f>'Proy 2022 vs 2019'!HZ26*ATZ$4</f>
        <v>23965.384979999995</v>
      </c>
      <c r="ATY27" s="579"/>
      <c r="ATZ27" s="580">
        <f>ATY27/ATW27</f>
        <v>0</v>
      </c>
      <c r="AUA27" s="508">
        <f>'Proy 2022 vs 2019'!HY26*AUD$4</f>
        <v>20839.465199999999</v>
      </c>
      <c r="AUB27" s="508">
        <f>'Proy 2022 vs 2019'!HZ26*AUD$4</f>
        <v>23965.384979999995</v>
      </c>
      <c r="AUC27" s="579"/>
      <c r="AUD27" s="580">
        <f>AUC27/AUA27</f>
        <v>0</v>
      </c>
      <c r="AUE27" s="508">
        <f>'Proy 2022 vs 2019'!HY26*AUH$4</f>
        <v>20839.465199999999</v>
      </c>
      <c r="AUF27" s="508">
        <f>'Proy 2022 vs 2019'!HZ26*AUH$4</f>
        <v>23965.384979999995</v>
      </c>
      <c r="AUG27" s="579"/>
      <c r="AUH27" s="580">
        <f>AUG27/AUE27</f>
        <v>0</v>
      </c>
      <c r="AUI27" s="508">
        <f>'Proy 2022 vs 2019'!HY26*AUL$4</f>
        <v>20839.465199999999</v>
      </c>
      <c r="AUJ27" s="508">
        <f>'Proy 2022 vs 2019'!HZ26*AUL$4</f>
        <v>23965.384979999995</v>
      </c>
      <c r="AUK27" s="579"/>
      <c r="AUL27" s="580">
        <f>AUK27/AUI27</f>
        <v>0</v>
      </c>
      <c r="AUM27" s="508">
        <f>'Proy 2022 vs 2019'!HY26*AUP$4</f>
        <v>24312.7094</v>
      </c>
      <c r="AUN27" s="508">
        <f>'Proy 2022 vs 2019'!HZ26*AUP$4</f>
        <v>27959.615809999996</v>
      </c>
      <c r="AUO27" s="579"/>
      <c r="AUP27" s="580">
        <f>AUO27/AUM27</f>
        <v>0</v>
      </c>
      <c r="AUQ27" s="508">
        <f>'Proy 2022 vs 2019'!HY26*AUT$4</f>
        <v>27785.953600000001</v>
      </c>
      <c r="AUR27" s="508">
        <f>'Proy 2022 vs 2019'!HZ26*AUT$4</f>
        <v>31953.846639999996</v>
      </c>
      <c r="AUS27" s="579"/>
      <c r="AUT27" s="580">
        <f>AUS27/AUQ27</f>
        <v>0</v>
      </c>
      <c r="AUU27" s="508">
        <f>'Proy 2022 vs 2019'!HY26*AUX$4</f>
        <v>38205.686199999996</v>
      </c>
      <c r="AUV27" s="508">
        <f>'Proy 2022 vs 2019'!HZ26*AUX$4</f>
        <v>43936.53912999999</v>
      </c>
      <c r="AUW27" s="579"/>
      <c r="AUX27" s="580">
        <f>AUW27/AUU27</f>
        <v>0</v>
      </c>
      <c r="AUY27" s="494">
        <f>ATW27+AUA27+AUE27+AUI27+AUM27+AUQ27+AUU27</f>
        <v>173662.21</v>
      </c>
      <c r="AUZ27" s="489">
        <f>ATX27+AUB27+AUF27+AUJ27+AUN27+AUR27+AUV27</f>
        <v>199711.54149999996</v>
      </c>
      <c r="AVA27" s="589">
        <f>ATY27+AUC27+AUG27+AUK27+AUO27+AUS27+AUW27</f>
        <v>0</v>
      </c>
      <c r="AVB27" s="590">
        <f>AVA27/AUY27</f>
        <v>0</v>
      </c>
      <c r="AVC27" s="508">
        <f>'Proy 2022 vs 2019'!IH26*AVF$4</f>
        <v>22012.23</v>
      </c>
      <c r="AVD27" s="508">
        <f>'Proy 2022 vs 2019'!II26*AVF$4</f>
        <v>26414.675999999996</v>
      </c>
      <c r="AVE27" s="613"/>
      <c r="AVF27" s="580">
        <f>AVE27/AVC27</f>
        <v>0</v>
      </c>
      <c r="AVG27" s="508">
        <f>'Proy 2022 vs 2019'!IH26*AVJ$4</f>
        <v>22012.23</v>
      </c>
      <c r="AVH27" s="508">
        <f>'Proy 2022 vs 2019'!II26*AVJ$4</f>
        <v>26414.675999999996</v>
      </c>
      <c r="AVI27" s="579"/>
      <c r="AVJ27" s="580">
        <f>AVI27/AVG27</f>
        <v>0</v>
      </c>
      <c r="AVK27" s="508">
        <f>'Proy 2022 vs 2019'!IH26*AVN$4</f>
        <v>22012.23</v>
      </c>
      <c r="AVL27" s="508">
        <f>'Proy 2022 vs 2019'!II26*AVN$4</f>
        <v>26414.675999999996</v>
      </c>
      <c r="AVM27" s="579"/>
      <c r="AVN27" s="580">
        <f>AVM27/AVK27</f>
        <v>0</v>
      </c>
      <c r="AVO27" s="508">
        <f>'Proy 2022 vs 2019'!IH26*AVR$4</f>
        <v>22012.23</v>
      </c>
      <c r="AVP27" s="508">
        <f>'Proy 2022 vs 2019'!II26*AVR$4</f>
        <v>26414.675999999996</v>
      </c>
      <c r="AVQ27" s="579"/>
      <c r="AVR27" s="580">
        <f>AVQ27/AVO27</f>
        <v>0</v>
      </c>
      <c r="AVS27" s="508">
        <f>'Proy 2022 vs 2019'!IH26*AVV$4</f>
        <v>25680.935000000001</v>
      </c>
      <c r="AVT27" s="508">
        <f>'Proy 2022 vs 2019'!II26*AVV$4</f>
        <v>30817.122000000003</v>
      </c>
      <c r="AVU27" s="579"/>
      <c r="AVV27" s="580">
        <f>AVU27/AVS27</f>
        <v>0</v>
      </c>
      <c r="AVW27" s="508">
        <f>'Proy 2022 vs 2019'!IH26*AVZ$4</f>
        <v>29349.64</v>
      </c>
      <c r="AVX27" s="508">
        <f>'Proy 2022 vs 2019'!II26*AVZ$4</f>
        <v>35219.567999999999</v>
      </c>
      <c r="AVY27" s="579"/>
      <c r="AVZ27" s="580">
        <f>AVY27/AVW27</f>
        <v>0</v>
      </c>
      <c r="AWA27" s="508">
        <f>'Proy 2022 vs 2019'!IH26*AWD$4</f>
        <v>40355.754999999997</v>
      </c>
      <c r="AWB27" s="508">
        <f>'Proy 2022 vs 2019'!II26*AWD$4</f>
        <v>48426.905999999995</v>
      </c>
      <c r="AWC27" s="579"/>
      <c r="AWD27" s="580">
        <f>AWC27/AWA27</f>
        <v>0</v>
      </c>
      <c r="AWE27" s="494">
        <f>AVC27+AVG27+AVK27+AVO27+AVS27+AVW27+AWA27</f>
        <v>183435.25</v>
      </c>
      <c r="AWF27" s="489">
        <f>AVD27+AVH27+AVL27+AVP27+AVT27+AVX27+AWB27</f>
        <v>220122.3</v>
      </c>
      <c r="AWG27" s="670">
        <f>AVE27+AVI27+AVM27+AVQ27+AVU27+AVY27+AWC27</f>
        <v>0</v>
      </c>
      <c r="AWH27" s="663">
        <f>AWG27/AWE27</f>
        <v>0</v>
      </c>
      <c r="AWI27" s="508">
        <f>'Proy 2022 vs 2019'!IM26*AWL$4</f>
        <v>21372.994799999997</v>
      </c>
      <c r="AWJ27" s="508">
        <f>'Proy 2022 vs 2019'!IN26*AWL$4</f>
        <v>25647.593759999996</v>
      </c>
      <c r="AWK27" s="579"/>
      <c r="AWL27" s="580">
        <f>AWK27/AWI27</f>
        <v>0</v>
      </c>
      <c r="AWM27" s="508">
        <f>'Proy 2022 vs 2019'!IM26*AWP$4</f>
        <v>21372.994799999997</v>
      </c>
      <c r="AWN27" s="508">
        <f>'Proy 2022 vs 2019'!IN26*AWP$4</f>
        <v>25647.593759999996</v>
      </c>
      <c r="AWO27" s="579"/>
      <c r="AWP27" s="580">
        <f>AWO27/AWM27</f>
        <v>0</v>
      </c>
      <c r="AWQ27" s="508">
        <f>'Proy 2022 vs 2019'!IM26*AWT$4</f>
        <v>21372.994799999997</v>
      </c>
      <c r="AWR27" s="508">
        <f>'Proy 2022 vs 2019'!IN26*AWT$4</f>
        <v>25647.593759999996</v>
      </c>
      <c r="AWS27" s="579"/>
      <c r="AWT27" s="580">
        <f>AWS27/AWQ27</f>
        <v>0</v>
      </c>
      <c r="AWU27" s="508">
        <f>'Proy 2022 vs 2019'!IM26*AWX$4</f>
        <v>21372.994799999997</v>
      </c>
      <c r="AWV27" s="508">
        <f>'Proy 2022 vs 2019'!IN26*AWX$4</f>
        <v>25647.593759999996</v>
      </c>
      <c r="AWW27" s="579"/>
      <c r="AWX27" s="580">
        <f>AWW27/AWU27</f>
        <v>0</v>
      </c>
      <c r="AWY27" s="508">
        <f>'Proy 2022 vs 2019'!IM26*AXB$4</f>
        <v>24935.160599999999</v>
      </c>
      <c r="AWZ27" s="508">
        <f>'Proy 2022 vs 2019'!IN26*AXB$4</f>
        <v>29922.192719999999</v>
      </c>
      <c r="AXA27" s="579"/>
      <c r="AXB27" s="580">
        <f>AXA27/AWY27</f>
        <v>0</v>
      </c>
      <c r="AXC27" s="508">
        <f>'Proy 2022 vs 2019'!IM26*AXF$4</f>
        <v>28497.326399999998</v>
      </c>
      <c r="AXD27" s="508">
        <f>'Proy 2022 vs 2019'!IN26*AXF$4</f>
        <v>34196.791679999995</v>
      </c>
      <c r="AXE27" s="579"/>
      <c r="AXF27" s="580">
        <f>AXE27/AXC27</f>
        <v>0</v>
      </c>
      <c r="AXG27" s="508">
        <f>'Proy 2022 vs 2019'!IM26*AXJ$4</f>
        <v>39183.823799999998</v>
      </c>
      <c r="AXH27" s="508">
        <f>'Proy 2022 vs 2019'!IN26*AXJ$4</f>
        <v>47020.588559999997</v>
      </c>
      <c r="AXI27" s="579"/>
      <c r="AXJ27" s="580">
        <f>AXI27/AXG27</f>
        <v>0</v>
      </c>
      <c r="AXK27" s="494">
        <f>AWI27+AWM27+AWQ27+AWU27+AWY27+AXC27+AXG27</f>
        <v>178108.28999999998</v>
      </c>
      <c r="AXL27" s="489">
        <f>AWJ27+AWN27+AWR27+AWV27+AWZ27+AXD27+AXH27</f>
        <v>213729.94799999997</v>
      </c>
      <c r="AXM27" s="671">
        <f>AWK27+AWO27+AWS27+AWW27+AXA27+AXE27+AXI27</f>
        <v>0</v>
      </c>
      <c r="AXN27" s="663">
        <f>AXM27/AXK27</f>
        <v>0</v>
      </c>
      <c r="AXO27" s="508">
        <f>'Proy 2022 vs 2019'!IR26*AXR$4</f>
        <v>21170.8776</v>
      </c>
      <c r="AXP27" s="508">
        <f>'Proy 2022 vs 2019'!IS26*AXR$4</f>
        <v>25405.05312</v>
      </c>
      <c r="AXQ27" s="579"/>
      <c r="AXR27" s="580">
        <f>AXQ27/AXO27</f>
        <v>0</v>
      </c>
      <c r="AXS27" s="508">
        <f>'Proy 2022 vs 2019'!IR26*AXV$4</f>
        <v>21170.8776</v>
      </c>
      <c r="AXT27" s="508">
        <f>'Proy 2022 vs 2019'!IS26*AXV$4</f>
        <v>25405.05312</v>
      </c>
      <c r="AXU27" s="579"/>
      <c r="AXV27" s="580">
        <f>AXU27/AXS27</f>
        <v>0</v>
      </c>
      <c r="AXW27" s="508">
        <f>'Proy 2022 vs 2019'!IR26*AXZ$4</f>
        <v>21170.8776</v>
      </c>
      <c r="AXX27" s="508">
        <f>'Proy 2022 vs 2019'!IS26*AXZ$4</f>
        <v>25405.05312</v>
      </c>
      <c r="AXY27" s="579"/>
      <c r="AXZ27" s="580">
        <f>AXY27/AXW27</f>
        <v>0</v>
      </c>
      <c r="AYA27" s="508">
        <f>'Proy 2022 vs 2019'!IR26*AYD$4</f>
        <v>21170.8776</v>
      </c>
      <c r="AYB27" s="508">
        <f>'Proy 2022 vs 2019'!IS26*AYD$4</f>
        <v>25405.05312</v>
      </c>
      <c r="AYC27" s="579"/>
      <c r="AYD27" s="580">
        <f>AYC27/AYA27</f>
        <v>0</v>
      </c>
      <c r="AYE27" s="508">
        <f>'Proy 2022 vs 2019'!IR26*AYH$4</f>
        <v>24699.357200000002</v>
      </c>
      <c r="AYF27" s="508">
        <f>'Proy 2022 vs 2019'!IS26*AYH$4</f>
        <v>29639.228640000005</v>
      </c>
      <c r="AYG27" s="579"/>
      <c r="AYH27" s="580">
        <f>AYG27/AYE27</f>
        <v>0</v>
      </c>
      <c r="AYI27" s="508">
        <f>'Proy 2022 vs 2019'!IR26*AYL$4</f>
        <v>28227.836800000001</v>
      </c>
      <c r="AYJ27" s="508">
        <f>'Proy 2022 vs 2019'!IS26*AYL$4</f>
        <v>33873.404160000006</v>
      </c>
      <c r="AYK27" s="579"/>
      <c r="AYL27" s="580">
        <f>AYK27/AYI27</f>
        <v>0</v>
      </c>
      <c r="AYM27" s="508">
        <f>'Proy 2022 vs 2019'!IR26*AYP$4</f>
        <v>38813.275600000001</v>
      </c>
      <c r="AYN27" s="508">
        <f>'Proy 2022 vs 2019'!IS26*AYP$4</f>
        <v>46575.930720000004</v>
      </c>
      <c r="AYO27" s="579"/>
      <c r="AYP27" s="580">
        <f>AYO27/AYM27</f>
        <v>0</v>
      </c>
      <c r="AYQ27" s="494">
        <f>AXO27+AXS27+AXW27+AYA27+AYE27+AYI27+AYM27</f>
        <v>176423.97999999998</v>
      </c>
      <c r="AYR27" s="489">
        <f>AXP27+AXT27+AXX27+AYB27+AYF27+AYJ27+AYN27</f>
        <v>211708.77600000001</v>
      </c>
      <c r="AYS27" s="671">
        <f>AXQ27+AXU27+AXY27+AYC27+AYG27+AYK27+AYO27</f>
        <v>0</v>
      </c>
      <c r="AYT27" s="663">
        <f>AYS27/AYQ27</f>
        <v>0</v>
      </c>
      <c r="AYU27" s="508">
        <f>'Proy 2022 vs 2019'!IW26*AYX$4</f>
        <v>25340.632799999999</v>
      </c>
      <c r="AYV27" s="508">
        <f>'Proy 2022 vs 2019'!IX26*AYX$4</f>
        <v>30408.759359999996</v>
      </c>
      <c r="AYW27" s="579"/>
      <c r="AYX27" s="580">
        <f>AYW27/AYU27</f>
        <v>0</v>
      </c>
      <c r="AYY27" s="508">
        <f>'Proy 2022 vs 2019'!IW26*AZB$4</f>
        <v>25340.632799999999</v>
      </c>
      <c r="AYZ27" s="508">
        <f>'Proy 2022 vs 2019'!IX26*AZB$4</f>
        <v>30408.759359999996</v>
      </c>
      <c r="AZA27" s="579"/>
      <c r="AZB27" s="580">
        <f>AZA27/AYY27</f>
        <v>0</v>
      </c>
      <c r="AZC27" s="508">
        <f>'Proy 2022 vs 2019'!IW26*AZF$4</f>
        <v>25340.632799999999</v>
      </c>
      <c r="AZD27" s="508">
        <f>'Proy 2022 vs 2019'!IX26*AZF$4</f>
        <v>30408.759359999996</v>
      </c>
      <c r="AZE27" s="579"/>
      <c r="AZF27" s="580">
        <f>AZE27/AZC27</f>
        <v>0</v>
      </c>
      <c r="AZG27" s="508">
        <f>'Proy 2022 vs 2019'!IW26*AZJ$4</f>
        <v>25340.632799999999</v>
      </c>
      <c r="AZH27" s="508">
        <f>'Proy 2022 vs 2019'!IX26*AZJ$4</f>
        <v>30408.759359999996</v>
      </c>
      <c r="AZI27" s="579"/>
      <c r="AZJ27" s="580">
        <f>AZI27/AZG27</f>
        <v>0</v>
      </c>
      <c r="AZK27" s="508">
        <f>'Proy 2022 vs 2019'!IW26*AZN$4</f>
        <v>29564.071600000003</v>
      </c>
      <c r="AZL27" s="508">
        <f>'Proy 2022 vs 2019'!IX26*AZN$4</f>
        <v>35476.885920000001</v>
      </c>
      <c r="AZM27" s="579"/>
      <c r="AZN27" s="580">
        <f>AZM27/AZK27</f>
        <v>0</v>
      </c>
      <c r="AZO27" s="508">
        <f>'Proy 2022 vs 2019'!IW26*AZR$4</f>
        <v>33787.510399999999</v>
      </c>
      <c r="AZP27" s="508">
        <f>'Proy 2022 vs 2019'!IX26*AZR$4</f>
        <v>40545.012479999998</v>
      </c>
      <c r="AZQ27" s="579"/>
      <c r="AZR27" s="580">
        <f>AZQ27/AZO27</f>
        <v>0</v>
      </c>
      <c r="AZS27" s="508">
        <f>'Proy 2022 vs 2019'!IW26*AZV$4</f>
        <v>46457.826800000003</v>
      </c>
      <c r="AZT27" s="508">
        <f>'Proy 2022 vs 2019'!IX26*AZV$4</f>
        <v>55749.392159999996</v>
      </c>
      <c r="AZU27" s="579"/>
      <c r="AZV27" s="580">
        <f>AZU27/AZS27</f>
        <v>0</v>
      </c>
      <c r="AZW27" s="494">
        <f>AYU27+AYY27+AZC27+AZG27+AZK27+AZO27+AZS27</f>
        <v>211171.94</v>
      </c>
      <c r="AZX27" s="489">
        <f>AYV27+AYZ27+AZD27+AZH27+AZL27+AZP27+AZT27</f>
        <v>253406.32799999998</v>
      </c>
      <c r="AZY27" s="662">
        <f>AYW27+AZA27+AZE27+AZI27+AZM27+AZQ27+AZU27</f>
        <v>0</v>
      </c>
      <c r="AZZ27" s="663">
        <f>AZY27/AZW27</f>
        <v>0</v>
      </c>
      <c r="BAA27" s="508">
        <f>'Proy 2022 vs 2019'!JG26*BAD$4</f>
        <v>14057.632799999999</v>
      </c>
      <c r="BAB27" s="508">
        <f>'Proy 2022 vs 2019'!JH26*BAD$4</f>
        <v>24123.376199999999</v>
      </c>
      <c r="BAC27" s="613"/>
      <c r="BAD27" s="580">
        <f>BAC27/BAA27</f>
        <v>0</v>
      </c>
      <c r="BAE27" s="508">
        <f>'Proy 2022 vs 2019'!JG26*BAH$4</f>
        <v>14057.632799999999</v>
      </c>
      <c r="BAF27" s="508">
        <f>'Proy 2022 vs 2019'!JH26*BAH$4</f>
        <v>24123.376199999999</v>
      </c>
      <c r="BAG27" s="579"/>
      <c r="BAH27" s="580">
        <f>BAG27/BAE27</f>
        <v>0</v>
      </c>
      <c r="BAI27" s="508">
        <f>'Proy 2022 vs 2019'!JG26*BAL$4</f>
        <v>14057.632799999999</v>
      </c>
      <c r="BAJ27" s="508">
        <f>'Proy 2022 vs 2019'!JH26*BAL$4</f>
        <v>24123.376199999999</v>
      </c>
      <c r="BAK27" s="579"/>
      <c r="BAL27" s="580">
        <f>BAK27/BAI27</f>
        <v>0</v>
      </c>
      <c r="BAM27" s="508">
        <f>'Proy 2022 vs 2019'!JG26*BAP$4</f>
        <v>14057.632799999999</v>
      </c>
      <c r="BAN27" s="508">
        <f>'Proy 2022 vs 2019'!JH26*BAP$4</f>
        <v>24123.376199999999</v>
      </c>
      <c r="BAO27" s="579"/>
      <c r="BAP27" s="580">
        <f>BAO27/BAM27</f>
        <v>0</v>
      </c>
      <c r="BAQ27" s="508">
        <f>'Proy 2022 vs 2019'!JG26*BAT$4</f>
        <v>16400.571600000003</v>
      </c>
      <c r="BAR27" s="508">
        <f>'Proy 2022 vs 2019'!JH26*BAT$4</f>
        <v>28143.938900000005</v>
      </c>
      <c r="BAS27" s="579"/>
      <c r="BAT27" s="580">
        <f>BAS27/BAQ27</f>
        <v>0</v>
      </c>
      <c r="BAU27" s="508">
        <f>'Proy 2022 vs 2019'!JG26*BAX$4</f>
        <v>18743.510399999999</v>
      </c>
      <c r="BAV27" s="508">
        <f>'Proy 2022 vs 2019'!JH26*BAX$4</f>
        <v>32164.501600000003</v>
      </c>
      <c r="BAW27" s="579"/>
      <c r="BAX27" s="580">
        <f>BAW27/BAU27</f>
        <v>0</v>
      </c>
      <c r="BAY27" s="508">
        <f>'Proy 2022 vs 2019'!JG26*BBB$4</f>
        <v>25772.326799999999</v>
      </c>
      <c r="BAZ27" s="508">
        <f>'Proy 2022 vs 2019'!JH26*BBB$4</f>
        <v>44226.189700000003</v>
      </c>
      <c r="BBA27" s="579"/>
      <c r="BBB27" s="580">
        <f>BBA27/BAY27</f>
        <v>0</v>
      </c>
      <c r="BBC27" s="494">
        <f>BAA27+BAE27+BAI27+BAM27+BAQ27+BAU27+BAY27</f>
        <v>117146.93999999999</v>
      </c>
      <c r="BBD27" s="489">
        <f>BAB27+BAF27+BAJ27+BAN27+BAR27+BAV27+BAZ27</f>
        <v>201028.13500000001</v>
      </c>
      <c r="BBE27" s="637">
        <f>BAC27+BAG27+BAK27+BAO27+BAS27+BAW27+BBA27</f>
        <v>0</v>
      </c>
      <c r="BBF27" s="639">
        <f>BBE27/BBC27</f>
        <v>0</v>
      </c>
      <c r="BBG27" s="508">
        <f>'Proy 2022 vs 2019'!JL26*BBJ$4</f>
        <v>20441.3616</v>
      </c>
      <c r="BBH27" s="508">
        <f>'Proy 2022 vs 2019'!JM26*BBJ$4</f>
        <v>33184.283880000003</v>
      </c>
      <c r="BBI27" s="579"/>
      <c r="BBJ27" s="580">
        <f>BBI27/BBG27</f>
        <v>0</v>
      </c>
      <c r="BBK27" s="508">
        <f>'Proy 2022 vs 2019'!JL26*BBN$4</f>
        <v>20441.3616</v>
      </c>
      <c r="BBL27" s="508">
        <f>'Proy 2022 vs 2019'!JM26*BBN$4</f>
        <v>33184.283880000003</v>
      </c>
      <c r="BBM27" s="579"/>
      <c r="BBN27" s="580">
        <f>BBM27/BBK27</f>
        <v>0</v>
      </c>
      <c r="BBO27" s="508">
        <f>'Proy 2022 vs 2019'!JL26*BBR$4</f>
        <v>20441.3616</v>
      </c>
      <c r="BBP27" s="508">
        <f>'Proy 2022 vs 2019'!JM26*BBR$4</f>
        <v>33184.283880000003</v>
      </c>
      <c r="BBQ27" s="579"/>
      <c r="BBR27" s="580">
        <f>BBQ27/BBO27</f>
        <v>0</v>
      </c>
      <c r="BBS27" s="508">
        <f>'Proy 2022 vs 2019'!JL26*BBV$4</f>
        <v>20441.3616</v>
      </c>
      <c r="BBT27" s="508">
        <f>'Proy 2022 vs 2019'!JM26*BBV$4</f>
        <v>33184.283880000003</v>
      </c>
      <c r="BBU27" s="579"/>
      <c r="BBV27" s="580">
        <f>BBU27/BBS27</f>
        <v>0</v>
      </c>
      <c r="BBW27" s="508">
        <f>'Proy 2022 vs 2019'!JL26*BBZ$4</f>
        <v>23848.2552</v>
      </c>
      <c r="BBX27" s="508">
        <f>'Proy 2022 vs 2019'!JM26*BBZ$4</f>
        <v>38714.99786000001</v>
      </c>
      <c r="BBY27" s="579"/>
      <c r="BBZ27" s="580">
        <f>BBY27/BBW27</f>
        <v>0</v>
      </c>
      <c r="BCA27" s="508">
        <f>'Proy 2022 vs 2019'!JL26*BCD$4</f>
        <v>27255.148799999999</v>
      </c>
      <c r="BCB27" s="508">
        <f>'Proy 2022 vs 2019'!JM26*BCD$4</f>
        <v>44245.711840000004</v>
      </c>
      <c r="BCC27" s="579"/>
      <c r="BCD27" s="580">
        <f>BCC27/BCA27</f>
        <v>0</v>
      </c>
      <c r="BCE27" s="508">
        <f>'Proy 2022 vs 2019'!JL26*BCH$4</f>
        <v>37475.829599999997</v>
      </c>
      <c r="BCF27" s="508">
        <f>'Proy 2022 vs 2019'!JM26*BCH$4</f>
        <v>60837.853780000005</v>
      </c>
      <c r="BCG27" s="579"/>
      <c r="BCH27" s="580">
        <f>BCG27/BCE27</f>
        <v>0</v>
      </c>
      <c r="BCI27" s="494">
        <f>BBG27+BBK27+BBO27+BBS27+BBW27+BCA27+BCE27</f>
        <v>170344.68</v>
      </c>
      <c r="BCJ27" s="489">
        <f>BBH27+BBL27+BBP27+BBT27+BBX27+BCB27+BCF27</f>
        <v>276535.69900000002</v>
      </c>
      <c r="BCK27" s="643">
        <f>BBI27+BBM27+BBQ27+BBU27+BBY27+BCC27+BCG27</f>
        <v>0</v>
      </c>
      <c r="BCL27" s="639">
        <f>BCK27/BCI27</f>
        <v>0</v>
      </c>
      <c r="BCM27" s="508">
        <f>'Proy 2022 vs 2019'!JQ26*BCP$4</f>
        <v>21558.824399999998</v>
      </c>
      <c r="BCN27" s="508">
        <f>'Proy 2022 vs 2019'!JR26*BCP$4</f>
        <v>39570.740880000005</v>
      </c>
      <c r="BCO27" s="579"/>
      <c r="BCP27" s="580">
        <f>BCO27/BCM27</f>
        <v>0</v>
      </c>
      <c r="BCQ27" s="508">
        <f>'Proy 2022 vs 2019'!JQ26*BCT$4</f>
        <v>21558.824399999998</v>
      </c>
      <c r="BCR27" s="508">
        <f>'Proy 2022 vs 2019'!JR26*BCT$4</f>
        <v>39570.740880000005</v>
      </c>
      <c r="BCS27" s="579"/>
      <c r="BCT27" s="580">
        <f>BCS27/BCQ27</f>
        <v>0</v>
      </c>
      <c r="BCU27" s="508">
        <f>'Proy 2022 vs 2019'!JQ26*BCX$4</f>
        <v>21558.824399999998</v>
      </c>
      <c r="BCV27" s="508">
        <f>'Proy 2022 vs 2019'!JR26*BCX$4</f>
        <v>39570.740880000005</v>
      </c>
      <c r="BCW27" s="579"/>
      <c r="BCX27" s="580">
        <f>BCW27/BCU27</f>
        <v>0</v>
      </c>
      <c r="BCY27" s="508">
        <f>'Proy 2022 vs 2019'!JQ26*BDB$4</f>
        <v>21558.824399999998</v>
      </c>
      <c r="BCZ27" s="508">
        <f>'Proy 2022 vs 2019'!JR26*BDB$4</f>
        <v>39570.740880000005</v>
      </c>
      <c r="BDA27" s="579"/>
      <c r="BDB27" s="580">
        <f>BDA27/BCY27</f>
        <v>0</v>
      </c>
      <c r="BDC27" s="508">
        <f>'Proy 2022 vs 2019'!JQ26*BDF$4</f>
        <v>25151.961800000001</v>
      </c>
      <c r="BDD27" s="508">
        <f>'Proy 2022 vs 2019'!JR26*BDF$4</f>
        <v>46165.864360000014</v>
      </c>
      <c r="BDE27" s="579"/>
      <c r="BDF27" s="580">
        <f>BDE27/BDC27</f>
        <v>0</v>
      </c>
      <c r="BDG27" s="508">
        <f>'Proy 2022 vs 2019'!JQ26*BDJ$4</f>
        <v>28745.099200000001</v>
      </c>
      <c r="BDH27" s="508">
        <f>'Proy 2022 vs 2019'!JR26*BDJ$4</f>
        <v>52760.987840000009</v>
      </c>
      <c r="BDI27" s="579"/>
      <c r="BDJ27" s="580">
        <f>BDI27/BDG27</f>
        <v>0</v>
      </c>
      <c r="BDK27" s="508">
        <f>'Proy 2022 vs 2019'!JQ26*BDN$4</f>
        <v>39524.511399999996</v>
      </c>
      <c r="BDL27" s="508">
        <f>'Proy 2022 vs 2019'!JR26*BDN$4</f>
        <v>72546.358280000015</v>
      </c>
      <c r="BDM27" s="579"/>
      <c r="BDN27" s="580">
        <f>BDM27/BDK27</f>
        <v>0</v>
      </c>
      <c r="BDO27" s="494">
        <f>BCM27+BCQ27+BCU27+BCY27+BDC27+BDG27+BDK27</f>
        <v>179656.87</v>
      </c>
      <c r="BDP27" s="489">
        <f>BCN27+BCR27+BCV27+BCZ27+BDD27+BDH27+BDL27</f>
        <v>329756.17400000006</v>
      </c>
      <c r="BDQ27" s="643">
        <f>BCO27+BCS27+BCW27+BDA27+BDE27+BDI27+BDM27</f>
        <v>0</v>
      </c>
      <c r="BDR27" s="639">
        <f>BDQ27/BDO27</f>
        <v>0</v>
      </c>
      <c r="BDS27" s="508">
        <f>'Proy 2022 vs 2019'!JV26*BDV$4</f>
        <v>20057.162399999997</v>
      </c>
      <c r="BDT27" s="508">
        <f>'Proy 2022 vs 2019'!JW26*BDV$4</f>
        <v>34890.250560000008</v>
      </c>
      <c r="BDU27" s="579"/>
      <c r="BDV27" s="580">
        <f>BDU27/BDS27</f>
        <v>0</v>
      </c>
      <c r="BDW27" s="508">
        <f>'Proy 2022 vs 2019'!JV26*BDZ$4</f>
        <v>20057.162399999997</v>
      </c>
      <c r="BDX27" s="508">
        <f>'Proy 2022 vs 2019'!JW26*BDZ$4</f>
        <v>34890.250560000008</v>
      </c>
      <c r="BDY27" s="579"/>
      <c r="BDZ27" s="580">
        <f>BDY27/BDW27</f>
        <v>0</v>
      </c>
      <c r="BEA27" s="508">
        <f>'Proy 2022 vs 2019'!JV26*BED$4</f>
        <v>20057.162399999997</v>
      </c>
      <c r="BEB27" s="508">
        <f>'Proy 2022 vs 2019'!JW26*BED$4</f>
        <v>34890.250560000008</v>
      </c>
      <c r="BEC27" s="579"/>
      <c r="BED27" s="580">
        <f>BEC27/BEA27</f>
        <v>0</v>
      </c>
      <c r="BEE27" s="508">
        <v>14506.990400000001</v>
      </c>
      <c r="BEF27" s="508">
        <f>'Proy 2022 vs 2019'!JW26*BEH$4</f>
        <v>34890.250560000008</v>
      </c>
      <c r="BEG27" s="579"/>
      <c r="BEH27" s="580">
        <f>BEG27/BEE27</f>
        <v>0</v>
      </c>
      <c r="BEI27" s="508">
        <f>'Proy 2022 vs 2019'!JV26*BEL$4</f>
        <v>23400.022800000002</v>
      </c>
      <c r="BEJ27" s="508">
        <f>'Proy 2022 vs 2019'!JW26*BEL$4</f>
        <v>40705.292320000008</v>
      </c>
      <c r="BEK27" s="579"/>
      <c r="BEL27" s="580">
        <f>BEK27/BEI27</f>
        <v>0</v>
      </c>
      <c r="BEM27" s="508">
        <f>'Proy 2022 vs 2019'!JV26*BEP$4</f>
        <v>26742.8832</v>
      </c>
      <c r="BEN27" s="508">
        <f>'Proy 2022 vs 2019'!JW26*BEP$4</f>
        <v>46520.334080000008</v>
      </c>
      <c r="BEO27" s="579"/>
      <c r="BEP27" s="580">
        <f>BEO27/BEM27</f>
        <v>0</v>
      </c>
      <c r="BEQ27" s="508">
        <f>'Proy 2022 vs 2019'!JV26*BET$4</f>
        <v>36771.464399999997</v>
      </c>
      <c r="BER27" s="508">
        <f>'Proy 2022 vs 2019'!JW26*BET$4</f>
        <v>63965.459360000008</v>
      </c>
      <c r="BES27" s="579"/>
      <c r="BET27" s="580">
        <f>BES27/BEQ27</f>
        <v>0</v>
      </c>
      <c r="BEU27" s="494">
        <f>BDS27+BDW27+BEA27+BEE27+BEI27+BEM27+BEQ27</f>
        <v>161592.848</v>
      </c>
      <c r="BEV27" s="489">
        <f>BDT27+BDX27+BEB27+BEF27+BEJ27+BEN27+BER27</f>
        <v>290752.08800000005</v>
      </c>
      <c r="BEW27" s="648">
        <f>BDU27+BDY27+BEC27+BEG27+BEK27+BEO27+BES27</f>
        <v>0</v>
      </c>
      <c r="BEX27" s="639">
        <f>BEW27/BEU27</f>
        <v>0</v>
      </c>
      <c r="BEY27" s="508">
        <f>'Proy 2022 vs 2019'!KF26*BFB$4</f>
        <v>24942.043199999996</v>
      </c>
      <c r="BEZ27" s="508">
        <f>'Proy 2022 vs 2019'!KG26*BFB$4</f>
        <v>51354.186840000002</v>
      </c>
      <c r="BFA27" s="613"/>
      <c r="BFB27" s="580">
        <f>BFA27/BEY27</f>
        <v>0</v>
      </c>
      <c r="BFC27" s="508">
        <f>'Proy 2022 vs 2019'!KF26*BFF$4</f>
        <v>24942.043199999996</v>
      </c>
      <c r="BFD27" s="508">
        <f>'Proy 2022 vs 2019'!KG26*BFF$4</f>
        <v>51354.186840000002</v>
      </c>
      <c r="BFE27" s="613"/>
      <c r="BFF27" s="580">
        <f>BFE27/BFC27</f>
        <v>0</v>
      </c>
      <c r="BFG27" s="508">
        <f>'Proy 2022 vs 2019'!KF26*BFJ$4</f>
        <v>24942.043199999996</v>
      </c>
      <c r="BFH27" s="508">
        <f>'Proy 2022 vs 2019'!KG26*BFJ$4</f>
        <v>51354.186840000002</v>
      </c>
      <c r="BFI27" s="613"/>
      <c r="BFJ27" s="580">
        <f>BFI27/BFG27</f>
        <v>0</v>
      </c>
      <c r="BFK27" s="508">
        <f>'Proy 2022 vs 2019'!KF26*BFN$4</f>
        <v>24942.043199999996</v>
      </c>
      <c r="BFL27" s="508">
        <f>'Proy 2022 vs 2019'!KG26*BFN$4</f>
        <v>51354.186840000002</v>
      </c>
      <c r="BFM27" s="613"/>
      <c r="BFN27" s="580">
        <f>BFM27/BFK27</f>
        <v>0</v>
      </c>
      <c r="BFO27" s="508">
        <f>'Proy 2022 vs 2019'!KF26*BFR$4</f>
        <v>29099.0504</v>
      </c>
      <c r="BFP27" s="508">
        <f>'Proy 2022 vs 2019'!KG26*BFR$4</f>
        <v>59913.217980000009</v>
      </c>
      <c r="BFQ27" s="613"/>
      <c r="BFR27" s="580">
        <f>BFQ27/BFO27</f>
        <v>0</v>
      </c>
      <c r="BFS27" s="508">
        <f>'Proy 2022 vs 2019'!KF26*BFV$4</f>
        <v>33256.0576</v>
      </c>
      <c r="BFT27" s="508">
        <f>'Proy 2022 vs 2019'!KG26*BFV$4</f>
        <v>68472.249120000008</v>
      </c>
      <c r="BFU27" s="613"/>
      <c r="BFV27" s="580">
        <f>BFU27/BFS27</f>
        <v>0</v>
      </c>
      <c r="BFW27" s="508">
        <f>'Proy 2022 vs 2019'!KF26*BFZ$4</f>
        <v>45727.0792</v>
      </c>
      <c r="BFX27" s="508">
        <f>'Proy 2022 vs 2019'!KG26*BFZ$4</f>
        <v>94149.342540000012</v>
      </c>
      <c r="BFY27" s="613"/>
      <c r="BFZ27" s="580">
        <f>BFY27/BFW27</f>
        <v>0</v>
      </c>
      <c r="BGA27" s="494">
        <f>BEY27+BFC27+BFG27+BFK27+BFO27+BFS27+BFW27</f>
        <v>207850.36</v>
      </c>
      <c r="BGB27" s="489">
        <f>BEZ27+BFD27+BFH27+BFL27+BFP27+BFT27+BFX27</f>
        <v>427951.55700000003</v>
      </c>
      <c r="BGC27" s="607">
        <f>BFA27+BFE27+BFI27+BFM27+BFQ27+BFU27+BFY27</f>
        <v>0</v>
      </c>
      <c r="BGD27" s="590">
        <f>BGC27/BGA27</f>
        <v>0</v>
      </c>
      <c r="BGE27" s="508">
        <f>'Proy 2022 vs 2019'!KK26*BGH$4</f>
        <v>35349.654000000002</v>
      </c>
      <c r="BGF27" s="508">
        <f>'Proy 2022 vs 2019'!KL26*BGH$4</f>
        <v>70020.943079999997</v>
      </c>
      <c r="BGG27" s="579"/>
      <c r="BGH27" s="580">
        <f>BGG27/BGE27</f>
        <v>0</v>
      </c>
      <c r="BGI27" s="508">
        <f>'Proy 2022 vs 2019'!KK26*BGL$4</f>
        <v>35349.654000000002</v>
      </c>
      <c r="BGJ27" s="508">
        <f>'Proy 2022 vs 2019'!KL26*BGL$4</f>
        <v>70020.943079999997</v>
      </c>
      <c r="BGK27" s="579"/>
      <c r="BGL27" s="580">
        <f>BGK27/BGI27</f>
        <v>0</v>
      </c>
      <c r="BGM27" s="508">
        <f>'Proy 2022 vs 2019'!KK26*BGP$4</f>
        <v>35349.654000000002</v>
      </c>
      <c r="BGN27" s="508">
        <f>'Proy 2022 vs 2019'!KL26*BGP$4</f>
        <v>70020.943079999997</v>
      </c>
      <c r="BGO27" s="579"/>
      <c r="BGP27" s="580">
        <f>BGO27/BGM27</f>
        <v>0</v>
      </c>
      <c r="BGQ27" s="508">
        <f>'Proy 2022 vs 2019'!KK26*BGT$4</f>
        <v>35349.654000000002</v>
      </c>
      <c r="BGR27" s="508">
        <f>'Proy 2022 vs 2019'!KL26*BGT$4</f>
        <v>70020.943079999997</v>
      </c>
      <c r="BGS27" s="579"/>
      <c r="BGT27" s="580">
        <f>BGS27/BGQ27</f>
        <v>0</v>
      </c>
      <c r="BGU27" s="508">
        <f>'Proy 2022 vs 2019'!KK26*BGX$4</f>
        <v>41241.263000000006</v>
      </c>
      <c r="BGV27" s="508">
        <f>'Proy 2022 vs 2019'!KL26*BGX$4</f>
        <v>81691.100259999992</v>
      </c>
      <c r="BGW27" s="579"/>
      <c r="BGX27" s="580">
        <f>BGW27/BGU27</f>
        <v>0</v>
      </c>
      <c r="BGY27" s="508">
        <f>'Proy 2022 vs 2019'!KK26*BHB$4</f>
        <v>47132.872000000003</v>
      </c>
      <c r="BGZ27" s="508">
        <f>'Proy 2022 vs 2019'!KL26*BHB$4</f>
        <v>93361.257439999987</v>
      </c>
      <c r="BHA27" s="579"/>
      <c r="BHB27" s="580">
        <f>BHA27/BGY27</f>
        <v>0</v>
      </c>
      <c r="BHC27" s="508">
        <f>'Proy 2022 vs 2019'!KK26*BHF$4</f>
        <v>64807.699000000001</v>
      </c>
      <c r="BHD27" s="508">
        <f>'Proy 2022 vs 2019'!KL26*BHF$4</f>
        <v>128371.72897999999</v>
      </c>
      <c r="BHE27" s="579"/>
      <c r="BHF27" s="580">
        <f>BHE27/BHC27</f>
        <v>0</v>
      </c>
      <c r="BHG27" s="494">
        <f>BGE27+BGI27+BGM27+BGQ27+BGU27+BGY27+BHC27</f>
        <v>294580.45</v>
      </c>
      <c r="BHH27" s="489">
        <f>BGF27+BGJ27+BGN27+BGR27+BGV27+BGZ27+BHD27</f>
        <v>583507.85899999994</v>
      </c>
      <c r="BHI27" s="608">
        <f>BGG27+BGK27+BGO27+BGS27+BGW27+BHA27+BHE27</f>
        <v>0</v>
      </c>
      <c r="BHJ27" s="590">
        <f>BHI27/BHG27</f>
        <v>0</v>
      </c>
      <c r="BHK27" s="508">
        <f>'Proy 2022 vs 2019'!KP26*BHN$4</f>
        <v>47030.891999999993</v>
      </c>
      <c r="BHL27" s="508">
        <f>'Proy 2022 vs 2019'!KQ26*BHN$4</f>
        <v>85022.649359999996</v>
      </c>
      <c r="BHM27" s="579"/>
      <c r="BHN27" s="580">
        <f>BHM27/BHK27</f>
        <v>0</v>
      </c>
      <c r="BHO27" s="508">
        <f>'Proy 2022 vs 2019'!KP26*BHR$4</f>
        <v>47030.891999999993</v>
      </c>
      <c r="BHP27" s="508">
        <f>'Proy 2022 vs 2019'!KQ26*BHR$4</f>
        <v>85022.649359999996</v>
      </c>
      <c r="BHQ27" s="579"/>
      <c r="BHR27" s="580">
        <f>BHQ27/BHO27</f>
        <v>0</v>
      </c>
      <c r="BHS27" s="508">
        <f>'Proy 2022 vs 2019'!KP26*BHV$4</f>
        <v>47030.891999999993</v>
      </c>
      <c r="BHT27" s="508">
        <f>'Proy 2022 vs 2019'!KQ26*BHV$4</f>
        <v>85022.649359999996</v>
      </c>
      <c r="BHU27" s="579"/>
      <c r="BHV27" s="580">
        <f>BHU27/BHS27</f>
        <v>0</v>
      </c>
      <c r="BHW27" s="508">
        <f>'Proy 2022 vs 2019'!KP26*BHZ$4</f>
        <v>47030.891999999993</v>
      </c>
      <c r="BHX27" s="508">
        <f>'Proy 2022 vs 2019'!KQ26*BHZ$4</f>
        <v>85022.649359999996</v>
      </c>
      <c r="BHY27" s="579"/>
      <c r="BHZ27" s="580">
        <f>BHY27/BHW27</f>
        <v>0</v>
      </c>
      <c r="BIA27" s="508">
        <f>'Proy 2022 vs 2019'!KP26*BID$4</f>
        <v>54869.374000000003</v>
      </c>
      <c r="BIB27" s="508">
        <f>'Proy 2022 vs 2019'!KQ26*BID$4</f>
        <v>99193.090920000002</v>
      </c>
      <c r="BIC27" s="579"/>
      <c r="BID27" s="580">
        <f>BIC27/BIA27</f>
        <v>0</v>
      </c>
      <c r="BIE27" s="508">
        <f>'Proy 2022 vs 2019'!KP26*BIH$4</f>
        <v>62707.856</v>
      </c>
      <c r="BIF27" s="508">
        <f>'Proy 2022 vs 2019'!KQ26*BIH$4</f>
        <v>113363.53247999999</v>
      </c>
      <c r="BIG27" s="579"/>
      <c r="BIH27" s="580">
        <f>BIG27/BIE27</f>
        <v>0</v>
      </c>
      <c r="BII27" s="508">
        <f>'Proy 2022 vs 2019'!KP26*BIL$4</f>
        <v>86223.301999999996</v>
      </c>
      <c r="BIJ27" s="508">
        <f>'Proy 2022 vs 2019'!KQ26*BIL$4</f>
        <v>155874.85715999999</v>
      </c>
      <c r="BIK27" s="579"/>
      <c r="BIL27" s="580">
        <f>BIK27/BII27</f>
        <v>0</v>
      </c>
      <c r="BIM27" s="494">
        <f>BHK27+BHO27+BHS27+BHW27+BIA27+BIE27+BII27</f>
        <v>391924.1</v>
      </c>
      <c r="BIN27" s="489">
        <f>BHL27+BHP27+BHT27+BHX27+BIB27+BIF27+BIJ27</f>
        <v>708522.07799999998</v>
      </c>
      <c r="BIO27" s="608">
        <f>BHM27+BHQ27+BHU27+BHY27+BIC27+BIG27+BIK27</f>
        <v>0</v>
      </c>
      <c r="BIP27" s="590">
        <f>BIO27/BIM27</f>
        <v>0</v>
      </c>
      <c r="BIQ27" s="508">
        <f>'Proy 2022 vs 2019'!KU26*BIT$4</f>
        <v>41987.0772</v>
      </c>
      <c r="BIR27" s="508">
        <f>'Proy 2022 vs 2019'!KV26*BIT$4</f>
        <v>74972.212920000005</v>
      </c>
      <c r="BIS27" s="579"/>
      <c r="BIT27" s="580">
        <f>BIS27/BIQ27</f>
        <v>0</v>
      </c>
      <c r="BIU27" s="508">
        <f>'Proy 2022 vs 2019'!KU26*BIX$4</f>
        <v>41987.0772</v>
      </c>
      <c r="BIV27" s="508">
        <f>'Proy 2022 vs 2019'!KV26*BIX$4</f>
        <v>74972.212920000005</v>
      </c>
      <c r="BIW27" s="579"/>
      <c r="BIX27" s="580">
        <f>BIW27/BIU27</f>
        <v>0</v>
      </c>
      <c r="BIY27" s="508">
        <f>'Proy 2022 vs 2019'!KU26*BJB$4</f>
        <v>41987.0772</v>
      </c>
      <c r="BIZ27" s="508">
        <f>'Proy 2022 vs 2019'!KV26*BJB$4</f>
        <v>74972.212920000005</v>
      </c>
      <c r="BJA27" s="579"/>
      <c r="BJB27" s="580">
        <f>BJA27/BIY27</f>
        <v>0</v>
      </c>
      <c r="BJC27" s="508">
        <f>'Proy 2022 vs 2019'!KU26*BJF$4</f>
        <v>41987.0772</v>
      </c>
      <c r="BJD27" s="508">
        <f>'Proy 2022 vs 2019'!KV26*BJF$4</f>
        <v>74972.212920000005</v>
      </c>
      <c r="BJE27" s="579"/>
      <c r="BJF27" s="580">
        <f>BJE27/BJC27</f>
        <v>0</v>
      </c>
      <c r="BJG27" s="508">
        <f>'Proy 2022 vs 2019'!KU26*BJJ$4</f>
        <v>48984.923400000007</v>
      </c>
      <c r="BJH27" s="508">
        <f>'Proy 2022 vs 2019'!KV26*BJJ$4</f>
        <v>87467.581740000023</v>
      </c>
      <c r="BJI27" s="579"/>
      <c r="BJJ27" s="580">
        <f>BJI27/BJG27</f>
        <v>0</v>
      </c>
      <c r="BJK27" s="508">
        <f>'Proy 2022 vs 2019'!KU26*BJN$4</f>
        <v>55982.7696</v>
      </c>
      <c r="BJL27" s="508">
        <f>'Proy 2022 vs 2019'!KV26*BJN$4</f>
        <v>99962.950560000027</v>
      </c>
      <c r="BJM27" s="579"/>
      <c r="BJN27" s="580">
        <f>BJM27/BJK27</f>
        <v>0</v>
      </c>
      <c r="BJO27" s="508">
        <f>'Proy 2022 vs 2019'!KU26*BJR$4</f>
        <v>76976.308199999999</v>
      </c>
      <c r="BJP27" s="508">
        <f>'Proy 2022 vs 2019'!KV26*BJR$4</f>
        <v>137449.05702000004</v>
      </c>
      <c r="BJQ27" s="579"/>
      <c r="BJR27" s="580">
        <f>BJQ27/BJO27</f>
        <v>0</v>
      </c>
      <c r="BJS27" s="494">
        <f>BIQ27+BIU27+BIY27+BJC27+BJG27+BJK27+BJO27</f>
        <v>349892.30999999994</v>
      </c>
      <c r="BJT27" s="489">
        <f>BIR27+BIV27+BIZ27+BJD27+BJH27+BJL27+BJP27</f>
        <v>624768.44100000011</v>
      </c>
      <c r="BJU27" s="589">
        <f>BIS27+BIW27+BJA27+BJE27+BJI27+BJM27+BJQ27</f>
        <v>0</v>
      </c>
      <c r="BJV27" s="590">
        <f>BJU27/BJS27</f>
        <v>0</v>
      </c>
      <c r="BJW27" s="508">
        <f>'Proy 2022 vs 2019'!KZ26*BJZ$4</f>
        <v>19909.858799999998</v>
      </c>
      <c r="BJX27" s="508">
        <f>'Proy 2022 vs 2019'!LA26*BJZ$4</f>
        <v>33918.778079999996</v>
      </c>
      <c r="BJY27" s="579"/>
      <c r="BJZ27" s="580">
        <f>BJY27/BJW27</f>
        <v>0</v>
      </c>
      <c r="BKA27" s="508">
        <f>'Proy 2022 vs 2019'!KZ26*BKD$4</f>
        <v>19909.858799999998</v>
      </c>
      <c r="BKB27" s="508">
        <f>'Proy 2022 vs 2019'!LA26*BKD$4</f>
        <v>33918.778079999996</v>
      </c>
      <c r="BKC27" s="579"/>
      <c r="BKD27" s="580">
        <f>BKC27/BKA27</f>
        <v>0</v>
      </c>
      <c r="BKE27" s="508">
        <f>'Proy 2022 vs 2019'!KZ26*BKH$4</f>
        <v>19909.858799999998</v>
      </c>
      <c r="BKF27" s="508">
        <f>'Proy 2022 vs 2019'!LA26*BKH$4</f>
        <v>33918.778079999996</v>
      </c>
      <c r="BKG27" s="579"/>
      <c r="BKH27" s="580">
        <f>BKG27/BKE27</f>
        <v>0</v>
      </c>
      <c r="BKI27" s="508">
        <f>'Proy 2022 vs 2019'!KZ26*BKL$4</f>
        <v>19909.858799999998</v>
      </c>
      <c r="BKJ27" s="508">
        <f>'Proy 2022 vs 2019'!LA26*BKL$4</f>
        <v>33918.778079999996</v>
      </c>
      <c r="BKK27" s="579"/>
      <c r="BKL27" s="580">
        <f>BKK27/BKI27</f>
        <v>0</v>
      </c>
      <c r="BKM27" s="508">
        <f>'Proy 2022 vs 2019'!KZ26*BKP$4</f>
        <v>23228.168600000001</v>
      </c>
      <c r="BKN27" s="508">
        <f>'Proy 2022 vs 2019'!LA26*BKP$4</f>
        <v>39571.907760000002</v>
      </c>
      <c r="BKO27" s="579"/>
      <c r="BKP27" s="580">
        <f>BKO27/BKM27</f>
        <v>0</v>
      </c>
      <c r="BKQ27" s="508">
        <f>'Proy 2022 vs 2019'!KZ26*BKT$4</f>
        <v>26546.4784</v>
      </c>
      <c r="BKR27" s="508">
        <f>'Proy 2022 vs 2019'!LA26*BKT$4</f>
        <v>45225.03744</v>
      </c>
      <c r="BKS27" s="579"/>
      <c r="BKT27" s="580">
        <f>BKS27/BKQ27</f>
        <v>0</v>
      </c>
      <c r="BKU27" s="508">
        <f>'Proy 2022 vs 2019'!KZ26*BKX$4</f>
        <v>36501.407800000001</v>
      </c>
      <c r="BKV27" s="508">
        <f>'Proy 2022 vs 2019'!LA26*BKX$4</f>
        <v>62184.426480000002</v>
      </c>
      <c r="BKW27" s="579"/>
      <c r="BKX27" s="580">
        <f>BKW27/BKU27</f>
        <v>0</v>
      </c>
      <c r="BKY27" s="494">
        <f>BJW27+BKA27+BKE27+BKI27+BKM27+BKQ27+BKU27</f>
        <v>165915.49</v>
      </c>
      <c r="BKZ27" s="489">
        <f>BJX27+BKB27+BKF27+BKJ27+BKN27+BKR27+BKV27</f>
        <v>282656.484</v>
      </c>
      <c r="BLA27" s="589">
        <f>BJY27+BKC27+BKG27+BKK27+BKO27+BKS27+BKW27</f>
        <v>0</v>
      </c>
      <c r="BLB27" s="590">
        <f>BLA27/BKY27</f>
        <v>0</v>
      </c>
    </row>
    <row r="28" spans="2:1666" ht="15.75" customHeight="1">
      <c r="B28" s="709" t="s">
        <v>535</v>
      </c>
      <c r="C28" s="508">
        <f>'Proy 2022 vs 2019'!$C$6*$F$4</f>
        <v>9529.1268</v>
      </c>
      <c r="D28" s="508">
        <f>'Proy 2022 vs 2019'!D27*$F$4</f>
        <v>9750.5009399999999</v>
      </c>
      <c r="E28" s="613"/>
      <c r="F28" s="580">
        <f>E28/C28</f>
        <v>0</v>
      </c>
      <c r="G28" s="738">
        <f>'Proy 2022 vs 2019'!C27*$J$4</f>
        <v>10263.6852</v>
      </c>
      <c r="H28" s="508">
        <f>'Proy 2022 vs 2019'!D27*$J$4</f>
        <v>9750.5009399999999</v>
      </c>
      <c r="I28" s="613"/>
      <c r="J28" s="580">
        <f>I28/G28</f>
        <v>0</v>
      </c>
      <c r="K28" s="508">
        <f>'Proy 2022 vs 2019'!C27*$N$4</f>
        <v>10263.6852</v>
      </c>
      <c r="L28" s="508">
        <f>'Proy 2022 vs 2019'!D27*N$4</f>
        <v>9750.5009399999999</v>
      </c>
      <c r="M28" s="613"/>
      <c r="N28" s="580">
        <f>M28/K28</f>
        <v>0</v>
      </c>
      <c r="O28" s="508">
        <f>'Proy 2022 vs 2019'!C27*R$4</f>
        <v>10263.6852</v>
      </c>
      <c r="P28" s="508">
        <f>'Proy 2022 vs 2019'!D27*$R$4</f>
        <v>9750.5009399999999</v>
      </c>
      <c r="Q28" s="613"/>
      <c r="R28" s="580">
        <f>Q28/O28</f>
        <v>0</v>
      </c>
      <c r="S28" s="508">
        <f>'Proy 2022 vs 2019'!C27*V$4</f>
        <v>11974.299400000002</v>
      </c>
      <c r="T28" s="508">
        <f>'Proy 2022 vs 2019'!D27*V$4</f>
        <v>11375.584430000003</v>
      </c>
      <c r="U28" s="613"/>
      <c r="V28" s="580">
        <f>U28/S28</f>
        <v>0</v>
      </c>
      <c r="W28" s="508">
        <f>'Proy 2022 vs 2019'!C27*Z$4</f>
        <v>13684.913600000002</v>
      </c>
      <c r="X28" s="508">
        <f>'Proy 2022 vs 2019'!D27*Z$4</f>
        <v>13000.667920000002</v>
      </c>
      <c r="Y28" s="613"/>
      <c r="Z28" s="580">
        <f>Y28/W28</f>
        <v>0</v>
      </c>
      <c r="AA28" s="508">
        <f>'Proy 2022 vs 2019'!C27*AD$4</f>
        <v>18816.7562</v>
      </c>
      <c r="AB28" s="508">
        <f>'Proy 2022 vs 2019'!D27*AD$4</f>
        <v>17875.918390000003</v>
      </c>
      <c r="AC28" s="613"/>
      <c r="AD28" s="580">
        <f>AC28/AA28</f>
        <v>0</v>
      </c>
      <c r="AE28" s="494">
        <f>C28+G28+K28+O28+S28+W28+AA28</f>
        <v>84796.151600000012</v>
      </c>
      <c r="AF28" s="489">
        <f>D28+H28+L28+P28+T28+X28+AB28</f>
        <v>81254.174500000008</v>
      </c>
      <c r="AG28" s="607">
        <f>E28+I28+M28+Q28+U28+Y28+AC28</f>
        <v>0</v>
      </c>
      <c r="AH28" s="590">
        <f>AG28/AE28</f>
        <v>0</v>
      </c>
      <c r="AI28" s="508">
        <f>'Proy 2022 vs 2019'!H27*AL$4</f>
        <v>11320.8696</v>
      </c>
      <c r="AJ28" s="526">
        <f>'Proy 2022 vs 2019'!I27*AL$4</f>
        <v>10754.826119999998</v>
      </c>
      <c r="AK28" s="579"/>
      <c r="AL28" s="580">
        <f>AK28/AI28</f>
        <v>0</v>
      </c>
      <c r="AM28" s="508">
        <f>'Proy 2022 vs 2019'!H27*AP$4</f>
        <v>11320.8696</v>
      </c>
      <c r="AN28" s="508">
        <f>'Proy 2022 vs 2019'!I27*AP$4</f>
        <v>10754.826119999998</v>
      </c>
      <c r="AO28" s="579"/>
      <c r="AP28" s="580">
        <f>AO28/AM28</f>
        <v>0</v>
      </c>
      <c r="AQ28" s="508">
        <f>'Proy 2022 vs 2019'!H27*AT$4</f>
        <v>11320.8696</v>
      </c>
      <c r="AR28" s="508">
        <f>'Proy 2022 vs 2019'!I27*AT$4</f>
        <v>10754.826119999998</v>
      </c>
      <c r="AS28" s="579"/>
      <c r="AT28" s="580">
        <f>AS28/AQ28</f>
        <v>0</v>
      </c>
      <c r="AU28" s="508">
        <f>'Proy 2022 vs 2019'!H27*AX$4</f>
        <v>11320.8696</v>
      </c>
      <c r="AV28" s="508">
        <f>'Proy 2022 vs 2019'!I27*AX$4</f>
        <v>10754.826119999998</v>
      </c>
      <c r="AW28" s="579"/>
      <c r="AX28" s="580">
        <f>AW28/AU28</f>
        <v>0</v>
      </c>
      <c r="AY28" s="508">
        <f>'Proy 2022 vs 2019'!H27*BB$4</f>
        <v>13207.681200000001</v>
      </c>
      <c r="AZ28" s="508">
        <f>'Proy 2022 vs 2019'!I27*BB$4</f>
        <v>12547.297140000001</v>
      </c>
      <c r="BA28" s="579"/>
      <c r="BB28" s="580">
        <f>BA28/AY28</f>
        <v>0</v>
      </c>
      <c r="BC28" s="508">
        <f>'Proy 2022 vs 2019'!H27*BF$4</f>
        <v>15094.4928</v>
      </c>
      <c r="BD28" s="508">
        <f>'Proy 2022 vs 2019'!I27*BF$4</f>
        <v>14339.76816</v>
      </c>
      <c r="BE28" s="579"/>
      <c r="BF28" s="580">
        <f>BE28/BC28</f>
        <v>0</v>
      </c>
      <c r="BG28" s="508">
        <f>'Proy 2022 vs 2019'!H27*BJ$4</f>
        <v>20754.927599999999</v>
      </c>
      <c r="BH28" s="508">
        <f>'Proy 2022 vs 2019'!I27*BJ$4</f>
        <v>19717.181219999999</v>
      </c>
      <c r="BI28" s="579"/>
      <c r="BJ28" s="580">
        <f>BI28/BG28</f>
        <v>0</v>
      </c>
      <c r="BK28" s="494">
        <f>AI28+AM28+AQ28+AU28+AY28+BC28+BG28</f>
        <v>94340.579999999987</v>
      </c>
      <c r="BL28" s="489">
        <f>AJ28+AN28+AR28+AV28+AZ28+BD28+BH28</f>
        <v>89623.550999999992</v>
      </c>
      <c r="BM28" s="608">
        <f>AK28+AO28+AS28+AW28+BA28+BE28+BI28</f>
        <v>0</v>
      </c>
      <c r="BN28" s="590">
        <f>BM28/BK28</f>
        <v>0</v>
      </c>
      <c r="BO28" s="508">
        <f>'Proy 2022 vs 2019'!M27*BR$4</f>
        <v>12146.0664</v>
      </c>
      <c r="BP28" s="508">
        <f>'Proy 2022 vs 2019'!N27*BR$4</f>
        <v>11538.763079999999</v>
      </c>
      <c r="BQ28" s="579"/>
      <c r="BR28" s="580">
        <f>BQ28/BO28</f>
        <v>0</v>
      </c>
      <c r="BS28" s="508">
        <f>'Proy 2022 vs 2019'!M27*BV$4</f>
        <v>12146.0664</v>
      </c>
      <c r="BT28" s="508">
        <f>'Proy 2022 vs 2019'!N27*BV$4</f>
        <v>11538.763079999999</v>
      </c>
      <c r="BU28" s="579"/>
      <c r="BV28" s="580">
        <f>BU28/BS28</f>
        <v>0</v>
      </c>
      <c r="BW28" s="508">
        <f>'Proy 2022 vs 2019'!M27*BZ$4</f>
        <v>12146.0664</v>
      </c>
      <c r="BX28" s="508">
        <f>'Proy 2022 vs 2019'!N27*BZ$4</f>
        <v>11538.763079999999</v>
      </c>
      <c r="BY28" s="579"/>
      <c r="BZ28" s="580">
        <f>BY28/BW28</f>
        <v>0</v>
      </c>
      <c r="CA28" s="508">
        <f>'Proy 2022 vs 2019'!M27*CD$4</f>
        <v>12146.0664</v>
      </c>
      <c r="CB28" s="508">
        <f>'Proy 2022 vs 2019'!N27*CD$4</f>
        <v>11538.763079999999</v>
      </c>
      <c r="CC28" s="579"/>
      <c r="CD28" s="580">
        <f>CC28/CA28</f>
        <v>0</v>
      </c>
      <c r="CE28" s="508">
        <f>'Proy 2022 vs 2019'!M27*CH$4</f>
        <v>14170.410800000001</v>
      </c>
      <c r="CF28" s="508">
        <f>'Proy 2022 vs 2019'!N27*CH$4</f>
        <v>13461.89026</v>
      </c>
      <c r="CG28" s="579"/>
      <c r="CH28" s="580">
        <f>CG28/CE28</f>
        <v>0</v>
      </c>
      <c r="CI28" s="508">
        <f>'Proy 2022 vs 2019'!M27*CL$4</f>
        <v>16194.755200000001</v>
      </c>
      <c r="CJ28" s="508">
        <f>'Proy 2022 vs 2019'!N27*CL$4</f>
        <v>15385.01744</v>
      </c>
      <c r="CK28" s="579"/>
      <c r="CL28" s="580">
        <f>CK28/CI28</f>
        <v>0</v>
      </c>
      <c r="CM28" s="508">
        <f>'Proy 2022 vs 2019'!M27*CP$4</f>
        <v>22267.788400000001</v>
      </c>
      <c r="CN28" s="508">
        <f>'Proy 2022 vs 2019'!N27*CP$4</f>
        <v>21154.398979999998</v>
      </c>
      <c r="CO28" s="579"/>
      <c r="CP28" s="580">
        <f>CO28/CM28</f>
        <v>0</v>
      </c>
      <c r="CQ28" s="494">
        <f>BO28+BS28+BW28+CA28+CE28+CI28+CM28</f>
        <v>101217.22</v>
      </c>
      <c r="CR28" s="489">
        <f>BP28+BT28+BX28+CB28+CF28+CJ28+CN28</f>
        <v>96156.358999999997</v>
      </c>
      <c r="CS28" s="608">
        <f>BQ28+BU28+BY28+CC28+CG28+CK28+CO28</f>
        <v>0</v>
      </c>
      <c r="CT28" s="590">
        <f>CS28/CQ28</f>
        <v>0</v>
      </c>
      <c r="CU28" s="508">
        <f>'Proy 2022 vs 2019'!R27*CX$4</f>
        <v>11621.786399999999</v>
      </c>
      <c r="CV28" s="508">
        <f>'Proy 2022 vs 2019'!S27*CX$4</f>
        <v>8251.468343999999</v>
      </c>
      <c r="CW28" s="579"/>
      <c r="CX28" s="580">
        <f>CW28/CU28</f>
        <v>0</v>
      </c>
      <c r="CY28" s="508">
        <f>'Proy 2022 vs 2019'!R27*DB$4</f>
        <v>11621.786399999999</v>
      </c>
      <c r="CZ28" s="508">
        <f>'Proy 2022 vs 2019'!S27*DB$4</f>
        <v>8251.468343999999</v>
      </c>
      <c r="DA28" s="579"/>
      <c r="DB28" s="580">
        <f>DA28/CY28</f>
        <v>0</v>
      </c>
      <c r="DC28" s="508">
        <f>'Proy 2022 vs 2019'!R27*DF$4</f>
        <v>11621.786399999999</v>
      </c>
      <c r="DD28" s="508">
        <f>'Proy 2022 vs 2019'!S27*DF$4</f>
        <v>8251.468343999999</v>
      </c>
      <c r="DE28" s="579"/>
      <c r="DF28" s="580">
        <f>DE28/DC28</f>
        <v>0</v>
      </c>
      <c r="DG28" s="508">
        <f>'Proy 2022 vs 2019'!R27*DJ$4</f>
        <v>11621.786399999999</v>
      </c>
      <c r="DH28" s="508">
        <f>'Proy 2022 vs 2019'!S27*DJ$4</f>
        <v>8251.468343999999</v>
      </c>
      <c r="DI28" s="579"/>
      <c r="DJ28" s="580">
        <f>DI28/DG28</f>
        <v>0</v>
      </c>
      <c r="DK28" s="508">
        <f>'Proy 2022 vs 2019'!R27*DN$4</f>
        <v>13558.750800000002</v>
      </c>
      <c r="DL28" s="508">
        <f>'Proy 2022 vs 2019'!S27*DN$4</f>
        <v>9626.7130680000009</v>
      </c>
      <c r="DM28" s="579"/>
      <c r="DN28" s="580">
        <f>DM28/DK28</f>
        <v>0</v>
      </c>
      <c r="DO28" s="508">
        <f>'Proy 2022 vs 2019'!R27*DR$4</f>
        <v>15495.715200000001</v>
      </c>
      <c r="DP28" s="508">
        <f>'Proy 2022 vs 2019'!S27*DR$4</f>
        <v>11001.957791999999</v>
      </c>
      <c r="DQ28" s="579"/>
      <c r="DR28" s="580">
        <f>DQ28/DO28</f>
        <v>0</v>
      </c>
      <c r="DS28" s="508">
        <f>'Proy 2022 vs 2019'!R27*DV$4</f>
        <v>21306.608400000001</v>
      </c>
      <c r="DT28" s="508">
        <f>'Proy 2022 vs 2019'!S27*DV$4</f>
        <v>15127.691964</v>
      </c>
      <c r="DU28" s="579"/>
      <c r="DV28" s="580">
        <f>DU28/DS28</f>
        <v>0</v>
      </c>
      <c r="DW28" s="494">
        <f>CU28+CY28+DC28+DG28+DK28+DO28+DS28</f>
        <v>96848.22</v>
      </c>
      <c r="DX28" s="489">
        <f>CV28+CZ28+DD28+DH28+DL28+DP28+DT28</f>
        <v>68762.236199999999</v>
      </c>
      <c r="DY28" s="589">
        <f>CW28+DA28+DE28+DI28+DM28+DQ28+DU28</f>
        <v>0</v>
      </c>
      <c r="DZ28" s="590">
        <f>DY28/DW28</f>
        <v>0</v>
      </c>
      <c r="EA28" s="508">
        <f>'Proy 2022 vs 2019'!AB27*ED$4</f>
        <v>10895.237999999999</v>
      </c>
      <c r="EB28" s="508">
        <f>'Proy 2022 vs 2019'!AC27*ED$4</f>
        <v>7735.6189799999984</v>
      </c>
      <c r="EC28" s="613"/>
      <c r="ED28" s="580">
        <f>EC28/EA28</f>
        <v>0</v>
      </c>
      <c r="EE28" s="508">
        <f>'Proy 2022 vs 2019'!AB27*EH$4</f>
        <v>10895.237999999999</v>
      </c>
      <c r="EF28" s="508">
        <f>'Proy 2022 vs 2019'!AC27*EH$4</f>
        <v>7735.6189799999984</v>
      </c>
      <c r="EG28" s="579"/>
      <c r="EH28" s="580">
        <f>EG28/EE28</f>
        <v>0</v>
      </c>
      <c r="EI28" s="508">
        <f>'Proy 2022 vs 2019'!AB27*EL$4</f>
        <v>10895.237999999999</v>
      </c>
      <c r="EJ28" s="508">
        <f>'Proy 2022 vs 2019'!AC27*EL$4</f>
        <v>7735.6189799999984</v>
      </c>
      <c r="EK28" s="579"/>
      <c r="EL28" s="580">
        <f>EK28/EI28</f>
        <v>0</v>
      </c>
      <c r="EM28" s="508">
        <f>'Proy 2022 vs 2019'!AB27*EP$4</f>
        <v>10895.237999999999</v>
      </c>
      <c r="EN28" s="508">
        <f>'Proy 2022 vs 2019'!AC27*EP$4</f>
        <v>7735.6189799999984</v>
      </c>
      <c r="EO28" s="579"/>
      <c r="EP28" s="580">
        <f>EO28/EM28</f>
        <v>0</v>
      </c>
      <c r="EQ28" s="508">
        <f>'Proy 2022 vs 2019'!AB27*ET$4</f>
        <v>12711.111000000001</v>
      </c>
      <c r="ER28" s="508">
        <f>'Proy 2022 vs 2019'!AC27*ET$4</f>
        <v>9024.8888099999986</v>
      </c>
      <c r="ES28" s="579"/>
      <c r="ET28" s="580">
        <f>ES28/EQ28</f>
        <v>0</v>
      </c>
      <c r="EU28" s="508">
        <f>'Proy 2022 vs 2019'!AB27*EX$4</f>
        <v>14526.983999999999</v>
      </c>
      <c r="EV28" s="508">
        <f>'Proy 2022 vs 2019'!AC27*EX$4</f>
        <v>10314.158639999998</v>
      </c>
      <c r="EW28" s="579"/>
      <c r="EX28" s="580">
        <f>EW28/EU28</f>
        <v>0</v>
      </c>
      <c r="EY28" s="508">
        <f>'Proy 2022 vs 2019'!AB27*FB$4</f>
        <v>19974.602999999999</v>
      </c>
      <c r="EZ28" s="508">
        <f>'Proy 2022 vs 2019'!AC27*FB$4</f>
        <v>14181.968129999997</v>
      </c>
      <c r="FA28" s="579"/>
      <c r="FB28" s="580">
        <f>FA28/EY28</f>
        <v>0</v>
      </c>
      <c r="FC28" s="494">
        <f>EA28+EE28+EI28+EM28+EQ28+EU28+EY28</f>
        <v>90793.65</v>
      </c>
      <c r="FD28" s="489">
        <f>EB28+EF28+EJ28+EN28+ER28+EV28+EZ28</f>
        <v>64463.491499999989</v>
      </c>
      <c r="FE28" s="670">
        <f>EC28+EG28+EK28+EO28+ES28+EW28+FA28</f>
        <v>0</v>
      </c>
      <c r="FF28" s="663">
        <f>FE28/FC28</f>
        <v>0</v>
      </c>
      <c r="FG28" s="508">
        <f>'Proy 2022 vs 2019'!AG27*FJ$4</f>
        <v>15644.4864</v>
      </c>
      <c r="FH28" s="508">
        <f>'Proy 2022 vs 2019'!AH27*FJ$4</f>
        <v>11733.364800000001</v>
      </c>
      <c r="FI28" s="579"/>
      <c r="FJ28" s="580">
        <f>FI28/FG28</f>
        <v>0</v>
      </c>
      <c r="FK28" s="508">
        <f>'Proy 2022 vs 2019'!AG27*FN$4</f>
        <v>15644.4864</v>
      </c>
      <c r="FL28" s="508">
        <f>'Proy 2022 vs 2019'!AH27*FN$4</f>
        <v>11733.364800000001</v>
      </c>
      <c r="FM28" s="579"/>
      <c r="FN28" s="580">
        <f>FM28/FK28</f>
        <v>0</v>
      </c>
      <c r="FO28" s="508">
        <f>'Proy 2022 vs 2019'!AG27*FR$4</f>
        <v>15644.4864</v>
      </c>
      <c r="FP28" s="508">
        <f>'Proy 2022 vs 2019'!AH27*FR$4</f>
        <v>11733.364800000001</v>
      </c>
      <c r="FQ28" s="579"/>
      <c r="FR28" s="580">
        <f>FQ28/FO28</f>
        <v>0</v>
      </c>
      <c r="FS28" s="508">
        <f>'Proy 2022 vs 2019'!AG27*FV$4</f>
        <v>15644.4864</v>
      </c>
      <c r="FT28" s="508">
        <f>'Proy 2022 vs 2019'!AH27*FV$4</f>
        <v>11733.364800000001</v>
      </c>
      <c r="FU28" s="579"/>
      <c r="FV28" s="580">
        <f>FU28/FS28</f>
        <v>0</v>
      </c>
      <c r="FW28" s="508">
        <f>'Proy 2022 vs 2019'!AG27*FZ$4</f>
        <v>18251.900800000003</v>
      </c>
      <c r="FX28" s="508">
        <f>'Proy 2022 vs 2019'!AH27*FZ$4</f>
        <v>13688.925600000002</v>
      </c>
      <c r="FY28" s="579"/>
      <c r="FZ28" s="580">
        <f>FY28/FW28</f>
        <v>0</v>
      </c>
      <c r="GA28" s="508">
        <f>'Proy 2022 vs 2019'!AG27*GD$4</f>
        <v>20859.315200000001</v>
      </c>
      <c r="GB28" s="508">
        <f>'Proy 2022 vs 2019'!AH27*GD$4</f>
        <v>15644.486400000002</v>
      </c>
      <c r="GC28" s="579"/>
      <c r="GD28" s="580">
        <f>GC28/GA28</f>
        <v>0</v>
      </c>
      <c r="GE28" s="508">
        <f>'Proy 2022 vs 2019'!AG27*GH$4</f>
        <v>28681.558400000002</v>
      </c>
      <c r="GF28" s="508">
        <f>'Proy 2022 vs 2019'!AH27*GH$4</f>
        <v>21511.168800000003</v>
      </c>
      <c r="GG28" s="579"/>
      <c r="GH28" s="580">
        <f>GG28/GE28</f>
        <v>0</v>
      </c>
      <c r="GI28" s="494">
        <f>FG28+FK28+FO28+FS28+FW28+GA28+GE28</f>
        <v>130370.72</v>
      </c>
      <c r="GJ28" s="489">
        <f>FH28+FL28+FP28+FT28+FX28+GB28+GF28</f>
        <v>97778.040000000008</v>
      </c>
      <c r="GK28" s="671">
        <f>FI28+FM28+FQ28+FU28+FY28+GC28+GG28</f>
        <v>0</v>
      </c>
      <c r="GL28" s="663">
        <f>GK28/GI28</f>
        <v>0</v>
      </c>
      <c r="GM28" s="508">
        <f>'Proy 2022 vs 2019'!AL27*GP$4</f>
        <v>10519.322400000001</v>
      </c>
      <c r="GN28" s="508">
        <f>'Proy 2022 vs 2019'!AM27*GP$4</f>
        <v>7889.4917999999998</v>
      </c>
      <c r="GO28" s="579"/>
      <c r="GP28" s="580">
        <f>GO28/GM28</f>
        <v>0</v>
      </c>
      <c r="GQ28" s="508">
        <f>'Proy 2022 vs 2019'!AL27*GT$4</f>
        <v>10519.322400000001</v>
      </c>
      <c r="GR28" s="508">
        <f>'Proy 2022 vs 2019'!AM27*GT$4</f>
        <v>7889.4917999999998</v>
      </c>
      <c r="GS28" s="579"/>
      <c r="GT28" s="580">
        <f>GS28/GQ28</f>
        <v>0</v>
      </c>
      <c r="GU28" s="508">
        <f>'Proy 2022 vs 2019'!AL27*GX$4</f>
        <v>10519.322400000001</v>
      </c>
      <c r="GV28" s="508">
        <f>'Proy 2022 vs 2019'!AM27*GX$4</f>
        <v>7889.4917999999998</v>
      </c>
      <c r="GW28" s="579"/>
      <c r="GX28" s="580">
        <f>GW28/GU28</f>
        <v>0</v>
      </c>
      <c r="GY28" s="508">
        <f>'Proy 2022 vs 2019'!AL27*HB$4</f>
        <v>10519.322400000001</v>
      </c>
      <c r="GZ28" s="508">
        <f>'Proy 2022 vs 2019'!AM27*HB$4</f>
        <v>7889.4917999999998</v>
      </c>
      <c r="HA28" s="579"/>
      <c r="HB28" s="580">
        <f>HA28/GY28</f>
        <v>0</v>
      </c>
      <c r="HC28" s="508">
        <f>'Proy 2022 vs 2019'!AL27*HF$4</f>
        <v>12272.542800000001</v>
      </c>
      <c r="HD28" s="508">
        <f>'Proy 2022 vs 2019'!AM27*HF$4</f>
        <v>9204.4071000000004</v>
      </c>
      <c r="HE28" s="579"/>
      <c r="HF28" s="580">
        <f>HE28/HC28</f>
        <v>0</v>
      </c>
      <c r="HG28" s="508">
        <f>'Proy 2022 vs 2019'!AL27*HJ$4</f>
        <v>14025.763200000001</v>
      </c>
      <c r="HH28" s="508">
        <f>'Proy 2022 vs 2019'!AM27*HJ$4</f>
        <v>10519.322400000001</v>
      </c>
      <c r="HI28" s="579"/>
      <c r="HJ28" s="580">
        <f>HI28/HG28</f>
        <v>0</v>
      </c>
      <c r="HK28" s="508">
        <f>'Proy 2022 vs 2019'!AL27*HN$4</f>
        <v>19285.4244</v>
      </c>
      <c r="HL28" s="508">
        <f>'Proy 2022 vs 2019'!AM27*HN$4</f>
        <v>14464.068300000001</v>
      </c>
      <c r="HM28" s="579"/>
      <c r="HN28" s="580">
        <f>HM28/HK28</f>
        <v>0</v>
      </c>
      <c r="HO28" s="494">
        <f>GM28+GQ28+GU28+GY28+HC28+HG28+HK28</f>
        <v>87661.02</v>
      </c>
      <c r="HP28" s="489">
        <f>GN28+GR28+GV28+GZ28+HD28+HH28+HL28</f>
        <v>65745.764999999999</v>
      </c>
      <c r="HQ28" s="671">
        <f>GO28+GS28+GW28+HA28+HE28+HI28+HM28</f>
        <v>0</v>
      </c>
      <c r="HR28" s="663">
        <f>HQ28/HO28</f>
        <v>0</v>
      </c>
      <c r="HS28" s="508">
        <f>'Proy 2022 vs 2019'!AL27*HV$4</f>
        <v>10519.322400000001</v>
      </c>
      <c r="HT28" s="508">
        <f>'Proy 2022 vs 2019'!AM27*HV$4</f>
        <v>7889.4917999999998</v>
      </c>
      <c r="HU28" s="579"/>
      <c r="HV28" s="580">
        <f>HU28/HS28</f>
        <v>0</v>
      </c>
      <c r="HW28" s="508">
        <f>'Proy 2022 vs 2019'!AL27*HZ$4</f>
        <v>10519.322400000001</v>
      </c>
      <c r="HX28" s="508">
        <f>'Proy 2022 vs 2019'!AM27*HZ$4</f>
        <v>7889.4917999999998</v>
      </c>
      <c r="HY28" s="579"/>
      <c r="HZ28" s="580">
        <f>HY28/HW28</f>
        <v>0</v>
      </c>
      <c r="IA28" s="508">
        <f>'Proy 2022 vs 2019'!AL27*ID$4</f>
        <v>10519.322400000001</v>
      </c>
      <c r="IB28" s="508">
        <f>'Proy 2022 vs 2019'!AM27*ID$4</f>
        <v>7889.4917999999998</v>
      </c>
      <c r="IC28" s="579"/>
      <c r="ID28" s="580">
        <f>IC28/IA28</f>
        <v>0</v>
      </c>
      <c r="IE28" s="508">
        <f>'Proy 2022 vs 2019'!AL27*IH$4</f>
        <v>10519.322400000001</v>
      </c>
      <c r="IF28" s="508">
        <f>'Proy 2022 vs 2019'!AM27*IH$4</f>
        <v>7889.4917999999998</v>
      </c>
      <c r="IG28" s="579"/>
      <c r="IH28" s="580">
        <f>IG28/IE28</f>
        <v>0</v>
      </c>
      <c r="II28" s="508">
        <f>'Proy 2022 vs 2019'!AL27*IL$4</f>
        <v>12272.542800000001</v>
      </c>
      <c r="IJ28" s="508">
        <f>'Proy 2022 vs 2019'!AM27*IL$4</f>
        <v>9204.4071000000004</v>
      </c>
      <c r="IK28" s="579"/>
      <c r="IL28" s="580">
        <f>IK28/II28</f>
        <v>0</v>
      </c>
      <c r="IM28" s="508">
        <f>'Proy 2022 vs 2019'!AL27*IP$4</f>
        <v>14025.763200000001</v>
      </c>
      <c r="IN28" s="508">
        <f>'Proy 2022 vs 2019'!AM27*IP$4</f>
        <v>10519.322400000001</v>
      </c>
      <c r="IO28" s="579"/>
      <c r="IP28" s="580">
        <f>IO28/IM28</f>
        <v>0</v>
      </c>
      <c r="IQ28" s="508">
        <f>'Proy 2022 vs 2019'!AL27*IT$4</f>
        <v>19285.4244</v>
      </c>
      <c r="IR28" s="508">
        <f>'Proy 2022 vs 2019'!AM27*IT$4</f>
        <v>14464.068300000001</v>
      </c>
      <c r="IS28" s="579"/>
      <c r="IT28" s="580">
        <f>IS28/IQ28</f>
        <v>0</v>
      </c>
      <c r="IU28" s="494">
        <f>HS28+HW28+IA28+IE28+II28+IM28+IQ28</f>
        <v>87661.02</v>
      </c>
      <c r="IV28" s="489">
        <f>HT28+HX28+IB28+IF28+IJ28+IN28+IR28</f>
        <v>65745.764999999999</v>
      </c>
      <c r="IW28" s="662">
        <f>HU28+HY28+IC28+IG28+IK28+IO28+IS28</f>
        <v>0</v>
      </c>
      <c r="IX28" s="663">
        <f>IW28/IU28</f>
        <v>0</v>
      </c>
      <c r="IY28" s="508">
        <f>'Proy 2022 vs 2019'!BA27*JB$4</f>
        <v>11111.5044</v>
      </c>
      <c r="IZ28" s="508">
        <f>'Proy 2022 vs 2019'!BB27*JB$4</f>
        <v>9667.008828</v>
      </c>
      <c r="JA28" s="613"/>
      <c r="JB28" s="580">
        <f>JA28/IY28</f>
        <v>0</v>
      </c>
      <c r="JC28" s="508">
        <f>'Proy 2022 vs 2019'!BA27*JF$4</f>
        <v>11111.5044</v>
      </c>
      <c r="JD28" s="508">
        <f>'Proy 2022 vs 2019'!BB27*JF$4</f>
        <v>9667.008828</v>
      </c>
      <c r="JE28" s="613"/>
      <c r="JF28" s="580">
        <f>JE28/JC28</f>
        <v>0</v>
      </c>
      <c r="JG28" s="508">
        <f>'Proy 2022 vs 2019'!BA27*JJ$4</f>
        <v>11111.5044</v>
      </c>
      <c r="JH28" s="508">
        <f>'Proy 2022 vs 2019'!BB27*JJ$4</f>
        <v>9667.008828</v>
      </c>
      <c r="JI28" s="613"/>
      <c r="JJ28" s="580">
        <f>JI28/JG28</f>
        <v>0</v>
      </c>
      <c r="JK28" s="508">
        <f>'Proy 2022 vs 2019'!BA27*JN$4</f>
        <v>11111.5044</v>
      </c>
      <c r="JL28" s="508">
        <f>'Proy 2022 vs 2019'!BB27*JN$4</f>
        <v>9667.008828</v>
      </c>
      <c r="JM28" s="613"/>
      <c r="JN28" s="580">
        <f>JM28/JK28</f>
        <v>0</v>
      </c>
      <c r="JO28" s="508">
        <f>'Proy 2022 vs 2019'!BA27*JR$4</f>
        <v>12963.4218</v>
      </c>
      <c r="JP28" s="508">
        <f>'Proy 2022 vs 2019'!BB27*JR$4</f>
        <v>11278.176966000001</v>
      </c>
      <c r="JQ28" s="613"/>
      <c r="JR28" s="580">
        <f>JQ28/JO28</f>
        <v>0</v>
      </c>
      <c r="JS28" s="508">
        <f>'Proy 2022 vs 2019'!BA27*JV$4</f>
        <v>14815.3392</v>
      </c>
      <c r="JT28" s="508">
        <f>'Proy 2022 vs 2019'!BB27*JV$4</f>
        <v>12889.345104</v>
      </c>
      <c r="JU28" s="613"/>
      <c r="JV28" s="580">
        <f>JU28/JS28</f>
        <v>0</v>
      </c>
      <c r="JW28" s="508">
        <f>'Proy 2022 vs 2019'!BA27*JZ$4</f>
        <v>20371.091399999998</v>
      </c>
      <c r="JX28" s="508">
        <f>'Proy 2022 vs 2019'!BB27*JZ$4</f>
        <v>17722.849517999999</v>
      </c>
      <c r="JY28" s="613"/>
      <c r="JZ28" s="580">
        <f>JY28/JW28</f>
        <v>0</v>
      </c>
      <c r="KA28" s="494">
        <f>IY28+JC28+JG28+JK28+JO28+JS28+JW28</f>
        <v>92595.87</v>
      </c>
      <c r="KB28" s="489">
        <f>IZ28+JD28+JH28+JL28+JP28+JT28+JX28</f>
        <v>80558.406900000002</v>
      </c>
      <c r="KC28" s="607">
        <f>JA28+JE28+JI28+JM28+JQ28+JU28+JY28</f>
        <v>0</v>
      </c>
      <c r="KD28" s="590">
        <f>KC28/KA28</f>
        <v>0</v>
      </c>
      <c r="KE28" s="508">
        <f>'Proy 2022 vs 2019'!BF27*KH$4</f>
        <v>11343.3408</v>
      </c>
      <c r="KF28" s="508">
        <f>'Proy 2022 vs 2019'!BG27*KH$4</f>
        <v>9868.7064959999989</v>
      </c>
      <c r="KG28" s="579"/>
      <c r="KH28" s="580">
        <f>KG28/KE28</f>
        <v>0</v>
      </c>
      <c r="KI28" s="508">
        <f>'Proy 2022 vs 2019'!BF27*KL$4</f>
        <v>11343.3408</v>
      </c>
      <c r="KJ28" s="508">
        <f>'Proy 2022 vs 2019'!BG27*KL$4</f>
        <v>9868.7064959999989</v>
      </c>
      <c r="KK28" s="579"/>
      <c r="KL28" s="580">
        <f>KK28/KI28</f>
        <v>0</v>
      </c>
      <c r="KM28" s="508">
        <f>'Proy 2022 vs 2019'!BF27*KP$4</f>
        <v>11343.3408</v>
      </c>
      <c r="KN28" s="508">
        <f>'Proy 2022 vs 2019'!BG27*KP$4</f>
        <v>9868.7064959999989</v>
      </c>
      <c r="KO28" s="579"/>
      <c r="KP28" s="580">
        <f>KO28/KM28</f>
        <v>0</v>
      </c>
      <c r="KQ28" s="508">
        <f>'Proy 2022 vs 2019'!BF27*KT$4</f>
        <v>11343.3408</v>
      </c>
      <c r="KR28" s="508">
        <f>'Proy 2022 vs 2019'!BG27*KT$4</f>
        <v>9868.7064959999989</v>
      </c>
      <c r="KS28" s="579"/>
      <c r="KT28" s="580">
        <f>KS28/KQ28</f>
        <v>0</v>
      </c>
      <c r="KU28" s="508">
        <f>'Proy 2022 vs 2019'!BF27*KX$4</f>
        <v>13233.8976</v>
      </c>
      <c r="KV28" s="508">
        <f>'Proy 2022 vs 2019'!BG27*KX$4</f>
        <v>11513.490912000001</v>
      </c>
      <c r="KW28" s="579"/>
      <c r="KX28" s="580">
        <f>KW28/KU28</f>
        <v>0</v>
      </c>
      <c r="KY28" s="508">
        <f>'Proy 2022 vs 2019'!BF27*LB$4</f>
        <v>15124.454400000001</v>
      </c>
      <c r="KZ28" s="508">
        <f>'Proy 2022 vs 2019'!BG27*LB$4</f>
        <v>13158.275328</v>
      </c>
      <c r="LA28" s="579"/>
      <c r="LB28" s="580">
        <f>LA28/KY28</f>
        <v>0</v>
      </c>
      <c r="LC28" s="508">
        <f>'Proy 2022 vs 2019'!BF27*LF$4</f>
        <v>20796.124799999998</v>
      </c>
      <c r="LD28" s="508">
        <f>'Proy 2022 vs 2019'!BG27*LF$4</f>
        <v>18092.628575999999</v>
      </c>
      <c r="LE28" s="579"/>
      <c r="LF28" s="580">
        <f>LE28/LC28</f>
        <v>0</v>
      </c>
      <c r="LG28" s="494">
        <f>KE28+KI28+KM28+KQ28+KU28+KY28+LC28</f>
        <v>94527.84</v>
      </c>
      <c r="LH28" s="489">
        <f>KF28+KJ28+KN28+KR28+KV28+KZ28+LD28</f>
        <v>82239.220799999996</v>
      </c>
      <c r="LI28" s="608">
        <f>KG28+KK28+KO28+KS28+KW28+LA28+LE28</f>
        <v>0</v>
      </c>
      <c r="LJ28" s="590">
        <f>LI28/LG28</f>
        <v>0</v>
      </c>
      <c r="LK28" s="508">
        <f>'Proy 2022 vs 2019'!BK27*LN$4</f>
        <v>13759.317599999998</v>
      </c>
      <c r="LL28" s="508">
        <f>'Proy 2022 vs 2019'!BL27*LN$4</f>
        <v>13208.944895999997</v>
      </c>
      <c r="LM28" s="579"/>
      <c r="LN28" s="580">
        <f>LM28/LK28</f>
        <v>0</v>
      </c>
      <c r="LO28" s="508">
        <f>'Proy 2022 vs 2019'!BK27*LR$4</f>
        <v>13759.317599999998</v>
      </c>
      <c r="LP28" s="508">
        <f>'Proy 2022 vs 2019'!BL27*LR$4</f>
        <v>13208.944895999997</v>
      </c>
      <c r="LQ28" s="579"/>
      <c r="LR28" s="580">
        <f>LQ28/LO28</f>
        <v>0</v>
      </c>
      <c r="LS28" s="508">
        <f>'Proy 2022 vs 2019'!BK27*LV$4</f>
        <v>13759.317599999998</v>
      </c>
      <c r="LT28" s="508">
        <f>'Proy 2022 vs 2019'!BL27*LV$4</f>
        <v>13208.944895999997</v>
      </c>
      <c r="LU28" s="579"/>
      <c r="LV28" s="580">
        <f>LU28/LS28</f>
        <v>0</v>
      </c>
      <c r="LW28" s="508">
        <f>'Proy 2022 vs 2019'!BK27*LZ$4</f>
        <v>13759.317599999998</v>
      </c>
      <c r="LX28" s="508">
        <f>'Proy 2022 vs 2019'!BL27*LZ$4</f>
        <v>13208.944895999997</v>
      </c>
      <c r="LY28" s="579"/>
      <c r="LZ28" s="580">
        <f>LY28/LW28</f>
        <v>0</v>
      </c>
      <c r="MA28" s="508">
        <f>'Proy 2022 vs 2019'!BK27*MD$4</f>
        <v>16052.537200000001</v>
      </c>
      <c r="MB28" s="508">
        <f>'Proy 2022 vs 2019'!BL27*MD$4</f>
        <v>15410.435712</v>
      </c>
      <c r="MC28" s="579"/>
      <c r="MD28" s="580">
        <f>MC28/MA28</f>
        <v>0</v>
      </c>
      <c r="ME28" s="508">
        <f>'Proy 2022 vs 2019'!BK27*MH$4</f>
        <v>18345.756799999999</v>
      </c>
      <c r="MF28" s="508">
        <f>'Proy 2022 vs 2019'!BL27*MH$4</f>
        <v>17611.926528</v>
      </c>
      <c r="MG28" s="579"/>
      <c r="MH28" s="580">
        <f>MG28/ME28</f>
        <v>0</v>
      </c>
      <c r="MI28" s="508">
        <f>'Proy 2022 vs 2019'!BK27*ML$4</f>
        <v>25225.4156</v>
      </c>
      <c r="MJ28" s="508">
        <f>'Proy 2022 vs 2019'!BL27*ML$4</f>
        <v>24216.398975999997</v>
      </c>
      <c r="MK28" s="579"/>
      <c r="ML28" s="580">
        <f>MK28/MI28</f>
        <v>0</v>
      </c>
      <c r="MM28" s="494">
        <f>LK28+LO28+LS28+LW28+MA28+ME28+MI28</f>
        <v>114660.98000000001</v>
      </c>
      <c r="MN28" s="489">
        <f>LL28+LP28+LT28+LX28+MB28+MF28+MJ28</f>
        <v>110074.54079999999</v>
      </c>
      <c r="MO28" s="608">
        <f>LM28+LQ28+LU28+LY28+MC28+MG28+MK28</f>
        <v>0</v>
      </c>
      <c r="MP28" s="590">
        <f>MO28/MM28</f>
        <v>0</v>
      </c>
      <c r="MQ28" s="508">
        <f>'Proy 2022 vs 2019'!BP27*MT$4</f>
        <v>11915.3928</v>
      </c>
      <c r="MR28" s="508">
        <f>'Proy 2022 vs 2019'!BQ27*MT$4</f>
        <v>11438.777087999999</v>
      </c>
      <c r="MS28" s="579"/>
      <c r="MT28" s="580">
        <f>MS28/MQ28</f>
        <v>0</v>
      </c>
      <c r="MU28" s="508">
        <f>'Proy 2022 vs 2019'!BP27*MX$4</f>
        <v>11915.3928</v>
      </c>
      <c r="MV28" s="508">
        <f>'Proy 2022 vs 2019'!BQ27*MX$4</f>
        <v>11438.777087999999</v>
      </c>
      <c r="MW28" s="579"/>
      <c r="MX28" s="580">
        <f>MW28/MU28</f>
        <v>0</v>
      </c>
      <c r="MY28" s="508">
        <f>'Proy 2022 vs 2019'!BP27*NB$4</f>
        <v>11915.3928</v>
      </c>
      <c r="MZ28" s="508">
        <f>'Proy 2022 vs 2019'!BQ27*NB$4</f>
        <v>11438.777087999999</v>
      </c>
      <c r="NA28" s="579"/>
      <c r="NB28" s="580">
        <f>NA28/MY28</f>
        <v>0</v>
      </c>
      <c r="NC28" s="508">
        <f>'Proy 2022 vs 2019'!BP27*NF$4</f>
        <v>11915.3928</v>
      </c>
      <c r="ND28" s="508">
        <f>'Proy 2022 vs 2019'!BQ27*NF$4</f>
        <v>11438.777087999999</v>
      </c>
      <c r="NE28" s="579"/>
      <c r="NF28" s="580">
        <f>NE28/NC28</f>
        <v>0</v>
      </c>
      <c r="NG28" s="508">
        <f>'Proy 2022 vs 2019'!BP27*NJ$4</f>
        <v>13901.291600000002</v>
      </c>
      <c r="NH28" s="508">
        <f>'Proy 2022 vs 2019'!BQ27*NJ$4</f>
        <v>13345.239936</v>
      </c>
      <c r="NI28" s="579"/>
      <c r="NJ28" s="580">
        <f>NI28/NG28</f>
        <v>0</v>
      </c>
      <c r="NK28" s="508">
        <f>'Proy 2022 vs 2019'!BP27*NN$4</f>
        <v>15887.190400000001</v>
      </c>
      <c r="NL28" s="508">
        <f>'Proy 2022 vs 2019'!BQ27*NN$4</f>
        <v>15251.702783999999</v>
      </c>
      <c r="NM28" s="579"/>
      <c r="NN28" s="580">
        <f>NM28/NK28</f>
        <v>0</v>
      </c>
      <c r="NO28" s="508">
        <f>'Proy 2022 vs 2019'!BP27*NR$4</f>
        <v>21844.8868</v>
      </c>
      <c r="NP28" s="508">
        <f>'Proy 2022 vs 2019'!BQ27*NR$4</f>
        <v>20971.091327999999</v>
      </c>
      <c r="NQ28" s="579"/>
      <c r="NR28" s="580">
        <f>NQ28/NO28</f>
        <v>0</v>
      </c>
      <c r="NS28" s="494">
        <f>MQ28+MU28+MY28+NC28+NG28+NK28+NO28</f>
        <v>99294.94</v>
      </c>
      <c r="NT28" s="489">
        <f>MR28+MV28+MZ28+ND28+NH28+NL28+NP28</f>
        <v>95323.142399999982</v>
      </c>
      <c r="NU28" s="589">
        <f>MS28+MW28+NA28+NE28+NI28+NM28+NQ28</f>
        <v>0</v>
      </c>
      <c r="NV28" s="590">
        <f>NU28/NS28</f>
        <v>0</v>
      </c>
      <c r="NW28" s="508">
        <f>'Proy 2022 vs 2019'!BU27*NZ$4</f>
        <v>13117.0764</v>
      </c>
      <c r="NX28" s="508">
        <f>'Proy 2022 vs 2019'!BV27*NZ$4</f>
        <v>12592.393344</v>
      </c>
      <c r="NY28" s="579"/>
      <c r="NZ28" s="580">
        <f>NY28/NW28</f>
        <v>0</v>
      </c>
      <c r="OA28" s="508">
        <f>'Proy 2022 vs 2019'!BU27*OD$4</f>
        <v>13117.0764</v>
      </c>
      <c r="OB28" s="508">
        <f>'Proy 2022 vs 2019'!BV27*OD$4</f>
        <v>12592.393344</v>
      </c>
      <c r="OC28" s="579"/>
      <c r="OD28" s="580">
        <f>OC28/OA28</f>
        <v>0</v>
      </c>
      <c r="OE28" s="508">
        <f>'Proy 2022 vs 2019'!BU27*OH$4</f>
        <v>13117.0764</v>
      </c>
      <c r="OF28" s="508">
        <f>'Proy 2022 vs 2019'!BV27*OH$4</f>
        <v>12592.393344</v>
      </c>
      <c r="OG28" s="579"/>
      <c r="OH28" s="580">
        <f>OG28/OE28</f>
        <v>0</v>
      </c>
      <c r="OI28" s="508">
        <f>'Proy 2022 vs 2019'!BU27*OL$4</f>
        <v>13117.0764</v>
      </c>
      <c r="OJ28" s="508">
        <f>'Proy 2022 vs 2019'!BV27*OL$4</f>
        <v>12592.393344</v>
      </c>
      <c r="OK28" s="579"/>
      <c r="OL28" s="580">
        <f>OK28/OI28</f>
        <v>0</v>
      </c>
      <c r="OM28" s="508">
        <f>'Proy 2022 vs 2019'!BU27*OP$4</f>
        <v>15303.255800000001</v>
      </c>
      <c r="ON28" s="508">
        <f>'Proy 2022 vs 2019'!BV27*OP$4</f>
        <v>14691.125568000001</v>
      </c>
      <c r="OO28" s="579"/>
      <c r="OP28" s="580">
        <f>OO28/OM28</f>
        <v>0</v>
      </c>
      <c r="OQ28" s="508">
        <f>'Proy 2022 vs 2019'!BU27*OT$4</f>
        <v>17489.4352</v>
      </c>
      <c r="OR28" s="508">
        <f>'Proy 2022 vs 2019'!BV27*OT$4</f>
        <v>16789.857791999999</v>
      </c>
      <c r="OS28" s="579"/>
      <c r="OT28" s="580">
        <f>OS28/OQ28</f>
        <v>0</v>
      </c>
      <c r="OU28" s="508">
        <f>'Proy 2022 vs 2019'!BU27*OX$4</f>
        <v>24047.973399999999</v>
      </c>
      <c r="OV28" s="508">
        <f>'Proy 2022 vs 2019'!BV27*OX$4</f>
        <v>23086.054464000001</v>
      </c>
      <c r="OW28" s="579"/>
      <c r="OX28" s="580">
        <f>OW28/OU28</f>
        <v>0</v>
      </c>
      <c r="OY28" s="494">
        <f>NW28+OA28+OE28+OI28+OM28+OQ28+OU28</f>
        <v>109308.97000000002</v>
      </c>
      <c r="OZ28" s="489">
        <f>NX28+OB28+OF28+OJ28+ON28+OR28+OV28</f>
        <v>104936.6112</v>
      </c>
      <c r="PA28" s="589">
        <f>NY28+OC28+OG28+OK28+OO28+OS28+OW28</f>
        <v>0</v>
      </c>
      <c r="PB28" s="590">
        <f>PA28/OY28</f>
        <v>0</v>
      </c>
      <c r="PC28" s="508">
        <f>'Proy 2022 vs 2019'!CE27*PF$4</f>
        <v>17248.646399999998</v>
      </c>
      <c r="PD28" s="508">
        <f>'Proy 2022 vs 2019'!CF27*PF$4</f>
        <v>16386.214079999998</v>
      </c>
      <c r="PE28" s="613"/>
      <c r="PF28" s="580">
        <f>PE28/PC28</f>
        <v>0</v>
      </c>
      <c r="PG28" s="508">
        <f>'Proy 2022 vs 2019'!CE27*PJ$4</f>
        <v>17248.646399999998</v>
      </c>
      <c r="PH28" s="508">
        <f>'Proy 2022 vs 2019'!CF27*PJ$4</f>
        <v>16386.214079999998</v>
      </c>
      <c r="PI28" s="579"/>
      <c r="PJ28" s="580">
        <f>PI28/PG28</f>
        <v>0</v>
      </c>
      <c r="PK28" s="508">
        <f>'Proy 2022 vs 2019'!CE27*PN$4</f>
        <v>17248.646399999998</v>
      </c>
      <c r="PL28" s="508">
        <f>'Proy 2022 vs 2019'!CF27*PN$4</f>
        <v>16386.214079999998</v>
      </c>
      <c r="PM28" s="579"/>
      <c r="PN28" s="580">
        <f>PM28/PK28</f>
        <v>0</v>
      </c>
      <c r="PO28" s="508">
        <f>'Proy 2022 vs 2019'!CE27*PR$4</f>
        <v>17248.646399999998</v>
      </c>
      <c r="PP28" s="508">
        <f>'Proy 2022 vs 2019'!CF27*PR$4</f>
        <v>16386.214079999998</v>
      </c>
      <c r="PQ28" s="579"/>
      <c r="PR28" s="580">
        <f>PQ28/PO28</f>
        <v>0</v>
      </c>
      <c r="PS28" s="508">
        <f>'Proy 2022 vs 2019'!CE27*PV$4</f>
        <v>20123.420800000004</v>
      </c>
      <c r="PT28" s="508">
        <f>'Proy 2022 vs 2019'!CF27*PV$4</f>
        <v>19117.249759999999</v>
      </c>
      <c r="PU28" s="579"/>
      <c r="PV28" s="580">
        <f>PU28/PS28</f>
        <v>0</v>
      </c>
      <c r="PW28" s="508">
        <f>'Proy 2022 vs 2019'!CE27*PZ$4</f>
        <v>22998.195200000002</v>
      </c>
      <c r="PX28" s="508">
        <f>'Proy 2022 vs 2019'!CF27*PZ$4</f>
        <v>21848.28544</v>
      </c>
      <c r="PY28" s="579"/>
      <c r="PZ28" s="580">
        <f>PY28/PW28</f>
        <v>0</v>
      </c>
      <c r="QA28" s="508">
        <f>'Proy 2022 vs 2019'!CE27*QD$4</f>
        <v>31622.518400000001</v>
      </c>
      <c r="QB28" s="508">
        <f>'Proy 2022 vs 2019'!CF27*QD$4</f>
        <v>30041.392479999999</v>
      </c>
      <c r="QC28" s="579"/>
      <c r="QD28" s="580">
        <f>QC28/QA28</f>
        <v>0</v>
      </c>
      <c r="QE28" s="494">
        <f>PC28+PG28+PK28+PO28+PS28+PW28+QA28</f>
        <v>143738.72</v>
      </c>
      <c r="QF28" s="489">
        <f>PD28+PH28+PL28+PP28+PT28+PX28+QB28</f>
        <v>136551.78400000001</v>
      </c>
      <c r="QG28" s="670">
        <f>PE28+PI28+PM28+PQ28+PU28+PY28+QC28</f>
        <v>0</v>
      </c>
      <c r="QH28" s="663">
        <f>QG28/QE28</f>
        <v>0</v>
      </c>
      <c r="QI28" s="508">
        <f>'Proy 2022 vs 2019'!CJ27*QL$4</f>
        <v>16992.513599999998</v>
      </c>
      <c r="QJ28" s="508">
        <f>'Proy 2022 vs 2019'!CK27*QL$4</f>
        <v>16142.887919999999</v>
      </c>
      <c r="QK28" s="579"/>
      <c r="QL28" s="580">
        <f>QK28/QI28</f>
        <v>0</v>
      </c>
      <c r="QM28" s="508">
        <f>'Proy 2022 vs 2019'!CJ27*QP$4</f>
        <v>16992.513599999998</v>
      </c>
      <c r="QN28" s="508">
        <f>'Proy 2022 vs 2019'!CK27*QP$4</f>
        <v>16142.887919999999</v>
      </c>
      <c r="QO28" s="579"/>
      <c r="QP28" s="580">
        <f>QO28/QM28</f>
        <v>0</v>
      </c>
      <c r="QQ28" s="508">
        <f>'Proy 2022 vs 2019'!CJ27*QT$4</f>
        <v>16992.513599999998</v>
      </c>
      <c r="QR28" s="508">
        <f>'Proy 2022 vs 2019'!CK27*QT$4</f>
        <v>16142.887919999999</v>
      </c>
      <c r="QS28" s="579"/>
      <c r="QT28" s="580">
        <f>QS28/QQ28</f>
        <v>0</v>
      </c>
      <c r="QU28" s="508">
        <f>'Proy 2022 vs 2019'!CJ27*QX$4</f>
        <v>16992.513599999998</v>
      </c>
      <c r="QV28" s="508">
        <f>'Proy 2022 vs 2019'!CK27*QX$4</f>
        <v>16142.887919999999</v>
      </c>
      <c r="QW28" s="579"/>
      <c r="QX28" s="580">
        <f>QW28/QU28</f>
        <v>0</v>
      </c>
      <c r="QY28" s="508">
        <f>'Proy 2022 vs 2019'!CJ27*RB$4</f>
        <v>19824.599200000001</v>
      </c>
      <c r="QZ28" s="508">
        <f>'Proy 2022 vs 2019'!CK27*RB$4</f>
        <v>18833.36924</v>
      </c>
      <c r="RA28" s="579"/>
      <c r="RB28" s="580">
        <f>RA28/QY28</f>
        <v>0</v>
      </c>
      <c r="RC28" s="508">
        <f>'Proy 2022 vs 2019'!CJ27*RF$4</f>
        <v>22656.684799999999</v>
      </c>
      <c r="RD28" s="508">
        <f>'Proy 2022 vs 2019'!CK27*RF$4</f>
        <v>21523.850559999999</v>
      </c>
      <c r="RE28" s="579"/>
      <c r="RF28" s="580">
        <f>RE28/RC28</f>
        <v>0</v>
      </c>
      <c r="RG28" s="508">
        <f>'Proy 2022 vs 2019'!CJ27*RJ$4</f>
        <v>31152.941599999998</v>
      </c>
      <c r="RH28" s="508">
        <f>'Proy 2022 vs 2019'!CK27*RJ$4</f>
        <v>29595.294519999999</v>
      </c>
      <c r="RI28" s="579"/>
      <c r="RJ28" s="580">
        <f>RI28/RG28</f>
        <v>0</v>
      </c>
      <c r="RK28" s="494">
        <f>QI28+QM28+QQ28+QU28+QY28+RC28+RG28</f>
        <v>141604.28</v>
      </c>
      <c r="RL28" s="489">
        <f>QJ28+QN28+QR28+QV28+QZ28+RD28+RH28</f>
        <v>134524.06599999999</v>
      </c>
      <c r="RM28" s="671">
        <f>QK28+QO28+QS28+QW28+RA28+RE28+RI28</f>
        <v>0</v>
      </c>
      <c r="RN28" s="663">
        <f>RM28/RK28</f>
        <v>0</v>
      </c>
      <c r="RO28" s="508">
        <f>'Proy 2022 vs 2019'!CO27*RR$4</f>
        <v>18932.539199999999</v>
      </c>
      <c r="RP28" s="508">
        <f>'Proy 2022 vs 2019'!CP27*RR$4</f>
        <v>17985.912239999998</v>
      </c>
      <c r="RQ28" s="579"/>
      <c r="RR28" s="580">
        <f>RQ28/RO28</f>
        <v>0</v>
      </c>
      <c r="RS28" s="508">
        <f>'Proy 2022 vs 2019'!CO27*RV$4</f>
        <v>18932.539199999999</v>
      </c>
      <c r="RT28" s="508">
        <f>'Proy 2022 vs 2019'!CP27*RV$4</f>
        <v>17985.912239999998</v>
      </c>
      <c r="RU28" s="579"/>
      <c r="RV28" s="580">
        <f>RU28/RS28</f>
        <v>0</v>
      </c>
      <c r="RW28" s="508">
        <f>'Proy 2022 vs 2019'!CO27*RZ$4</f>
        <v>18932.539199999999</v>
      </c>
      <c r="RX28" s="508">
        <f>'Proy 2022 vs 2019'!CP27*RZ$4</f>
        <v>17985.912239999998</v>
      </c>
      <c r="RY28" s="579"/>
      <c r="RZ28" s="580">
        <f>RY28/RW28</f>
        <v>0</v>
      </c>
      <c r="SA28" s="508">
        <f>'Proy 2022 vs 2019'!CO27*SD$4</f>
        <v>18932.539199999999</v>
      </c>
      <c r="SB28" s="508">
        <f>'Proy 2022 vs 2019'!CP27*SD$4</f>
        <v>17985.912239999998</v>
      </c>
      <c r="SC28" s="579"/>
      <c r="SD28" s="580">
        <f>SC28/SA28</f>
        <v>0</v>
      </c>
      <c r="SE28" s="508">
        <f>'Proy 2022 vs 2019'!CO27*SH$4</f>
        <v>22087.962400000004</v>
      </c>
      <c r="SF28" s="508">
        <f>'Proy 2022 vs 2019'!CP27*SH$4</f>
        <v>20983.564279999999</v>
      </c>
      <c r="SG28" s="579"/>
      <c r="SH28" s="580">
        <f>SG28/SE28</f>
        <v>0</v>
      </c>
      <c r="SI28" s="508">
        <f>'Proy 2022 vs 2019'!CO27*SL$4</f>
        <v>25243.385600000001</v>
      </c>
      <c r="SJ28" s="508">
        <f>'Proy 2022 vs 2019'!CP27*SL$4</f>
        <v>23981.21632</v>
      </c>
      <c r="SK28" s="579"/>
      <c r="SL28" s="580">
        <f>SK28/SI28</f>
        <v>0</v>
      </c>
      <c r="SM28" s="508">
        <f>'Proy 2022 vs 2019'!CO27*SP$4</f>
        <v>34709.655200000001</v>
      </c>
      <c r="SN28" s="508">
        <f>'Proy 2022 vs 2019'!CP27*SP$4</f>
        <v>32974.172439999995</v>
      </c>
      <c r="SO28" s="579"/>
      <c r="SP28" s="580">
        <f>SO28/SM28</f>
        <v>0</v>
      </c>
      <c r="SQ28" s="494">
        <f>RO28+RS28+RW28+SA28+SE28+SI28+SM28</f>
        <v>157771.16</v>
      </c>
      <c r="SR28" s="489">
        <f>RP28+RT28+RX28+SB28+SF28+SJ28+SN28</f>
        <v>149882.60199999998</v>
      </c>
      <c r="SS28" s="671">
        <f>RQ28+RU28+RY28+SC28+SG28+SK28+SO28</f>
        <v>0</v>
      </c>
      <c r="ST28" s="663">
        <f>SS28/SQ28</f>
        <v>0</v>
      </c>
      <c r="SU28" s="508">
        <f>'Proy 2022 vs 2019'!CT27*SX$4</f>
        <v>17328.7968</v>
      </c>
      <c r="SV28" s="508">
        <f>'Proy 2022 vs 2019'!CU27*SX$4</f>
        <v>15422.629152000001</v>
      </c>
      <c r="SW28" s="579"/>
      <c r="SX28" s="580">
        <f>SW28/SU28</f>
        <v>0</v>
      </c>
      <c r="SY28" s="508">
        <f>'Proy 2022 vs 2019'!CT27*TB$4</f>
        <v>17328.7968</v>
      </c>
      <c r="SZ28" s="508">
        <f>'Proy 2022 vs 2019'!CU27*TB$4</f>
        <v>15422.629152000001</v>
      </c>
      <c r="TA28" s="579"/>
      <c r="TB28" s="580">
        <f>TA28/SY28</f>
        <v>0</v>
      </c>
      <c r="TC28" s="508">
        <f>'Proy 2022 vs 2019'!CT27*TF$4</f>
        <v>17328.7968</v>
      </c>
      <c r="TD28" s="508">
        <f>'Proy 2022 vs 2019'!CU27*TF$4</f>
        <v>15422.629152000001</v>
      </c>
      <c r="TE28" s="579"/>
      <c r="TF28" s="580">
        <f>TE28/TC28</f>
        <v>0</v>
      </c>
      <c r="TG28" s="508">
        <f>'Proy 2022 vs 2019'!CT27*TJ$4</f>
        <v>17328.7968</v>
      </c>
      <c r="TH28" s="508">
        <f>'Proy 2022 vs 2019'!CU27*TJ$4</f>
        <v>15422.629152000001</v>
      </c>
      <c r="TI28" s="579"/>
      <c r="TJ28" s="580">
        <f>TI28/TG28</f>
        <v>0</v>
      </c>
      <c r="TK28" s="508">
        <f>'Proy 2022 vs 2019'!CT27*TN$4</f>
        <v>20216.929600000003</v>
      </c>
      <c r="TL28" s="508">
        <f>'Proy 2022 vs 2019'!CU27*TN$4</f>
        <v>17993.067344000003</v>
      </c>
      <c r="TM28" s="579"/>
      <c r="TN28" s="580">
        <f>TM28/TK28</f>
        <v>0</v>
      </c>
      <c r="TO28" s="508">
        <f>'Proy 2022 vs 2019'!CT27*TR$4</f>
        <v>23105.062400000003</v>
      </c>
      <c r="TP28" s="508">
        <f>'Proy 2022 vs 2019'!CU27*TR$4</f>
        <v>20563.505536000004</v>
      </c>
      <c r="TQ28" s="579"/>
      <c r="TR28" s="580">
        <f>TQ28/TO28</f>
        <v>0</v>
      </c>
      <c r="TS28" s="508">
        <f>'Proy 2022 vs 2019'!CT27*TV$4</f>
        <v>31769.460800000004</v>
      </c>
      <c r="TT28" s="508">
        <f>'Proy 2022 vs 2019'!CU27*TV$4</f>
        <v>28274.820112000005</v>
      </c>
      <c r="TU28" s="579"/>
      <c r="TV28" s="580">
        <f>TU28/TS28</f>
        <v>0</v>
      </c>
      <c r="TW28" s="494">
        <f>SU28+SY28+TC28+TG28+TK28+TO28+TS28</f>
        <v>144406.64000000001</v>
      </c>
      <c r="TX28" s="489">
        <f>SV28+SZ28+TD28+TH28+TL28+TP28+TT28</f>
        <v>128521.90960000003</v>
      </c>
      <c r="TY28" s="662">
        <f>SW28+TA28+TE28+TI28+TM28+TQ28+TU28</f>
        <v>0</v>
      </c>
      <c r="TZ28" s="663">
        <f>TY28/TW28</f>
        <v>0</v>
      </c>
      <c r="UA28" s="508">
        <f>'Proy 2022 vs 2019'!DD27*UD$4</f>
        <v>28144.798799999997</v>
      </c>
      <c r="UB28" s="508">
        <f>'Proy 2022 vs 2019'!DE27*UD$4</f>
        <v>20264.255136</v>
      </c>
      <c r="UC28" s="613"/>
      <c r="UD28" s="580">
        <f>UC28/UA28</f>
        <v>0</v>
      </c>
      <c r="UE28" s="508">
        <f>'Proy 2022 vs 2019'!DD27*UH$4</f>
        <v>28144.798799999997</v>
      </c>
      <c r="UF28" s="508">
        <f>'Proy 2022 vs 2019'!DE27*UH$4</f>
        <v>20264.255136</v>
      </c>
      <c r="UG28" s="579"/>
      <c r="UH28" s="580">
        <f>UG28/UE28</f>
        <v>0</v>
      </c>
      <c r="UI28" s="508">
        <f>'Proy 2022 vs 2019'!DD27*UL$4</f>
        <v>28144.798799999997</v>
      </c>
      <c r="UJ28" s="508">
        <f>'Proy 2022 vs 2019'!DE27*UL$4</f>
        <v>20264.255136</v>
      </c>
      <c r="UK28" s="579"/>
      <c r="UL28" s="580">
        <f>UK28/UI28</f>
        <v>0</v>
      </c>
      <c r="UM28" s="508">
        <f>'Proy 2022 vs 2019'!DD27*UP$4</f>
        <v>28144.798799999997</v>
      </c>
      <c r="UN28" s="508">
        <f>'Proy 2022 vs 2019'!DE27*UP$4</f>
        <v>20264.255136</v>
      </c>
      <c r="UO28" s="579"/>
      <c r="UP28" s="580">
        <f>UO28/UM28</f>
        <v>0</v>
      </c>
      <c r="UQ28" s="508">
        <f>'Proy 2022 vs 2019'!DD27*UT$4</f>
        <v>32835.598600000005</v>
      </c>
      <c r="UR28" s="508">
        <f>'Proy 2022 vs 2019'!DE27*UT$4</f>
        <v>23641.630992000002</v>
      </c>
      <c r="US28" s="579"/>
      <c r="UT28" s="580">
        <f>US28/UQ28</f>
        <v>0</v>
      </c>
      <c r="UU28" s="508">
        <f>'Proy 2022 vs 2019'!DD27*UX$4</f>
        <v>37526.398399999998</v>
      </c>
      <c r="UV28" s="508">
        <f>'Proy 2022 vs 2019'!DE27*UX$4</f>
        <v>27019.006848000001</v>
      </c>
      <c r="UW28" s="579"/>
      <c r="UX28" s="580">
        <f>UW28/UU28</f>
        <v>0</v>
      </c>
      <c r="UY28" s="508">
        <f>'Proy 2022 vs 2019'!DD27*VB$4</f>
        <v>51598.7978</v>
      </c>
      <c r="UZ28" s="508">
        <f>'Proy 2022 vs 2019'!DE27*VB$4</f>
        <v>37151.134416000001</v>
      </c>
      <c r="VA28" s="579"/>
      <c r="VB28" s="580">
        <f>VA28/UY28</f>
        <v>0</v>
      </c>
      <c r="VC28" s="494">
        <f>UA28+UE28+UI28+UM28+UQ28+UU28+UY28</f>
        <v>234539.99</v>
      </c>
      <c r="VD28" s="489">
        <f>UB28+UF28+UJ28+UN28+UR28+UV28+UZ28</f>
        <v>168868.7928</v>
      </c>
      <c r="VE28" s="637">
        <f>UC28+UG28+UK28+UO28+US28+UW28+VA28</f>
        <v>0</v>
      </c>
      <c r="VF28" s="639">
        <f>VE28/VC28</f>
        <v>0</v>
      </c>
      <c r="VG28" s="508">
        <f>'Proy 2022 vs 2019'!DI27*VJ$4</f>
        <v>18014.932799999999</v>
      </c>
      <c r="VH28" s="508">
        <f>'Proy 2022 vs 2019'!DJ27*VJ$4</f>
        <v>22914.994521600001</v>
      </c>
      <c r="VI28" s="579"/>
      <c r="VJ28" s="580">
        <f>VI28/VG28</f>
        <v>0</v>
      </c>
      <c r="VK28" s="508">
        <f>'Proy 2022 vs 2019'!DI27*VN$4</f>
        <v>18014.932799999999</v>
      </c>
      <c r="VL28" s="508">
        <f>'Proy 2022 vs 2019'!DJ27*VN$4</f>
        <v>22914.994521600001</v>
      </c>
      <c r="VM28" s="579"/>
      <c r="VN28" s="580">
        <f>VM28/VK28</f>
        <v>0</v>
      </c>
      <c r="VO28" s="508">
        <f>'Proy 2022 vs 2019'!DI27*VR$4</f>
        <v>18014.932799999999</v>
      </c>
      <c r="VP28" s="508">
        <f>'Proy 2022 vs 2019'!DJ27*VR$4</f>
        <v>22914.994521600001</v>
      </c>
      <c r="VQ28" s="579"/>
      <c r="VR28" s="580">
        <f>VQ28/VO28</f>
        <v>0</v>
      </c>
      <c r="VS28" s="508">
        <f>'Proy 2022 vs 2019'!DI27*VV$4</f>
        <v>18014.932799999999</v>
      </c>
      <c r="VT28" s="508">
        <f>'Proy 2022 vs 2019'!DJ27*VV$4</f>
        <v>22914.994521600001</v>
      </c>
      <c r="VU28" s="579"/>
      <c r="VV28" s="580">
        <f>VU28/VS28</f>
        <v>0</v>
      </c>
      <c r="VW28" s="508">
        <f>'Proy 2022 vs 2019'!DI27*VZ$4</f>
        <v>21017.421600000001</v>
      </c>
      <c r="VX28" s="508">
        <f>'Proy 2022 vs 2019'!DJ27*VZ$4</f>
        <v>26734.160275200004</v>
      </c>
      <c r="VY28" s="579"/>
      <c r="VZ28" s="580">
        <f>VY28/VW28</f>
        <v>0</v>
      </c>
      <c r="WA28" s="508">
        <f>'Proy 2022 vs 2019'!DI27*WD$4</f>
        <v>24019.910400000001</v>
      </c>
      <c r="WB28" s="508">
        <f>'Proy 2022 vs 2019'!DJ27*WD$4</f>
        <v>30553.326028800002</v>
      </c>
      <c r="WC28" s="579"/>
      <c r="WD28" s="580">
        <f>WC28/WA28</f>
        <v>0</v>
      </c>
      <c r="WE28" s="508">
        <f>'Proy 2022 vs 2019'!DI27*WH$4</f>
        <v>33027.376799999998</v>
      </c>
      <c r="WF28" s="508">
        <f>'Proy 2022 vs 2019'!DJ27*WH$4</f>
        <v>42010.823289600005</v>
      </c>
      <c r="WG28" s="579"/>
      <c r="WH28" s="580">
        <f>WG28/WE28</f>
        <v>0</v>
      </c>
      <c r="WI28" s="494">
        <f>VG28+VK28+VO28+VS28+VW28+WA28+WE28</f>
        <v>150124.44</v>
      </c>
      <c r="WJ28" s="489">
        <f>VH28+VL28+VP28+VT28+VX28+WB28+WF28</f>
        <v>190958.28768000001</v>
      </c>
      <c r="WK28" s="643">
        <f>VI28+VM28+VQ28+VU28+VY28+WC28+WG28</f>
        <v>0</v>
      </c>
      <c r="WL28" s="639">
        <f>WK28/WI28</f>
        <v>0</v>
      </c>
      <c r="WM28" s="508">
        <f>'Proy 2022 vs 2019'!DN27*WP$4</f>
        <v>14810.691599999998</v>
      </c>
      <c r="WN28" s="508">
        <f>'Proy 2022 vs 2019'!DO27*WP$4</f>
        <v>14070.157019999997</v>
      </c>
      <c r="WO28" s="579"/>
      <c r="WP28" s="580">
        <f>WO28/WM28</f>
        <v>0</v>
      </c>
      <c r="WQ28" s="508">
        <f>'Proy 2022 vs 2019'!DN27*WT$4</f>
        <v>14810.691599999998</v>
      </c>
      <c r="WR28" s="508">
        <f>'Proy 2022 vs 2019'!DO27*WT$4</f>
        <v>14070.157019999997</v>
      </c>
      <c r="WS28" s="579"/>
      <c r="WT28" s="580">
        <f>WS28/WQ28</f>
        <v>0</v>
      </c>
      <c r="WU28" s="508">
        <f>'Proy 2022 vs 2019'!DN27*WX$4</f>
        <v>14810.691599999998</v>
      </c>
      <c r="WV28" s="508">
        <f>'Proy 2022 vs 2019'!DO27*WX$4</f>
        <v>14070.157019999997</v>
      </c>
      <c r="WW28" s="579"/>
      <c r="WX28" s="580">
        <f>WW28/WU28</f>
        <v>0</v>
      </c>
      <c r="WY28" s="508">
        <f>'Proy 2022 vs 2019'!DN27*XB$4</f>
        <v>14810.691599999998</v>
      </c>
      <c r="WZ28" s="508">
        <f>'Proy 2022 vs 2019'!DO27*XB$4</f>
        <v>14070.157019999997</v>
      </c>
      <c r="XA28" s="579"/>
      <c r="XB28" s="580">
        <f>XA28/WY28</f>
        <v>0</v>
      </c>
      <c r="XC28" s="508">
        <f>'Proy 2022 vs 2019'!DN27*XF$4</f>
        <v>17279.140200000002</v>
      </c>
      <c r="XD28" s="508">
        <f>'Proy 2022 vs 2019'!DO27*XF$4</f>
        <v>16415.18319</v>
      </c>
      <c r="XE28" s="579"/>
      <c r="XF28" s="580">
        <f>XE28/XC28</f>
        <v>0</v>
      </c>
      <c r="XG28" s="508">
        <f>'Proy 2022 vs 2019'!DN27*XJ$4</f>
        <v>19747.588799999998</v>
      </c>
      <c r="XH28" s="508">
        <f>'Proy 2022 vs 2019'!DO27*XJ$4</f>
        <v>18760.209359999997</v>
      </c>
      <c r="XI28" s="579"/>
      <c r="XJ28" s="580">
        <f>XI28/XG28</f>
        <v>0</v>
      </c>
      <c r="XK28" s="508">
        <f>'Proy 2022 vs 2019'!DN27*XN$4</f>
        <v>27152.934599999997</v>
      </c>
      <c r="XL28" s="508">
        <f>'Proy 2022 vs 2019'!DO27*XN$4</f>
        <v>25795.287869999996</v>
      </c>
      <c r="XM28" s="579"/>
      <c r="XN28" s="580">
        <f>XM28/XK28</f>
        <v>0</v>
      </c>
      <c r="XO28" s="494">
        <f>WM28+WQ28+WU28+WY28+XC28+XG28+XK28</f>
        <v>123422.42999999998</v>
      </c>
      <c r="XP28" s="489">
        <f>WN28+WR28+WV28+WZ28+XD28+XH28+XL28</f>
        <v>117251.30849999998</v>
      </c>
      <c r="XQ28" s="643">
        <f>WO28+WS28+WW28+XA28+XE28+XI28+XM28</f>
        <v>0</v>
      </c>
      <c r="XR28" s="639">
        <f>XQ28/XO28</f>
        <v>0</v>
      </c>
      <c r="XS28" s="508">
        <f>'Proy 2022 vs 2019'!DS27*XV$4</f>
        <v>14461.035599999999</v>
      </c>
      <c r="XT28" s="508">
        <f>'Proy 2022 vs 2019'!DT27*XV$4</f>
        <v>13737.983819999999</v>
      </c>
      <c r="XU28" s="579"/>
      <c r="XV28" s="580">
        <f>XU28/XS28</f>
        <v>0</v>
      </c>
      <c r="XW28" s="508">
        <f>'Proy 2022 vs 2019'!DS27*XZ$4</f>
        <v>14461.035599999999</v>
      </c>
      <c r="XX28" s="508">
        <f>'Proy 2022 vs 2019'!DT27*XZ$4</f>
        <v>13737.983819999999</v>
      </c>
      <c r="XY28" s="579"/>
      <c r="XZ28" s="580">
        <f>XY28/XW28</f>
        <v>0</v>
      </c>
      <c r="YA28" s="508">
        <f>'Proy 2022 vs 2019'!DS27*YD$4</f>
        <v>14461.035599999999</v>
      </c>
      <c r="YB28" s="508">
        <f>'Proy 2022 vs 2019'!DT27*YD$4</f>
        <v>13737.983819999999</v>
      </c>
      <c r="YC28" s="579"/>
      <c r="YD28" s="580">
        <f>YC28/YA28</f>
        <v>0</v>
      </c>
      <c r="YE28" s="508">
        <f>'Proy 2022 vs 2019'!DS27*YH$4</f>
        <v>14461.035599999999</v>
      </c>
      <c r="YF28" s="508">
        <f>'Proy 2022 vs 2019'!DT27*YH$4</f>
        <v>13737.983819999999</v>
      </c>
      <c r="YG28" s="579"/>
      <c r="YH28" s="580">
        <f>YG28/YE28</f>
        <v>0</v>
      </c>
      <c r="YI28" s="508">
        <f>'Proy 2022 vs 2019'!DS27*YL$4</f>
        <v>16871.208200000001</v>
      </c>
      <c r="YJ28" s="508">
        <f>'Proy 2022 vs 2019'!DT27*YL$4</f>
        <v>16027.647790000001</v>
      </c>
      <c r="YK28" s="579"/>
      <c r="YL28" s="580">
        <f>YK28/YI28</f>
        <v>0</v>
      </c>
      <c r="YM28" s="508">
        <f>'Proy 2022 vs 2019'!DS27*YP$4</f>
        <v>19281.380800000003</v>
      </c>
      <c r="YN28" s="508">
        <f>'Proy 2022 vs 2019'!DT27*YP$4</f>
        <v>18317.311760000001</v>
      </c>
      <c r="YO28" s="579"/>
      <c r="YP28" s="580">
        <f>YO28/YM28</f>
        <v>0</v>
      </c>
      <c r="YQ28" s="508">
        <f>'Proy 2022 vs 2019'!DS27*YT$4</f>
        <v>26511.8986</v>
      </c>
      <c r="YR28" s="508">
        <f>'Proy 2022 vs 2019'!DT27*YT$4</f>
        <v>25186.303670000001</v>
      </c>
      <c r="YS28" s="579"/>
      <c r="YT28" s="580">
        <f>YS28/YQ28</f>
        <v>0</v>
      </c>
      <c r="YU28" s="494">
        <f>XS28+XW28+YA28+YE28+YI28+YM28+YQ28</f>
        <v>120508.63</v>
      </c>
      <c r="YV28" s="489">
        <f>XT28+XX28+YB28+YF28+YJ28+YN28+YR28</f>
        <v>114483.1985</v>
      </c>
      <c r="YW28" s="648">
        <f>XU28+XY28+YC28+YG28+YK28+YO28+YS28</f>
        <v>0</v>
      </c>
      <c r="YX28" s="639">
        <f>YW28/YU28</f>
        <v>0</v>
      </c>
      <c r="YY28" s="710">
        <f>'Proy 2022 vs 2019'!EC27*ZB$4</f>
        <v>16578.676800000001</v>
      </c>
      <c r="YZ28" s="710">
        <f>'Proy 2022 vs 2019'!ED27*ZB$4</f>
        <v>14755.022352000002</v>
      </c>
      <c r="ZA28" s="613"/>
      <c r="ZB28" s="580">
        <f>ZA28/YY28</f>
        <v>0</v>
      </c>
      <c r="ZC28" s="508">
        <f>'Proy 2022 vs 2019'!EC27*ZF$4</f>
        <v>16578.676800000001</v>
      </c>
      <c r="ZD28" s="508">
        <f>'Proy 2022 vs 2019'!ED27*ZF$4</f>
        <v>14755.022352000002</v>
      </c>
      <c r="ZE28" s="613"/>
      <c r="ZF28" s="580">
        <f>ZE28/ZC28</f>
        <v>0</v>
      </c>
      <c r="ZG28" s="508">
        <f>'Proy 2022 vs 2019'!EC27*ZJ$4</f>
        <v>16578.676800000001</v>
      </c>
      <c r="ZH28" s="508">
        <f>'Proy 2022 vs 2019'!ED27*ZJ$4</f>
        <v>14755.022352000002</v>
      </c>
      <c r="ZI28" s="613"/>
      <c r="ZJ28" s="580">
        <f>ZI28/ZG28</f>
        <v>0</v>
      </c>
      <c r="ZK28" s="508">
        <f>'Proy 2022 vs 2019'!EC27*ZN$4</f>
        <v>16578.676800000001</v>
      </c>
      <c r="ZL28" s="508">
        <f>'Proy 2022 vs 2019'!ED27*ZN$4</f>
        <v>14755.022352000002</v>
      </c>
      <c r="ZM28" s="613"/>
      <c r="ZN28" s="580">
        <f>ZM28/ZK28</f>
        <v>0</v>
      </c>
      <c r="ZO28" s="508">
        <f>'Proy 2022 vs 2019'!EC27*ZR$4</f>
        <v>19341.789600000004</v>
      </c>
      <c r="ZP28" s="508">
        <f>'Proy 2022 vs 2019'!ED27*ZR$4</f>
        <v>17214.192744000004</v>
      </c>
      <c r="ZQ28" s="613"/>
      <c r="ZR28" s="580">
        <f>ZQ28/ZO28</f>
        <v>0</v>
      </c>
      <c r="ZS28" s="508">
        <f>'Proy 2022 vs 2019'!EC27*ZV$4</f>
        <v>22104.902400000003</v>
      </c>
      <c r="ZT28" s="508">
        <f>'Proy 2022 vs 2019'!ED27*ZV$4</f>
        <v>19673.363136000004</v>
      </c>
      <c r="ZU28" s="613"/>
      <c r="ZV28" s="580">
        <f>ZU28/ZS28</f>
        <v>0</v>
      </c>
      <c r="ZW28" s="508">
        <f>'Proy 2022 vs 2019'!EC27*ZZ$4</f>
        <v>30394.240800000003</v>
      </c>
      <c r="ZX28" s="508">
        <f>'Proy 2022 vs 2019'!ED27*ZZ$4</f>
        <v>27050.874312000004</v>
      </c>
      <c r="ZY28" s="613"/>
      <c r="ZZ28" s="580">
        <f>ZY28/ZW28</f>
        <v>0</v>
      </c>
      <c r="AAA28" s="494">
        <f>YY28+ZC28+ZG28+ZK28+ZO28+ZS28+ZW28</f>
        <v>138155.64000000001</v>
      </c>
      <c r="AAB28" s="489">
        <f>YZ28+ZD28+ZH28+ZL28+ZP28+ZT28+ZX28</f>
        <v>122958.51960000001</v>
      </c>
      <c r="AAC28" s="607">
        <f>ZA28+ZE28+ZI28+ZM28+ZQ28+ZU28+ZY28</f>
        <v>0</v>
      </c>
      <c r="AAD28" s="590">
        <f>AAC28/AAA28</f>
        <v>0</v>
      </c>
      <c r="AAE28" s="508">
        <f>'Proy 2022 vs 2019'!EH27*AAH$4</f>
        <v>20690.572799999998</v>
      </c>
      <c r="AAF28" s="508">
        <f>'Proy 2022 vs 2019'!EI27*AAH$4</f>
        <v>18414.609791999999</v>
      </c>
      <c r="AAG28" s="579"/>
      <c r="AAH28" s="580">
        <f>AAG28/AAE28</f>
        <v>0</v>
      </c>
      <c r="AAI28" s="508">
        <f>'Proy 2022 vs 2019'!EH27*AAL$4</f>
        <v>20690.572799999998</v>
      </c>
      <c r="AAJ28" s="508">
        <f>'Proy 2022 vs 2019'!EI27*AAL$4</f>
        <v>18414.609791999999</v>
      </c>
      <c r="AAK28" s="579"/>
      <c r="AAL28" s="580">
        <f>AAK28/AAI28</f>
        <v>0</v>
      </c>
      <c r="AAM28" s="508">
        <f>'Proy 2022 vs 2019'!EH27*AAP$4</f>
        <v>20690.572799999998</v>
      </c>
      <c r="AAN28" s="508">
        <f>'Proy 2022 vs 2019'!EI27*AAP$4</f>
        <v>18414.609791999999</v>
      </c>
      <c r="AAO28" s="579"/>
      <c r="AAP28" s="580">
        <f>AAO28/AAM28</f>
        <v>0</v>
      </c>
      <c r="AAQ28" s="508">
        <f>'Proy 2022 vs 2019'!EH27*AAT$4</f>
        <v>20690.572799999998</v>
      </c>
      <c r="AAR28" s="508">
        <f>'Proy 2022 vs 2019'!EI27*AAT$4</f>
        <v>18414.609791999999</v>
      </c>
      <c r="AAS28" s="579"/>
      <c r="AAT28" s="580">
        <f>AAS28/AAQ28</f>
        <v>0</v>
      </c>
      <c r="AAU28" s="508">
        <f>'Proy 2022 vs 2019'!EH27*AAX$4</f>
        <v>24139.001600000003</v>
      </c>
      <c r="AAV28" s="508">
        <f>'Proy 2022 vs 2019'!EI27*AAX$4</f>
        <v>21483.711424000001</v>
      </c>
      <c r="AAW28" s="579"/>
      <c r="AAX28" s="580">
        <f>AAW28/AAU28</f>
        <v>0</v>
      </c>
      <c r="AAY28" s="508">
        <f>'Proy 2022 vs 2019'!EH27*ABB$4</f>
        <v>27587.430400000001</v>
      </c>
      <c r="AAZ28" s="508">
        <f>'Proy 2022 vs 2019'!EI27*ABB$4</f>
        <v>24552.813056000003</v>
      </c>
      <c r="ABA28" s="579"/>
      <c r="ABB28" s="580">
        <f>ABA28/AAY28</f>
        <v>0</v>
      </c>
      <c r="ABC28" s="508">
        <f>'Proy 2022 vs 2019'!EH27*ABF$4</f>
        <v>37932.716800000002</v>
      </c>
      <c r="ABD28" s="508">
        <f>'Proy 2022 vs 2019'!EI27*ABF$4</f>
        <v>33760.117952000001</v>
      </c>
      <c r="ABE28" s="579"/>
      <c r="ABF28" s="580">
        <f>ABE28/ABC28</f>
        <v>0</v>
      </c>
      <c r="ABG28" s="494">
        <f>AAE28+AAI28+AAM28+AAQ28+AAU28+AAY28+ABC28</f>
        <v>172421.44</v>
      </c>
      <c r="ABH28" s="489">
        <f>AAF28+AAJ28+AAN28+AAR28+AAV28+AAZ28+ABD28</f>
        <v>153455.08159999998</v>
      </c>
      <c r="ABI28" s="608">
        <f>AAG28+AAK28+AAO28+AAS28+AAW28+ABA28+ABE28</f>
        <v>0</v>
      </c>
      <c r="ABJ28" s="590">
        <f>ABI28/ABG28</f>
        <v>0</v>
      </c>
      <c r="ABK28" s="508">
        <f>'Proy 2022 vs 2019'!EM27*ABN$4</f>
        <v>17564.603999999999</v>
      </c>
      <c r="ABL28" s="508">
        <f>'Proy 2022 vs 2019'!EN27*ABN$4</f>
        <v>14402.975280000001</v>
      </c>
      <c r="ABM28" s="579"/>
      <c r="ABN28" s="580">
        <f>ABM28/ABK28</f>
        <v>0</v>
      </c>
      <c r="ABO28" s="508">
        <f>'Proy 2022 vs 2019'!EM27*ABR$4</f>
        <v>17564.603999999999</v>
      </c>
      <c r="ABP28" s="508">
        <f>'Proy 2022 vs 2019'!EN27*ABR$4</f>
        <v>14402.975280000001</v>
      </c>
      <c r="ABQ28" s="579"/>
      <c r="ABR28" s="580">
        <f>ABQ28/ABO28</f>
        <v>0</v>
      </c>
      <c r="ABS28" s="508">
        <f>'Proy 2022 vs 2019'!EM27*ABV$4</f>
        <v>17564.603999999999</v>
      </c>
      <c r="ABT28" s="508">
        <f>'Proy 2022 vs 2019'!EN27*ABV$4</f>
        <v>14402.975280000001</v>
      </c>
      <c r="ABU28" s="579"/>
      <c r="ABV28" s="580">
        <f>ABU28/ABS28</f>
        <v>0</v>
      </c>
      <c r="ABW28" s="508">
        <f>'Proy 2022 vs 2019'!EM27*ABZ$4</f>
        <v>17564.603999999999</v>
      </c>
      <c r="ABX28" s="508">
        <f>'Proy 2022 vs 2019'!EN27*ABZ$4</f>
        <v>14402.975280000001</v>
      </c>
      <c r="ABY28" s="579"/>
      <c r="ABZ28" s="580">
        <f>ABY28/ABW28</f>
        <v>0</v>
      </c>
      <c r="ACA28" s="508">
        <f>'Proy 2022 vs 2019'!EM27*ACD$4</f>
        <v>20492.038000000004</v>
      </c>
      <c r="ACB28" s="508">
        <f>'Proy 2022 vs 2019'!EN27*ACD$4</f>
        <v>16803.471160000005</v>
      </c>
      <c r="ACC28" s="579"/>
      <c r="ACD28" s="580">
        <f>ACC28/ACA28</f>
        <v>0</v>
      </c>
      <c r="ACE28" s="508">
        <f>'Proy 2022 vs 2019'!EM27*ACH$4</f>
        <v>23419.472000000002</v>
      </c>
      <c r="ACF28" s="508">
        <f>'Proy 2022 vs 2019'!EN27*ACH$4</f>
        <v>19203.967040000003</v>
      </c>
      <c r="ACG28" s="579"/>
      <c r="ACH28" s="580">
        <f>ACG28/ACE28</f>
        <v>0</v>
      </c>
      <c r="ACI28" s="508">
        <f>'Proy 2022 vs 2019'!EM27*ACL$4</f>
        <v>32201.774000000001</v>
      </c>
      <c r="ACJ28" s="508">
        <f>'Proy 2022 vs 2019'!EN27*ACL$4</f>
        <v>26405.454680000003</v>
      </c>
      <c r="ACK28" s="579"/>
      <c r="ACL28" s="580">
        <f>ACK28/ACI28</f>
        <v>0</v>
      </c>
      <c r="ACM28" s="494">
        <f>ABK28+ABO28+ABS28+ABW28+ACA28+ACE28+ACI28</f>
        <v>146371.70000000001</v>
      </c>
      <c r="ACN28" s="489">
        <f>ABL28+ABP28+ABT28+ABX28+ACB28+ACF28+ACJ28</f>
        <v>120024.79400000002</v>
      </c>
      <c r="ACO28" s="608">
        <f>ABM28+ABQ28+ABU28+ABY28+ACC28+ACG28+ACK28</f>
        <v>0</v>
      </c>
      <c r="ACP28" s="590">
        <f>ACO28/ACM28</f>
        <v>0</v>
      </c>
      <c r="ACQ28" s="508">
        <f>'Proy 2022 vs 2019'!ER27*ACT$4</f>
        <v>20292.201599999997</v>
      </c>
      <c r="ACR28" s="508">
        <f>'Proy 2022 vs 2019'!ES27*ACT$4</f>
        <v>16639.605311999996</v>
      </c>
      <c r="ACS28" s="579"/>
      <c r="ACT28" s="580">
        <f>ACS28/ACQ28</f>
        <v>0</v>
      </c>
      <c r="ACU28" s="508">
        <f>'Proy 2022 vs 2019'!ER27*ACX$4</f>
        <v>20292.201599999997</v>
      </c>
      <c r="ACV28" s="508">
        <f>'Proy 2022 vs 2019'!ES27*ACX$4</f>
        <v>16639.605311999996</v>
      </c>
      <c r="ACW28" s="579"/>
      <c r="ACX28" s="580">
        <f>ACW28/ACU28</f>
        <v>0</v>
      </c>
      <c r="ACY28" s="508">
        <f>'Proy 2022 vs 2019'!ER27*ADB$4</f>
        <v>20292.201599999997</v>
      </c>
      <c r="ACZ28" s="508">
        <f>'Proy 2022 vs 2019'!ES27*ADB$4</f>
        <v>16639.605311999996</v>
      </c>
      <c r="ADA28" s="579"/>
      <c r="ADB28" s="580">
        <f>ADA28/ACY28</f>
        <v>0</v>
      </c>
      <c r="ADC28" s="508">
        <f>'Proy 2022 vs 2019'!ER27*ADF$4</f>
        <v>20292.201599999997</v>
      </c>
      <c r="ADD28" s="508">
        <f>'Proy 2022 vs 2019'!ES27*ADF$4</f>
        <v>16639.605311999996</v>
      </c>
      <c r="ADE28" s="579"/>
      <c r="ADF28" s="580">
        <f>ADE28/ADC28</f>
        <v>0</v>
      </c>
      <c r="ADG28" s="508">
        <f>'Proy 2022 vs 2019'!ER27*ADJ$4</f>
        <v>23674.235200000003</v>
      </c>
      <c r="ADH28" s="508">
        <f>'Proy 2022 vs 2019'!ES27*ADJ$4</f>
        <v>19412.872863999997</v>
      </c>
      <c r="ADI28" s="579"/>
      <c r="ADJ28" s="580">
        <f>ADI28/ADG28</f>
        <v>0</v>
      </c>
      <c r="ADK28" s="508">
        <f>'Proy 2022 vs 2019'!ER27*ADN$4</f>
        <v>27056.268799999998</v>
      </c>
      <c r="ADL28" s="508">
        <f>'Proy 2022 vs 2019'!ES27*ADN$4</f>
        <v>22186.140415999998</v>
      </c>
      <c r="ADM28" s="579"/>
      <c r="ADN28" s="580">
        <f>ADM28/ADK28</f>
        <v>0</v>
      </c>
      <c r="ADO28" s="508">
        <f>'Proy 2022 vs 2019'!ER27*ADR$4</f>
        <v>37202.369599999998</v>
      </c>
      <c r="ADP28" s="508">
        <f>'Proy 2022 vs 2019'!ES27*ADR$4</f>
        <v>30505.943071999995</v>
      </c>
      <c r="ADQ28" s="579"/>
      <c r="ADR28" s="580">
        <f>ADQ28/ADO28</f>
        <v>0</v>
      </c>
      <c r="ADS28" s="494">
        <f>ACQ28+ACU28+ACY28+ADC28+ADG28+ADK28+ADO28</f>
        <v>169101.68</v>
      </c>
      <c r="ADT28" s="489">
        <f>ACR28+ACV28+ACZ28+ADD28+ADH28+ADL28+ADP28</f>
        <v>138663.37759999995</v>
      </c>
      <c r="ADU28" s="589">
        <f>ACS28+ACW28+ADA28+ADE28+ADI28+ADM28+ADQ28</f>
        <v>0</v>
      </c>
      <c r="ADV28" s="590">
        <f>ADU28/ADS28</f>
        <v>0</v>
      </c>
      <c r="ADW28" s="508">
        <f>'Proy 2022 vs 2019'!EW27*ADZ$4</f>
        <v>17202.789599999996</v>
      </c>
      <c r="ADX28" s="508">
        <f>'Proy 2022 vs 2019'!EX27*ADZ$4</f>
        <v>14106.287471999998</v>
      </c>
      <c r="ADY28" s="579"/>
      <c r="ADZ28" s="580">
        <f>ADY28/ADW28</f>
        <v>0</v>
      </c>
      <c r="AEA28" s="508">
        <f>'Proy 2022 vs 2019'!EW27*AED$4</f>
        <v>17202.789599999996</v>
      </c>
      <c r="AEB28" s="508">
        <f>'Proy 2022 vs 2019'!EX27*AED$4</f>
        <v>14106.287471999998</v>
      </c>
      <c r="AEC28" s="579"/>
      <c r="AED28" s="580">
        <f>AEC28/AEA28</f>
        <v>0</v>
      </c>
      <c r="AEE28" s="508">
        <f>'Proy 2022 vs 2019'!EW27*AEH$4</f>
        <v>17202.789599999996</v>
      </c>
      <c r="AEF28" s="508">
        <f>'Proy 2022 vs 2019'!EX27*AEH$4</f>
        <v>14106.287471999998</v>
      </c>
      <c r="AEG28" s="579"/>
      <c r="AEH28" s="580">
        <f>AEG28/AEE28</f>
        <v>0</v>
      </c>
      <c r="AEI28" s="508">
        <f>'Proy 2022 vs 2019'!EW27*AEL$4</f>
        <v>17202.789599999996</v>
      </c>
      <c r="AEJ28" s="508">
        <f>'Proy 2022 vs 2019'!EX27*AEL$4</f>
        <v>14106.287471999998</v>
      </c>
      <c r="AEK28" s="579"/>
      <c r="AEL28" s="580">
        <f>AEK28/AEI28</f>
        <v>0</v>
      </c>
      <c r="AEM28" s="508">
        <f>'Proy 2022 vs 2019'!EW27*AEP$4</f>
        <v>20069.921200000001</v>
      </c>
      <c r="AEN28" s="508">
        <f>'Proy 2022 vs 2019'!EX27*AEP$4</f>
        <v>16457.335384000002</v>
      </c>
      <c r="AEO28" s="579"/>
      <c r="AEP28" s="580">
        <f>AEO28/AEM28</f>
        <v>0</v>
      </c>
      <c r="AEQ28" s="508">
        <f>'Proy 2022 vs 2019'!EW27*AET$4</f>
        <v>22937.052799999998</v>
      </c>
      <c r="AER28" s="508">
        <f>'Proy 2022 vs 2019'!EX27*AET$4</f>
        <v>18808.383296</v>
      </c>
      <c r="AES28" s="579"/>
      <c r="AET28" s="580">
        <f>AES28/AEQ28</f>
        <v>0</v>
      </c>
      <c r="AEU28" s="508">
        <f>'Proy 2022 vs 2019'!EW27*AEX$4</f>
        <v>31538.447599999996</v>
      </c>
      <c r="AEV28" s="508">
        <f>'Proy 2022 vs 2019'!EX27*AEX$4</f>
        <v>25861.527031999998</v>
      </c>
      <c r="AEW28" s="579"/>
      <c r="AEX28" s="580">
        <f>AEW28/AEU28</f>
        <v>0</v>
      </c>
      <c r="AEY28" s="494">
        <f>ADW28+AEA28+AEE28+AEI28+AEM28+AEQ28+AEU28</f>
        <v>143356.57999999996</v>
      </c>
      <c r="AEZ28" s="489">
        <f>ADX28+AEB28+AEF28+AEJ28+AEN28+AER28+AEV28</f>
        <v>117552.39559999999</v>
      </c>
      <c r="AFA28" s="589">
        <f>ADY28+AEC28+AEG28+AEK28+AEO28+AES28+AEW28</f>
        <v>0</v>
      </c>
      <c r="AFB28" s="590">
        <f>AFA28/AEY28</f>
        <v>0</v>
      </c>
      <c r="AFC28" s="508">
        <f>'Proy 2022 vs 2019'!FG27*AFF$4</f>
        <v>19626.6672</v>
      </c>
      <c r="AFD28" s="508">
        <f>'Proy 2022 vs 2019'!FH27*AFF$4</f>
        <v>18056.533823999998</v>
      </c>
      <c r="AFE28" s="613"/>
      <c r="AFF28" s="580">
        <f>AFE28/AFC28</f>
        <v>0</v>
      </c>
      <c r="AFG28" s="508">
        <f>'Proy 2022 vs 2019'!FG27*AFJ$4</f>
        <v>19626.6672</v>
      </c>
      <c r="AFH28" s="508">
        <f>'Proy 2022 vs 2019'!FH27*AFJ$4</f>
        <v>18056.533823999998</v>
      </c>
      <c r="AFI28" s="579"/>
      <c r="AFJ28" s="580">
        <f>AFI28/AFG28</f>
        <v>0</v>
      </c>
      <c r="AFK28" s="508">
        <f>'Proy 2022 vs 2019'!FG27*AFN$4</f>
        <v>19626.6672</v>
      </c>
      <c r="AFL28" s="508">
        <f>'Proy 2022 vs 2019'!FH27*AFN$4</f>
        <v>18056.533823999998</v>
      </c>
      <c r="AFM28" s="579"/>
      <c r="AFN28" s="580">
        <f>AFM28/AFK28</f>
        <v>0</v>
      </c>
      <c r="AFO28" s="508">
        <f>'Proy 2022 vs 2019'!FG27*AFR$4</f>
        <v>19626.6672</v>
      </c>
      <c r="AFP28" s="508">
        <f>'Proy 2022 vs 2019'!FH27*AFR$4</f>
        <v>18056.533823999998</v>
      </c>
      <c r="AFQ28" s="579"/>
      <c r="AFR28" s="580">
        <f>AFQ28/AFO28</f>
        <v>0</v>
      </c>
      <c r="AFS28" s="508">
        <f>'Proy 2022 vs 2019'!FG27*AFV$4</f>
        <v>22897.778400000003</v>
      </c>
      <c r="AFT28" s="508">
        <f>'Proy 2022 vs 2019'!FH27*AFV$4</f>
        <v>21065.956128000002</v>
      </c>
      <c r="AFU28" s="579"/>
      <c r="AFV28" s="580">
        <f>AFU28/AFS28</f>
        <v>0</v>
      </c>
      <c r="AFW28" s="508">
        <f>'Proy 2022 vs 2019'!FG27*AFZ$4</f>
        <v>26168.889599999999</v>
      </c>
      <c r="AFX28" s="508">
        <f>'Proy 2022 vs 2019'!FH27*AFZ$4</f>
        <v>24075.378432000001</v>
      </c>
      <c r="AFY28" s="579"/>
      <c r="AFZ28" s="580">
        <f>AFY28/AFW28</f>
        <v>0</v>
      </c>
      <c r="AGA28" s="508">
        <f>'Proy 2022 vs 2019'!FG27*AGD$4</f>
        <v>35982.2232</v>
      </c>
      <c r="AGB28" s="508">
        <f>'Proy 2022 vs 2019'!FH27*AGD$4</f>
        <v>33103.645343999997</v>
      </c>
      <c r="AGC28" s="579"/>
      <c r="AGD28" s="580">
        <f>AGC28/AGA28</f>
        <v>0</v>
      </c>
      <c r="AGE28" s="494">
        <f>AFC28+AFG28+AFK28+AFO28+AFS28+AFW28+AGA28</f>
        <v>163555.56</v>
      </c>
      <c r="AGF28" s="489">
        <f>AFD28+AFH28+AFL28+AFP28+AFT28+AFX28+AGB28</f>
        <v>150471.1152</v>
      </c>
      <c r="AGG28" s="637">
        <f>AFE28+AFI28+AFM28+AFQ28+AFU28+AFY28+AGC28</f>
        <v>0</v>
      </c>
      <c r="AGH28" s="639">
        <f>AGG28/AGE28</f>
        <v>0</v>
      </c>
      <c r="AGI28" s="508">
        <f>'Proy 2022 vs 2019'!FL27*AGL$4</f>
        <v>21120.034800000001</v>
      </c>
      <c r="AGJ28" s="508">
        <f>'Proy 2022 vs 2019'!FM27*AGL$4</f>
        <v>19430.432016000002</v>
      </c>
      <c r="AGK28" s="579"/>
      <c r="AGL28" s="580">
        <f>AGK28/AGI28</f>
        <v>0</v>
      </c>
      <c r="AGM28" s="508">
        <f>'Proy 2022 vs 2019'!FL27*AGP$4</f>
        <v>21120.034800000001</v>
      </c>
      <c r="AGN28" s="508">
        <f>'Proy 2022 vs 2019'!FM27*AGP$4</f>
        <v>19430.432016000002</v>
      </c>
      <c r="AGO28" s="579"/>
      <c r="AGP28" s="580">
        <f>AGO28/AGM28</f>
        <v>0</v>
      </c>
      <c r="AGQ28" s="508">
        <f>'Proy 2022 vs 2019'!FL27*AGT$4</f>
        <v>21120.034800000001</v>
      </c>
      <c r="AGR28" s="508">
        <f>'Proy 2022 vs 2019'!FM27*AGT$4</f>
        <v>19430.432016000002</v>
      </c>
      <c r="AGS28" s="579"/>
      <c r="AGT28" s="580">
        <f>AGS28/AGQ28</f>
        <v>0</v>
      </c>
      <c r="AGU28" s="508">
        <f>'Proy 2022 vs 2019'!FL27*AGX$4</f>
        <v>21120.034800000001</v>
      </c>
      <c r="AGV28" s="508">
        <f>'Proy 2022 vs 2019'!FM27*AGX$4</f>
        <v>19430.432016000002</v>
      </c>
      <c r="AGW28" s="579"/>
      <c r="AGX28" s="580">
        <f>AGW28/AGU28</f>
        <v>0</v>
      </c>
      <c r="AGY28" s="508">
        <f>'Proy 2022 vs 2019'!FL27*AHB$4</f>
        <v>24640.040600000004</v>
      </c>
      <c r="AGZ28" s="508">
        <f>'Proy 2022 vs 2019'!FM27*AHB$4</f>
        <v>22668.837352000002</v>
      </c>
      <c r="AHA28" s="579"/>
      <c r="AHB28" s="580">
        <f>AHA28/AGY28</f>
        <v>0</v>
      </c>
      <c r="AHC28" s="508">
        <f>'Proy 2022 vs 2019'!FL27*AHF$4</f>
        <v>28160.046400000003</v>
      </c>
      <c r="AHD28" s="508">
        <f>'Proy 2022 vs 2019'!FM27*AHF$4</f>
        <v>25907.242688000002</v>
      </c>
      <c r="AHE28" s="579"/>
      <c r="AHF28" s="580">
        <f>AHE28/AHC28</f>
        <v>0</v>
      </c>
      <c r="AHG28" s="508">
        <f>'Proy 2022 vs 2019'!FL27*AHJ$4</f>
        <v>38720.063800000004</v>
      </c>
      <c r="AHH28" s="508">
        <f>'Proy 2022 vs 2019'!FM27*AHJ$4</f>
        <v>35622.458696000002</v>
      </c>
      <c r="AHI28" s="579"/>
      <c r="AHJ28" s="580">
        <f>AHI28/AHG28</f>
        <v>0</v>
      </c>
      <c r="AHK28" s="494">
        <f>AGI28+AGM28+AGQ28+AGU28+AGY28+AHC28+AHG28</f>
        <v>176000.29</v>
      </c>
      <c r="AHL28" s="489">
        <f>AGJ28+AGN28+AGR28+AGV28+AGZ28+AHD28+AHH28</f>
        <v>161920.26680000001</v>
      </c>
      <c r="AHM28" s="643">
        <f>AGK28+AGO28+AGS28+AGW28+AHA28+AHE28+AHI28</f>
        <v>0</v>
      </c>
      <c r="AHN28" s="639">
        <f>AHM28/AHK28</f>
        <v>0</v>
      </c>
      <c r="AHO28" s="508">
        <f>'Proy 2022 vs 2019'!FQ27*AHR$4</f>
        <v>20836.075199999999</v>
      </c>
      <c r="AHP28" s="508">
        <f>'Proy 2022 vs 2019'!FR27*AHR$4</f>
        <v>19169.189183999999</v>
      </c>
      <c r="AHQ28" s="579"/>
      <c r="AHR28" s="580">
        <f>AHQ28/AHO28</f>
        <v>0</v>
      </c>
      <c r="AHS28" s="508">
        <f>'Proy 2022 vs 2019'!FQ27*AHV$4</f>
        <v>20836.075199999999</v>
      </c>
      <c r="AHT28" s="508">
        <f>'Proy 2022 vs 2019'!FR27*AHV$4</f>
        <v>19169.189183999999</v>
      </c>
      <c r="AHU28" s="579"/>
      <c r="AHV28" s="580">
        <f>AHU28/AHS28</f>
        <v>0</v>
      </c>
      <c r="AHW28" s="508">
        <f>'Proy 2022 vs 2019'!FQ27*AHZ$4</f>
        <v>20836.075199999999</v>
      </c>
      <c r="AHX28" s="508">
        <f>'Proy 2022 vs 2019'!FR27*AHZ$4</f>
        <v>19169.189183999999</v>
      </c>
      <c r="AHY28" s="579"/>
      <c r="AHZ28" s="580">
        <f>AHY28/AHW28</f>
        <v>0</v>
      </c>
      <c r="AIA28" s="508">
        <f>'Proy 2022 vs 2019'!FQ27*AID$4</f>
        <v>20836.075199999999</v>
      </c>
      <c r="AIB28" s="508">
        <f>'Proy 2022 vs 2019'!FR27*AID$4</f>
        <v>19169.189183999999</v>
      </c>
      <c r="AIC28" s="579"/>
      <c r="AID28" s="580">
        <f>AIC28/AIA28</f>
        <v>0</v>
      </c>
      <c r="AIE28" s="508">
        <f>'Proy 2022 vs 2019'!FQ27*AIH$4</f>
        <v>24308.754400000002</v>
      </c>
      <c r="AIF28" s="508">
        <f>'Proy 2022 vs 2019'!FR27*AIH$4</f>
        <v>22364.054048000002</v>
      </c>
      <c r="AIG28" s="579"/>
      <c r="AIH28" s="580">
        <f>AIG28/AIE28</f>
        <v>0</v>
      </c>
      <c r="AII28" s="508">
        <f>'Proy 2022 vs 2019'!FQ27*AIL$4</f>
        <v>27781.4336</v>
      </c>
      <c r="AIJ28" s="508">
        <f>'Proy 2022 vs 2019'!FR27*AIL$4</f>
        <v>25558.918912000001</v>
      </c>
      <c r="AIK28" s="579"/>
      <c r="AIL28" s="580">
        <f>AIK28/AII28</f>
        <v>0</v>
      </c>
      <c r="AIM28" s="508">
        <f>'Proy 2022 vs 2019'!FQ27*AIP$4</f>
        <v>38199.4712</v>
      </c>
      <c r="AIN28" s="508">
        <f>'Proy 2022 vs 2019'!FR27*AIP$4</f>
        <v>35143.513504000002</v>
      </c>
      <c r="AIO28" s="579"/>
      <c r="AIP28" s="580">
        <f>AIO28/AIM28</f>
        <v>0</v>
      </c>
      <c r="AIQ28" s="494">
        <f>AHO28+AHS28+AHW28+AIA28+AIE28+AII28+AIM28</f>
        <v>173633.96</v>
      </c>
      <c r="AIR28" s="489">
        <f>AHP28+AHT28+AHX28+AIB28+AIF28+AIJ28+AIN28</f>
        <v>159743.2432</v>
      </c>
      <c r="AIS28" s="643">
        <f>AHQ28+AHU28+AHY28+AIC28+AIG28+AIK28+AIO28</f>
        <v>0</v>
      </c>
      <c r="AIT28" s="639">
        <f>AIS28/AIQ28</f>
        <v>0</v>
      </c>
      <c r="AIU28" s="508">
        <f>'Proy 2022 vs 2019'!FV27*AIX$4</f>
        <v>19166.854800000001</v>
      </c>
      <c r="AIV28" s="508">
        <f>'Proy 2022 vs 2019'!FW27*AIX$4</f>
        <v>17633.506416</v>
      </c>
      <c r="AIW28" s="579"/>
      <c r="AIX28" s="580">
        <f>AIW28/AIU28</f>
        <v>0</v>
      </c>
      <c r="AIY28" s="508">
        <f>'Proy 2022 vs 2019'!FV27*AJB$4</f>
        <v>19166.854800000001</v>
      </c>
      <c r="AIZ28" s="508">
        <f>'Proy 2022 vs 2019'!FW27*AJB$4</f>
        <v>17633.506416</v>
      </c>
      <c r="AJA28" s="579"/>
      <c r="AJB28" s="580">
        <f>AJA28/AIY28</f>
        <v>0</v>
      </c>
      <c r="AJC28" s="508">
        <f>'Proy 2022 vs 2019'!FV27*AJF$4</f>
        <v>19166.854800000001</v>
      </c>
      <c r="AJD28" s="508">
        <f>'Proy 2022 vs 2019'!FW27*AJF$4</f>
        <v>17633.506416</v>
      </c>
      <c r="AJE28" s="579"/>
      <c r="AJF28" s="580">
        <f>AJE28/AJC28</f>
        <v>0</v>
      </c>
      <c r="AJG28" s="508">
        <f>'Proy 2022 vs 2019'!FV27*AJJ$4</f>
        <v>19166.854800000001</v>
      </c>
      <c r="AJH28" s="508">
        <f>'Proy 2022 vs 2019'!FW27*AJJ$4</f>
        <v>17633.506416</v>
      </c>
      <c r="AJI28" s="579"/>
      <c r="AJJ28" s="580">
        <f>AJI28/AJG28</f>
        <v>0</v>
      </c>
      <c r="AJK28" s="508">
        <f>'Proy 2022 vs 2019'!FV27*AJN$4</f>
        <v>22361.330600000005</v>
      </c>
      <c r="AJL28" s="508">
        <f>'Proy 2022 vs 2019'!FW27*AJN$4</f>
        <v>20572.424152000003</v>
      </c>
      <c r="AJM28" s="579"/>
      <c r="AJN28" s="580">
        <f>AJM28/AJK28</f>
        <v>0</v>
      </c>
      <c r="AJO28" s="508">
        <f>'Proy 2022 vs 2019'!FV27*AJR$4</f>
        <v>25555.806400000001</v>
      </c>
      <c r="AJP28" s="508">
        <f>'Proy 2022 vs 2019'!FW27*AJR$4</f>
        <v>23511.341888000003</v>
      </c>
      <c r="AJQ28" s="579"/>
      <c r="AJR28" s="580">
        <f>AJQ28/AJO28</f>
        <v>0</v>
      </c>
      <c r="AJS28" s="508">
        <f>'Proy 2022 vs 2019'!FV27*AJV$4</f>
        <v>35139.233800000002</v>
      </c>
      <c r="AJT28" s="508">
        <f>'Proy 2022 vs 2019'!FW27*AJV$4</f>
        <v>32328.095096000001</v>
      </c>
      <c r="AJU28" s="579"/>
      <c r="AJV28" s="580">
        <f>AJU28/AJS28</f>
        <v>0</v>
      </c>
      <c r="AJW28" s="494">
        <f>AIU28+AIY28+AJC28+AJG28+AJK28+AJO28+AJS28</f>
        <v>159723.79</v>
      </c>
      <c r="AJX28" s="489">
        <f>AIV28+AIZ28+AJD28+AJH28+AJL28+AJP28+AJT28</f>
        <v>146945.88680000001</v>
      </c>
      <c r="AJY28" s="648">
        <f>AIW28+AJA28+AJE28+AJI28+AJM28+AJQ28+AJU28</f>
        <v>0</v>
      </c>
      <c r="AJZ28" s="639">
        <f>AJY28/AJW28</f>
        <v>0</v>
      </c>
      <c r="AKA28" s="508"/>
      <c r="AKB28" s="508"/>
      <c r="AKC28" s="613"/>
      <c r="AKD28" s="580" t="e">
        <f>AKC28/AKA28</f>
        <v>#DIV/0!</v>
      </c>
      <c r="AKE28" s="508">
        <v>15615.736799999999</v>
      </c>
      <c r="AKF28" s="508">
        <v>15928.051535999999</v>
      </c>
      <c r="AKG28" s="579"/>
      <c r="AKH28" s="580">
        <f>AKG28/AKE28</f>
        <v>0</v>
      </c>
      <c r="AKI28" s="508">
        <v>15615.736799999999</v>
      </c>
      <c r="AKJ28" s="508">
        <v>15928.051535999999</v>
      </c>
      <c r="AKK28" s="579"/>
      <c r="AKL28" s="580">
        <f>AKK28/AKI28</f>
        <v>0</v>
      </c>
      <c r="AKM28" s="508">
        <v>15615.736799999999</v>
      </c>
      <c r="AKN28" s="508">
        <v>15928.051535999999</v>
      </c>
      <c r="AKO28" s="579"/>
      <c r="AKP28" s="580">
        <f>AKO28/AKM28</f>
        <v>0</v>
      </c>
      <c r="AKQ28" s="508">
        <v>18218.359600000003</v>
      </c>
      <c r="AKR28" s="508">
        <v>18582.726792000001</v>
      </c>
      <c r="AKS28" s="579"/>
      <c r="AKT28" s="580">
        <f>AKS28/AKQ28</f>
        <v>0</v>
      </c>
      <c r="AKU28" s="508">
        <v>20820.982400000001</v>
      </c>
      <c r="AKV28" s="508">
        <v>21237.402048</v>
      </c>
      <c r="AKW28" s="579"/>
      <c r="AKX28" s="580">
        <f>AKW28/AKU28</f>
        <v>0</v>
      </c>
      <c r="AKY28" s="508">
        <v>28628.8508</v>
      </c>
      <c r="AKZ28" s="508">
        <v>29201.427815999999</v>
      </c>
      <c r="ALA28" s="579"/>
      <c r="ALB28" s="580">
        <f>ALA28/AKY28</f>
        <v>0</v>
      </c>
      <c r="ALC28" s="494">
        <f>AKA28+AKE28+AKI28+AKM28+AKQ28+AKU28+AKY28</f>
        <v>114515.4032</v>
      </c>
      <c r="ALD28" s="489">
        <f>AKB28+AKF28+AKJ28+AKN28+AKR28+AKV28+AKZ28</f>
        <v>116805.711264</v>
      </c>
      <c r="ALE28" s="670">
        <f>AKC28+AKG28+AKK28+AKO28+AKS28+AKW28+ALA28</f>
        <v>0</v>
      </c>
      <c r="ALF28" s="663">
        <f>ALE28/ALC28</f>
        <v>0</v>
      </c>
      <c r="ALG28" s="508">
        <v>14896.461599999999</v>
      </c>
      <c r="ALH28" s="508">
        <v>15194.390831999999</v>
      </c>
      <c r="ALI28" s="579"/>
      <c r="ALJ28" s="580">
        <f>ALI28/ALG28</f>
        <v>0</v>
      </c>
      <c r="ALK28" s="508">
        <v>14896.461599999999</v>
      </c>
      <c r="ALL28" s="508">
        <v>15194.390831999999</v>
      </c>
      <c r="ALM28" s="579"/>
      <c r="ALN28" s="580">
        <f>ALM28/ALK28</f>
        <v>0</v>
      </c>
      <c r="ALO28" s="508">
        <v>14896.461599999999</v>
      </c>
      <c r="ALP28" s="508">
        <v>15194.390831999999</v>
      </c>
      <c r="ALQ28" s="579"/>
      <c r="ALR28" s="580">
        <f>ALQ28/ALO28</f>
        <v>0</v>
      </c>
      <c r="ALS28" s="508">
        <v>14896.461599999999</v>
      </c>
      <c r="ALT28" s="508">
        <v>15194.390831999999</v>
      </c>
      <c r="ALU28" s="579"/>
      <c r="ALV28" s="580">
        <f>ALU28/ALS28</f>
        <v>0</v>
      </c>
      <c r="ALW28" s="508">
        <v>17379.2052</v>
      </c>
      <c r="ALX28" s="508">
        <v>17726.789304000002</v>
      </c>
      <c r="ALY28" s="579"/>
      <c r="ALZ28" s="580">
        <f>ALY28/ALW28</f>
        <v>0</v>
      </c>
      <c r="AMA28" s="508">
        <v>19861.948799999998</v>
      </c>
      <c r="AMB28" s="508">
        <v>20259.187775999999</v>
      </c>
      <c r="AMC28" s="579"/>
      <c r="AMD28" s="580">
        <f>AMC28/AMA28</f>
        <v>0</v>
      </c>
      <c r="AME28" s="508">
        <v>27310.179599999999</v>
      </c>
      <c r="AMF28" s="508">
        <v>27856.383191999998</v>
      </c>
      <c r="AMG28" s="579"/>
      <c r="AMH28" s="580">
        <f>AMG28/AME28</f>
        <v>0</v>
      </c>
      <c r="AMI28" s="494">
        <f>ALG28+ALK28+ALO28+ALS28+ALW28+AMA28+AME28</f>
        <v>124137.18</v>
      </c>
      <c r="AMJ28" s="489">
        <f>ALH28+ALL28+ALP28+ALT28+ALX28+AMB28+AMF28</f>
        <v>126619.92359999999</v>
      </c>
      <c r="AMK28" s="671">
        <f>ALI28+ALM28+ALQ28+ALU28+ALY28+AMC28+AMG28</f>
        <v>0</v>
      </c>
      <c r="AML28" s="663">
        <f>AMK28/AMI28</f>
        <v>0</v>
      </c>
      <c r="AMM28" s="508">
        <v>15562.0128</v>
      </c>
      <c r="AMN28" s="508">
        <v>15873.253056000001</v>
      </c>
      <c r="AMO28" s="579"/>
      <c r="AMP28" s="580">
        <f>AMO28/AMM28</f>
        <v>0</v>
      </c>
      <c r="AMQ28" s="508">
        <v>15562.0128</v>
      </c>
      <c r="AMR28" s="508">
        <v>15873.253056000001</v>
      </c>
      <c r="AMS28" s="579"/>
      <c r="AMT28" s="580">
        <f>AMS28/AMQ28</f>
        <v>0</v>
      </c>
      <c r="AMU28" s="508">
        <v>15562.0128</v>
      </c>
      <c r="AMV28" s="508">
        <v>15873.253056000001</v>
      </c>
      <c r="AMW28" s="579"/>
      <c r="AMX28" s="580">
        <f>AMW28/AMU28</f>
        <v>0</v>
      </c>
      <c r="AMY28" s="508">
        <v>15562.0128</v>
      </c>
      <c r="AMZ28" s="508">
        <v>15873.253056000001</v>
      </c>
      <c r="ANA28" s="579"/>
      <c r="ANB28" s="580">
        <f>ANA28/AMY28</f>
        <v>0</v>
      </c>
      <c r="ANC28" s="508">
        <v>18155.681600000004</v>
      </c>
      <c r="AND28" s="508">
        <v>18518.795232000004</v>
      </c>
      <c r="ANE28" s="579"/>
      <c r="ANF28" s="580">
        <f>ANE28/ANC28</f>
        <v>0</v>
      </c>
      <c r="ANG28" s="508">
        <v>20749.350399999999</v>
      </c>
      <c r="ANH28" s="508">
        <v>21164.337408000003</v>
      </c>
      <c r="ANI28" s="579"/>
      <c r="ANJ28" s="580">
        <f>ANI28/ANG28</f>
        <v>0</v>
      </c>
      <c r="ANK28" s="508">
        <v>28530.356800000001</v>
      </c>
      <c r="ANL28" s="508">
        <v>29100.963936000004</v>
      </c>
      <c r="ANM28" s="579"/>
      <c r="ANN28" s="580">
        <f>ANM28/ANK28</f>
        <v>0</v>
      </c>
      <c r="ANO28" s="494">
        <f>AMM28+AMQ28+AMU28+AMY28+ANC28+ANG28+ANK28</f>
        <v>129683.44</v>
      </c>
      <c r="ANP28" s="489">
        <f>AMN28+AMR28+AMV28+AMZ28+AND28+ANH28+ANL28</f>
        <v>132277.10880000002</v>
      </c>
      <c r="ANQ28" s="671">
        <f>AMO28+AMS28+AMW28+ANA28+ANE28+ANI28+ANM28</f>
        <v>0</v>
      </c>
      <c r="ANR28" s="663">
        <f>ANQ28/ANO28</f>
        <v>0</v>
      </c>
      <c r="ANS28" s="508">
        <f>'Proy 2022 vs 2019'!GU27*ANV$4</f>
        <v>12464.987999999999</v>
      </c>
      <c r="ANT28" s="508">
        <f>'Proy 2022 vs 2019'!GV27*ANV$4</f>
        <v>12340.338119999999</v>
      </c>
      <c r="ANU28" s="579"/>
      <c r="ANV28" s="580">
        <f>ANU28/ANS28</f>
        <v>0</v>
      </c>
      <c r="ANW28" s="508">
        <f>'Proy 2022 vs 2019'!GU27*ANZ$4</f>
        <v>12464.987999999999</v>
      </c>
      <c r="ANX28" s="508">
        <f>'Proy 2022 vs 2019'!GV27*ANZ$4</f>
        <v>12340.338119999999</v>
      </c>
      <c r="ANY28" s="579"/>
      <c r="ANZ28" s="580">
        <f>ANY28/ANW28</f>
        <v>0</v>
      </c>
      <c r="AOA28" s="508">
        <f>'Proy 2022 vs 2019'!GU27*AOD$4</f>
        <v>12464.987999999999</v>
      </c>
      <c r="AOB28" s="508">
        <f>'Proy 2022 vs 2019'!GV27*AOD$4</f>
        <v>12340.338119999999</v>
      </c>
      <c r="AOC28" s="579"/>
      <c r="AOD28" s="580">
        <f>AOC28/AOA28</f>
        <v>0</v>
      </c>
      <c r="AOE28" s="508">
        <f>'Proy 2022 vs 2019'!GU27*AOH$4</f>
        <v>12464.987999999999</v>
      </c>
      <c r="AOF28" s="508">
        <f>'Proy 2022 vs 2019'!GV27*AOH$4</f>
        <v>12340.338119999999</v>
      </c>
      <c r="AOG28" s="579"/>
      <c r="AOH28" s="580">
        <f>AOG28/AOE28</f>
        <v>0</v>
      </c>
      <c r="AOI28" s="508">
        <f>'Proy 2022 vs 2019'!GU27*AOL$4</f>
        <v>14542.486000000001</v>
      </c>
      <c r="AOJ28" s="508">
        <f>'Proy 2022 vs 2019'!GV27*AOL$4</f>
        <v>14397.061140000002</v>
      </c>
      <c r="AOK28" s="579"/>
      <c r="AOL28" s="580">
        <f>AOK28/AOI28</f>
        <v>0</v>
      </c>
      <c r="AOM28" s="508">
        <f>'Proy 2022 vs 2019'!GU27*AOP$4</f>
        <v>16619.984</v>
      </c>
      <c r="AON28" s="508">
        <f>'Proy 2022 vs 2019'!GV27*AOP$4</f>
        <v>16453.784159999999</v>
      </c>
      <c r="AOO28" s="579"/>
      <c r="AOP28" s="580">
        <f>AOO28/AOM28</f>
        <v>0</v>
      </c>
      <c r="AOQ28" s="508">
        <f>'Proy 2022 vs 2019'!GU27*AOT$4</f>
        <v>22852.477999999999</v>
      </c>
      <c r="AOR28" s="508">
        <f>'Proy 2022 vs 2019'!GV27*AOT$4</f>
        <v>22623.953219999999</v>
      </c>
      <c r="AOS28" s="579"/>
      <c r="AOT28" s="580">
        <f>AOS28/AOQ28</f>
        <v>0</v>
      </c>
      <c r="AOU28" s="494">
        <f>ANS28+ANW28+AOA28+AOE28+AOI28+AOM28+AOQ28</f>
        <v>103874.9</v>
      </c>
      <c r="AOV28" s="489">
        <f>ANT28+ANX28+AOB28+AOF28+AOJ28+AON28+AOR28</f>
        <v>102836.15099999998</v>
      </c>
      <c r="AOW28" s="662">
        <f>ANU28+ANY28+AOC28+AOG28+AOK28+AOO28+AOS28</f>
        <v>0</v>
      </c>
      <c r="AOX28" s="663">
        <f>AOW28/AOU28</f>
        <v>0</v>
      </c>
      <c r="AOY28" s="508">
        <f>'Proy 2022 vs 2019'!HE27*APB$4</f>
        <v>13815.119999999999</v>
      </c>
      <c r="AOZ28" s="508">
        <f>'Proy 2022 vs 2019'!HF27*APB$4</f>
        <v>13676.968800000001</v>
      </c>
      <c r="APA28" s="613"/>
      <c r="APB28" s="580">
        <f>APA28/AOY28</f>
        <v>0</v>
      </c>
      <c r="APC28" s="508">
        <f>'Proy 2022 vs 2019'!HE27*APF$4</f>
        <v>13815.119999999999</v>
      </c>
      <c r="APD28" s="508">
        <f>'Proy 2022 vs 2019'!HF27*APF$4</f>
        <v>13676.968800000001</v>
      </c>
      <c r="APE28" s="613"/>
      <c r="APF28" s="580">
        <f>APE28/APC28</f>
        <v>0</v>
      </c>
      <c r="APG28" s="508">
        <f>'Proy 2022 vs 2019'!HE27*APJ$4</f>
        <v>13815.119999999999</v>
      </c>
      <c r="APH28" s="508">
        <f>'Proy 2022 vs 2019'!HF27*APJ$4</f>
        <v>13676.968800000001</v>
      </c>
      <c r="API28" s="613"/>
      <c r="APJ28" s="580">
        <f>API28/APG28</f>
        <v>0</v>
      </c>
      <c r="APK28" s="508">
        <f>'Proy 2022 vs 2019'!HE27*APN$4</f>
        <v>13815.119999999999</v>
      </c>
      <c r="APL28" s="508">
        <f>'Proy 2022 vs 2019'!HF27*APN$4</f>
        <v>13676.968800000001</v>
      </c>
      <c r="APM28" s="613"/>
      <c r="APN28" s="580">
        <f>APM28/APK28</f>
        <v>0</v>
      </c>
      <c r="APO28" s="508">
        <f>'Proy 2022 vs 2019'!HE27*APR$4</f>
        <v>16117.640000000001</v>
      </c>
      <c r="APP28" s="508">
        <f>'Proy 2022 vs 2019'!HF27*APR$4</f>
        <v>15956.463600000003</v>
      </c>
      <c r="APQ28" s="613"/>
      <c r="APR28" s="580">
        <f>APQ28/APO28</f>
        <v>0</v>
      </c>
      <c r="APS28" s="508">
        <f>'Proy 2022 vs 2019'!HE27*APV$4</f>
        <v>18420.16</v>
      </c>
      <c r="APT28" s="508">
        <f>'Proy 2022 vs 2019'!HF27*APV$4</f>
        <v>18235.9584</v>
      </c>
      <c r="APU28" s="613"/>
      <c r="APV28" s="580">
        <f>APU28/APS28</f>
        <v>0</v>
      </c>
      <c r="APW28" s="508">
        <f>'Proy 2022 vs 2019'!HE27*APZ$4</f>
        <v>25327.72</v>
      </c>
      <c r="APX28" s="508">
        <f>'Proy 2022 vs 2019'!HF27*APZ$4</f>
        <v>25074.442800000001</v>
      </c>
      <c r="APY28" s="613"/>
      <c r="APZ28" s="580">
        <f>APY28/APW28</f>
        <v>0</v>
      </c>
      <c r="AQA28" s="494">
        <f>AOY28+APC28+APG28+APK28+APO28+APS28+APW28</f>
        <v>115126</v>
      </c>
      <c r="AQB28" s="489">
        <f>AOZ28+APD28+APH28+APL28+APP28+APT28+APX28</f>
        <v>113974.74</v>
      </c>
      <c r="AQC28" s="607">
        <f>APA28+APE28+API28+APM28+APQ28+APU28+APY28</f>
        <v>0</v>
      </c>
      <c r="AQD28" s="590">
        <f>AQC28/AQA28</f>
        <v>0</v>
      </c>
      <c r="AQE28" s="508">
        <f>'Proy 2022 vs 2019'!HJ27*AQH$4</f>
        <v>12284.9028</v>
      </c>
      <c r="AQF28" s="508">
        <f>'Proy 2022 vs 2019'!HK27*AQH$4</f>
        <v>12162.053771999999</v>
      </c>
      <c r="AQG28" s="579"/>
      <c r="AQH28" s="580">
        <f>AQG28/AQE28</f>
        <v>0</v>
      </c>
      <c r="AQI28" s="508">
        <f>'Proy 2022 vs 2019'!HJ27*AQL$4</f>
        <v>12284.9028</v>
      </c>
      <c r="AQJ28" s="508">
        <f>'Proy 2022 vs 2019'!HK27*AQL$4</f>
        <v>12162.053771999999</v>
      </c>
      <c r="AQK28" s="579"/>
      <c r="AQL28" s="580">
        <f>AQK28/AQI28</f>
        <v>0</v>
      </c>
      <c r="AQM28" s="508">
        <f>'Proy 2022 vs 2019'!HJ27*AQP$4</f>
        <v>12284.9028</v>
      </c>
      <c r="AQN28" s="508">
        <f>'Proy 2022 vs 2019'!HK27*AQP$4</f>
        <v>12162.053771999999</v>
      </c>
      <c r="AQO28" s="579"/>
      <c r="AQP28" s="580">
        <f>AQO28/AQM28</f>
        <v>0</v>
      </c>
      <c r="AQQ28" s="508">
        <f>'Proy 2022 vs 2019'!HJ27*AQT$4</f>
        <v>12284.9028</v>
      </c>
      <c r="AQR28" s="508">
        <f>'Proy 2022 vs 2019'!HK27*AQT$4</f>
        <v>12162.053771999999</v>
      </c>
      <c r="AQS28" s="579"/>
      <c r="AQT28" s="580">
        <f>AQS28/AQQ28</f>
        <v>0</v>
      </c>
      <c r="AQU28" s="508">
        <f>'Proy 2022 vs 2019'!HJ27*AQX$4</f>
        <v>14332.386600000002</v>
      </c>
      <c r="AQV28" s="508">
        <f>'Proy 2022 vs 2019'!HK27*AQX$4</f>
        <v>14189.062734000001</v>
      </c>
      <c r="AQW28" s="579"/>
      <c r="AQX28" s="580">
        <f>AQW28/AQU28</f>
        <v>0</v>
      </c>
      <c r="AQY28" s="508">
        <f>'Proy 2022 vs 2019'!HJ27*ARB$4</f>
        <v>16379.870400000002</v>
      </c>
      <c r="AQZ28" s="508">
        <f>'Proy 2022 vs 2019'!HK27*ARB$4</f>
        <v>16216.071695999999</v>
      </c>
      <c r="ARA28" s="579"/>
      <c r="ARB28" s="580">
        <f>ARA28/AQY28</f>
        <v>0</v>
      </c>
      <c r="ARC28" s="508">
        <f>'Proy 2022 vs 2019'!HJ27*ARF$4</f>
        <v>22522.321800000002</v>
      </c>
      <c r="ARD28" s="508">
        <f>'Proy 2022 vs 2019'!HK27*ARF$4</f>
        <v>22297.098581999999</v>
      </c>
      <c r="ARE28" s="579"/>
      <c r="ARF28" s="580">
        <f>ARE28/ARC28</f>
        <v>0</v>
      </c>
      <c r="ARG28" s="494">
        <f>AQE28+AQI28+AQM28+AQQ28+AQU28+AQY28+ARC28</f>
        <v>102374.19</v>
      </c>
      <c r="ARH28" s="489">
        <f>AQF28+AQJ28+AQN28+AQR28+AQV28+AQZ28+ARD28</f>
        <v>101350.44810000001</v>
      </c>
      <c r="ARI28" s="608">
        <f>AQG28+AQK28+AQO28+AQS28+AQW28+ARA28+ARE28</f>
        <v>0</v>
      </c>
      <c r="ARJ28" s="590">
        <f>ARI28/ARG28</f>
        <v>0</v>
      </c>
      <c r="ARK28" s="508">
        <f>'Proy 2022 vs 2019'!HO27*ARN$4</f>
        <v>14616.252</v>
      </c>
      <c r="ARL28" s="508">
        <f>'Proy 2022 vs 2019'!HP27*ARN$4</f>
        <v>14470.089479999999</v>
      </c>
      <c r="ARM28" s="579"/>
      <c r="ARN28" s="580">
        <f>ARM28/ARK28</f>
        <v>0</v>
      </c>
      <c r="ARO28" s="508">
        <f>'Proy 2022 vs 2019'!HO27*ARR$4</f>
        <v>14616.252</v>
      </c>
      <c r="ARP28" s="508">
        <f>'Proy 2022 vs 2019'!HP27*ARR$4</f>
        <v>14470.089479999999</v>
      </c>
      <c r="ARQ28" s="579"/>
      <c r="ARR28" s="580">
        <f>ARQ28/ARO28</f>
        <v>0</v>
      </c>
      <c r="ARS28" s="508">
        <f>'Proy 2022 vs 2019'!HO27*ARV$4</f>
        <v>14616.252</v>
      </c>
      <c r="ART28" s="508">
        <f>'Proy 2022 vs 2019'!HP27*ARV$4</f>
        <v>14470.089479999999</v>
      </c>
      <c r="ARU28" s="579"/>
      <c r="ARV28" s="580">
        <f>ARU28/ARS28</f>
        <v>0</v>
      </c>
      <c r="ARW28" s="508">
        <f>'Proy 2022 vs 2019'!HO27*ARZ$4</f>
        <v>14616.252</v>
      </c>
      <c r="ARX28" s="508">
        <f>'Proy 2022 vs 2019'!HP27*ARZ$4</f>
        <v>14470.089479999999</v>
      </c>
      <c r="ARY28" s="579"/>
      <c r="ARZ28" s="580">
        <f>ARY28/ARW28</f>
        <v>0</v>
      </c>
      <c r="ASA28" s="508">
        <f>'Proy 2022 vs 2019'!HO27*ASD$4</f>
        <v>17052.294000000002</v>
      </c>
      <c r="ASB28" s="508">
        <f>'Proy 2022 vs 2019'!HP27*ASD$4</f>
        <v>16881.771060000003</v>
      </c>
      <c r="ASC28" s="579"/>
      <c r="ASD28" s="580">
        <f>ASC28/ASA28</f>
        <v>0</v>
      </c>
      <c r="ASE28" s="508">
        <f>'Proy 2022 vs 2019'!HO27*ASH$4</f>
        <v>19488.336000000003</v>
      </c>
      <c r="ASF28" s="508">
        <f>'Proy 2022 vs 2019'!HP27*ASH$4</f>
        <v>19293.45264</v>
      </c>
      <c r="ASG28" s="579"/>
      <c r="ASH28" s="580">
        <f>ASG28/ASE28</f>
        <v>0</v>
      </c>
      <c r="ASI28" s="508">
        <f>'Proy 2022 vs 2019'!HO27*ASL$4</f>
        <v>26796.462000000003</v>
      </c>
      <c r="ASJ28" s="508">
        <f>'Proy 2022 vs 2019'!HP27*ASL$4</f>
        <v>26528.497380000001</v>
      </c>
      <c r="ASK28" s="579"/>
      <c r="ASL28" s="580">
        <f>ASK28/ASI28</f>
        <v>0</v>
      </c>
      <c r="ASM28" s="494">
        <f>ARK28+ARO28+ARS28+ARW28+ASA28+ASE28+ASI28</f>
        <v>121802.1</v>
      </c>
      <c r="ASN28" s="489">
        <f>ARL28+ARP28+ART28+ARX28+ASB28+ASF28+ASJ28</f>
        <v>120584.079</v>
      </c>
      <c r="ASO28" s="608">
        <f>ARM28+ARQ28+ARU28+ARY28+ASC28+ASG28+ASK28</f>
        <v>0</v>
      </c>
      <c r="ASP28" s="590">
        <f>ASO28/ASM28</f>
        <v>0</v>
      </c>
      <c r="ASQ28" s="508">
        <f>'Proy 2022 vs 2019'!HT27*AST$4</f>
        <v>13612.2168</v>
      </c>
      <c r="ASR28" s="508">
        <f>'Proy 2022 vs 2019'!HU27*AST$4</f>
        <v>13476.094632</v>
      </c>
      <c r="ASS28" s="579"/>
      <c r="AST28" s="580">
        <f>ASS28/ASQ28</f>
        <v>0</v>
      </c>
      <c r="ASU28" s="508">
        <f>'Proy 2022 vs 2019'!HT27*ASX$4</f>
        <v>13612.2168</v>
      </c>
      <c r="ASV28" s="508">
        <f>'Proy 2022 vs 2019'!HU27*ASX$4</f>
        <v>13476.094632</v>
      </c>
      <c r="ASW28" s="579"/>
      <c r="ASX28" s="580">
        <f>ASW28/ASU28</f>
        <v>0</v>
      </c>
      <c r="ASY28" s="508">
        <f>'Proy 2022 vs 2019'!HT27*ATB$4</f>
        <v>13612.2168</v>
      </c>
      <c r="ASZ28" s="508">
        <f>'Proy 2022 vs 2019'!HU27*ATB$4</f>
        <v>13476.094632</v>
      </c>
      <c r="ATA28" s="579"/>
      <c r="ATB28" s="580">
        <f>ATA28/ASY28</f>
        <v>0</v>
      </c>
      <c r="ATC28" s="508">
        <f>'Proy 2022 vs 2019'!HT27*ATF$4</f>
        <v>13612.2168</v>
      </c>
      <c r="ATD28" s="508">
        <f>'Proy 2022 vs 2019'!HU27*ATF$4</f>
        <v>13476.094632</v>
      </c>
      <c r="ATE28" s="579"/>
      <c r="ATF28" s="580">
        <f>ATE28/ATC28</f>
        <v>0</v>
      </c>
      <c r="ATG28" s="508">
        <f>'Proy 2022 vs 2019'!HT27*ATJ$4</f>
        <v>15880.919600000001</v>
      </c>
      <c r="ATH28" s="508">
        <f>'Proy 2022 vs 2019'!HU27*ATJ$4</f>
        <v>15722.110404000001</v>
      </c>
      <c r="ATI28" s="579"/>
      <c r="ATJ28" s="580">
        <f>ATI28/ATG28</f>
        <v>0</v>
      </c>
      <c r="ATK28" s="508">
        <f>'Proy 2022 vs 2019'!HT27*ATN$4</f>
        <v>18149.6224</v>
      </c>
      <c r="ATL28" s="508">
        <f>'Proy 2022 vs 2019'!HU27*ATN$4</f>
        <v>17968.126176000002</v>
      </c>
      <c r="ATM28" s="579"/>
      <c r="ATN28" s="580">
        <f>ATM28/ATK28</f>
        <v>0</v>
      </c>
      <c r="ATO28" s="508">
        <f>'Proy 2022 vs 2019'!HT27*ATR$4</f>
        <v>24955.730800000001</v>
      </c>
      <c r="ATP28" s="508">
        <f>'Proy 2022 vs 2019'!HU27*ATR$4</f>
        <v>24706.173492000002</v>
      </c>
      <c r="ATQ28" s="579"/>
      <c r="ATR28" s="580">
        <f>ATQ28/ATO28</f>
        <v>0</v>
      </c>
      <c r="ATS28" s="494">
        <f>ASQ28+ASU28+ASY28+ATC28+ATG28+ATK28+ATO28</f>
        <v>113435.14</v>
      </c>
      <c r="ATT28" s="489">
        <f>ASR28+ASV28+ASZ28+ATD28+ATH28+ATL28+ATP28</f>
        <v>112300.78860000001</v>
      </c>
      <c r="ATU28" s="589">
        <f>ASS28+ASW28+ATA28+ATE28+ATI28+ATM28+ATQ28</f>
        <v>0</v>
      </c>
      <c r="ATV28" s="590">
        <f>ATU28/ATS28</f>
        <v>0</v>
      </c>
      <c r="ATW28" s="508">
        <f>'Proy 2022 vs 2019'!HY27*ATZ$4</f>
        <v>15480.400799999999</v>
      </c>
      <c r="ATX28" s="508">
        <f>'Proy 2022 vs 2019'!HZ27*ATZ$4</f>
        <v>15325.596791999998</v>
      </c>
      <c r="ATY28" s="579"/>
      <c r="ATZ28" s="580">
        <f>ATY28/ATW28</f>
        <v>0</v>
      </c>
      <c r="AUA28" s="508">
        <f>'Proy 2022 vs 2019'!HY27*AUD$4</f>
        <v>15480.400799999999</v>
      </c>
      <c r="AUB28" s="508">
        <f>'Proy 2022 vs 2019'!HZ27*AUD$4</f>
        <v>15325.596791999998</v>
      </c>
      <c r="AUC28" s="579"/>
      <c r="AUD28" s="580">
        <f>AUC28/AUA28</f>
        <v>0</v>
      </c>
      <c r="AUE28" s="508">
        <f>'Proy 2022 vs 2019'!HY27*AUH$4</f>
        <v>15480.400799999999</v>
      </c>
      <c r="AUF28" s="508">
        <f>'Proy 2022 vs 2019'!HZ27*AUH$4</f>
        <v>15325.596791999998</v>
      </c>
      <c r="AUG28" s="579"/>
      <c r="AUH28" s="580">
        <f>AUG28/AUE28</f>
        <v>0</v>
      </c>
      <c r="AUI28" s="508">
        <f>'Proy 2022 vs 2019'!HY27*AUL$4</f>
        <v>15480.400799999999</v>
      </c>
      <c r="AUJ28" s="508">
        <f>'Proy 2022 vs 2019'!HZ27*AUL$4</f>
        <v>15325.596791999998</v>
      </c>
      <c r="AUK28" s="579"/>
      <c r="AUL28" s="580">
        <f>AUK28/AUI28</f>
        <v>0</v>
      </c>
      <c r="AUM28" s="508">
        <f>'Proy 2022 vs 2019'!HY27*AUP$4</f>
        <v>18060.4676</v>
      </c>
      <c r="AUN28" s="508">
        <f>'Proy 2022 vs 2019'!HZ27*AUP$4</f>
        <v>17879.862924000001</v>
      </c>
      <c r="AUO28" s="579"/>
      <c r="AUP28" s="580">
        <f>AUO28/AUM28</f>
        <v>0</v>
      </c>
      <c r="AUQ28" s="508">
        <f>'Proy 2022 vs 2019'!HY27*AUT$4</f>
        <v>20640.5344</v>
      </c>
      <c r="AUR28" s="508">
        <f>'Proy 2022 vs 2019'!HZ27*AUT$4</f>
        <v>20434.129056000002</v>
      </c>
      <c r="AUS28" s="579"/>
      <c r="AUT28" s="580">
        <f>AUS28/AUQ28</f>
        <v>0</v>
      </c>
      <c r="AUU28" s="508">
        <f>'Proy 2022 vs 2019'!HY27*AUX$4</f>
        <v>28380.734799999998</v>
      </c>
      <c r="AUV28" s="508">
        <f>'Proy 2022 vs 2019'!HZ27*AUX$4</f>
        <v>28096.927452</v>
      </c>
      <c r="AUW28" s="579"/>
      <c r="AUX28" s="580">
        <f>AUW28/AUU28</f>
        <v>0</v>
      </c>
      <c r="AUY28" s="494">
        <f>ATW28+AUA28+AUE28+AUI28+AUM28+AUQ28+AUU28</f>
        <v>129003.34</v>
      </c>
      <c r="AUZ28" s="489">
        <f>ATX28+AUB28+AUF28+AUJ28+AUN28+AUR28+AUV28</f>
        <v>127713.30660000001</v>
      </c>
      <c r="AVA28" s="589">
        <f>ATY28+AUC28+AUG28+AUK28+AUO28+AUS28+AUW28</f>
        <v>0</v>
      </c>
      <c r="AVB28" s="590">
        <f>AVA28/AUY28</f>
        <v>0</v>
      </c>
      <c r="AVC28" s="508">
        <f>'Proy 2022 vs 2019'!IH27*AVF$4</f>
        <v>13180.640399999998</v>
      </c>
      <c r="AVD28" s="508">
        <f>'Proy 2022 vs 2019'!II27*AVF$4</f>
        <v>13444.253208</v>
      </c>
      <c r="AVE28" s="613"/>
      <c r="AVF28" s="580">
        <f>AVE28/AVC28</f>
        <v>0</v>
      </c>
      <c r="AVG28" s="508">
        <f>'Proy 2022 vs 2019'!IH27*AVJ$4</f>
        <v>13180.640399999998</v>
      </c>
      <c r="AVH28" s="508">
        <f>'Proy 2022 vs 2019'!II27*AVJ$4</f>
        <v>13444.253208</v>
      </c>
      <c r="AVI28" s="579"/>
      <c r="AVJ28" s="580">
        <f>AVI28/AVG28</f>
        <v>0</v>
      </c>
      <c r="AVK28" s="508">
        <f>'Proy 2022 vs 2019'!IH27*AVN$4</f>
        <v>13180.640399999998</v>
      </c>
      <c r="AVL28" s="508">
        <f>'Proy 2022 vs 2019'!II27*AVN$4</f>
        <v>13444.253208</v>
      </c>
      <c r="AVM28" s="579"/>
      <c r="AVN28" s="580">
        <f>AVM28/AVK28</f>
        <v>0</v>
      </c>
      <c r="AVO28" s="508">
        <f>'Proy 2022 vs 2019'!IH27*AVR$4</f>
        <v>13180.640399999998</v>
      </c>
      <c r="AVP28" s="508">
        <f>'Proy 2022 vs 2019'!II27*AVR$4</f>
        <v>13444.253208</v>
      </c>
      <c r="AVQ28" s="579"/>
      <c r="AVR28" s="580">
        <f>AVQ28/AVO28</f>
        <v>0</v>
      </c>
      <c r="AVS28" s="508">
        <f>'Proy 2022 vs 2019'!IH27*AVV$4</f>
        <v>15377.413800000002</v>
      </c>
      <c r="AVT28" s="508">
        <f>'Proy 2022 vs 2019'!II27*AVV$4</f>
        <v>15684.962076000002</v>
      </c>
      <c r="AVU28" s="579"/>
      <c r="AVV28" s="580">
        <f>AVU28/AVS28</f>
        <v>0</v>
      </c>
      <c r="AVW28" s="508">
        <f>'Proy 2022 vs 2019'!IH27*AVZ$4</f>
        <v>17574.1872</v>
      </c>
      <c r="AVX28" s="508">
        <f>'Proy 2022 vs 2019'!II27*AVZ$4</f>
        <v>17925.670944000001</v>
      </c>
      <c r="AVY28" s="579"/>
      <c r="AVZ28" s="580">
        <f>AVY28/AVW28</f>
        <v>0</v>
      </c>
      <c r="AWA28" s="508">
        <f>'Proy 2022 vs 2019'!IH27*AWD$4</f>
        <v>24164.507399999999</v>
      </c>
      <c r="AWB28" s="508">
        <f>'Proy 2022 vs 2019'!II27*AWD$4</f>
        <v>24647.797548000002</v>
      </c>
      <c r="AWC28" s="579"/>
      <c r="AWD28" s="580">
        <f>AWC28/AWA28</f>
        <v>0</v>
      </c>
      <c r="AWE28" s="494">
        <f>AVC28+AVG28+AVK28+AVO28+AVS28+AVW28+AWA28</f>
        <v>109838.67</v>
      </c>
      <c r="AWF28" s="489">
        <f>AVD28+AVH28+AVL28+AVP28+AVT28+AVX28+AWB28</f>
        <v>112035.4434</v>
      </c>
      <c r="AWG28" s="670">
        <f>AVE28+AVI28+AVM28+AVQ28+AVU28+AVY28+AWC28</f>
        <v>0</v>
      </c>
      <c r="AWH28" s="663">
        <f>AWG28/AWE28</f>
        <v>0</v>
      </c>
      <c r="AWI28" s="508">
        <f>'Proy 2022 vs 2019'!IM27*AWL$4</f>
        <v>14800.321199999998</v>
      </c>
      <c r="AWJ28" s="508">
        <f>'Proy 2022 vs 2019'!IN27*AWL$4</f>
        <v>15096.327623999998</v>
      </c>
      <c r="AWK28" s="579"/>
      <c r="AWL28" s="580">
        <f>AWK28/AWI28</f>
        <v>0</v>
      </c>
      <c r="AWM28" s="508">
        <f>'Proy 2022 vs 2019'!IM27*AWP$4</f>
        <v>14800.321199999998</v>
      </c>
      <c r="AWN28" s="508">
        <f>'Proy 2022 vs 2019'!IN27*AWP$4</f>
        <v>15096.327623999998</v>
      </c>
      <c r="AWO28" s="579"/>
      <c r="AWP28" s="580">
        <f>AWO28/AWM28</f>
        <v>0</v>
      </c>
      <c r="AWQ28" s="508">
        <f>'Proy 2022 vs 2019'!IM27*AWT$4</f>
        <v>14800.321199999998</v>
      </c>
      <c r="AWR28" s="508">
        <f>'Proy 2022 vs 2019'!IN27*AWT$4</f>
        <v>15096.327623999998</v>
      </c>
      <c r="AWS28" s="579"/>
      <c r="AWT28" s="580">
        <f>AWS28/AWQ28</f>
        <v>0</v>
      </c>
      <c r="AWU28" s="508">
        <f>'Proy 2022 vs 2019'!IM27*AWX$4</f>
        <v>14800.321199999998</v>
      </c>
      <c r="AWV28" s="508">
        <f>'Proy 2022 vs 2019'!IN27*AWX$4</f>
        <v>15096.327623999998</v>
      </c>
      <c r="AWW28" s="579"/>
      <c r="AWX28" s="580">
        <f>AWW28/AWU28</f>
        <v>0</v>
      </c>
      <c r="AWY28" s="508">
        <f>'Proy 2022 vs 2019'!IM27*AXB$4</f>
        <v>17267.041400000002</v>
      </c>
      <c r="AWZ28" s="508">
        <f>'Proy 2022 vs 2019'!IN27*AXB$4</f>
        <v>17612.382228000002</v>
      </c>
      <c r="AXA28" s="579"/>
      <c r="AXB28" s="580">
        <f>AXA28/AWY28</f>
        <v>0</v>
      </c>
      <c r="AXC28" s="508">
        <f>'Proy 2022 vs 2019'!IM27*AXF$4</f>
        <v>19733.761599999998</v>
      </c>
      <c r="AXD28" s="508">
        <f>'Proy 2022 vs 2019'!IN27*AXF$4</f>
        <v>20128.436831999999</v>
      </c>
      <c r="AXE28" s="579"/>
      <c r="AXF28" s="580">
        <f>AXE28/AXC28</f>
        <v>0</v>
      </c>
      <c r="AXG28" s="508">
        <f>'Proy 2022 vs 2019'!IM27*AXJ$4</f>
        <v>27133.922199999997</v>
      </c>
      <c r="AXH28" s="508">
        <f>'Proy 2022 vs 2019'!IN27*AXJ$4</f>
        <v>27676.600643999998</v>
      </c>
      <c r="AXI28" s="579"/>
      <c r="AXJ28" s="580">
        <f>AXI28/AXG28</f>
        <v>0</v>
      </c>
      <c r="AXK28" s="494">
        <f>AWI28+AWM28+AWQ28+AWU28+AWY28+AXC28+AXG28</f>
        <v>123336.01</v>
      </c>
      <c r="AXL28" s="489">
        <f>AWJ28+AWN28+AWR28+AWV28+AWZ28+AXD28+AXH28</f>
        <v>125802.73019999999</v>
      </c>
      <c r="AXM28" s="671">
        <f>AWK28+AWO28+AWS28+AWW28+AXA28+AXE28+AXI28</f>
        <v>0</v>
      </c>
      <c r="AXN28" s="663">
        <f>AXM28/AXK28</f>
        <v>0</v>
      </c>
      <c r="AXO28" s="508">
        <f>'Proy 2022 vs 2019'!IR27*AXR$4</f>
        <v>14153.58</v>
      </c>
      <c r="AXP28" s="508">
        <f>'Proy 2022 vs 2019'!IS27*AXR$4</f>
        <v>14436.651600000001</v>
      </c>
      <c r="AXQ28" s="579"/>
      <c r="AXR28" s="580">
        <f>AXQ28/AXO28</f>
        <v>0</v>
      </c>
      <c r="AXS28" s="508">
        <f>'Proy 2022 vs 2019'!IR27*AXV$4</f>
        <v>14153.58</v>
      </c>
      <c r="AXT28" s="508">
        <f>'Proy 2022 vs 2019'!IS27*AXV$4</f>
        <v>14436.651600000001</v>
      </c>
      <c r="AXU28" s="579"/>
      <c r="AXV28" s="580">
        <f>AXU28/AXS28</f>
        <v>0</v>
      </c>
      <c r="AXW28" s="508">
        <f>'Proy 2022 vs 2019'!IR27*AXZ$4</f>
        <v>14153.58</v>
      </c>
      <c r="AXX28" s="508">
        <f>'Proy 2022 vs 2019'!IS27*AXZ$4</f>
        <v>14436.651600000001</v>
      </c>
      <c r="AXY28" s="579"/>
      <c r="AXZ28" s="580">
        <f>AXY28/AXW28</f>
        <v>0</v>
      </c>
      <c r="AYA28" s="508">
        <f>'Proy 2022 vs 2019'!IR27*AYD$4</f>
        <v>14153.58</v>
      </c>
      <c r="AYB28" s="508">
        <f>'Proy 2022 vs 2019'!IS27*AYD$4</f>
        <v>14436.651600000001</v>
      </c>
      <c r="AYC28" s="579"/>
      <c r="AYD28" s="580">
        <f>AYC28/AYA28</f>
        <v>0</v>
      </c>
      <c r="AYE28" s="508">
        <f>'Proy 2022 vs 2019'!IR27*AYH$4</f>
        <v>16512.510000000002</v>
      </c>
      <c r="AYF28" s="508">
        <f>'Proy 2022 vs 2019'!IS27*AYH$4</f>
        <v>16842.760200000004</v>
      </c>
      <c r="AYG28" s="579"/>
      <c r="AYH28" s="580">
        <f>AYG28/AYE28</f>
        <v>0</v>
      </c>
      <c r="AYI28" s="508">
        <f>'Proy 2022 vs 2019'!IR27*AYL$4</f>
        <v>18871.439999999999</v>
      </c>
      <c r="AYJ28" s="508">
        <f>'Proy 2022 vs 2019'!IS27*AYL$4</f>
        <v>19248.8688</v>
      </c>
      <c r="AYK28" s="579"/>
      <c r="AYL28" s="580">
        <f>AYK28/AYI28</f>
        <v>0</v>
      </c>
      <c r="AYM28" s="508">
        <f>'Proy 2022 vs 2019'!IR27*AYP$4</f>
        <v>25948.23</v>
      </c>
      <c r="AYN28" s="508">
        <f>'Proy 2022 vs 2019'!IS27*AYP$4</f>
        <v>26467.194600000003</v>
      </c>
      <c r="AYO28" s="579"/>
      <c r="AYP28" s="580">
        <f>AYO28/AYM28</f>
        <v>0</v>
      </c>
      <c r="AYQ28" s="494">
        <f>AXO28+AXS28+AXW28+AYA28+AYE28+AYI28+AYM28</f>
        <v>117946.5</v>
      </c>
      <c r="AYR28" s="489">
        <f>AXP28+AXT28+AXX28+AYB28+AYF28+AYJ28+AYN28</f>
        <v>120305.43000000001</v>
      </c>
      <c r="AYS28" s="671">
        <f>AXQ28+AXU28+AXY28+AYC28+AYG28+AYK28+AYO28</f>
        <v>0</v>
      </c>
      <c r="AYT28" s="663">
        <f>AYS28/AYQ28</f>
        <v>0</v>
      </c>
      <c r="AYU28" s="508">
        <f>'Proy 2022 vs 2019'!IW27*AYX$4</f>
        <v>16279.08</v>
      </c>
      <c r="AYV28" s="508">
        <f>'Proy 2022 vs 2019'!IX27*AYX$4</f>
        <v>16604.661599999999</v>
      </c>
      <c r="AYW28" s="579"/>
      <c r="AYX28" s="580">
        <f>AYW28/AYU28</f>
        <v>0</v>
      </c>
      <c r="AYY28" s="508">
        <f>'Proy 2022 vs 2019'!IW27*AZB$4</f>
        <v>16279.08</v>
      </c>
      <c r="AYZ28" s="508">
        <f>'Proy 2022 vs 2019'!IX27*AZB$4</f>
        <v>16604.661599999999</v>
      </c>
      <c r="AZA28" s="579"/>
      <c r="AZB28" s="580">
        <f>AZA28/AYY28</f>
        <v>0</v>
      </c>
      <c r="AZC28" s="508">
        <f>'Proy 2022 vs 2019'!IW27*AZF$4</f>
        <v>16279.08</v>
      </c>
      <c r="AZD28" s="508">
        <f>'Proy 2022 vs 2019'!IX27*AZF$4</f>
        <v>16604.661599999999</v>
      </c>
      <c r="AZE28" s="579"/>
      <c r="AZF28" s="580">
        <f>AZE28/AZC28</f>
        <v>0</v>
      </c>
      <c r="AZG28" s="508">
        <f>'Proy 2022 vs 2019'!IW27*AZJ$4</f>
        <v>16279.08</v>
      </c>
      <c r="AZH28" s="508">
        <f>'Proy 2022 vs 2019'!IX27*AZJ$4</f>
        <v>16604.661599999999</v>
      </c>
      <c r="AZI28" s="579"/>
      <c r="AZJ28" s="580">
        <f>AZI28/AZG28</f>
        <v>0</v>
      </c>
      <c r="AZK28" s="508">
        <f>'Proy 2022 vs 2019'!IW27*AZN$4</f>
        <v>18992.260000000002</v>
      </c>
      <c r="AZL28" s="508">
        <f>'Proy 2022 vs 2019'!IX27*AZN$4</f>
        <v>19372.105200000002</v>
      </c>
      <c r="AZM28" s="579"/>
      <c r="AZN28" s="580">
        <f>AZM28/AZK28</f>
        <v>0</v>
      </c>
      <c r="AZO28" s="508">
        <f>'Proy 2022 vs 2019'!IW27*AZR$4</f>
        <v>21705.439999999999</v>
      </c>
      <c r="AZP28" s="508">
        <f>'Proy 2022 vs 2019'!IX27*AZR$4</f>
        <v>22139.5488</v>
      </c>
      <c r="AZQ28" s="579"/>
      <c r="AZR28" s="580">
        <f>AZQ28/AZO28</f>
        <v>0</v>
      </c>
      <c r="AZS28" s="508">
        <f>'Proy 2022 vs 2019'!IW27*AZV$4</f>
        <v>29844.98</v>
      </c>
      <c r="AZT28" s="508">
        <f>'Proy 2022 vs 2019'!IX27*AZV$4</f>
        <v>30441.8796</v>
      </c>
      <c r="AZU28" s="579"/>
      <c r="AZV28" s="580">
        <f>AZU28/AZS28</f>
        <v>0</v>
      </c>
      <c r="AZW28" s="494">
        <f>AYU28+AYY28+AZC28+AZG28+AZK28+AZO28+AZS28</f>
        <v>135659</v>
      </c>
      <c r="AZX28" s="489">
        <f>AYV28+AYZ28+AZD28+AZH28+AZL28+AZP28+AZT28</f>
        <v>138372.18</v>
      </c>
      <c r="AZY28" s="662">
        <f>AYW28+AZA28+AZE28+AZI28+AZM28+AZQ28+AZU28</f>
        <v>0</v>
      </c>
      <c r="AZZ28" s="663">
        <f>AZY28/AZW28</f>
        <v>0</v>
      </c>
      <c r="BAA28" s="508">
        <f>'Proy 2022 vs 2019'!JG27*BAD$4</f>
        <v>12991.332</v>
      </c>
      <c r="BAB28" s="508">
        <f>'Proy 2022 vs 2019'!JH27*BAD$4</f>
        <v>13121.24532</v>
      </c>
      <c r="BAC28" s="613"/>
      <c r="BAD28" s="580">
        <f>BAC28/BAA28</f>
        <v>0</v>
      </c>
      <c r="BAE28" s="508">
        <f>'Proy 2022 vs 2019'!JG27*BAH$4</f>
        <v>12991.332</v>
      </c>
      <c r="BAF28" s="508">
        <f>'Proy 2022 vs 2019'!JH27*BAH$4</f>
        <v>13121.24532</v>
      </c>
      <c r="BAG28" s="579"/>
      <c r="BAH28" s="580">
        <f>BAG28/BAE28</f>
        <v>0</v>
      </c>
      <c r="BAI28" s="508">
        <f>'Proy 2022 vs 2019'!JG27*BAL$4</f>
        <v>12991.332</v>
      </c>
      <c r="BAJ28" s="508">
        <f>'Proy 2022 vs 2019'!JH27*BAL$4</f>
        <v>13121.24532</v>
      </c>
      <c r="BAK28" s="579"/>
      <c r="BAL28" s="580">
        <f>BAK28/BAI28</f>
        <v>0</v>
      </c>
      <c r="BAM28" s="508">
        <f>'Proy 2022 vs 2019'!JG27*BAP$4</f>
        <v>12991.332</v>
      </c>
      <c r="BAN28" s="508">
        <f>'Proy 2022 vs 2019'!JH27*BAP$4</f>
        <v>13121.24532</v>
      </c>
      <c r="BAO28" s="579"/>
      <c r="BAP28" s="580">
        <f>BAO28/BAM28</f>
        <v>0</v>
      </c>
      <c r="BAQ28" s="508">
        <f>'Proy 2022 vs 2019'!JG27*BAT$4</f>
        <v>15156.554000000002</v>
      </c>
      <c r="BAR28" s="508">
        <f>'Proy 2022 vs 2019'!JH27*BAT$4</f>
        <v>15308.119540000003</v>
      </c>
      <c r="BAS28" s="579"/>
      <c r="BAT28" s="580">
        <f>BAS28/BAQ28</f>
        <v>0</v>
      </c>
      <c r="BAU28" s="508">
        <f>'Proy 2022 vs 2019'!JG27*BAX$4</f>
        <v>17321.776000000002</v>
      </c>
      <c r="BAV28" s="508">
        <f>'Proy 2022 vs 2019'!JH27*BAX$4</f>
        <v>17494.993760000001</v>
      </c>
      <c r="BAW28" s="579"/>
      <c r="BAX28" s="580">
        <f>BAW28/BAU28</f>
        <v>0</v>
      </c>
      <c r="BAY28" s="508">
        <f>'Proy 2022 vs 2019'!JG27*BBB$4</f>
        <v>23817.442000000003</v>
      </c>
      <c r="BAZ28" s="508">
        <f>'Proy 2022 vs 2019'!JH27*BBB$4</f>
        <v>24055.616420000002</v>
      </c>
      <c r="BBA28" s="579"/>
      <c r="BBB28" s="580">
        <f>BBA28/BAY28</f>
        <v>0</v>
      </c>
      <c r="BBC28" s="494">
        <f>BAA28+BAE28+BAI28+BAM28+BAQ28+BAU28+BAY28</f>
        <v>108261.1</v>
      </c>
      <c r="BBD28" s="489">
        <f>BAB28+BAF28+BAJ28+BAN28+BAR28+BAV28+BAZ28</f>
        <v>109343.71100000001</v>
      </c>
      <c r="BBE28" s="637">
        <f>BAC28+BAG28+BAK28+BAO28+BAS28+BAW28+BBA28</f>
        <v>0</v>
      </c>
      <c r="BBF28" s="639">
        <f>BBE28/BBC28</f>
        <v>0</v>
      </c>
      <c r="BBG28" s="508">
        <f>'Proy 2022 vs 2019'!JL27*BBJ$4</f>
        <v>15683.103599999999</v>
      </c>
      <c r="BBH28" s="508">
        <f>'Proy 2022 vs 2019'!JM27*BBJ$4</f>
        <v>15839.934636</v>
      </c>
      <c r="BBI28" s="579"/>
      <c r="BBJ28" s="580">
        <f>BBI28/BBG28</f>
        <v>0</v>
      </c>
      <c r="BBK28" s="508">
        <f>'Proy 2022 vs 2019'!JL27*BBN$4</f>
        <v>15683.103599999999</v>
      </c>
      <c r="BBL28" s="508">
        <f>'Proy 2022 vs 2019'!JM27*BBN$4</f>
        <v>15839.934636</v>
      </c>
      <c r="BBM28" s="579"/>
      <c r="BBN28" s="580">
        <f>BBM28/BBK28</f>
        <v>0</v>
      </c>
      <c r="BBO28" s="508">
        <f>'Proy 2022 vs 2019'!JL27*BBR$4</f>
        <v>15683.103599999999</v>
      </c>
      <c r="BBP28" s="508">
        <f>'Proy 2022 vs 2019'!JM27*BBR$4</f>
        <v>15839.934636</v>
      </c>
      <c r="BBQ28" s="579"/>
      <c r="BBR28" s="580">
        <f>BBQ28/BBO28</f>
        <v>0</v>
      </c>
      <c r="BBS28" s="508">
        <f>'Proy 2022 vs 2019'!JL27*BBV$4</f>
        <v>15683.103599999999</v>
      </c>
      <c r="BBT28" s="508">
        <f>'Proy 2022 vs 2019'!JM27*BBV$4</f>
        <v>15839.934636</v>
      </c>
      <c r="BBU28" s="579"/>
      <c r="BBV28" s="580">
        <f>BBU28/BBS28</f>
        <v>0</v>
      </c>
      <c r="BBW28" s="508">
        <f>'Proy 2022 vs 2019'!JL27*BBZ$4</f>
        <v>18296.9542</v>
      </c>
      <c r="BBX28" s="508">
        <f>'Proy 2022 vs 2019'!JM27*BBZ$4</f>
        <v>18479.923742000003</v>
      </c>
      <c r="BBY28" s="579"/>
      <c r="BBZ28" s="580">
        <f>BBY28/BBW28</f>
        <v>0</v>
      </c>
      <c r="BCA28" s="508">
        <f>'Proy 2022 vs 2019'!JL27*BCD$4</f>
        <v>20910.804800000002</v>
      </c>
      <c r="BCB28" s="508">
        <f>'Proy 2022 vs 2019'!JM27*BCD$4</f>
        <v>21119.912848</v>
      </c>
      <c r="BCC28" s="579"/>
      <c r="BCD28" s="580">
        <f>BCC28/BCA28</f>
        <v>0</v>
      </c>
      <c r="BCE28" s="508">
        <f>'Proy 2022 vs 2019'!JL27*BCH$4</f>
        <v>28752.356599999999</v>
      </c>
      <c r="BCF28" s="508">
        <f>'Proy 2022 vs 2019'!JM27*BCH$4</f>
        <v>29039.880165999999</v>
      </c>
      <c r="BCG28" s="579"/>
      <c r="BCH28" s="580">
        <f>BCG28/BCE28</f>
        <v>0</v>
      </c>
      <c r="BCI28" s="494">
        <f>BBG28+BBK28+BBO28+BBS28+BBW28+BCA28+BCE28</f>
        <v>130692.52999999998</v>
      </c>
      <c r="BCJ28" s="489">
        <f>BBH28+BBL28+BBP28+BBT28+BBX28+BCB28+BCF28</f>
        <v>131999.4553</v>
      </c>
      <c r="BCK28" s="643">
        <f>BBI28+BBM28+BBQ28+BBU28+BBY28+BCC28+BCG28</f>
        <v>0</v>
      </c>
      <c r="BCL28" s="639">
        <f>BCK28/BCI28</f>
        <v>0</v>
      </c>
      <c r="BCM28" s="508">
        <f>'Proy 2022 vs 2019'!JQ27*BCP$4</f>
        <v>17260.207200000001</v>
      </c>
      <c r="BCN28" s="508">
        <f>'Proy 2022 vs 2019'!JR27*BCP$4</f>
        <v>17432.809271999999</v>
      </c>
      <c r="BCO28" s="579"/>
      <c r="BCP28" s="580">
        <f>BCO28/BCM28</f>
        <v>0</v>
      </c>
      <c r="BCQ28" s="508">
        <f>'Proy 2022 vs 2019'!JQ27*BCT$4</f>
        <v>17260.207200000001</v>
      </c>
      <c r="BCR28" s="508">
        <f>'Proy 2022 vs 2019'!JR27*BCT$4</f>
        <v>17432.809271999999</v>
      </c>
      <c r="BCS28" s="579"/>
      <c r="BCT28" s="580">
        <f>BCS28/BCQ28</f>
        <v>0</v>
      </c>
      <c r="BCU28" s="508">
        <f>'Proy 2022 vs 2019'!JQ27*BCX$4</f>
        <v>17260.207200000001</v>
      </c>
      <c r="BCV28" s="508">
        <f>'Proy 2022 vs 2019'!JR27*BCX$4</f>
        <v>17432.809271999999</v>
      </c>
      <c r="BCW28" s="579"/>
      <c r="BCX28" s="580">
        <f>BCW28/BCU28</f>
        <v>0</v>
      </c>
      <c r="BCY28" s="508">
        <f>'Proy 2022 vs 2019'!JQ27*BDB$4</f>
        <v>17260.207200000001</v>
      </c>
      <c r="BCZ28" s="508">
        <f>'Proy 2022 vs 2019'!JR27*BDB$4</f>
        <v>17432.809271999999</v>
      </c>
      <c r="BDA28" s="579"/>
      <c r="BDB28" s="580">
        <f>BDA28/BCY28</f>
        <v>0</v>
      </c>
      <c r="BDC28" s="508">
        <f>'Proy 2022 vs 2019'!JQ27*BDF$4</f>
        <v>20136.9084</v>
      </c>
      <c r="BDD28" s="508">
        <f>'Proy 2022 vs 2019'!JR27*BDF$4</f>
        <v>20338.277484000002</v>
      </c>
      <c r="BDE28" s="579"/>
      <c r="BDF28" s="580">
        <f>BDE28/BDC28</f>
        <v>0</v>
      </c>
      <c r="BDG28" s="508">
        <f>'Proy 2022 vs 2019'!JQ27*BDJ$4</f>
        <v>23013.6096</v>
      </c>
      <c r="BDH28" s="508">
        <f>'Proy 2022 vs 2019'!JR27*BDJ$4</f>
        <v>23243.745696000002</v>
      </c>
      <c r="BDI28" s="579"/>
      <c r="BDJ28" s="580">
        <f>BDI28/BDG28</f>
        <v>0</v>
      </c>
      <c r="BDK28" s="508">
        <f>'Proy 2022 vs 2019'!JQ27*BDN$4</f>
        <v>31643.713199999998</v>
      </c>
      <c r="BDL28" s="508">
        <f>'Proy 2022 vs 2019'!JR27*BDN$4</f>
        <v>31960.150332000001</v>
      </c>
      <c r="BDM28" s="579"/>
      <c r="BDN28" s="580">
        <f>BDM28/BDK28</f>
        <v>0</v>
      </c>
      <c r="BDO28" s="494">
        <f>BCM28+BCQ28+BCU28+BCY28+BDC28+BDG28+BDK28</f>
        <v>143835.06</v>
      </c>
      <c r="BDP28" s="489">
        <f>BCN28+BCR28+BCV28+BCZ28+BDD28+BDH28+BDL28</f>
        <v>145273.4106</v>
      </c>
      <c r="BDQ28" s="643">
        <f>BCO28+BCS28+BCW28+BDA28+BDE28+BDI28+BDM28</f>
        <v>0</v>
      </c>
      <c r="BDR28" s="639">
        <f>BDQ28/BDO28</f>
        <v>0</v>
      </c>
      <c r="BDS28" s="508">
        <f>'Proy 2022 vs 2019'!JV27*BDV$4</f>
        <v>16945.293600000001</v>
      </c>
      <c r="BDT28" s="508">
        <f>'Proy 2022 vs 2019'!JW27*BDV$4</f>
        <v>17114.746535999999</v>
      </c>
      <c r="BDU28" s="579"/>
      <c r="BDV28" s="580">
        <f>BDU28/BDS28</f>
        <v>0</v>
      </c>
      <c r="BDW28" s="508">
        <f>'Proy 2022 vs 2019'!JV27*BDZ$4</f>
        <v>16945.293600000001</v>
      </c>
      <c r="BDX28" s="508">
        <f>'Proy 2022 vs 2019'!JW27*BDZ$4</f>
        <v>17114.746535999999</v>
      </c>
      <c r="BDY28" s="579"/>
      <c r="BDZ28" s="580">
        <f>BDY28/BDW28</f>
        <v>0</v>
      </c>
      <c r="BEA28" s="508">
        <f>'Proy 2022 vs 2019'!JV27*BED$4</f>
        <v>16945.293600000001</v>
      </c>
      <c r="BEB28" s="508">
        <f>'Proy 2022 vs 2019'!JW27*BED$4</f>
        <v>17114.746535999999</v>
      </c>
      <c r="BEC28" s="579"/>
      <c r="BED28" s="580">
        <f>BEC28/BEA28</f>
        <v>0</v>
      </c>
      <c r="BEE28" s="508">
        <v>14507.990400000001</v>
      </c>
      <c r="BEF28" s="508">
        <f>'Proy 2022 vs 2019'!JW27*BEH$4</f>
        <v>17114.746535999999</v>
      </c>
      <c r="BEG28" s="579"/>
      <c r="BEH28" s="580">
        <f>BEG28/BEE28</f>
        <v>0</v>
      </c>
      <c r="BEI28" s="508">
        <f>'Proy 2022 vs 2019'!JV27*BEL$4</f>
        <v>19769.5092</v>
      </c>
      <c r="BEJ28" s="508">
        <f>'Proy 2022 vs 2019'!JW27*BEL$4</f>
        <v>19967.204292000002</v>
      </c>
      <c r="BEK28" s="579"/>
      <c r="BEL28" s="580">
        <f>BEK28/BEI28</f>
        <v>0</v>
      </c>
      <c r="BEM28" s="508">
        <f>'Proy 2022 vs 2019'!JV27*BEP$4</f>
        <v>22593.7248</v>
      </c>
      <c r="BEN28" s="508">
        <f>'Proy 2022 vs 2019'!JW27*BEP$4</f>
        <v>22819.662047999998</v>
      </c>
      <c r="BEO28" s="579"/>
      <c r="BEP28" s="580">
        <f>BEO28/BEM28</f>
        <v>0</v>
      </c>
      <c r="BEQ28" s="508">
        <f>'Proy 2022 vs 2019'!JV27*BET$4</f>
        <v>31066.371599999999</v>
      </c>
      <c r="BER28" s="508">
        <f>'Proy 2022 vs 2019'!JW27*BET$4</f>
        <v>31377.035315999998</v>
      </c>
      <c r="BES28" s="579"/>
      <c r="BET28" s="580">
        <f>BES28/BEQ28</f>
        <v>0</v>
      </c>
      <c r="BEU28" s="494">
        <f>BDS28+BDW28+BEA28+BEE28+BEI28+BEM28+BEQ28</f>
        <v>138773.4768</v>
      </c>
      <c r="BEV28" s="489">
        <f>BDT28+BDX28+BEB28+BEF28+BEJ28+BEN28+BER28</f>
        <v>142622.8878</v>
      </c>
      <c r="BEW28" s="648">
        <f>BDU28+BDY28+BEC28+BEG28+BEK28+BEO28+BES28</f>
        <v>0</v>
      </c>
      <c r="BEX28" s="639">
        <f>BEW28/BEU28</f>
        <v>0</v>
      </c>
      <c r="BEY28" s="508">
        <f>'Proy 2022 vs 2019'!KF27*BFB$4</f>
        <v>23160.339599999999</v>
      </c>
      <c r="BEZ28" s="508">
        <f>'Proy 2022 vs 2019'!KG27*BFB$4</f>
        <v>23391.942995999998</v>
      </c>
      <c r="BFA28" s="613"/>
      <c r="BFB28" s="580">
        <f>BFA28/BEY28</f>
        <v>0</v>
      </c>
      <c r="BFC28" s="508">
        <f>'Proy 2022 vs 2019'!KF27*BFF$4</f>
        <v>23160.339599999999</v>
      </c>
      <c r="BFD28" s="508">
        <f>'Proy 2022 vs 2019'!KG27*BFF$4</f>
        <v>23391.942995999998</v>
      </c>
      <c r="BFE28" s="613"/>
      <c r="BFF28" s="580">
        <f>BFE28/BFC28</f>
        <v>0</v>
      </c>
      <c r="BFG28" s="508">
        <f>'Proy 2022 vs 2019'!KF27*BFJ$4</f>
        <v>23160.339599999999</v>
      </c>
      <c r="BFH28" s="508">
        <f>'Proy 2022 vs 2019'!KG27*BFJ$4</f>
        <v>23391.942995999998</v>
      </c>
      <c r="BFI28" s="613"/>
      <c r="BFJ28" s="580">
        <f>BFI28/BFG28</f>
        <v>0</v>
      </c>
      <c r="BFK28" s="508">
        <f>'Proy 2022 vs 2019'!KF27*BFN$4</f>
        <v>23160.339599999999</v>
      </c>
      <c r="BFL28" s="508">
        <f>'Proy 2022 vs 2019'!KG27*BFN$4</f>
        <v>23391.942995999998</v>
      </c>
      <c r="BFM28" s="613"/>
      <c r="BFN28" s="580">
        <f>BFM28/BFK28</f>
        <v>0</v>
      </c>
      <c r="BFO28" s="508">
        <f>'Proy 2022 vs 2019'!KF27*BFR$4</f>
        <v>27020.396199999999</v>
      </c>
      <c r="BFP28" s="508">
        <f>'Proy 2022 vs 2019'!KG27*BFR$4</f>
        <v>27290.600162000002</v>
      </c>
      <c r="BFQ28" s="613"/>
      <c r="BFR28" s="580">
        <f>BFQ28/BFO28</f>
        <v>0</v>
      </c>
      <c r="BFS28" s="508">
        <f>'Proy 2022 vs 2019'!KF27*BFV$4</f>
        <v>30880.452799999999</v>
      </c>
      <c r="BFT28" s="508">
        <f>'Proy 2022 vs 2019'!KG27*BFV$4</f>
        <v>31189.257328</v>
      </c>
      <c r="BFU28" s="613"/>
      <c r="BFV28" s="580">
        <f>BFU28/BFS28</f>
        <v>0</v>
      </c>
      <c r="BFW28" s="508">
        <f>'Proy 2022 vs 2019'!KF27*BFZ$4</f>
        <v>42460.622599999995</v>
      </c>
      <c r="BFX28" s="508">
        <f>'Proy 2022 vs 2019'!KG27*BFZ$4</f>
        <v>42885.228825999999</v>
      </c>
      <c r="BFY28" s="613"/>
      <c r="BFZ28" s="580">
        <f>BFY28/BFW28</f>
        <v>0</v>
      </c>
      <c r="BGA28" s="494">
        <f>BEY28+BFC28+BFG28+BFK28+BFO28+BFS28+BFW28</f>
        <v>193002.83000000002</v>
      </c>
      <c r="BGB28" s="489">
        <f>BEZ28+BFD28+BFH28+BFL28+BFP28+BFT28+BFX28</f>
        <v>194932.85829999999</v>
      </c>
      <c r="BGC28" s="607">
        <f>BFA28+BFE28+BFI28+BFM28+BFQ28+BFU28+BFY28</f>
        <v>0</v>
      </c>
      <c r="BGD28" s="590">
        <f>BGC28/BGA28</f>
        <v>0</v>
      </c>
      <c r="BGE28" s="508">
        <f>'Proy 2022 vs 2019'!KK27*BGH$4</f>
        <v>27328.565999999999</v>
      </c>
      <c r="BGF28" s="508">
        <f>'Proy 2022 vs 2019'!KL27*BGH$4</f>
        <v>27601.851659999997</v>
      </c>
      <c r="BGG28" s="579"/>
      <c r="BGH28" s="580">
        <f>BGG28/BGE28</f>
        <v>0</v>
      </c>
      <c r="BGI28" s="508">
        <f>'Proy 2022 vs 2019'!KK27*BGL$4</f>
        <v>27328.565999999999</v>
      </c>
      <c r="BGJ28" s="508">
        <f>'Proy 2022 vs 2019'!KL27*BGL$4</f>
        <v>27601.851659999997</v>
      </c>
      <c r="BGK28" s="579"/>
      <c r="BGL28" s="580">
        <f>BGK28/BGI28</f>
        <v>0</v>
      </c>
      <c r="BGM28" s="508">
        <f>'Proy 2022 vs 2019'!KK27*BGP$4</f>
        <v>27328.565999999999</v>
      </c>
      <c r="BGN28" s="508">
        <f>'Proy 2022 vs 2019'!KL27*BGP$4</f>
        <v>27601.851659999997</v>
      </c>
      <c r="BGO28" s="579"/>
      <c r="BGP28" s="580">
        <f>BGO28/BGM28</f>
        <v>0</v>
      </c>
      <c r="BGQ28" s="508">
        <f>'Proy 2022 vs 2019'!KK27*BGT$4</f>
        <v>27328.565999999999</v>
      </c>
      <c r="BGR28" s="508">
        <f>'Proy 2022 vs 2019'!KL27*BGT$4</f>
        <v>27601.851659999997</v>
      </c>
      <c r="BGS28" s="579"/>
      <c r="BGT28" s="580">
        <f>BGS28/BGQ28</f>
        <v>0</v>
      </c>
      <c r="BGU28" s="508">
        <f>'Proy 2022 vs 2019'!KK27*BGX$4</f>
        <v>31883.327000000001</v>
      </c>
      <c r="BGV28" s="508">
        <f>'Proy 2022 vs 2019'!KL27*BGX$4</f>
        <v>32202.16027</v>
      </c>
      <c r="BGW28" s="579"/>
      <c r="BGX28" s="580">
        <f>BGW28/BGU28</f>
        <v>0</v>
      </c>
      <c r="BGY28" s="508">
        <f>'Proy 2022 vs 2019'!KK27*BHB$4</f>
        <v>36438.087999999996</v>
      </c>
      <c r="BGZ28" s="508">
        <f>'Proy 2022 vs 2019'!KL27*BHB$4</f>
        <v>36802.46888</v>
      </c>
      <c r="BHA28" s="579"/>
      <c r="BHB28" s="580">
        <f>BHA28/BGY28</f>
        <v>0</v>
      </c>
      <c r="BHC28" s="508">
        <f>'Proy 2022 vs 2019'!KK27*BHF$4</f>
        <v>50102.370999999999</v>
      </c>
      <c r="BHD28" s="508">
        <f>'Proy 2022 vs 2019'!KL27*BHF$4</f>
        <v>50603.39471</v>
      </c>
      <c r="BHE28" s="579"/>
      <c r="BHF28" s="580">
        <f>BHE28/BHC28</f>
        <v>0</v>
      </c>
      <c r="BHG28" s="494">
        <f>BGE28+BGI28+BGM28+BGQ28+BGU28+BGY28+BHC28</f>
        <v>227738.05</v>
      </c>
      <c r="BHH28" s="489">
        <f>BGF28+BGJ28+BGN28+BGR28+BGV28+BGZ28+BHD28</f>
        <v>230015.43049999999</v>
      </c>
      <c r="BHI28" s="608">
        <f>BGG28+BGK28+BGO28+BGS28+BGW28+BHA28+BHE28</f>
        <v>0</v>
      </c>
      <c r="BHJ28" s="590">
        <f>BHI28/BHG28</f>
        <v>0</v>
      </c>
      <c r="BHK28" s="508">
        <f>'Proy 2022 vs 2019'!KP27*BHN$4</f>
        <v>33505.257599999997</v>
      </c>
      <c r="BHL28" s="508">
        <f>'Proy 2022 vs 2019'!KQ27*BHN$4</f>
        <v>33840.310175999999</v>
      </c>
      <c r="BHM28" s="579"/>
      <c r="BHN28" s="580">
        <f>BHM28/BHK28</f>
        <v>0</v>
      </c>
      <c r="BHO28" s="508">
        <f>'Proy 2022 vs 2019'!KP27*BHR$4</f>
        <v>33505.257599999997</v>
      </c>
      <c r="BHP28" s="508">
        <f>'Proy 2022 vs 2019'!KQ27*BHR$4</f>
        <v>33840.310175999999</v>
      </c>
      <c r="BHQ28" s="579"/>
      <c r="BHR28" s="580">
        <f>BHQ28/BHO28</f>
        <v>0</v>
      </c>
      <c r="BHS28" s="508">
        <f>'Proy 2022 vs 2019'!KP27*BHV$4</f>
        <v>33505.257599999997</v>
      </c>
      <c r="BHT28" s="508">
        <f>'Proy 2022 vs 2019'!KQ27*BHV$4</f>
        <v>33840.310175999999</v>
      </c>
      <c r="BHU28" s="579"/>
      <c r="BHV28" s="580">
        <f>BHU28/BHS28</f>
        <v>0</v>
      </c>
      <c r="BHW28" s="508">
        <f>'Proy 2022 vs 2019'!KP27*BHZ$4</f>
        <v>33505.257599999997</v>
      </c>
      <c r="BHX28" s="508">
        <f>'Proy 2022 vs 2019'!KQ27*BHZ$4</f>
        <v>33840.310175999999</v>
      </c>
      <c r="BHY28" s="579"/>
      <c r="BHZ28" s="580">
        <f>BHY28/BHW28</f>
        <v>0</v>
      </c>
      <c r="BIA28" s="508">
        <f>'Proy 2022 vs 2019'!KP27*BID$4</f>
        <v>39089.467199999999</v>
      </c>
      <c r="BIB28" s="508">
        <f>'Proy 2022 vs 2019'!KQ27*BID$4</f>
        <v>39480.361872000009</v>
      </c>
      <c r="BIC28" s="579"/>
      <c r="BID28" s="580">
        <f>BIC28/BIA28</f>
        <v>0</v>
      </c>
      <c r="BIE28" s="508">
        <f>'Proy 2022 vs 2019'!KP27*BIH$4</f>
        <v>44673.676800000001</v>
      </c>
      <c r="BIF28" s="508">
        <f>'Proy 2022 vs 2019'!KQ27*BIH$4</f>
        <v>45120.413568000004</v>
      </c>
      <c r="BIG28" s="579"/>
      <c r="BIH28" s="580">
        <f>BIG28/BIE28</f>
        <v>0</v>
      </c>
      <c r="BII28" s="508">
        <f>'Proy 2022 vs 2019'!KP27*BIL$4</f>
        <v>61426.3056</v>
      </c>
      <c r="BIJ28" s="508">
        <f>'Proy 2022 vs 2019'!KQ27*BIL$4</f>
        <v>62040.568656000003</v>
      </c>
      <c r="BIK28" s="579"/>
      <c r="BIL28" s="580">
        <f>BIK28/BII28</f>
        <v>0</v>
      </c>
      <c r="BIM28" s="494">
        <f>BHK28+BHO28+BHS28+BHW28+BIA28+BIE28+BII28</f>
        <v>279210.48000000004</v>
      </c>
      <c r="BIN28" s="489">
        <f>BHL28+BHP28+BHT28+BHX28+BIB28+BIF28+BIJ28</f>
        <v>282002.58480000001</v>
      </c>
      <c r="BIO28" s="608">
        <f>BHM28+BHQ28+BHU28+BHY28+BIC28+BIG28+BIK28</f>
        <v>0</v>
      </c>
      <c r="BIP28" s="590">
        <f>BIO28/BIM28</f>
        <v>0</v>
      </c>
      <c r="BIQ28" s="508">
        <f>'Proy 2022 vs 2019'!KU27*BIT$4</f>
        <v>33037.7232</v>
      </c>
      <c r="BIR28" s="508">
        <f>'Proy 2022 vs 2019'!KV27*BIT$4</f>
        <v>33368.100431999999</v>
      </c>
      <c r="BIS28" s="579"/>
      <c r="BIT28" s="580">
        <f>BIS28/BIQ28</f>
        <v>0</v>
      </c>
      <c r="BIU28" s="508">
        <f>'Proy 2022 vs 2019'!KU27*BIX$4</f>
        <v>33037.7232</v>
      </c>
      <c r="BIV28" s="508">
        <f>'Proy 2022 vs 2019'!KV27*BIX$4</f>
        <v>33368.100431999999</v>
      </c>
      <c r="BIW28" s="579"/>
      <c r="BIX28" s="580">
        <f>BIW28/BIU28</f>
        <v>0</v>
      </c>
      <c r="BIY28" s="508">
        <f>'Proy 2022 vs 2019'!KU27*BJB$4</f>
        <v>33037.7232</v>
      </c>
      <c r="BIZ28" s="508">
        <f>'Proy 2022 vs 2019'!KV27*BJB$4</f>
        <v>33368.100431999999</v>
      </c>
      <c r="BJA28" s="579"/>
      <c r="BJB28" s="580">
        <f>BJA28/BIY28</f>
        <v>0</v>
      </c>
      <c r="BJC28" s="508">
        <f>'Proy 2022 vs 2019'!KU27*BJF$4</f>
        <v>33037.7232</v>
      </c>
      <c r="BJD28" s="508">
        <f>'Proy 2022 vs 2019'!KV27*BJF$4</f>
        <v>33368.100431999999</v>
      </c>
      <c r="BJE28" s="579"/>
      <c r="BJF28" s="580">
        <f>BJE28/BJC28</f>
        <v>0</v>
      </c>
      <c r="BJG28" s="508">
        <f>'Proy 2022 vs 2019'!KU27*BJJ$4</f>
        <v>38544.010399999999</v>
      </c>
      <c r="BJH28" s="508">
        <f>'Proy 2022 vs 2019'!KV27*BJJ$4</f>
        <v>38929.450504</v>
      </c>
      <c r="BJI28" s="579"/>
      <c r="BJJ28" s="580">
        <f>BJI28/BJG28</f>
        <v>0</v>
      </c>
      <c r="BJK28" s="508">
        <f>'Proy 2022 vs 2019'!KU27*BJN$4</f>
        <v>44050.297599999998</v>
      </c>
      <c r="BJL28" s="508">
        <f>'Proy 2022 vs 2019'!KV27*BJN$4</f>
        <v>44490.800576000001</v>
      </c>
      <c r="BJM28" s="579"/>
      <c r="BJN28" s="580">
        <f>BJM28/BJK28</f>
        <v>0</v>
      </c>
      <c r="BJO28" s="508">
        <f>'Proy 2022 vs 2019'!KU27*BJR$4</f>
        <v>60569.159199999995</v>
      </c>
      <c r="BJP28" s="508">
        <f>'Proy 2022 vs 2019'!KV27*BJR$4</f>
        <v>61174.850791999997</v>
      </c>
      <c r="BJQ28" s="579"/>
      <c r="BJR28" s="580">
        <f>BJQ28/BJO28</f>
        <v>0</v>
      </c>
      <c r="BJS28" s="494">
        <f>BIQ28+BIU28+BIY28+BJC28+BJG28+BJK28+BJO28</f>
        <v>275314.36</v>
      </c>
      <c r="BJT28" s="489">
        <f>BIR28+BIV28+BIZ28+BJD28+BJH28+BJL28+BJP28</f>
        <v>278067.5036</v>
      </c>
      <c r="BJU28" s="589">
        <f>BIS28+BIW28+BJA28+BJE28+BJI28+BJM28+BJQ28</f>
        <v>0</v>
      </c>
      <c r="BJV28" s="590">
        <f>BJU28/BJS28</f>
        <v>0</v>
      </c>
      <c r="BJW28" s="508">
        <f>'Proy 2022 vs 2019'!KZ27*BJZ$4</f>
        <v>18146.986800000002</v>
      </c>
      <c r="BJX28" s="508">
        <f>'Proy 2022 vs 2019'!LA27*BJZ$4</f>
        <v>18328.456668000003</v>
      </c>
      <c r="BJY28" s="579"/>
      <c r="BJZ28" s="580">
        <f>BJY28/BJW28</f>
        <v>0</v>
      </c>
      <c r="BKA28" s="508">
        <f>'Proy 2022 vs 2019'!KZ27*BKD$4</f>
        <v>18146.986800000002</v>
      </c>
      <c r="BKB28" s="508">
        <f>'Proy 2022 vs 2019'!LA27*BKD$4</f>
        <v>18328.456668000003</v>
      </c>
      <c r="BKC28" s="579"/>
      <c r="BKD28" s="580">
        <f>BKC28/BKA28</f>
        <v>0</v>
      </c>
      <c r="BKE28" s="508">
        <f>'Proy 2022 vs 2019'!KZ27*BKH$4</f>
        <v>18146.986800000002</v>
      </c>
      <c r="BKF28" s="508">
        <f>'Proy 2022 vs 2019'!LA27*BKH$4</f>
        <v>18328.456668000003</v>
      </c>
      <c r="BKG28" s="579"/>
      <c r="BKH28" s="580">
        <f>BKG28/BKE28</f>
        <v>0</v>
      </c>
      <c r="BKI28" s="508">
        <f>'Proy 2022 vs 2019'!KZ27*BKL$4</f>
        <v>18146.986800000002</v>
      </c>
      <c r="BKJ28" s="508">
        <f>'Proy 2022 vs 2019'!LA27*BKL$4</f>
        <v>18328.456668000003</v>
      </c>
      <c r="BKK28" s="579"/>
      <c r="BKL28" s="580">
        <f>BKK28/BKI28</f>
        <v>0</v>
      </c>
      <c r="BKM28" s="508">
        <f>'Proy 2022 vs 2019'!KZ27*BKP$4</f>
        <v>21171.484600000003</v>
      </c>
      <c r="BKN28" s="508">
        <f>'Proy 2022 vs 2019'!LA27*BKP$4</f>
        <v>21383.199446000006</v>
      </c>
      <c r="BKO28" s="579"/>
      <c r="BKP28" s="580">
        <f>BKO28/BKM28</f>
        <v>0</v>
      </c>
      <c r="BKQ28" s="508">
        <f>'Proy 2022 vs 2019'!KZ27*BKT$4</f>
        <v>24195.982400000004</v>
      </c>
      <c r="BKR28" s="508">
        <f>'Proy 2022 vs 2019'!LA27*BKT$4</f>
        <v>24437.942224000002</v>
      </c>
      <c r="BKS28" s="579"/>
      <c r="BKT28" s="580">
        <f>BKS28/BKQ28</f>
        <v>0</v>
      </c>
      <c r="BKU28" s="508">
        <f>'Proy 2022 vs 2019'!KZ27*BKX$4</f>
        <v>33269.4758</v>
      </c>
      <c r="BKV28" s="508">
        <f>'Proy 2022 vs 2019'!LA27*BKX$4</f>
        <v>33602.170558000005</v>
      </c>
      <c r="BKW28" s="579"/>
      <c r="BKX28" s="580">
        <f>BKW28/BKU28</f>
        <v>0</v>
      </c>
      <c r="BKY28" s="494">
        <f>BJW28+BKA28+BKE28+BKI28+BKM28+BKQ28+BKU28</f>
        <v>151224.89000000001</v>
      </c>
      <c r="BKZ28" s="489">
        <f>BJX28+BKB28+BKF28+BKJ28+BKN28+BKR28+BKV28</f>
        <v>152737.13890000002</v>
      </c>
      <c r="BLA28" s="589">
        <f>BJY28+BKC28+BKG28+BKK28+BKO28+BKS28+BKW28</f>
        <v>0</v>
      </c>
      <c r="BLB28" s="590">
        <f>BLA28/BKY28</f>
        <v>0</v>
      </c>
    </row>
    <row r="29" spans="2:1666" ht="19.5" customHeight="1">
      <c r="B29" s="709" t="s">
        <v>228</v>
      </c>
      <c r="C29" s="508">
        <f>'Proy 2022 vs 2019'!$C$6*$F$4</f>
        <v>9529.1268</v>
      </c>
      <c r="D29" s="508">
        <f>'Proy 2022 vs 2019'!D28*$F$4</f>
        <v>15974.532719999999</v>
      </c>
      <c r="E29" s="613"/>
      <c r="F29" s="580">
        <f>E29/C29</f>
        <v>0</v>
      </c>
      <c r="G29" s="738">
        <f>'Proy 2022 vs 2019'!C28*$J$4</f>
        <v>16815.297600000002</v>
      </c>
      <c r="H29" s="508">
        <f>'Proy 2022 vs 2019'!D28*$J$4</f>
        <v>15974.532719999999</v>
      </c>
      <c r="I29" s="613"/>
      <c r="J29" s="580">
        <f>I29/G29</f>
        <v>0</v>
      </c>
      <c r="K29" s="508">
        <f>'Proy 2022 vs 2019'!C28*$N$4</f>
        <v>16815.297600000002</v>
      </c>
      <c r="L29" s="508">
        <f>'Proy 2022 vs 2019'!D28*N$4</f>
        <v>15974.532719999999</v>
      </c>
      <c r="M29" s="613"/>
      <c r="N29" s="580">
        <f>M29/K29</f>
        <v>0</v>
      </c>
      <c r="O29" s="508">
        <f>'Proy 2022 vs 2019'!C28*R$4</f>
        <v>16815.297600000002</v>
      </c>
      <c r="P29" s="508">
        <f>'Proy 2022 vs 2019'!D28*$R$4</f>
        <v>15974.532719999999</v>
      </c>
      <c r="Q29" s="613"/>
      <c r="R29" s="580">
        <f>Q29/O29</f>
        <v>0</v>
      </c>
      <c r="S29" s="508">
        <f>'Proy 2022 vs 2019'!C28*V$4</f>
        <v>19617.847200000004</v>
      </c>
      <c r="T29" s="508">
        <f>'Proy 2022 vs 2019'!D28*V$4</f>
        <v>18636.954840000002</v>
      </c>
      <c r="U29" s="613"/>
      <c r="V29" s="580">
        <f>U29/S29</f>
        <v>0</v>
      </c>
      <c r="W29" s="508">
        <f>'Proy 2022 vs 2019'!C28*Z$4</f>
        <v>22420.396800000002</v>
      </c>
      <c r="X29" s="508">
        <f>'Proy 2022 vs 2019'!D28*Z$4</f>
        <v>21299.376960000001</v>
      </c>
      <c r="Y29" s="613"/>
      <c r="Z29" s="580">
        <f>Y29/W29</f>
        <v>0</v>
      </c>
      <c r="AA29" s="508">
        <f>'Proy 2022 vs 2019'!C28*AD$4</f>
        <v>30828.045600000001</v>
      </c>
      <c r="AB29" s="508">
        <f>'Proy 2022 vs 2019'!D28*AD$4</f>
        <v>29286.643319999999</v>
      </c>
      <c r="AC29" s="613"/>
      <c r="AD29" s="580">
        <f>AC29/AA29</f>
        <v>0</v>
      </c>
      <c r="AE29" s="494">
        <f>C29+G29+K29+O29+S29+W29+AA29</f>
        <v>132841.30920000002</v>
      </c>
      <c r="AF29" s="489">
        <f>D29+H29+L29+P29+T29+X29+AB29</f>
        <v>133121.106</v>
      </c>
      <c r="AG29" s="607">
        <f>E29+I29+M29+Q29+U29+Y29+AC29</f>
        <v>0</v>
      </c>
      <c r="AH29" s="590">
        <f>AG29/AE29</f>
        <v>0</v>
      </c>
      <c r="AI29" s="508">
        <f>'Proy 2022 vs 2019'!H28*AL$4</f>
        <v>20414.0448</v>
      </c>
      <c r="AJ29" s="526">
        <f>'Proy 2022 vs 2019'!I28*AL$4</f>
        <v>19393.342559999997</v>
      </c>
      <c r="AK29" s="579"/>
      <c r="AL29" s="580">
        <f>AK29/AI29</f>
        <v>0</v>
      </c>
      <c r="AM29" s="508">
        <f>'Proy 2022 vs 2019'!H28*AP$4</f>
        <v>20414.0448</v>
      </c>
      <c r="AN29" s="508">
        <f>'Proy 2022 vs 2019'!I28*AP$4</f>
        <v>19393.342559999997</v>
      </c>
      <c r="AO29" s="579"/>
      <c r="AP29" s="580">
        <f>AO29/AM29</f>
        <v>0</v>
      </c>
      <c r="AQ29" s="508">
        <f>'Proy 2022 vs 2019'!H28*AT$4</f>
        <v>20414.0448</v>
      </c>
      <c r="AR29" s="508">
        <f>'Proy 2022 vs 2019'!I28*AT$4</f>
        <v>19393.342559999997</v>
      </c>
      <c r="AS29" s="579"/>
      <c r="AT29" s="580">
        <f>AS29/AQ29</f>
        <v>0</v>
      </c>
      <c r="AU29" s="508">
        <f>'Proy 2022 vs 2019'!H28*AX$4</f>
        <v>20414.0448</v>
      </c>
      <c r="AV29" s="508">
        <f>'Proy 2022 vs 2019'!I28*AX$4</f>
        <v>19393.342559999997</v>
      </c>
      <c r="AW29" s="579"/>
      <c r="AX29" s="580">
        <f>AW29/AU29</f>
        <v>0</v>
      </c>
      <c r="AY29" s="508">
        <f>'Proy 2022 vs 2019'!H28*BB$4</f>
        <v>23816.385600000005</v>
      </c>
      <c r="AZ29" s="508">
        <f>'Proy 2022 vs 2019'!I28*BB$4</f>
        <v>22625.566320000002</v>
      </c>
      <c r="BA29" s="579"/>
      <c r="BB29" s="580">
        <f>BA29/AY29</f>
        <v>0</v>
      </c>
      <c r="BC29" s="508">
        <f>'Proy 2022 vs 2019'!H28*BF$4</f>
        <v>27218.726400000003</v>
      </c>
      <c r="BD29" s="508">
        <f>'Proy 2022 vs 2019'!I28*BF$4</f>
        <v>25857.790079999999</v>
      </c>
      <c r="BE29" s="579"/>
      <c r="BF29" s="580">
        <f>BE29/BC29</f>
        <v>0</v>
      </c>
      <c r="BG29" s="508">
        <f>'Proy 2022 vs 2019'!H28*BJ$4</f>
        <v>37425.748800000001</v>
      </c>
      <c r="BH29" s="508">
        <f>'Proy 2022 vs 2019'!I28*BJ$4</f>
        <v>35554.461360000001</v>
      </c>
      <c r="BI29" s="579"/>
      <c r="BJ29" s="580">
        <f>BI29/BG29</f>
        <v>0</v>
      </c>
      <c r="BK29" s="494">
        <f>AI29+AM29+AQ29+AU29+AY29+BC29+BG29</f>
        <v>170117.04</v>
      </c>
      <c r="BL29" s="489">
        <f>AJ29+AN29+AR29+AV29+AZ29+BD29+BH29</f>
        <v>161611.18799999997</v>
      </c>
      <c r="BM29" s="608">
        <f>AK29+AO29+AS29+AW29+BA29+BE29+BI29</f>
        <v>0</v>
      </c>
      <c r="BN29" s="590">
        <f>BM29/BK29</f>
        <v>0</v>
      </c>
      <c r="BO29" s="508">
        <f>'Proy 2022 vs 2019'!M28*BR$4</f>
        <v>18508.5108</v>
      </c>
      <c r="BP29" s="508">
        <f>'Proy 2022 vs 2019'!N28*BR$4</f>
        <v>17583.085259999996</v>
      </c>
      <c r="BQ29" s="579"/>
      <c r="BR29" s="580">
        <f>BQ29/BO29</f>
        <v>0</v>
      </c>
      <c r="BS29" s="508">
        <f>'Proy 2022 vs 2019'!M28*BV$4</f>
        <v>18508.5108</v>
      </c>
      <c r="BT29" s="508">
        <f>'Proy 2022 vs 2019'!N28*BV$4</f>
        <v>17583.085259999996</v>
      </c>
      <c r="BU29" s="579"/>
      <c r="BV29" s="580">
        <f>BU29/BS29</f>
        <v>0</v>
      </c>
      <c r="BW29" s="508">
        <f>'Proy 2022 vs 2019'!M28*BZ$4</f>
        <v>18508.5108</v>
      </c>
      <c r="BX29" s="508">
        <f>'Proy 2022 vs 2019'!N28*BZ$4</f>
        <v>17583.085259999996</v>
      </c>
      <c r="BY29" s="579"/>
      <c r="BZ29" s="580">
        <f>BY29/BW29</f>
        <v>0</v>
      </c>
      <c r="CA29" s="508">
        <f>'Proy 2022 vs 2019'!M28*CD$4</f>
        <v>18508.5108</v>
      </c>
      <c r="CB29" s="508">
        <f>'Proy 2022 vs 2019'!N28*CD$4</f>
        <v>17583.085259999996</v>
      </c>
      <c r="CC29" s="579"/>
      <c r="CD29" s="580">
        <f>CC29/CA29</f>
        <v>0</v>
      </c>
      <c r="CE29" s="508">
        <f>'Proy 2022 vs 2019'!M28*CH$4</f>
        <v>21593.262600000002</v>
      </c>
      <c r="CF29" s="508">
        <f>'Proy 2022 vs 2019'!N28*CH$4</f>
        <v>20513.599470000001</v>
      </c>
      <c r="CG29" s="579"/>
      <c r="CH29" s="580">
        <f>CG29/CE29</f>
        <v>0</v>
      </c>
      <c r="CI29" s="508">
        <f>'Proy 2022 vs 2019'!M28*CL$4</f>
        <v>24678.0144</v>
      </c>
      <c r="CJ29" s="508">
        <f>'Proy 2022 vs 2019'!N28*CL$4</f>
        <v>23444.113679999999</v>
      </c>
      <c r="CK29" s="579"/>
      <c r="CL29" s="580">
        <f>CK29/CI29</f>
        <v>0</v>
      </c>
      <c r="CM29" s="508">
        <f>'Proy 2022 vs 2019'!M28*CP$4</f>
        <v>33932.269800000002</v>
      </c>
      <c r="CN29" s="508">
        <f>'Proy 2022 vs 2019'!N28*CP$4</f>
        <v>32235.656309999998</v>
      </c>
      <c r="CO29" s="579"/>
      <c r="CP29" s="580">
        <f>CO29/CM29</f>
        <v>0</v>
      </c>
      <c r="CQ29" s="494">
        <f>BO29+BS29+BW29+CA29+CE29+CI29+CM29</f>
        <v>154237.59</v>
      </c>
      <c r="CR29" s="489">
        <f>BP29+BT29+BX29+CB29+CF29+CJ29+CN29</f>
        <v>146525.71049999999</v>
      </c>
      <c r="CS29" s="608">
        <f>BQ29+BU29+BY29+CC29+CG29+CK29+CO29</f>
        <v>0</v>
      </c>
      <c r="CT29" s="590">
        <f>CS29/CQ29</f>
        <v>0</v>
      </c>
      <c r="CU29" s="508">
        <f>'Proy 2022 vs 2019'!R28*CX$4</f>
        <v>17393.661599999999</v>
      </c>
      <c r="CV29" s="508">
        <f>'Proy 2022 vs 2019'!S28*CX$4</f>
        <v>11131.943423999999</v>
      </c>
      <c r="CW29" s="579"/>
      <c r="CX29" s="580">
        <f>CW29/CU29</f>
        <v>0</v>
      </c>
      <c r="CY29" s="508">
        <f>'Proy 2022 vs 2019'!R28*DB$4</f>
        <v>17393.661599999999</v>
      </c>
      <c r="CZ29" s="508">
        <f>'Proy 2022 vs 2019'!S28*DB$4</f>
        <v>11131.943423999999</v>
      </c>
      <c r="DA29" s="579"/>
      <c r="DB29" s="580">
        <f>DA29/CY29</f>
        <v>0</v>
      </c>
      <c r="DC29" s="508">
        <f>'Proy 2022 vs 2019'!R28*DF$4</f>
        <v>17393.661599999999</v>
      </c>
      <c r="DD29" s="508">
        <f>'Proy 2022 vs 2019'!S28*DF$4</f>
        <v>11131.943423999999</v>
      </c>
      <c r="DE29" s="579"/>
      <c r="DF29" s="580">
        <f>DE29/DC29</f>
        <v>0</v>
      </c>
      <c r="DG29" s="508">
        <f>'Proy 2022 vs 2019'!R28*DJ$4</f>
        <v>17393.661599999999</v>
      </c>
      <c r="DH29" s="508">
        <f>'Proy 2022 vs 2019'!S28*DJ$4</f>
        <v>11131.943423999999</v>
      </c>
      <c r="DI29" s="579"/>
      <c r="DJ29" s="580">
        <f>DI29/DG29</f>
        <v>0</v>
      </c>
      <c r="DK29" s="508">
        <f>'Proy 2022 vs 2019'!R28*DN$4</f>
        <v>20292.605200000002</v>
      </c>
      <c r="DL29" s="508">
        <f>'Proy 2022 vs 2019'!S28*DN$4</f>
        <v>12987.267328000002</v>
      </c>
      <c r="DM29" s="579"/>
      <c r="DN29" s="580">
        <f>DM29/DK29</f>
        <v>0</v>
      </c>
      <c r="DO29" s="508">
        <f>'Proy 2022 vs 2019'!R28*DR$4</f>
        <v>23191.5488</v>
      </c>
      <c r="DP29" s="508">
        <f>'Proy 2022 vs 2019'!S28*DR$4</f>
        <v>14842.591232000001</v>
      </c>
      <c r="DQ29" s="579"/>
      <c r="DR29" s="580">
        <f>DQ29/DO29</f>
        <v>0</v>
      </c>
      <c r="DS29" s="508">
        <f>'Proy 2022 vs 2019'!R28*DV$4</f>
        <v>31888.3796</v>
      </c>
      <c r="DT29" s="508">
        <f>'Proy 2022 vs 2019'!S28*DV$4</f>
        <v>20408.562944000001</v>
      </c>
      <c r="DU29" s="579"/>
      <c r="DV29" s="580">
        <f>DU29/DS29</f>
        <v>0</v>
      </c>
      <c r="DW29" s="494">
        <f>CU29+CY29+DC29+DG29+DK29+DO29+DS29</f>
        <v>144947.18</v>
      </c>
      <c r="DX29" s="489">
        <f>CV29+CZ29+DD29+DH29+DL29+DP29+DT29</f>
        <v>92766.195200000002</v>
      </c>
      <c r="DY29" s="589">
        <f>CW29+DA29+DE29+DI29+DM29+DQ29+DU29</f>
        <v>0</v>
      </c>
      <c r="DZ29" s="590">
        <f>DY29/DW29</f>
        <v>0</v>
      </c>
      <c r="EA29" s="508">
        <f>'Proy 2022 vs 2019'!AB28*ED$4</f>
        <v>16959.327600000001</v>
      </c>
      <c r="EB29" s="508">
        <f>'Proy 2022 vs 2019'!AC28*ED$4</f>
        <v>10853.969664</v>
      </c>
      <c r="EC29" s="613"/>
      <c r="ED29" s="580">
        <f>EC29/EA29</f>
        <v>0</v>
      </c>
      <c r="EE29" s="508">
        <f>'Proy 2022 vs 2019'!AB28*EH$4</f>
        <v>16959.327600000001</v>
      </c>
      <c r="EF29" s="508">
        <f>'Proy 2022 vs 2019'!AC28*EH$4</f>
        <v>10853.969664</v>
      </c>
      <c r="EG29" s="579"/>
      <c r="EH29" s="580">
        <f>EG29/EE29</f>
        <v>0</v>
      </c>
      <c r="EI29" s="508">
        <f>'Proy 2022 vs 2019'!AB28*EL$4</f>
        <v>16959.327600000001</v>
      </c>
      <c r="EJ29" s="508">
        <f>'Proy 2022 vs 2019'!AC28*EL$4</f>
        <v>10853.969664</v>
      </c>
      <c r="EK29" s="579"/>
      <c r="EL29" s="580">
        <f>EK29/EI29</f>
        <v>0</v>
      </c>
      <c r="EM29" s="508">
        <f>'Proy 2022 vs 2019'!AB28*EP$4</f>
        <v>16959.327600000001</v>
      </c>
      <c r="EN29" s="508">
        <f>'Proy 2022 vs 2019'!AC28*EP$4</f>
        <v>10853.969664</v>
      </c>
      <c r="EO29" s="579"/>
      <c r="EP29" s="580">
        <f>EO29/EM29</f>
        <v>0</v>
      </c>
      <c r="EQ29" s="508">
        <f>'Proy 2022 vs 2019'!AB28*ET$4</f>
        <v>19785.882200000004</v>
      </c>
      <c r="ER29" s="508">
        <f>'Proy 2022 vs 2019'!AC28*ET$4</f>
        <v>12662.964608000004</v>
      </c>
      <c r="ES29" s="579"/>
      <c r="ET29" s="580">
        <f>ES29/EQ29</f>
        <v>0</v>
      </c>
      <c r="EU29" s="508">
        <f>'Proy 2022 vs 2019'!AB28*EX$4</f>
        <v>22612.436800000003</v>
      </c>
      <c r="EV29" s="508">
        <f>'Proy 2022 vs 2019'!AC28*EX$4</f>
        <v>14471.959552000002</v>
      </c>
      <c r="EW29" s="579"/>
      <c r="EX29" s="580">
        <f>EW29/EU29</f>
        <v>0</v>
      </c>
      <c r="EY29" s="508">
        <f>'Proy 2022 vs 2019'!AB28*FB$4</f>
        <v>31092.100600000002</v>
      </c>
      <c r="EZ29" s="508">
        <f>'Proy 2022 vs 2019'!AC28*FB$4</f>
        <v>19898.944384000002</v>
      </c>
      <c r="FA29" s="579"/>
      <c r="FB29" s="580">
        <f>FA29/EY29</f>
        <v>0</v>
      </c>
      <c r="FC29" s="494">
        <f>EA29+EE29+EI29+EM29+EQ29+EU29+EY29</f>
        <v>141327.73000000001</v>
      </c>
      <c r="FD29" s="489">
        <f>EB29+EF29+EJ29+EN29+ER29+EV29+EZ29</f>
        <v>90449.747200000013</v>
      </c>
      <c r="FE29" s="670">
        <f>EC29+EG29+EK29+EO29+ES29+EW29+FA29</f>
        <v>0</v>
      </c>
      <c r="FF29" s="663">
        <f>FE29/FC29</f>
        <v>0</v>
      </c>
      <c r="FG29" s="508">
        <f>'Proy 2022 vs 2019'!AG28*FJ$4</f>
        <v>23479.706399999999</v>
      </c>
      <c r="FH29" s="508">
        <f>'Proy 2022 vs 2019'!AH28*FJ$4</f>
        <v>15966.200352000002</v>
      </c>
      <c r="FI29" s="579"/>
      <c r="FJ29" s="580">
        <f>FI29/FG29</f>
        <v>0</v>
      </c>
      <c r="FK29" s="508">
        <f>'Proy 2022 vs 2019'!AG28*FN$4</f>
        <v>23479.706399999999</v>
      </c>
      <c r="FL29" s="508">
        <f>'Proy 2022 vs 2019'!AH28*FN$4</f>
        <v>15966.200352000002</v>
      </c>
      <c r="FM29" s="579"/>
      <c r="FN29" s="580">
        <f>FM29/FK29</f>
        <v>0</v>
      </c>
      <c r="FO29" s="508">
        <f>'Proy 2022 vs 2019'!AG28*FR$4</f>
        <v>23479.706399999999</v>
      </c>
      <c r="FP29" s="508">
        <f>'Proy 2022 vs 2019'!AH28*FR$4</f>
        <v>15966.200352000002</v>
      </c>
      <c r="FQ29" s="579"/>
      <c r="FR29" s="580">
        <f>FQ29/FO29</f>
        <v>0</v>
      </c>
      <c r="FS29" s="508">
        <f>'Proy 2022 vs 2019'!AG28*FV$4</f>
        <v>23479.706399999999</v>
      </c>
      <c r="FT29" s="508">
        <f>'Proy 2022 vs 2019'!AH28*FV$4</f>
        <v>15966.200352000002</v>
      </c>
      <c r="FU29" s="579"/>
      <c r="FV29" s="580">
        <f>FU29/FS29</f>
        <v>0</v>
      </c>
      <c r="FW29" s="508">
        <f>'Proy 2022 vs 2019'!AG28*FZ$4</f>
        <v>27392.990800000003</v>
      </c>
      <c r="FX29" s="508">
        <f>'Proy 2022 vs 2019'!AH28*FZ$4</f>
        <v>18627.233744000005</v>
      </c>
      <c r="FY29" s="579"/>
      <c r="FZ29" s="580">
        <f>FY29/FW29</f>
        <v>0</v>
      </c>
      <c r="GA29" s="508">
        <f>'Proy 2022 vs 2019'!AG28*GD$4</f>
        <v>31306.2752</v>
      </c>
      <c r="GB29" s="508">
        <f>'Proy 2022 vs 2019'!AH28*GD$4</f>
        <v>21288.267136000006</v>
      </c>
      <c r="GC29" s="579"/>
      <c r="GD29" s="580">
        <f>GC29/GA29</f>
        <v>0</v>
      </c>
      <c r="GE29" s="508">
        <f>'Proy 2022 vs 2019'!AG28*GH$4</f>
        <v>43046.128400000001</v>
      </c>
      <c r="GF29" s="508">
        <f>'Proy 2022 vs 2019'!AH28*GH$4</f>
        <v>29271.367312000006</v>
      </c>
      <c r="GG29" s="579"/>
      <c r="GH29" s="580">
        <f>GG29/GE29</f>
        <v>0</v>
      </c>
      <c r="GI29" s="494">
        <f>FG29+FK29+FO29+FS29+FW29+GA29+GE29</f>
        <v>195664.21999999997</v>
      </c>
      <c r="GJ29" s="489">
        <f>FH29+FL29+FP29+FT29+FX29+GB29+GF29</f>
        <v>133051.66960000002</v>
      </c>
      <c r="GK29" s="671">
        <f>FI29+FM29+FQ29+FU29+FY29+GC29+GG29</f>
        <v>0</v>
      </c>
      <c r="GL29" s="663">
        <f>GK29/GI29</f>
        <v>0</v>
      </c>
      <c r="GM29" s="508">
        <f>'Proy 2022 vs 2019'!AL28*GP$4</f>
        <v>17836.125599999999</v>
      </c>
      <c r="GN29" s="508">
        <f>'Proy 2022 vs 2019'!AM28*GP$4</f>
        <v>12128.565408000002</v>
      </c>
      <c r="GO29" s="579"/>
      <c r="GP29" s="580">
        <f>GO29/GM29</f>
        <v>0</v>
      </c>
      <c r="GQ29" s="508">
        <f>'Proy 2022 vs 2019'!AL28*GT$4</f>
        <v>17836.125599999999</v>
      </c>
      <c r="GR29" s="508">
        <f>'Proy 2022 vs 2019'!AM28*GT$4</f>
        <v>12128.565408000002</v>
      </c>
      <c r="GS29" s="579"/>
      <c r="GT29" s="580">
        <f>GS29/GQ29</f>
        <v>0</v>
      </c>
      <c r="GU29" s="508">
        <f>'Proy 2022 vs 2019'!AL28*GX$4</f>
        <v>17836.125599999999</v>
      </c>
      <c r="GV29" s="508">
        <f>'Proy 2022 vs 2019'!AM28*GX$4</f>
        <v>12128.565408000002</v>
      </c>
      <c r="GW29" s="579"/>
      <c r="GX29" s="580">
        <f>GW29/GU29</f>
        <v>0</v>
      </c>
      <c r="GY29" s="508">
        <f>'Proy 2022 vs 2019'!AL28*HB$4</f>
        <v>17836.125599999999</v>
      </c>
      <c r="GZ29" s="508">
        <f>'Proy 2022 vs 2019'!AM28*HB$4</f>
        <v>12128.565408000002</v>
      </c>
      <c r="HA29" s="579"/>
      <c r="HB29" s="580">
        <f>HA29/GY29</f>
        <v>0</v>
      </c>
      <c r="HC29" s="508">
        <f>'Proy 2022 vs 2019'!AL28*HF$4</f>
        <v>20808.813200000004</v>
      </c>
      <c r="HD29" s="508">
        <f>'Proy 2022 vs 2019'!AM28*HF$4</f>
        <v>14149.992976000003</v>
      </c>
      <c r="HE29" s="579"/>
      <c r="HF29" s="580">
        <f>HE29/HC29</f>
        <v>0</v>
      </c>
      <c r="HG29" s="508">
        <f>'Proy 2022 vs 2019'!AL28*HJ$4</f>
        <v>23781.500800000002</v>
      </c>
      <c r="HH29" s="508">
        <f>'Proy 2022 vs 2019'!AM28*HJ$4</f>
        <v>16171.420544000002</v>
      </c>
      <c r="HI29" s="579"/>
      <c r="HJ29" s="580">
        <f>HI29/HG29</f>
        <v>0</v>
      </c>
      <c r="HK29" s="508">
        <f>'Proy 2022 vs 2019'!AL28*HN$4</f>
        <v>32699.563600000001</v>
      </c>
      <c r="HL29" s="508">
        <f>'Proy 2022 vs 2019'!AM28*HN$4</f>
        <v>22235.703248000005</v>
      </c>
      <c r="HM29" s="579"/>
      <c r="HN29" s="580">
        <f>HM29/HK29</f>
        <v>0</v>
      </c>
      <c r="HO29" s="494">
        <f>GM29+GQ29+GU29+GY29+HC29+HG29+HK29</f>
        <v>148634.38</v>
      </c>
      <c r="HP29" s="489">
        <f>GN29+GR29+GV29+GZ29+HD29+HH29+HL29</f>
        <v>101071.37840000002</v>
      </c>
      <c r="HQ29" s="671">
        <f>GO29+GS29+GW29+HA29+HE29+HI29+HM29</f>
        <v>0</v>
      </c>
      <c r="HR29" s="663">
        <f>HQ29/HO29</f>
        <v>0</v>
      </c>
      <c r="HS29" s="508">
        <f>'Proy 2022 vs 2019'!AL28*HV$4</f>
        <v>17836.125599999999</v>
      </c>
      <c r="HT29" s="508">
        <f>'Proy 2022 vs 2019'!AM28*HV$4</f>
        <v>12128.565408000002</v>
      </c>
      <c r="HU29" s="579"/>
      <c r="HV29" s="580">
        <f>HU29/HS29</f>
        <v>0</v>
      </c>
      <c r="HW29" s="508">
        <f>'Proy 2022 vs 2019'!AL28*HZ$4</f>
        <v>17836.125599999999</v>
      </c>
      <c r="HX29" s="508">
        <f>'Proy 2022 vs 2019'!AM28*HZ$4</f>
        <v>12128.565408000002</v>
      </c>
      <c r="HY29" s="579"/>
      <c r="HZ29" s="580">
        <f>HY29/HW29</f>
        <v>0</v>
      </c>
      <c r="IA29" s="508">
        <f>'Proy 2022 vs 2019'!AL28*ID$4</f>
        <v>17836.125599999999</v>
      </c>
      <c r="IB29" s="508">
        <f>'Proy 2022 vs 2019'!AM28*ID$4</f>
        <v>12128.565408000002</v>
      </c>
      <c r="IC29" s="579"/>
      <c r="ID29" s="580">
        <f>IC29/IA29</f>
        <v>0</v>
      </c>
      <c r="IE29" s="508">
        <f>'Proy 2022 vs 2019'!AL28*IH$4</f>
        <v>17836.125599999999</v>
      </c>
      <c r="IF29" s="508">
        <f>'Proy 2022 vs 2019'!AM28*IH$4</f>
        <v>12128.565408000002</v>
      </c>
      <c r="IG29" s="579"/>
      <c r="IH29" s="580">
        <f>IG29/IE29</f>
        <v>0</v>
      </c>
      <c r="II29" s="508">
        <f>'Proy 2022 vs 2019'!AL28*IL$4</f>
        <v>20808.813200000004</v>
      </c>
      <c r="IJ29" s="508">
        <f>'Proy 2022 vs 2019'!AM28*IL$4</f>
        <v>14149.992976000003</v>
      </c>
      <c r="IK29" s="579"/>
      <c r="IL29" s="580">
        <f>IK29/II29</f>
        <v>0</v>
      </c>
      <c r="IM29" s="508">
        <f>'Proy 2022 vs 2019'!AL28*IP$4</f>
        <v>23781.500800000002</v>
      </c>
      <c r="IN29" s="508">
        <f>'Proy 2022 vs 2019'!AM28*IP$4</f>
        <v>16171.420544000002</v>
      </c>
      <c r="IO29" s="579"/>
      <c r="IP29" s="580">
        <f>IO29/IM29</f>
        <v>0</v>
      </c>
      <c r="IQ29" s="508">
        <f>'Proy 2022 vs 2019'!AL28*IT$4</f>
        <v>32699.563600000001</v>
      </c>
      <c r="IR29" s="508">
        <f>'Proy 2022 vs 2019'!AM28*IT$4</f>
        <v>22235.703248000005</v>
      </c>
      <c r="IS29" s="579"/>
      <c r="IT29" s="580">
        <f>IS29/IQ29</f>
        <v>0</v>
      </c>
      <c r="IU29" s="494">
        <f>HS29+HW29+IA29+IE29+II29+IM29+IQ29</f>
        <v>148634.38</v>
      </c>
      <c r="IV29" s="489">
        <f>HT29+HX29+IB29+IF29+IJ29+IN29+IR29</f>
        <v>101071.37840000002</v>
      </c>
      <c r="IW29" s="662">
        <f>HU29+HY29+IC29+IG29+IK29+IO29+IS29</f>
        <v>0</v>
      </c>
      <c r="IX29" s="663">
        <f>IW29/IU29</f>
        <v>0</v>
      </c>
      <c r="IY29" s="508">
        <f>'Proy 2022 vs 2019'!BA28*JB$4</f>
        <v>17660.536800000002</v>
      </c>
      <c r="IZ29" s="508">
        <f>'Proy 2022 vs 2019'!BB28*JB$4</f>
        <v>23311.908576000002</v>
      </c>
      <c r="JA29" s="613"/>
      <c r="JB29" s="580">
        <f>JA29/IY29</f>
        <v>0</v>
      </c>
      <c r="JC29" s="508">
        <f>'Proy 2022 vs 2019'!BA28*JF$4</f>
        <v>17660.536800000002</v>
      </c>
      <c r="JD29" s="508">
        <f>'Proy 2022 vs 2019'!BB28*JF$4</f>
        <v>23311.908576000002</v>
      </c>
      <c r="JE29" s="613"/>
      <c r="JF29" s="580">
        <f>JE29/JC29</f>
        <v>0</v>
      </c>
      <c r="JG29" s="508">
        <f>'Proy 2022 vs 2019'!BA28*JJ$4</f>
        <v>17660.536800000002</v>
      </c>
      <c r="JH29" s="508">
        <f>'Proy 2022 vs 2019'!BB28*JJ$4</f>
        <v>23311.908576000002</v>
      </c>
      <c r="JI29" s="613"/>
      <c r="JJ29" s="580">
        <f>JI29/JG29</f>
        <v>0</v>
      </c>
      <c r="JK29" s="508">
        <f>'Proy 2022 vs 2019'!BA28*JN$4</f>
        <v>17660.536800000002</v>
      </c>
      <c r="JL29" s="508">
        <f>'Proy 2022 vs 2019'!BB28*JN$4</f>
        <v>23311.908576000002</v>
      </c>
      <c r="JM29" s="613"/>
      <c r="JN29" s="580">
        <f>JM29/JK29</f>
        <v>0</v>
      </c>
      <c r="JO29" s="508">
        <f>'Proy 2022 vs 2019'!BA28*JR$4</f>
        <v>20603.959600000006</v>
      </c>
      <c r="JP29" s="508">
        <f>'Proy 2022 vs 2019'!BB28*JR$4</f>
        <v>27197.226672000004</v>
      </c>
      <c r="JQ29" s="613"/>
      <c r="JR29" s="580">
        <f>JQ29/JO29</f>
        <v>0</v>
      </c>
      <c r="JS29" s="508">
        <f>'Proy 2022 vs 2019'!BA28*JV$4</f>
        <v>23547.382400000002</v>
      </c>
      <c r="JT29" s="508">
        <f>'Proy 2022 vs 2019'!BB28*JV$4</f>
        <v>31082.544768000003</v>
      </c>
      <c r="JU29" s="613"/>
      <c r="JV29" s="580">
        <f>JU29/JS29</f>
        <v>0</v>
      </c>
      <c r="JW29" s="508">
        <f>'Proy 2022 vs 2019'!BA28*JZ$4</f>
        <v>32377.650800000003</v>
      </c>
      <c r="JX29" s="508">
        <f>'Proy 2022 vs 2019'!BB28*JZ$4</f>
        <v>42738.499056000008</v>
      </c>
      <c r="JY29" s="613"/>
      <c r="JZ29" s="580">
        <f>JY29/JW29</f>
        <v>0</v>
      </c>
      <c r="KA29" s="494">
        <f>IY29+JC29+JG29+JK29+JO29+JS29+JW29</f>
        <v>147171.14000000001</v>
      </c>
      <c r="KB29" s="489">
        <f>IZ29+JD29+JH29+JL29+JP29+JT29+JX29</f>
        <v>194265.90480000002</v>
      </c>
      <c r="KC29" s="607">
        <f>JA29+JE29+JI29+JM29+JQ29+JU29+JY29</f>
        <v>0</v>
      </c>
      <c r="KD29" s="590">
        <f>KC29/KA29</f>
        <v>0</v>
      </c>
      <c r="KE29" s="508">
        <f>'Proy 2022 vs 2019'!BF28*KH$4</f>
        <v>19706.297999999999</v>
      </c>
      <c r="KF29" s="508">
        <f>'Proy 2022 vs 2019'!BG28*KH$4</f>
        <v>26012.313359999996</v>
      </c>
      <c r="KG29" s="579"/>
      <c r="KH29" s="580">
        <f>KG29/KE29</f>
        <v>0</v>
      </c>
      <c r="KI29" s="508">
        <f>'Proy 2022 vs 2019'!BF28*KL$4</f>
        <v>19706.297999999999</v>
      </c>
      <c r="KJ29" s="508">
        <f>'Proy 2022 vs 2019'!BG28*KL$4</f>
        <v>26012.313359999996</v>
      </c>
      <c r="KK29" s="579"/>
      <c r="KL29" s="580">
        <f>KK29/KI29</f>
        <v>0</v>
      </c>
      <c r="KM29" s="508">
        <f>'Proy 2022 vs 2019'!BF28*KP$4</f>
        <v>19706.297999999999</v>
      </c>
      <c r="KN29" s="508">
        <f>'Proy 2022 vs 2019'!BG28*KP$4</f>
        <v>26012.313359999996</v>
      </c>
      <c r="KO29" s="579"/>
      <c r="KP29" s="580">
        <f>KO29/KM29</f>
        <v>0</v>
      </c>
      <c r="KQ29" s="508">
        <f>'Proy 2022 vs 2019'!BF28*KT$4</f>
        <v>19706.297999999999</v>
      </c>
      <c r="KR29" s="508">
        <f>'Proy 2022 vs 2019'!BG28*KT$4</f>
        <v>26012.313359999996</v>
      </c>
      <c r="KS29" s="579"/>
      <c r="KT29" s="580">
        <f>KS29/KQ29</f>
        <v>0</v>
      </c>
      <c r="KU29" s="508">
        <f>'Proy 2022 vs 2019'!BF28*KX$4</f>
        <v>22990.681</v>
      </c>
      <c r="KV29" s="508">
        <f>'Proy 2022 vs 2019'!BG28*KX$4</f>
        <v>30347.698920000003</v>
      </c>
      <c r="KW29" s="579"/>
      <c r="KX29" s="580">
        <f>KW29/KU29</f>
        <v>0</v>
      </c>
      <c r="KY29" s="508">
        <f>'Proy 2022 vs 2019'!BF28*LB$4</f>
        <v>26275.063999999998</v>
      </c>
      <c r="KZ29" s="508">
        <f>'Proy 2022 vs 2019'!BG28*LB$4</f>
        <v>34683.084479999998</v>
      </c>
      <c r="LA29" s="579"/>
      <c r="LB29" s="580">
        <f>LA29/KY29</f>
        <v>0</v>
      </c>
      <c r="LC29" s="508">
        <f>'Proy 2022 vs 2019'!BF28*LF$4</f>
        <v>36128.212999999996</v>
      </c>
      <c r="LD29" s="508">
        <f>'Proy 2022 vs 2019'!BG28*LF$4</f>
        <v>47689.241159999998</v>
      </c>
      <c r="LE29" s="579"/>
      <c r="LF29" s="580">
        <f>LE29/LC29</f>
        <v>0</v>
      </c>
      <c r="LG29" s="494">
        <f>KE29+KI29+KM29+KQ29+KU29+KY29+LC29</f>
        <v>164219.15</v>
      </c>
      <c r="LH29" s="489">
        <f>KF29+KJ29+KN29+KR29+KV29+KZ29+LD29</f>
        <v>216769.27799999999</v>
      </c>
      <c r="LI29" s="608">
        <f>KG29+KK29+KO29+KS29+KW29+LA29+LE29</f>
        <v>0</v>
      </c>
      <c r="LJ29" s="590">
        <f>LI29/LG29</f>
        <v>0</v>
      </c>
      <c r="LK29" s="508">
        <f>'Proy 2022 vs 2019'!BK28*LN$4</f>
        <v>23600.518799999998</v>
      </c>
      <c r="LL29" s="508">
        <f>'Proy 2022 vs 2019'!BL28*LN$4</f>
        <v>27140.596619999997</v>
      </c>
      <c r="LM29" s="579"/>
      <c r="LN29" s="580">
        <f>LM29/LK29</f>
        <v>0</v>
      </c>
      <c r="LO29" s="508">
        <f>'Proy 2022 vs 2019'!BK28*LR$4</f>
        <v>23600.518799999998</v>
      </c>
      <c r="LP29" s="508">
        <f>'Proy 2022 vs 2019'!BL28*LR$4</f>
        <v>27140.596619999997</v>
      </c>
      <c r="LQ29" s="579"/>
      <c r="LR29" s="580">
        <f>LQ29/LO29</f>
        <v>0</v>
      </c>
      <c r="LS29" s="508">
        <f>'Proy 2022 vs 2019'!BK28*LV$4</f>
        <v>23600.518799999998</v>
      </c>
      <c r="LT29" s="508">
        <f>'Proy 2022 vs 2019'!BL28*LV$4</f>
        <v>27140.596619999997</v>
      </c>
      <c r="LU29" s="579"/>
      <c r="LV29" s="580">
        <f>LU29/LS29</f>
        <v>0</v>
      </c>
      <c r="LW29" s="508">
        <f>'Proy 2022 vs 2019'!BK28*LZ$4</f>
        <v>23600.518799999998</v>
      </c>
      <c r="LX29" s="508">
        <f>'Proy 2022 vs 2019'!BL28*LZ$4</f>
        <v>27140.596619999997</v>
      </c>
      <c r="LY29" s="579"/>
      <c r="LZ29" s="580">
        <f>LY29/LW29</f>
        <v>0</v>
      </c>
      <c r="MA29" s="508">
        <f>'Proy 2022 vs 2019'!BK28*MD$4</f>
        <v>27533.938600000001</v>
      </c>
      <c r="MB29" s="508">
        <f>'Proy 2022 vs 2019'!BL28*MD$4</f>
        <v>31664.02939</v>
      </c>
      <c r="MC29" s="579"/>
      <c r="MD29" s="580">
        <f>MC29/MA29</f>
        <v>0</v>
      </c>
      <c r="ME29" s="508">
        <f>'Proy 2022 vs 2019'!BK28*MH$4</f>
        <v>31467.358399999997</v>
      </c>
      <c r="MF29" s="508">
        <f>'Proy 2022 vs 2019'!BL28*MH$4</f>
        <v>36187.462159999995</v>
      </c>
      <c r="MG29" s="579"/>
      <c r="MH29" s="580">
        <f>MG29/ME29</f>
        <v>0</v>
      </c>
      <c r="MI29" s="508">
        <f>'Proy 2022 vs 2019'!BK28*ML$4</f>
        <v>43267.6178</v>
      </c>
      <c r="MJ29" s="508">
        <f>'Proy 2022 vs 2019'!BL28*ML$4</f>
        <v>49757.760469999994</v>
      </c>
      <c r="MK29" s="579"/>
      <c r="ML29" s="580">
        <f>MK29/MI29</f>
        <v>0</v>
      </c>
      <c r="MM29" s="494">
        <f>LK29+LO29+LS29+LW29+MA29+ME29+MI29</f>
        <v>196670.99</v>
      </c>
      <c r="MN29" s="489">
        <f>LL29+LP29+LT29+LX29+MB29+MF29+MJ29</f>
        <v>226171.6385</v>
      </c>
      <c r="MO29" s="608">
        <f>LM29+LQ29+LU29+LY29+MC29+MG29+MK29</f>
        <v>0</v>
      </c>
      <c r="MP29" s="590">
        <f>MO29/MM29</f>
        <v>0</v>
      </c>
      <c r="MQ29" s="508">
        <f>'Proy 2022 vs 2019'!BP28*MT$4</f>
        <v>19634.441999999999</v>
      </c>
      <c r="MR29" s="508">
        <f>'Proy 2022 vs 2019'!BQ28*MT$4</f>
        <v>22579.6083</v>
      </c>
      <c r="MS29" s="579"/>
      <c r="MT29" s="580">
        <f>MS29/MQ29</f>
        <v>0</v>
      </c>
      <c r="MU29" s="508">
        <f>'Proy 2022 vs 2019'!BP28*MX$4</f>
        <v>19634.441999999999</v>
      </c>
      <c r="MV29" s="508">
        <f>'Proy 2022 vs 2019'!BQ28*MX$4</f>
        <v>22579.6083</v>
      </c>
      <c r="MW29" s="579"/>
      <c r="MX29" s="580">
        <f>MW29/MU29</f>
        <v>0</v>
      </c>
      <c r="MY29" s="508">
        <f>'Proy 2022 vs 2019'!BP28*NB$4</f>
        <v>19634.441999999999</v>
      </c>
      <c r="MZ29" s="508">
        <f>'Proy 2022 vs 2019'!BQ28*NB$4</f>
        <v>22579.6083</v>
      </c>
      <c r="NA29" s="579"/>
      <c r="NB29" s="580">
        <f>NA29/MY29</f>
        <v>0</v>
      </c>
      <c r="NC29" s="508">
        <f>'Proy 2022 vs 2019'!BP28*NF$4</f>
        <v>19634.441999999999</v>
      </c>
      <c r="ND29" s="508">
        <f>'Proy 2022 vs 2019'!BQ28*NF$4</f>
        <v>22579.6083</v>
      </c>
      <c r="NE29" s="579"/>
      <c r="NF29" s="580">
        <f>NE29/NC29</f>
        <v>0</v>
      </c>
      <c r="NG29" s="508">
        <f>'Proy 2022 vs 2019'!BP28*NJ$4</f>
        <v>22906.849000000002</v>
      </c>
      <c r="NH29" s="508">
        <f>'Proy 2022 vs 2019'!BQ28*NJ$4</f>
        <v>26342.876350000002</v>
      </c>
      <c r="NI29" s="579"/>
      <c r="NJ29" s="580">
        <f>NI29/NG29</f>
        <v>0</v>
      </c>
      <c r="NK29" s="508">
        <f>'Proy 2022 vs 2019'!BP28*NN$4</f>
        <v>26179.256000000001</v>
      </c>
      <c r="NL29" s="508">
        <f>'Proy 2022 vs 2019'!BQ28*NN$4</f>
        <v>30106.144400000001</v>
      </c>
      <c r="NM29" s="579"/>
      <c r="NN29" s="580">
        <f>NM29/NK29</f>
        <v>0</v>
      </c>
      <c r="NO29" s="508">
        <f>'Proy 2022 vs 2019'!BP28*NR$4</f>
        <v>35996.476999999999</v>
      </c>
      <c r="NP29" s="508">
        <f>'Proy 2022 vs 2019'!BQ28*NR$4</f>
        <v>41395.948550000001</v>
      </c>
      <c r="NQ29" s="579"/>
      <c r="NR29" s="580">
        <f>NQ29/NO29</f>
        <v>0</v>
      </c>
      <c r="NS29" s="494">
        <f>MQ29+MU29+MY29+NC29+NG29+NK29+NO29</f>
        <v>163620.34999999998</v>
      </c>
      <c r="NT29" s="489">
        <f>MR29+MV29+MZ29+ND29+NH29+NL29+NP29</f>
        <v>188163.4025</v>
      </c>
      <c r="NU29" s="589">
        <f>MS29+MW29+NA29+NE29+NI29+NM29+NQ29</f>
        <v>0</v>
      </c>
      <c r="NV29" s="590">
        <f>NU29/NS29</f>
        <v>0</v>
      </c>
      <c r="NW29" s="508">
        <f>'Proy 2022 vs 2019'!BU28*NZ$4</f>
        <v>19997.119200000001</v>
      </c>
      <c r="NX29" s="508">
        <f>'Proy 2022 vs 2019'!BV28*NZ$4</f>
        <v>22996.687079999996</v>
      </c>
      <c r="NY29" s="579"/>
      <c r="NZ29" s="580">
        <f>NY29/NW29</f>
        <v>0</v>
      </c>
      <c r="OA29" s="508">
        <f>'Proy 2022 vs 2019'!BU28*OD$4</f>
        <v>19997.119200000001</v>
      </c>
      <c r="OB29" s="508">
        <f>'Proy 2022 vs 2019'!BV28*OD$4</f>
        <v>22996.687079999996</v>
      </c>
      <c r="OC29" s="579"/>
      <c r="OD29" s="580">
        <f>OC29/OA29</f>
        <v>0</v>
      </c>
      <c r="OE29" s="508">
        <f>'Proy 2022 vs 2019'!BU28*OH$4</f>
        <v>19997.119200000001</v>
      </c>
      <c r="OF29" s="508">
        <f>'Proy 2022 vs 2019'!BV28*OH$4</f>
        <v>22996.687079999996</v>
      </c>
      <c r="OG29" s="579"/>
      <c r="OH29" s="580">
        <f>OG29/OE29</f>
        <v>0</v>
      </c>
      <c r="OI29" s="508">
        <f>'Proy 2022 vs 2019'!BU28*OL$4</f>
        <v>19997.119200000001</v>
      </c>
      <c r="OJ29" s="508">
        <f>'Proy 2022 vs 2019'!BV28*OL$4</f>
        <v>22996.687079999996</v>
      </c>
      <c r="OK29" s="579"/>
      <c r="OL29" s="580">
        <f>OK29/OI29</f>
        <v>0</v>
      </c>
      <c r="OM29" s="508">
        <f>'Proy 2022 vs 2019'!BU28*OP$4</f>
        <v>23329.972400000002</v>
      </c>
      <c r="ON29" s="508">
        <f>'Proy 2022 vs 2019'!BV28*OP$4</f>
        <v>26829.468260000001</v>
      </c>
      <c r="OO29" s="579"/>
      <c r="OP29" s="580">
        <f>OO29/OM29</f>
        <v>0</v>
      </c>
      <c r="OQ29" s="508">
        <f>'Proy 2022 vs 2019'!BU28*OT$4</f>
        <v>26662.8256</v>
      </c>
      <c r="OR29" s="508">
        <f>'Proy 2022 vs 2019'!BV28*OT$4</f>
        <v>30662.249439999996</v>
      </c>
      <c r="OS29" s="579"/>
      <c r="OT29" s="580">
        <f>OS29/OQ29</f>
        <v>0</v>
      </c>
      <c r="OU29" s="508">
        <f>'Proy 2022 vs 2019'!BU28*OX$4</f>
        <v>36661.385200000004</v>
      </c>
      <c r="OV29" s="508">
        <f>'Proy 2022 vs 2019'!BV28*OX$4</f>
        <v>42160.592979999994</v>
      </c>
      <c r="OW29" s="579"/>
      <c r="OX29" s="580">
        <f>OW29/OU29</f>
        <v>0</v>
      </c>
      <c r="OY29" s="494">
        <f>NW29+OA29+OE29+OI29+OM29+OQ29+OU29</f>
        <v>166642.66</v>
      </c>
      <c r="OZ29" s="489">
        <f>NX29+OB29+OF29+OJ29+ON29+OR29+OV29</f>
        <v>191639.05899999995</v>
      </c>
      <c r="PA29" s="589">
        <f>NY29+OC29+OG29+OK29+OO29+OS29+OW29</f>
        <v>0</v>
      </c>
      <c r="PB29" s="590">
        <f>PA29/OY29</f>
        <v>0</v>
      </c>
      <c r="PC29" s="508">
        <f>'Proy 2022 vs 2019'!CE28*PF$4</f>
        <v>22275.705600000001</v>
      </c>
      <c r="PD29" s="508">
        <f>'Proy 2022 vs 2019'!CF28*PF$4</f>
        <v>25617.061439999998</v>
      </c>
      <c r="PE29" s="613"/>
      <c r="PF29" s="580">
        <f>PE29/PC29</f>
        <v>0</v>
      </c>
      <c r="PG29" s="508">
        <f>'Proy 2022 vs 2019'!CE28*PJ$4</f>
        <v>22275.705600000001</v>
      </c>
      <c r="PH29" s="508">
        <f>'Proy 2022 vs 2019'!CF28*PJ$4</f>
        <v>25617.061439999998</v>
      </c>
      <c r="PI29" s="579"/>
      <c r="PJ29" s="580">
        <f>PI29/PG29</f>
        <v>0</v>
      </c>
      <c r="PK29" s="508">
        <f>'Proy 2022 vs 2019'!CE28*PN$4</f>
        <v>22275.705600000001</v>
      </c>
      <c r="PL29" s="508">
        <f>'Proy 2022 vs 2019'!CF28*PN$4</f>
        <v>25617.061439999998</v>
      </c>
      <c r="PM29" s="579"/>
      <c r="PN29" s="580">
        <f>PM29/PK29</f>
        <v>0</v>
      </c>
      <c r="PO29" s="508">
        <f>'Proy 2022 vs 2019'!CE28*PR$4</f>
        <v>22275.705600000001</v>
      </c>
      <c r="PP29" s="508">
        <f>'Proy 2022 vs 2019'!CF28*PR$4</f>
        <v>25617.061439999998</v>
      </c>
      <c r="PQ29" s="579"/>
      <c r="PR29" s="580">
        <f>PQ29/PO29</f>
        <v>0</v>
      </c>
      <c r="PS29" s="508">
        <f>'Proy 2022 vs 2019'!CE28*PV$4</f>
        <v>25988.323200000003</v>
      </c>
      <c r="PT29" s="508">
        <f>'Proy 2022 vs 2019'!CF28*PV$4</f>
        <v>29886.571680000001</v>
      </c>
      <c r="PU29" s="579"/>
      <c r="PV29" s="580">
        <f>PU29/PS29</f>
        <v>0</v>
      </c>
      <c r="PW29" s="508">
        <f>'Proy 2022 vs 2019'!CE28*PZ$4</f>
        <v>29700.9408</v>
      </c>
      <c r="PX29" s="508">
        <f>'Proy 2022 vs 2019'!CF28*PZ$4</f>
        <v>34156.081919999997</v>
      </c>
      <c r="PY29" s="579"/>
      <c r="PZ29" s="580">
        <f>PY29/PW29</f>
        <v>0</v>
      </c>
      <c r="QA29" s="508">
        <f>'Proy 2022 vs 2019'!CE28*QD$4</f>
        <v>40838.793600000005</v>
      </c>
      <c r="QB29" s="508">
        <f>'Proy 2022 vs 2019'!CF28*QD$4</f>
        <v>46964.612639999999</v>
      </c>
      <c r="QC29" s="579"/>
      <c r="QD29" s="580">
        <f>QC29/QA29</f>
        <v>0</v>
      </c>
      <c r="QE29" s="494">
        <f>PC29+PG29+PK29+PO29+PS29+PW29+QA29</f>
        <v>185630.88</v>
      </c>
      <c r="QF29" s="489">
        <f>PD29+PH29+PL29+PP29+PT29+PX29+QB29</f>
        <v>213475.51199999999</v>
      </c>
      <c r="QG29" s="670">
        <f>PE29+PI29+PM29+PQ29+PU29+PY29+QC29</f>
        <v>0</v>
      </c>
      <c r="QH29" s="663">
        <f>QG29/QE29</f>
        <v>0</v>
      </c>
      <c r="QI29" s="508">
        <f>'Proy 2022 vs 2019'!CJ28*QL$4</f>
        <v>25124.304</v>
      </c>
      <c r="QJ29" s="508">
        <f>'Proy 2022 vs 2019'!CK28*QL$4</f>
        <v>28892.949599999996</v>
      </c>
      <c r="QK29" s="579"/>
      <c r="QL29" s="580">
        <f>QK29/QI29</f>
        <v>0</v>
      </c>
      <c r="QM29" s="508">
        <f>'Proy 2022 vs 2019'!CJ28*QP$4</f>
        <v>25124.304</v>
      </c>
      <c r="QN29" s="508">
        <f>'Proy 2022 vs 2019'!CK28*QP$4</f>
        <v>28892.949599999996</v>
      </c>
      <c r="QO29" s="579"/>
      <c r="QP29" s="580">
        <f>QO29/QM29</f>
        <v>0</v>
      </c>
      <c r="QQ29" s="508">
        <f>'Proy 2022 vs 2019'!CJ28*QT$4</f>
        <v>25124.304</v>
      </c>
      <c r="QR29" s="508">
        <f>'Proy 2022 vs 2019'!CK28*QT$4</f>
        <v>28892.949599999996</v>
      </c>
      <c r="QS29" s="579"/>
      <c r="QT29" s="580">
        <f>QS29/QQ29</f>
        <v>0</v>
      </c>
      <c r="QU29" s="508">
        <f>'Proy 2022 vs 2019'!CJ28*QX$4</f>
        <v>25124.304</v>
      </c>
      <c r="QV29" s="508">
        <f>'Proy 2022 vs 2019'!CK28*QX$4</f>
        <v>28892.949599999996</v>
      </c>
      <c r="QW29" s="579"/>
      <c r="QX29" s="580">
        <f>QW29/QU29</f>
        <v>0</v>
      </c>
      <c r="QY29" s="508">
        <f>'Proy 2022 vs 2019'!CJ28*RB$4</f>
        <v>29311.688000000006</v>
      </c>
      <c r="QZ29" s="508">
        <f>'Proy 2022 vs 2019'!CK28*RB$4</f>
        <v>33708.441200000001</v>
      </c>
      <c r="RA29" s="579"/>
      <c r="RB29" s="580">
        <f>RA29/QY29</f>
        <v>0</v>
      </c>
      <c r="RC29" s="508">
        <f>'Proy 2022 vs 2019'!CJ28*RF$4</f>
        <v>33499.072</v>
      </c>
      <c r="RD29" s="508">
        <f>'Proy 2022 vs 2019'!CK28*RF$4</f>
        <v>38523.932800000002</v>
      </c>
      <c r="RE29" s="579"/>
      <c r="RF29" s="580">
        <f>RE29/RC29</f>
        <v>0</v>
      </c>
      <c r="RG29" s="508">
        <f>'Proy 2022 vs 2019'!CJ28*RJ$4</f>
        <v>46061.224000000002</v>
      </c>
      <c r="RH29" s="508">
        <f>'Proy 2022 vs 2019'!CK28*RJ$4</f>
        <v>52970.407599999999</v>
      </c>
      <c r="RI29" s="579"/>
      <c r="RJ29" s="580">
        <f>RI29/RG29</f>
        <v>0</v>
      </c>
      <c r="RK29" s="494">
        <f>QI29+QM29+QQ29+QU29+QY29+RC29+RG29</f>
        <v>209369.2</v>
      </c>
      <c r="RL29" s="489">
        <f>QJ29+QN29+QR29+QV29+QZ29+RD29+RH29</f>
        <v>240774.58</v>
      </c>
      <c r="RM29" s="671">
        <f>QK29+QO29+QS29+QW29+RA29+RE29+RI29</f>
        <v>0</v>
      </c>
      <c r="RN29" s="663">
        <f>RM29/RK29</f>
        <v>0</v>
      </c>
      <c r="RO29" s="508">
        <f>'Proy 2022 vs 2019'!CO28*RR$4</f>
        <v>22881.448799999998</v>
      </c>
      <c r="RP29" s="508">
        <f>'Proy 2022 vs 2019'!CP28*RR$4</f>
        <v>26313.666119999998</v>
      </c>
      <c r="RQ29" s="579"/>
      <c r="RR29" s="580">
        <f>RQ29/RO29</f>
        <v>0</v>
      </c>
      <c r="RS29" s="508">
        <f>'Proy 2022 vs 2019'!CO28*RV$4</f>
        <v>22881.448799999998</v>
      </c>
      <c r="RT29" s="508">
        <f>'Proy 2022 vs 2019'!CP28*RV$4</f>
        <v>26313.666119999998</v>
      </c>
      <c r="RU29" s="579"/>
      <c r="RV29" s="580">
        <f>RU29/RS29</f>
        <v>0</v>
      </c>
      <c r="RW29" s="508">
        <f>'Proy 2022 vs 2019'!CO28*RZ$4</f>
        <v>22881.448799999998</v>
      </c>
      <c r="RX29" s="508">
        <f>'Proy 2022 vs 2019'!CP28*RZ$4</f>
        <v>26313.666119999998</v>
      </c>
      <c r="RY29" s="579"/>
      <c r="RZ29" s="580">
        <f>RY29/RW29</f>
        <v>0</v>
      </c>
      <c r="SA29" s="508">
        <f>'Proy 2022 vs 2019'!CO28*SD$4</f>
        <v>22881.448799999998</v>
      </c>
      <c r="SB29" s="508">
        <f>'Proy 2022 vs 2019'!CP28*SD$4</f>
        <v>26313.666119999998</v>
      </c>
      <c r="SC29" s="579"/>
      <c r="SD29" s="580">
        <f>SC29/SA29</f>
        <v>0</v>
      </c>
      <c r="SE29" s="508">
        <f>'Proy 2022 vs 2019'!CO28*SH$4</f>
        <v>26695.0236</v>
      </c>
      <c r="SF29" s="508">
        <f>'Proy 2022 vs 2019'!CP28*SH$4</f>
        <v>30699.277139999998</v>
      </c>
      <c r="SG29" s="579"/>
      <c r="SH29" s="580">
        <f>SG29/SE29</f>
        <v>0</v>
      </c>
      <c r="SI29" s="508">
        <f>'Proy 2022 vs 2019'!CO28*SL$4</f>
        <v>30508.598399999999</v>
      </c>
      <c r="SJ29" s="508">
        <f>'Proy 2022 vs 2019'!CP28*SL$4</f>
        <v>35084.888159999995</v>
      </c>
      <c r="SK29" s="579"/>
      <c r="SL29" s="580">
        <f>SK29/SI29</f>
        <v>0</v>
      </c>
      <c r="SM29" s="508">
        <f>'Proy 2022 vs 2019'!CO28*SP$4</f>
        <v>41949.322800000002</v>
      </c>
      <c r="SN29" s="508">
        <f>'Proy 2022 vs 2019'!CP28*SP$4</f>
        <v>48241.721219999992</v>
      </c>
      <c r="SO29" s="579"/>
      <c r="SP29" s="580">
        <f>SO29/SM29</f>
        <v>0</v>
      </c>
      <c r="SQ29" s="494">
        <f>RO29+RS29+RW29+SA29+SE29+SI29+SM29</f>
        <v>190678.74</v>
      </c>
      <c r="SR29" s="489">
        <f>RP29+RT29+RX29+SB29+SF29+SJ29+SN29</f>
        <v>219280.55099999998</v>
      </c>
      <c r="SS29" s="671">
        <f>RQ29+RU29+RY29+SC29+SG29+SK29+SO29</f>
        <v>0</v>
      </c>
      <c r="ST29" s="663">
        <f>SS29/SQ29</f>
        <v>0</v>
      </c>
      <c r="SU29" s="508">
        <f>'Proy 2022 vs 2019'!CT28*SX$4</f>
        <v>24479.4948</v>
      </c>
      <c r="SV29" s="508">
        <f>'Proy 2022 vs 2019'!CU28*SX$4</f>
        <v>26927.444280000003</v>
      </c>
      <c r="SW29" s="579"/>
      <c r="SX29" s="580">
        <f>SW29/SU29</f>
        <v>0</v>
      </c>
      <c r="SY29" s="508">
        <f>'Proy 2022 vs 2019'!CT28*TB$4</f>
        <v>24479.4948</v>
      </c>
      <c r="SZ29" s="508">
        <f>'Proy 2022 vs 2019'!CU28*TB$4</f>
        <v>26927.444280000003</v>
      </c>
      <c r="TA29" s="579"/>
      <c r="TB29" s="580">
        <f>TA29/SY29</f>
        <v>0</v>
      </c>
      <c r="TC29" s="508">
        <f>'Proy 2022 vs 2019'!CT28*TF$4</f>
        <v>24479.4948</v>
      </c>
      <c r="TD29" s="508">
        <f>'Proy 2022 vs 2019'!CU28*TF$4</f>
        <v>26927.444280000003</v>
      </c>
      <c r="TE29" s="579"/>
      <c r="TF29" s="580">
        <f>TE29/TC29</f>
        <v>0</v>
      </c>
      <c r="TG29" s="508">
        <f>'Proy 2022 vs 2019'!CT28*TJ$4</f>
        <v>24479.4948</v>
      </c>
      <c r="TH29" s="508">
        <f>'Proy 2022 vs 2019'!CU28*TJ$4</f>
        <v>26927.444280000003</v>
      </c>
      <c r="TI29" s="579"/>
      <c r="TJ29" s="580">
        <f>TI29/TG29</f>
        <v>0</v>
      </c>
      <c r="TK29" s="508">
        <f>'Proy 2022 vs 2019'!CT28*TN$4</f>
        <v>28559.410600000003</v>
      </c>
      <c r="TL29" s="508">
        <f>'Proy 2022 vs 2019'!CU28*TN$4</f>
        <v>31415.351660000008</v>
      </c>
      <c r="TM29" s="579"/>
      <c r="TN29" s="580">
        <f>TM29/TK29</f>
        <v>0</v>
      </c>
      <c r="TO29" s="508">
        <f>'Proy 2022 vs 2019'!CT28*TR$4</f>
        <v>32639.326400000002</v>
      </c>
      <c r="TP29" s="508">
        <f>'Proy 2022 vs 2019'!CU28*TR$4</f>
        <v>35903.259040000004</v>
      </c>
      <c r="TQ29" s="579"/>
      <c r="TR29" s="580">
        <f>TQ29/TO29</f>
        <v>0</v>
      </c>
      <c r="TS29" s="508">
        <f>'Proy 2022 vs 2019'!CT28*TV$4</f>
        <v>44879.073800000006</v>
      </c>
      <c r="TT29" s="508">
        <f>'Proy 2022 vs 2019'!CU28*TV$4</f>
        <v>49366.98118000001</v>
      </c>
      <c r="TU29" s="579"/>
      <c r="TV29" s="580">
        <f>TU29/TS29</f>
        <v>0</v>
      </c>
      <c r="TW29" s="494">
        <f>SU29+SY29+TC29+TG29+TK29+TO29+TS29</f>
        <v>203995.79</v>
      </c>
      <c r="TX29" s="489">
        <f>SV29+SZ29+TD29+TH29+TL29+TP29+TT29</f>
        <v>224395.36900000004</v>
      </c>
      <c r="TY29" s="662">
        <f>SW29+TA29+TE29+TI29+TM29+TQ29+TU29</f>
        <v>0</v>
      </c>
      <c r="TZ29" s="663">
        <f>TY29/TW29</f>
        <v>0</v>
      </c>
      <c r="UA29" s="508">
        <f>'Proy 2022 vs 2019'!DD28*UD$4</f>
        <v>35927.360399999998</v>
      </c>
      <c r="UB29" s="508">
        <f>'Proy 2022 vs 2019'!DE28*UD$4</f>
        <v>33053.171567999998</v>
      </c>
      <c r="UC29" s="613"/>
      <c r="UD29" s="580">
        <f>UC29/UA29</f>
        <v>0</v>
      </c>
      <c r="UE29" s="508">
        <f>'Proy 2022 vs 2019'!DD28*UH$4</f>
        <v>35927.360399999998</v>
      </c>
      <c r="UF29" s="508">
        <f>'Proy 2022 vs 2019'!DE28*UH$4</f>
        <v>33053.171567999998</v>
      </c>
      <c r="UG29" s="579"/>
      <c r="UH29" s="580">
        <f>UG29/UE29</f>
        <v>0</v>
      </c>
      <c r="UI29" s="508">
        <f>'Proy 2022 vs 2019'!DD28*UL$4</f>
        <v>35927.360399999998</v>
      </c>
      <c r="UJ29" s="508">
        <f>'Proy 2022 vs 2019'!DE28*UL$4</f>
        <v>33053.171567999998</v>
      </c>
      <c r="UK29" s="579"/>
      <c r="UL29" s="580">
        <f>UK29/UI29</f>
        <v>0</v>
      </c>
      <c r="UM29" s="508">
        <f>'Proy 2022 vs 2019'!DD28*UP$4</f>
        <v>35927.360399999998</v>
      </c>
      <c r="UN29" s="508">
        <f>'Proy 2022 vs 2019'!DE28*UP$4</f>
        <v>33053.171567999998</v>
      </c>
      <c r="UO29" s="579"/>
      <c r="UP29" s="580">
        <f>UO29/UM29</f>
        <v>0</v>
      </c>
      <c r="UQ29" s="508">
        <f>'Proy 2022 vs 2019'!DD28*UT$4</f>
        <v>41915.253799999999</v>
      </c>
      <c r="UR29" s="508">
        <f>'Proy 2022 vs 2019'!DE28*UT$4</f>
        <v>38562.033496000004</v>
      </c>
      <c r="US29" s="579"/>
      <c r="UT29" s="580">
        <f>US29/UQ29</f>
        <v>0</v>
      </c>
      <c r="UU29" s="508">
        <f>'Proy 2022 vs 2019'!DD28*UX$4</f>
        <v>47903.147199999999</v>
      </c>
      <c r="UV29" s="508">
        <f>'Proy 2022 vs 2019'!DE28*UX$4</f>
        <v>44070.895423999995</v>
      </c>
      <c r="UW29" s="579"/>
      <c r="UX29" s="580">
        <f>UW29/UU29</f>
        <v>0</v>
      </c>
      <c r="UY29" s="508">
        <f>'Proy 2022 vs 2019'!DD28*VB$4</f>
        <v>65866.827399999995</v>
      </c>
      <c r="UZ29" s="508">
        <f>'Proy 2022 vs 2019'!DE28*VB$4</f>
        <v>60597.481207999997</v>
      </c>
      <c r="VA29" s="579"/>
      <c r="VB29" s="580">
        <f>VA29/UY29</f>
        <v>0</v>
      </c>
      <c r="VC29" s="494">
        <f>UA29+UE29+UI29+UM29+UQ29+UU29+UY29</f>
        <v>299394.67</v>
      </c>
      <c r="VD29" s="489">
        <f>UB29+UF29+UJ29+UN29+UR29+UV29+UZ29</f>
        <v>275443.09639999998</v>
      </c>
      <c r="VE29" s="637">
        <f>UC29+UG29+UK29+UO29+US29+UW29+VA29</f>
        <v>0</v>
      </c>
      <c r="VF29" s="639">
        <f>VE29/VC29</f>
        <v>0</v>
      </c>
      <c r="VG29" s="508">
        <f>'Proy 2022 vs 2019'!DI28*VJ$4</f>
        <v>23917.321199999998</v>
      </c>
      <c r="VH29" s="508">
        <f>'Proy 2022 vs 2019'!DJ28*VJ$4</f>
        <v>35206.296806400002</v>
      </c>
      <c r="VI29" s="579"/>
      <c r="VJ29" s="580">
        <f>VI29/VG29</f>
        <v>0</v>
      </c>
      <c r="VK29" s="508">
        <f>'Proy 2022 vs 2019'!DI28*VN$4</f>
        <v>23917.321199999998</v>
      </c>
      <c r="VL29" s="508">
        <f>'Proy 2022 vs 2019'!DJ28*VN$4</f>
        <v>35206.296806400002</v>
      </c>
      <c r="VM29" s="579"/>
      <c r="VN29" s="580">
        <f>VM29/VK29</f>
        <v>0</v>
      </c>
      <c r="VO29" s="508">
        <f>'Proy 2022 vs 2019'!DI28*VR$4</f>
        <v>23917.321199999998</v>
      </c>
      <c r="VP29" s="508">
        <f>'Proy 2022 vs 2019'!DJ28*VR$4</f>
        <v>35206.296806400002</v>
      </c>
      <c r="VQ29" s="579"/>
      <c r="VR29" s="580">
        <f>VQ29/VO29</f>
        <v>0</v>
      </c>
      <c r="VS29" s="508">
        <f>'Proy 2022 vs 2019'!DI28*VV$4</f>
        <v>23917.321199999998</v>
      </c>
      <c r="VT29" s="508">
        <f>'Proy 2022 vs 2019'!DJ28*VV$4</f>
        <v>35206.296806400002</v>
      </c>
      <c r="VU29" s="579"/>
      <c r="VV29" s="580">
        <f>VU29/VS29</f>
        <v>0</v>
      </c>
      <c r="VW29" s="508">
        <f>'Proy 2022 vs 2019'!DI28*VZ$4</f>
        <v>27903.541400000006</v>
      </c>
      <c r="VX29" s="508">
        <f>'Proy 2022 vs 2019'!DJ28*VZ$4</f>
        <v>41074.012940799999</v>
      </c>
      <c r="VY29" s="579"/>
      <c r="VZ29" s="580">
        <f>VY29/VW29</f>
        <v>0</v>
      </c>
      <c r="WA29" s="508">
        <f>'Proy 2022 vs 2019'!DI28*WD$4</f>
        <v>31889.761600000002</v>
      </c>
      <c r="WB29" s="508">
        <f>'Proy 2022 vs 2019'!DJ28*WD$4</f>
        <v>46941.729075199997</v>
      </c>
      <c r="WC29" s="579"/>
      <c r="WD29" s="580">
        <f>WC29/WA29</f>
        <v>0</v>
      </c>
      <c r="WE29" s="508">
        <f>'Proy 2022 vs 2019'!DI28*WH$4</f>
        <v>43848.422200000001</v>
      </c>
      <c r="WF29" s="508">
        <f>'Proy 2022 vs 2019'!DJ28*WH$4</f>
        <v>64544.877478399998</v>
      </c>
      <c r="WG29" s="579"/>
      <c r="WH29" s="580">
        <f>WG29/WE29</f>
        <v>0</v>
      </c>
      <c r="WI29" s="494">
        <f>VG29+VK29+VO29+VS29+VW29+WA29+WE29</f>
        <v>199311.01</v>
      </c>
      <c r="WJ29" s="489">
        <f>VH29+VL29+VP29+VT29+VX29+WB29+WF29</f>
        <v>293385.80671999999</v>
      </c>
      <c r="WK29" s="643">
        <f>VI29+VM29+VQ29+VU29+VY29+WC29+WG29</f>
        <v>0</v>
      </c>
      <c r="WL29" s="639">
        <f>WK29/WI29</f>
        <v>0</v>
      </c>
      <c r="WM29" s="508">
        <f>'Proy 2022 vs 2019'!DN28*WP$4</f>
        <v>20382.96</v>
      </c>
      <c r="WN29" s="508">
        <f>'Proy 2022 vs 2019'!DO28*WP$4</f>
        <v>23440.403999999999</v>
      </c>
      <c r="WO29" s="579"/>
      <c r="WP29" s="580">
        <f>WO29/WM29</f>
        <v>0</v>
      </c>
      <c r="WQ29" s="508">
        <f>'Proy 2022 vs 2019'!DN28*WT$4</f>
        <v>20382.96</v>
      </c>
      <c r="WR29" s="508">
        <f>'Proy 2022 vs 2019'!DO28*WT$4</f>
        <v>23440.403999999999</v>
      </c>
      <c r="WS29" s="579"/>
      <c r="WT29" s="580">
        <f>WS29/WQ29</f>
        <v>0</v>
      </c>
      <c r="WU29" s="508">
        <f>'Proy 2022 vs 2019'!DN28*WX$4</f>
        <v>20382.96</v>
      </c>
      <c r="WV29" s="508">
        <f>'Proy 2022 vs 2019'!DO28*WX$4</f>
        <v>23440.403999999999</v>
      </c>
      <c r="WW29" s="579"/>
      <c r="WX29" s="580">
        <f>WW29/WU29</f>
        <v>0</v>
      </c>
      <c r="WY29" s="508">
        <f>'Proy 2022 vs 2019'!DN28*XB$4</f>
        <v>20382.96</v>
      </c>
      <c r="WZ29" s="508">
        <f>'Proy 2022 vs 2019'!DO28*XB$4</f>
        <v>23440.403999999999</v>
      </c>
      <c r="XA29" s="579"/>
      <c r="XB29" s="580">
        <f>XA29/WY29</f>
        <v>0</v>
      </c>
      <c r="XC29" s="508">
        <f>'Proy 2022 vs 2019'!DN28*XF$4</f>
        <v>23780.120000000003</v>
      </c>
      <c r="XD29" s="508">
        <f>'Proy 2022 vs 2019'!DO28*XF$4</f>
        <v>27347.137999999999</v>
      </c>
      <c r="XE29" s="579"/>
      <c r="XF29" s="580">
        <f>XE29/XC29</f>
        <v>0</v>
      </c>
      <c r="XG29" s="508">
        <f>'Proy 2022 vs 2019'!DN28*XJ$4</f>
        <v>27177.279999999999</v>
      </c>
      <c r="XH29" s="508">
        <f>'Proy 2022 vs 2019'!DO28*XJ$4</f>
        <v>31253.871999999999</v>
      </c>
      <c r="XI29" s="579"/>
      <c r="XJ29" s="580">
        <f>XI29/XG29</f>
        <v>0</v>
      </c>
      <c r="XK29" s="508">
        <f>'Proy 2022 vs 2019'!DN28*XN$4</f>
        <v>37368.76</v>
      </c>
      <c r="XL29" s="508">
        <f>'Proy 2022 vs 2019'!DO28*XN$4</f>
        <v>42974.073999999993</v>
      </c>
      <c r="XM29" s="579"/>
      <c r="XN29" s="580">
        <f>XM29/XK29</f>
        <v>0</v>
      </c>
      <c r="XO29" s="494">
        <f>WM29+WQ29+WU29+WY29+XC29+XG29+XK29</f>
        <v>169858</v>
      </c>
      <c r="XP29" s="489">
        <f>WN29+WR29+WV29+WZ29+XD29+XH29+XL29</f>
        <v>195336.69999999998</v>
      </c>
      <c r="XQ29" s="643">
        <f>WO29+WS29+WW29+XA29+XE29+XI29+XM29</f>
        <v>0</v>
      </c>
      <c r="XR29" s="639">
        <f>XQ29/XO29</f>
        <v>0</v>
      </c>
      <c r="XS29" s="508">
        <f>'Proy 2022 vs 2019'!DS28*XV$4</f>
        <v>20882.3184</v>
      </c>
      <c r="XT29" s="508">
        <f>'Proy 2022 vs 2019'!DT28*XV$4</f>
        <v>24014.666159999997</v>
      </c>
      <c r="XU29" s="579"/>
      <c r="XV29" s="580">
        <f>XU29/XS29</f>
        <v>0</v>
      </c>
      <c r="XW29" s="508">
        <f>'Proy 2022 vs 2019'!DS28*XZ$4</f>
        <v>20882.3184</v>
      </c>
      <c r="XX29" s="508">
        <f>'Proy 2022 vs 2019'!DT28*XZ$4</f>
        <v>24014.666159999997</v>
      </c>
      <c r="XY29" s="579"/>
      <c r="XZ29" s="580">
        <f>XY29/XW29</f>
        <v>0</v>
      </c>
      <c r="YA29" s="508">
        <f>'Proy 2022 vs 2019'!DS28*YD$4</f>
        <v>20882.3184</v>
      </c>
      <c r="YB29" s="508">
        <f>'Proy 2022 vs 2019'!DT28*YD$4</f>
        <v>24014.666159999997</v>
      </c>
      <c r="YC29" s="579"/>
      <c r="YD29" s="580">
        <f>YC29/YA29</f>
        <v>0</v>
      </c>
      <c r="YE29" s="508">
        <f>'Proy 2022 vs 2019'!DS28*YH$4</f>
        <v>20882.3184</v>
      </c>
      <c r="YF29" s="508">
        <f>'Proy 2022 vs 2019'!DT28*YH$4</f>
        <v>24014.666159999997</v>
      </c>
      <c r="YG29" s="579"/>
      <c r="YH29" s="580">
        <f>YG29/YE29</f>
        <v>0</v>
      </c>
      <c r="YI29" s="508">
        <f>'Proy 2022 vs 2019'!DS28*YL$4</f>
        <v>24362.704800000003</v>
      </c>
      <c r="YJ29" s="508">
        <f>'Proy 2022 vs 2019'!DT28*YL$4</f>
        <v>28017.110520000002</v>
      </c>
      <c r="YK29" s="579"/>
      <c r="YL29" s="580">
        <f>YK29/YI29</f>
        <v>0</v>
      </c>
      <c r="YM29" s="508">
        <f>'Proy 2022 vs 2019'!DS28*YP$4</f>
        <v>27843.091200000003</v>
      </c>
      <c r="YN29" s="508">
        <f>'Proy 2022 vs 2019'!DT28*YP$4</f>
        <v>32019.55488</v>
      </c>
      <c r="YO29" s="579"/>
      <c r="YP29" s="580">
        <f>YO29/YM29</f>
        <v>0</v>
      </c>
      <c r="YQ29" s="508">
        <f>'Proy 2022 vs 2019'!DS28*YT$4</f>
        <v>38284.250400000004</v>
      </c>
      <c r="YR29" s="508">
        <f>'Proy 2022 vs 2019'!DT28*YT$4</f>
        <v>44026.88796</v>
      </c>
      <c r="YS29" s="579"/>
      <c r="YT29" s="580">
        <f>YS29/YQ29</f>
        <v>0</v>
      </c>
      <c r="YU29" s="494">
        <f>XS29+XW29+YA29+YE29+YI29+YM29+YQ29</f>
        <v>174019.32</v>
      </c>
      <c r="YV29" s="489">
        <f>XT29+XX29+YB29+YF29+YJ29+YN29+YR29</f>
        <v>200122.21799999999</v>
      </c>
      <c r="YW29" s="648">
        <f>XU29+XY29+YC29+YG29+YK29+YO29+YS29</f>
        <v>0</v>
      </c>
      <c r="YX29" s="639">
        <f>YW29/YU29</f>
        <v>0</v>
      </c>
      <c r="YY29" s="710">
        <f>'Proy 2022 vs 2019'!EC28*ZB$4</f>
        <v>20939.023199999996</v>
      </c>
      <c r="YZ29" s="710">
        <f>'Proy 2022 vs 2019'!ED28*ZB$4</f>
        <v>23032.925520000001</v>
      </c>
      <c r="ZA29" s="613"/>
      <c r="ZB29" s="580">
        <f>ZA29/YY29</f>
        <v>0</v>
      </c>
      <c r="ZC29" s="508">
        <f>'Proy 2022 vs 2019'!EC28*ZF$4</f>
        <v>20939.023199999996</v>
      </c>
      <c r="ZD29" s="508">
        <f>'Proy 2022 vs 2019'!ED28*ZF$4</f>
        <v>23032.925520000001</v>
      </c>
      <c r="ZE29" s="613"/>
      <c r="ZF29" s="580">
        <f>ZE29/ZC29</f>
        <v>0</v>
      </c>
      <c r="ZG29" s="508">
        <f>'Proy 2022 vs 2019'!EC28*ZJ$4</f>
        <v>20939.023199999996</v>
      </c>
      <c r="ZH29" s="508">
        <f>'Proy 2022 vs 2019'!ED28*ZJ$4</f>
        <v>23032.925520000001</v>
      </c>
      <c r="ZI29" s="613"/>
      <c r="ZJ29" s="580">
        <f>ZI29/ZG29</f>
        <v>0</v>
      </c>
      <c r="ZK29" s="508">
        <f>'Proy 2022 vs 2019'!EC28*ZN$4</f>
        <v>20939.023199999996</v>
      </c>
      <c r="ZL29" s="508">
        <f>'Proy 2022 vs 2019'!ED28*ZN$4</f>
        <v>23032.925520000001</v>
      </c>
      <c r="ZM29" s="613"/>
      <c r="ZN29" s="580">
        <f>ZM29/ZK29</f>
        <v>0</v>
      </c>
      <c r="ZO29" s="508">
        <f>'Proy 2022 vs 2019'!EC28*ZR$4</f>
        <v>24428.860400000001</v>
      </c>
      <c r="ZP29" s="508">
        <f>'Proy 2022 vs 2019'!ED28*ZR$4</f>
        <v>26871.746440000003</v>
      </c>
      <c r="ZQ29" s="613"/>
      <c r="ZR29" s="580">
        <f>ZQ29/ZO29</f>
        <v>0</v>
      </c>
      <c r="ZS29" s="508">
        <f>'Proy 2022 vs 2019'!EC28*ZV$4</f>
        <v>27918.6976</v>
      </c>
      <c r="ZT29" s="508">
        <f>'Proy 2022 vs 2019'!ED28*ZV$4</f>
        <v>30710.567360000001</v>
      </c>
      <c r="ZU29" s="613"/>
      <c r="ZV29" s="580">
        <f>ZU29/ZS29</f>
        <v>0</v>
      </c>
      <c r="ZW29" s="508">
        <f>'Proy 2022 vs 2019'!EC28*ZZ$4</f>
        <v>38388.209199999998</v>
      </c>
      <c r="ZX29" s="508">
        <f>'Proy 2022 vs 2019'!ED28*ZZ$4</f>
        <v>42227.030120000003</v>
      </c>
      <c r="ZY29" s="613"/>
      <c r="ZZ29" s="580">
        <f>ZY29/ZW29</f>
        <v>0</v>
      </c>
      <c r="AAA29" s="494">
        <f>YY29+ZC29+ZG29+ZK29+ZO29+ZS29+ZW29</f>
        <v>174491.86</v>
      </c>
      <c r="AAB29" s="489">
        <f>YZ29+ZD29+ZH29+ZL29+ZP29+ZT29+ZX29</f>
        <v>191941.04600000003</v>
      </c>
      <c r="AAC29" s="607">
        <f>ZA29+ZE29+ZI29+ZM29+ZQ29+ZU29+ZY29</f>
        <v>0</v>
      </c>
      <c r="AAD29" s="590">
        <f>AAC29/AAA29</f>
        <v>0</v>
      </c>
      <c r="AAE29" s="508">
        <f>'Proy 2022 vs 2019'!EH28*AAH$4</f>
        <v>23545.288799999998</v>
      </c>
      <c r="AAF29" s="508">
        <f>'Proy 2022 vs 2019'!EI28*AAH$4</f>
        <v>25899.81768</v>
      </c>
      <c r="AAG29" s="579"/>
      <c r="AAH29" s="580">
        <f>AAG29/AAE29</f>
        <v>0</v>
      </c>
      <c r="AAI29" s="508">
        <f>'Proy 2022 vs 2019'!EH28*AAL$4</f>
        <v>23545.288799999998</v>
      </c>
      <c r="AAJ29" s="508">
        <f>'Proy 2022 vs 2019'!EI28*AAL$4</f>
        <v>25899.81768</v>
      </c>
      <c r="AAK29" s="579"/>
      <c r="AAL29" s="580">
        <f>AAK29/AAI29</f>
        <v>0</v>
      </c>
      <c r="AAM29" s="508">
        <f>'Proy 2022 vs 2019'!EH28*AAP$4</f>
        <v>23545.288799999998</v>
      </c>
      <c r="AAN29" s="508">
        <f>'Proy 2022 vs 2019'!EI28*AAP$4</f>
        <v>25899.81768</v>
      </c>
      <c r="AAO29" s="579"/>
      <c r="AAP29" s="580">
        <f>AAO29/AAM29</f>
        <v>0</v>
      </c>
      <c r="AAQ29" s="508">
        <f>'Proy 2022 vs 2019'!EH28*AAT$4</f>
        <v>23545.288799999998</v>
      </c>
      <c r="AAR29" s="508">
        <f>'Proy 2022 vs 2019'!EI28*AAT$4</f>
        <v>25899.81768</v>
      </c>
      <c r="AAS29" s="579"/>
      <c r="AAT29" s="580">
        <f>AAS29/AAQ29</f>
        <v>0</v>
      </c>
      <c r="AAU29" s="508">
        <f>'Proy 2022 vs 2019'!EH28*AAX$4</f>
        <v>27469.5036</v>
      </c>
      <c r="AAV29" s="508">
        <f>'Proy 2022 vs 2019'!EI28*AAX$4</f>
        <v>30216.453960000006</v>
      </c>
      <c r="AAW29" s="579"/>
      <c r="AAX29" s="580">
        <f>AAW29/AAU29</f>
        <v>0</v>
      </c>
      <c r="AAY29" s="508">
        <f>'Proy 2022 vs 2019'!EH28*ABB$4</f>
        <v>31393.718399999998</v>
      </c>
      <c r="AAZ29" s="508">
        <f>'Proy 2022 vs 2019'!EI28*ABB$4</f>
        <v>34533.090240000005</v>
      </c>
      <c r="ABA29" s="579"/>
      <c r="ABB29" s="580">
        <f>ABA29/AAY29</f>
        <v>0</v>
      </c>
      <c r="ABC29" s="508">
        <f>'Proy 2022 vs 2019'!EH28*ABF$4</f>
        <v>43166.362799999995</v>
      </c>
      <c r="ABD29" s="508">
        <f>'Proy 2022 vs 2019'!EI28*ABF$4</f>
        <v>47482.999080000001</v>
      </c>
      <c r="ABE29" s="579"/>
      <c r="ABF29" s="580">
        <f>ABE29/ABC29</f>
        <v>0</v>
      </c>
      <c r="ABG29" s="494">
        <f>AAE29+AAI29+AAM29+AAQ29+AAU29+AAY29+ABC29</f>
        <v>196210.74</v>
      </c>
      <c r="ABH29" s="489">
        <f>AAF29+AAJ29+AAN29+AAR29+AAV29+AAZ29+ABD29</f>
        <v>215831.81400000004</v>
      </c>
      <c r="ABI29" s="608">
        <f>AAG29+AAK29+AAO29+AAS29+AAW29+ABA29+ABE29</f>
        <v>0</v>
      </c>
      <c r="ABJ29" s="590">
        <f>ABI29/ABG29</f>
        <v>0</v>
      </c>
      <c r="ABK29" s="508">
        <f>'Proy 2022 vs 2019'!EM28*ABN$4</f>
        <v>23484.499199999998</v>
      </c>
      <c r="ABL29" s="508">
        <f>'Proy 2022 vs 2019'!EN28*ABN$4</f>
        <v>25832.949120000001</v>
      </c>
      <c r="ABM29" s="579"/>
      <c r="ABN29" s="580">
        <f>ABM29/ABK29</f>
        <v>0</v>
      </c>
      <c r="ABO29" s="508">
        <f>'Proy 2022 vs 2019'!EM28*ABR$4</f>
        <v>23484.499199999998</v>
      </c>
      <c r="ABP29" s="508">
        <f>'Proy 2022 vs 2019'!EN28*ABR$4</f>
        <v>25832.949120000001</v>
      </c>
      <c r="ABQ29" s="579"/>
      <c r="ABR29" s="580">
        <f>ABQ29/ABO29</f>
        <v>0</v>
      </c>
      <c r="ABS29" s="508">
        <f>'Proy 2022 vs 2019'!EM28*ABV$4</f>
        <v>23484.499199999998</v>
      </c>
      <c r="ABT29" s="508">
        <f>'Proy 2022 vs 2019'!EN28*ABV$4</f>
        <v>25832.949120000001</v>
      </c>
      <c r="ABU29" s="579"/>
      <c r="ABV29" s="580">
        <f>ABU29/ABS29</f>
        <v>0</v>
      </c>
      <c r="ABW29" s="508">
        <f>'Proy 2022 vs 2019'!EM28*ABZ$4</f>
        <v>23484.499199999998</v>
      </c>
      <c r="ABX29" s="508">
        <f>'Proy 2022 vs 2019'!EN28*ABZ$4</f>
        <v>25832.949120000001</v>
      </c>
      <c r="ABY29" s="579"/>
      <c r="ABZ29" s="580">
        <f>ABY29/ABW29</f>
        <v>0</v>
      </c>
      <c r="ACA29" s="508">
        <f>'Proy 2022 vs 2019'!EM28*ACD$4</f>
        <v>27398.582400000003</v>
      </c>
      <c r="ACB29" s="508">
        <f>'Proy 2022 vs 2019'!EN28*ACD$4</f>
        <v>30138.440640000008</v>
      </c>
      <c r="ACC29" s="579"/>
      <c r="ACD29" s="580">
        <f>ACC29/ACA29</f>
        <v>0</v>
      </c>
      <c r="ACE29" s="508">
        <f>'Proy 2022 vs 2019'!EM28*ACH$4</f>
        <v>31312.6656</v>
      </c>
      <c r="ACF29" s="508">
        <f>'Proy 2022 vs 2019'!EN28*ACH$4</f>
        <v>34443.932160000004</v>
      </c>
      <c r="ACG29" s="579"/>
      <c r="ACH29" s="580">
        <f>ACG29/ACE29</f>
        <v>0</v>
      </c>
      <c r="ACI29" s="508">
        <f>'Proy 2022 vs 2019'!EM28*ACL$4</f>
        <v>43054.915200000003</v>
      </c>
      <c r="ACJ29" s="508">
        <f>'Proy 2022 vs 2019'!EN28*ACL$4</f>
        <v>47360.406720000006</v>
      </c>
      <c r="ACK29" s="579"/>
      <c r="ACL29" s="580">
        <f>ACK29/ACI29</f>
        <v>0</v>
      </c>
      <c r="ACM29" s="494">
        <f>ABK29+ABO29+ABS29+ABW29+ACA29+ACE29+ACI29</f>
        <v>195704.15999999997</v>
      </c>
      <c r="ACN29" s="489">
        <f>ABL29+ABP29+ABT29+ABX29+ACB29+ACF29+ACJ29</f>
        <v>215274.576</v>
      </c>
      <c r="ACO29" s="608">
        <f>ABM29+ABQ29+ABU29+ABY29+ACC29+ACG29+ACK29</f>
        <v>0</v>
      </c>
      <c r="ACP29" s="590">
        <f>ACO29/ACM29</f>
        <v>0</v>
      </c>
      <c r="ACQ29" s="508">
        <f>'Proy 2022 vs 2019'!ER28*ACT$4</f>
        <v>27572.202000000001</v>
      </c>
      <c r="ACR29" s="508">
        <f>'Proy 2022 vs 2019'!ES28*ACT$4</f>
        <v>30329.422200000001</v>
      </c>
      <c r="ACS29" s="579"/>
      <c r="ACT29" s="580">
        <f>ACS29/ACQ29</f>
        <v>0</v>
      </c>
      <c r="ACU29" s="508">
        <f>'Proy 2022 vs 2019'!ER28*ACX$4</f>
        <v>27572.202000000001</v>
      </c>
      <c r="ACV29" s="508">
        <f>'Proy 2022 vs 2019'!ES28*ACX$4</f>
        <v>30329.422200000001</v>
      </c>
      <c r="ACW29" s="579"/>
      <c r="ACX29" s="580">
        <f>ACW29/ACU29</f>
        <v>0</v>
      </c>
      <c r="ACY29" s="508">
        <f>'Proy 2022 vs 2019'!ER28*ADB$4</f>
        <v>27572.202000000001</v>
      </c>
      <c r="ACZ29" s="508">
        <f>'Proy 2022 vs 2019'!ES28*ADB$4</f>
        <v>30329.422200000001</v>
      </c>
      <c r="ADA29" s="579"/>
      <c r="ADB29" s="580">
        <f>ADA29/ACY29</f>
        <v>0</v>
      </c>
      <c r="ADC29" s="508">
        <f>'Proy 2022 vs 2019'!ER28*ADF$4</f>
        <v>27572.202000000001</v>
      </c>
      <c r="ADD29" s="508">
        <f>'Proy 2022 vs 2019'!ES28*ADF$4</f>
        <v>30329.422200000001</v>
      </c>
      <c r="ADE29" s="579"/>
      <c r="ADF29" s="580">
        <f>ADE29/ADC29</f>
        <v>0</v>
      </c>
      <c r="ADG29" s="508">
        <f>'Proy 2022 vs 2019'!ER28*ADJ$4</f>
        <v>32167.569000000003</v>
      </c>
      <c r="ADH29" s="508">
        <f>'Proy 2022 vs 2019'!ES28*ADJ$4</f>
        <v>35384.325900000011</v>
      </c>
      <c r="ADI29" s="579"/>
      <c r="ADJ29" s="580">
        <f>ADI29/ADG29</f>
        <v>0</v>
      </c>
      <c r="ADK29" s="508">
        <f>'Proy 2022 vs 2019'!ER28*ADN$4</f>
        <v>36762.936000000002</v>
      </c>
      <c r="ADL29" s="508">
        <f>'Proy 2022 vs 2019'!ES28*ADN$4</f>
        <v>40439.229600000006</v>
      </c>
      <c r="ADM29" s="579"/>
      <c r="ADN29" s="580">
        <f>ADM29/ADK29</f>
        <v>0</v>
      </c>
      <c r="ADO29" s="508">
        <f>'Proy 2022 vs 2019'!ER28*ADR$4</f>
        <v>50549.037000000004</v>
      </c>
      <c r="ADP29" s="508">
        <f>'Proy 2022 vs 2019'!ES28*ADR$4</f>
        <v>55603.940700000006</v>
      </c>
      <c r="ADQ29" s="579"/>
      <c r="ADR29" s="580">
        <f>ADQ29/ADO29</f>
        <v>0</v>
      </c>
      <c r="ADS29" s="494">
        <f>ACQ29+ACU29+ACY29+ADC29+ADG29+ADK29+ADO29</f>
        <v>229768.35000000003</v>
      </c>
      <c r="ADT29" s="489">
        <f>ACR29+ACV29+ACZ29+ADD29+ADH29+ADL29+ADP29</f>
        <v>252745.18500000003</v>
      </c>
      <c r="ADU29" s="589">
        <f>ACS29+ACW29+ADA29+ADE29+ADI29+ADM29+ADQ29</f>
        <v>0</v>
      </c>
      <c r="ADV29" s="590">
        <f>ADU29/ADS29</f>
        <v>0</v>
      </c>
      <c r="ADW29" s="508">
        <f>'Proy 2022 vs 2019'!EW28*ADZ$4</f>
        <v>24631.977600000002</v>
      </c>
      <c r="ADX29" s="508">
        <f>'Proy 2022 vs 2019'!EX28*ADZ$4</f>
        <v>27095.175360000001</v>
      </c>
      <c r="ADY29" s="579"/>
      <c r="ADZ29" s="580">
        <f>ADY29/ADW29</f>
        <v>0</v>
      </c>
      <c r="AEA29" s="508">
        <f>'Proy 2022 vs 2019'!EW28*AED$4</f>
        <v>24631.977600000002</v>
      </c>
      <c r="AEB29" s="508">
        <f>'Proy 2022 vs 2019'!EX28*AED$4</f>
        <v>27095.175360000001</v>
      </c>
      <c r="AEC29" s="579"/>
      <c r="AED29" s="580">
        <f>AEC29/AEA29</f>
        <v>0</v>
      </c>
      <c r="AEE29" s="508">
        <f>'Proy 2022 vs 2019'!EW28*AEH$4</f>
        <v>24631.977600000002</v>
      </c>
      <c r="AEF29" s="508">
        <f>'Proy 2022 vs 2019'!EX28*AEH$4</f>
        <v>27095.175360000001</v>
      </c>
      <c r="AEG29" s="579"/>
      <c r="AEH29" s="580">
        <f>AEG29/AEE29</f>
        <v>0</v>
      </c>
      <c r="AEI29" s="508">
        <f>'Proy 2022 vs 2019'!EW28*AEL$4</f>
        <v>24631.977600000002</v>
      </c>
      <c r="AEJ29" s="508">
        <f>'Proy 2022 vs 2019'!EX28*AEL$4</f>
        <v>27095.175360000001</v>
      </c>
      <c r="AEK29" s="579"/>
      <c r="AEL29" s="580">
        <f>AEK29/AEI29</f>
        <v>0</v>
      </c>
      <c r="AEM29" s="508">
        <f>'Proy 2022 vs 2019'!EW28*AEP$4</f>
        <v>28737.307200000003</v>
      </c>
      <c r="AEN29" s="508">
        <f>'Proy 2022 vs 2019'!EX28*AEP$4</f>
        <v>31611.037920000006</v>
      </c>
      <c r="AEO29" s="579"/>
      <c r="AEP29" s="580">
        <f>AEO29/AEM29</f>
        <v>0</v>
      </c>
      <c r="AEQ29" s="508">
        <f>'Proy 2022 vs 2019'!EW28*AET$4</f>
        <v>32842.6368</v>
      </c>
      <c r="AER29" s="508">
        <f>'Proy 2022 vs 2019'!EX28*AET$4</f>
        <v>36126.900480000004</v>
      </c>
      <c r="AES29" s="579"/>
      <c r="AET29" s="580">
        <f>AES29/AEQ29</f>
        <v>0</v>
      </c>
      <c r="AEU29" s="508">
        <f>'Proy 2022 vs 2019'!EW28*AEX$4</f>
        <v>45158.625599999999</v>
      </c>
      <c r="AEV29" s="508">
        <f>'Proy 2022 vs 2019'!EX28*AEX$4</f>
        <v>49674.488160000008</v>
      </c>
      <c r="AEW29" s="579"/>
      <c r="AEX29" s="580">
        <f>AEW29/AEU29</f>
        <v>0</v>
      </c>
      <c r="AEY29" s="494">
        <f>ADW29+AEA29+AEE29+AEI29+AEM29+AEQ29+AEU29</f>
        <v>205266.48</v>
      </c>
      <c r="AEZ29" s="489">
        <f>ADX29+AEB29+AEF29+AEJ29+AEN29+AER29+AEV29</f>
        <v>225793.12800000003</v>
      </c>
      <c r="AFA29" s="589">
        <f>ADY29+AEC29+AEG29+AEK29+AEO29+AES29+AEW29</f>
        <v>0</v>
      </c>
      <c r="AFB29" s="590">
        <f>AFA29/AEY29</f>
        <v>0</v>
      </c>
      <c r="AFC29" s="508">
        <f>'Proy 2022 vs 2019'!FG28*AFF$4</f>
        <v>22924.6692</v>
      </c>
      <c r="AFD29" s="508">
        <f>'Proy 2022 vs 2019'!FH28*AFF$4</f>
        <v>25217.136119999999</v>
      </c>
      <c r="AFE29" s="613"/>
      <c r="AFF29" s="580">
        <f>AFE29/AFC29</f>
        <v>0</v>
      </c>
      <c r="AFG29" s="508">
        <f>'Proy 2022 vs 2019'!FG28*AFJ$4</f>
        <v>22924.6692</v>
      </c>
      <c r="AFH29" s="508">
        <f>'Proy 2022 vs 2019'!FH28*AFJ$4</f>
        <v>25217.136119999999</v>
      </c>
      <c r="AFI29" s="579"/>
      <c r="AFJ29" s="580">
        <f>AFI29/AFG29</f>
        <v>0</v>
      </c>
      <c r="AFK29" s="508">
        <f>'Proy 2022 vs 2019'!FG28*AFN$4</f>
        <v>22924.6692</v>
      </c>
      <c r="AFL29" s="508">
        <f>'Proy 2022 vs 2019'!FH28*AFN$4</f>
        <v>25217.136119999999</v>
      </c>
      <c r="AFM29" s="579"/>
      <c r="AFN29" s="580">
        <f>AFM29/AFK29</f>
        <v>0</v>
      </c>
      <c r="AFO29" s="508">
        <f>'Proy 2022 vs 2019'!FG28*AFR$4</f>
        <v>22924.6692</v>
      </c>
      <c r="AFP29" s="508">
        <f>'Proy 2022 vs 2019'!FH28*AFR$4</f>
        <v>25217.136119999999</v>
      </c>
      <c r="AFQ29" s="579"/>
      <c r="AFR29" s="580">
        <f>AFQ29/AFO29</f>
        <v>0</v>
      </c>
      <c r="AFS29" s="508">
        <f>'Proy 2022 vs 2019'!FG28*AFV$4</f>
        <v>26745.447400000005</v>
      </c>
      <c r="AFT29" s="508">
        <f>'Proy 2022 vs 2019'!FH28*AFV$4</f>
        <v>29419.992140000002</v>
      </c>
      <c r="AFU29" s="579"/>
      <c r="AFV29" s="580">
        <f>AFU29/AFS29</f>
        <v>0</v>
      </c>
      <c r="AFW29" s="508">
        <f>'Proy 2022 vs 2019'!FG28*AFZ$4</f>
        <v>30566.225600000002</v>
      </c>
      <c r="AFX29" s="508">
        <f>'Proy 2022 vs 2019'!FH28*AFZ$4</f>
        <v>33622.848160000001</v>
      </c>
      <c r="AFY29" s="579"/>
      <c r="AFZ29" s="580">
        <f>AFY29/AFW29</f>
        <v>0</v>
      </c>
      <c r="AGA29" s="508">
        <f>'Proy 2022 vs 2019'!FG28*AGD$4</f>
        <v>42028.5602</v>
      </c>
      <c r="AGB29" s="508">
        <f>'Proy 2022 vs 2019'!FH28*AGD$4</f>
        <v>46231.416219999999</v>
      </c>
      <c r="AGC29" s="579"/>
      <c r="AGD29" s="580">
        <f>AGC29/AGA29</f>
        <v>0</v>
      </c>
      <c r="AGE29" s="494">
        <f>AFC29+AFG29+AFK29+AFO29+AFS29+AFW29+AGA29</f>
        <v>191038.91</v>
      </c>
      <c r="AGF29" s="489">
        <f>AFD29+AFH29+AFL29+AFP29+AFT29+AFX29+AGB29</f>
        <v>210142.80099999998</v>
      </c>
      <c r="AGG29" s="637">
        <f>AFE29+AFI29+AFM29+AFQ29+AFU29+AFY29+AGC29</f>
        <v>0</v>
      </c>
      <c r="AGH29" s="639">
        <f>AGG29/AGE29</f>
        <v>0</v>
      </c>
      <c r="AGI29" s="508">
        <f>'Proy 2022 vs 2019'!FL28*AGL$4</f>
        <v>25059.607199999999</v>
      </c>
      <c r="AGJ29" s="508">
        <f>'Proy 2022 vs 2019'!FM28*AGL$4</f>
        <v>27565.567920000001</v>
      </c>
      <c r="AGK29" s="579"/>
      <c r="AGL29" s="580">
        <f>AGK29/AGI29</f>
        <v>0</v>
      </c>
      <c r="AGM29" s="508">
        <f>'Proy 2022 vs 2019'!FL28*AGP$4</f>
        <v>25059.607199999999</v>
      </c>
      <c r="AGN29" s="508">
        <f>'Proy 2022 vs 2019'!FM28*AGP$4</f>
        <v>27565.567920000001</v>
      </c>
      <c r="AGO29" s="579"/>
      <c r="AGP29" s="580">
        <f>AGO29/AGM29</f>
        <v>0</v>
      </c>
      <c r="AGQ29" s="508">
        <f>'Proy 2022 vs 2019'!FL28*AGT$4</f>
        <v>25059.607199999999</v>
      </c>
      <c r="AGR29" s="508">
        <f>'Proy 2022 vs 2019'!FM28*AGT$4</f>
        <v>27565.567920000001</v>
      </c>
      <c r="AGS29" s="579"/>
      <c r="AGT29" s="580">
        <f>AGS29/AGQ29</f>
        <v>0</v>
      </c>
      <c r="AGU29" s="508">
        <f>'Proy 2022 vs 2019'!FL28*AGX$4</f>
        <v>25059.607199999999</v>
      </c>
      <c r="AGV29" s="508">
        <f>'Proy 2022 vs 2019'!FM28*AGX$4</f>
        <v>27565.567920000001</v>
      </c>
      <c r="AGW29" s="579"/>
      <c r="AGX29" s="580">
        <f>AGW29/AGU29</f>
        <v>0</v>
      </c>
      <c r="AGY29" s="508">
        <f>'Proy 2022 vs 2019'!FL28*AHB$4</f>
        <v>29236.208400000003</v>
      </c>
      <c r="AGZ29" s="508">
        <f>'Proy 2022 vs 2019'!FM28*AHB$4</f>
        <v>32159.829240000006</v>
      </c>
      <c r="AHA29" s="579"/>
      <c r="AHB29" s="580">
        <f>AHA29/AGY29</f>
        <v>0</v>
      </c>
      <c r="AHC29" s="508">
        <f>'Proy 2022 vs 2019'!FL28*AHF$4</f>
        <v>33412.809600000001</v>
      </c>
      <c r="AHD29" s="508">
        <f>'Proy 2022 vs 2019'!FM28*AHF$4</f>
        <v>36754.090560000004</v>
      </c>
      <c r="AHE29" s="579"/>
      <c r="AHF29" s="580">
        <f>AHE29/AHC29</f>
        <v>0</v>
      </c>
      <c r="AHG29" s="508">
        <f>'Proy 2022 vs 2019'!FL28*AHJ$4</f>
        <v>45942.6132</v>
      </c>
      <c r="AHH29" s="508">
        <f>'Proy 2022 vs 2019'!FM28*AHJ$4</f>
        <v>50536.874520000005</v>
      </c>
      <c r="AHI29" s="579"/>
      <c r="AHJ29" s="580">
        <f>AHI29/AHG29</f>
        <v>0</v>
      </c>
      <c r="AHK29" s="494">
        <f>AGI29+AGM29+AGQ29+AGU29+AGY29+AHC29+AHG29</f>
        <v>208830.06</v>
      </c>
      <c r="AHL29" s="489">
        <f>AGJ29+AGN29+AGR29+AGV29+AGZ29+AHD29+AHH29</f>
        <v>229713.06600000002</v>
      </c>
      <c r="AHM29" s="643">
        <f>AGK29+AGO29+AGS29+AGW29+AHA29+AHE29+AHI29</f>
        <v>0</v>
      </c>
      <c r="AHN29" s="639">
        <f>AHM29/AHK29</f>
        <v>0</v>
      </c>
      <c r="AHO29" s="508">
        <f>'Proy 2022 vs 2019'!FQ28*AHR$4</f>
        <v>21988.3992</v>
      </c>
      <c r="AHP29" s="508">
        <f>'Proy 2022 vs 2019'!FR28*AHR$4</f>
        <v>24187.239120000002</v>
      </c>
      <c r="AHQ29" s="579"/>
      <c r="AHR29" s="580">
        <f>AHQ29/AHO29</f>
        <v>0</v>
      </c>
      <c r="AHS29" s="508">
        <f>'Proy 2022 vs 2019'!FQ28*AHV$4</f>
        <v>21988.3992</v>
      </c>
      <c r="AHT29" s="508">
        <f>'Proy 2022 vs 2019'!FR28*AHV$4</f>
        <v>24187.239120000002</v>
      </c>
      <c r="AHU29" s="579"/>
      <c r="AHV29" s="580">
        <f>AHU29/AHS29</f>
        <v>0</v>
      </c>
      <c r="AHW29" s="508">
        <f>'Proy 2022 vs 2019'!FQ28*AHZ$4</f>
        <v>21988.3992</v>
      </c>
      <c r="AHX29" s="508">
        <f>'Proy 2022 vs 2019'!FR28*AHZ$4</f>
        <v>24187.239120000002</v>
      </c>
      <c r="AHY29" s="579"/>
      <c r="AHZ29" s="580">
        <f>AHY29/AHW29</f>
        <v>0</v>
      </c>
      <c r="AIA29" s="508">
        <f>'Proy 2022 vs 2019'!FQ28*AID$4</f>
        <v>21988.3992</v>
      </c>
      <c r="AIB29" s="508">
        <f>'Proy 2022 vs 2019'!FR28*AID$4</f>
        <v>24187.239120000002</v>
      </c>
      <c r="AIC29" s="579"/>
      <c r="AID29" s="580">
        <f>AIC29/AIA29</f>
        <v>0</v>
      </c>
      <c r="AIE29" s="508">
        <f>'Proy 2022 vs 2019'!FQ28*AIH$4</f>
        <v>25653.132400000002</v>
      </c>
      <c r="AIF29" s="508">
        <f>'Proy 2022 vs 2019'!FR28*AIH$4</f>
        <v>28218.445640000005</v>
      </c>
      <c r="AIG29" s="579"/>
      <c r="AIH29" s="580">
        <f>AIG29/AIE29</f>
        <v>0</v>
      </c>
      <c r="AII29" s="508">
        <f>'Proy 2022 vs 2019'!FQ28*AIL$4</f>
        <v>29317.865600000001</v>
      </c>
      <c r="AIJ29" s="508">
        <f>'Proy 2022 vs 2019'!FR28*AIL$4</f>
        <v>32249.652160000005</v>
      </c>
      <c r="AIK29" s="579"/>
      <c r="AIL29" s="580">
        <f>AIK29/AII29</f>
        <v>0</v>
      </c>
      <c r="AIM29" s="508">
        <f>'Proy 2022 vs 2019'!FQ28*AIP$4</f>
        <v>40312.065200000005</v>
      </c>
      <c r="AIN29" s="508">
        <f>'Proy 2022 vs 2019'!FR28*AIP$4</f>
        <v>44343.271720000004</v>
      </c>
      <c r="AIO29" s="579"/>
      <c r="AIP29" s="580">
        <f>AIO29/AIM29</f>
        <v>0</v>
      </c>
      <c r="AIQ29" s="494">
        <f>AHO29+AHS29+AHW29+AIA29+AIE29+AII29+AIM29</f>
        <v>183236.66</v>
      </c>
      <c r="AIR29" s="489">
        <f>AHP29+AHT29+AHX29+AIB29+AIF29+AIJ29+AIN29</f>
        <v>201560.326</v>
      </c>
      <c r="AIS29" s="643">
        <f>AHQ29+AHU29+AHY29+AIC29+AIG29+AIK29+AIO29</f>
        <v>0</v>
      </c>
      <c r="AIT29" s="639">
        <f>AIS29/AIQ29</f>
        <v>0</v>
      </c>
      <c r="AIU29" s="508">
        <f>'Proy 2022 vs 2019'!FV28*AIX$4</f>
        <v>22240.5144</v>
      </c>
      <c r="AIV29" s="508">
        <f>'Proy 2022 vs 2019'!FW28*AIX$4</f>
        <v>24464.565839999999</v>
      </c>
      <c r="AIW29" s="579"/>
      <c r="AIX29" s="580">
        <f>AIW29/AIU29</f>
        <v>0</v>
      </c>
      <c r="AIY29" s="508">
        <f>'Proy 2022 vs 2019'!FV28*AJB$4</f>
        <v>22240.5144</v>
      </c>
      <c r="AIZ29" s="508">
        <f>'Proy 2022 vs 2019'!FW28*AJB$4</f>
        <v>24464.565839999999</v>
      </c>
      <c r="AJA29" s="579"/>
      <c r="AJB29" s="580">
        <f>AJA29/AIY29</f>
        <v>0</v>
      </c>
      <c r="AJC29" s="508">
        <f>'Proy 2022 vs 2019'!FV28*AJF$4</f>
        <v>22240.5144</v>
      </c>
      <c r="AJD29" s="508">
        <f>'Proy 2022 vs 2019'!FW28*AJF$4</f>
        <v>24464.565839999999</v>
      </c>
      <c r="AJE29" s="579"/>
      <c r="AJF29" s="580">
        <f>AJE29/AJC29</f>
        <v>0</v>
      </c>
      <c r="AJG29" s="508">
        <f>'Proy 2022 vs 2019'!FV28*AJJ$4</f>
        <v>22240.5144</v>
      </c>
      <c r="AJH29" s="508">
        <f>'Proy 2022 vs 2019'!FW28*AJJ$4</f>
        <v>24464.565839999999</v>
      </c>
      <c r="AJI29" s="579"/>
      <c r="AJJ29" s="580">
        <f>AJI29/AJG29</f>
        <v>0</v>
      </c>
      <c r="AJK29" s="508">
        <f>'Proy 2022 vs 2019'!FV28*AJN$4</f>
        <v>25947.266800000001</v>
      </c>
      <c r="AJL29" s="508">
        <f>'Proy 2022 vs 2019'!FW28*AJN$4</f>
        <v>28541.993480000005</v>
      </c>
      <c r="AJM29" s="579"/>
      <c r="AJN29" s="580">
        <f>AJM29/AJK29</f>
        <v>0</v>
      </c>
      <c r="AJO29" s="508">
        <f>'Proy 2022 vs 2019'!FV28*AJR$4</f>
        <v>29654.019199999999</v>
      </c>
      <c r="AJP29" s="508">
        <f>'Proy 2022 vs 2019'!FW28*AJR$4</f>
        <v>32619.421120000003</v>
      </c>
      <c r="AJQ29" s="579"/>
      <c r="AJR29" s="580">
        <f>AJQ29/AJO29</f>
        <v>0</v>
      </c>
      <c r="AJS29" s="508">
        <f>'Proy 2022 vs 2019'!FV28*AJV$4</f>
        <v>40774.276400000002</v>
      </c>
      <c r="AJT29" s="508">
        <f>'Proy 2022 vs 2019'!FW28*AJV$4</f>
        <v>44851.704040000004</v>
      </c>
      <c r="AJU29" s="579"/>
      <c r="AJV29" s="580">
        <f>AJU29/AJS29</f>
        <v>0</v>
      </c>
      <c r="AJW29" s="494">
        <f>AIU29+AIY29+AJC29+AJG29+AJK29+AJO29+AJS29</f>
        <v>185337.62</v>
      </c>
      <c r="AJX29" s="489">
        <f>AIV29+AIZ29+AJD29+AJH29+AJL29+AJP29+AJT29</f>
        <v>203871.38200000001</v>
      </c>
      <c r="AJY29" s="648">
        <f>AIW29+AJA29+AJE29+AJI29+AJM29+AJQ29+AJU29</f>
        <v>0</v>
      </c>
      <c r="AJZ29" s="639">
        <f>AJY29/AJW29</f>
        <v>0</v>
      </c>
      <c r="AKA29" s="508"/>
      <c r="AKB29" s="508"/>
      <c r="AKC29" s="613"/>
      <c r="AKD29" s="580" t="e">
        <f>AKC29/AKA29</f>
        <v>#DIV/0!</v>
      </c>
      <c r="AKE29" s="508">
        <v>21328.948799999998</v>
      </c>
      <c r="AKF29" s="508">
        <v>21755.527775999999</v>
      </c>
      <c r="AKG29" s="579"/>
      <c r="AKH29" s="580">
        <f>AKG29/AKE29</f>
        <v>0</v>
      </c>
      <c r="AKI29" s="508">
        <v>21328.948799999998</v>
      </c>
      <c r="AKJ29" s="508">
        <v>21755.527775999999</v>
      </c>
      <c r="AKK29" s="579"/>
      <c r="AKL29" s="580">
        <f>AKK29/AKI29</f>
        <v>0</v>
      </c>
      <c r="AKM29" s="508">
        <v>21328.948799999998</v>
      </c>
      <c r="AKN29" s="508">
        <v>21755.527775999999</v>
      </c>
      <c r="AKO29" s="579"/>
      <c r="AKP29" s="580">
        <f>AKO29/AKM29</f>
        <v>0</v>
      </c>
      <c r="AKQ29" s="508">
        <v>24883.7736</v>
      </c>
      <c r="AKR29" s="508">
        <v>25381.449072000003</v>
      </c>
      <c r="AKS29" s="579"/>
      <c r="AKT29" s="580">
        <f>AKS29/AKQ29</f>
        <v>0</v>
      </c>
      <c r="AKU29" s="508">
        <v>28438.598399999999</v>
      </c>
      <c r="AKV29" s="508">
        <v>29007.370368</v>
      </c>
      <c r="AKW29" s="579"/>
      <c r="AKX29" s="580">
        <f>AKW29/AKU29</f>
        <v>0</v>
      </c>
      <c r="AKY29" s="508">
        <v>39103.072800000002</v>
      </c>
      <c r="AKZ29" s="508">
        <v>39885.134255999998</v>
      </c>
      <c r="ALA29" s="579"/>
      <c r="ALB29" s="580">
        <f>ALA29/AKY29</f>
        <v>0</v>
      </c>
      <c r="ALC29" s="494">
        <f>AKA29+AKE29+AKI29+AKM29+AKQ29+AKU29+AKY29</f>
        <v>156412.29120000001</v>
      </c>
      <c r="ALD29" s="489">
        <f>AKB29+AKF29+AKJ29+AKN29+AKR29+AKV29+AKZ29</f>
        <v>159540.53702399999</v>
      </c>
      <c r="ALE29" s="670">
        <f>AKC29+AKG29+AKK29+AKO29+AKS29+AKW29+ALA29</f>
        <v>0</v>
      </c>
      <c r="ALF29" s="663">
        <f>ALE29/ALC29</f>
        <v>0</v>
      </c>
      <c r="ALG29" s="508">
        <v>21878.587199999998</v>
      </c>
      <c r="ALH29" s="508">
        <v>22316.158943999999</v>
      </c>
      <c r="ALI29" s="579"/>
      <c r="ALJ29" s="580">
        <f>ALI29/ALG29</f>
        <v>0</v>
      </c>
      <c r="ALK29" s="508">
        <v>21878.587199999998</v>
      </c>
      <c r="ALL29" s="508">
        <v>22316.158943999999</v>
      </c>
      <c r="ALM29" s="579"/>
      <c r="ALN29" s="580">
        <f>ALM29/ALK29</f>
        <v>0</v>
      </c>
      <c r="ALO29" s="508">
        <v>21878.587199999998</v>
      </c>
      <c r="ALP29" s="508">
        <v>22316.158943999999</v>
      </c>
      <c r="ALQ29" s="579"/>
      <c r="ALR29" s="580">
        <f>ALQ29/ALO29</f>
        <v>0</v>
      </c>
      <c r="ALS29" s="508">
        <v>21878.587199999998</v>
      </c>
      <c r="ALT29" s="508">
        <v>22316.158943999999</v>
      </c>
      <c r="ALU29" s="579"/>
      <c r="ALV29" s="580">
        <f>ALU29/ALS29</f>
        <v>0</v>
      </c>
      <c r="ALW29" s="508">
        <v>25525.018400000001</v>
      </c>
      <c r="ALX29" s="508">
        <v>26035.518768000002</v>
      </c>
      <c r="ALY29" s="579"/>
      <c r="ALZ29" s="580">
        <f>ALY29/ALW29</f>
        <v>0</v>
      </c>
      <c r="AMA29" s="508">
        <v>29171.4496</v>
      </c>
      <c r="AMB29" s="508">
        <v>29754.878591999997</v>
      </c>
      <c r="AMC29" s="579"/>
      <c r="AMD29" s="580">
        <f>AMC29/AMA29</f>
        <v>0</v>
      </c>
      <c r="AME29" s="508">
        <v>40110.743199999997</v>
      </c>
      <c r="AMF29" s="508">
        <v>40912.958063999999</v>
      </c>
      <c r="AMG29" s="579"/>
      <c r="AMH29" s="580">
        <f>AMG29/AME29</f>
        <v>0</v>
      </c>
      <c r="AMI29" s="494">
        <f>ALG29+ALK29+ALO29+ALS29+ALW29+AMA29+AME29</f>
        <v>182321.56</v>
      </c>
      <c r="AMJ29" s="489">
        <f>ALH29+ALL29+ALP29+ALT29+ALX29+AMB29+AMF29</f>
        <v>185967.99119999999</v>
      </c>
      <c r="AMK29" s="671">
        <f>ALI29+ALM29+ALQ29+ALU29+ALY29+AMC29+AMG29</f>
        <v>0</v>
      </c>
      <c r="AML29" s="663">
        <f>AMK29/AMI29</f>
        <v>0</v>
      </c>
      <c r="AMM29" s="508">
        <v>19566.189599999998</v>
      </c>
      <c r="AMN29" s="508">
        <v>19957.513392000001</v>
      </c>
      <c r="AMO29" s="579"/>
      <c r="AMP29" s="580">
        <f>AMO29/AMM29</f>
        <v>0</v>
      </c>
      <c r="AMQ29" s="508">
        <v>19566.189599999998</v>
      </c>
      <c r="AMR29" s="508">
        <v>19957.513392000001</v>
      </c>
      <c r="AMS29" s="579"/>
      <c r="AMT29" s="580">
        <f>AMS29/AMQ29</f>
        <v>0</v>
      </c>
      <c r="AMU29" s="508">
        <v>19566.189599999998</v>
      </c>
      <c r="AMV29" s="508">
        <v>19957.513392000001</v>
      </c>
      <c r="AMW29" s="579"/>
      <c r="AMX29" s="580">
        <f>AMW29/AMU29</f>
        <v>0</v>
      </c>
      <c r="AMY29" s="508">
        <v>19566.189599999998</v>
      </c>
      <c r="AMZ29" s="508">
        <v>19957.513392000001</v>
      </c>
      <c r="ANA29" s="579"/>
      <c r="ANB29" s="580">
        <f>ANA29/AMY29</f>
        <v>0</v>
      </c>
      <c r="ANC29" s="508">
        <v>22827.2212</v>
      </c>
      <c r="AND29" s="508">
        <v>23283.765624000003</v>
      </c>
      <c r="ANE29" s="579"/>
      <c r="ANF29" s="580">
        <f>ANE29/ANC29</f>
        <v>0</v>
      </c>
      <c r="ANG29" s="508">
        <v>26088.252799999998</v>
      </c>
      <c r="ANH29" s="508">
        <v>26610.017856000002</v>
      </c>
      <c r="ANI29" s="579"/>
      <c r="ANJ29" s="580">
        <f>ANI29/ANG29</f>
        <v>0</v>
      </c>
      <c r="ANK29" s="508">
        <v>35871.347600000001</v>
      </c>
      <c r="ANL29" s="508">
        <v>36588.774552000003</v>
      </c>
      <c r="ANM29" s="579"/>
      <c r="ANN29" s="580">
        <f>ANM29/ANK29</f>
        <v>0</v>
      </c>
      <c r="ANO29" s="494">
        <f>AMM29+AMQ29+AMU29+AMY29+ANC29+ANG29+ANK29</f>
        <v>163051.57999999999</v>
      </c>
      <c r="ANP29" s="489">
        <f>AMN29+AMR29+AMV29+AMZ29+AND29+ANH29+ANL29</f>
        <v>166312.6116</v>
      </c>
      <c r="ANQ29" s="671">
        <f>AMO29+AMS29+AMW29+ANA29+ANE29+ANI29+ANM29</f>
        <v>0</v>
      </c>
      <c r="ANR29" s="663">
        <f>ANQ29/ANO29</f>
        <v>0</v>
      </c>
      <c r="ANS29" s="508">
        <f>'Proy 2022 vs 2019'!GU28*ANV$4</f>
        <v>20587.297199999997</v>
      </c>
      <c r="ANT29" s="508">
        <f>'Proy 2022 vs 2019'!GV28*ANV$4</f>
        <v>24293.010695999998</v>
      </c>
      <c r="ANU29" s="579"/>
      <c r="ANV29" s="580">
        <f>ANU29/ANS29</f>
        <v>0</v>
      </c>
      <c r="ANW29" s="508">
        <f>'Proy 2022 vs 2019'!GU28*ANZ$4</f>
        <v>20587.297199999997</v>
      </c>
      <c r="ANX29" s="508">
        <f>'Proy 2022 vs 2019'!GV28*ANZ$4</f>
        <v>24293.010695999998</v>
      </c>
      <c r="ANY29" s="579"/>
      <c r="ANZ29" s="580">
        <f>ANY29/ANW29</f>
        <v>0</v>
      </c>
      <c r="AOA29" s="508">
        <f>'Proy 2022 vs 2019'!GU28*AOD$4</f>
        <v>20587.297199999997</v>
      </c>
      <c r="AOB29" s="508">
        <f>'Proy 2022 vs 2019'!GV28*AOD$4</f>
        <v>24293.010695999998</v>
      </c>
      <c r="AOC29" s="579"/>
      <c r="AOD29" s="580">
        <f>AOC29/AOA29</f>
        <v>0</v>
      </c>
      <c r="AOE29" s="508">
        <f>'Proy 2022 vs 2019'!GU28*AOH$4</f>
        <v>20587.297199999997</v>
      </c>
      <c r="AOF29" s="508">
        <f>'Proy 2022 vs 2019'!GV28*AOH$4</f>
        <v>24293.010695999998</v>
      </c>
      <c r="AOG29" s="579"/>
      <c r="AOH29" s="580">
        <f>AOG29/AOE29</f>
        <v>0</v>
      </c>
      <c r="AOI29" s="508">
        <f>'Proy 2022 vs 2019'!GU28*AOL$4</f>
        <v>24018.513400000003</v>
      </c>
      <c r="AOJ29" s="508">
        <f>'Proy 2022 vs 2019'!GV28*AOL$4</f>
        <v>28341.845812</v>
      </c>
      <c r="AOK29" s="579"/>
      <c r="AOL29" s="580">
        <f>AOK29/AOI29</f>
        <v>0</v>
      </c>
      <c r="AOM29" s="508">
        <f>'Proy 2022 vs 2019'!GU28*AOP$4</f>
        <v>27449.729599999999</v>
      </c>
      <c r="AON29" s="508">
        <f>'Proy 2022 vs 2019'!GV28*AOP$4</f>
        <v>32390.680927999998</v>
      </c>
      <c r="AOO29" s="579"/>
      <c r="AOP29" s="580">
        <f>AOO29/AOM29</f>
        <v>0</v>
      </c>
      <c r="AOQ29" s="508">
        <f>'Proy 2022 vs 2019'!GU28*AOT$4</f>
        <v>37743.378199999999</v>
      </c>
      <c r="AOR29" s="508">
        <f>'Proy 2022 vs 2019'!GV28*AOT$4</f>
        <v>44537.186276</v>
      </c>
      <c r="AOS29" s="579"/>
      <c r="AOT29" s="580">
        <f>AOS29/AOQ29</f>
        <v>0</v>
      </c>
      <c r="AOU29" s="494">
        <f>ANS29+ANW29+AOA29+AOE29+AOI29+AOM29+AOQ29</f>
        <v>171560.81</v>
      </c>
      <c r="AOV29" s="489">
        <f>ANT29+ANX29+AOB29+AOF29+AOJ29+AON29+AOR29</f>
        <v>202441.75579999998</v>
      </c>
      <c r="AOW29" s="662">
        <f>ANU29+ANY29+AOC29+AOG29+AOK29+AOO29+AOS29</f>
        <v>0</v>
      </c>
      <c r="AOX29" s="663">
        <f>AOW29/AOU29</f>
        <v>0</v>
      </c>
      <c r="AOY29" s="508">
        <f>'Proy 2022 vs 2019'!HE28*APB$4</f>
        <v>20421.719999999998</v>
      </c>
      <c r="AOZ29" s="508">
        <f>'Proy 2022 vs 2019'!HF28*APB$4</f>
        <v>27365.104800000001</v>
      </c>
      <c r="APA29" s="613"/>
      <c r="APB29" s="580">
        <f>APA29/AOY29</f>
        <v>0</v>
      </c>
      <c r="APC29" s="508">
        <f>'Proy 2022 vs 2019'!HE28*APF$4</f>
        <v>20421.719999999998</v>
      </c>
      <c r="APD29" s="508">
        <f>'Proy 2022 vs 2019'!HF28*APF$4</f>
        <v>27365.104800000001</v>
      </c>
      <c r="APE29" s="613"/>
      <c r="APF29" s="580">
        <f>APE29/APC29</f>
        <v>0</v>
      </c>
      <c r="APG29" s="508">
        <f>'Proy 2022 vs 2019'!HE28*APJ$4</f>
        <v>20421.719999999998</v>
      </c>
      <c r="APH29" s="508">
        <f>'Proy 2022 vs 2019'!HF28*APJ$4</f>
        <v>27365.104800000001</v>
      </c>
      <c r="API29" s="613"/>
      <c r="APJ29" s="580">
        <f>API29/APG29</f>
        <v>0</v>
      </c>
      <c r="APK29" s="508">
        <f>'Proy 2022 vs 2019'!HE28*APN$4</f>
        <v>20421.719999999998</v>
      </c>
      <c r="APL29" s="508">
        <f>'Proy 2022 vs 2019'!HF28*APN$4</f>
        <v>27365.104800000001</v>
      </c>
      <c r="APM29" s="613"/>
      <c r="APN29" s="580">
        <f>APM29/APK29</f>
        <v>0</v>
      </c>
      <c r="APO29" s="508">
        <f>'Proy 2022 vs 2019'!HE28*APR$4</f>
        <v>23825.340000000004</v>
      </c>
      <c r="APP29" s="508">
        <f>'Proy 2022 vs 2019'!HF28*APR$4</f>
        <v>31925.955600000005</v>
      </c>
      <c r="APQ29" s="613"/>
      <c r="APR29" s="580">
        <f>APQ29/APO29</f>
        <v>0</v>
      </c>
      <c r="APS29" s="508">
        <f>'Proy 2022 vs 2019'!HE28*APV$4</f>
        <v>27228.959999999999</v>
      </c>
      <c r="APT29" s="508">
        <f>'Proy 2022 vs 2019'!HF28*APV$4</f>
        <v>36486.806400000001</v>
      </c>
      <c r="APU29" s="613"/>
      <c r="APV29" s="580">
        <f>APU29/APS29</f>
        <v>0</v>
      </c>
      <c r="APW29" s="508">
        <f>'Proy 2022 vs 2019'!HE28*APZ$4</f>
        <v>37439.82</v>
      </c>
      <c r="APX29" s="508">
        <f>'Proy 2022 vs 2019'!HF28*APZ$4</f>
        <v>50169.358800000002</v>
      </c>
      <c r="APY29" s="613"/>
      <c r="APZ29" s="580">
        <f>APY29/APW29</f>
        <v>0</v>
      </c>
      <c r="AQA29" s="494">
        <f>AOY29+APC29+APG29+APK29+APO29+APS29+APW29</f>
        <v>170181</v>
      </c>
      <c r="AQB29" s="489">
        <f>AOZ29+APD29+APH29+APL29+APP29+APT29+APX29</f>
        <v>228042.54000000004</v>
      </c>
      <c r="AQC29" s="607">
        <f>APA29+APE29+API29+APM29+APQ29+APU29+APY29</f>
        <v>0</v>
      </c>
      <c r="AQD29" s="590">
        <f>AQC29/AQA29</f>
        <v>0</v>
      </c>
      <c r="AQE29" s="508">
        <f>'Proy 2022 vs 2019'!HJ28*AQH$4</f>
        <v>19859.274000000001</v>
      </c>
      <c r="AQF29" s="508">
        <f>'Proy 2022 vs 2019'!HK28*AQH$4</f>
        <v>26611.427160000003</v>
      </c>
      <c r="AQG29" s="579"/>
      <c r="AQH29" s="580">
        <f>AQG29/AQE29</f>
        <v>0</v>
      </c>
      <c r="AQI29" s="508">
        <f>'Proy 2022 vs 2019'!HJ28*AQL$4</f>
        <v>19859.274000000001</v>
      </c>
      <c r="AQJ29" s="508">
        <f>'Proy 2022 vs 2019'!HK28*AQL$4</f>
        <v>26611.427160000003</v>
      </c>
      <c r="AQK29" s="579"/>
      <c r="AQL29" s="580">
        <f>AQK29/AQI29</f>
        <v>0</v>
      </c>
      <c r="AQM29" s="508">
        <f>'Proy 2022 vs 2019'!HJ28*AQP$4</f>
        <v>19859.274000000001</v>
      </c>
      <c r="AQN29" s="508">
        <f>'Proy 2022 vs 2019'!HK28*AQP$4</f>
        <v>26611.427160000003</v>
      </c>
      <c r="AQO29" s="579"/>
      <c r="AQP29" s="580">
        <f>AQO29/AQM29</f>
        <v>0</v>
      </c>
      <c r="AQQ29" s="508">
        <f>'Proy 2022 vs 2019'!HJ28*AQT$4</f>
        <v>19859.274000000001</v>
      </c>
      <c r="AQR29" s="508">
        <f>'Proy 2022 vs 2019'!HK28*AQT$4</f>
        <v>26611.427160000003</v>
      </c>
      <c r="AQS29" s="579"/>
      <c r="AQT29" s="580">
        <f>AQS29/AQQ29</f>
        <v>0</v>
      </c>
      <c r="AQU29" s="508">
        <f>'Proy 2022 vs 2019'!HJ28*AQX$4</f>
        <v>23169.153000000002</v>
      </c>
      <c r="AQV29" s="508">
        <f>'Proy 2022 vs 2019'!HK28*AQX$4</f>
        <v>31046.665020000008</v>
      </c>
      <c r="AQW29" s="579"/>
      <c r="AQX29" s="580">
        <f>AQW29/AQU29</f>
        <v>0</v>
      </c>
      <c r="AQY29" s="508">
        <f>'Proy 2022 vs 2019'!HJ28*ARB$4</f>
        <v>26479.032000000003</v>
      </c>
      <c r="AQZ29" s="508">
        <f>'Proy 2022 vs 2019'!HK28*ARB$4</f>
        <v>35481.902880000009</v>
      </c>
      <c r="ARA29" s="579"/>
      <c r="ARB29" s="580">
        <f>ARA29/AQY29</f>
        <v>0</v>
      </c>
      <c r="ARC29" s="508">
        <f>'Proy 2022 vs 2019'!HJ28*ARF$4</f>
        <v>36408.669000000002</v>
      </c>
      <c r="ARD29" s="508">
        <f>'Proy 2022 vs 2019'!HK28*ARF$4</f>
        <v>48787.616460000012</v>
      </c>
      <c r="ARE29" s="579"/>
      <c r="ARF29" s="580">
        <f>ARE29/ARC29</f>
        <v>0</v>
      </c>
      <c r="ARG29" s="494">
        <f>AQE29+AQI29+AQM29+AQQ29+AQU29+AQY29+ARC29</f>
        <v>165493.95000000001</v>
      </c>
      <c r="ARH29" s="489">
        <f>AQF29+AQJ29+AQN29+AQR29+AQV29+AQZ29+ARD29</f>
        <v>221761.89300000004</v>
      </c>
      <c r="ARI29" s="608">
        <f>AQG29+AQK29+AQO29+AQS29+AQW29+ARA29+ARE29</f>
        <v>0</v>
      </c>
      <c r="ARJ29" s="590">
        <f>ARI29/ARG29</f>
        <v>0</v>
      </c>
      <c r="ARK29" s="508">
        <f>'Proy 2022 vs 2019'!HO28*ARN$4</f>
        <v>18858.763199999998</v>
      </c>
      <c r="ARL29" s="508">
        <f>'Proy 2022 vs 2019'!HP28*ARN$4</f>
        <v>25270.742687999998</v>
      </c>
      <c r="ARM29" s="579"/>
      <c r="ARN29" s="580">
        <f>ARM29/ARK29</f>
        <v>0</v>
      </c>
      <c r="ARO29" s="508">
        <f>'Proy 2022 vs 2019'!HO28*ARR$4</f>
        <v>18858.763199999998</v>
      </c>
      <c r="ARP29" s="508">
        <f>'Proy 2022 vs 2019'!HP28*ARR$4</f>
        <v>25270.742687999998</v>
      </c>
      <c r="ARQ29" s="579"/>
      <c r="ARR29" s="580">
        <f>ARQ29/ARO29</f>
        <v>0</v>
      </c>
      <c r="ARS29" s="508">
        <f>'Proy 2022 vs 2019'!HO28*ARV$4</f>
        <v>18858.763199999998</v>
      </c>
      <c r="ART29" s="508">
        <f>'Proy 2022 vs 2019'!HP28*ARV$4</f>
        <v>25270.742687999998</v>
      </c>
      <c r="ARU29" s="579"/>
      <c r="ARV29" s="580">
        <f>ARU29/ARS29</f>
        <v>0</v>
      </c>
      <c r="ARW29" s="508">
        <f>'Proy 2022 vs 2019'!HO28*ARZ$4</f>
        <v>18858.763199999998</v>
      </c>
      <c r="ARX29" s="508">
        <f>'Proy 2022 vs 2019'!HP28*ARZ$4</f>
        <v>25270.742687999998</v>
      </c>
      <c r="ARY29" s="579"/>
      <c r="ARZ29" s="580">
        <f>ARY29/ARW29</f>
        <v>0</v>
      </c>
      <c r="ASA29" s="508">
        <f>'Proy 2022 vs 2019'!HO28*ASD$4</f>
        <v>22001.8904</v>
      </c>
      <c r="ASB29" s="508">
        <f>'Proy 2022 vs 2019'!HP28*ASD$4</f>
        <v>29482.533136000002</v>
      </c>
      <c r="ASC29" s="579"/>
      <c r="ASD29" s="580">
        <f>ASC29/ASA29</f>
        <v>0</v>
      </c>
      <c r="ASE29" s="508">
        <f>'Proy 2022 vs 2019'!HO28*ASH$4</f>
        <v>25145.017599999999</v>
      </c>
      <c r="ASF29" s="508">
        <f>'Proy 2022 vs 2019'!HP28*ASH$4</f>
        <v>33694.323583999998</v>
      </c>
      <c r="ASG29" s="579"/>
      <c r="ASH29" s="580">
        <f>ASG29/ASE29</f>
        <v>0</v>
      </c>
      <c r="ASI29" s="508">
        <f>'Proy 2022 vs 2019'!HO28*ASL$4</f>
        <v>34574.3992</v>
      </c>
      <c r="ASJ29" s="508">
        <f>'Proy 2022 vs 2019'!HP28*ASL$4</f>
        <v>46329.694927999997</v>
      </c>
      <c r="ASK29" s="579"/>
      <c r="ASL29" s="580">
        <f>ASK29/ASI29</f>
        <v>0</v>
      </c>
      <c r="ASM29" s="494">
        <f>ARK29+ARO29+ARS29+ARW29+ASA29+ASE29+ASI29</f>
        <v>157156.35999999999</v>
      </c>
      <c r="ASN29" s="489">
        <f>ARL29+ARP29+ART29+ARX29+ASB29+ASF29+ASJ29</f>
        <v>210589.52239999996</v>
      </c>
      <c r="ASO29" s="608">
        <f>ARM29+ARQ29+ARU29+ARY29+ASC29+ASG29+ASK29</f>
        <v>0</v>
      </c>
      <c r="ASP29" s="590">
        <f>ASO29/ASM29</f>
        <v>0</v>
      </c>
      <c r="ASQ29" s="508">
        <f>'Proy 2022 vs 2019'!HT28*AST$4</f>
        <v>18295.087199999998</v>
      </c>
      <c r="ASR29" s="508">
        <f>'Proy 2022 vs 2019'!HU28*AST$4</f>
        <v>24515.416848000001</v>
      </c>
      <c r="ASS29" s="579"/>
      <c r="AST29" s="580">
        <f>ASS29/ASQ29</f>
        <v>0</v>
      </c>
      <c r="ASU29" s="508">
        <f>'Proy 2022 vs 2019'!HT28*ASX$4</f>
        <v>18295.087199999998</v>
      </c>
      <c r="ASV29" s="508">
        <f>'Proy 2022 vs 2019'!HU28*ASX$4</f>
        <v>24515.416848000001</v>
      </c>
      <c r="ASW29" s="579"/>
      <c r="ASX29" s="580">
        <f>ASW29/ASU29</f>
        <v>0</v>
      </c>
      <c r="ASY29" s="508">
        <f>'Proy 2022 vs 2019'!HT28*ATB$4</f>
        <v>18295.087199999998</v>
      </c>
      <c r="ASZ29" s="508">
        <f>'Proy 2022 vs 2019'!HU28*ATB$4</f>
        <v>24515.416848000001</v>
      </c>
      <c r="ATA29" s="579"/>
      <c r="ATB29" s="580">
        <f>ATA29/ASY29</f>
        <v>0</v>
      </c>
      <c r="ATC29" s="508">
        <f>'Proy 2022 vs 2019'!HT28*ATF$4</f>
        <v>18295.087199999998</v>
      </c>
      <c r="ATD29" s="508">
        <f>'Proy 2022 vs 2019'!HU28*ATF$4</f>
        <v>24515.416848000001</v>
      </c>
      <c r="ATE29" s="579"/>
      <c r="ATF29" s="580">
        <f>ATE29/ATC29</f>
        <v>0</v>
      </c>
      <c r="ATG29" s="508">
        <f>'Proy 2022 vs 2019'!HT28*ATJ$4</f>
        <v>21344.268400000001</v>
      </c>
      <c r="ATH29" s="508">
        <f>'Proy 2022 vs 2019'!HU28*ATJ$4</f>
        <v>28601.319656000003</v>
      </c>
      <c r="ATI29" s="579"/>
      <c r="ATJ29" s="580">
        <f>ATI29/ATG29</f>
        <v>0</v>
      </c>
      <c r="ATK29" s="508">
        <f>'Proy 2022 vs 2019'!HT28*ATN$4</f>
        <v>24393.4496</v>
      </c>
      <c r="ATL29" s="508">
        <f>'Proy 2022 vs 2019'!HU28*ATN$4</f>
        <v>32687.222464000002</v>
      </c>
      <c r="ATM29" s="579"/>
      <c r="ATN29" s="580">
        <f>ATM29/ATK29</f>
        <v>0</v>
      </c>
      <c r="ATO29" s="508">
        <f>'Proy 2022 vs 2019'!HT28*ATR$4</f>
        <v>33540.993199999997</v>
      </c>
      <c r="ATP29" s="508">
        <f>'Proy 2022 vs 2019'!HU28*ATR$4</f>
        <v>44944.930888000003</v>
      </c>
      <c r="ATQ29" s="579"/>
      <c r="ATR29" s="580">
        <f>ATQ29/ATO29</f>
        <v>0</v>
      </c>
      <c r="ATS29" s="494">
        <f>ASQ29+ASU29+ASY29+ATC29+ATG29+ATK29+ATO29</f>
        <v>152459.06</v>
      </c>
      <c r="ATT29" s="489">
        <f>ASR29+ASV29+ASZ29+ATD29+ATH29+ATL29+ATP29</f>
        <v>204295.1404</v>
      </c>
      <c r="ATU29" s="589">
        <f>ASS29+ASW29+ATA29+ATE29+ATI29+ATM29+ATQ29</f>
        <v>0</v>
      </c>
      <c r="ATV29" s="590">
        <f>ATU29/ATS29</f>
        <v>0</v>
      </c>
      <c r="ATW29" s="508">
        <f>'Proy 2022 vs 2019'!HY28*ATZ$4</f>
        <v>19038.148799999999</v>
      </c>
      <c r="ATX29" s="508">
        <f>'Proy 2022 vs 2019'!HZ28*ATZ$4</f>
        <v>25511.119391999997</v>
      </c>
      <c r="ATY29" s="579"/>
      <c r="ATZ29" s="580">
        <f>ATY29/ATW29</f>
        <v>0</v>
      </c>
      <c r="AUA29" s="508">
        <f>'Proy 2022 vs 2019'!HY28*AUD$4</f>
        <v>19038.148799999999</v>
      </c>
      <c r="AUB29" s="508">
        <f>'Proy 2022 vs 2019'!HZ28*AUD$4</f>
        <v>25511.119391999997</v>
      </c>
      <c r="AUC29" s="579"/>
      <c r="AUD29" s="580">
        <f>AUC29/AUA29</f>
        <v>0</v>
      </c>
      <c r="AUE29" s="508">
        <f>'Proy 2022 vs 2019'!HY28*AUH$4</f>
        <v>19038.148799999999</v>
      </c>
      <c r="AUF29" s="508">
        <f>'Proy 2022 vs 2019'!HZ28*AUH$4</f>
        <v>25511.119391999997</v>
      </c>
      <c r="AUG29" s="579"/>
      <c r="AUH29" s="580">
        <f>AUG29/AUE29</f>
        <v>0</v>
      </c>
      <c r="AUI29" s="508">
        <f>'Proy 2022 vs 2019'!HY28*AUL$4</f>
        <v>19038.148799999999</v>
      </c>
      <c r="AUJ29" s="508">
        <f>'Proy 2022 vs 2019'!HZ28*AUL$4</f>
        <v>25511.119391999997</v>
      </c>
      <c r="AUK29" s="579"/>
      <c r="AUL29" s="580">
        <f>AUK29/AUI29</f>
        <v>0</v>
      </c>
      <c r="AUM29" s="508">
        <f>'Proy 2022 vs 2019'!HY28*AUP$4</f>
        <v>22211.173600000002</v>
      </c>
      <c r="AUN29" s="508">
        <f>'Proy 2022 vs 2019'!HZ28*AUP$4</f>
        <v>29762.972624000002</v>
      </c>
      <c r="AUO29" s="579"/>
      <c r="AUP29" s="580">
        <f>AUO29/AUM29</f>
        <v>0</v>
      </c>
      <c r="AUQ29" s="508">
        <f>'Proy 2022 vs 2019'!HY28*AUT$4</f>
        <v>25384.198399999997</v>
      </c>
      <c r="AUR29" s="508">
        <f>'Proy 2022 vs 2019'!HZ28*AUT$4</f>
        <v>34014.825855999996</v>
      </c>
      <c r="AUS29" s="579"/>
      <c r="AUT29" s="580">
        <f>AUS29/AUQ29</f>
        <v>0</v>
      </c>
      <c r="AUU29" s="508">
        <f>'Proy 2022 vs 2019'!HY28*AUX$4</f>
        <v>34903.272799999999</v>
      </c>
      <c r="AUV29" s="508">
        <f>'Proy 2022 vs 2019'!HZ28*AUX$4</f>
        <v>46770.385552</v>
      </c>
      <c r="AUW29" s="579"/>
      <c r="AUX29" s="580">
        <f>AUW29/AUU29</f>
        <v>0</v>
      </c>
      <c r="AUY29" s="494">
        <f>ATW29+AUA29+AUE29+AUI29+AUM29+AUQ29+AUU29</f>
        <v>158651.24</v>
      </c>
      <c r="AUZ29" s="489">
        <f>ATX29+AUB29+AUF29+AUJ29+AUN29+AUR29+AUV29</f>
        <v>212592.66159999996</v>
      </c>
      <c r="AVA29" s="589">
        <f>ATY29+AUC29+AUG29+AUK29+AUO29+AUS29+AUW29</f>
        <v>0</v>
      </c>
      <c r="AVB29" s="590">
        <f>AVA29/AUY29</f>
        <v>0</v>
      </c>
      <c r="AVC29" s="508">
        <f>'Proy 2022 vs 2019'!IH28*AVF$4</f>
        <v>17888.872800000001</v>
      </c>
      <c r="AVD29" s="508">
        <f>'Proy 2022 vs 2019'!II28*AVF$4</f>
        <v>24507.755736000003</v>
      </c>
      <c r="AVE29" s="613"/>
      <c r="AVF29" s="580">
        <f>AVE29/AVC29</f>
        <v>0</v>
      </c>
      <c r="AVG29" s="508">
        <f>'Proy 2022 vs 2019'!IH28*AVJ$4</f>
        <v>17888.872800000001</v>
      </c>
      <c r="AVH29" s="508">
        <f>'Proy 2022 vs 2019'!II28*AVJ$4</f>
        <v>24507.755736000003</v>
      </c>
      <c r="AVI29" s="579"/>
      <c r="AVJ29" s="580">
        <f>AVI29/AVG29</f>
        <v>0</v>
      </c>
      <c r="AVK29" s="508">
        <f>'Proy 2022 vs 2019'!IH28*AVN$4</f>
        <v>17888.872800000001</v>
      </c>
      <c r="AVL29" s="508">
        <f>'Proy 2022 vs 2019'!II28*AVN$4</f>
        <v>24507.755736000003</v>
      </c>
      <c r="AVM29" s="579"/>
      <c r="AVN29" s="580">
        <f>AVM29/AVK29</f>
        <v>0</v>
      </c>
      <c r="AVO29" s="508">
        <f>'Proy 2022 vs 2019'!IH28*AVR$4</f>
        <v>17888.872800000001</v>
      </c>
      <c r="AVP29" s="508">
        <f>'Proy 2022 vs 2019'!II28*AVR$4</f>
        <v>24507.755736000003</v>
      </c>
      <c r="AVQ29" s="579"/>
      <c r="AVR29" s="580">
        <f>AVQ29/AVO29</f>
        <v>0</v>
      </c>
      <c r="AVS29" s="508">
        <f>'Proy 2022 vs 2019'!IH28*AVV$4</f>
        <v>20870.351600000002</v>
      </c>
      <c r="AVT29" s="508">
        <f>'Proy 2022 vs 2019'!II28*AVV$4</f>
        <v>28592.381692000006</v>
      </c>
      <c r="AVU29" s="579"/>
      <c r="AVV29" s="580">
        <f>AVU29/AVS29</f>
        <v>0</v>
      </c>
      <c r="AVW29" s="508">
        <f>'Proy 2022 vs 2019'!IH28*AVZ$4</f>
        <v>23851.830400000003</v>
      </c>
      <c r="AVX29" s="508">
        <f>'Proy 2022 vs 2019'!II28*AVZ$4</f>
        <v>32677.007648000006</v>
      </c>
      <c r="AVY29" s="579"/>
      <c r="AVZ29" s="580">
        <f>AVY29/AVW29</f>
        <v>0</v>
      </c>
      <c r="AWA29" s="508">
        <f>'Proy 2022 vs 2019'!IH28*AWD$4</f>
        <v>32796.266799999998</v>
      </c>
      <c r="AWB29" s="508">
        <f>'Proy 2022 vs 2019'!II28*AWD$4</f>
        <v>44930.885516000009</v>
      </c>
      <c r="AWC29" s="579"/>
      <c r="AWD29" s="580">
        <f>AWC29/AWA29</f>
        <v>0</v>
      </c>
      <c r="AWE29" s="494">
        <f>AVC29+AVG29+AVK29+AVO29+AVS29+AVW29+AWA29</f>
        <v>149073.94</v>
      </c>
      <c r="AWF29" s="489">
        <f>AVD29+AVH29+AVL29+AVP29+AVT29+AVX29+AWB29</f>
        <v>204231.29780000003</v>
      </c>
      <c r="AWG29" s="670">
        <f>AVE29+AVI29+AVM29+AVQ29+AVU29+AVY29+AWC29</f>
        <v>0</v>
      </c>
      <c r="AWH29" s="663">
        <f>AWG29/AWE29</f>
        <v>0</v>
      </c>
      <c r="AWI29" s="508">
        <f>'Proy 2022 vs 2019'!IM28*AWL$4</f>
        <v>19267.264800000001</v>
      </c>
      <c r="AWJ29" s="508">
        <f>'Proy 2022 vs 2019'!IN28*AWL$4</f>
        <v>26396.152776000003</v>
      </c>
      <c r="AWK29" s="579"/>
      <c r="AWL29" s="580">
        <f>AWK29/AWI29</f>
        <v>0</v>
      </c>
      <c r="AWM29" s="508">
        <f>'Proy 2022 vs 2019'!IM28*AWP$4</f>
        <v>19267.264800000001</v>
      </c>
      <c r="AWN29" s="508">
        <f>'Proy 2022 vs 2019'!IN28*AWP$4</f>
        <v>26396.152776000003</v>
      </c>
      <c r="AWO29" s="579"/>
      <c r="AWP29" s="580">
        <f>AWO29/AWM29</f>
        <v>0</v>
      </c>
      <c r="AWQ29" s="508">
        <f>'Proy 2022 vs 2019'!IM28*AWT$4</f>
        <v>19267.264800000001</v>
      </c>
      <c r="AWR29" s="508">
        <f>'Proy 2022 vs 2019'!IN28*AWT$4</f>
        <v>26396.152776000003</v>
      </c>
      <c r="AWS29" s="579"/>
      <c r="AWT29" s="580">
        <f>AWS29/AWQ29</f>
        <v>0</v>
      </c>
      <c r="AWU29" s="508">
        <f>'Proy 2022 vs 2019'!IM28*AWX$4</f>
        <v>19267.264800000001</v>
      </c>
      <c r="AWV29" s="508">
        <f>'Proy 2022 vs 2019'!IN28*AWX$4</f>
        <v>26396.152776000003</v>
      </c>
      <c r="AWW29" s="579"/>
      <c r="AWX29" s="580">
        <f>AWW29/AWU29</f>
        <v>0</v>
      </c>
      <c r="AWY29" s="508">
        <f>'Proy 2022 vs 2019'!IM28*AXB$4</f>
        <v>22478.475600000002</v>
      </c>
      <c r="AWZ29" s="508">
        <f>'Proy 2022 vs 2019'!IN28*AXB$4</f>
        <v>30795.511572000007</v>
      </c>
      <c r="AXA29" s="579"/>
      <c r="AXB29" s="580">
        <f>AXA29/AWY29</f>
        <v>0</v>
      </c>
      <c r="AXC29" s="508">
        <f>'Proy 2022 vs 2019'!IM28*AXF$4</f>
        <v>25689.686400000002</v>
      </c>
      <c r="AXD29" s="508">
        <f>'Proy 2022 vs 2019'!IN28*AXF$4</f>
        <v>35194.870368000004</v>
      </c>
      <c r="AXE29" s="579"/>
      <c r="AXF29" s="580">
        <f>AXE29/AXC29</f>
        <v>0</v>
      </c>
      <c r="AXG29" s="508">
        <f>'Proy 2022 vs 2019'!IM28*AXJ$4</f>
        <v>35323.318800000001</v>
      </c>
      <c r="AXH29" s="508">
        <f>'Proy 2022 vs 2019'!IN28*AXJ$4</f>
        <v>48392.946756000005</v>
      </c>
      <c r="AXI29" s="579"/>
      <c r="AXJ29" s="580">
        <f>AXI29/AXG29</f>
        <v>0</v>
      </c>
      <c r="AXK29" s="494">
        <f>AWI29+AWM29+AWQ29+AWU29+AWY29+AXC29+AXG29</f>
        <v>160560.54</v>
      </c>
      <c r="AXL29" s="489">
        <f>AWJ29+AWN29+AWR29+AWV29+AWZ29+AXD29+AXH29</f>
        <v>219967.93980000005</v>
      </c>
      <c r="AXM29" s="671">
        <f>AWK29+AWO29+AWS29+AWW29+AXA29+AXE29+AXI29</f>
        <v>0</v>
      </c>
      <c r="AXN29" s="663">
        <f>AXM29/AXK29</f>
        <v>0</v>
      </c>
      <c r="AXO29" s="508">
        <f>'Proy 2022 vs 2019'!IR28*AXR$4</f>
        <v>19122.7464</v>
      </c>
      <c r="AXP29" s="508">
        <f>'Proy 2022 vs 2019'!IS28*AXR$4</f>
        <v>26198.162568000003</v>
      </c>
      <c r="AXQ29" s="579"/>
      <c r="AXR29" s="580">
        <f>AXQ29/AXO29</f>
        <v>0</v>
      </c>
      <c r="AXS29" s="508">
        <f>'Proy 2022 vs 2019'!IR28*AXV$4</f>
        <v>19122.7464</v>
      </c>
      <c r="AXT29" s="508">
        <f>'Proy 2022 vs 2019'!IS28*AXV$4</f>
        <v>26198.162568000003</v>
      </c>
      <c r="AXU29" s="579"/>
      <c r="AXV29" s="580">
        <f>AXU29/AXS29</f>
        <v>0</v>
      </c>
      <c r="AXW29" s="508">
        <f>'Proy 2022 vs 2019'!IR28*AXZ$4</f>
        <v>19122.7464</v>
      </c>
      <c r="AXX29" s="508">
        <f>'Proy 2022 vs 2019'!IS28*AXZ$4</f>
        <v>26198.162568000003</v>
      </c>
      <c r="AXY29" s="579"/>
      <c r="AXZ29" s="580">
        <f>AXY29/AXW29</f>
        <v>0</v>
      </c>
      <c r="AYA29" s="508">
        <f>'Proy 2022 vs 2019'!IR28*AYD$4</f>
        <v>19122.7464</v>
      </c>
      <c r="AYB29" s="508">
        <f>'Proy 2022 vs 2019'!IS28*AYD$4</f>
        <v>26198.162568000003</v>
      </c>
      <c r="AYC29" s="579"/>
      <c r="AYD29" s="580">
        <f>AYC29/AYA29</f>
        <v>0</v>
      </c>
      <c r="AYE29" s="508">
        <f>'Proy 2022 vs 2019'!IR28*AYH$4</f>
        <v>22309.870800000001</v>
      </c>
      <c r="AYF29" s="508">
        <f>'Proy 2022 vs 2019'!IS28*AYH$4</f>
        <v>30564.522996000007</v>
      </c>
      <c r="AYG29" s="579"/>
      <c r="AYH29" s="580">
        <f>AYG29/AYE29</f>
        <v>0</v>
      </c>
      <c r="AYI29" s="508">
        <f>'Proy 2022 vs 2019'!IR28*AYL$4</f>
        <v>25496.995200000001</v>
      </c>
      <c r="AYJ29" s="508">
        <f>'Proy 2022 vs 2019'!IS28*AYL$4</f>
        <v>34930.883424000007</v>
      </c>
      <c r="AYK29" s="579"/>
      <c r="AYL29" s="580">
        <f>AYK29/AYI29</f>
        <v>0</v>
      </c>
      <c r="AYM29" s="508">
        <f>'Proy 2022 vs 2019'!IR28*AYP$4</f>
        <v>35058.368399999999</v>
      </c>
      <c r="AYN29" s="508">
        <f>'Proy 2022 vs 2019'!IS28*AYP$4</f>
        <v>48029.964708000007</v>
      </c>
      <c r="AYO29" s="579"/>
      <c r="AYP29" s="580">
        <f>AYO29/AYM29</f>
        <v>0</v>
      </c>
      <c r="AYQ29" s="494">
        <f>AXO29+AXS29+AXW29+AYA29+AYE29+AYI29+AYM29</f>
        <v>159356.22</v>
      </c>
      <c r="AYR29" s="489">
        <f>AXP29+AXT29+AXX29+AYB29+AYF29+AYJ29+AYN29</f>
        <v>218318.02140000003</v>
      </c>
      <c r="AYS29" s="671">
        <f>AXQ29+AXU29+AXY29+AYC29+AYG29+AYK29+AYO29</f>
        <v>0</v>
      </c>
      <c r="AYT29" s="663">
        <f>AYS29/AYQ29</f>
        <v>0</v>
      </c>
      <c r="AYU29" s="508">
        <f>'Proy 2022 vs 2019'!IW28*AYX$4</f>
        <v>19955.724000000002</v>
      </c>
      <c r="AYV29" s="508">
        <f>'Proy 2022 vs 2019'!IX28*AYX$4</f>
        <v>27339.341880000004</v>
      </c>
      <c r="AYW29" s="579"/>
      <c r="AYX29" s="580">
        <f>AYW29/AYU29</f>
        <v>0</v>
      </c>
      <c r="AYY29" s="508">
        <f>'Proy 2022 vs 2019'!IW28*AZB$4</f>
        <v>19955.724000000002</v>
      </c>
      <c r="AYZ29" s="508">
        <f>'Proy 2022 vs 2019'!IX28*AZB$4</f>
        <v>27339.341880000004</v>
      </c>
      <c r="AZA29" s="579"/>
      <c r="AZB29" s="580">
        <f>AZA29/AYY29</f>
        <v>0</v>
      </c>
      <c r="AZC29" s="508">
        <f>'Proy 2022 vs 2019'!IW28*AZF$4</f>
        <v>19955.724000000002</v>
      </c>
      <c r="AZD29" s="508">
        <f>'Proy 2022 vs 2019'!IX28*AZF$4</f>
        <v>27339.341880000004</v>
      </c>
      <c r="AZE29" s="579"/>
      <c r="AZF29" s="580">
        <f>AZE29/AZC29</f>
        <v>0</v>
      </c>
      <c r="AZG29" s="508">
        <f>'Proy 2022 vs 2019'!IW28*AZJ$4</f>
        <v>19955.724000000002</v>
      </c>
      <c r="AZH29" s="508">
        <f>'Proy 2022 vs 2019'!IX28*AZJ$4</f>
        <v>27339.341880000004</v>
      </c>
      <c r="AZI29" s="579"/>
      <c r="AZJ29" s="580">
        <f>AZI29/AZG29</f>
        <v>0</v>
      </c>
      <c r="AZK29" s="508">
        <f>'Proy 2022 vs 2019'!IW28*AZN$4</f>
        <v>23281.678000000004</v>
      </c>
      <c r="AZL29" s="508">
        <f>'Proy 2022 vs 2019'!IX28*AZN$4</f>
        <v>31895.898860000008</v>
      </c>
      <c r="AZM29" s="579"/>
      <c r="AZN29" s="580">
        <f>AZM29/AZK29</f>
        <v>0</v>
      </c>
      <c r="AZO29" s="508">
        <f>'Proy 2022 vs 2019'!IW28*AZR$4</f>
        <v>26607.632000000001</v>
      </c>
      <c r="AZP29" s="508">
        <f>'Proy 2022 vs 2019'!IX28*AZR$4</f>
        <v>36452.45584000001</v>
      </c>
      <c r="AZQ29" s="579"/>
      <c r="AZR29" s="580">
        <f>AZQ29/AZO29</f>
        <v>0</v>
      </c>
      <c r="AZS29" s="508">
        <f>'Proy 2022 vs 2019'!IW28*AZV$4</f>
        <v>36585.494000000006</v>
      </c>
      <c r="AZT29" s="508">
        <f>'Proy 2022 vs 2019'!IX28*AZV$4</f>
        <v>50122.126780000013</v>
      </c>
      <c r="AZU29" s="579"/>
      <c r="AZV29" s="580">
        <f>AZU29/AZS29</f>
        <v>0</v>
      </c>
      <c r="AZW29" s="494">
        <f>AYU29+AYY29+AZC29+AZG29+AZK29+AZO29+AZS29</f>
        <v>166297.70000000001</v>
      </c>
      <c r="AZX29" s="489">
        <f>AYV29+AYZ29+AZD29+AZH29+AZL29+AZP29+AZT29</f>
        <v>227827.84900000005</v>
      </c>
      <c r="AZY29" s="662">
        <f>AYW29+AZA29+AZE29+AZI29+AZM29+AZQ29+AZU29</f>
        <v>0</v>
      </c>
      <c r="AZZ29" s="663">
        <f>AZY29/AZW29</f>
        <v>0</v>
      </c>
      <c r="BAA29" s="508">
        <f>'Proy 2022 vs 2019'!JG28*BAD$4</f>
        <v>16264.187999999998</v>
      </c>
      <c r="BAB29" s="508">
        <f>'Proy 2022 vs 2019'!JH28*BAD$4</f>
        <v>22769.863199999996</v>
      </c>
      <c r="BAC29" s="613"/>
      <c r="BAD29" s="580">
        <f>BAC29/BAA29</f>
        <v>0</v>
      </c>
      <c r="BAE29" s="508">
        <f>'Proy 2022 vs 2019'!JG28*BAH$4</f>
        <v>16264.187999999998</v>
      </c>
      <c r="BAF29" s="508">
        <f>'Proy 2022 vs 2019'!JH28*BAH$4</f>
        <v>22769.863199999996</v>
      </c>
      <c r="BAG29" s="579"/>
      <c r="BAH29" s="580">
        <f>BAG29/BAE29</f>
        <v>0</v>
      </c>
      <c r="BAI29" s="508">
        <f>'Proy 2022 vs 2019'!JG28*BAL$4</f>
        <v>16264.187999999998</v>
      </c>
      <c r="BAJ29" s="508">
        <f>'Proy 2022 vs 2019'!JH28*BAL$4</f>
        <v>22769.863199999996</v>
      </c>
      <c r="BAK29" s="579"/>
      <c r="BAL29" s="580">
        <f>BAK29/BAI29</f>
        <v>0</v>
      </c>
      <c r="BAM29" s="508">
        <f>'Proy 2022 vs 2019'!JG28*BAP$4</f>
        <v>16264.187999999998</v>
      </c>
      <c r="BAN29" s="508">
        <f>'Proy 2022 vs 2019'!JH28*BAP$4</f>
        <v>22769.863199999996</v>
      </c>
      <c r="BAO29" s="579"/>
      <c r="BAP29" s="580">
        <f>BAO29/BAM29</f>
        <v>0</v>
      </c>
      <c r="BAQ29" s="508">
        <f>'Proy 2022 vs 2019'!JG28*BAT$4</f>
        <v>18974.886000000002</v>
      </c>
      <c r="BAR29" s="508">
        <f>'Proy 2022 vs 2019'!JH28*BAT$4</f>
        <v>26564.840400000001</v>
      </c>
      <c r="BAS29" s="579"/>
      <c r="BAT29" s="580">
        <f>BAS29/BAQ29</f>
        <v>0</v>
      </c>
      <c r="BAU29" s="508">
        <f>'Proy 2022 vs 2019'!JG28*BAX$4</f>
        <v>21685.583999999999</v>
      </c>
      <c r="BAV29" s="508">
        <f>'Proy 2022 vs 2019'!JH28*BAX$4</f>
        <v>30359.817599999998</v>
      </c>
      <c r="BAW29" s="579"/>
      <c r="BAX29" s="580">
        <f>BAW29/BAU29</f>
        <v>0</v>
      </c>
      <c r="BAY29" s="508">
        <f>'Proy 2022 vs 2019'!JG28*BBB$4</f>
        <v>29817.678</v>
      </c>
      <c r="BAZ29" s="508">
        <f>'Proy 2022 vs 2019'!JH28*BBB$4</f>
        <v>41744.749199999998</v>
      </c>
      <c r="BBA29" s="579"/>
      <c r="BBB29" s="580">
        <f>BBA29/BAY29</f>
        <v>0</v>
      </c>
      <c r="BBC29" s="494">
        <f>BAA29+BAE29+BAI29+BAM29+BAQ29+BAU29+BAY29</f>
        <v>135534.9</v>
      </c>
      <c r="BBD29" s="489">
        <f>BAB29+BAF29+BAJ29+BAN29+BAR29+BAV29+BAZ29</f>
        <v>189748.86</v>
      </c>
      <c r="BBE29" s="637">
        <f>BAC29+BAG29+BAK29+BAO29+BAS29+BAW29+BBA29</f>
        <v>0</v>
      </c>
      <c r="BBF29" s="639">
        <f>BBE29/BBC29</f>
        <v>0</v>
      </c>
      <c r="BBG29" s="508">
        <f>'Proy 2022 vs 2019'!JL28*BBJ$4</f>
        <v>26044.3848</v>
      </c>
      <c r="BBH29" s="508">
        <f>'Proy 2022 vs 2019'!JM28*BBJ$4</f>
        <v>36462.138720000003</v>
      </c>
      <c r="BBI29" s="579"/>
      <c r="BBJ29" s="580">
        <f>BBI29/BBG29</f>
        <v>0</v>
      </c>
      <c r="BBK29" s="508">
        <f>'Proy 2022 vs 2019'!JL28*BBN$4</f>
        <v>26044.3848</v>
      </c>
      <c r="BBL29" s="508">
        <f>'Proy 2022 vs 2019'!JM28*BBN$4</f>
        <v>36462.138720000003</v>
      </c>
      <c r="BBM29" s="579"/>
      <c r="BBN29" s="580">
        <f>BBM29/BBK29</f>
        <v>0</v>
      </c>
      <c r="BBO29" s="508">
        <f>'Proy 2022 vs 2019'!JL28*BBR$4</f>
        <v>26044.3848</v>
      </c>
      <c r="BBP29" s="508">
        <f>'Proy 2022 vs 2019'!JM28*BBR$4</f>
        <v>36462.138720000003</v>
      </c>
      <c r="BBQ29" s="579"/>
      <c r="BBR29" s="580">
        <f>BBQ29/BBO29</f>
        <v>0</v>
      </c>
      <c r="BBS29" s="508">
        <f>'Proy 2022 vs 2019'!JL28*BBV$4</f>
        <v>26044.3848</v>
      </c>
      <c r="BBT29" s="508">
        <f>'Proy 2022 vs 2019'!JM28*BBV$4</f>
        <v>36462.138720000003</v>
      </c>
      <c r="BBU29" s="579"/>
      <c r="BBV29" s="580">
        <f>BBU29/BBS29</f>
        <v>0</v>
      </c>
      <c r="BBW29" s="508">
        <f>'Proy 2022 vs 2019'!JL28*BBZ$4</f>
        <v>30385.115600000005</v>
      </c>
      <c r="BBX29" s="508">
        <f>'Proy 2022 vs 2019'!JM28*BBZ$4</f>
        <v>42539.161840000008</v>
      </c>
      <c r="BBY29" s="579"/>
      <c r="BBZ29" s="580">
        <f>BBY29/BBW29</f>
        <v>0</v>
      </c>
      <c r="BCA29" s="508">
        <f>'Proy 2022 vs 2019'!JL28*BCD$4</f>
        <v>34725.846400000002</v>
      </c>
      <c r="BCB29" s="508">
        <f>'Proy 2022 vs 2019'!JM28*BCD$4</f>
        <v>48616.184960000006</v>
      </c>
      <c r="BCC29" s="579"/>
      <c r="BCD29" s="580">
        <f>BCC29/BCA29</f>
        <v>0</v>
      </c>
      <c r="BCE29" s="508">
        <f>'Proy 2022 vs 2019'!JL28*BCH$4</f>
        <v>47748.038800000002</v>
      </c>
      <c r="BCF29" s="508">
        <f>'Proy 2022 vs 2019'!JM28*BCH$4</f>
        <v>66847.254320000007</v>
      </c>
      <c r="BCG29" s="579"/>
      <c r="BCH29" s="580">
        <f>BCG29/BCE29</f>
        <v>0</v>
      </c>
      <c r="BCI29" s="494">
        <f>BBG29+BBK29+BBO29+BBS29+BBW29+BCA29+BCE29</f>
        <v>217036.54000000004</v>
      </c>
      <c r="BCJ29" s="489">
        <f>BBH29+BBL29+BBP29+BBT29+BBX29+BCB29+BCF29</f>
        <v>303851.15600000008</v>
      </c>
      <c r="BCK29" s="643">
        <f>BBI29+BBM29+BBQ29+BBU29+BBY29+BCC29+BCG29</f>
        <v>0</v>
      </c>
      <c r="BCL29" s="639">
        <f>BCK29/BCI29</f>
        <v>0</v>
      </c>
      <c r="BCM29" s="508">
        <f>'Proy 2022 vs 2019'!JQ28*BCP$4</f>
        <v>25697.536800000002</v>
      </c>
      <c r="BCN29" s="508">
        <f>'Proy 2022 vs 2019'!JR28*BCP$4</f>
        <v>35976.551520000001</v>
      </c>
      <c r="BCO29" s="579"/>
      <c r="BCP29" s="580">
        <f>BCO29/BCM29</f>
        <v>0</v>
      </c>
      <c r="BCQ29" s="508">
        <f>'Proy 2022 vs 2019'!JQ28*BCT$4</f>
        <v>25697.536800000002</v>
      </c>
      <c r="BCR29" s="508">
        <f>'Proy 2022 vs 2019'!JR28*BCT$4</f>
        <v>35976.551520000001</v>
      </c>
      <c r="BCS29" s="579"/>
      <c r="BCT29" s="580">
        <f>BCS29/BCQ29</f>
        <v>0</v>
      </c>
      <c r="BCU29" s="508">
        <f>'Proy 2022 vs 2019'!JQ28*BCX$4</f>
        <v>25697.536800000002</v>
      </c>
      <c r="BCV29" s="508">
        <f>'Proy 2022 vs 2019'!JR28*BCX$4</f>
        <v>35976.551520000001</v>
      </c>
      <c r="BCW29" s="579"/>
      <c r="BCX29" s="580">
        <f>BCW29/BCU29</f>
        <v>0</v>
      </c>
      <c r="BCY29" s="508">
        <f>'Proy 2022 vs 2019'!JQ28*BDB$4</f>
        <v>25697.536800000002</v>
      </c>
      <c r="BCZ29" s="508">
        <f>'Proy 2022 vs 2019'!JR28*BDB$4</f>
        <v>35976.551520000001</v>
      </c>
      <c r="BDA29" s="579"/>
      <c r="BDB29" s="580">
        <f>BDA29/BCY29</f>
        <v>0</v>
      </c>
      <c r="BDC29" s="508">
        <f>'Proy 2022 vs 2019'!JQ28*BDF$4</f>
        <v>29980.459600000006</v>
      </c>
      <c r="BDD29" s="508">
        <f>'Proy 2022 vs 2019'!JR28*BDF$4</f>
        <v>41972.643440000007</v>
      </c>
      <c r="BDE29" s="579"/>
      <c r="BDF29" s="580">
        <f>BDE29/BDC29</f>
        <v>0</v>
      </c>
      <c r="BDG29" s="508">
        <f>'Proy 2022 vs 2019'!JQ28*BDJ$4</f>
        <v>34263.382400000002</v>
      </c>
      <c r="BDH29" s="508">
        <f>'Proy 2022 vs 2019'!JR28*BDJ$4</f>
        <v>47968.735360000006</v>
      </c>
      <c r="BDI29" s="579"/>
      <c r="BDJ29" s="580">
        <f>BDI29/BDG29</f>
        <v>0</v>
      </c>
      <c r="BDK29" s="508">
        <f>'Proy 2022 vs 2019'!JQ28*BDN$4</f>
        <v>47112.150800000003</v>
      </c>
      <c r="BDL29" s="508">
        <f>'Proy 2022 vs 2019'!JR28*BDN$4</f>
        <v>65957.01112000001</v>
      </c>
      <c r="BDM29" s="579"/>
      <c r="BDN29" s="580">
        <f>BDM29/BDK29</f>
        <v>0</v>
      </c>
      <c r="BDO29" s="494">
        <f>BCM29+BCQ29+BCU29+BCY29+BDC29+BDG29+BDK29</f>
        <v>214146.14</v>
      </c>
      <c r="BDP29" s="489">
        <f>BCN29+BCR29+BCV29+BCZ29+BDD29+BDH29+BDL29</f>
        <v>299804.59600000002</v>
      </c>
      <c r="BDQ29" s="643">
        <f>BCO29+BCS29+BCW29+BDA29+BDE29+BDI29+BDM29</f>
        <v>0</v>
      </c>
      <c r="BDR29" s="639">
        <f>BDQ29/BDO29</f>
        <v>0</v>
      </c>
      <c r="BDS29" s="508">
        <f>'Proy 2022 vs 2019'!JV28*BDV$4</f>
        <v>25740.200400000002</v>
      </c>
      <c r="BDT29" s="508">
        <f>'Proy 2022 vs 2019'!JW28*BDV$4</f>
        <v>36036.280559999999</v>
      </c>
      <c r="BDU29" s="579"/>
      <c r="BDV29" s="580">
        <f>BDU29/BDS29</f>
        <v>0</v>
      </c>
      <c r="BDW29" s="508">
        <f>'Proy 2022 vs 2019'!JV28*BDZ$4</f>
        <v>25740.200400000002</v>
      </c>
      <c r="BDX29" s="508">
        <f>'Proy 2022 vs 2019'!JW28*BDZ$4</f>
        <v>36036.280559999999</v>
      </c>
      <c r="BDY29" s="579"/>
      <c r="BDZ29" s="580">
        <f>BDY29/BDW29</f>
        <v>0</v>
      </c>
      <c r="BEA29" s="508">
        <f>'Proy 2022 vs 2019'!JV28*BED$4</f>
        <v>25740.200400000002</v>
      </c>
      <c r="BEB29" s="508">
        <f>'Proy 2022 vs 2019'!JW28*BED$4</f>
        <v>36036.280559999999</v>
      </c>
      <c r="BEC29" s="579"/>
      <c r="BED29" s="580">
        <f>BEC29/BEA29</f>
        <v>0</v>
      </c>
      <c r="BEE29" s="508">
        <v>14508.990400000001</v>
      </c>
      <c r="BEF29" s="508">
        <f>'Proy 2022 vs 2019'!JW28*BEH$4</f>
        <v>36036.280559999999</v>
      </c>
      <c r="BEG29" s="579"/>
      <c r="BEH29" s="580">
        <f>BEG29/BEE29</f>
        <v>0</v>
      </c>
      <c r="BEI29" s="508">
        <f>'Proy 2022 vs 2019'!JV28*BEL$4</f>
        <v>30030.233800000005</v>
      </c>
      <c r="BEJ29" s="508">
        <f>'Proy 2022 vs 2019'!JW28*BEL$4</f>
        <v>42042.327320000004</v>
      </c>
      <c r="BEK29" s="579"/>
      <c r="BEL29" s="580">
        <f>BEK29/BEI29</f>
        <v>0</v>
      </c>
      <c r="BEM29" s="508">
        <f>'Proy 2022 vs 2019'!JV28*BEP$4</f>
        <v>34320.267200000002</v>
      </c>
      <c r="BEN29" s="508">
        <f>'Proy 2022 vs 2019'!JW28*BEP$4</f>
        <v>48048.374080000001</v>
      </c>
      <c r="BEO29" s="579"/>
      <c r="BEP29" s="580">
        <f>BEO29/BEM29</f>
        <v>0</v>
      </c>
      <c r="BEQ29" s="508">
        <f>'Proy 2022 vs 2019'!JV28*BET$4</f>
        <v>47190.367400000003</v>
      </c>
      <c r="BER29" s="508">
        <f>'Proy 2022 vs 2019'!JW28*BET$4</f>
        <v>66066.514360000001</v>
      </c>
      <c r="BES29" s="579"/>
      <c r="BET29" s="580">
        <f>BES29/BEQ29</f>
        <v>0</v>
      </c>
      <c r="BEU29" s="494">
        <f>BDS29+BDW29+BEA29+BEE29+BEI29+BEM29+BEQ29</f>
        <v>203270.46000000002</v>
      </c>
      <c r="BEV29" s="489">
        <f>BDT29+BDX29+BEB29+BEF29+BEJ29+BEN29+BER29</f>
        <v>300302.33799999999</v>
      </c>
      <c r="BEW29" s="648">
        <f>BDU29+BDY29+BEC29+BEG29+BEK29+BEO29+BES29</f>
        <v>0</v>
      </c>
      <c r="BEX29" s="639">
        <f>BEW29/BEU29</f>
        <v>0</v>
      </c>
      <c r="BEY29" s="508">
        <f>'Proy 2022 vs 2019'!KF28*BFB$4</f>
        <v>30900.397199999999</v>
      </c>
      <c r="BEZ29" s="508">
        <f>'Proy 2022 vs 2019'!KG28*BFB$4</f>
        <v>43260.556079999995</v>
      </c>
      <c r="BFA29" s="613"/>
      <c r="BFB29" s="580">
        <f>BFA29/BEY29</f>
        <v>0</v>
      </c>
      <c r="BFC29" s="508">
        <f>'Proy 2022 vs 2019'!KF28*BFF$4</f>
        <v>30900.397199999999</v>
      </c>
      <c r="BFD29" s="508">
        <f>'Proy 2022 vs 2019'!KG28*BFF$4</f>
        <v>43260.556079999995</v>
      </c>
      <c r="BFE29" s="613"/>
      <c r="BFF29" s="580">
        <f>BFE29/BFC29</f>
        <v>0</v>
      </c>
      <c r="BFG29" s="508">
        <f>'Proy 2022 vs 2019'!KF28*BFJ$4</f>
        <v>30900.397199999999</v>
      </c>
      <c r="BFH29" s="508">
        <f>'Proy 2022 vs 2019'!KG28*BFJ$4</f>
        <v>43260.556079999995</v>
      </c>
      <c r="BFI29" s="613"/>
      <c r="BFJ29" s="580">
        <f>BFI29/BFG29</f>
        <v>0</v>
      </c>
      <c r="BFK29" s="508">
        <f>'Proy 2022 vs 2019'!KF28*BFN$4</f>
        <v>30900.397199999999</v>
      </c>
      <c r="BFL29" s="508">
        <f>'Proy 2022 vs 2019'!KG28*BFN$4</f>
        <v>43260.556079999995</v>
      </c>
      <c r="BFM29" s="613"/>
      <c r="BFN29" s="580">
        <f>BFM29/BFK29</f>
        <v>0</v>
      </c>
      <c r="BFO29" s="508">
        <f>'Proy 2022 vs 2019'!KF28*BFR$4</f>
        <v>36050.463400000001</v>
      </c>
      <c r="BFP29" s="508">
        <f>'Proy 2022 vs 2019'!KG28*BFR$4</f>
        <v>50470.648759999996</v>
      </c>
      <c r="BFQ29" s="613"/>
      <c r="BFR29" s="580">
        <f>BFQ29/BFO29</f>
        <v>0</v>
      </c>
      <c r="BFS29" s="508">
        <f>'Proy 2022 vs 2019'!KF28*BFV$4</f>
        <v>41200.529600000002</v>
      </c>
      <c r="BFT29" s="508">
        <f>'Proy 2022 vs 2019'!KG28*BFV$4</f>
        <v>57680.741439999998</v>
      </c>
      <c r="BFU29" s="613"/>
      <c r="BFV29" s="580">
        <f>BFU29/BFS29</f>
        <v>0</v>
      </c>
      <c r="BFW29" s="508">
        <f>'Proy 2022 vs 2019'!KF28*BFZ$4</f>
        <v>56650.728199999998</v>
      </c>
      <c r="BFX29" s="508">
        <f>'Proy 2022 vs 2019'!KG28*BFZ$4</f>
        <v>79311.019479999988</v>
      </c>
      <c r="BFY29" s="613"/>
      <c r="BFZ29" s="580">
        <f>BFY29/BFW29</f>
        <v>0</v>
      </c>
      <c r="BGA29" s="494">
        <f>BEY29+BFC29+BFG29+BFK29+BFO29+BFS29+BFW29</f>
        <v>257503.31</v>
      </c>
      <c r="BGB29" s="489">
        <f>BEZ29+BFD29+BFH29+BFL29+BFP29+BFT29+BFX29</f>
        <v>360504.63399999996</v>
      </c>
      <c r="BGC29" s="607">
        <f>BFA29+BFE29+BFI29+BFM29+BFQ29+BFU29+BFY29</f>
        <v>0</v>
      </c>
      <c r="BGD29" s="590">
        <f>BGC29/BGA29</f>
        <v>0</v>
      </c>
      <c r="BGE29" s="508">
        <f>'Proy 2022 vs 2019'!KK28*BGH$4</f>
        <v>42895.058400000002</v>
      </c>
      <c r="BGF29" s="508">
        <f>'Proy 2022 vs 2019'!KL28*BGH$4</f>
        <v>60053.081760000001</v>
      </c>
      <c r="BGG29" s="579"/>
      <c r="BGH29" s="580">
        <f>BGG29/BGE29</f>
        <v>0</v>
      </c>
      <c r="BGI29" s="508">
        <f>'Proy 2022 vs 2019'!KK28*BGL$4</f>
        <v>42895.058400000002</v>
      </c>
      <c r="BGJ29" s="508">
        <f>'Proy 2022 vs 2019'!KL28*BGL$4</f>
        <v>60053.081760000001</v>
      </c>
      <c r="BGK29" s="579"/>
      <c r="BGL29" s="580">
        <f>BGK29/BGI29</f>
        <v>0</v>
      </c>
      <c r="BGM29" s="508">
        <f>'Proy 2022 vs 2019'!KK28*BGP$4</f>
        <v>42895.058400000002</v>
      </c>
      <c r="BGN29" s="508">
        <f>'Proy 2022 vs 2019'!KL28*BGP$4</f>
        <v>60053.081760000001</v>
      </c>
      <c r="BGO29" s="579"/>
      <c r="BGP29" s="580">
        <f>BGO29/BGM29</f>
        <v>0</v>
      </c>
      <c r="BGQ29" s="508">
        <f>'Proy 2022 vs 2019'!KK28*BGT$4</f>
        <v>42895.058400000002</v>
      </c>
      <c r="BGR29" s="508">
        <f>'Proy 2022 vs 2019'!KL28*BGT$4</f>
        <v>60053.081760000001</v>
      </c>
      <c r="BGS29" s="579"/>
      <c r="BGT29" s="580">
        <f>BGS29/BGQ29</f>
        <v>0</v>
      </c>
      <c r="BGU29" s="508">
        <f>'Proy 2022 vs 2019'!KK28*BGX$4</f>
        <v>50044.234800000006</v>
      </c>
      <c r="BGV29" s="508">
        <f>'Proy 2022 vs 2019'!KL28*BGX$4</f>
        <v>70061.928720000011</v>
      </c>
      <c r="BGW29" s="579"/>
      <c r="BGX29" s="580">
        <f>BGW29/BGU29</f>
        <v>0</v>
      </c>
      <c r="BGY29" s="508">
        <f>'Proy 2022 vs 2019'!KK28*BHB$4</f>
        <v>57193.411200000002</v>
      </c>
      <c r="BGZ29" s="508">
        <f>'Proy 2022 vs 2019'!KL28*BHB$4</f>
        <v>80070.775680000006</v>
      </c>
      <c r="BHA29" s="579"/>
      <c r="BHB29" s="580">
        <f>BHA29/BGY29</f>
        <v>0</v>
      </c>
      <c r="BHC29" s="508">
        <f>'Proy 2022 vs 2019'!KK28*BHF$4</f>
        <v>78640.940400000007</v>
      </c>
      <c r="BHD29" s="508">
        <f>'Proy 2022 vs 2019'!KL28*BHF$4</f>
        <v>110097.31656000001</v>
      </c>
      <c r="BHE29" s="579"/>
      <c r="BHF29" s="580">
        <f>BHE29/BHC29</f>
        <v>0</v>
      </c>
      <c r="BHG29" s="494">
        <f>BGE29+BGI29+BGM29+BGQ29+BGU29+BGY29+BHC29</f>
        <v>357458.82</v>
      </c>
      <c r="BHH29" s="489">
        <f>BGF29+BGJ29+BGN29+BGR29+BGV29+BGZ29+BHD29</f>
        <v>500442.34800000006</v>
      </c>
      <c r="BHI29" s="608">
        <f>BGG29+BGK29+BGO29+BGS29+BGW29+BHA29+BHE29</f>
        <v>0</v>
      </c>
      <c r="BHJ29" s="590">
        <f>BHI29/BHG29</f>
        <v>0</v>
      </c>
      <c r="BHK29" s="508">
        <f>'Proy 2022 vs 2019'!KP28*BHN$4</f>
        <v>51221.784</v>
      </c>
      <c r="BHL29" s="508">
        <f>'Proy 2022 vs 2019'!KQ28*BHN$4</f>
        <v>71710.497599999988</v>
      </c>
      <c r="BHM29" s="579"/>
      <c r="BHN29" s="580">
        <f>BHM29/BHK29</f>
        <v>0</v>
      </c>
      <c r="BHO29" s="508">
        <f>'Proy 2022 vs 2019'!KP28*BHR$4</f>
        <v>51221.784</v>
      </c>
      <c r="BHP29" s="508">
        <f>'Proy 2022 vs 2019'!KQ28*BHR$4</f>
        <v>71710.497599999988</v>
      </c>
      <c r="BHQ29" s="579"/>
      <c r="BHR29" s="580">
        <f>BHQ29/BHO29</f>
        <v>0</v>
      </c>
      <c r="BHS29" s="508">
        <f>'Proy 2022 vs 2019'!KP28*BHV$4</f>
        <v>51221.784</v>
      </c>
      <c r="BHT29" s="508">
        <f>'Proy 2022 vs 2019'!KQ28*BHV$4</f>
        <v>71710.497599999988</v>
      </c>
      <c r="BHU29" s="579"/>
      <c r="BHV29" s="580">
        <f>BHU29/BHS29</f>
        <v>0</v>
      </c>
      <c r="BHW29" s="508">
        <f>'Proy 2022 vs 2019'!KP28*BHZ$4</f>
        <v>51221.784</v>
      </c>
      <c r="BHX29" s="508">
        <f>'Proy 2022 vs 2019'!KQ28*BHZ$4</f>
        <v>71710.497599999988</v>
      </c>
      <c r="BHY29" s="579"/>
      <c r="BHZ29" s="580">
        <f>BHY29/BHW29</f>
        <v>0</v>
      </c>
      <c r="BIA29" s="508">
        <f>'Proy 2022 vs 2019'!KP28*BID$4</f>
        <v>59758.748000000007</v>
      </c>
      <c r="BIB29" s="508">
        <f>'Proy 2022 vs 2019'!KQ28*BID$4</f>
        <v>83662.247200000013</v>
      </c>
      <c r="BIC29" s="579"/>
      <c r="BID29" s="580">
        <f>BIC29/BIA29</f>
        <v>0</v>
      </c>
      <c r="BIE29" s="508">
        <f>'Proy 2022 vs 2019'!KP28*BIH$4</f>
        <v>68295.712</v>
      </c>
      <c r="BIF29" s="508">
        <f>'Proy 2022 vs 2019'!KQ28*BIH$4</f>
        <v>95613.996799999994</v>
      </c>
      <c r="BIG29" s="579"/>
      <c r="BIH29" s="580">
        <f>BIG29/BIE29</f>
        <v>0</v>
      </c>
      <c r="BII29" s="508">
        <f>'Proy 2022 vs 2019'!KP28*BIL$4</f>
        <v>93906.604000000007</v>
      </c>
      <c r="BIJ29" s="508">
        <f>'Proy 2022 vs 2019'!KQ28*BIL$4</f>
        <v>131469.24559999999</v>
      </c>
      <c r="BIK29" s="579"/>
      <c r="BIL29" s="580">
        <f>BIK29/BII29</f>
        <v>0</v>
      </c>
      <c r="BIM29" s="494">
        <f>BHK29+BHO29+BHS29+BHW29+BIA29+BIE29+BII29</f>
        <v>426848.2</v>
      </c>
      <c r="BIN29" s="489">
        <f>BHL29+BHP29+BHT29+BHX29+BIB29+BIF29+BIJ29</f>
        <v>597587.48</v>
      </c>
      <c r="BIO29" s="608">
        <f>BHM29+BHQ29+BHU29+BHY29+BIC29+BIG29+BIK29</f>
        <v>0</v>
      </c>
      <c r="BIP29" s="590">
        <f>BIO29/BIM29</f>
        <v>0</v>
      </c>
      <c r="BIQ29" s="508">
        <f>'Proy 2022 vs 2019'!KU28*BIT$4</f>
        <v>56103.356399999997</v>
      </c>
      <c r="BIR29" s="508">
        <f>'Proy 2022 vs 2019'!KV28*BIT$4</f>
        <v>78544.698959999994</v>
      </c>
      <c r="BIS29" s="579"/>
      <c r="BIT29" s="580">
        <f>BIS29/BIQ29</f>
        <v>0</v>
      </c>
      <c r="BIU29" s="508">
        <f>'Proy 2022 vs 2019'!KU28*BIX$4</f>
        <v>56103.356399999997</v>
      </c>
      <c r="BIV29" s="508">
        <f>'Proy 2022 vs 2019'!KV28*BIX$4</f>
        <v>78544.698959999994</v>
      </c>
      <c r="BIW29" s="579"/>
      <c r="BIX29" s="580">
        <f>BIW29/BIU29</f>
        <v>0</v>
      </c>
      <c r="BIY29" s="508">
        <f>'Proy 2022 vs 2019'!KU28*BJB$4</f>
        <v>56103.356399999997</v>
      </c>
      <c r="BIZ29" s="508">
        <f>'Proy 2022 vs 2019'!KV28*BJB$4</f>
        <v>78544.698959999994</v>
      </c>
      <c r="BJA29" s="579"/>
      <c r="BJB29" s="580">
        <f>BJA29/BIY29</f>
        <v>0</v>
      </c>
      <c r="BJC29" s="508">
        <f>'Proy 2022 vs 2019'!KU28*BJF$4</f>
        <v>56103.356399999997</v>
      </c>
      <c r="BJD29" s="508">
        <f>'Proy 2022 vs 2019'!KV28*BJF$4</f>
        <v>78544.698959999994</v>
      </c>
      <c r="BJE29" s="579"/>
      <c r="BJF29" s="580">
        <f>BJE29/BJC29</f>
        <v>0</v>
      </c>
      <c r="BJG29" s="508">
        <f>'Proy 2022 vs 2019'!KU28*BJJ$4</f>
        <v>65453.915800000002</v>
      </c>
      <c r="BJH29" s="508">
        <f>'Proy 2022 vs 2019'!KV28*BJJ$4</f>
        <v>91635.482120000001</v>
      </c>
      <c r="BJI29" s="579"/>
      <c r="BJJ29" s="580">
        <f>BJI29/BJG29</f>
        <v>0</v>
      </c>
      <c r="BJK29" s="508">
        <f>'Proy 2022 vs 2019'!KU28*BJN$4</f>
        <v>74804.475200000001</v>
      </c>
      <c r="BJL29" s="508">
        <f>'Proy 2022 vs 2019'!KV28*BJN$4</f>
        <v>104726.26527999999</v>
      </c>
      <c r="BJM29" s="579"/>
      <c r="BJN29" s="580">
        <f>BJM29/BJK29</f>
        <v>0</v>
      </c>
      <c r="BJO29" s="508">
        <f>'Proy 2022 vs 2019'!KU28*BJR$4</f>
        <v>102856.1534</v>
      </c>
      <c r="BJP29" s="508">
        <f>'Proy 2022 vs 2019'!KV28*BJR$4</f>
        <v>143998.61476</v>
      </c>
      <c r="BJQ29" s="579"/>
      <c r="BJR29" s="580">
        <f>BJQ29/BJO29</f>
        <v>0</v>
      </c>
      <c r="BJS29" s="494">
        <f>BIQ29+BIU29+BIY29+BJC29+BJG29+BJK29+BJO29</f>
        <v>467527.97</v>
      </c>
      <c r="BJT29" s="489">
        <f>BIR29+BIV29+BIZ29+BJD29+BJH29+BJL29+BJP29</f>
        <v>654539.15799999994</v>
      </c>
      <c r="BJU29" s="589">
        <f>BIS29+BIW29+BJA29+BJE29+BJI29+BJM29+BJQ29</f>
        <v>0</v>
      </c>
      <c r="BJV29" s="590">
        <f>BJU29/BJS29</f>
        <v>0</v>
      </c>
      <c r="BJW29" s="508">
        <f>'Proy 2022 vs 2019'!KZ28*BJZ$4</f>
        <v>24027.153599999998</v>
      </c>
      <c r="BJX29" s="508">
        <f>'Proy 2022 vs 2019'!LA28*BJZ$4</f>
        <v>33638.015039999991</v>
      </c>
      <c r="BJY29" s="579"/>
      <c r="BJZ29" s="580">
        <f>BJY29/BJW29</f>
        <v>0</v>
      </c>
      <c r="BKA29" s="508">
        <f>'Proy 2022 vs 2019'!KZ28*BKD$4</f>
        <v>24027.153599999998</v>
      </c>
      <c r="BKB29" s="508">
        <f>'Proy 2022 vs 2019'!LA28*BKD$4</f>
        <v>33638.015039999991</v>
      </c>
      <c r="BKC29" s="579"/>
      <c r="BKD29" s="580">
        <f>BKC29/BKA29</f>
        <v>0</v>
      </c>
      <c r="BKE29" s="508">
        <f>'Proy 2022 vs 2019'!KZ28*BKH$4</f>
        <v>24027.153599999998</v>
      </c>
      <c r="BKF29" s="508">
        <f>'Proy 2022 vs 2019'!LA28*BKH$4</f>
        <v>33638.015039999991</v>
      </c>
      <c r="BKG29" s="579"/>
      <c r="BKH29" s="580">
        <f>BKG29/BKE29</f>
        <v>0</v>
      </c>
      <c r="BKI29" s="508">
        <f>'Proy 2022 vs 2019'!KZ28*BKL$4</f>
        <v>24027.153599999998</v>
      </c>
      <c r="BKJ29" s="508">
        <f>'Proy 2022 vs 2019'!LA28*BKL$4</f>
        <v>33638.015039999991</v>
      </c>
      <c r="BKK29" s="579"/>
      <c r="BKL29" s="580">
        <f>BKK29/BKI29</f>
        <v>0</v>
      </c>
      <c r="BKM29" s="508">
        <f>'Proy 2022 vs 2019'!KZ28*BKP$4</f>
        <v>28031.679200000002</v>
      </c>
      <c r="BKN29" s="508">
        <f>'Proy 2022 vs 2019'!LA28*BKP$4</f>
        <v>39244.350879999998</v>
      </c>
      <c r="BKO29" s="579"/>
      <c r="BKP29" s="580">
        <f>BKO29/BKM29</f>
        <v>0</v>
      </c>
      <c r="BKQ29" s="508">
        <f>'Proy 2022 vs 2019'!KZ28*BKT$4</f>
        <v>32036.2048</v>
      </c>
      <c r="BKR29" s="508">
        <f>'Proy 2022 vs 2019'!LA28*BKT$4</f>
        <v>44850.686719999991</v>
      </c>
      <c r="BKS29" s="579"/>
      <c r="BKT29" s="580">
        <f>BKS29/BKQ29</f>
        <v>0</v>
      </c>
      <c r="BKU29" s="508">
        <f>'Proy 2022 vs 2019'!KZ28*BKX$4</f>
        <v>44049.781600000002</v>
      </c>
      <c r="BKV29" s="508">
        <f>'Proy 2022 vs 2019'!LA28*BKX$4</f>
        <v>61669.69423999999</v>
      </c>
      <c r="BKW29" s="579"/>
      <c r="BKX29" s="580">
        <f>BKW29/BKU29</f>
        <v>0</v>
      </c>
      <c r="BKY29" s="494">
        <f>BJW29+BKA29+BKE29+BKI29+BKM29+BKQ29+BKU29</f>
        <v>200226.27999999997</v>
      </c>
      <c r="BKZ29" s="489">
        <f>BJX29+BKB29+BKF29+BKJ29+BKN29+BKR29+BKV29</f>
        <v>280316.79199999996</v>
      </c>
      <c r="BLA29" s="589">
        <f>BJY29+BKC29+BKG29+BKK29+BKO29+BKS29+BKW29</f>
        <v>0</v>
      </c>
      <c r="BLB29" s="590">
        <f>BLA29/BKY29</f>
        <v>0</v>
      </c>
    </row>
    <row r="30" spans="2:1666" ht="19.5" customHeight="1">
      <c r="B30" s="709" t="s">
        <v>229</v>
      </c>
      <c r="C30" s="508">
        <f>'Proy 2022 vs 2019'!$C$6*$F$4</f>
        <v>9529.1268</v>
      </c>
      <c r="D30" s="508">
        <f>'Proy 2022 vs 2019'!D29*$F$4</f>
        <v>18246.161879999996</v>
      </c>
      <c r="E30" s="613"/>
      <c r="F30" s="580">
        <f>E30/C30</f>
        <v>0</v>
      </c>
      <c r="G30" s="738">
        <f>'Proy 2022 vs 2019'!C29*$J$4</f>
        <v>21466.072799999998</v>
      </c>
      <c r="H30" s="508">
        <f>'Proy 2022 vs 2019'!D29*$J$4</f>
        <v>18246.161879999996</v>
      </c>
      <c r="I30" s="613"/>
      <c r="J30" s="580">
        <f>I30/G30</f>
        <v>0</v>
      </c>
      <c r="K30" s="508">
        <f>'Proy 2022 vs 2019'!C29*$N$4</f>
        <v>21466.072799999998</v>
      </c>
      <c r="L30" s="508">
        <f>'Proy 2022 vs 2019'!D29*N$4</f>
        <v>18246.161879999996</v>
      </c>
      <c r="M30" s="613"/>
      <c r="N30" s="580">
        <f>M30/K30</f>
        <v>0</v>
      </c>
      <c r="O30" s="508">
        <f>'Proy 2022 vs 2019'!C29*R$4</f>
        <v>21466.072799999998</v>
      </c>
      <c r="P30" s="508">
        <f>'Proy 2022 vs 2019'!D29*$R$4</f>
        <v>18246.161879999996</v>
      </c>
      <c r="Q30" s="613"/>
      <c r="R30" s="580">
        <f>Q30/O30</f>
        <v>0</v>
      </c>
      <c r="S30" s="508">
        <f>'Proy 2022 vs 2019'!C29*V$4</f>
        <v>25043.751600000003</v>
      </c>
      <c r="T30" s="508">
        <f>'Proy 2022 vs 2019'!D29*V$4</f>
        <v>21287.188860000002</v>
      </c>
      <c r="U30" s="613"/>
      <c r="V30" s="580">
        <f>U30/S30</f>
        <v>0</v>
      </c>
      <c r="W30" s="508">
        <f>'Proy 2022 vs 2019'!C29*Z$4</f>
        <v>28621.430400000001</v>
      </c>
      <c r="X30" s="508">
        <f>'Proy 2022 vs 2019'!D29*Z$4</f>
        <v>24328.215839999997</v>
      </c>
      <c r="Y30" s="613"/>
      <c r="Z30" s="580">
        <f>Y30/W30</f>
        <v>0</v>
      </c>
      <c r="AA30" s="508">
        <f>'Proy 2022 vs 2019'!C29*AD$4</f>
        <v>39354.466800000002</v>
      </c>
      <c r="AB30" s="508">
        <f>'Proy 2022 vs 2019'!D29*AD$4</f>
        <v>33451.296779999997</v>
      </c>
      <c r="AC30" s="613"/>
      <c r="AD30" s="580">
        <f>AC30/AA30</f>
        <v>0</v>
      </c>
      <c r="AE30" s="494">
        <f>C30+G30+K30+O30+S30+W30+AA30</f>
        <v>166946.99400000001</v>
      </c>
      <c r="AF30" s="489">
        <f>D30+H30+L30+P30+T30+X30+AB30</f>
        <v>152051.34899999999</v>
      </c>
      <c r="AG30" s="607">
        <f>E30+I30+M30+Q30+U30+Y30+AC30</f>
        <v>0</v>
      </c>
      <c r="AH30" s="590">
        <f>AG30/AE30</f>
        <v>0</v>
      </c>
      <c r="AI30" s="508">
        <f>'Proy 2022 vs 2019'!H29*AL$4</f>
        <v>24735.783599999999</v>
      </c>
      <c r="AJ30" s="526">
        <f>'Proy 2022 vs 2019'!I29*AL$4</f>
        <v>21025.416059999996</v>
      </c>
      <c r="AK30" s="579"/>
      <c r="AL30" s="580">
        <f>AK30/AI30</f>
        <v>0</v>
      </c>
      <c r="AM30" s="508">
        <f>'Proy 2022 vs 2019'!H29*AP$4</f>
        <v>24735.783599999999</v>
      </c>
      <c r="AN30" s="508">
        <f>'Proy 2022 vs 2019'!I29*AP$4</f>
        <v>21025.416059999996</v>
      </c>
      <c r="AO30" s="579"/>
      <c r="AP30" s="580">
        <f>AO30/AM30</f>
        <v>0</v>
      </c>
      <c r="AQ30" s="508">
        <f>'Proy 2022 vs 2019'!H29*AT$4</f>
        <v>24735.783599999999</v>
      </c>
      <c r="AR30" s="508">
        <f>'Proy 2022 vs 2019'!I29*AT$4</f>
        <v>21025.416059999996</v>
      </c>
      <c r="AS30" s="579"/>
      <c r="AT30" s="580">
        <f>AS30/AQ30</f>
        <v>0</v>
      </c>
      <c r="AU30" s="508">
        <f>'Proy 2022 vs 2019'!H29*AX$4</f>
        <v>24735.783599999999</v>
      </c>
      <c r="AV30" s="508">
        <f>'Proy 2022 vs 2019'!I29*AX$4</f>
        <v>21025.416059999996</v>
      </c>
      <c r="AW30" s="579"/>
      <c r="AX30" s="580">
        <f>AW30/AU30</f>
        <v>0</v>
      </c>
      <c r="AY30" s="508">
        <f>'Proy 2022 vs 2019'!H29*BB$4</f>
        <v>28858.414200000003</v>
      </c>
      <c r="AZ30" s="508">
        <f>'Proy 2022 vs 2019'!I29*BB$4</f>
        <v>24529.65207</v>
      </c>
      <c r="BA30" s="579"/>
      <c r="BB30" s="580">
        <f>BA30/AY30</f>
        <v>0</v>
      </c>
      <c r="BC30" s="508">
        <f>'Proy 2022 vs 2019'!H29*BF$4</f>
        <v>32981.044800000003</v>
      </c>
      <c r="BD30" s="508">
        <f>'Proy 2022 vs 2019'!I29*BF$4</f>
        <v>28033.888079999997</v>
      </c>
      <c r="BE30" s="579"/>
      <c r="BF30" s="580">
        <f>BE30/BC30</f>
        <v>0</v>
      </c>
      <c r="BG30" s="508">
        <f>'Proy 2022 vs 2019'!H29*BJ$4</f>
        <v>45348.936600000001</v>
      </c>
      <c r="BH30" s="508">
        <f>'Proy 2022 vs 2019'!I29*BJ$4</f>
        <v>38546.596109999999</v>
      </c>
      <c r="BI30" s="579"/>
      <c r="BJ30" s="580">
        <f>BI30/BG30</f>
        <v>0</v>
      </c>
      <c r="BK30" s="494">
        <f>AI30+AM30+AQ30+AU30+AY30+BC30+BG30</f>
        <v>206131.53000000003</v>
      </c>
      <c r="BL30" s="489">
        <f>AJ30+AN30+AR30+AV30+AZ30+BD30+BH30</f>
        <v>175211.80049999995</v>
      </c>
      <c r="BM30" s="608">
        <f>AK30+AO30+AS30+AW30+BA30+BE30+BI30</f>
        <v>0</v>
      </c>
      <c r="BN30" s="590">
        <f>BM30/BK30</f>
        <v>0</v>
      </c>
      <c r="BO30" s="508">
        <f>'Proy 2022 vs 2019'!M29*BR$4</f>
        <v>22338.992399999999</v>
      </c>
      <c r="BP30" s="508">
        <f>'Proy 2022 vs 2019'!N29*BR$4</f>
        <v>18988.143539999997</v>
      </c>
      <c r="BQ30" s="579"/>
      <c r="BR30" s="580">
        <f>BQ30/BO30</f>
        <v>0</v>
      </c>
      <c r="BS30" s="508">
        <f>'Proy 2022 vs 2019'!M29*BV$4</f>
        <v>22338.992399999999</v>
      </c>
      <c r="BT30" s="508">
        <f>'Proy 2022 vs 2019'!N29*BV$4</f>
        <v>18988.143539999997</v>
      </c>
      <c r="BU30" s="579"/>
      <c r="BV30" s="580">
        <f>BU30/BS30</f>
        <v>0</v>
      </c>
      <c r="BW30" s="508">
        <f>'Proy 2022 vs 2019'!M29*BZ$4</f>
        <v>22338.992399999999</v>
      </c>
      <c r="BX30" s="508">
        <f>'Proy 2022 vs 2019'!N29*BZ$4</f>
        <v>18988.143539999997</v>
      </c>
      <c r="BY30" s="579"/>
      <c r="BZ30" s="580">
        <f>BY30/BW30</f>
        <v>0</v>
      </c>
      <c r="CA30" s="508">
        <f>'Proy 2022 vs 2019'!M29*CD$4</f>
        <v>22338.992399999999</v>
      </c>
      <c r="CB30" s="508">
        <f>'Proy 2022 vs 2019'!N29*CD$4</f>
        <v>18988.143539999997</v>
      </c>
      <c r="CC30" s="579"/>
      <c r="CD30" s="580">
        <f>CC30/CA30</f>
        <v>0</v>
      </c>
      <c r="CE30" s="508">
        <f>'Proy 2022 vs 2019'!M29*CH$4</f>
        <v>26062.157800000001</v>
      </c>
      <c r="CF30" s="508">
        <f>'Proy 2022 vs 2019'!N29*CH$4</f>
        <v>22152.834129999999</v>
      </c>
      <c r="CG30" s="579"/>
      <c r="CH30" s="580">
        <f>CG30/CE30</f>
        <v>0</v>
      </c>
      <c r="CI30" s="508">
        <f>'Proy 2022 vs 2019'!M29*CL$4</f>
        <v>29785.323199999999</v>
      </c>
      <c r="CJ30" s="508">
        <f>'Proy 2022 vs 2019'!N29*CL$4</f>
        <v>25317.524719999998</v>
      </c>
      <c r="CK30" s="579"/>
      <c r="CL30" s="580">
        <f>CK30/CI30</f>
        <v>0</v>
      </c>
      <c r="CM30" s="508">
        <f>'Proy 2022 vs 2019'!M29*CP$4</f>
        <v>40954.8194</v>
      </c>
      <c r="CN30" s="508">
        <f>'Proy 2022 vs 2019'!N29*CP$4</f>
        <v>34811.596489999996</v>
      </c>
      <c r="CO30" s="579"/>
      <c r="CP30" s="580">
        <f>CO30/CM30</f>
        <v>0</v>
      </c>
      <c r="CQ30" s="494">
        <f>BO30+BS30+BW30+CA30+CE30+CI30+CM30</f>
        <v>186158.27</v>
      </c>
      <c r="CR30" s="489">
        <f>BP30+BT30+BX30+CB30+CF30+CJ30+CN30</f>
        <v>158234.5295</v>
      </c>
      <c r="CS30" s="608">
        <f>BQ30+BU30+BY30+CC30+CG30+CK30+CO30</f>
        <v>0</v>
      </c>
      <c r="CT30" s="590">
        <f>CS30/CQ30</f>
        <v>0</v>
      </c>
      <c r="CU30" s="508">
        <f>'Proy 2022 vs 2019'!R29*CX$4</f>
        <v>21556.127999999997</v>
      </c>
      <c r="CV30" s="508">
        <f>'Proy 2022 vs 2019'!S29*CX$4</f>
        <v>10778.063999999998</v>
      </c>
      <c r="CW30" s="579"/>
      <c r="CX30" s="580">
        <f>CW30/CU30</f>
        <v>0</v>
      </c>
      <c r="CY30" s="508">
        <f>'Proy 2022 vs 2019'!R29*DB$4</f>
        <v>21556.127999999997</v>
      </c>
      <c r="CZ30" s="508">
        <f>'Proy 2022 vs 2019'!S29*DB$4</f>
        <v>10778.063999999998</v>
      </c>
      <c r="DA30" s="579"/>
      <c r="DB30" s="580">
        <f>DA30/CY30</f>
        <v>0</v>
      </c>
      <c r="DC30" s="508">
        <f>'Proy 2022 vs 2019'!R29*DF$4</f>
        <v>21556.127999999997</v>
      </c>
      <c r="DD30" s="508">
        <f>'Proy 2022 vs 2019'!S29*DF$4</f>
        <v>10778.063999999998</v>
      </c>
      <c r="DE30" s="579"/>
      <c r="DF30" s="580">
        <f>DE30/DC30</f>
        <v>0</v>
      </c>
      <c r="DG30" s="508">
        <f>'Proy 2022 vs 2019'!R29*DJ$4</f>
        <v>21556.127999999997</v>
      </c>
      <c r="DH30" s="508">
        <f>'Proy 2022 vs 2019'!S29*DJ$4</f>
        <v>10778.063999999998</v>
      </c>
      <c r="DI30" s="579"/>
      <c r="DJ30" s="580">
        <f>DI30/DG30</f>
        <v>0</v>
      </c>
      <c r="DK30" s="508">
        <f>'Proy 2022 vs 2019'!R29*DN$4</f>
        <v>25148.816000000003</v>
      </c>
      <c r="DL30" s="508">
        <f>'Proy 2022 vs 2019'!S29*DN$4</f>
        <v>12574.408000000001</v>
      </c>
      <c r="DM30" s="579"/>
      <c r="DN30" s="580">
        <f>DM30/DK30</f>
        <v>0</v>
      </c>
      <c r="DO30" s="508">
        <f>'Proy 2022 vs 2019'!R29*DR$4</f>
        <v>28741.504000000001</v>
      </c>
      <c r="DP30" s="508">
        <f>'Proy 2022 vs 2019'!S29*DR$4</f>
        <v>14370.752</v>
      </c>
      <c r="DQ30" s="579"/>
      <c r="DR30" s="580">
        <f>DQ30/DO30</f>
        <v>0</v>
      </c>
      <c r="DS30" s="508">
        <f>'Proy 2022 vs 2019'!R29*DV$4</f>
        <v>39519.567999999999</v>
      </c>
      <c r="DT30" s="508">
        <f>'Proy 2022 vs 2019'!S29*DV$4</f>
        <v>19759.784</v>
      </c>
      <c r="DU30" s="579"/>
      <c r="DV30" s="580">
        <f>DU30/DS30</f>
        <v>0</v>
      </c>
      <c r="DW30" s="494">
        <f>CU30+CY30+DC30+DG30+DK30+DO30+DS30</f>
        <v>179634.4</v>
      </c>
      <c r="DX30" s="489">
        <f>CV30+CZ30+DD30+DH30+DL30+DP30+DT30</f>
        <v>89817.2</v>
      </c>
      <c r="DY30" s="589">
        <f>CW30+DA30+DE30+DI30+DM30+DQ30+DU30</f>
        <v>0</v>
      </c>
      <c r="DZ30" s="590">
        <f>DY30/DW30</f>
        <v>0</v>
      </c>
      <c r="EA30" s="508">
        <f>'Proy 2022 vs 2019'!AB29*ED$4</f>
        <v>22419.18</v>
      </c>
      <c r="EB30" s="508">
        <f>'Proy 2022 vs 2019'!AC29*ED$4</f>
        <v>11209.59</v>
      </c>
      <c r="EC30" s="613"/>
      <c r="ED30" s="580">
        <f>EC30/EA30</f>
        <v>0</v>
      </c>
      <c r="EE30" s="508">
        <f>'Proy 2022 vs 2019'!AB29*EH$4</f>
        <v>22419.18</v>
      </c>
      <c r="EF30" s="508">
        <f>'Proy 2022 vs 2019'!AC29*EH$4</f>
        <v>11209.59</v>
      </c>
      <c r="EG30" s="579"/>
      <c r="EH30" s="580">
        <f>EG30/EE30</f>
        <v>0</v>
      </c>
      <c r="EI30" s="508">
        <f>'Proy 2022 vs 2019'!AB29*EL$4</f>
        <v>22419.18</v>
      </c>
      <c r="EJ30" s="508">
        <f>'Proy 2022 vs 2019'!AC29*EL$4</f>
        <v>11209.59</v>
      </c>
      <c r="EK30" s="579"/>
      <c r="EL30" s="580">
        <f>EK30/EI30</f>
        <v>0</v>
      </c>
      <c r="EM30" s="508">
        <f>'Proy 2022 vs 2019'!AB29*EP$4</f>
        <v>22419.18</v>
      </c>
      <c r="EN30" s="508">
        <f>'Proy 2022 vs 2019'!AC29*EP$4</f>
        <v>11209.59</v>
      </c>
      <c r="EO30" s="579"/>
      <c r="EP30" s="580">
        <f>EO30/EM30</f>
        <v>0</v>
      </c>
      <c r="EQ30" s="508">
        <f>'Proy 2022 vs 2019'!AB29*ET$4</f>
        <v>26155.710000000003</v>
      </c>
      <c r="ER30" s="508">
        <f>'Proy 2022 vs 2019'!AC29*ET$4</f>
        <v>13077.855000000001</v>
      </c>
      <c r="ES30" s="579"/>
      <c r="ET30" s="580">
        <f>ES30/EQ30</f>
        <v>0</v>
      </c>
      <c r="EU30" s="508">
        <f>'Proy 2022 vs 2019'!AB29*EX$4</f>
        <v>29892.240000000002</v>
      </c>
      <c r="EV30" s="508">
        <f>'Proy 2022 vs 2019'!AC29*EX$4</f>
        <v>14946.12</v>
      </c>
      <c r="EW30" s="579"/>
      <c r="EX30" s="580">
        <f>EW30/EU30</f>
        <v>0</v>
      </c>
      <c r="EY30" s="508">
        <f>'Proy 2022 vs 2019'!AB29*FB$4</f>
        <v>41101.83</v>
      </c>
      <c r="EZ30" s="508">
        <f>'Proy 2022 vs 2019'!AC29*FB$4</f>
        <v>20550.915000000001</v>
      </c>
      <c r="FA30" s="579"/>
      <c r="FB30" s="580">
        <f>FA30/EY30</f>
        <v>0</v>
      </c>
      <c r="FC30" s="494">
        <f>EA30+EE30+EI30+EM30+EQ30+EU30+EY30</f>
        <v>186826.5</v>
      </c>
      <c r="FD30" s="489">
        <f>EB30+EF30+EJ30+EN30+ER30+EV30+EZ30</f>
        <v>93413.25</v>
      </c>
      <c r="FE30" s="670">
        <f>EC30+EG30+EK30+EO30+ES30+EW30+FA30</f>
        <v>0</v>
      </c>
      <c r="FF30" s="663">
        <f>FE30/FC30</f>
        <v>0</v>
      </c>
      <c r="FG30" s="508">
        <f>'Proy 2022 vs 2019'!AG29*FJ$4</f>
        <v>28864.3956</v>
      </c>
      <c r="FH30" s="508">
        <f>'Proy 2022 vs 2019'!AH29*FJ$4</f>
        <v>15875.417579999999</v>
      </c>
      <c r="FI30" s="579"/>
      <c r="FJ30" s="580">
        <f>FI30/FG30</f>
        <v>0</v>
      </c>
      <c r="FK30" s="508">
        <f>'Proy 2022 vs 2019'!AG29*FN$4</f>
        <v>28864.3956</v>
      </c>
      <c r="FL30" s="508">
        <f>'Proy 2022 vs 2019'!AH29*FN$4</f>
        <v>15875.417579999999</v>
      </c>
      <c r="FM30" s="579"/>
      <c r="FN30" s="580">
        <f>FM30/FK30</f>
        <v>0</v>
      </c>
      <c r="FO30" s="508">
        <f>'Proy 2022 vs 2019'!AG29*FR$4</f>
        <v>28864.3956</v>
      </c>
      <c r="FP30" s="508">
        <f>'Proy 2022 vs 2019'!AH29*FR$4</f>
        <v>15875.417579999999</v>
      </c>
      <c r="FQ30" s="579"/>
      <c r="FR30" s="580">
        <f>FQ30/FO30</f>
        <v>0</v>
      </c>
      <c r="FS30" s="508">
        <f>'Proy 2022 vs 2019'!AG29*FV$4</f>
        <v>28864.3956</v>
      </c>
      <c r="FT30" s="508">
        <f>'Proy 2022 vs 2019'!AH29*FV$4</f>
        <v>15875.417579999999</v>
      </c>
      <c r="FU30" s="579"/>
      <c r="FV30" s="580">
        <f>FU30/FS30</f>
        <v>0</v>
      </c>
      <c r="FW30" s="508">
        <f>'Proy 2022 vs 2019'!AG29*FZ$4</f>
        <v>33675.128200000006</v>
      </c>
      <c r="FX30" s="508">
        <f>'Proy 2022 vs 2019'!AH29*FZ$4</f>
        <v>18521.320510000001</v>
      </c>
      <c r="FY30" s="579"/>
      <c r="FZ30" s="580">
        <f>FY30/FW30</f>
        <v>0</v>
      </c>
      <c r="GA30" s="508">
        <f>'Proy 2022 vs 2019'!AG29*GD$4</f>
        <v>38485.860800000002</v>
      </c>
      <c r="GB30" s="508">
        <f>'Proy 2022 vs 2019'!AH29*GD$4</f>
        <v>21167.223440000002</v>
      </c>
      <c r="GC30" s="579"/>
      <c r="GD30" s="580">
        <f>GC30/GA30</f>
        <v>0</v>
      </c>
      <c r="GE30" s="508">
        <f>'Proy 2022 vs 2019'!AG29*GH$4</f>
        <v>52918.058600000004</v>
      </c>
      <c r="GF30" s="508">
        <f>'Proy 2022 vs 2019'!AH29*GH$4</f>
        <v>29104.932230000002</v>
      </c>
      <c r="GG30" s="579"/>
      <c r="GH30" s="580">
        <f>GG30/GE30</f>
        <v>0</v>
      </c>
      <c r="GI30" s="494">
        <f>FG30+FK30+FO30+FS30+FW30+GA30+GE30</f>
        <v>240536.63</v>
      </c>
      <c r="GJ30" s="489">
        <f>FH30+FL30+FP30+FT30+FX30+GB30+GF30</f>
        <v>132295.1465</v>
      </c>
      <c r="GK30" s="671">
        <f>FI30+FM30+FQ30+FU30+FY30+GC30+GG30</f>
        <v>0</v>
      </c>
      <c r="GL30" s="663">
        <f>GK30/GI30</f>
        <v>0</v>
      </c>
      <c r="GM30" s="508">
        <f>'Proy 2022 vs 2019'!AL29*GP$4</f>
        <v>17648.2644</v>
      </c>
      <c r="GN30" s="508">
        <f>'Proy 2022 vs 2019'!AM29*GP$4</f>
        <v>9706.5454200000004</v>
      </c>
      <c r="GO30" s="579"/>
      <c r="GP30" s="580">
        <f>GO30/GM30</f>
        <v>0</v>
      </c>
      <c r="GQ30" s="508">
        <f>'Proy 2022 vs 2019'!AL29*GT$4</f>
        <v>17648.2644</v>
      </c>
      <c r="GR30" s="508">
        <f>'Proy 2022 vs 2019'!AM29*GT$4</f>
        <v>9706.5454200000004</v>
      </c>
      <c r="GS30" s="579"/>
      <c r="GT30" s="580">
        <f>GS30/GQ30</f>
        <v>0</v>
      </c>
      <c r="GU30" s="508">
        <f>'Proy 2022 vs 2019'!AL29*GX$4</f>
        <v>17648.2644</v>
      </c>
      <c r="GV30" s="508">
        <f>'Proy 2022 vs 2019'!AM29*GX$4</f>
        <v>9706.5454200000004</v>
      </c>
      <c r="GW30" s="579"/>
      <c r="GX30" s="580">
        <f>GW30/GU30</f>
        <v>0</v>
      </c>
      <c r="GY30" s="508">
        <f>'Proy 2022 vs 2019'!AL29*HB$4</f>
        <v>17648.2644</v>
      </c>
      <c r="GZ30" s="508">
        <f>'Proy 2022 vs 2019'!AM29*HB$4</f>
        <v>9706.5454200000004</v>
      </c>
      <c r="HA30" s="579"/>
      <c r="HB30" s="580">
        <f>HA30/GY30</f>
        <v>0</v>
      </c>
      <c r="HC30" s="508">
        <f>'Proy 2022 vs 2019'!AL29*HF$4</f>
        <v>20589.641800000001</v>
      </c>
      <c r="HD30" s="508">
        <f>'Proy 2022 vs 2019'!AM29*HF$4</f>
        <v>11324.302990000002</v>
      </c>
      <c r="HE30" s="579"/>
      <c r="HF30" s="580">
        <f>HE30/HC30</f>
        <v>0</v>
      </c>
      <c r="HG30" s="508">
        <f>'Proy 2022 vs 2019'!AL29*HJ$4</f>
        <v>23531.019199999999</v>
      </c>
      <c r="HH30" s="508">
        <f>'Proy 2022 vs 2019'!AM29*HJ$4</f>
        <v>12942.060560000002</v>
      </c>
      <c r="HI30" s="579"/>
      <c r="HJ30" s="580">
        <f>HI30/HG30</f>
        <v>0</v>
      </c>
      <c r="HK30" s="508">
        <f>'Proy 2022 vs 2019'!AL29*HN$4</f>
        <v>32355.151399999999</v>
      </c>
      <c r="HL30" s="508">
        <f>'Proy 2022 vs 2019'!AM29*HN$4</f>
        <v>17795.333270000003</v>
      </c>
      <c r="HM30" s="579"/>
      <c r="HN30" s="580">
        <f>HM30/HK30</f>
        <v>0</v>
      </c>
      <c r="HO30" s="494">
        <f>GM30+GQ30+GU30+GY30+HC30+HG30+HK30</f>
        <v>147068.87</v>
      </c>
      <c r="HP30" s="489">
        <f>GN30+GR30+GV30+GZ30+HD30+HH30+HL30</f>
        <v>80887.878500000006</v>
      </c>
      <c r="HQ30" s="671">
        <f>GO30+GS30+GW30+HA30+HE30+HI30+HM30</f>
        <v>0</v>
      </c>
      <c r="HR30" s="663">
        <f>HQ30/HO30</f>
        <v>0</v>
      </c>
      <c r="HS30" s="508">
        <f>'Proy 2022 vs 2019'!AL29*HV$4</f>
        <v>17648.2644</v>
      </c>
      <c r="HT30" s="508">
        <f>'Proy 2022 vs 2019'!AM29*HV$4</f>
        <v>9706.5454200000004</v>
      </c>
      <c r="HU30" s="579"/>
      <c r="HV30" s="580">
        <f>HU30/HS30</f>
        <v>0</v>
      </c>
      <c r="HW30" s="508">
        <f>'Proy 2022 vs 2019'!AL29*HZ$4</f>
        <v>17648.2644</v>
      </c>
      <c r="HX30" s="508">
        <f>'Proy 2022 vs 2019'!AM29*HZ$4</f>
        <v>9706.5454200000004</v>
      </c>
      <c r="HY30" s="579"/>
      <c r="HZ30" s="580">
        <f>HY30/HW30</f>
        <v>0</v>
      </c>
      <c r="IA30" s="508">
        <f>'Proy 2022 vs 2019'!AL29*ID$4</f>
        <v>17648.2644</v>
      </c>
      <c r="IB30" s="508">
        <f>'Proy 2022 vs 2019'!AM29*ID$4</f>
        <v>9706.5454200000004</v>
      </c>
      <c r="IC30" s="579"/>
      <c r="ID30" s="580">
        <f>IC30/IA30</f>
        <v>0</v>
      </c>
      <c r="IE30" s="508">
        <f>'Proy 2022 vs 2019'!AL29*IH$4</f>
        <v>17648.2644</v>
      </c>
      <c r="IF30" s="508">
        <f>'Proy 2022 vs 2019'!AM29*IH$4</f>
        <v>9706.5454200000004</v>
      </c>
      <c r="IG30" s="579"/>
      <c r="IH30" s="580">
        <f>IG30/IE30</f>
        <v>0</v>
      </c>
      <c r="II30" s="508">
        <f>'Proy 2022 vs 2019'!AL29*IL$4</f>
        <v>20589.641800000001</v>
      </c>
      <c r="IJ30" s="508">
        <f>'Proy 2022 vs 2019'!AM29*IL$4</f>
        <v>11324.302990000002</v>
      </c>
      <c r="IK30" s="579"/>
      <c r="IL30" s="580">
        <f>IK30/II30</f>
        <v>0</v>
      </c>
      <c r="IM30" s="508">
        <f>'Proy 2022 vs 2019'!AL29*IP$4</f>
        <v>23531.019199999999</v>
      </c>
      <c r="IN30" s="508">
        <f>'Proy 2022 vs 2019'!AM29*IP$4</f>
        <v>12942.060560000002</v>
      </c>
      <c r="IO30" s="579"/>
      <c r="IP30" s="580">
        <f>IO30/IM30</f>
        <v>0</v>
      </c>
      <c r="IQ30" s="508">
        <f>'Proy 2022 vs 2019'!AL29*IT$4</f>
        <v>32355.151399999999</v>
      </c>
      <c r="IR30" s="508">
        <f>'Proy 2022 vs 2019'!AM29*IT$4</f>
        <v>17795.333270000003</v>
      </c>
      <c r="IS30" s="579"/>
      <c r="IT30" s="580">
        <f>IS30/IQ30</f>
        <v>0</v>
      </c>
      <c r="IU30" s="494">
        <f>HS30+HW30+IA30+IE30+II30+IM30+IQ30</f>
        <v>147068.87</v>
      </c>
      <c r="IV30" s="489">
        <f>HT30+HX30+IB30+IF30+IJ30+IN30+IR30</f>
        <v>80887.878500000006</v>
      </c>
      <c r="IW30" s="662">
        <f>HU30+HY30+IC30+IG30+IK30+IO30+IS30</f>
        <v>0</v>
      </c>
      <c r="IX30" s="663">
        <f>IW30/IU30</f>
        <v>0</v>
      </c>
      <c r="IY30" s="508">
        <f>'Proy 2022 vs 2019'!BA29*JB$4</f>
        <v>21572.006399999998</v>
      </c>
      <c r="IZ30" s="508">
        <f>'Proy 2022 vs 2019'!BB29*JB$4</f>
        <v>22219.166592000001</v>
      </c>
      <c r="JA30" s="613"/>
      <c r="JB30" s="580">
        <f>JA30/IY30</f>
        <v>0</v>
      </c>
      <c r="JC30" s="508">
        <f>'Proy 2022 vs 2019'!BA29*JF$4</f>
        <v>21572.006399999998</v>
      </c>
      <c r="JD30" s="508">
        <f>'Proy 2022 vs 2019'!BB29*JF$4</f>
        <v>22219.166592000001</v>
      </c>
      <c r="JE30" s="613"/>
      <c r="JF30" s="580">
        <f>JE30/JC30</f>
        <v>0</v>
      </c>
      <c r="JG30" s="508">
        <f>'Proy 2022 vs 2019'!BA29*JJ$4</f>
        <v>21572.006399999998</v>
      </c>
      <c r="JH30" s="508">
        <f>'Proy 2022 vs 2019'!BB29*JJ$4</f>
        <v>22219.166592000001</v>
      </c>
      <c r="JI30" s="613"/>
      <c r="JJ30" s="580">
        <f>JI30/JG30</f>
        <v>0</v>
      </c>
      <c r="JK30" s="508">
        <f>'Proy 2022 vs 2019'!BA29*JN$4</f>
        <v>21572.006399999998</v>
      </c>
      <c r="JL30" s="508">
        <f>'Proy 2022 vs 2019'!BB29*JN$4</f>
        <v>22219.166592000001</v>
      </c>
      <c r="JM30" s="613"/>
      <c r="JN30" s="580">
        <f>JM30/JK30</f>
        <v>0</v>
      </c>
      <c r="JO30" s="508">
        <f>'Proy 2022 vs 2019'!BA29*JR$4</f>
        <v>25167.340800000002</v>
      </c>
      <c r="JP30" s="508">
        <f>'Proy 2022 vs 2019'!BB29*JR$4</f>
        <v>25922.361024000005</v>
      </c>
      <c r="JQ30" s="613"/>
      <c r="JR30" s="580">
        <f>JQ30/JO30</f>
        <v>0</v>
      </c>
      <c r="JS30" s="508">
        <f>'Proy 2022 vs 2019'!BA29*JV$4</f>
        <v>28762.675200000001</v>
      </c>
      <c r="JT30" s="508">
        <f>'Proy 2022 vs 2019'!BB29*JV$4</f>
        <v>29625.555456000002</v>
      </c>
      <c r="JU30" s="613"/>
      <c r="JV30" s="580">
        <f>JU30/JS30</f>
        <v>0</v>
      </c>
      <c r="JW30" s="508">
        <f>'Proy 2022 vs 2019'!BA29*JZ$4</f>
        <v>39548.678399999997</v>
      </c>
      <c r="JX30" s="508">
        <f>'Proy 2022 vs 2019'!BB29*JZ$4</f>
        <v>40735.138752000006</v>
      </c>
      <c r="JY30" s="613"/>
      <c r="JZ30" s="580">
        <f>JY30/JW30</f>
        <v>0</v>
      </c>
      <c r="KA30" s="494">
        <f>IY30+JC30+JG30+JK30+JO30+JS30+JW30</f>
        <v>179766.72</v>
      </c>
      <c r="KB30" s="489">
        <f>IZ30+JD30+JH30+JL30+JP30+JT30+JX30</f>
        <v>185159.72160000002</v>
      </c>
      <c r="KC30" s="607">
        <f>JA30+JE30+JI30+JM30+JQ30+JU30+JY30</f>
        <v>0</v>
      </c>
      <c r="KD30" s="590">
        <f>KC30/KA30</f>
        <v>0</v>
      </c>
      <c r="KE30" s="508">
        <f>'Proy 2022 vs 2019'!BF29*KH$4</f>
        <v>25222.789199999999</v>
      </c>
      <c r="KF30" s="508">
        <f>'Proy 2022 vs 2019'!BG29*KH$4</f>
        <v>25979.472876</v>
      </c>
      <c r="KG30" s="579"/>
      <c r="KH30" s="580">
        <f>KG30/KE30</f>
        <v>0</v>
      </c>
      <c r="KI30" s="508">
        <f>'Proy 2022 vs 2019'!BF29*KL$4</f>
        <v>25222.789199999999</v>
      </c>
      <c r="KJ30" s="508">
        <f>'Proy 2022 vs 2019'!BG29*KL$4</f>
        <v>25979.472876</v>
      </c>
      <c r="KK30" s="579"/>
      <c r="KL30" s="580">
        <f>KK30/KI30</f>
        <v>0</v>
      </c>
      <c r="KM30" s="508">
        <f>'Proy 2022 vs 2019'!BF29*KP$4</f>
        <v>25222.789199999999</v>
      </c>
      <c r="KN30" s="508">
        <f>'Proy 2022 vs 2019'!BG29*KP$4</f>
        <v>25979.472876</v>
      </c>
      <c r="KO30" s="579"/>
      <c r="KP30" s="580">
        <f>KO30/KM30</f>
        <v>0</v>
      </c>
      <c r="KQ30" s="508">
        <f>'Proy 2022 vs 2019'!BF29*KT$4</f>
        <v>25222.789199999999</v>
      </c>
      <c r="KR30" s="508">
        <f>'Proy 2022 vs 2019'!BG29*KT$4</f>
        <v>25979.472876</v>
      </c>
      <c r="KS30" s="579"/>
      <c r="KT30" s="580">
        <f>KS30/KQ30</f>
        <v>0</v>
      </c>
      <c r="KU30" s="508">
        <f>'Proy 2022 vs 2019'!BF29*KX$4</f>
        <v>29426.587400000004</v>
      </c>
      <c r="KV30" s="508">
        <f>'Proy 2022 vs 2019'!BG29*KX$4</f>
        <v>30309.385022000002</v>
      </c>
      <c r="KW30" s="579"/>
      <c r="KX30" s="580">
        <f>KW30/KU30</f>
        <v>0</v>
      </c>
      <c r="KY30" s="508">
        <f>'Proy 2022 vs 2019'!BF29*LB$4</f>
        <v>33630.385600000001</v>
      </c>
      <c r="KZ30" s="508">
        <f>'Proy 2022 vs 2019'!BG29*LB$4</f>
        <v>34639.297168000005</v>
      </c>
      <c r="LA30" s="579"/>
      <c r="LB30" s="580">
        <f>LA30/KY30</f>
        <v>0</v>
      </c>
      <c r="LC30" s="508">
        <f>'Proy 2022 vs 2019'!BF29*LF$4</f>
        <v>46241.780200000001</v>
      </c>
      <c r="LD30" s="508">
        <f>'Proy 2022 vs 2019'!BG29*LF$4</f>
        <v>47629.033606000005</v>
      </c>
      <c r="LE30" s="579"/>
      <c r="LF30" s="580">
        <f>LE30/LC30</f>
        <v>0</v>
      </c>
      <c r="LG30" s="494">
        <f>KE30+KI30+KM30+KQ30+KU30+KY30+LC30</f>
        <v>210189.91</v>
      </c>
      <c r="LH30" s="489">
        <f>KF30+KJ30+KN30+KR30+KV30+KZ30+LD30</f>
        <v>216495.60730000003</v>
      </c>
      <c r="LI30" s="608">
        <f>KG30+KK30+KO30+KS30+KW30+LA30+LE30</f>
        <v>0</v>
      </c>
      <c r="LJ30" s="590">
        <f>LI30/LG30</f>
        <v>0</v>
      </c>
      <c r="LK30" s="508">
        <f>'Proy 2022 vs 2019'!BK29*LN$4</f>
        <v>29514.110400000001</v>
      </c>
      <c r="LL30" s="508">
        <f>'Proy 2022 vs 2019'!BL29*LN$4</f>
        <v>28333.545984</v>
      </c>
      <c r="LM30" s="579"/>
      <c r="LN30" s="580">
        <f>LM30/LK30</f>
        <v>0</v>
      </c>
      <c r="LO30" s="508">
        <f>'Proy 2022 vs 2019'!BK29*LR$4</f>
        <v>29514.110400000001</v>
      </c>
      <c r="LP30" s="508">
        <f>'Proy 2022 vs 2019'!BL29*LR$4</f>
        <v>28333.545984</v>
      </c>
      <c r="LQ30" s="579"/>
      <c r="LR30" s="580">
        <f>LQ30/LO30</f>
        <v>0</v>
      </c>
      <c r="LS30" s="508">
        <f>'Proy 2022 vs 2019'!BK29*LV$4</f>
        <v>29514.110400000001</v>
      </c>
      <c r="LT30" s="508">
        <f>'Proy 2022 vs 2019'!BL29*LV$4</f>
        <v>28333.545984</v>
      </c>
      <c r="LU30" s="579"/>
      <c r="LV30" s="580">
        <f>LU30/LS30</f>
        <v>0</v>
      </c>
      <c r="LW30" s="508">
        <f>'Proy 2022 vs 2019'!BK29*LZ$4</f>
        <v>29514.110400000001</v>
      </c>
      <c r="LX30" s="508">
        <f>'Proy 2022 vs 2019'!BL29*LZ$4</f>
        <v>28333.545984</v>
      </c>
      <c r="LY30" s="579"/>
      <c r="LZ30" s="580">
        <f>LY30/LW30</f>
        <v>0</v>
      </c>
      <c r="MA30" s="508">
        <f>'Proy 2022 vs 2019'!BK29*MD$4</f>
        <v>34433.128800000006</v>
      </c>
      <c r="MB30" s="508">
        <f>'Proy 2022 vs 2019'!BL29*MD$4</f>
        <v>33055.803648000008</v>
      </c>
      <c r="MC30" s="579"/>
      <c r="MD30" s="580">
        <f>MC30/MA30</f>
        <v>0</v>
      </c>
      <c r="ME30" s="508">
        <f>'Proy 2022 vs 2019'!BK29*MH$4</f>
        <v>39352.147199999999</v>
      </c>
      <c r="MF30" s="508">
        <f>'Proy 2022 vs 2019'!BL29*MH$4</f>
        <v>37778.061312000005</v>
      </c>
      <c r="MG30" s="579"/>
      <c r="MH30" s="580">
        <f>MG30/ME30</f>
        <v>0</v>
      </c>
      <c r="MI30" s="508">
        <f>'Proy 2022 vs 2019'!BK29*ML$4</f>
        <v>54109.202400000002</v>
      </c>
      <c r="MJ30" s="508">
        <f>'Proy 2022 vs 2019'!BL29*ML$4</f>
        <v>51944.834304000004</v>
      </c>
      <c r="MK30" s="579"/>
      <c r="ML30" s="580">
        <f>MK30/MI30</f>
        <v>0</v>
      </c>
      <c r="MM30" s="494">
        <f>LK30+LO30+LS30+LW30+MA30+ME30+MI30</f>
        <v>245950.92000000004</v>
      </c>
      <c r="MN30" s="489">
        <f>LL30+LP30+LT30+LX30+MB30+MF30+MJ30</f>
        <v>236112.88320000004</v>
      </c>
      <c r="MO30" s="608">
        <f>LM30+LQ30+LU30+LY30+MC30+MG30+MK30</f>
        <v>0</v>
      </c>
      <c r="MP30" s="590">
        <f>MO30/MM30</f>
        <v>0</v>
      </c>
      <c r="MQ30" s="508">
        <f>'Proy 2022 vs 2019'!BP29*MT$4</f>
        <v>25776.002399999998</v>
      </c>
      <c r="MR30" s="508">
        <f>'Proy 2022 vs 2019'!BQ29*MT$4</f>
        <v>24744.962303999997</v>
      </c>
      <c r="MS30" s="579"/>
      <c r="MT30" s="580">
        <f>MS30/MQ30</f>
        <v>0</v>
      </c>
      <c r="MU30" s="508">
        <f>'Proy 2022 vs 2019'!BP29*MX$4</f>
        <v>25776.002399999998</v>
      </c>
      <c r="MV30" s="508">
        <f>'Proy 2022 vs 2019'!BQ29*MX$4</f>
        <v>24744.962303999997</v>
      </c>
      <c r="MW30" s="579"/>
      <c r="MX30" s="580">
        <f>MW30/MU30</f>
        <v>0</v>
      </c>
      <c r="MY30" s="508">
        <f>'Proy 2022 vs 2019'!BP29*NB$4</f>
        <v>25776.002399999998</v>
      </c>
      <c r="MZ30" s="508">
        <f>'Proy 2022 vs 2019'!BQ29*NB$4</f>
        <v>24744.962303999997</v>
      </c>
      <c r="NA30" s="579"/>
      <c r="NB30" s="580">
        <f>NA30/MY30</f>
        <v>0</v>
      </c>
      <c r="NC30" s="508">
        <f>'Proy 2022 vs 2019'!BP29*NF$4</f>
        <v>25776.002399999998</v>
      </c>
      <c r="ND30" s="508">
        <f>'Proy 2022 vs 2019'!BQ29*NF$4</f>
        <v>24744.962303999997</v>
      </c>
      <c r="NE30" s="579"/>
      <c r="NF30" s="580">
        <f>NE30/NC30</f>
        <v>0</v>
      </c>
      <c r="NG30" s="508">
        <f>'Proy 2022 vs 2019'!BP29*NJ$4</f>
        <v>30072.002800000002</v>
      </c>
      <c r="NH30" s="508">
        <f>'Proy 2022 vs 2019'!BQ29*NJ$4</f>
        <v>28869.122687999999</v>
      </c>
      <c r="NI30" s="579"/>
      <c r="NJ30" s="580">
        <f>NI30/NG30</f>
        <v>0</v>
      </c>
      <c r="NK30" s="508">
        <f>'Proy 2022 vs 2019'!BP29*NN$4</f>
        <v>34368.003199999999</v>
      </c>
      <c r="NL30" s="508">
        <f>'Proy 2022 vs 2019'!BQ29*NN$4</f>
        <v>32993.283071999998</v>
      </c>
      <c r="NM30" s="579"/>
      <c r="NN30" s="580">
        <f>NM30/NK30</f>
        <v>0</v>
      </c>
      <c r="NO30" s="508">
        <f>'Proy 2022 vs 2019'!BP29*NR$4</f>
        <v>47256.004399999998</v>
      </c>
      <c r="NP30" s="508">
        <f>'Proy 2022 vs 2019'!BQ29*NR$4</f>
        <v>45365.764223999999</v>
      </c>
      <c r="NQ30" s="579"/>
      <c r="NR30" s="580">
        <f>NQ30/NO30</f>
        <v>0</v>
      </c>
      <c r="NS30" s="494">
        <f>MQ30+MU30+MY30+NC30+NG30+NK30+NO30</f>
        <v>214800.02000000002</v>
      </c>
      <c r="NT30" s="489">
        <f>MR30+MV30+MZ30+ND30+NH30+NL30+NP30</f>
        <v>206208.01919999998</v>
      </c>
      <c r="NU30" s="589">
        <f>MS30+MW30+NA30+NE30+NI30+NM30+NQ30</f>
        <v>0</v>
      </c>
      <c r="NV30" s="590">
        <f>NU30/NS30</f>
        <v>0</v>
      </c>
      <c r="NW30" s="508">
        <f>'Proy 2022 vs 2019'!BU29*NZ$4</f>
        <v>28865.143199999999</v>
      </c>
      <c r="NX30" s="508">
        <f>'Proy 2022 vs 2019'!BV29*NZ$4</f>
        <v>27710.537471999996</v>
      </c>
      <c r="NY30" s="579"/>
      <c r="NZ30" s="580">
        <f>NY30/NW30</f>
        <v>0</v>
      </c>
      <c r="OA30" s="508">
        <f>'Proy 2022 vs 2019'!BU29*OD$4</f>
        <v>28865.143199999999</v>
      </c>
      <c r="OB30" s="508">
        <f>'Proy 2022 vs 2019'!BV29*OD$4</f>
        <v>27710.537471999996</v>
      </c>
      <c r="OC30" s="579"/>
      <c r="OD30" s="580">
        <f>OC30/OA30</f>
        <v>0</v>
      </c>
      <c r="OE30" s="508">
        <f>'Proy 2022 vs 2019'!BU29*OH$4</f>
        <v>28865.143199999999</v>
      </c>
      <c r="OF30" s="508">
        <f>'Proy 2022 vs 2019'!BV29*OH$4</f>
        <v>27710.537471999996</v>
      </c>
      <c r="OG30" s="579"/>
      <c r="OH30" s="580">
        <f>OG30/OE30</f>
        <v>0</v>
      </c>
      <c r="OI30" s="508">
        <f>'Proy 2022 vs 2019'!BU29*OL$4</f>
        <v>28865.143199999999</v>
      </c>
      <c r="OJ30" s="508">
        <f>'Proy 2022 vs 2019'!BV29*OL$4</f>
        <v>27710.537471999996</v>
      </c>
      <c r="OK30" s="579"/>
      <c r="OL30" s="580">
        <f>OK30/OI30</f>
        <v>0</v>
      </c>
      <c r="OM30" s="508">
        <f>'Proy 2022 vs 2019'!BU29*OP$4</f>
        <v>33676.000400000004</v>
      </c>
      <c r="ON30" s="508">
        <f>'Proy 2022 vs 2019'!BV29*OP$4</f>
        <v>32328.960384000002</v>
      </c>
      <c r="OO30" s="579"/>
      <c r="OP30" s="580">
        <f>OO30/OM30</f>
        <v>0</v>
      </c>
      <c r="OQ30" s="508">
        <f>'Proy 2022 vs 2019'!BU29*OT$4</f>
        <v>38486.857599999996</v>
      </c>
      <c r="OR30" s="508">
        <f>'Proy 2022 vs 2019'!BV29*OT$4</f>
        <v>36947.383296</v>
      </c>
      <c r="OS30" s="579"/>
      <c r="OT30" s="580">
        <f>OS30/OQ30</f>
        <v>0</v>
      </c>
      <c r="OU30" s="508">
        <f>'Proy 2022 vs 2019'!BU29*OX$4</f>
        <v>52919.429199999999</v>
      </c>
      <c r="OV30" s="508">
        <f>'Proy 2022 vs 2019'!BV29*OX$4</f>
        <v>50802.652031999998</v>
      </c>
      <c r="OW30" s="579"/>
      <c r="OX30" s="580">
        <f>OW30/OU30</f>
        <v>0</v>
      </c>
      <c r="OY30" s="494">
        <f>NW30+OA30+OE30+OI30+OM30+OQ30+OU30</f>
        <v>240542.86</v>
      </c>
      <c r="OZ30" s="489">
        <f>NX30+OB30+OF30+OJ30+ON30+OR30+OV30</f>
        <v>230921.14559999999</v>
      </c>
      <c r="PA30" s="589">
        <f>NY30+OC30+OG30+OK30+OO30+OS30+OW30</f>
        <v>0</v>
      </c>
      <c r="PB30" s="590">
        <f>PA30/OY30</f>
        <v>0</v>
      </c>
      <c r="PC30" s="508">
        <f>'Proy 2022 vs 2019'!CE29*PF$4</f>
        <v>29319.080399999999</v>
      </c>
      <c r="PD30" s="508">
        <f>'Proy 2022 vs 2019'!CF29*PF$4</f>
        <v>28146.317184</v>
      </c>
      <c r="PE30" s="613"/>
      <c r="PF30" s="580">
        <f>PE30/PC30</f>
        <v>0</v>
      </c>
      <c r="PG30" s="508">
        <f>'Proy 2022 vs 2019'!CE29*PJ$4</f>
        <v>29319.080399999999</v>
      </c>
      <c r="PH30" s="508">
        <f>'Proy 2022 vs 2019'!CF29*PJ$4</f>
        <v>28146.317184</v>
      </c>
      <c r="PI30" s="579"/>
      <c r="PJ30" s="580">
        <f>PI30/PG30</f>
        <v>0</v>
      </c>
      <c r="PK30" s="508">
        <f>'Proy 2022 vs 2019'!CE29*PN$4</f>
        <v>29319.080399999999</v>
      </c>
      <c r="PL30" s="508">
        <f>'Proy 2022 vs 2019'!CF29*PN$4</f>
        <v>28146.317184</v>
      </c>
      <c r="PM30" s="579"/>
      <c r="PN30" s="580">
        <f>PM30/PK30</f>
        <v>0</v>
      </c>
      <c r="PO30" s="508">
        <f>'Proy 2022 vs 2019'!CE29*PR$4</f>
        <v>29319.080399999999</v>
      </c>
      <c r="PP30" s="508">
        <f>'Proy 2022 vs 2019'!CF29*PR$4</f>
        <v>28146.317184</v>
      </c>
      <c r="PQ30" s="579"/>
      <c r="PR30" s="580">
        <f>PQ30/PO30</f>
        <v>0</v>
      </c>
      <c r="PS30" s="508">
        <f>'Proy 2022 vs 2019'!CE29*PV$4</f>
        <v>34205.593800000002</v>
      </c>
      <c r="PT30" s="508">
        <f>'Proy 2022 vs 2019'!CF29*PV$4</f>
        <v>32837.370048000004</v>
      </c>
      <c r="PU30" s="579"/>
      <c r="PV30" s="580">
        <f>PU30/PS30</f>
        <v>0</v>
      </c>
      <c r="PW30" s="508">
        <f>'Proy 2022 vs 2019'!CE29*PZ$4</f>
        <v>39092.107200000006</v>
      </c>
      <c r="PX30" s="508">
        <f>'Proy 2022 vs 2019'!CF29*PZ$4</f>
        <v>37528.422912000002</v>
      </c>
      <c r="PY30" s="579"/>
      <c r="PZ30" s="580">
        <f>PY30/PW30</f>
        <v>0</v>
      </c>
      <c r="QA30" s="508">
        <f>'Proy 2022 vs 2019'!CE29*QD$4</f>
        <v>53751.647400000002</v>
      </c>
      <c r="QB30" s="508">
        <f>'Proy 2022 vs 2019'!CF29*QD$4</f>
        <v>51601.581504000002</v>
      </c>
      <c r="QC30" s="579"/>
      <c r="QD30" s="580">
        <f>QC30/QA30</f>
        <v>0</v>
      </c>
      <c r="QE30" s="494">
        <f>PC30+PG30+PK30+PO30+PS30+PW30+QA30</f>
        <v>244325.66999999998</v>
      </c>
      <c r="QF30" s="489">
        <f>PD30+PH30+PL30+PP30+PT30+PX30+QB30</f>
        <v>234552.64320000002</v>
      </c>
      <c r="QG30" s="670">
        <f>PE30+PI30+PM30+PQ30+PU30+PY30+QC30</f>
        <v>0</v>
      </c>
      <c r="QH30" s="663">
        <f>QG30/QE30</f>
        <v>0</v>
      </c>
      <c r="QI30" s="508">
        <f>'Proy 2022 vs 2019'!CJ29*QL$4</f>
        <v>29889.519599999996</v>
      </c>
      <c r="QJ30" s="508">
        <f>'Proy 2022 vs 2019'!CK29*QL$4</f>
        <v>28693.938815999994</v>
      </c>
      <c r="QK30" s="579"/>
      <c r="QL30" s="580">
        <f>QK30/QI30</f>
        <v>0</v>
      </c>
      <c r="QM30" s="508">
        <f>'Proy 2022 vs 2019'!CJ29*QP$4</f>
        <v>29889.519599999996</v>
      </c>
      <c r="QN30" s="508">
        <f>'Proy 2022 vs 2019'!CK29*QP$4</f>
        <v>28693.938815999994</v>
      </c>
      <c r="QO30" s="579"/>
      <c r="QP30" s="580">
        <f>QO30/QM30</f>
        <v>0</v>
      </c>
      <c r="QQ30" s="508">
        <f>'Proy 2022 vs 2019'!CJ29*QT$4</f>
        <v>29889.519599999996</v>
      </c>
      <c r="QR30" s="508">
        <f>'Proy 2022 vs 2019'!CK29*QT$4</f>
        <v>28693.938815999994</v>
      </c>
      <c r="QS30" s="579"/>
      <c r="QT30" s="580">
        <f>QS30/QQ30</f>
        <v>0</v>
      </c>
      <c r="QU30" s="508">
        <f>'Proy 2022 vs 2019'!CJ29*QX$4</f>
        <v>29889.519599999996</v>
      </c>
      <c r="QV30" s="508">
        <f>'Proy 2022 vs 2019'!CK29*QX$4</f>
        <v>28693.938815999994</v>
      </c>
      <c r="QW30" s="579"/>
      <c r="QX30" s="580">
        <f>QW30/QU30</f>
        <v>0</v>
      </c>
      <c r="QY30" s="508">
        <f>'Proy 2022 vs 2019'!CJ29*RB$4</f>
        <v>34871.106200000002</v>
      </c>
      <c r="QZ30" s="508">
        <f>'Proy 2022 vs 2019'!CK29*RB$4</f>
        <v>33476.261952000001</v>
      </c>
      <c r="RA30" s="579"/>
      <c r="RB30" s="580">
        <f>RA30/QY30</f>
        <v>0</v>
      </c>
      <c r="RC30" s="508">
        <f>'Proy 2022 vs 2019'!CJ29*RF$4</f>
        <v>39852.692799999997</v>
      </c>
      <c r="RD30" s="508">
        <f>'Proy 2022 vs 2019'!CK29*RF$4</f>
        <v>38258.585087999993</v>
      </c>
      <c r="RE30" s="579"/>
      <c r="RF30" s="580">
        <f>RE30/RC30</f>
        <v>0</v>
      </c>
      <c r="RG30" s="508">
        <f>'Proy 2022 vs 2019'!CJ29*RJ$4</f>
        <v>54797.452599999997</v>
      </c>
      <c r="RH30" s="508">
        <f>'Proy 2022 vs 2019'!CK29*RJ$4</f>
        <v>52605.55449599999</v>
      </c>
      <c r="RI30" s="579"/>
      <c r="RJ30" s="580">
        <f>RI30/RG30</f>
        <v>0</v>
      </c>
      <c r="RK30" s="494">
        <f>QI30+QM30+QQ30+QU30+QY30+RC30+RG30</f>
        <v>249079.32999999996</v>
      </c>
      <c r="RL30" s="489">
        <f>QJ30+QN30+QR30+QV30+QZ30+RD30+RH30</f>
        <v>239116.15679999997</v>
      </c>
      <c r="RM30" s="671">
        <f>QK30+QO30+QS30+QW30+RA30+RE30+RI30</f>
        <v>0</v>
      </c>
      <c r="RN30" s="663">
        <f>RM30/RK30</f>
        <v>0</v>
      </c>
      <c r="RO30" s="508">
        <f>'Proy 2022 vs 2019'!CO29*RR$4</f>
        <v>27757.971599999997</v>
      </c>
      <c r="RP30" s="508">
        <f>'Proy 2022 vs 2019'!CP29*RR$4</f>
        <v>26647.652735999996</v>
      </c>
      <c r="RQ30" s="579"/>
      <c r="RR30" s="580">
        <f>RQ30/RO30</f>
        <v>0</v>
      </c>
      <c r="RS30" s="508">
        <f>'Proy 2022 vs 2019'!CO29*RV$4</f>
        <v>27757.971599999997</v>
      </c>
      <c r="RT30" s="508">
        <f>'Proy 2022 vs 2019'!CP29*RV$4</f>
        <v>26647.652735999996</v>
      </c>
      <c r="RU30" s="579"/>
      <c r="RV30" s="580">
        <f>RU30/RS30</f>
        <v>0</v>
      </c>
      <c r="RW30" s="508">
        <f>'Proy 2022 vs 2019'!CO29*RZ$4</f>
        <v>27757.971599999997</v>
      </c>
      <c r="RX30" s="508">
        <f>'Proy 2022 vs 2019'!CP29*RZ$4</f>
        <v>26647.652735999996</v>
      </c>
      <c r="RY30" s="579"/>
      <c r="RZ30" s="580">
        <f>RY30/RW30</f>
        <v>0</v>
      </c>
      <c r="SA30" s="508">
        <f>'Proy 2022 vs 2019'!CO29*SD$4</f>
        <v>27757.971599999997</v>
      </c>
      <c r="SB30" s="508">
        <f>'Proy 2022 vs 2019'!CP29*SD$4</f>
        <v>26647.652735999996</v>
      </c>
      <c r="SC30" s="579"/>
      <c r="SD30" s="580">
        <f>SC30/SA30</f>
        <v>0</v>
      </c>
      <c r="SE30" s="508">
        <f>'Proy 2022 vs 2019'!CO29*SH$4</f>
        <v>32384.300200000001</v>
      </c>
      <c r="SF30" s="508">
        <f>'Proy 2022 vs 2019'!CP29*SH$4</f>
        <v>31088.928191999999</v>
      </c>
      <c r="SG30" s="579"/>
      <c r="SH30" s="580">
        <f>SG30/SE30</f>
        <v>0</v>
      </c>
      <c r="SI30" s="508">
        <f>'Proy 2022 vs 2019'!CO29*SL$4</f>
        <v>37010.628799999999</v>
      </c>
      <c r="SJ30" s="508">
        <f>'Proy 2022 vs 2019'!CP29*SL$4</f>
        <v>35530.203647999995</v>
      </c>
      <c r="SK30" s="579"/>
      <c r="SL30" s="580">
        <f>SK30/SI30</f>
        <v>0</v>
      </c>
      <c r="SM30" s="508">
        <f>'Proy 2022 vs 2019'!CO29*SP$4</f>
        <v>50889.614600000001</v>
      </c>
      <c r="SN30" s="508">
        <f>'Proy 2022 vs 2019'!CP29*SP$4</f>
        <v>48854.030015999997</v>
      </c>
      <c r="SO30" s="579"/>
      <c r="SP30" s="580">
        <f>SO30/SM30</f>
        <v>0</v>
      </c>
      <c r="SQ30" s="494">
        <f>RO30+RS30+RW30+SA30+SE30+SI30+SM30</f>
        <v>231316.43</v>
      </c>
      <c r="SR30" s="489">
        <f>RP30+RT30+RX30+SB30+SF30+SJ30+SN30</f>
        <v>222063.77279999998</v>
      </c>
      <c r="SS30" s="671">
        <f>RQ30+RU30+RY30+SC30+SG30+SK30+SO30</f>
        <v>0</v>
      </c>
      <c r="ST30" s="663">
        <f>SS30/SQ30</f>
        <v>0</v>
      </c>
      <c r="SU30" s="508">
        <f>'Proy 2022 vs 2019'!CT29*SX$4</f>
        <v>27426.8868</v>
      </c>
      <c r="SV30" s="508">
        <f>'Proy 2022 vs 2019'!CU29*SX$4</f>
        <v>23587.122648</v>
      </c>
      <c r="SW30" s="579"/>
      <c r="SX30" s="580">
        <f>SW30/SU30</f>
        <v>0</v>
      </c>
      <c r="SY30" s="508">
        <f>'Proy 2022 vs 2019'!CT29*TB$4</f>
        <v>27426.8868</v>
      </c>
      <c r="SZ30" s="508">
        <f>'Proy 2022 vs 2019'!CU29*TB$4</f>
        <v>23587.122648</v>
      </c>
      <c r="TA30" s="579"/>
      <c r="TB30" s="580">
        <f>TA30/SY30</f>
        <v>0</v>
      </c>
      <c r="TC30" s="508">
        <f>'Proy 2022 vs 2019'!CT29*TF$4</f>
        <v>27426.8868</v>
      </c>
      <c r="TD30" s="508">
        <f>'Proy 2022 vs 2019'!CU29*TF$4</f>
        <v>23587.122648</v>
      </c>
      <c r="TE30" s="579"/>
      <c r="TF30" s="580">
        <f>TE30/TC30</f>
        <v>0</v>
      </c>
      <c r="TG30" s="508">
        <f>'Proy 2022 vs 2019'!CT29*TJ$4</f>
        <v>27426.8868</v>
      </c>
      <c r="TH30" s="508">
        <f>'Proy 2022 vs 2019'!CU29*TJ$4</f>
        <v>23587.122648</v>
      </c>
      <c r="TI30" s="579"/>
      <c r="TJ30" s="580">
        <f>TI30/TG30</f>
        <v>0</v>
      </c>
      <c r="TK30" s="508">
        <f>'Proy 2022 vs 2019'!CT29*TN$4</f>
        <v>31998.034600000006</v>
      </c>
      <c r="TL30" s="508">
        <f>'Proy 2022 vs 2019'!CU29*TN$4</f>
        <v>27518.309756000002</v>
      </c>
      <c r="TM30" s="579"/>
      <c r="TN30" s="580">
        <f>TM30/TK30</f>
        <v>0</v>
      </c>
      <c r="TO30" s="508">
        <f>'Proy 2022 vs 2019'!CT29*TR$4</f>
        <v>36569.182400000005</v>
      </c>
      <c r="TP30" s="508">
        <f>'Proy 2022 vs 2019'!CU29*TR$4</f>
        <v>31449.496864000001</v>
      </c>
      <c r="TQ30" s="579"/>
      <c r="TR30" s="580">
        <f>TQ30/TO30</f>
        <v>0</v>
      </c>
      <c r="TS30" s="508">
        <f>'Proy 2022 vs 2019'!CT29*TV$4</f>
        <v>50282.625800000002</v>
      </c>
      <c r="TT30" s="508">
        <f>'Proy 2022 vs 2019'!CU29*TV$4</f>
        <v>43243.058188000003</v>
      </c>
      <c r="TU30" s="579"/>
      <c r="TV30" s="580">
        <f>TU30/TS30</f>
        <v>0</v>
      </c>
      <c r="TW30" s="494">
        <f>SU30+SY30+TC30+TG30+TK30+TO30+TS30</f>
        <v>228557.39000000004</v>
      </c>
      <c r="TX30" s="489">
        <f>SV30+SZ30+TD30+TH30+TL30+TP30+TT30</f>
        <v>196559.3554</v>
      </c>
      <c r="TY30" s="662">
        <f>SW30+TA30+TE30+TI30+TM30+TQ30+TU30</f>
        <v>0</v>
      </c>
      <c r="TZ30" s="663">
        <f>TY30/TW30</f>
        <v>0</v>
      </c>
      <c r="UA30" s="508">
        <f>'Proy 2022 vs 2019'!DD29*UD$4</f>
        <v>40494.978000000003</v>
      </c>
      <c r="UB30" s="508">
        <f>'Proy 2022 vs 2019'!DE29*UD$4</f>
        <v>29561.33394</v>
      </c>
      <c r="UC30" s="613"/>
      <c r="UD30" s="580">
        <f>UC30/UA30</f>
        <v>0</v>
      </c>
      <c r="UE30" s="508">
        <f>'Proy 2022 vs 2019'!DD29*UH$4</f>
        <v>40494.978000000003</v>
      </c>
      <c r="UF30" s="508">
        <f>'Proy 2022 vs 2019'!DE29*UH$4</f>
        <v>29561.33394</v>
      </c>
      <c r="UG30" s="579"/>
      <c r="UH30" s="580">
        <f>UG30/UE30</f>
        <v>0</v>
      </c>
      <c r="UI30" s="508">
        <f>'Proy 2022 vs 2019'!DD29*UL$4</f>
        <v>40494.978000000003</v>
      </c>
      <c r="UJ30" s="508">
        <f>'Proy 2022 vs 2019'!DE29*UL$4</f>
        <v>29561.33394</v>
      </c>
      <c r="UK30" s="579"/>
      <c r="UL30" s="580">
        <f>UK30/UI30</f>
        <v>0</v>
      </c>
      <c r="UM30" s="508">
        <f>'Proy 2022 vs 2019'!DD29*UP$4</f>
        <v>40494.978000000003</v>
      </c>
      <c r="UN30" s="508">
        <f>'Proy 2022 vs 2019'!DE29*UP$4</f>
        <v>29561.33394</v>
      </c>
      <c r="UO30" s="579"/>
      <c r="UP30" s="580">
        <f>UO30/UM30</f>
        <v>0</v>
      </c>
      <c r="UQ30" s="508">
        <f>'Proy 2022 vs 2019'!DD29*UT$4</f>
        <v>47244.141000000011</v>
      </c>
      <c r="UR30" s="508">
        <f>'Proy 2022 vs 2019'!DE29*UT$4</f>
        <v>34488.222930000004</v>
      </c>
      <c r="US30" s="579"/>
      <c r="UT30" s="580">
        <f>US30/UQ30</f>
        <v>0</v>
      </c>
      <c r="UU30" s="508">
        <f>'Proy 2022 vs 2019'!DD29*UX$4</f>
        <v>53993.304000000004</v>
      </c>
      <c r="UV30" s="508">
        <f>'Proy 2022 vs 2019'!DE29*UX$4</f>
        <v>39415.111920000003</v>
      </c>
      <c r="UW30" s="579"/>
      <c r="UX30" s="580">
        <f>UW30/UU30</f>
        <v>0</v>
      </c>
      <c r="UY30" s="508">
        <f>'Proy 2022 vs 2019'!DD29*VB$4</f>
        <v>74240.793000000005</v>
      </c>
      <c r="UZ30" s="508">
        <f>'Proy 2022 vs 2019'!DE29*VB$4</f>
        <v>54195.778890000001</v>
      </c>
      <c r="VA30" s="579"/>
      <c r="VB30" s="580">
        <f>VA30/UY30</f>
        <v>0</v>
      </c>
      <c r="VC30" s="494">
        <f>UA30+UE30+UI30+UM30+UQ30+UU30+UY30</f>
        <v>337458.15</v>
      </c>
      <c r="VD30" s="489">
        <f>UB30+UF30+UJ30+UN30+UR30+UV30+UZ30</f>
        <v>246344.44949999999</v>
      </c>
      <c r="VE30" s="637">
        <f>UC30+UG30+UK30+UO30+US30+UW30+VA30</f>
        <v>0</v>
      </c>
      <c r="VF30" s="639">
        <f>VE30/VC30</f>
        <v>0</v>
      </c>
      <c r="VG30" s="508">
        <f>'Proy 2022 vs 2019'!DI29*VJ$4</f>
        <v>29781.9948</v>
      </c>
      <c r="VH30" s="508">
        <f>'Proy 2022 vs 2019'!DJ29*VJ$4</f>
        <v>38180.517333600001</v>
      </c>
      <c r="VI30" s="579"/>
      <c r="VJ30" s="580">
        <f>VI30/VG30</f>
        <v>0</v>
      </c>
      <c r="VK30" s="508">
        <f>'Proy 2022 vs 2019'!DI29*VN$4</f>
        <v>29781.9948</v>
      </c>
      <c r="VL30" s="508">
        <f>'Proy 2022 vs 2019'!DJ29*VN$4</f>
        <v>38180.517333600001</v>
      </c>
      <c r="VM30" s="579"/>
      <c r="VN30" s="580">
        <f>VM30/VK30</f>
        <v>0</v>
      </c>
      <c r="VO30" s="508">
        <f>'Proy 2022 vs 2019'!DI29*VR$4</f>
        <v>29781.9948</v>
      </c>
      <c r="VP30" s="508">
        <f>'Proy 2022 vs 2019'!DJ29*VR$4</f>
        <v>38180.517333600001</v>
      </c>
      <c r="VQ30" s="579"/>
      <c r="VR30" s="580">
        <f>VQ30/VO30</f>
        <v>0</v>
      </c>
      <c r="VS30" s="508">
        <f>'Proy 2022 vs 2019'!DI29*VV$4</f>
        <v>29781.9948</v>
      </c>
      <c r="VT30" s="508">
        <f>'Proy 2022 vs 2019'!DJ29*VV$4</f>
        <v>38180.517333600001</v>
      </c>
      <c r="VU30" s="579"/>
      <c r="VV30" s="580">
        <f>VU30/VS30</f>
        <v>0</v>
      </c>
      <c r="VW30" s="508">
        <f>'Proy 2022 vs 2019'!DI29*VZ$4</f>
        <v>34745.660600000003</v>
      </c>
      <c r="VX30" s="508">
        <f>'Proy 2022 vs 2019'!DJ29*VZ$4</f>
        <v>44543.936889200006</v>
      </c>
      <c r="VY30" s="579"/>
      <c r="VZ30" s="580">
        <f>VY30/VW30</f>
        <v>0</v>
      </c>
      <c r="WA30" s="508">
        <f>'Proy 2022 vs 2019'!DI29*WD$4</f>
        <v>39709.326400000005</v>
      </c>
      <c r="WB30" s="508">
        <f>'Proy 2022 vs 2019'!DJ29*WD$4</f>
        <v>50907.356444800003</v>
      </c>
      <c r="WC30" s="579"/>
      <c r="WD30" s="580">
        <f>WC30/WA30</f>
        <v>0</v>
      </c>
      <c r="WE30" s="508">
        <f>'Proy 2022 vs 2019'!DI29*WH$4</f>
        <v>54600.323800000006</v>
      </c>
      <c r="WF30" s="508">
        <f>'Proy 2022 vs 2019'!DJ29*WH$4</f>
        <v>69997.615111600011</v>
      </c>
      <c r="WG30" s="579"/>
      <c r="WH30" s="580">
        <f>WG30/WE30</f>
        <v>0</v>
      </c>
      <c r="WI30" s="494">
        <f>VG30+VK30+VO30+VS30+VW30+WA30+WE30</f>
        <v>248183.29000000004</v>
      </c>
      <c r="WJ30" s="489">
        <f>VH30+VL30+VP30+VT30+VX30+WB30+WF30</f>
        <v>318170.97778000002</v>
      </c>
      <c r="WK30" s="643">
        <f>VI30+VM30+VQ30+VU30+VY30+WC30+WG30</f>
        <v>0</v>
      </c>
      <c r="WL30" s="639">
        <f>WK30/WI30</f>
        <v>0</v>
      </c>
      <c r="WM30" s="508">
        <f>'Proy 2022 vs 2019'!DN29*WP$4</f>
        <v>24307.697999999997</v>
      </c>
      <c r="WN30" s="508">
        <f>'Proy 2022 vs 2019'!DO29*WP$4</f>
        <v>23335.390079999997</v>
      </c>
      <c r="WO30" s="579"/>
      <c r="WP30" s="580">
        <f>WO30/WM30</f>
        <v>0</v>
      </c>
      <c r="WQ30" s="508">
        <f>'Proy 2022 vs 2019'!DN29*WT$4</f>
        <v>24307.697999999997</v>
      </c>
      <c r="WR30" s="508">
        <f>'Proy 2022 vs 2019'!DO29*WT$4</f>
        <v>23335.390079999997</v>
      </c>
      <c r="WS30" s="579"/>
      <c r="WT30" s="580">
        <f>WS30/WQ30</f>
        <v>0</v>
      </c>
      <c r="WU30" s="508">
        <f>'Proy 2022 vs 2019'!DN29*WX$4</f>
        <v>24307.697999999997</v>
      </c>
      <c r="WV30" s="508">
        <f>'Proy 2022 vs 2019'!DO29*WX$4</f>
        <v>23335.390079999997</v>
      </c>
      <c r="WW30" s="579"/>
      <c r="WX30" s="580">
        <f>WW30/WU30</f>
        <v>0</v>
      </c>
      <c r="WY30" s="508">
        <f>'Proy 2022 vs 2019'!DN29*XB$4</f>
        <v>24307.697999999997</v>
      </c>
      <c r="WZ30" s="508">
        <f>'Proy 2022 vs 2019'!DO29*XB$4</f>
        <v>23335.390079999997</v>
      </c>
      <c r="XA30" s="579"/>
      <c r="XB30" s="580">
        <f>XA30/WY30</f>
        <v>0</v>
      </c>
      <c r="XC30" s="508">
        <f>'Proy 2022 vs 2019'!DN29*XF$4</f>
        <v>28358.981000000003</v>
      </c>
      <c r="XD30" s="508">
        <f>'Proy 2022 vs 2019'!DO29*XF$4</f>
        <v>27224.621759999998</v>
      </c>
      <c r="XE30" s="579"/>
      <c r="XF30" s="580">
        <f>XE30/XC30</f>
        <v>0</v>
      </c>
      <c r="XG30" s="508">
        <f>'Proy 2022 vs 2019'!DN29*XJ$4</f>
        <v>32410.263999999999</v>
      </c>
      <c r="XH30" s="508">
        <f>'Proy 2022 vs 2019'!DO29*XJ$4</f>
        <v>31113.853439999995</v>
      </c>
      <c r="XI30" s="579"/>
      <c r="XJ30" s="580">
        <f>XI30/XG30</f>
        <v>0</v>
      </c>
      <c r="XK30" s="508">
        <f>'Proy 2022 vs 2019'!DN29*XN$4</f>
        <v>44564.112999999998</v>
      </c>
      <c r="XL30" s="508">
        <f>'Proy 2022 vs 2019'!DO29*XN$4</f>
        <v>42781.548479999998</v>
      </c>
      <c r="XM30" s="579"/>
      <c r="XN30" s="580">
        <f>XM30/XK30</f>
        <v>0</v>
      </c>
      <c r="XO30" s="494">
        <f>WM30+WQ30+WU30+WY30+XC30+XG30+XK30</f>
        <v>202564.14999999997</v>
      </c>
      <c r="XP30" s="489">
        <f>WN30+WR30+WV30+WZ30+XD30+XH30+XL30</f>
        <v>194461.58399999997</v>
      </c>
      <c r="XQ30" s="643">
        <f>WO30+WS30+WW30+XA30+XE30+XI30+XM30</f>
        <v>0</v>
      </c>
      <c r="XR30" s="639">
        <f>XQ30/XO30</f>
        <v>0</v>
      </c>
      <c r="XS30" s="508">
        <f>'Proy 2022 vs 2019'!DS29*XV$4</f>
        <v>25277.0484</v>
      </c>
      <c r="XT30" s="508">
        <f>'Proy 2022 vs 2019'!DT29*XV$4</f>
        <v>24265.966463999997</v>
      </c>
      <c r="XU30" s="579"/>
      <c r="XV30" s="580">
        <f>XU30/XS30</f>
        <v>0</v>
      </c>
      <c r="XW30" s="508">
        <f>'Proy 2022 vs 2019'!DS29*XZ$4</f>
        <v>25277.0484</v>
      </c>
      <c r="XX30" s="508">
        <f>'Proy 2022 vs 2019'!DT29*XZ$4</f>
        <v>24265.966463999997</v>
      </c>
      <c r="XY30" s="579"/>
      <c r="XZ30" s="580">
        <f>XY30/XW30</f>
        <v>0</v>
      </c>
      <c r="YA30" s="508">
        <f>'Proy 2022 vs 2019'!DS29*YD$4</f>
        <v>25277.0484</v>
      </c>
      <c r="YB30" s="508">
        <f>'Proy 2022 vs 2019'!DT29*YD$4</f>
        <v>24265.966463999997</v>
      </c>
      <c r="YC30" s="579"/>
      <c r="YD30" s="580">
        <f>YC30/YA30</f>
        <v>0</v>
      </c>
      <c r="YE30" s="508">
        <f>'Proy 2022 vs 2019'!DS29*YH$4</f>
        <v>25277.0484</v>
      </c>
      <c r="YF30" s="508">
        <f>'Proy 2022 vs 2019'!DT29*YH$4</f>
        <v>24265.966463999997</v>
      </c>
      <c r="YG30" s="579"/>
      <c r="YH30" s="580">
        <f>YG30/YE30</f>
        <v>0</v>
      </c>
      <c r="YI30" s="508">
        <f>'Proy 2022 vs 2019'!DS29*YL$4</f>
        <v>29489.889800000004</v>
      </c>
      <c r="YJ30" s="508">
        <f>'Proy 2022 vs 2019'!DT29*YL$4</f>
        <v>28310.294208000003</v>
      </c>
      <c r="YK30" s="579"/>
      <c r="YL30" s="580">
        <f>YK30/YI30</f>
        <v>0</v>
      </c>
      <c r="YM30" s="508">
        <f>'Proy 2022 vs 2019'!DS29*YP$4</f>
        <v>33702.731200000002</v>
      </c>
      <c r="YN30" s="508">
        <f>'Proy 2022 vs 2019'!DT29*YP$4</f>
        <v>32354.621952000001</v>
      </c>
      <c r="YO30" s="579"/>
      <c r="YP30" s="580">
        <f>YO30/YM30</f>
        <v>0</v>
      </c>
      <c r="YQ30" s="508">
        <f>'Proy 2022 vs 2019'!DS29*YT$4</f>
        <v>46341.255400000002</v>
      </c>
      <c r="YR30" s="508">
        <f>'Proy 2022 vs 2019'!DT29*YT$4</f>
        <v>44487.605184</v>
      </c>
      <c r="YS30" s="579"/>
      <c r="YT30" s="580">
        <f>YS30/YQ30</f>
        <v>0</v>
      </c>
      <c r="YU30" s="494">
        <f>XS30+XW30+YA30+YE30+YI30+YM30+YQ30</f>
        <v>210642.07</v>
      </c>
      <c r="YV30" s="489">
        <f>XT30+XX30+YB30+YF30+YJ30+YN30+YR30</f>
        <v>202216.3872</v>
      </c>
      <c r="YW30" s="648">
        <f>XU30+XY30+YC30+YG30+YK30+YO30+YS30</f>
        <v>0</v>
      </c>
      <c r="YX30" s="639">
        <f>YW30/YU30</f>
        <v>0</v>
      </c>
      <c r="YY30" s="710">
        <f>'Proy 2022 vs 2019'!EC29*ZB$4</f>
        <v>25859.55</v>
      </c>
      <c r="YZ30" s="710">
        <f>'Proy 2022 vs 2019'!ED29*ZB$4</f>
        <v>23273.594999999998</v>
      </c>
      <c r="ZA30" s="613"/>
      <c r="ZB30" s="580">
        <f>ZA30/YY30</f>
        <v>0</v>
      </c>
      <c r="ZC30" s="508">
        <f>'Proy 2022 vs 2019'!EC29*ZF$4</f>
        <v>25859.55</v>
      </c>
      <c r="ZD30" s="508">
        <f>'Proy 2022 vs 2019'!ED29*ZF$4</f>
        <v>23273.594999999998</v>
      </c>
      <c r="ZE30" s="613"/>
      <c r="ZF30" s="580">
        <f>ZE30/ZC30</f>
        <v>0</v>
      </c>
      <c r="ZG30" s="508">
        <f>'Proy 2022 vs 2019'!EC29*ZJ$4</f>
        <v>25859.55</v>
      </c>
      <c r="ZH30" s="508">
        <f>'Proy 2022 vs 2019'!ED29*ZJ$4</f>
        <v>23273.594999999998</v>
      </c>
      <c r="ZI30" s="613"/>
      <c r="ZJ30" s="580">
        <f>ZI30/ZG30</f>
        <v>0</v>
      </c>
      <c r="ZK30" s="508">
        <f>'Proy 2022 vs 2019'!EC29*ZN$4</f>
        <v>25859.55</v>
      </c>
      <c r="ZL30" s="508">
        <f>'Proy 2022 vs 2019'!ED29*ZN$4</f>
        <v>23273.594999999998</v>
      </c>
      <c r="ZM30" s="613"/>
      <c r="ZN30" s="580">
        <f>ZM30/ZK30</f>
        <v>0</v>
      </c>
      <c r="ZO30" s="508">
        <f>'Proy 2022 vs 2019'!EC29*ZR$4</f>
        <v>30169.475000000002</v>
      </c>
      <c r="ZP30" s="508">
        <f>'Proy 2022 vs 2019'!ED29*ZR$4</f>
        <v>27152.527500000004</v>
      </c>
      <c r="ZQ30" s="613"/>
      <c r="ZR30" s="580">
        <f>ZQ30/ZO30</f>
        <v>0</v>
      </c>
      <c r="ZS30" s="508">
        <f>'Proy 2022 vs 2019'!EC29*ZV$4</f>
        <v>34479.4</v>
      </c>
      <c r="ZT30" s="508">
        <f>'Proy 2022 vs 2019'!ED29*ZV$4</f>
        <v>31031.46</v>
      </c>
      <c r="ZU30" s="613"/>
      <c r="ZV30" s="580">
        <f>ZU30/ZS30</f>
        <v>0</v>
      </c>
      <c r="ZW30" s="508">
        <f>'Proy 2022 vs 2019'!EC29*ZZ$4</f>
        <v>47409.175000000003</v>
      </c>
      <c r="ZX30" s="508">
        <f>'Proy 2022 vs 2019'!ED29*ZZ$4</f>
        <v>42668.2575</v>
      </c>
      <c r="ZY30" s="613"/>
      <c r="ZZ30" s="580">
        <f>ZY30/ZW30</f>
        <v>0</v>
      </c>
      <c r="AAA30" s="494">
        <f>YY30+ZC30+ZG30+ZK30+ZO30+ZS30+ZW30</f>
        <v>215496.25</v>
      </c>
      <c r="AAB30" s="489">
        <f>YZ30+ZD30+ZH30+ZL30+ZP30+ZT30+ZX30</f>
        <v>193946.625</v>
      </c>
      <c r="AAC30" s="607">
        <f>ZA30+ZE30+ZI30+ZM30+ZQ30+ZU30+ZY30</f>
        <v>0</v>
      </c>
      <c r="AAD30" s="590">
        <f>AAC30/AAA30</f>
        <v>0</v>
      </c>
      <c r="AAE30" s="508">
        <f>'Proy 2022 vs 2019'!EH29*AAH$4</f>
        <v>33457.737599999993</v>
      </c>
      <c r="AAF30" s="508">
        <f>'Proy 2022 vs 2019'!EI29*AAH$4</f>
        <v>30111.963839999997</v>
      </c>
      <c r="AAG30" s="579"/>
      <c r="AAH30" s="580">
        <f>AAG30/AAE30</f>
        <v>0</v>
      </c>
      <c r="AAI30" s="508">
        <f>'Proy 2022 vs 2019'!EH29*AAL$4</f>
        <v>33457.737599999993</v>
      </c>
      <c r="AAJ30" s="508">
        <f>'Proy 2022 vs 2019'!EI29*AAL$4</f>
        <v>30111.963839999997</v>
      </c>
      <c r="AAK30" s="579"/>
      <c r="AAL30" s="580">
        <f>AAK30/AAI30</f>
        <v>0</v>
      </c>
      <c r="AAM30" s="508">
        <f>'Proy 2022 vs 2019'!EH29*AAP$4</f>
        <v>33457.737599999993</v>
      </c>
      <c r="AAN30" s="508">
        <f>'Proy 2022 vs 2019'!EI29*AAP$4</f>
        <v>30111.963839999997</v>
      </c>
      <c r="AAO30" s="579"/>
      <c r="AAP30" s="580">
        <f>AAO30/AAM30</f>
        <v>0</v>
      </c>
      <c r="AAQ30" s="508">
        <f>'Proy 2022 vs 2019'!EH29*AAT$4</f>
        <v>33457.737599999993</v>
      </c>
      <c r="AAR30" s="508">
        <f>'Proy 2022 vs 2019'!EI29*AAT$4</f>
        <v>30111.963839999997</v>
      </c>
      <c r="AAS30" s="579"/>
      <c r="AAT30" s="580">
        <f>AAS30/AAQ30</f>
        <v>0</v>
      </c>
      <c r="AAU30" s="508">
        <f>'Proy 2022 vs 2019'!EH29*AAX$4</f>
        <v>39034.027200000004</v>
      </c>
      <c r="AAV30" s="508">
        <f>'Proy 2022 vs 2019'!EI29*AAX$4</f>
        <v>35130.624479999999</v>
      </c>
      <c r="AAW30" s="579"/>
      <c r="AAX30" s="580">
        <f>AAW30/AAU30</f>
        <v>0</v>
      </c>
      <c r="AAY30" s="508">
        <f>'Proy 2022 vs 2019'!EH29*ABB$4</f>
        <v>44610.316800000001</v>
      </c>
      <c r="AAZ30" s="508">
        <f>'Proy 2022 vs 2019'!EI29*ABB$4</f>
        <v>40149.28512</v>
      </c>
      <c r="ABA30" s="579"/>
      <c r="ABB30" s="580">
        <f>ABA30/AAY30</f>
        <v>0</v>
      </c>
      <c r="ABC30" s="508">
        <f>'Proy 2022 vs 2019'!EH29*ABF$4</f>
        <v>61339.185599999997</v>
      </c>
      <c r="ABD30" s="508">
        <f>'Proy 2022 vs 2019'!EI29*ABF$4</f>
        <v>55205.267039999999</v>
      </c>
      <c r="ABE30" s="579"/>
      <c r="ABF30" s="580">
        <f>ABE30/ABC30</f>
        <v>0</v>
      </c>
      <c r="ABG30" s="494">
        <f>AAE30+AAI30+AAM30+AAQ30+AAU30+AAY30+ABC30</f>
        <v>278814.48</v>
      </c>
      <c r="ABH30" s="489">
        <f>AAF30+AAJ30+AAN30+AAR30+AAV30+AAZ30+ABD30</f>
        <v>250933.03200000001</v>
      </c>
      <c r="ABI30" s="608">
        <f>AAG30+AAK30+AAO30+AAS30+AAW30+ABA30+ABE30</f>
        <v>0</v>
      </c>
      <c r="ABJ30" s="590">
        <f>ABI30/ABG30</f>
        <v>0</v>
      </c>
      <c r="ABK30" s="508">
        <f>'Proy 2022 vs 2019'!EM29*ABN$4</f>
        <v>29261.685600000001</v>
      </c>
      <c r="ABL30" s="508">
        <f>'Proy 2022 vs 2019'!EN29*ABN$4</f>
        <v>24287.199047999999</v>
      </c>
      <c r="ABM30" s="579"/>
      <c r="ABN30" s="580">
        <f>ABM30/ABK30</f>
        <v>0</v>
      </c>
      <c r="ABO30" s="508">
        <f>'Proy 2022 vs 2019'!EM29*ABR$4</f>
        <v>29261.685600000001</v>
      </c>
      <c r="ABP30" s="508">
        <f>'Proy 2022 vs 2019'!EN29*ABR$4</f>
        <v>24287.199047999999</v>
      </c>
      <c r="ABQ30" s="579"/>
      <c r="ABR30" s="580">
        <f>ABQ30/ABO30</f>
        <v>0</v>
      </c>
      <c r="ABS30" s="508">
        <f>'Proy 2022 vs 2019'!EM29*ABV$4</f>
        <v>29261.685600000001</v>
      </c>
      <c r="ABT30" s="508">
        <f>'Proy 2022 vs 2019'!EN29*ABV$4</f>
        <v>24287.199047999999</v>
      </c>
      <c r="ABU30" s="579"/>
      <c r="ABV30" s="580">
        <f>ABU30/ABS30</f>
        <v>0</v>
      </c>
      <c r="ABW30" s="508">
        <f>'Proy 2022 vs 2019'!EM29*ABZ$4</f>
        <v>29261.685600000001</v>
      </c>
      <c r="ABX30" s="508">
        <f>'Proy 2022 vs 2019'!EN29*ABZ$4</f>
        <v>24287.199047999999</v>
      </c>
      <c r="ABY30" s="579"/>
      <c r="ABZ30" s="580">
        <f>ABY30/ABW30</f>
        <v>0</v>
      </c>
      <c r="ACA30" s="508">
        <f>'Proy 2022 vs 2019'!EM29*ACD$4</f>
        <v>34138.633200000004</v>
      </c>
      <c r="ACB30" s="508">
        <f>'Proy 2022 vs 2019'!EN29*ACD$4</f>
        <v>28335.065556000001</v>
      </c>
      <c r="ACC30" s="579"/>
      <c r="ACD30" s="580">
        <f>ACC30/ACA30</f>
        <v>0</v>
      </c>
      <c r="ACE30" s="508">
        <f>'Proy 2022 vs 2019'!EM29*ACH$4</f>
        <v>39015.580800000003</v>
      </c>
      <c r="ACF30" s="508">
        <f>'Proy 2022 vs 2019'!EN29*ACH$4</f>
        <v>32382.932064000001</v>
      </c>
      <c r="ACG30" s="579"/>
      <c r="ACH30" s="580">
        <f>ACG30/ACE30</f>
        <v>0</v>
      </c>
      <c r="ACI30" s="508">
        <f>'Proy 2022 vs 2019'!EM29*ACL$4</f>
        <v>53646.423600000002</v>
      </c>
      <c r="ACJ30" s="508">
        <f>'Proy 2022 vs 2019'!EN29*ACL$4</f>
        <v>44526.531587999998</v>
      </c>
      <c r="ACK30" s="579"/>
      <c r="ACL30" s="580">
        <f>ACK30/ACI30</f>
        <v>0</v>
      </c>
      <c r="ACM30" s="494">
        <f>ABK30+ABO30+ABS30+ABW30+ACA30+ACE30+ACI30</f>
        <v>243847.38</v>
      </c>
      <c r="ACN30" s="489">
        <f>ABL30+ABP30+ABT30+ABX30+ACB30+ACF30+ACJ30</f>
        <v>202393.32539999997</v>
      </c>
      <c r="ACO30" s="608">
        <f>ABM30+ABQ30+ABU30+ABY30+ACC30+ACG30+ACK30</f>
        <v>0</v>
      </c>
      <c r="ACP30" s="590">
        <f>ACO30/ACM30</f>
        <v>0</v>
      </c>
      <c r="ACQ30" s="508">
        <f>'Proy 2022 vs 2019'!ER29*ACT$4</f>
        <v>33338.106</v>
      </c>
      <c r="ACR30" s="508">
        <f>'Proy 2022 vs 2019'!ES29*ACT$4</f>
        <v>27670.627979999997</v>
      </c>
      <c r="ACS30" s="579"/>
      <c r="ACT30" s="580">
        <f>ACS30/ACQ30</f>
        <v>0</v>
      </c>
      <c r="ACU30" s="508">
        <f>'Proy 2022 vs 2019'!ER29*ACX$4</f>
        <v>33338.106</v>
      </c>
      <c r="ACV30" s="508">
        <f>'Proy 2022 vs 2019'!ES29*ACX$4</f>
        <v>27670.627979999997</v>
      </c>
      <c r="ACW30" s="579"/>
      <c r="ACX30" s="580">
        <f>ACW30/ACU30</f>
        <v>0</v>
      </c>
      <c r="ACY30" s="508">
        <f>'Proy 2022 vs 2019'!ER29*ADB$4</f>
        <v>33338.106</v>
      </c>
      <c r="ACZ30" s="508">
        <f>'Proy 2022 vs 2019'!ES29*ADB$4</f>
        <v>27670.627979999997</v>
      </c>
      <c r="ADA30" s="579"/>
      <c r="ADB30" s="580">
        <f>ADA30/ACY30</f>
        <v>0</v>
      </c>
      <c r="ADC30" s="508">
        <f>'Proy 2022 vs 2019'!ER29*ADF$4</f>
        <v>33338.106</v>
      </c>
      <c r="ADD30" s="508">
        <f>'Proy 2022 vs 2019'!ES29*ADF$4</f>
        <v>27670.627979999997</v>
      </c>
      <c r="ADE30" s="579"/>
      <c r="ADF30" s="580">
        <f>ADE30/ADC30</f>
        <v>0</v>
      </c>
      <c r="ADG30" s="508">
        <f>'Proy 2022 vs 2019'!ER29*ADJ$4</f>
        <v>38894.457000000002</v>
      </c>
      <c r="ADH30" s="508">
        <f>'Proy 2022 vs 2019'!ES29*ADJ$4</f>
        <v>32282.399310000001</v>
      </c>
      <c r="ADI30" s="579"/>
      <c r="ADJ30" s="580">
        <f>ADI30/ADG30</f>
        <v>0</v>
      </c>
      <c r="ADK30" s="508">
        <f>'Proy 2022 vs 2019'!ER29*ADN$4</f>
        <v>44450.807999999997</v>
      </c>
      <c r="ADL30" s="508">
        <f>'Proy 2022 vs 2019'!ES29*ADN$4</f>
        <v>36894.170639999997</v>
      </c>
      <c r="ADM30" s="579"/>
      <c r="ADN30" s="580">
        <f>ADM30/ADK30</f>
        <v>0</v>
      </c>
      <c r="ADO30" s="508">
        <f>'Proy 2022 vs 2019'!ER29*ADR$4</f>
        <v>61119.860999999997</v>
      </c>
      <c r="ADP30" s="508">
        <f>'Proy 2022 vs 2019'!ES29*ADR$4</f>
        <v>50729.484629999999</v>
      </c>
      <c r="ADQ30" s="579"/>
      <c r="ADR30" s="580">
        <f>ADQ30/ADO30</f>
        <v>0</v>
      </c>
      <c r="ADS30" s="494">
        <f>ACQ30+ACU30+ACY30+ADC30+ADG30+ADK30+ADO30</f>
        <v>277817.55</v>
      </c>
      <c r="ADT30" s="489">
        <f>ACR30+ACV30+ACZ30+ADD30+ADH30+ADL30+ADP30</f>
        <v>230588.56649999999</v>
      </c>
      <c r="ADU30" s="589">
        <f>ACS30+ACW30+ADA30+ADE30+ADI30+ADM30+ADQ30</f>
        <v>0</v>
      </c>
      <c r="ADV30" s="590">
        <f>ADU30/ADS30</f>
        <v>0</v>
      </c>
      <c r="ADW30" s="508">
        <f>'Proy 2022 vs 2019'!EW29*ADZ$4</f>
        <v>29806.940399999999</v>
      </c>
      <c r="ADX30" s="508">
        <f>'Proy 2022 vs 2019'!EX29*ADZ$4</f>
        <v>24739.760532</v>
      </c>
      <c r="ADY30" s="579"/>
      <c r="ADZ30" s="580">
        <f>ADY30/ADW30</f>
        <v>0</v>
      </c>
      <c r="AEA30" s="508">
        <f>'Proy 2022 vs 2019'!EW29*AED$4</f>
        <v>29806.940399999999</v>
      </c>
      <c r="AEB30" s="508">
        <f>'Proy 2022 vs 2019'!EX29*AED$4</f>
        <v>24739.760532</v>
      </c>
      <c r="AEC30" s="579"/>
      <c r="AED30" s="580">
        <f>AEC30/AEA30</f>
        <v>0</v>
      </c>
      <c r="AEE30" s="508">
        <f>'Proy 2022 vs 2019'!EW29*AEH$4</f>
        <v>29806.940399999999</v>
      </c>
      <c r="AEF30" s="508">
        <f>'Proy 2022 vs 2019'!EX29*AEH$4</f>
        <v>24739.760532</v>
      </c>
      <c r="AEG30" s="579"/>
      <c r="AEH30" s="580">
        <f>AEG30/AEE30</f>
        <v>0</v>
      </c>
      <c r="AEI30" s="508">
        <f>'Proy 2022 vs 2019'!EW29*AEL$4</f>
        <v>29806.940399999999</v>
      </c>
      <c r="AEJ30" s="508">
        <f>'Proy 2022 vs 2019'!EX29*AEL$4</f>
        <v>24739.760532</v>
      </c>
      <c r="AEK30" s="579"/>
      <c r="AEL30" s="580">
        <f>AEK30/AEI30</f>
        <v>0</v>
      </c>
      <c r="AEM30" s="508">
        <f>'Proy 2022 vs 2019'!EW29*AEP$4</f>
        <v>34774.763800000008</v>
      </c>
      <c r="AEN30" s="508">
        <f>'Proy 2022 vs 2019'!EX29*AEP$4</f>
        <v>28863.053954000003</v>
      </c>
      <c r="AEO30" s="579"/>
      <c r="AEP30" s="580">
        <f>AEO30/AEM30</f>
        <v>0</v>
      </c>
      <c r="AEQ30" s="508">
        <f>'Proy 2022 vs 2019'!EW29*AET$4</f>
        <v>39742.587200000002</v>
      </c>
      <c r="AER30" s="508">
        <f>'Proy 2022 vs 2019'!EX29*AET$4</f>
        <v>32986.347376000005</v>
      </c>
      <c r="AES30" s="579"/>
      <c r="AET30" s="580">
        <f>AES30/AEQ30</f>
        <v>0</v>
      </c>
      <c r="AEU30" s="508">
        <f>'Proy 2022 vs 2019'!EW29*AEX$4</f>
        <v>54646.057400000005</v>
      </c>
      <c r="AEV30" s="508">
        <f>'Proy 2022 vs 2019'!EX29*AEX$4</f>
        <v>45356.227642000005</v>
      </c>
      <c r="AEW30" s="579"/>
      <c r="AEX30" s="580">
        <f>AEW30/AEU30</f>
        <v>0</v>
      </c>
      <c r="AEY30" s="494">
        <f>ADW30+AEA30+AEE30+AEI30+AEM30+AEQ30+AEU30</f>
        <v>248391.17000000004</v>
      </c>
      <c r="AEZ30" s="489">
        <f>ADX30+AEB30+AEF30+AEJ30+AEN30+AER30+AEV30</f>
        <v>206164.67110000004</v>
      </c>
      <c r="AFA30" s="589">
        <f>ADY30+AEC30+AEG30+AEK30+AEO30+AES30+AEW30</f>
        <v>0</v>
      </c>
      <c r="AFB30" s="590">
        <f>AFA30/AEY30</f>
        <v>0</v>
      </c>
      <c r="AFC30" s="508">
        <f>'Proy 2022 vs 2019'!FG29*AFF$4</f>
        <v>30636.489599999997</v>
      </c>
      <c r="AFD30" s="508">
        <f>'Proy 2022 vs 2019'!FH29*AFF$4</f>
        <v>25428.286367999997</v>
      </c>
      <c r="AFE30" s="613"/>
      <c r="AFF30" s="580">
        <f>AFE30/AFC30</f>
        <v>0</v>
      </c>
      <c r="AFG30" s="508">
        <f>'Proy 2022 vs 2019'!FG29*AFJ$4</f>
        <v>30636.489599999997</v>
      </c>
      <c r="AFH30" s="508">
        <f>'Proy 2022 vs 2019'!FH29*AFJ$4</f>
        <v>25428.286367999997</v>
      </c>
      <c r="AFI30" s="579"/>
      <c r="AFJ30" s="580">
        <f>AFI30/AFG30</f>
        <v>0</v>
      </c>
      <c r="AFK30" s="508">
        <f>'Proy 2022 vs 2019'!FG29*AFN$4</f>
        <v>30636.489599999997</v>
      </c>
      <c r="AFL30" s="508">
        <f>'Proy 2022 vs 2019'!FH29*AFN$4</f>
        <v>25428.286367999997</v>
      </c>
      <c r="AFM30" s="579"/>
      <c r="AFN30" s="580">
        <f>AFM30/AFK30</f>
        <v>0</v>
      </c>
      <c r="AFO30" s="508">
        <f>'Proy 2022 vs 2019'!FG29*AFR$4</f>
        <v>30636.489599999997</v>
      </c>
      <c r="AFP30" s="508">
        <f>'Proy 2022 vs 2019'!FH29*AFR$4</f>
        <v>25428.286367999997</v>
      </c>
      <c r="AFQ30" s="579"/>
      <c r="AFR30" s="580">
        <f>AFQ30/AFO30</f>
        <v>0</v>
      </c>
      <c r="AFS30" s="508">
        <f>'Proy 2022 vs 2019'!FG29*AFV$4</f>
        <v>35742.571199999998</v>
      </c>
      <c r="AFT30" s="508">
        <f>'Proy 2022 vs 2019'!FH29*AFV$4</f>
        <v>29666.334096000002</v>
      </c>
      <c r="AFU30" s="579"/>
      <c r="AFV30" s="580">
        <f>AFU30/AFS30</f>
        <v>0</v>
      </c>
      <c r="AFW30" s="508">
        <f>'Proy 2022 vs 2019'!FG29*AFZ$4</f>
        <v>40848.652799999996</v>
      </c>
      <c r="AFX30" s="508">
        <f>'Proy 2022 vs 2019'!FH29*AFZ$4</f>
        <v>33904.381823999996</v>
      </c>
      <c r="AFY30" s="579"/>
      <c r="AFZ30" s="580">
        <f>AFY30/AFW30</f>
        <v>0</v>
      </c>
      <c r="AGA30" s="508">
        <f>'Proy 2022 vs 2019'!FG29*AGD$4</f>
        <v>56166.897599999997</v>
      </c>
      <c r="AGB30" s="508">
        <f>'Proy 2022 vs 2019'!FH29*AGD$4</f>
        <v>46618.525007999997</v>
      </c>
      <c r="AGC30" s="579"/>
      <c r="AGD30" s="580">
        <f>AGC30/AGA30</f>
        <v>0</v>
      </c>
      <c r="AGE30" s="494">
        <f>AFC30+AFG30+AFK30+AFO30+AFS30+AFW30+AGA30</f>
        <v>255304.08</v>
      </c>
      <c r="AGF30" s="489">
        <f>AFD30+AFH30+AFL30+AFP30+AFT30+AFX30+AGB30</f>
        <v>211902.38639999999</v>
      </c>
      <c r="AGG30" s="637">
        <f>AFE30+AFI30+AFM30+AFQ30+AFU30+AFY30+AGC30</f>
        <v>0</v>
      </c>
      <c r="AGH30" s="639">
        <f>AGG30/AGE30</f>
        <v>0</v>
      </c>
      <c r="AGI30" s="508">
        <f>'Proy 2022 vs 2019'!FL29*AGL$4</f>
        <v>32938.669199999997</v>
      </c>
      <c r="AGJ30" s="508">
        <f>'Proy 2022 vs 2019'!FM29*AGL$4</f>
        <v>27339.095435999996</v>
      </c>
      <c r="AGK30" s="579"/>
      <c r="AGL30" s="580">
        <f>AGK30/AGI30</f>
        <v>0</v>
      </c>
      <c r="AGM30" s="508">
        <f>'Proy 2022 vs 2019'!FL29*AGP$4</f>
        <v>32938.669199999997</v>
      </c>
      <c r="AGN30" s="508">
        <f>'Proy 2022 vs 2019'!FM29*AGP$4</f>
        <v>27339.095435999996</v>
      </c>
      <c r="AGO30" s="579"/>
      <c r="AGP30" s="580">
        <f>AGO30/AGM30</f>
        <v>0</v>
      </c>
      <c r="AGQ30" s="508">
        <f>'Proy 2022 vs 2019'!FL29*AGT$4</f>
        <v>32938.669199999997</v>
      </c>
      <c r="AGR30" s="508">
        <f>'Proy 2022 vs 2019'!FM29*AGT$4</f>
        <v>27339.095435999996</v>
      </c>
      <c r="AGS30" s="579"/>
      <c r="AGT30" s="580">
        <f>AGS30/AGQ30</f>
        <v>0</v>
      </c>
      <c r="AGU30" s="508">
        <f>'Proy 2022 vs 2019'!FL29*AGX$4</f>
        <v>32938.669199999997</v>
      </c>
      <c r="AGV30" s="508">
        <f>'Proy 2022 vs 2019'!FM29*AGX$4</f>
        <v>27339.095435999996</v>
      </c>
      <c r="AGW30" s="579"/>
      <c r="AGX30" s="580">
        <f>AGW30/AGU30</f>
        <v>0</v>
      </c>
      <c r="AGY30" s="508">
        <f>'Proy 2022 vs 2019'!FL29*AHB$4</f>
        <v>38428.447399999997</v>
      </c>
      <c r="AGZ30" s="508">
        <f>'Proy 2022 vs 2019'!FM29*AHB$4</f>
        <v>31895.611342</v>
      </c>
      <c r="AHA30" s="579"/>
      <c r="AHB30" s="580">
        <f>AHA30/AGY30</f>
        <v>0</v>
      </c>
      <c r="AHC30" s="508">
        <f>'Proy 2022 vs 2019'!FL29*AHF$4</f>
        <v>43918.225599999998</v>
      </c>
      <c r="AHD30" s="508">
        <f>'Proy 2022 vs 2019'!FM29*AHF$4</f>
        <v>36452.127247999997</v>
      </c>
      <c r="AHE30" s="579"/>
      <c r="AHF30" s="580">
        <f>AHE30/AHC30</f>
        <v>0</v>
      </c>
      <c r="AHG30" s="508">
        <f>'Proy 2022 vs 2019'!FL29*AHJ$4</f>
        <v>60387.560199999993</v>
      </c>
      <c r="AHH30" s="508">
        <f>'Proy 2022 vs 2019'!FM29*AHJ$4</f>
        <v>50121.674965999991</v>
      </c>
      <c r="AHI30" s="579"/>
      <c r="AHJ30" s="580">
        <f>AHI30/AHG30</f>
        <v>0</v>
      </c>
      <c r="AHK30" s="494">
        <f>AGI30+AGM30+AGQ30+AGU30+AGY30+AHC30+AHG30</f>
        <v>274488.90999999997</v>
      </c>
      <c r="AHL30" s="489">
        <f>AGJ30+AGN30+AGR30+AGV30+AGZ30+AHD30+AHH30</f>
        <v>227825.79529999997</v>
      </c>
      <c r="AHM30" s="643">
        <f>AGK30+AGO30+AGS30+AGW30+AHA30+AHE30+AHI30</f>
        <v>0</v>
      </c>
      <c r="AHN30" s="639">
        <f>AHM30/AHK30</f>
        <v>0</v>
      </c>
      <c r="AHO30" s="508">
        <f>'Proy 2022 vs 2019'!FQ29*AHR$4</f>
        <v>28185.231599999999</v>
      </c>
      <c r="AHP30" s="508">
        <f>'Proy 2022 vs 2019'!FR29*AHR$4</f>
        <v>23393.742227999996</v>
      </c>
      <c r="AHQ30" s="579"/>
      <c r="AHR30" s="580">
        <f>AHQ30/AHO30</f>
        <v>0</v>
      </c>
      <c r="AHS30" s="508">
        <f>'Proy 2022 vs 2019'!FQ29*AHV$4</f>
        <v>28185.231599999999</v>
      </c>
      <c r="AHT30" s="508">
        <f>'Proy 2022 vs 2019'!FR29*AHV$4</f>
        <v>23393.742227999996</v>
      </c>
      <c r="AHU30" s="579"/>
      <c r="AHV30" s="580">
        <f>AHU30/AHS30</f>
        <v>0</v>
      </c>
      <c r="AHW30" s="508">
        <f>'Proy 2022 vs 2019'!FQ29*AHZ$4</f>
        <v>28185.231599999999</v>
      </c>
      <c r="AHX30" s="508">
        <f>'Proy 2022 vs 2019'!FR29*AHZ$4</f>
        <v>23393.742227999996</v>
      </c>
      <c r="AHY30" s="579"/>
      <c r="AHZ30" s="580">
        <f>AHY30/AHW30</f>
        <v>0</v>
      </c>
      <c r="AIA30" s="508">
        <f>'Proy 2022 vs 2019'!FQ29*AID$4</f>
        <v>28185.231599999999</v>
      </c>
      <c r="AIB30" s="508">
        <f>'Proy 2022 vs 2019'!FR29*AID$4</f>
        <v>23393.742227999996</v>
      </c>
      <c r="AIC30" s="579"/>
      <c r="AID30" s="580">
        <f>AIC30/AIA30</f>
        <v>0</v>
      </c>
      <c r="AIE30" s="508">
        <f>'Proy 2022 vs 2019'!FQ29*AIH$4</f>
        <v>32882.770199999999</v>
      </c>
      <c r="AIF30" s="508">
        <f>'Proy 2022 vs 2019'!FR29*AIH$4</f>
        <v>27292.699266</v>
      </c>
      <c r="AIG30" s="579"/>
      <c r="AIH30" s="580">
        <f>AIG30/AIE30</f>
        <v>0</v>
      </c>
      <c r="AII30" s="508">
        <f>'Proy 2022 vs 2019'!FQ29*AIL$4</f>
        <v>37580.308799999999</v>
      </c>
      <c r="AIJ30" s="508">
        <f>'Proy 2022 vs 2019'!FR29*AIL$4</f>
        <v>31191.656303999996</v>
      </c>
      <c r="AIK30" s="579"/>
      <c r="AIL30" s="580">
        <f>AIK30/AII30</f>
        <v>0</v>
      </c>
      <c r="AIM30" s="508">
        <f>'Proy 2022 vs 2019'!FQ29*AIP$4</f>
        <v>51672.924599999998</v>
      </c>
      <c r="AIN30" s="508">
        <f>'Proy 2022 vs 2019'!FR29*AIP$4</f>
        <v>42888.527417999998</v>
      </c>
      <c r="AIO30" s="579"/>
      <c r="AIP30" s="580">
        <f>AIO30/AIM30</f>
        <v>0</v>
      </c>
      <c r="AIQ30" s="494">
        <f>AHO30+AHS30+AHW30+AIA30+AIE30+AII30+AIM30</f>
        <v>234876.93</v>
      </c>
      <c r="AIR30" s="489">
        <f>AHP30+AHT30+AHX30+AIB30+AIF30+AIJ30+AIN30</f>
        <v>194947.85189999995</v>
      </c>
      <c r="AIS30" s="643">
        <f>AHQ30+AHU30+AHY30+AIC30+AIG30+AIK30+AIO30</f>
        <v>0</v>
      </c>
      <c r="AIT30" s="639">
        <f>AIS30/AIQ30</f>
        <v>0</v>
      </c>
      <c r="AIU30" s="508">
        <f>'Proy 2022 vs 2019'!FV29*AIX$4</f>
        <v>30456.531599999998</v>
      </c>
      <c r="AIV30" s="508">
        <f>'Proy 2022 vs 2019'!FW29*AIX$4</f>
        <v>25278.921227999999</v>
      </c>
      <c r="AIW30" s="579"/>
      <c r="AIX30" s="580">
        <f>AIW30/AIU30</f>
        <v>0</v>
      </c>
      <c r="AIY30" s="508">
        <f>'Proy 2022 vs 2019'!FV29*AJB$4</f>
        <v>30456.531599999998</v>
      </c>
      <c r="AIZ30" s="508">
        <f>'Proy 2022 vs 2019'!FW29*AJB$4</f>
        <v>25278.921227999999</v>
      </c>
      <c r="AJA30" s="579"/>
      <c r="AJB30" s="580">
        <f>AJA30/AIY30</f>
        <v>0</v>
      </c>
      <c r="AJC30" s="508">
        <f>'Proy 2022 vs 2019'!FV29*AJF$4</f>
        <v>30456.531599999998</v>
      </c>
      <c r="AJD30" s="508">
        <f>'Proy 2022 vs 2019'!FW29*AJF$4</f>
        <v>25278.921227999999</v>
      </c>
      <c r="AJE30" s="579"/>
      <c r="AJF30" s="580">
        <f>AJE30/AJC30</f>
        <v>0</v>
      </c>
      <c r="AJG30" s="508">
        <f>'Proy 2022 vs 2019'!FV29*AJJ$4</f>
        <v>30456.531599999998</v>
      </c>
      <c r="AJH30" s="508">
        <f>'Proy 2022 vs 2019'!FW29*AJJ$4</f>
        <v>25278.921227999999</v>
      </c>
      <c r="AJI30" s="579"/>
      <c r="AJJ30" s="580">
        <f>AJI30/AJG30</f>
        <v>0</v>
      </c>
      <c r="AJK30" s="508">
        <f>'Proy 2022 vs 2019'!FV29*AJN$4</f>
        <v>35532.620200000005</v>
      </c>
      <c r="AJL30" s="508">
        <f>'Proy 2022 vs 2019'!FW29*AJN$4</f>
        <v>29492.074766000002</v>
      </c>
      <c r="AJM30" s="579"/>
      <c r="AJN30" s="580">
        <f>AJM30/AJK30</f>
        <v>0</v>
      </c>
      <c r="AJO30" s="508">
        <f>'Proy 2022 vs 2019'!FV29*AJR$4</f>
        <v>40608.7088</v>
      </c>
      <c r="AJP30" s="508">
        <f>'Proy 2022 vs 2019'!FW29*AJR$4</f>
        <v>33705.228303999997</v>
      </c>
      <c r="AJQ30" s="579"/>
      <c r="AJR30" s="580">
        <f>AJQ30/AJO30</f>
        <v>0</v>
      </c>
      <c r="AJS30" s="508">
        <f>'Proy 2022 vs 2019'!FV29*AJV$4</f>
        <v>55836.974600000001</v>
      </c>
      <c r="AJT30" s="508">
        <f>'Proy 2022 vs 2019'!FW29*AJV$4</f>
        <v>46344.688918</v>
      </c>
      <c r="AJU30" s="579"/>
      <c r="AJV30" s="580">
        <f>AJU30/AJS30</f>
        <v>0</v>
      </c>
      <c r="AJW30" s="494">
        <f>AIU30+AIY30+AJC30+AJG30+AJK30+AJO30+AJS30</f>
        <v>253804.43</v>
      </c>
      <c r="AJX30" s="489">
        <f>AIV30+AIZ30+AJD30+AJH30+AJL30+AJP30+AJT30</f>
        <v>210657.67689999999</v>
      </c>
      <c r="AJY30" s="648">
        <f>AIW30+AJA30+AJE30+AJI30+AJM30+AJQ30+AJU30</f>
        <v>0</v>
      </c>
      <c r="AJZ30" s="639">
        <f>AJY30/AJW30</f>
        <v>0</v>
      </c>
      <c r="AKA30" s="508"/>
      <c r="AKB30" s="508"/>
      <c r="AKC30" s="613"/>
      <c r="AKD30" s="580" t="e">
        <f>AKC30/AKA30</f>
        <v>#DIV/0!</v>
      </c>
      <c r="AKE30" s="508">
        <v>30599.979599999999</v>
      </c>
      <c r="AKF30" s="508">
        <v>31211.979191999999</v>
      </c>
      <c r="AKG30" s="579"/>
      <c r="AKH30" s="580">
        <f>AKG30/AKE30</f>
        <v>0</v>
      </c>
      <c r="AKI30" s="508">
        <v>30599.979599999999</v>
      </c>
      <c r="AKJ30" s="508">
        <v>31211.979191999999</v>
      </c>
      <c r="AKK30" s="579"/>
      <c r="AKL30" s="580">
        <f>AKK30/AKI30</f>
        <v>0</v>
      </c>
      <c r="AKM30" s="508">
        <v>30599.979599999999</v>
      </c>
      <c r="AKN30" s="508">
        <v>31211.979191999999</v>
      </c>
      <c r="AKO30" s="579"/>
      <c r="AKP30" s="580">
        <f>AKO30/AKM30</f>
        <v>0</v>
      </c>
      <c r="AKQ30" s="508">
        <v>35699.976200000005</v>
      </c>
      <c r="AKR30" s="508">
        <v>36413.975724000004</v>
      </c>
      <c r="AKS30" s="579"/>
      <c r="AKT30" s="580">
        <f>AKS30/AKQ30</f>
        <v>0</v>
      </c>
      <c r="AKU30" s="508">
        <v>40799.972799999996</v>
      </c>
      <c r="AKV30" s="508">
        <v>41615.972256000001</v>
      </c>
      <c r="AKW30" s="579"/>
      <c r="AKX30" s="580">
        <f>AKW30/AKU30</f>
        <v>0</v>
      </c>
      <c r="AKY30" s="508">
        <v>56099.962599999999</v>
      </c>
      <c r="AKZ30" s="508">
        <v>57221.961852</v>
      </c>
      <c r="ALA30" s="579"/>
      <c r="ALB30" s="580">
        <f>ALA30/AKY30</f>
        <v>0</v>
      </c>
      <c r="ALC30" s="494">
        <f>AKA30+AKE30+AKI30+AKM30+AKQ30+AKU30+AKY30</f>
        <v>224399.8504</v>
      </c>
      <c r="ALD30" s="489">
        <f>AKB30+AKF30+AKJ30+AKN30+AKR30+AKV30+AKZ30</f>
        <v>228887.847408</v>
      </c>
      <c r="ALE30" s="670">
        <f>AKC30+AKG30+AKK30+AKO30+AKS30+AKW30+ALA30</f>
        <v>0</v>
      </c>
      <c r="ALF30" s="663">
        <f>ALE30/ALC30</f>
        <v>0</v>
      </c>
      <c r="ALG30" s="508">
        <v>31550.566800000001</v>
      </c>
      <c r="ALH30" s="508">
        <v>32181.578136</v>
      </c>
      <c r="ALI30" s="579"/>
      <c r="ALJ30" s="580">
        <f>ALI30/ALG30</f>
        <v>0</v>
      </c>
      <c r="ALK30" s="508">
        <v>31550.566800000001</v>
      </c>
      <c r="ALL30" s="508">
        <v>32181.578136</v>
      </c>
      <c r="ALM30" s="579"/>
      <c r="ALN30" s="580">
        <f>ALM30/ALK30</f>
        <v>0</v>
      </c>
      <c r="ALO30" s="508">
        <v>31550.566800000001</v>
      </c>
      <c r="ALP30" s="508">
        <v>32181.578136</v>
      </c>
      <c r="ALQ30" s="579"/>
      <c r="ALR30" s="580">
        <f>ALQ30/ALO30</f>
        <v>0</v>
      </c>
      <c r="ALS30" s="508">
        <v>31550.566800000001</v>
      </c>
      <c r="ALT30" s="508">
        <v>32181.578136</v>
      </c>
      <c r="ALU30" s="579"/>
      <c r="ALV30" s="580">
        <f>ALU30/ALS30</f>
        <v>0</v>
      </c>
      <c r="ALW30" s="508">
        <v>36808.994600000005</v>
      </c>
      <c r="ALX30" s="508">
        <v>37545.174492000006</v>
      </c>
      <c r="ALY30" s="579"/>
      <c r="ALZ30" s="580">
        <f>ALY30/ALW30</f>
        <v>0</v>
      </c>
      <c r="AMA30" s="508">
        <v>42067.422400000003</v>
      </c>
      <c r="AMB30" s="508">
        <v>42908.770848000007</v>
      </c>
      <c r="AMC30" s="579"/>
      <c r="AMD30" s="580">
        <f>AMC30/AMA30</f>
        <v>0</v>
      </c>
      <c r="AME30" s="508">
        <v>57842.705800000003</v>
      </c>
      <c r="AMF30" s="508">
        <v>58999.559916000006</v>
      </c>
      <c r="AMG30" s="579"/>
      <c r="AMH30" s="580">
        <f>AMG30/AME30</f>
        <v>0</v>
      </c>
      <c r="AMI30" s="494">
        <f>ALG30+ALK30+ALO30+ALS30+ALW30+AMA30+AME30</f>
        <v>262921.39</v>
      </c>
      <c r="AMJ30" s="489">
        <f>ALH30+ALL30+ALP30+ALT30+ALX30+AMB30+AMF30</f>
        <v>268179.81780000002</v>
      </c>
      <c r="AMK30" s="671">
        <f>ALI30+ALM30+ALQ30+ALU30+ALY30+AMC30+AMG30</f>
        <v>0</v>
      </c>
      <c r="AML30" s="663">
        <f>AMK30/AMI30</f>
        <v>0</v>
      </c>
      <c r="AMM30" s="508">
        <v>27880.9548</v>
      </c>
      <c r="AMN30" s="508">
        <v>28438.573895999998</v>
      </c>
      <c r="AMO30" s="579"/>
      <c r="AMP30" s="580">
        <f>AMO30/AMM30</f>
        <v>0</v>
      </c>
      <c r="AMQ30" s="508">
        <v>27880.9548</v>
      </c>
      <c r="AMR30" s="508">
        <v>28438.573895999998</v>
      </c>
      <c r="AMS30" s="579"/>
      <c r="AMT30" s="580">
        <f>AMS30/AMQ30</f>
        <v>0</v>
      </c>
      <c r="AMU30" s="508">
        <v>27880.9548</v>
      </c>
      <c r="AMV30" s="508">
        <v>28438.573895999998</v>
      </c>
      <c r="AMW30" s="579"/>
      <c r="AMX30" s="580">
        <f>AMW30/AMU30</f>
        <v>0</v>
      </c>
      <c r="AMY30" s="508">
        <v>27880.9548</v>
      </c>
      <c r="AMZ30" s="508">
        <v>28438.573895999998</v>
      </c>
      <c r="ANA30" s="579"/>
      <c r="ANB30" s="580">
        <f>ANA30/AMY30</f>
        <v>0</v>
      </c>
      <c r="ANC30" s="508">
        <v>32527.780600000006</v>
      </c>
      <c r="AND30" s="508">
        <v>33178.336212000002</v>
      </c>
      <c r="ANE30" s="579"/>
      <c r="ANF30" s="580">
        <f>ANE30/ANC30</f>
        <v>0</v>
      </c>
      <c r="ANG30" s="508">
        <v>37174.606400000004</v>
      </c>
      <c r="ANH30" s="508">
        <v>37918.098528000002</v>
      </c>
      <c r="ANI30" s="579"/>
      <c r="ANJ30" s="580">
        <f>ANI30/ANG30</f>
        <v>0</v>
      </c>
      <c r="ANK30" s="508">
        <v>51115.0838</v>
      </c>
      <c r="ANL30" s="508">
        <v>52137.385476000003</v>
      </c>
      <c r="ANM30" s="579"/>
      <c r="ANN30" s="580">
        <f>ANM30/ANK30</f>
        <v>0</v>
      </c>
      <c r="ANO30" s="494">
        <f>AMM30+AMQ30+AMU30+AMY30+ANC30+ANG30+ANK30</f>
        <v>232341.29</v>
      </c>
      <c r="ANP30" s="489">
        <f>AMN30+AMR30+AMV30+AMZ30+AND30+ANH30+ANL30</f>
        <v>236988.1158</v>
      </c>
      <c r="ANQ30" s="671">
        <f>AMO30+AMS30+AMW30+ANA30+ANE30+ANI30+ANM30</f>
        <v>0</v>
      </c>
      <c r="ANR30" s="663">
        <f>ANQ30/ANO30</f>
        <v>0</v>
      </c>
      <c r="ANS30" s="508">
        <f>'Proy 2022 vs 2019'!GU29*ANV$4</f>
        <v>25713.571199999998</v>
      </c>
      <c r="ANT30" s="508">
        <f>'Proy 2022 vs 2019'!GV29*ANV$4</f>
        <v>25199.299776</v>
      </c>
      <c r="ANU30" s="579"/>
      <c r="ANV30" s="580">
        <f>ANU30/ANS30</f>
        <v>0</v>
      </c>
      <c r="ANW30" s="508">
        <f>'Proy 2022 vs 2019'!GU29*ANZ$4</f>
        <v>25713.571199999998</v>
      </c>
      <c r="ANX30" s="508">
        <f>'Proy 2022 vs 2019'!GV29*ANZ$4</f>
        <v>25199.299776</v>
      </c>
      <c r="ANY30" s="579"/>
      <c r="ANZ30" s="580">
        <f>ANY30/ANW30</f>
        <v>0</v>
      </c>
      <c r="AOA30" s="508">
        <f>'Proy 2022 vs 2019'!GU29*AOD$4</f>
        <v>25713.571199999998</v>
      </c>
      <c r="AOB30" s="508">
        <f>'Proy 2022 vs 2019'!GV29*AOD$4</f>
        <v>25199.299776</v>
      </c>
      <c r="AOC30" s="579"/>
      <c r="AOD30" s="580">
        <f>AOC30/AOA30</f>
        <v>0</v>
      </c>
      <c r="AOE30" s="508">
        <f>'Proy 2022 vs 2019'!GU29*AOH$4</f>
        <v>25713.571199999998</v>
      </c>
      <c r="AOF30" s="508">
        <f>'Proy 2022 vs 2019'!GV29*AOH$4</f>
        <v>25199.299776</v>
      </c>
      <c r="AOG30" s="579"/>
      <c r="AOH30" s="580">
        <f>AOG30/AOE30</f>
        <v>0</v>
      </c>
      <c r="AOI30" s="508">
        <f>'Proy 2022 vs 2019'!GU29*AOL$4</f>
        <v>29999.166400000006</v>
      </c>
      <c r="AOJ30" s="508">
        <f>'Proy 2022 vs 2019'!GV29*AOL$4</f>
        <v>29399.183072000003</v>
      </c>
      <c r="AOK30" s="579"/>
      <c r="AOL30" s="580">
        <f>AOK30/AOI30</f>
        <v>0</v>
      </c>
      <c r="AOM30" s="508">
        <f>'Proy 2022 vs 2019'!GU29*AOP$4</f>
        <v>34284.761600000005</v>
      </c>
      <c r="AON30" s="508">
        <f>'Proy 2022 vs 2019'!GV29*AOP$4</f>
        <v>33599.066368</v>
      </c>
      <c r="AOO30" s="579"/>
      <c r="AOP30" s="580">
        <f>AOO30/AOM30</f>
        <v>0</v>
      </c>
      <c r="AOQ30" s="508">
        <f>'Proy 2022 vs 2019'!GU29*AOT$4</f>
        <v>47141.547200000001</v>
      </c>
      <c r="AOR30" s="508">
        <f>'Proy 2022 vs 2019'!GV29*AOT$4</f>
        <v>46198.716256</v>
      </c>
      <c r="AOS30" s="579"/>
      <c r="AOT30" s="580">
        <f>AOS30/AOQ30</f>
        <v>0</v>
      </c>
      <c r="AOU30" s="494">
        <f>ANS30+ANW30+AOA30+AOE30+AOI30+AOM30+AOQ30</f>
        <v>214279.76</v>
      </c>
      <c r="AOV30" s="489">
        <f>ANT30+ANX30+AOB30+AOF30+AOJ30+AON30+AOR30</f>
        <v>209994.16479999997</v>
      </c>
      <c r="AOW30" s="662">
        <f>ANU30+ANY30+AOC30+AOG30+AOK30+AOO30+AOS30</f>
        <v>0</v>
      </c>
      <c r="AOX30" s="663">
        <f>AOW30/AOU30</f>
        <v>0</v>
      </c>
      <c r="AOY30" s="508">
        <f>'Proy 2022 vs 2019'!HE29*APB$4</f>
        <v>24939</v>
      </c>
      <c r="AOZ30" s="508">
        <f>'Proy 2022 vs 2019'!HF29*APB$4</f>
        <v>24440.219999999998</v>
      </c>
      <c r="APA30" s="613"/>
      <c r="APB30" s="580">
        <f>APA30/AOY30</f>
        <v>0</v>
      </c>
      <c r="APC30" s="508">
        <f>'Proy 2022 vs 2019'!HE29*APF$4</f>
        <v>24939</v>
      </c>
      <c r="APD30" s="508">
        <f>'Proy 2022 vs 2019'!HF29*APF$4</f>
        <v>24440.219999999998</v>
      </c>
      <c r="APE30" s="613"/>
      <c r="APF30" s="580">
        <f>APE30/APC30</f>
        <v>0</v>
      </c>
      <c r="APG30" s="508">
        <f>'Proy 2022 vs 2019'!HE29*APJ$4</f>
        <v>24939</v>
      </c>
      <c r="APH30" s="508">
        <f>'Proy 2022 vs 2019'!HF29*APJ$4</f>
        <v>24440.219999999998</v>
      </c>
      <c r="API30" s="613"/>
      <c r="APJ30" s="580">
        <f>API30/APG30</f>
        <v>0</v>
      </c>
      <c r="APK30" s="508">
        <f>'Proy 2022 vs 2019'!HE29*APN$4</f>
        <v>24939</v>
      </c>
      <c r="APL30" s="508">
        <f>'Proy 2022 vs 2019'!HF29*APN$4</f>
        <v>24440.219999999998</v>
      </c>
      <c r="APM30" s="613"/>
      <c r="APN30" s="580">
        <f>APM30/APK30</f>
        <v>0</v>
      </c>
      <c r="APO30" s="508">
        <f>'Proy 2022 vs 2019'!HE29*APR$4</f>
        <v>29095.500000000004</v>
      </c>
      <c r="APP30" s="508">
        <f>'Proy 2022 vs 2019'!HF29*APR$4</f>
        <v>28513.590000000004</v>
      </c>
      <c r="APQ30" s="613"/>
      <c r="APR30" s="580">
        <f>APQ30/APO30</f>
        <v>0</v>
      </c>
      <c r="APS30" s="508">
        <f>'Proy 2022 vs 2019'!HE29*APV$4</f>
        <v>33252</v>
      </c>
      <c r="APT30" s="508">
        <f>'Proy 2022 vs 2019'!HF29*APV$4</f>
        <v>32586.959999999999</v>
      </c>
      <c r="APU30" s="613"/>
      <c r="APV30" s="580">
        <f>APU30/APS30</f>
        <v>0</v>
      </c>
      <c r="APW30" s="508">
        <f>'Proy 2022 vs 2019'!HE29*APZ$4</f>
        <v>45721.5</v>
      </c>
      <c r="APX30" s="508">
        <f>'Proy 2022 vs 2019'!HF29*APZ$4</f>
        <v>44807.07</v>
      </c>
      <c r="APY30" s="613"/>
      <c r="APZ30" s="580">
        <f>APY30/APW30</f>
        <v>0</v>
      </c>
      <c r="AQA30" s="494">
        <f>AOY30+APC30+APG30+APK30+APO30+APS30+APW30</f>
        <v>207825</v>
      </c>
      <c r="AQB30" s="489">
        <f>AOZ30+APD30+APH30+APL30+APP30+APT30+APX30</f>
        <v>203668.5</v>
      </c>
      <c r="AQC30" s="607">
        <f>APA30+APE30+API30+APM30+APQ30+APU30+APY30</f>
        <v>0</v>
      </c>
      <c r="AQD30" s="590">
        <f>AQC30/AQA30</f>
        <v>0</v>
      </c>
      <c r="AQE30" s="508">
        <f>'Proy 2022 vs 2019'!HJ29*AQH$4</f>
        <v>25536.4872</v>
      </c>
      <c r="AQF30" s="508">
        <f>'Proy 2022 vs 2019'!HK29*AQH$4</f>
        <v>25025.757455999996</v>
      </c>
      <c r="AQG30" s="579"/>
      <c r="AQH30" s="580">
        <f>AQG30/AQE30</f>
        <v>0</v>
      </c>
      <c r="AQI30" s="508">
        <f>'Proy 2022 vs 2019'!HJ29*AQL$4</f>
        <v>25536.4872</v>
      </c>
      <c r="AQJ30" s="508">
        <f>'Proy 2022 vs 2019'!HK29*AQL$4</f>
        <v>25025.757455999996</v>
      </c>
      <c r="AQK30" s="579"/>
      <c r="AQL30" s="580">
        <f>AQK30/AQI30</f>
        <v>0</v>
      </c>
      <c r="AQM30" s="508">
        <f>'Proy 2022 vs 2019'!HJ29*AQP$4</f>
        <v>25536.4872</v>
      </c>
      <c r="AQN30" s="508">
        <f>'Proy 2022 vs 2019'!HK29*AQP$4</f>
        <v>25025.757455999996</v>
      </c>
      <c r="AQO30" s="579"/>
      <c r="AQP30" s="580">
        <f>AQO30/AQM30</f>
        <v>0</v>
      </c>
      <c r="AQQ30" s="508">
        <f>'Proy 2022 vs 2019'!HJ29*AQT$4</f>
        <v>25536.4872</v>
      </c>
      <c r="AQR30" s="508">
        <f>'Proy 2022 vs 2019'!HK29*AQT$4</f>
        <v>25025.757455999996</v>
      </c>
      <c r="AQS30" s="579"/>
      <c r="AQT30" s="580">
        <f>AQS30/AQQ30</f>
        <v>0</v>
      </c>
      <c r="AQU30" s="508">
        <f>'Proy 2022 vs 2019'!HJ29*AQX$4</f>
        <v>29792.568400000004</v>
      </c>
      <c r="AQV30" s="508">
        <f>'Proy 2022 vs 2019'!HK29*AQX$4</f>
        <v>29196.717032</v>
      </c>
      <c r="AQW30" s="579"/>
      <c r="AQX30" s="580">
        <f>AQW30/AQU30</f>
        <v>0</v>
      </c>
      <c r="AQY30" s="508">
        <f>'Proy 2022 vs 2019'!HJ29*ARB$4</f>
        <v>34048.649599999997</v>
      </c>
      <c r="AQZ30" s="508">
        <f>'Proy 2022 vs 2019'!HK29*ARB$4</f>
        <v>33367.676607999994</v>
      </c>
      <c r="ARA30" s="579"/>
      <c r="ARB30" s="580">
        <f>ARA30/AQY30</f>
        <v>0</v>
      </c>
      <c r="ARC30" s="508">
        <f>'Proy 2022 vs 2019'!HJ29*ARF$4</f>
        <v>46816.893199999999</v>
      </c>
      <c r="ARD30" s="508">
        <f>'Proy 2022 vs 2019'!HK29*ARF$4</f>
        <v>45880.555335999998</v>
      </c>
      <c r="ARE30" s="579"/>
      <c r="ARF30" s="580">
        <f>ARE30/ARC30</f>
        <v>0</v>
      </c>
      <c r="ARG30" s="494">
        <f>AQE30+AQI30+AQM30+AQQ30+AQU30+AQY30+ARC30</f>
        <v>212804.06</v>
      </c>
      <c r="ARH30" s="489">
        <f>AQF30+AQJ30+AQN30+AQR30+AQV30+AQZ30+ARD30</f>
        <v>208547.97879999998</v>
      </c>
      <c r="ARI30" s="608">
        <f>AQG30+AQK30+AQO30+AQS30+AQW30+ARA30+ARE30</f>
        <v>0</v>
      </c>
      <c r="ARJ30" s="590">
        <f>ARI30/ARG30</f>
        <v>0</v>
      </c>
      <c r="ARK30" s="508">
        <f>'Proy 2022 vs 2019'!HO29*ARN$4</f>
        <v>25243.641599999999</v>
      </c>
      <c r="ARL30" s="508">
        <f>'Proy 2022 vs 2019'!HP29*ARN$4</f>
        <v>24738.768767999998</v>
      </c>
      <c r="ARM30" s="579"/>
      <c r="ARN30" s="580">
        <f>ARM30/ARK30</f>
        <v>0</v>
      </c>
      <c r="ARO30" s="508">
        <f>'Proy 2022 vs 2019'!HO29*ARR$4</f>
        <v>25243.641599999999</v>
      </c>
      <c r="ARP30" s="508">
        <f>'Proy 2022 vs 2019'!HP29*ARR$4</f>
        <v>24738.768767999998</v>
      </c>
      <c r="ARQ30" s="579"/>
      <c r="ARR30" s="580">
        <f>ARQ30/ARO30</f>
        <v>0</v>
      </c>
      <c r="ARS30" s="508">
        <f>'Proy 2022 vs 2019'!HO29*ARV$4</f>
        <v>25243.641599999999</v>
      </c>
      <c r="ART30" s="508">
        <f>'Proy 2022 vs 2019'!HP29*ARV$4</f>
        <v>24738.768767999998</v>
      </c>
      <c r="ARU30" s="579"/>
      <c r="ARV30" s="580">
        <f>ARU30/ARS30</f>
        <v>0</v>
      </c>
      <c r="ARW30" s="508">
        <f>'Proy 2022 vs 2019'!HO29*ARZ$4</f>
        <v>25243.641599999999</v>
      </c>
      <c r="ARX30" s="508">
        <f>'Proy 2022 vs 2019'!HP29*ARZ$4</f>
        <v>24738.768767999998</v>
      </c>
      <c r="ARY30" s="579"/>
      <c r="ARZ30" s="580">
        <f>ARY30/ARW30</f>
        <v>0</v>
      </c>
      <c r="ASA30" s="508">
        <f>'Proy 2022 vs 2019'!HO29*ASD$4</f>
        <v>29450.915200000003</v>
      </c>
      <c r="ASB30" s="508">
        <f>'Proy 2022 vs 2019'!HP29*ASD$4</f>
        <v>28861.896895999998</v>
      </c>
      <c r="ASC30" s="579"/>
      <c r="ASD30" s="580">
        <f>ASC30/ASA30</f>
        <v>0</v>
      </c>
      <c r="ASE30" s="508">
        <f>'Proy 2022 vs 2019'!HO29*ASH$4</f>
        <v>33658.188799999996</v>
      </c>
      <c r="ASF30" s="508">
        <f>'Proy 2022 vs 2019'!HP29*ASH$4</f>
        <v>32985.025023999995</v>
      </c>
      <c r="ASG30" s="579"/>
      <c r="ASH30" s="580">
        <f>ASG30/ASE30</f>
        <v>0</v>
      </c>
      <c r="ASI30" s="508">
        <f>'Proy 2022 vs 2019'!HO29*ASL$4</f>
        <v>46280.009599999998</v>
      </c>
      <c r="ASJ30" s="508">
        <f>'Proy 2022 vs 2019'!HP29*ASL$4</f>
        <v>45354.409407999992</v>
      </c>
      <c r="ASK30" s="579"/>
      <c r="ASL30" s="580">
        <f>ASK30/ASI30</f>
        <v>0</v>
      </c>
      <c r="ASM30" s="494">
        <f>ARK30+ARO30+ARS30+ARW30+ASA30+ASE30+ASI30</f>
        <v>210363.68</v>
      </c>
      <c r="ASN30" s="489">
        <f>ARL30+ARP30+ART30+ARX30+ASB30+ASF30+ASJ30</f>
        <v>206156.40639999998</v>
      </c>
      <c r="ASO30" s="608">
        <f>ARM30+ARQ30+ARU30+ARY30+ASC30+ASG30+ASK30</f>
        <v>0</v>
      </c>
      <c r="ASP30" s="590">
        <f>ASO30/ASM30</f>
        <v>0</v>
      </c>
      <c r="ASQ30" s="508">
        <f>'Proy 2022 vs 2019'!HT29*AST$4</f>
        <v>27337.0272</v>
      </c>
      <c r="ASR30" s="508">
        <f>'Proy 2022 vs 2019'!HU29*AST$4</f>
        <v>26790.286655999997</v>
      </c>
      <c r="ASS30" s="579"/>
      <c r="AST30" s="580">
        <f>ASS30/ASQ30</f>
        <v>0</v>
      </c>
      <c r="ASU30" s="508">
        <f>'Proy 2022 vs 2019'!HT29*ASX$4</f>
        <v>27337.0272</v>
      </c>
      <c r="ASV30" s="508">
        <f>'Proy 2022 vs 2019'!HU29*ASX$4</f>
        <v>26790.286655999997</v>
      </c>
      <c r="ASW30" s="579"/>
      <c r="ASX30" s="580">
        <f>ASW30/ASU30</f>
        <v>0</v>
      </c>
      <c r="ASY30" s="508">
        <f>'Proy 2022 vs 2019'!HT29*ATB$4</f>
        <v>27337.0272</v>
      </c>
      <c r="ASZ30" s="508">
        <f>'Proy 2022 vs 2019'!HU29*ATB$4</f>
        <v>26790.286655999997</v>
      </c>
      <c r="ATA30" s="579"/>
      <c r="ATB30" s="580">
        <f>ATA30/ASY30</f>
        <v>0</v>
      </c>
      <c r="ATC30" s="508">
        <f>'Proy 2022 vs 2019'!HT29*ATF$4</f>
        <v>27337.0272</v>
      </c>
      <c r="ATD30" s="508">
        <f>'Proy 2022 vs 2019'!HU29*ATF$4</f>
        <v>26790.286655999997</v>
      </c>
      <c r="ATE30" s="579"/>
      <c r="ATF30" s="580">
        <f>ATE30/ATC30</f>
        <v>0</v>
      </c>
      <c r="ATG30" s="508">
        <f>'Proy 2022 vs 2019'!HT29*ATJ$4</f>
        <v>31893.198400000001</v>
      </c>
      <c r="ATH30" s="508">
        <f>'Proy 2022 vs 2019'!HU29*ATJ$4</f>
        <v>31255.334432</v>
      </c>
      <c r="ATI30" s="579"/>
      <c r="ATJ30" s="580">
        <f>ATI30/ATG30</f>
        <v>0</v>
      </c>
      <c r="ATK30" s="508">
        <f>'Proy 2022 vs 2019'!HT29*ATN$4</f>
        <v>36449.369599999998</v>
      </c>
      <c r="ATL30" s="508">
        <f>'Proy 2022 vs 2019'!HU29*ATN$4</f>
        <v>35720.382207999995</v>
      </c>
      <c r="ATM30" s="579"/>
      <c r="ATN30" s="580">
        <f>ATM30/ATK30</f>
        <v>0</v>
      </c>
      <c r="ATO30" s="508">
        <f>'Proy 2022 vs 2019'!HT29*ATR$4</f>
        <v>50117.883199999997</v>
      </c>
      <c r="ATP30" s="508">
        <f>'Proy 2022 vs 2019'!HU29*ATR$4</f>
        <v>49115.525535999994</v>
      </c>
      <c r="ATQ30" s="579"/>
      <c r="ATR30" s="580">
        <f>ATQ30/ATO30</f>
        <v>0</v>
      </c>
      <c r="ATS30" s="494">
        <f>ASQ30+ASU30+ASY30+ATC30+ATG30+ATK30+ATO30</f>
        <v>227808.56</v>
      </c>
      <c r="ATT30" s="489">
        <f>ASR30+ASV30+ASZ30+ATD30+ATH30+ATL30+ATP30</f>
        <v>223252.38879999999</v>
      </c>
      <c r="ATU30" s="589">
        <f>ASS30+ASW30+ATA30+ATE30+ATI30+ATM30+ATQ30</f>
        <v>0</v>
      </c>
      <c r="ATV30" s="590">
        <f>ATU30/ATS30</f>
        <v>0</v>
      </c>
      <c r="ATW30" s="508">
        <f>'Proy 2022 vs 2019'!HY29*ATZ$4</f>
        <v>27572.9604</v>
      </c>
      <c r="ATX30" s="508">
        <f>'Proy 2022 vs 2019'!HZ29*ATZ$4</f>
        <v>27021.501192</v>
      </c>
      <c r="ATY30" s="579"/>
      <c r="ATZ30" s="580">
        <f>ATY30/ATW30</f>
        <v>0</v>
      </c>
      <c r="AUA30" s="508">
        <f>'Proy 2022 vs 2019'!HY29*AUD$4</f>
        <v>27572.9604</v>
      </c>
      <c r="AUB30" s="508">
        <f>'Proy 2022 vs 2019'!HZ29*AUD$4</f>
        <v>27021.501192</v>
      </c>
      <c r="AUC30" s="579"/>
      <c r="AUD30" s="580">
        <f>AUC30/AUA30</f>
        <v>0</v>
      </c>
      <c r="AUE30" s="508">
        <f>'Proy 2022 vs 2019'!HY29*AUH$4</f>
        <v>27572.9604</v>
      </c>
      <c r="AUF30" s="508">
        <f>'Proy 2022 vs 2019'!HZ29*AUH$4</f>
        <v>27021.501192</v>
      </c>
      <c r="AUG30" s="579"/>
      <c r="AUH30" s="580">
        <f>AUG30/AUE30</f>
        <v>0</v>
      </c>
      <c r="AUI30" s="508">
        <f>'Proy 2022 vs 2019'!HY29*AUL$4</f>
        <v>27572.9604</v>
      </c>
      <c r="AUJ30" s="508">
        <f>'Proy 2022 vs 2019'!HZ29*AUL$4</f>
        <v>27021.501192</v>
      </c>
      <c r="AUK30" s="579"/>
      <c r="AUL30" s="580">
        <f>AUK30/AUI30</f>
        <v>0</v>
      </c>
      <c r="AUM30" s="508">
        <f>'Proy 2022 vs 2019'!HY29*AUP$4</f>
        <v>32168.453800000007</v>
      </c>
      <c r="AUN30" s="508">
        <f>'Proy 2022 vs 2019'!HZ29*AUP$4</f>
        <v>31525.084724000004</v>
      </c>
      <c r="AUO30" s="579"/>
      <c r="AUP30" s="580">
        <f>AUO30/AUM30</f>
        <v>0</v>
      </c>
      <c r="AUQ30" s="508">
        <f>'Proy 2022 vs 2019'!HY29*AUT$4</f>
        <v>36763.947200000002</v>
      </c>
      <c r="AUR30" s="508">
        <f>'Proy 2022 vs 2019'!HZ29*AUT$4</f>
        <v>36028.668256000004</v>
      </c>
      <c r="AUS30" s="579"/>
      <c r="AUT30" s="580">
        <f>AUS30/AUQ30</f>
        <v>0</v>
      </c>
      <c r="AUU30" s="508">
        <f>'Proy 2022 vs 2019'!HY29*AUX$4</f>
        <v>50550.4274</v>
      </c>
      <c r="AUV30" s="508">
        <f>'Proy 2022 vs 2019'!HZ29*AUX$4</f>
        <v>49539.418852000003</v>
      </c>
      <c r="AUW30" s="579"/>
      <c r="AUX30" s="580">
        <f>AUW30/AUU30</f>
        <v>0</v>
      </c>
      <c r="AUY30" s="494">
        <f>ATW30+AUA30+AUE30+AUI30+AUM30+AUQ30+AUU30</f>
        <v>229774.66999999998</v>
      </c>
      <c r="AUZ30" s="489">
        <f>ATX30+AUB30+AUF30+AUJ30+AUN30+AUR30+AUV30</f>
        <v>225179.17660000001</v>
      </c>
      <c r="AVA30" s="589">
        <f>ATY30+AUC30+AUG30+AUK30+AUO30+AUS30+AUW30</f>
        <v>0</v>
      </c>
      <c r="AVB30" s="590">
        <f>AVA30/AUY30</f>
        <v>0</v>
      </c>
      <c r="AVC30" s="508">
        <f>'Proy 2022 vs 2019'!IH29*AVF$4</f>
        <v>25578.477600000002</v>
      </c>
      <c r="AVD30" s="508">
        <f>'Proy 2022 vs 2019'!II29*AVF$4</f>
        <v>25834.262375999999</v>
      </c>
      <c r="AVE30" s="613"/>
      <c r="AVF30" s="580">
        <f>AVE30/AVC30</f>
        <v>0</v>
      </c>
      <c r="AVG30" s="508">
        <f>'Proy 2022 vs 2019'!IH29*AVJ$4</f>
        <v>25578.477600000002</v>
      </c>
      <c r="AVH30" s="508">
        <f>'Proy 2022 vs 2019'!II29*AVJ$4</f>
        <v>25834.262375999999</v>
      </c>
      <c r="AVI30" s="579"/>
      <c r="AVJ30" s="580">
        <f>AVI30/AVG30</f>
        <v>0</v>
      </c>
      <c r="AVK30" s="508">
        <f>'Proy 2022 vs 2019'!IH29*AVN$4</f>
        <v>25578.477600000002</v>
      </c>
      <c r="AVL30" s="508">
        <f>'Proy 2022 vs 2019'!II29*AVN$4</f>
        <v>25834.262375999999</v>
      </c>
      <c r="AVM30" s="579"/>
      <c r="AVN30" s="580">
        <f>AVM30/AVK30</f>
        <v>0</v>
      </c>
      <c r="AVO30" s="508">
        <f>'Proy 2022 vs 2019'!IH29*AVR$4</f>
        <v>25578.477600000002</v>
      </c>
      <c r="AVP30" s="508">
        <f>'Proy 2022 vs 2019'!II29*AVR$4</f>
        <v>25834.262375999999</v>
      </c>
      <c r="AVQ30" s="579"/>
      <c r="AVR30" s="580">
        <f>AVQ30/AVO30</f>
        <v>0</v>
      </c>
      <c r="AVS30" s="508">
        <f>'Proy 2022 vs 2019'!IH29*AVV$4</f>
        <v>29841.557200000003</v>
      </c>
      <c r="AVT30" s="508">
        <f>'Proy 2022 vs 2019'!II29*AVV$4</f>
        <v>30139.972772000005</v>
      </c>
      <c r="AVU30" s="579"/>
      <c r="AVV30" s="580">
        <f>AVU30/AVS30</f>
        <v>0</v>
      </c>
      <c r="AVW30" s="508">
        <f>'Proy 2022 vs 2019'!IH29*AVZ$4</f>
        <v>34104.6368</v>
      </c>
      <c r="AVX30" s="508">
        <f>'Proy 2022 vs 2019'!II29*AVZ$4</f>
        <v>34445.683168000003</v>
      </c>
      <c r="AVY30" s="579"/>
      <c r="AVZ30" s="580">
        <f>AVY30/AVW30</f>
        <v>0</v>
      </c>
      <c r="AWA30" s="508">
        <f>'Proy 2022 vs 2019'!IH29*AWD$4</f>
        <v>46893.875599999999</v>
      </c>
      <c r="AWB30" s="508">
        <f>'Proy 2022 vs 2019'!II29*AWD$4</f>
        <v>47362.814356000003</v>
      </c>
      <c r="AWC30" s="579"/>
      <c r="AWD30" s="580">
        <f>AWC30/AWA30</f>
        <v>0</v>
      </c>
      <c r="AWE30" s="494">
        <f>AVC30+AVG30+AVK30+AVO30+AVS30+AVW30+AWA30</f>
        <v>213153.98</v>
      </c>
      <c r="AWF30" s="489">
        <f>AVD30+AVH30+AVL30+AVP30+AVT30+AVX30+AWB30</f>
        <v>215285.51980000001</v>
      </c>
      <c r="AWG30" s="670">
        <f>AVE30+AVI30+AVM30+AVQ30+AVU30+AVY30+AWC30</f>
        <v>0</v>
      </c>
      <c r="AWH30" s="663">
        <f>AWG30/AWE30</f>
        <v>0</v>
      </c>
      <c r="AWI30" s="508">
        <f>'Proy 2022 vs 2019'!IM29*AWL$4</f>
        <v>26913.950400000002</v>
      </c>
      <c r="AWJ30" s="508">
        <f>'Proy 2022 vs 2019'!IN29*AWL$4</f>
        <v>27183.089904</v>
      </c>
      <c r="AWK30" s="579"/>
      <c r="AWL30" s="580">
        <f>AWK30/AWI30</f>
        <v>0</v>
      </c>
      <c r="AWM30" s="508">
        <f>'Proy 2022 vs 2019'!IM29*AWP$4</f>
        <v>26913.950400000002</v>
      </c>
      <c r="AWN30" s="508">
        <f>'Proy 2022 vs 2019'!IN29*AWP$4</f>
        <v>27183.089904</v>
      </c>
      <c r="AWO30" s="579"/>
      <c r="AWP30" s="580">
        <f>AWO30/AWM30</f>
        <v>0</v>
      </c>
      <c r="AWQ30" s="508">
        <f>'Proy 2022 vs 2019'!IM29*AWT$4</f>
        <v>26913.950400000002</v>
      </c>
      <c r="AWR30" s="508">
        <f>'Proy 2022 vs 2019'!IN29*AWT$4</f>
        <v>27183.089904</v>
      </c>
      <c r="AWS30" s="579"/>
      <c r="AWT30" s="580">
        <f>AWS30/AWQ30</f>
        <v>0</v>
      </c>
      <c r="AWU30" s="508">
        <f>'Proy 2022 vs 2019'!IM29*AWX$4</f>
        <v>26913.950400000002</v>
      </c>
      <c r="AWV30" s="508">
        <f>'Proy 2022 vs 2019'!IN29*AWX$4</f>
        <v>27183.089904</v>
      </c>
      <c r="AWW30" s="579"/>
      <c r="AWX30" s="580">
        <f>AWW30/AWU30</f>
        <v>0</v>
      </c>
      <c r="AWY30" s="508">
        <f>'Proy 2022 vs 2019'!IM29*AXB$4</f>
        <v>31399.608800000005</v>
      </c>
      <c r="AWZ30" s="508">
        <f>'Proy 2022 vs 2019'!IN29*AXB$4</f>
        <v>31713.604888000005</v>
      </c>
      <c r="AXA30" s="579"/>
      <c r="AXB30" s="580">
        <f>AXA30/AWY30</f>
        <v>0</v>
      </c>
      <c r="AXC30" s="508">
        <f>'Proy 2022 vs 2019'!IM29*AXF$4</f>
        <v>35885.267200000002</v>
      </c>
      <c r="AXD30" s="508">
        <f>'Proy 2022 vs 2019'!IN29*AXF$4</f>
        <v>36244.119872000003</v>
      </c>
      <c r="AXE30" s="579"/>
      <c r="AXF30" s="580">
        <f>AXE30/AXC30</f>
        <v>0</v>
      </c>
      <c r="AXG30" s="508">
        <f>'Proy 2022 vs 2019'!IM29*AXJ$4</f>
        <v>49342.242400000003</v>
      </c>
      <c r="AXH30" s="508">
        <f>'Proy 2022 vs 2019'!IN29*AXJ$4</f>
        <v>49835.664824000007</v>
      </c>
      <c r="AXI30" s="579"/>
      <c r="AXJ30" s="580">
        <f>AXI30/AXG30</f>
        <v>0</v>
      </c>
      <c r="AXK30" s="494">
        <f>AWI30+AWM30+AWQ30+AWU30+AWY30+AXC30+AXG30</f>
        <v>224282.92000000004</v>
      </c>
      <c r="AXL30" s="489">
        <f>AWJ30+AWN30+AWR30+AWV30+AWZ30+AXD30+AXH30</f>
        <v>226525.74920000002</v>
      </c>
      <c r="AXM30" s="671">
        <f>AWK30+AWO30+AWS30+AWW30+AXA30+AXE30+AXI30</f>
        <v>0</v>
      </c>
      <c r="AXN30" s="663">
        <f>AXM30/AXK30</f>
        <v>0</v>
      </c>
      <c r="AXO30" s="508">
        <f>'Proy 2022 vs 2019'!IR29*AXR$4</f>
        <v>23768.162399999997</v>
      </c>
      <c r="AXP30" s="508">
        <f>'Proy 2022 vs 2019'!IS29*AXR$4</f>
        <v>24005.844023999998</v>
      </c>
      <c r="AXQ30" s="579"/>
      <c r="AXR30" s="580">
        <f>AXQ30/AXO30</f>
        <v>0</v>
      </c>
      <c r="AXS30" s="508">
        <f>'Proy 2022 vs 2019'!IR29*AXV$4</f>
        <v>23768.162399999997</v>
      </c>
      <c r="AXT30" s="508">
        <f>'Proy 2022 vs 2019'!IS29*AXV$4</f>
        <v>24005.844023999998</v>
      </c>
      <c r="AXU30" s="579"/>
      <c r="AXV30" s="580">
        <f>AXU30/AXS30</f>
        <v>0</v>
      </c>
      <c r="AXW30" s="508">
        <f>'Proy 2022 vs 2019'!IR29*AXZ$4</f>
        <v>23768.162399999997</v>
      </c>
      <c r="AXX30" s="508">
        <f>'Proy 2022 vs 2019'!IS29*AXZ$4</f>
        <v>24005.844023999998</v>
      </c>
      <c r="AXY30" s="579"/>
      <c r="AXZ30" s="580">
        <f>AXY30/AXW30</f>
        <v>0</v>
      </c>
      <c r="AYA30" s="508">
        <f>'Proy 2022 vs 2019'!IR29*AYD$4</f>
        <v>23768.162399999997</v>
      </c>
      <c r="AYB30" s="508">
        <f>'Proy 2022 vs 2019'!IS29*AYD$4</f>
        <v>24005.844023999998</v>
      </c>
      <c r="AYC30" s="579"/>
      <c r="AYD30" s="580">
        <f>AYC30/AYA30</f>
        <v>0</v>
      </c>
      <c r="AYE30" s="508">
        <f>'Proy 2022 vs 2019'!IR29*AYH$4</f>
        <v>27729.522800000002</v>
      </c>
      <c r="AYF30" s="508">
        <f>'Proy 2022 vs 2019'!IS29*AYH$4</f>
        <v>28006.818028000002</v>
      </c>
      <c r="AYG30" s="579"/>
      <c r="AYH30" s="580">
        <f>AYG30/AYE30</f>
        <v>0</v>
      </c>
      <c r="AYI30" s="508">
        <f>'Proy 2022 vs 2019'!IR29*AYL$4</f>
        <v>31690.8832</v>
      </c>
      <c r="AYJ30" s="508">
        <f>'Proy 2022 vs 2019'!IS29*AYL$4</f>
        <v>32007.792032000001</v>
      </c>
      <c r="AYK30" s="579"/>
      <c r="AYL30" s="580">
        <f>AYK30/AYI30</f>
        <v>0</v>
      </c>
      <c r="AYM30" s="508">
        <f>'Proy 2022 vs 2019'!IR29*AYP$4</f>
        <v>43574.964399999997</v>
      </c>
      <c r="AYN30" s="508">
        <f>'Proy 2022 vs 2019'!IS29*AYP$4</f>
        <v>44010.714044</v>
      </c>
      <c r="AYO30" s="579"/>
      <c r="AYP30" s="580">
        <f>AYO30/AYM30</f>
        <v>0</v>
      </c>
      <c r="AYQ30" s="494">
        <f>AXO30+AXS30+AXW30+AYA30+AYE30+AYI30+AYM30</f>
        <v>198068.02</v>
      </c>
      <c r="AYR30" s="489">
        <f>AXP30+AXT30+AXX30+AYB30+AYF30+AYJ30+AYN30</f>
        <v>200048.70019999999</v>
      </c>
      <c r="AYS30" s="671">
        <f>AXQ30+AXU30+AXY30+AYC30+AYG30+AYK30+AYO30</f>
        <v>0</v>
      </c>
      <c r="AYT30" s="663">
        <f>AYS30/AYQ30</f>
        <v>0</v>
      </c>
      <c r="AYU30" s="508">
        <f>'Proy 2022 vs 2019'!IW29*AYX$4</f>
        <v>26032.623599999999</v>
      </c>
      <c r="AYV30" s="508">
        <f>'Proy 2022 vs 2019'!IX29*AYX$4</f>
        <v>26292.949836</v>
      </c>
      <c r="AYW30" s="579"/>
      <c r="AYX30" s="580">
        <f>AYW30/AYU30</f>
        <v>0</v>
      </c>
      <c r="AYY30" s="508">
        <f>'Proy 2022 vs 2019'!IW29*AZB$4</f>
        <v>26032.623599999999</v>
      </c>
      <c r="AYZ30" s="508">
        <f>'Proy 2022 vs 2019'!IX29*AZB$4</f>
        <v>26292.949836</v>
      </c>
      <c r="AZA30" s="579"/>
      <c r="AZB30" s="580">
        <f>AZA30/AYY30</f>
        <v>0</v>
      </c>
      <c r="AZC30" s="508">
        <f>'Proy 2022 vs 2019'!IW29*AZF$4</f>
        <v>26032.623599999999</v>
      </c>
      <c r="AZD30" s="508">
        <f>'Proy 2022 vs 2019'!IX29*AZF$4</f>
        <v>26292.949836</v>
      </c>
      <c r="AZE30" s="579"/>
      <c r="AZF30" s="580">
        <f>AZE30/AZC30</f>
        <v>0</v>
      </c>
      <c r="AZG30" s="508">
        <f>'Proy 2022 vs 2019'!IW29*AZJ$4</f>
        <v>26032.623599999999</v>
      </c>
      <c r="AZH30" s="508">
        <f>'Proy 2022 vs 2019'!IX29*AZJ$4</f>
        <v>26292.949836</v>
      </c>
      <c r="AZI30" s="579"/>
      <c r="AZJ30" s="580">
        <f>AZI30/AZG30</f>
        <v>0</v>
      </c>
      <c r="AZK30" s="508">
        <f>'Proy 2022 vs 2019'!IW29*AZN$4</f>
        <v>30371.394200000002</v>
      </c>
      <c r="AZL30" s="508">
        <f>'Proy 2022 vs 2019'!IX29*AZN$4</f>
        <v>30675.108142000001</v>
      </c>
      <c r="AZM30" s="579"/>
      <c r="AZN30" s="580">
        <f>AZM30/AZK30</f>
        <v>0</v>
      </c>
      <c r="AZO30" s="508">
        <f>'Proy 2022 vs 2019'!IW29*AZR$4</f>
        <v>34710.164799999999</v>
      </c>
      <c r="AZP30" s="508">
        <f>'Proy 2022 vs 2019'!IX29*AZR$4</f>
        <v>35057.266448000002</v>
      </c>
      <c r="AZQ30" s="579"/>
      <c r="AZR30" s="580">
        <f>AZQ30/AZO30</f>
        <v>0</v>
      </c>
      <c r="AZS30" s="508">
        <f>'Proy 2022 vs 2019'!IW29*AZV$4</f>
        <v>47726.476600000002</v>
      </c>
      <c r="AZT30" s="508">
        <f>'Proy 2022 vs 2019'!IX29*AZV$4</f>
        <v>48203.741366000002</v>
      </c>
      <c r="AZU30" s="579"/>
      <c r="AZV30" s="580">
        <f>AZU30/AZS30</f>
        <v>0</v>
      </c>
      <c r="AZW30" s="494">
        <f>AYU30+AYY30+AZC30+AZG30+AZK30+AZO30+AZS30</f>
        <v>216938.53</v>
      </c>
      <c r="AZX30" s="489">
        <f>AYV30+AYZ30+AZD30+AZH30+AZL30+AZP30+AZT30</f>
        <v>219107.91530000002</v>
      </c>
      <c r="AZY30" s="662">
        <f>AYW30+AZA30+AZE30+AZI30+AZM30+AZQ30+AZU30</f>
        <v>0</v>
      </c>
      <c r="AZZ30" s="663">
        <f>AZY30/AZW30</f>
        <v>0</v>
      </c>
      <c r="BAA30" s="508">
        <f>'Proy 2022 vs 2019'!JG29*BAD$4</f>
        <v>21930.342000000001</v>
      </c>
      <c r="BAB30" s="508">
        <f>'Proy 2022 vs 2019'!JH29*BAD$4</f>
        <v>21930.342000000001</v>
      </c>
      <c r="BAC30" s="613"/>
      <c r="BAD30" s="580">
        <f>BAC30/BAA30</f>
        <v>0</v>
      </c>
      <c r="BAE30" s="508">
        <f>'Proy 2022 vs 2019'!JG29*BAH$4</f>
        <v>21930.342000000001</v>
      </c>
      <c r="BAF30" s="508">
        <f>'Proy 2022 vs 2019'!JH29*BAH$4</f>
        <v>21930.342000000001</v>
      </c>
      <c r="BAG30" s="579"/>
      <c r="BAH30" s="580">
        <f>BAG30/BAE30</f>
        <v>0</v>
      </c>
      <c r="BAI30" s="508">
        <f>'Proy 2022 vs 2019'!JG29*BAL$4</f>
        <v>21930.342000000001</v>
      </c>
      <c r="BAJ30" s="508">
        <f>'Proy 2022 vs 2019'!JH29*BAL$4</f>
        <v>21930.342000000001</v>
      </c>
      <c r="BAK30" s="579"/>
      <c r="BAL30" s="580">
        <f>BAK30/BAI30</f>
        <v>0</v>
      </c>
      <c r="BAM30" s="508">
        <f>'Proy 2022 vs 2019'!JG29*BAP$4</f>
        <v>21930.342000000001</v>
      </c>
      <c r="BAN30" s="508">
        <f>'Proy 2022 vs 2019'!JH29*BAP$4</f>
        <v>21930.342000000001</v>
      </c>
      <c r="BAO30" s="579"/>
      <c r="BAP30" s="580">
        <f>BAO30/BAM30</f>
        <v>0</v>
      </c>
      <c r="BAQ30" s="508">
        <f>'Proy 2022 vs 2019'!JG29*BAT$4</f>
        <v>25585.399000000005</v>
      </c>
      <c r="BAR30" s="508">
        <f>'Proy 2022 vs 2019'!JH29*BAT$4</f>
        <v>25585.399000000005</v>
      </c>
      <c r="BAS30" s="579"/>
      <c r="BAT30" s="580">
        <f>BAS30/BAQ30</f>
        <v>0</v>
      </c>
      <c r="BAU30" s="508">
        <f>'Proy 2022 vs 2019'!JG29*BAX$4</f>
        <v>29240.456000000002</v>
      </c>
      <c r="BAV30" s="508">
        <f>'Proy 2022 vs 2019'!JH29*BAX$4</f>
        <v>29240.456000000002</v>
      </c>
      <c r="BAW30" s="579"/>
      <c r="BAX30" s="580">
        <f>BAW30/BAU30</f>
        <v>0</v>
      </c>
      <c r="BAY30" s="508">
        <f>'Proy 2022 vs 2019'!JG29*BBB$4</f>
        <v>40205.627</v>
      </c>
      <c r="BAZ30" s="508">
        <f>'Proy 2022 vs 2019'!JH29*BBB$4</f>
        <v>40205.627</v>
      </c>
      <c r="BBA30" s="579"/>
      <c r="BBB30" s="580">
        <f>BBA30/BAY30</f>
        <v>0</v>
      </c>
      <c r="BBC30" s="494">
        <f>BAA30+BAE30+BAI30+BAM30+BAQ30+BAU30+BAY30</f>
        <v>182752.85</v>
      </c>
      <c r="BBD30" s="489">
        <f>BAB30+BAF30+BAJ30+BAN30+BAR30+BAV30+BAZ30</f>
        <v>182752.85</v>
      </c>
      <c r="BBE30" s="637">
        <f>BAC30+BAG30+BAK30+BAO30+BAS30+BAW30+BBA30</f>
        <v>0</v>
      </c>
      <c r="BBF30" s="639">
        <f>BBE30/BBC30</f>
        <v>0</v>
      </c>
      <c r="BBG30" s="508">
        <f>'Proy 2022 vs 2019'!JL29*BBJ$4</f>
        <v>30167.530799999997</v>
      </c>
      <c r="BBH30" s="508">
        <f>'Proy 2022 vs 2019'!JM29*BBJ$4</f>
        <v>30167.530799999997</v>
      </c>
      <c r="BBI30" s="579"/>
      <c r="BBJ30" s="580">
        <f>BBI30/BBG30</f>
        <v>0</v>
      </c>
      <c r="BBK30" s="508">
        <f>'Proy 2022 vs 2019'!JL29*BBN$4</f>
        <v>30167.530799999997</v>
      </c>
      <c r="BBL30" s="508">
        <f>'Proy 2022 vs 2019'!JM29*BBN$4</f>
        <v>30167.530799999997</v>
      </c>
      <c r="BBM30" s="579"/>
      <c r="BBN30" s="580">
        <f>BBM30/BBK30</f>
        <v>0</v>
      </c>
      <c r="BBO30" s="508">
        <f>'Proy 2022 vs 2019'!JL29*BBR$4</f>
        <v>30167.530799999997</v>
      </c>
      <c r="BBP30" s="508">
        <f>'Proy 2022 vs 2019'!JM29*BBR$4</f>
        <v>30167.530799999997</v>
      </c>
      <c r="BBQ30" s="579"/>
      <c r="BBR30" s="580">
        <f>BBQ30/BBO30</f>
        <v>0</v>
      </c>
      <c r="BBS30" s="508">
        <f>'Proy 2022 vs 2019'!JL29*BBV$4</f>
        <v>30167.530799999997</v>
      </c>
      <c r="BBT30" s="508">
        <f>'Proy 2022 vs 2019'!JM29*BBV$4</f>
        <v>30167.530799999997</v>
      </c>
      <c r="BBU30" s="579"/>
      <c r="BBV30" s="580">
        <f>BBU30/BBS30</f>
        <v>0</v>
      </c>
      <c r="BBW30" s="508">
        <f>'Proy 2022 vs 2019'!JL29*BBZ$4</f>
        <v>35195.452600000004</v>
      </c>
      <c r="BBX30" s="508">
        <f>'Proy 2022 vs 2019'!JM29*BBZ$4</f>
        <v>35195.452600000004</v>
      </c>
      <c r="BBY30" s="579"/>
      <c r="BBZ30" s="580">
        <f>BBY30/BBW30</f>
        <v>0</v>
      </c>
      <c r="BCA30" s="508">
        <f>'Proy 2022 vs 2019'!JL29*BCD$4</f>
        <v>40223.374400000001</v>
      </c>
      <c r="BCB30" s="508">
        <f>'Proy 2022 vs 2019'!JM29*BCD$4</f>
        <v>40223.374400000001</v>
      </c>
      <c r="BCC30" s="579"/>
      <c r="BCD30" s="580">
        <f>BCC30/BCA30</f>
        <v>0</v>
      </c>
      <c r="BCE30" s="508">
        <f>'Proy 2022 vs 2019'!JL29*BCH$4</f>
        <v>55307.139799999997</v>
      </c>
      <c r="BCF30" s="508">
        <f>'Proy 2022 vs 2019'!JM29*BCH$4</f>
        <v>55307.139799999997</v>
      </c>
      <c r="BCG30" s="579"/>
      <c r="BCH30" s="580">
        <f>BCG30/BCE30</f>
        <v>0</v>
      </c>
      <c r="BCI30" s="494">
        <f>BBG30+BBK30+BBO30+BBS30+BBW30+BCA30+BCE30</f>
        <v>251396.09</v>
      </c>
      <c r="BCJ30" s="489">
        <f>BBH30+BBL30+BBP30+BBT30+BBX30+BCB30+BCF30</f>
        <v>251396.09</v>
      </c>
      <c r="BCK30" s="643">
        <f>BBI30+BBM30+BBQ30+BBU30+BBY30+BCC30+BCG30</f>
        <v>0</v>
      </c>
      <c r="BCL30" s="639">
        <f>BCK30/BCI30</f>
        <v>0</v>
      </c>
      <c r="BCM30" s="508">
        <f>'Proy 2022 vs 2019'!JQ29*BCP$4</f>
        <v>35973.400800000003</v>
      </c>
      <c r="BCN30" s="508">
        <f>'Proy 2022 vs 2019'!JR29*BCP$4</f>
        <v>35973.400800000003</v>
      </c>
      <c r="BCO30" s="579"/>
      <c r="BCP30" s="580">
        <f>BCO30/BCM30</f>
        <v>0</v>
      </c>
      <c r="BCQ30" s="508">
        <f>'Proy 2022 vs 2019'!JQ29*BCT$4</f>
        <v>35973.400800000003</v>
      </c>
      <c r="BCR30" s="508">
        <f>'Proy 2022 vs 2019'!JR29*BCT$4</f>
        <v>35973.400800000003</v>
      </c>
      <c r="BCS30" s="579"/>
      <c r="BCT30" s="580">
        <f>BCS30/BCQ30</f>
        <v>0</v>
      </c>
      <c r="BCU30" s="508">
        <f>'Proy 2022 vs 2019'!JQ29*BCX$4</f>
        <v>35973.400800000003</v>
      </c>
      <c r="BCV30" s="508">
        <f>'Proy 2022 vs 2019'!JR29*BCX$4</f>
        <v>35973.400800000003</v>
      </c>
      <c r="BCW30" s="579"/>
      <c r="BCX30" s="580">
        <f>BCW30/BCU30</f>
        <v>0</v>
      </c>
      <c r="BCY30" s="508">
        <f>'Proy 2022 vs 2019'!JQ29*BDB$4</f>
        <v>35973.400800000003</v>
      </c>
      <c r="BCZ30" s="508">
        <f>'Proy 2022 vs 2019'!JR29*BDB$4</f>
        <v>35973.400800000003</v>
      </c>
      <c r="BDA30" s="579"/>
      <c r="BDB30" s="580">
        <f>BDA30/BCY30</f>
        <v>0</v>
      </c>
      <c r="BDC30" s="508">
        <f>'Proy 2022 vs 2019'!JQ29*BDF$4</f>
        <v>41968.967600000011</v>
      </c>
      <c r="BDD30" s="508">
        <f>'Proy 2022 vs 2019'!JR29*BDF$4</f>
        <v>41968.967600000011</v>
      </c>
      <c r="BDE30" s="579"/>
      <c r="BDF30" s="580">
        <f>BDE30/BDC30</f>
        <v>0</v>
      </c>
      <c r="BDG30" s="508">
        <f>'Proy 2022 vs 2019'!JQ29*BDJ$4</f>
        <v>47964.534400000004</v>
      </c>
      <c r="BDH30" s="508">
        <f>'Proy 2022 vs 2019'!JR29*BDJ$4</f>
        <v>47964.534400000004</v>
      </c>
      <c r="BDI30" s="579"/>
      <c r="BDJ30" s="580">
        <f>BDI30/BDG30</f>
        <v>0</v>
      </c>
      <c r="BDK30" s="508">
        <f>'Proy 2022 vs 2019'!JQ29*BDN$4</f>
        <v>65951.234800000006</v>
      </c>
      <c r="BDL30" s="508">
        <f>'Proy 2022 vs 2019'!JR29*BDN$4</f>
        <v>65951.234800000006</v>
      </c>
      <c r="BDM30" s="579"/>
      <c r="BDN30" s="580">
        <f>BDM30/BDK30</f>
        <v>0</v>
      </c>
      <c r="BDO30" s="494">
        <f>BCM30+BCQ30+BCU30+BCY30+BDC30+BDG30+BDK30</f>
        <v>299778.34000000003</v>
      </c>
      <c r="BDP30" s="489">
        <f>BCN30+BCR30+BCV30+BCZ30+BDD30+BDH30+BDL30</f>
        <v>299778.34000000003</v>
      </c>
      <c r="BDQ30" s="643">
        <f>BCO30+BCS30+BCW30+BDA30+BDE30+BDI30+BDM30</f>
        <v>0</v>
      </c>
      <c r="BDR30" s="639">
        <f>BDQ30/BDO30</f>
        <v>0</v>
      </c>
      <c r="BDS30" s="508">
        <f>'Proy 2022 vs 2019'!JV29*BDV$4</f>
        <v>31718.409599999999</v>
      </c>
      <c r="BDT30" s="508">
        <f>'Proy 2022 vs 2019'!JW29*BDV$4</f>
        <v>31718.409599999999</v>
      </c>
      <c r="BDU30" s="579"/>
      <c r="BDV30" s="580">
        <f>BDU30/BDS30</f>
        <v>0</v>
      </c>
      <c r="BDW30" s="508">
        <f>'Proy 2022 vs 2019'!JV29*BDZ$4</f>
        <v>31718.409599999999</v>
      </c>
      <c r="BDX30" s="508">
        <f>'Proy 2022 vs 2019'!JW29*BDZ$4</f>
        <v>31718.409599999999</v>
      </c>
      <c r="BDY30" s="579"/>
      <c r="BDZ30" s="580">
        <f>BDY30/BDW30</f>
        <v>0</v>
      </c>
      <c r="BEA30" s="508">
        <f>'Proy 2022 vs 2019'!JV29*BED$4</f>
        <v>31718.409599999999</v>
      </c>
      <c r="BEB30" s="508">
        <f>'Proy 2022 vs 2019'!JW29*BED$4</f>
        <v>31718.409599999999</v>
      </c>
      <c r="BEC30" s="579"/>
      <c r="BED30" s="580">
        <f>BEC30/BEA30</f>
        <v>0</v>
      </c>
      <c r="BEE30" s="508">
        <v>14509.990400000001</v>
      </c>
      <c r="BEF30" s="508">
        <f>'Proy 2022 vs 2019'!JW29*BEH$4</f>
        <v>31718.409599999999</v>
      </c>
      <c r="BEG30" s="579"/>
      <c r="BEH30" s="580">
        <f>BEG30/BEE30</f>
        <v>0</v>
      </c>
      <c r="BEI30" s="508">
        <f>'Proy 2022 vs 2019'!JV29*BEL$4</f>
        <v>37004.811200000004</v>
      </c>
      <c r="BEJ30" s="508">
        <f>'Proy 2022 vs 2019'!JW29*BEL$4</f>
        <v>37004.811200000004</v>
      </c>
      <c r="BEK30" s="579"/>
      <c r="BEL30" s="580">
        <f>BEK30/BEI30</f>
        <v>0</v>
      </c>
      <c r="BEM30" s="508">
        <f>'Proy 2022 vs 2019'!JV29*BEP$4</f>
        <v>42291.212800000001</v>
      </c>
      <c r="BEN30" s="508">
        <f>'Proy 2022 vs 2019'!JW29*BEP$4</f>
        <v>42291.212800000001</v>
      </c>
      <c r="BEO30" s="579"/>
      <c r="BEP30" s="580">
        <f>BEO30/BEM30</f>
        <v>0</v>
      </c>
      <c r="BEQ30" s="508">
        <f>'Proy 2022 vs 2019'!JV29*BET$4</f>
        <v>58150.417600000001</v>
      </c>
      <c r="BER30" s="508">
        <f>'Proy 2022 vs 2019'!JW29*BET$4</f>
        <v>58150.417600000001</v>
      </c>
      <c r="BES30" s="579"/>
      <c r="BET30" s="580">
        <f>BES30/BEQ30</f>
        <v>0</v>
      </c>
      <c r="BEU30" s="494">
        <f>BDS30+BDW30+BEA30+BEE30+BEI30+BEM30+BEQ30</f>
        <v>247111.66080000001</v>
      </c>
      <c r="BEV30" s="489">
        <f>BDT30+BDX30+BEB30+BEF30+BEJ30+BEN30+BER30</f>
        <v>264320.08</v>
      </c>
      <c r="BEW30" s="648">
        <f>BDU30+BDY30+BEC30+BEG30+BEK30+BEO30+BES30</f>
        <v>0</v>
      </c>
      <c r="BEX30" s="639">
        <f>BEW30/BEU30</f>
        <v>0</v>
      </c>
      <c r="BEY30" s="508">
        <f>'Proy 2022 vs 2019'!KF29*BFB$4</f>
        <v>46685.624400000001</v>
      </c>
      <c r="BEZ30" s="508">
        <f>'Proy 2022 vs 2019'!KG29*BFB$4</f>
        <v>46685.624400000001</v>
      </c>
      <c r="BFA30" s="613"/>
      <c r="BFB30" s="580">
        <f>BFA30/BEY30</f>
        <v>0</v>
      </c>
      <c r="BFC30" s="508">
        <f>'Proy 2022 vs 2019'!KF29*BFF$4</f>
        <v>46685.624400000001</v>
      </c>
      <c r="BFD30" s="508">
        <f>'Proy 2022 vs 2019'!KG29*BFF$4</f>
        <v>46685.624400000001</v>
      </c>
      <c r="BFE30" s="613"/>
      <c r="BFF30" s="580">
        <f>BFE30/BFC30</f>
        <v>0</v>
      </c>
      <c r="BFG30" s="508">
        <f>'Proy 2022 vs 2019'!KF29*BFJ$4</f>
        <v>46685.624400000001</v>
      </c>
      <c r="BFH30" s="508">
        <f>'Proy 2022 vs 2019'!KG29*BFJ$4</f>
        <v>46685.624400000001</v>
      </c>
      <c r="BFI30" s="613"/>
      <c r="BFJ30" s="580">
        <f>BFI30/BFG30</f>
        <v>0</v>
      </c>
      <c r="BFK30" s="508">
        <f>'Proy 2022 vs 2019'!KF29*BFN$4</f>
        <v>46685.624400000001</v>
      </c>
      <c r="BFL30" s="508">
        <f>'Proy 2022 vs 2019'!KG29*BFN$4</f>
        <v>46685.624400000001</v>
      </c>
      <c r="BFM30" s="613"/>
      <c r="BFN30" s="580">
        <f>BFM30/BFK30</f>
        <v>0</v>
      </c>
      <c r="BFO30" s="508">
        <f>'Proy 2022 vs 2019'!KF29*BFR$4</f>
        <v>54466.561800000003</v>
      </c>
      <c r="BFP30" s="508">
        <f>'Proy 2022 vs 2019'!KG29*BFR$4</f>
        <v>54466.561800000003</v>
      </c>
      <c r="BFQ30" s="613"/>
      <c r="BFR30" s="580">
        <f>BFQ30/BFO30</f>
        <v>0</v>
      </c>
      <c r="BFS30" s="508">
        <f>'Proy 2022 vs 2019'!KF29*BFV$4</f>
        <v>62247.499199999998</v>
      </c>
      <c r="BFT30" s="508">
        <f>'Proy 2022 vs 2019'!KG29*BFV$4</f>
        <v>62247.499199999998</v>
      </c>
      <c r="BFU30" s="613"/>
      <c r="BFV30" s="580">
        <f>BFU30/BFS30</f>
        <v>0</v>
      </c>
      <c r="BFW30" s="508">
        <f>'Proy 2022 vs 2019'!KF29*BFZ$4</f>
        <v>85590.311400000006</v>
      </c>
      <c r="BFX30" s="508">
        <f>'Proy 2022 vs 2019'!KG29*BFZ$4</f>
        <v>85590.311400000006</v>
      </c>
      <c r="BFY30" s="613"/>
      <c r="BFZ30" s="580">
        <f>BFY30/BFW30</f>
        <v>0</v>
      </c>
      <c r="BGA30" s="494">
        <f>BEY30+BFC30+BFG30+BFK30+BFO30+BFS30+BFW30</f>
        <v>389046.87</v>
      </c>
      <c r="BGB30" s="489">
        <f>BEZ30+BFD30+BFH30+BFL30+BFP30+BFT30+BFX30</f>
        <v>389046.87</v>
      </c>
      <c r="BGC30" s="607">
        <f>BFA30+BFE30+BFI30+BFM30+BFQ30+BFU30+BFY30</f>
        <v>0</v>
      </c>
      <c r="BGD30" s="590">
        <f>BGC30/BGA30</f>
        <v>0</v>
      </c>
      <c r="BGE30" s="508">
        <f>'Proy 2022 vs 2019'!KK29*BGH$4</f>
        <v>63655.402799999989</v>
      </c>
      <c r="BGF30" s="508">
        <f>'Proy 2022 vs 2019'!KL29*BGH$4</f>
        <v>63655.402799999989</v>
      </c>
      <c r="BGG30" s="579"/>
      <c r="BGH30" s="580">
        <f>BGG30/BGE30</f>
        <v>0</v>
      </c>
      <c r="BGI30" s="508">
        <f>'Proy 2022 vs 2019'!KK29*BGL$4</f>
        <v>63655.402799999989</v>
      </c>
      <c r="BGJ30" s="508">
        <f>'Proy 2022 vs 2019'!KL29*BGL$4</f>
        <v>63655.402799999989</v>
      </c>
      <c r="BGK30" s="579"/>
      <c r="BGL30" s="580">
        <f>BGK30/BGI30</f>
        <v>0</v>
      </c>
      <c r="BGM30" s="508">
        <f>'Proy 2022 vs 2019'!KK29*BGP$4</f>
        <v>63655.402799999989</v>
      </c>
      <c r="BGN30" s="508">
        <f>'Proy 2022 vs 2019'!KL29*BGP$4</f>
        <v>63655.402799999989</v>
      </c>
      <c r="BGO30" s="579"/>
      <c r="BGP30" s="580">
        <f>BGO30/BGM30</f>
        <v>0</v>
      </c>
      <c r="BGQ30" s="508">
        <f>'Proy 2022 vs 2019'!KK29*BGT$4</f>
        <v>63655.402799999989</v>
      </c>
      <c r="BGR30" s="508">
        <f>'Proy 2022 vs 2019'!KL29*BGT$4</f>
        <v>63655.402799999989</v>
      </c>
      <c r="BGS30" s="579"/>
      <c r="BGT30" s="580">
        <f>BGS30/BGQ30</f>
        <v>0</v>
      </c>
      <c r="BGU30" s="508">
        <f>'Proy 2022 vs 2019'!KK29*BGX$4</f>
        <v>74264.636599999998</v>
      </c>
      <c r="BGV30" s="508">
        <f>'Proy 2022 vs 2019'!KL29*BGX$4</f>
        <v>74264.636599999998</v>
      </c>
      <c r="BGW30" s="579"/>
      <c r="BGX30" s="580">
        <f>BGW30/BGU30</f>
        <v>0</v>
      </c>
      <c r="BGY30" s="508">
        <f>'Proy 2022 vs 2019'!KK29*BHB$4</f>
        <v>84873.8704</v>
      </c>
      <c r="BGZ30" s="508">
        <f>'Proy 2022 vs 2019'!KL29*BHB$4</f>
        <v>84873.8704</v>
      </c>
      <c r="BHA30" s="579"/>
      <c r="BHB30" s="580">
        <f>BHA30/BGY30</f>
        <v>0</v>
      </c>
      <c r="BHC30" s="508">
        <f>'Proy 2022 vs 2019'!KK29*BHF$4</f>
        <v>116701.57179999999</v>
      </c>
      <c r="BHD30" s="508">
        <f>'Proy 2022 vs 2019'!KL29*BHF$4</f>
        <v>116701.57179999999</v>
      </c>
      <c r="BHE30" s="579"/>
      <c r="BHF30" s="580">
        <f>BHE30/BHC30</f>
        <v>0</v>
      </c>
      <c r="BHG30" s="494">
        <f>BGE30+BGI30+BGM30+BGQ30+BGU30+BGY30+BHC30</f>
        <v>530461.68999999994</v>
      </c>
      <c r="BHH30" s="489">
        <f>BGF30+BGJ30+BGN30+BGR30+BGV30+BGZ30+BHD30</f>
        <v>530461.68999999994</v>
      </c>
      <c r="BHI30" s="608">
        <f>BGG30+BGK30+BGO30+BGS30+BGW30+BHA30+BHE30</f>
        <v>0</v>
      </c>
      <c r="BHJ30" s="590">
        <f>BHI30/BHG30</f>
        <v>0</v>
      </c>
      <c r="BHK30" s="508">
        <f>'Proy 2022 vs 2019'!KP29*BHN$4</f>
        <v>77293.317599999995</v>
      </c>
      <c r="BHL30" s="508">
        <f>'Proy 2022 vs 2019'!KQ29*BHN$4</f>
        <v>77293.317599999995</v>
      </c>
      <c r="BHM30" s="579"/>
      <c r="BHN30" s="580">
        <f>BHM30/BHK30</f>
        <v>0</v>
      </c>
      <c r="BHO30" s="508">
        <f>'Proy 2022 vs 2019'!KP29*BHR$4</f>
        <v>77293.317599999995</v>
      </c>
      <c r="BHP30" s="508">
        <f>'Proy 2022 vs 2019'!KQ29*BHR$4</f>
        <v>77293.317599999995</v>
      </c>
      <c r="BHQ30" s="579"/>
      <c r="BHR30" s="580">
        <f>BHQ30/BHO30</f>
        <v>0</v>
      </c>
      <c r="BHS30" s="508">
        <f>'Proy 2022 vs 2019'!KP29*BHV$4</f>
        <v>77293.317599999995</v>
      </c>
      <c r="BHT30" s="508">
        <f>'Proy 2022 vs 2019'!KQ29*BHV$4</f>
        <v>77293.317599999995</v>
      </c>
      <c r="BHU30" s="579"/>
      <c r="BHV30" s="580">
        <f>BHU30/BHS30</f>
        <v>0</v>
      </c>
      <c r="BHW30" s="508">
        <f>'Proy 2022 vs 2019'!KP29*BHZ$4</f>
        <v>77293.317599999995</v>
      </c>
      <c r="BHX30" s="508">
        <f>'Proy 2022 vs 2019'!KQ29*BHZ$4</f>
        <v>77293.317599999995</v>
      </c>
      <c r="BHY30" s="579"/>
      <c r="BHZ30" s="580">
        <f>BHY30/BHW30</f>
        <v>0</v>
      </c>
      <c r="BIA30" s="508">
        <f>'Proy 2022 vs 2019'!KP29*BID$4</f>
        <v>90175.537200000006</v>
      </c>
      <c r="BIB30" s="508">
        <f>'Proy 2022 vs 2019'!KQ29*BID$4</f>
        <v>90175.537200000006</v>
      </c>
      <c r="BIC30" s="579"/>
      <c r="BID30" s="580">
        <f>BIC30/BIA30</f>
        <v>0</v>
      </c>
      <c r="BIE30" s="508">
        <f>'Proy 2022 vs 2019'!KP29*BIH$4</f>
        <v>103057.7568</v>
      </c>
      <c r="BIF30" s="508">
        <f>'Proy 2022 vs 2019'!KQ29*BIH$4</f>
        <v>103057.7568</v>
      </c>
      <c r="BIG30" s="579"/>
      <c r="BIH30" s="580">
        <f>BIG30/BIE30</f>
        <v>0</v>
      </c>
      <c r="BII30" s="508">
        <f>'Proy 2022 vs 2019'!KP29*BIL$4</f>
        <v>141704.41560000001</v>
      </c>
      <c r="BIJ30" s="508">
        <f>'Proy 2022 vs 2019'!KQ29*BIL$4</f>
        <v>141704.41560000001</v>
      </c>
      <c r="BIK30" s="579"/>
      <c r="BIL30" s="580">
        <f>BIK30/BII30</f>
        <v>0</v>
      </c>
      <c r="BIM30" s="494">
        <f>BHK30+BHO30+BHS30+BHW30+BIA30+BIE30+BII30</f>
        <v>644110.98</v>
      </c>
      <c r="BIN30" s="489">
        <f>BHL30+BHP30+BHT30+BHX30+BIB30+BIF30+BIJ30</f>
        <v>644110.98</v>
      </c>
      <c r="BIO30" s="608">
        <f>BHM30+BHQ30+BHU30+BHY30+BIC30+BIG30+BIK30</f>
        <v>0</v>
      </c>
      <c r="BIP30" s="590">
        <f>BIO30/BIM30</f>
        <v>0</v>
      </c>
      <c r="BIQ30" s="508">
        <f>'Proy 2022 vs 2019'!KU29*BIT$4</f>
        <v>68156.55720000001</v>
      </c>
      <c r="BIR30" s="508">
        <f>'Proy 2022 vs 2019'!KV29*BIT$4</f>
        <v>68156.55720000001</v>
      </c>
      <c r="BIS30" s="579"/>
      <c r="BIT30" s="580">
        <f>BIS30/BIQ30</f>
        <v>0</v>
      </c>
      <c r="BIU30" s="508">
        <f>'Proy 2022 vs 2019'!KU29*BIX$4</f>
        <v>68156.55720000001</v>
      </c>
      <c r="BIV30" s="508">
        <f>'Proy 2022 vs 2019'!KV29*BIX$4</f>
        <v>68156.55720000001</v>
      </c>
      <c r="BIW30" s="579"/>
      <c r="BIX30" s="580">
        <f>BIW30/BIU30</f>
        <v>0</v>
      </c>
      <c r="BIY30" s="508">
        <f>'Proy 2022 vs 2019'!KU29*BJB$4</f>
        <v>68156.55720000001</v>
      </c>
      <c r="BIZ30" s="508">
        <f>'Proy 2022 vs 2019'!KV29*BJB$4</f>
        <v>68156.55720000001</v>
      </c>
      <c r="BJA30" s="579"/>
      <c r="BJB30" s="580">
        <f>BJA30/BIY30</f>
        <v>0</v>
      </c>
      <c r="BJC30" s="508">
        <f>'Proy 2022 vs 2019'!KU29*BJF$4</f>
        <v>68156.55720000001</v>
      </c>
      <c r="BJD30" s="508">
        <f>'Proy 2022 vs 2019'!KV29*BJF$4</f>
        <v>68156.55720000001</v>
      </c>
      <c r="BJE30" s="579"/>
      <c r="BJF30" s="580">
        <f>BJE30/BJC30</f>
        <v>0</v>
      </c>
      <c r="BJG30" s="508">
        <f>'Proy 2022 vs 2019'!KU29*BJJ$4</f>
        <v>79515.983400000012</v>
      </c>
      <c r="BJH30" s="508">
        <f>'Proy 2022 vs 2019'!KV29*BJJ$4</f>
        <v>79515.983400000012</v>
      </c>
      <c r="BJI30" s="579"/>
      <c r="BJJ30" s="580">
        <f>BJI30/BJG30</f>
        <v>0</v>
      </c>
      <c r="BJK30" s="508">
        <f>'Proy 2022 vs 2019'!KU29*BJN$4</f>
        <v>90875.409600000014</v>
      </c>
      <c r="BJL30" s="508">
        <f>'Proy 2022 vs 2019'!KV29*BJN$4</f>
        <v>90875.409600000014</v>
      </c>
      <c r="BJM30" s="579"/>
      <c r="BJN30" s="580">
        <f>BJM30/BJK30</f>
        <v>0</v>
      </c>
      <c r="BJO30" s="508">
        <f>'Proy 2022 vs 2019'!KU29*BJR$4</f>
        <v>124953.68820000002</v>
      </c>
      <c r="BJP30" s="508">
        <f>'Proy 2022 vs 2019'!KV29*BJR$4</f>
        <v>124953.68820000002</v>
      </c>
      <c r="BJQ30" s="579"/>
      <c r="BJR30" s="580">
        <f>BJQ30/BJO30</f>
        <v>0</v>
      </c>
      <c r="BJS30" s="494">
        <f>BIQ30+BIU30+BIY30+BJC30+BJG30+BJK30+BJO30</f>
        <v>567971.31000000006</v>
      </c>
      <c r="BJT30" s="489">
        <f>BIR30+BIV30+BIZ30+BJD30+BJH30+BJL30+BJP30</f>
        <v>567971.31000000006</v>
      </c>
      <c r="BJU30" s="589">
        <f>BIS30+BIW30+BJA30+BJE30+BJI30+BJM30+BJQ30</f>
        <v>0</v>
      </c>
      <c r="BJV30" s="590">
        <f>BJU30/BJS30</f>
        <v>0</v>
      </c>
      <c r="BJW30" s="508">
        <f>'Proy 2022 vs 2019'!KZ29*BJZ$4</f>
        <v>30835.252799999998</v>
      </c>
      <c r="BJX30" s="508">
        <f>'Proy 2022 vs 2019'!LA29*BJZ$4</f>
        <v>30835.252799999998</v>
      </c>
      <c r="BJY30" s="579"/>
      <c r="BJZ30" s="580">
        <f>BJY30/BJW30</f>
        <v>0</v>
      </c>
      <c r="BKA30" s="508">
        <f>'Proy 2022 vs 2019'!KZ29*BKD$4</f>
        <v>30835.252799999998</v>
      </c>
      <c r="BKB30" s="508">
        <f>'Proy 2022 vs 2019'!LA29*BKD$4</f>
        <v>30835.252799999998</v>
      </c>
      <c r="BKC30" s="579"/>
      <c r="BKD30" s="580">
        <f>BKC30/BKA30</f>
        <v>0</v>
      </c>
      <c r="BKE30" s="508">
        <f>'Proy 2022 vs 2019'!KZ29*BKH$4</f>
        <v>30835.252799999998</v>
      </c>
      <c r="BKF30" s="508">
        <f>'Proy 2022 vs 2019'!LA29*BKH$4</f>
        <v>30835.252799999998</v>
      </c>
      <c r="BKG30" s="579"/>
      <c r="BKH30" s="580">
        <f>BKG30/BKE30</f>
        <v>0</v>
      </c>
      <c r="BKI30" s="508">
        <f>'Proy 2022 vs 2019'!KZ29*BKL$4</f>
        <v>30835.252799999998</v>
      </c>
      <c r="BKJ30" s="508">
        <f>'Proy 2022 vs 2019'!LA29*BKL$4</f>
        <v>30835.252799999998</v>
      </c>
      <c r="BKK30" s="579"/>
      <c r="BKL30" s="580">
        <f>BKK30/BKI30</f>
        <v>0</v>
      </c>
      <c r="BKM30" s="508">
        <f>'Proy 2022 vs 2019'!KZ29*BKP$4</f>
        <v>35974.461600000002</v>
      </c>
      <c r="BKN30" s="508">
        <f>'Proy 2022 vs 2019'!LA29*BKP$4</f>
        <v>35974.461600000002</v>
      </c>
      <c r="BKO30" s="579"/>
      <c r="BKP30" s="580">
        <f>BKO30/BKM30</f>
        <v>0</v>
      </c>
      <c r="BKQ30" s="508">
        <f>'Proy 2022 vs 2019'!KZ29*BKT$4</f>
        <v>41113.670400000003</v>
      </c>
      <c r="BKR30" s="508">
        <f>'Proy 2022 vs 2019'!LA29*BKT$4</f>
        <v>41113.670400000003</v>
      </c>
      <c r="BKS30" s="579"/>
      <c r="BKT30" s="580">
        <f>BKS30/BKQ30</f>
        <v>0</v>
      </c>
      <c r="BKU30" s="508">
        <f>'Proy 2022 vs 2019'!KZ29*BKX$4</f>
        <v>56531.296800000004</v>
      </c>
      <c r="BKV30" s="508">
        <f>'Proy 2022 vs 2019'!LA29*BKX$4</f>
        <v>56531.296800000004</v>
      </c>
      <c r="BKW30" s="579"/>
      <c r="BKX30" s="580">
        <f>BKW30/BKU30</f>
        <v>0</v>
      </c>
      <c r="BKY30" s="494">
        <f>BJW30+BKA30+BKE30+BKI30+BKM30+BKQ30+BKU30</f>
        <v>256960.44</v>
      </c>
      <c r="BKZ30" s="489">
        <f>BJX30+BKB30+BKF30+BKJ30+BKN30+BKR30+BKV30</f>
        <v>256960.44</v>
      </c>
      <c r="BLA30" s="589">
        <f>BJY30+BKC30+BKG30+BKK30+BKO30+BKS30+BKW30</f>
        <v>0</v>
      </c>
      <c r="BLB30" s="590">
        <f>BLA30/BKY30</f>
        <v>0</v>
      </c>
    </row>
    <row r="31" spans="2:1666" ht="19.5" customHeight="1">
      <c r="B31" s="709" t="s">
        <v>230</v>
      </c>
      <c r="C31" s="508">
        <f>'Proy 2022 vs 2019'!$C$6*$F$4</f>
        <v>9529.1268</v>
      </c>
      <c r="D31" s="508">
        <f>'Proy 2022 vs 2019'!D30*$F$4</f>
        <v>8565.0542399999977</v>
      </c>
      <c r="E31" s="613"/>
      <c r="F31" s="580">
        <f>E31/C31</f>
        <v>0</v>
      </c>
      <c r="G31" s="738">
        <f>'Proy 2022 vs 2019'!C30*$J$4</f>
        <v>10076.534399999999</v>
      </c>
      <c r="H31" s="508">
        <f>'Proy 2022 vs 2019'!D30*$J$4</f>
        <v>8565.0542399999977</v>
      </c>
      <c r="I31" s="613"/>
      <c r="J31" s="580">
        <f>I31/G31</f>
        <v>0</v>
      </c>
      <c r="K31" s="508">
        <f>'Proy 2022 vs 2019'!C30*$N$4</f>
        <v>10076.534399999999</v>
      </c>
      <c r="L31" s="508">
        <f>'Proy 2022 vs 2019'!D30*N$4</f>
        <v>8565.0542399999977</v>
      </c>
      <c r="M31" s="613"/>
      <c r="N31" s="580">
        <f>M31/K31</f>
        <v>0</v>
      </c>
      <c r="O31" s="508">
        <f>'Proy 2022 vs 2019'!C30*R$4</f>
        <v>10076.534399999999</v>
      </c>
      <c r="P31" s="508">
        <f>'Proy 2022 vs 2019'!D30*$R$4</f>
        <v>8565.0542399999977</v>
      </c>
      <c r="Q31" s="613"/>
      <c r="R31" s="580">
        <f>Q31/O31</f>
        <v>0</v>
      </c>
      <c r="S31" s="508">
        <f>'Proy 2022 vs 2019'!C30*V$4</f>
        <v>11755.9568</v>
      </c>
      <c r="T31" s="508">
        <f>'Proy 2022 vs 2019'!D30*V$4</f>
        <v>9992.5632800000003</v>
      </c>
      <c r="U31" s="613"/>
      <c r="V31" s="580">
        <f>U31/S31</f>
        <v>0</v>
      </c>
      <c r="W31" s="508">
        <f>'Proy 2022 vs 2019'!C30*Z$4</f>
        <v>13435.379199999999</v>
      </c>
      <c r="X31" s="508">
        <f>'Proy 2022 vs 2019'!D30*Z$4</f>
        <v>11420.072319999999</v>
      </c>
      <c r="Y31" s="613"/>
      <c r="Z31" s="580">
        <f>Y31/W31</f>
        <v>0</v>
      </c>
      <c r="AA31" s="508">
        <f>'Proy 2022 vs 2019'!C30*AD$4</f>
        <v>18473.646399999998</v>
      </c>
      <c r="AB31" s="508">
        <f>'Proy 2022 vs 2019'!D30*AD$4</f>
        <v>15702.599439999998</v>
      </c>
      <c r="AC31" s="613"/>
      <c r="AD31" s="580">
        <f>AC31/AA31</f>
        <v>0</v>
      </c>
      <c r="AE31" s="494">
        <f>C31+G31+K31+O31+S31+W31+AA31</f>
        <v>83423.712399999989</v>
      </c>
      <c r="AF31" s="489">
        <f>D31+H31+L31+P31+T31+X31+AB31</f>
        <v>71375.45199999999</v>
      </c>
      <c r="AG31" s="607">
        <f>E31+I31+M31+Q31+U31+Y31+AC31</f>
        <v>0</v>
      </c>
      <c r="AH31" s="590">
        <f>AG31/AE31</f>
        <v>0</v>
      </c>
      <c r="AI31" s="508">
        <f>'Proy 2022 vs 2019'!H30*AL$4</f>
        <v>10072.127999999999</v>
      </c>
      <c r="AJ31" s="526">
        <f>'Proy 2022 vs 2019'!I30*AL$4</f>
        <v>8561.3087999999989</v>
      </c>
      <c r="AK31" s="579"/>
      <c r="AL31" s="580">
        <f>AK31/AI31</f>
        <v>0</v>
      </c>
      <c r="AM31" s="508">
        <f>'Proy 2022 vs 2019'!H30*AP$4</f>
        <v>10072.127999999999</v>
      </c>
      <c r="AN31" s="508">
        <f>'Proy 2022 vs 2019'!I30*AP$4</f>
        <v>8561.3087999999989</v>
      </c>
      <c r="AO31" s="579"/>
      <c r="AP31" s="580">
        <f>AO31/AM31</f>
        <v>0</v>
      </c>
      <c r="AQ31" s="508">
        <f>'Proy 2022 vs 2019'!H30*AT$4</f>
        <v>10072.127999999999</v>
      </c>
      <c r="AR31" s="508">
        <f>'Proy 2022 vs 2019'!I30*AT$4</f>
        <v>8561.3087999999989</v>
      </c>
      <c r="AS31" s="579"/>
      <c r="AT31" s="580">
        <f>AS31/AQ31</f>
        <v>0</v>
      </c>
      <c r="AU31" s="508">
        <f>'Proy 2022 vs 2019'!H30*AX$4</f>
        <v>10072.127999999999</v>
      </c>
      <c r="AV31" s="508">
        <f>'Proy 2022 vs 2019'!I30*AX$4</f>
        <v>8561.3087999999989</v>
      </c>
      <c r="AW31" s="579"/>
      <c r="AX31" s="580">
        <f>AW31/AU31</f>
        <v>0</v>
      </c>
      <c r="AY31" s="508">
        <f>'Proy 2022 vs 2019'!H30*BB$4</f>
        <v>11750.816000000001</v>
      </c>
      <c r="AZ31" s="508">
        <f>'Proy 2022 vs 2019'!I30*BB$4</f>
        <v>9988.1936000000005</v>
      </c>
      <c r="BA31" s="579"/>
      <c r="BB31" s="580">
        <f>BA31/AY31</f>
        <v>0</v>
      </c>
      <c r="BC31" s="508">
        <f>'Proy 2022 vs 2019'!H30*BF$4</f>
        <v>13429.503999999999</v>
      </c>
      <c r="BD31" s="508">
        <f>'Proy 2022 vs 2019'!I30*BF$4</f>
        <v>11415.078399999999</v>
      </c>
      <c r="BE31" s="579"/>
      <c r="BF31" s="580">
        <f>BE31/BC31</f>
        <v>0</v>
      </c>
      <c r="BG31" s="508">
        <f>'Proy 2022 vs 2019'!H30*BJ$4</f>
        <v>18465.567999999999</v>
      </c>
      <c r="BH31" s="508">
        <f>'Proy 2022 vs 2019'!I30*BJ$4</f>
        <v>15695.732799999998</v>
      </c>
      <c r="BI31" s="579"/>
      <c r="BJ31" s="580">
        <f>BI31/BG31</f>
        <v>0</v>
      </c>
      <c r="BK31" s="494">
        <f>AI31+AM31+AQ31+AU31+AY31+BC31+BG31</f>
        <v>83934.399999999994</v>
      </c>
      <c r="BL31" s="489">
        <f>AJ31+AN31+AR31+AV31+AZ31+BD31+BH31</f>
        <v>71344.239999999991</v>
      </c>
      <c r="BM31" s="608">
        <f>AK31+AO31+AS31+AW31+BA31+BE31+BI31</f>
        <v>0</v>
      </c>
      <c r="BN31" s="590">
        <f>BM31/BK31</f>
        <v>0</v>
      </c>
      <c r="BO31" s="508">
        <f>'Proy 2022 vs 2019'!M30*BR$4</f>
        <v>9914.743199999999</v>
      </c>
      <c r="BP31" s="508">
        <f>'Proy 2022 vs 2019'!N30*BR$4</f>
        <v>8427.531719999999</v>
      </c>
      <c r="BQ31" s="579"/>
      <c r="BR31" s="580">
        <f>BQ31/BO31</f>
        <v>0</v>
      </c>
      <c r="BS31" s="508">
        <f>'Proy 2022 vs 2019'!M30*BV$4</f>
        <v>9914.743199999999</v>
      </c>
      <c r="BT31" s="508">
        <f>'Proy 2022 vs 2019'!N30*BV$4</f>
        <v>8427.531719999999</v>
      </c>
      <c r="BU31" s="579"/>
      <c r="BV31" s="580">
        <f>BU31/BS31</f>
        <v>0</v>
      </c>
      <c r="BW31" s="508">
        <f>'Proy 2022 vs 2019'!M30*BZ$4</f>
        <v>9914.743199999999</v>
      </c>
      <c r="BX31" s="508">
        <f>'Proy 2022 vs 2019'!N30*BZ$4</f>
        <v>8427.531719999999</v>
      </c>
      <c r="BY31" s="579"/>
      <c r="BZ31" s="580">
        <f>BY31/BW31</f>
        <v>0</v>
      </c>
      <c r="CA31" s="508">
        <f>'Proy 2022 vs 2019'!M30*CD$4</f>
        <v>9914.743199999999</v>
      </c>
      <c r="CB31" s="508">
        <f>'Proy 2022 vs 2019'!N30*CD$4</f>
        <v>8427.531719999999</v>
      </c>
      <c r="CC31" s="579"/>
      <c r="CD31" s="580">
        <f>CC31/CA31</f>
        <v>0</v>
      </c>
      <c r="CE31" s="508">
        <f>'Proy 2022 vs 2019'!M30*CH$4</f>
        <v>11567.200400000002</v>
      </c>
      <c r="CF31" s="508">
        <f>'Proy 2022 vs 2019'!N30*CH$4</f>
        <v>9832.1203400000013</v>
      </c>
      <c r="CG31" s="579"/>
      <c r="CH31" s="580">
        <f>CG31/CE31</f>
        <v>0</v>
      </c>
      <c r="CI31" s="508">
        <f>'Proy 2022 vs 2019'!M30*CL$4</f>
        <v>13219.6576</v>
      </c>
      <c r="CJ31" s="508">
        <f>'Proy 2022 vs 2019'!N30*CL$4</f>
        <v>11236.70896</v>
      </c>
      <c r="CK31" s="579"/>
      <c r="CL31" s="580">
        <f>CK31/CI31</f>
        <v>0</v>
      </c>
      <c r="CM31" s="508">
        <f>'Proy 2022 vs 2019'!M30*CP$4</f>
        <v>18177.029200000001</v>
      </c>
      <c r="CN31" s="508">
        <f>'Proy 2022 vs 2019'!N30*CP$4</f>
        <v>15450.474819999999</v>
      </c>
      <c r="CO31" s="579"/>
      <c r="CP31" s="580">
        <f>CO31/CM31</f>
        <v>0</v>
      </c>
      <c r="CQ31" s="494">
        <f>BO31+BS31+BW31+CA31+CE31+CI31+CM31</f>
        <v>82622.86</v>
      </c>
      <c r="CR31" s="489">
        <f>BP31+BT31+BX31+CB31+CF31+CJ31+CN31</f>
        <v>70229.430999999997</v>
      </c>
      <c r="CS31" s="608">
        <f>BQ31+BU31+BY31+CC31+CG31+CK31+CO31</f>
        <v>0</v>
      </c>
      <c r="CT31" s="590">
        <f>CS31/CQ31</f>
        <v>0</v>
      </c>
      <c r="CU31" s="508">
        <f>'Proy 2022 vs 2019'!R30*CX$4</f>
        <v>9975.0335999999988</v>
      </c>
      <c r="CV31" s="508">
        <f>'Proy 2022 vs 2019'!S30*CX$4</f>
        <v>7680.7758720000002</v>
      </c>
      <c r="CW31" s="579"/>
      <c r="CX31" s="580">
        <f>CW31/CU31</f>
        <v>0</v>
      </c>
      <c r="CY31" s="508">
        <f>'Proy 2022 vs 2019'!R30*DB$4</f>
        <v>9975.0335999999988</v>
      </c>
      <c r="CZ31" s="508">
        <f>'Proy 2022 vs 2019'!S30*DB$4</f>
        <v>7680.7758720000002</v>
      </c>
      <c r="DA31" s="579"/>
      <c r="DB31" s="580">
        <f>DA31/CY31</f>
        <v>0</v>
      </c>
      <c r="DC31" s="508">
        <f>'Proy 2022 vs 2019'!R30*DF$4</f>
        <v>9975.0335999999988</v>
      </c>
      <c r="DD31" s="508">
        <f>'Proy 2022 vs 2019'!S30*DF$4</f>
        <v>7680.7758720000002</v>
      </c>
      <c r="DE31" s="579"/>
      <c r="DF31" s="580">
        <f>DE31/DC31</f>
        <v>0</v>
      </c>
      <c r="DG31" s="508">
        <f>'Proy 2022 vs 2019'!R30*DJ$4</f>
        <v>9975.0335999999988</v>
      </c>
      <c r="DH31" s="508">
        <f>'Proy 2022 vs 2019'!S30*DJ$4</f>
        <v>7680.7758720000002</v>
      </c>
      <c r="DI31" s="579"/>
      <c r="DJ31" s="580">
        <f>DI31/DG31</f>
        <v>0</v>
      </c>
      <c r="DK31" s="508">
        <f>'Proy 2022 vs 2019'!R30*DN$4</f>
        <v>11637.539200000001</v>
      </c>
      <c r="DL31" s="508">
        <f>'Proy 2022 vs 2019'!S30*DN$4</f>
        <v>8960.9051840000011</v>
      </c>
      <c r="DM31" s="579"/>
      <c r="DN31" s="580">
        <f>DM31/DK31</f>
        <v>0</v>
      </c>
      <c r="DO31" s="508">
        <f>'Proy 2022 vs 2019'!R30*DR$4</f>
        <v>13300.0448</v>
      </c>
      <c r="DP31" s="508">
        <f>'Proy 2022 vs 2019'!S30*DR$4</f>
        <v>10241.034496</v>
      </c>
      <c r="DQ31" s="579"/>
      <c r="DR31" s="580">
        <f>DQ31/DO31</f>
        <v>0</v>
      </c>
      <c r="DS31" s="508">
        <f>'Proy 2022 vs 2019'!R30*DV$4</f>
        <v>18287.561600000001</v>
      </c>
      <c r="DT31" s="508">
        <f>'Proy 2022 vs 2019'!S30*DV$4</f>
        <v>14081.422432000001</v>
      </c>
      <c r="DU31" s="579"/>
      <c r="DV31" s="580">
        <f>DU31/DS31</f>
        <v>0</v>
      </c>
      <c r="DW31" s="494">
        <f>CU31+CY31+DC31+DG31+DK31+DO31+DS31</f>
        <v>83125.279999999999</v>
      </c>
      <c r="DX31" s="489">
        <f>CV31+CZ31+DD31+DH31+DL31+DP31+DT31</f>
        <v>64006.465600000003</v>
      </c>
      <c r="DY31" s="589">
        <f>CW31+DA31+DE31+DI31+DM31+DQ31+DU31</f>
        <v>0</v>
      </c>
      <c r="DZ31" s="590">
        <f>DY31/DW31</f>
        <v>0</v>
      </c>
      <c r="EA31" s="508">
        <f>'Proy 2022 vs 2019'!AB30*ED$4</f>
        <v>9328.3607999999986</v>
      </c>
      <c r="EB31" s="508">
        <f>'Proy 2022 vs 2019'!AC30*ED$4</f>
        <v>7182.8378160000002</v>
      </c>
      <c r="EC31" s="613"/>
      <c r="ED31" s="580">
        <f>EC31/EA31</f>
        <v>0</v>
      </c>
      <c r="EE31" s="508">
        <f>'Proy 2022 vs 2019'!AB30*EH$4</f>
        <v>9328.3607999999986</v>
      </c>
      <c r="EF31" s="508">
        <f>'Proy 2022 vs 2019'!AC30*EH$4</f>
        <v>7182.8378160000002</v>
      </c>
      <c r="EG31" s="579"/>
      <c r="EH31" s="580">
        <f>EG31/EE31</f>
        <v>0</v>
      </c>
      <c r="EI31" s="508">
        <f>'Proy 2022 vs 2019'!AB30*EL$4</f>
        <v>9328.3607999999986</v>
      </c>
      <c r="EJ31" s="508">
        <f>'Proy 2022 vs 2019'!AC30*EL$4</f>
        <v>7182.8378160000002</v>
      </c>
      <c r="EK31" s="579"/>
      <c r="EL31" s="580">
        <f>EK31/EI31</f>
        <v>0</v>
      </c>
      <c r="EM31" s="508">
        <f>'Proy 2022 vs 2019'!AB30*EP$4</f>
        <v>9328.3607999999986</v>
      </c>
      <c r="EN31" s="508">
        <f>'Proy 2022 vs 2019'!AC30*EP$4</f>
        <v>7182.8378160000002</v>
      </c>
      <c r="EO31" s="579"/>
      <c r="EP31" s="580">
        <f>EO31/EM31</f>
        <v>0</v>
      </c>
      <c r="EQ31" s="508">
        <f>'Proy 2022 vs 2019'!AB30*ET$4</f>
        <v>10883.087600000001</v>
      </c>
      <c r="ER31" s="508">
        <f>'Proy 2022 vs 2019'!AC30*ET$4</f>
        <v>8379.977452000001</v>
      </c>
      <c r="ES31" s="579"/>
      <c r="ET31" s="580">
        <f>ES31/EQ31</f>
        <v>0</v>
      </c>
      <c r="EU31" s="508">
        <f>'Proy 2022 vs 2019'!AB30*EX$4</f>
        <v>12437.814399999999</v>
      </c>
      <c r="EV31" s="508">
        <f>'Proy 2022 vs 2019'!AC30*EX$4</f>
        <v>9577.1170880000009</v>
      </c>
      <c r="EW31" s="579"/>
      <c r="EX31" s="580">
        <f>EW31/EU31</f>
        <v>0</v>
      </c>
      <c r="EY31" s="508">
        <f>'Proy 2022 vs 2019'!AB30*FB$4</f>
        <v>17101.9948</v>
      </c>
      <c r="EZ31" s="508">
        <f>'Proy 2022 vs 2019'!AC30*FB$4</f>
        <v>13168.535996000001</v>
      </c>
      <c r="FA31" s="579"/>
      <c r="FB31" s="580">
        <f>FA31/EY31</f>
        <v>0</v>
      </c>
      <c r="FC31" s="494">
        <f>EA31+EE31+EI31+EM31+EQ31+EU31+EY31</f>
        <v>77736.34</v>
      </c>
      <c r="FD31" s="489">
        <f>EB31+EF31+EJ31+EN31+ER31+EV31+EZ31</f>
        <v>59856.981800000001</v>
      </c>
      <c r="FE31" s="670">
        <f>EC31+EG31+EK31+EO31+ES31+EW31+FA31</f>
        <v>0</v>
      </c>
      <c r="FF31" s="663">
        <f>FE31/FC31</f>
        <v>0</v>
      </c>
      <c r="FG31" s="508">
        <f>'Proy 2022 vs 2019'!AG30*FJ$4</f>
        <v>10929.017999999998</v>
      </c>
      <c r="FH31" s="508">
        <f>'Proy 2022 vs 2019'!AH30*FJ$4</f>
        <v>8743.2143999999989</v>
      </c>
      <c r="FI31" s="579"/>
      <c r="FJ31" s="580">
        <f>FI31/FG31</f>
        <v>0</v>
      </c>
      <c r="FK31" s="508">
        <f>'Proy 2022 vs 2019'!AG30*FN$4</f>
        <v>10929.017999999998</v>
      </c>
      <c r="FL31" s="508">
        <f>'Proy 2022 vs 2019'!AH30*FN$4</f>
        <v>8743.2143999999989</v>
      </c>
      <c r="FM31" s="579"/>
      <c r="FN31" s="580">
        <f>FM31/FK31</f>
        <v>0</v>
      </c>
      <c r="FO31" s="508">
        <f>'Proy 2022 vs 2019'!AG30*FR$4</f>
        <v>10929.017999999998</v>
      </c>
      <c r="FP31" s="508">
        <f>'Proy 2022 vs 2019'!AH30*FR$4</f>
        <v>8743.2143999999989</v>
      </c>
      <c r="FQ31" s="579"/>
      <c r="FR31" s="580">
        <f>FQ31/FO31</f>
        <v>0</v>
      </c>
      <c r="FS31" s="508">
        <f>'Proy 2022 vs 2019'!AG30*FV$4</f>
        <v>10929.017999999998</v>
      </c>
      <c r="FT31" s="508">
        <f>'Proy 2022 vs 2019'!AH30*FV$4</f>
        <v>8743.2143999999989</v>
      </c>
      <c r="FU31" s="579"/>
      <c r="FV31" s="580">
        <f>FU31/FS31</f>
        <v>0</v>
      </c>
      <c r="FW31" s="508">
        <f>'Proy 2022 vs 2019'!AG30*FZ$4</f>
        <v>12750.521000000001</v>
      </c>
      <c r="FX31" s="508">
        <f>'Proy 2022 vs 2019'!AH30*FZ$4</f>
        <v>10200.416800000001</v>
      </c>
      <c r="FY31" s="579"/>
      <c r="FZ31" s="580">
        <f>FY31/FW31</f>
        <v>0</v>
      </c>
      <c r="GA31" s="508">
        <f>'Proy 2022 vs 2019'!AG30*GD$4</f>
        <v>14572.023999999999</v>
      </c>
      <c r="GB31" s="508">
        <f>'Proy 2022 vs 2019'!AH30*GD$4</f>
        <v>11657.619199999999</v>
      </c>
      <c r="GC31" s="579"/>
      <c r="GD31" s="580">
        <f>GC31/GA31</f>
        <v>0</v>
      </c>
      <c r="GE31" s="508">
        <f>'Proy 2022 vs 2019'!AG30*GH$4</f>
        <v>20036.532999999999</v>
      </c>
      <c r="GF31" s="508">
        <f>'Proy 2022 vs 2019'!AH30*GH$4</f>
        <v>16029.2264</v>
      </c>
      <c r="GG31" s="579"/>
      <c r="GH31" s="580">
        <f>GG31/GE31</f>
        <v>0</v>
      </c>
      <c r="GI31" s="494">
        <f>FG31+FK31+FO31+FS31+FW31+GA31+GE31</f>
        <v>91075.15</v>
      </c>
      <c r="GJ31" s="489">
        <f>FH31+FL31+FP31+FT31+FX31+GB31+GF31</f>
        <v>72860.12</v>
      </c>
      <c r="GK31" s="671">
        <f>FI31+FM31+FQ31+FU31+FY31+GC31+GG31</f>
        <v>0</v>
      </c>
      <c r="GL31" s="663">
        <f>GK31/GI31</f>
        <v>0</v>
      </c>
      <c r="GM31" s="508">
        <f>'Proy 2022 vs 2019'!AL30*GP$4</f>
        <v>9239.8607999999986</v>
      </c>
      <c r="GN31" s="508">
        <f>'Proy 2022 vs 2019'!AM30*GP$4</f>
        <v>7391.8886400000001</v>
      </c>
      <c r="GO31" s="579"/>
      <c r="GP31" s="580">
        <f>GO31/GM31</f>
        <v>0</v>
      </c>
      <c r="GQ31" s="508">
        <f>'Proy 2022 vs 2019'!AL30*GT$4</f>
        <v>9239.8607999999986</v>
      </c>
      <c r="GR31" s="508">
        <f>'Proy 2022 vs 2019'!AM30*GT$4</f>
        <v>7391.8886400000001</v>
      </c>
      <c r="GS31" s="579"/>
      <c r="GT31" s="580">
        <f>GS31/GQ31</f>
        <v>0</v>
      </c>
      <c r="GU31" s="508">
        <f>'Proy 2022 vs 2019'!AL30*GX$4</f>
        <v>9239.8607999999986</v>
      </c>
      <c r="GV31" s="508">
        <f>'Proy 2022 vs 2019'!AM30*GX$4</f>
        <v>7391.8886400000001</v>
      </c>
      <c r="GW31" s="579"/>
      <c r="GX31" s="580">
        <f>GW31/GU31</f>
        <v>0</v>
      </c>
      <c r="GY31" s="508">
        <f>'Proy 2022 vs 2019'!AL30*HB$4</f>
        <v>9239.8607999999986</v>
      </c>
      <c r="GZ31" s="508">
        <f>'Proy 2022 vs 2019'!AM30*HB$4</f>
        <v>7391.8886400000001</v>
      </c>
      <c r="HA31" s="579"/>
      <c r="HB31" s="580">
        <f>HA31/GY31</f>
        <v>0</v>
      </c>
      <c r="HC31" s="508">
        <f>'Proy 2022 vs 2019'!AL30*HF$4</f>
        <v>10779.837600000001</v>
      </c>
      <c r="HD31" s="508">
        <f>'Proy 2022 vs 2019'!AM30*HF$4</f>
        <v>8623.8700800000006</v>
      </c>
      <c r="HE31" s="579"/>
      <c r="HF31" s="580">
        <f>HE31/HC31</f>
        <v>0</v>
      </c>
      <c r="HG31" s="508">
        <f>'Proy 2022 vs 2019'!AL30*HJ$4</f>
        <v>12319.814399999999</v>
      </c>
      <c r="HH31" s="508">
        <f>'Proy 2022 vs 2019'!AM30*HJ$4</f>
        <v>9855.8515200000002</v>
      </c>
      <c r="HI31" s="579"/>
      <c r="HJ31" s="580">
        <f>HI31/HG31</f>
        <v>0</v>
      </c>
      <c r="HK31" s="508">
        <f>'Proy 2022 vs 2019'!AL30*HN$4</f>
        <v>16939.7448</v>
      </c>
      <c r="HL31" s="508">
        <f>'Proy 2022 vs 2019'!AM30*HN$4</f>
        <v>13551.795840000001</v>
      </c>
      <c r="HM31" s="579"/>
      <c r="HN31" s="580">
        <f>HM31/HK31</f>
        <v>0</v>
      </c>
      <c r="HO31" s="494">
        <f>GM31+GQ31+GU31+GY31+HC31+HG31+HK31</f>
        <v>76998.84</v>
      </c>
      <c r="HP31" s="489">
        <f>GN31+GR31+GV31+GZ31+HD31+HH31+HL31</f>
        <v>61599.071999999993</v>
      </c>
      <c r="HQ31" s="671">
        <f>GO31+GS31+GW31+HA31+HE31+HI31+HM31</f>
        <v>0</v>
      </c>
      <c r="HR31" s="663">
        <f>HQ31/HO31</f>
        <v>0</v>
      </c>
      <c r="HS31" s="508">
        <f>'Proy 2022 vs 2019'!AL30*HV$4</f>
        <v>9239.8607999999986</v>
      </c>
      <c r="HT31" s="508">
        <f>'Proy 2022 vs 2019'!AM30*HV$4</f>
        <v>7391.8886400000001</v>
      </c>
      <c r="HU31" s="579"/>
      <c r="HV31" s="580">
        <f>HU31/HS31</f>
        <v>0</v>
      </c>
      <c r="HW31" s="508">
        <f>'Proy 2022 vs 2019'!AL30*HZ$4</f>
        <v>9239.8607999999986</v>
      </c>
      <c r="HX31" s="508">
        <f>'Proy 2022 vs 2019'!AM30*HZ$4</f>
        <v>7391.8886400000001</v>
      </c>
      <c r="HY31" s="579"/>
      <c r="HZ31" s="580">
        <f>HY31/HW31</f>
        <v>0</v>
      </c>
      <c r="IA31" s="508">
        <f>'Proy 2022 vs 2019'!AL30*ID$4</f>
        <v>9239.8607999999986</v>
      </c>
      <c r="IB31" s="508">
        <f>'Proy 2022 vs 2019'!AM30*ID$4</f>
        <v>7391.8886400000001</v>
      </c>
      <c r="IC31" s="579"/>
      <c r="ID31" s="580">
        <f>IC31/IA31</f>
        <v>0</v>
      </c>
      <c r="IE31" s="508">
        <f>'Proy 2022 vs 2019'!AL30*IH$4</f>
        <v>9239.8607999999986</v>
      </c>
      <c r="IF31" s="508">
        <f>'Proy 2022 vs 2019'!AM30*IH$4</f>
        <v>7391.8886400000001</v>
      </c>
      <c r="IG31" s="579"/>
      <c r="IH31" s="580">
        <f>IG31/IE31</f>
        <v>0</v>
      </c>
      <c r="II31" s="508">
        <f>'Proy 2022 vs 2019'!AL30*IL$4</f>
        <v>10779.837600000001</v>
      </c>
      <c r="IJ31" s="508">
        <f>'Proy 2022 vs 2019'!AM30*IL$4</f>
        <v>8623.8700800000006</v>
      </c>
      <c r="IK31" s="579"/>
      <c r="IL31" s="580">
        <f>IK31/II31</f>
        <v>0</v>
      </c>
      <c r="IM31" s="508">
        <f>'Proy 2022 vs 2019'!AL30*IP$4</f>
        <v>12319.814399999999</v>
      </c>
      <c r="IN31" s="508">
        <f>'Proy 2022 vs 2019'!AM30*IP$4</f>
        <v>9855.8515200000002</v>
      </c>
      <c r="IO31" s="579"/>
      <c r="IP31" s="580">
        <f>IO31/IM31</f>
        <v>0</v>
      </c>
      <c r="IQ31" s="508">
        <f>'Proy 2022 vs 2019'!AL30*IT$4</f>
        <v>16939.7448</v>
      </c>
      <c r="IR31" s="508">
        <f>'Proy 2022 vs 2019'!AM30*IT$4</f>
        <v>13551.795840000001</v>
      </c>
      <c r="IS31" s="579"/>
      <c r="IT31" s="580">
        <f>IS31/IQ31</f>
        <v>0</v>
      </c>
      <c r="IU31" s="494">
        <f>HS31+HW31+IA31+IE31+II31+IM31+IQ31</f>
        <v>76998.84</v>
      </c>
      <c r="IV31" s="489">
        <f>HT31+HX31+IB31+IF31+IJ31+IN31+IR31</f>
        <v>61599.071999999993</v>
      </c>
      <c r="IW31" s="662">
        <f>HU31+HY31+IC31+IG31+IK31+IO31+IS31</f>
        <v>0</v>
      </c>
      <c r="IX31" s="663">
        <f>IW31/IU31</f>
        <v>0</v>
      </c>
      <c r="IY31" s="508">
        <f>'Proy 2022 vs 2019'!BA30*JB$4</f>
        <v>9834.3960000000006</v>
      </c>
      <c r="IZ31" s="508">
        <f>'Proy 2022 vs 2019'!BB30*JB$4</f>
        <v>11604.58728</v>
      </c>
      <c r="JA31" s="613"/>
      <c r="JB31" s="580">
        <f>JA31/IY31</f>
        <v>0</v>
      </c>
      <c r="JC31" s="508">
        <f>'Proy 2022 vs 2019'!BA30*JF$4</f>
        <v>9834.3960000000006</v>
      </c>
      <c r="JD31" s="508">
        <f>'Proy 2022 vs 2019'!BB30*JF$4</f>
        <v>11604.58728</v>
      </c>
      <c r="JE31" s="613"/>
      <c r="JF31" s="580">
        <f>JE31/JC31</f>
        <v>0</v>
      </c>
      <c r="JG31" s="508">
        <f>'Proy 2022 vs 2019'!BA30*JJ$4</f>
        <v>9834.3960000000006</v>
      </c>
      <c r="JH31" s="508">
        <f>'Proy 2022 vs 2019'!BB30*JJ$4</f>
        <v>11604.58728</v>
      </c>
      <c r="JI31" s="613"/>
      <c r="JJ31" s="580">
        <f>JI31/JG31</f>
        <v>0</v>
      </c>
      <c r="JK31" s="508">
        <f>'Proy 2022 vs 2019'!BA30*JN$4</f>
        <v>9834.3960000000006</v>
      </c>
      <c r="JL31" s="508">
        <f>'Proy 2022 vs 2019'!BB30*JN$4</f>
        <v>11604.58728</v>
      </c>
      <c r="JM31" s="613"/>
      <c r="JN31" s="580">
        <f>JM31/JK31</f>
        <v>0</v>
      </c>
      <c r="JO31" s="508">
        <f>'Proy 2022 vs 2019'!BA30*JR$4</f>
        <v>11473.462000000001</v>
      </c>
      <c r="JP31" s="508">
        <f>'Proy 2022 vs 2019'!BB30*JR$4</f>
        <v>13538.685160000001</v>
      </c>
      <c r="JQ31" s="613"/>
      <c r="JR31" s="580">
        <f>JQ31/JO31</f>
        <v>0</v>
      </c>
      <c r="JS31" s="508">
        <f>'Proy 2022 vs 2019'!BA30*JV$4</f>
        <v>13112.528</v>
      </c>
      <c r="JT31" s="508">
        <f>'Proy 2022 vs 2019'!BB30*JV$4</f>
        <v>15472.78304</v>
      </c>
      <c r="JU31" s="613"/>
      <c r="JV31" s="580">
        <f>JU31/JS31</f>
        <v>0</v>
      </c>
      <c r="JW31" s="508">
        <f>'Proy 2022 vs 2019'!BA30*JZ$4</f>
        <v>18029.726000000002</v>
      </c>
      <c r="JX31" s="508">
        <f>'Proy 2022 vs 2019'!BB30*JZ$4</f>
        <v>21275.076680000002</v>
      </c>
      <c r="JY31" s="613"/>
      <c r="JZ31" s="580">
        <f>JY31/JW31</f>
        <v>0</v>
      </c>
      <c r="KA31" s="494">
        <f>IY31+JC31+JG31+JK31+JO31+JS31+JW31</f>
        <v>81953.3</v>
      </c>
      <c r="KB31" s="489">
        <f>IZ31+JD31+JH31+JL31+JP31+JT31+JX31</f>
        <v>96704.894</v>
      </c>
      <c r="KC31" s="607">
        <f>JA31+JE31+JI31+JM31+JQ31+JU31+JY31</f>
        <v>0</v>
      </c>
      <c r="KD31" s="590">
        <f>KC31/KA31</f>
        <v>0</v>
      </c>
      <c r="KE31" s="508">
        <f>'Proy 2022 vs 2019'!BF30*KH$4</f>
        <v>11272.9452</v>
      </c>
      <c r="KF31" s="508">
        <f>'Proy 2022 vs 2019'!BG30*KH$4</f>
        <v>13302.075336</v>
      </c>
      <c r="KG31" s="579"/>
      <c r="KH31" s="580">
        <f>KG31/KE31</f>
        <v>0</v>
      </c>
      <c r="KI31" s="508">
        <f>'Proy 2022 vs 2019'!BF30*KL$4</f>
        <v>11272.9452</v>
      </c>
      <c r="KJ31" s="508">
        <f>'Proy 2022 vs 2019'!BG30*KL$4</f>
        <v>13302.075336</v>
      </c>
      <c r="KK31" s="579"/>
      <c r="KL31" s="580">
        <f>KK31/KI31</f>
        <v>0</v>
      </c>
      <c r="KM31" s="508">
        <f>'Proy 2022 vs 2019'!BF30*KP$4</f>
        <v>11272.9452</v>
      </c>
      <c r="KN31" s="508">
        <f>'Proy 2022 vs 2019'!BG30*KP$4</f>
        <v>13302.075336</v>
      </c>
      <c r="KO31" s="579"/>
      <c r="KP31" s="580">
        <f>KO31/KM31</f>
        <v>0</v>
      </c>
      <c r="KQ31" s="508">
        <f>'Proy 2022 vs 2019'!BF30*KT$4</f>
        <v>11272.9452</v>
      </c>
      <c r="KR31" s="508">
        <f>'Proy 2022 vs 2019'!BG30*KT$4</f>
        <v>13302.075336</v>
      </c>
      <c r="KS31" s="579"/>
      <c r="KT31" s="580">
        <f>KS31/KQ31</f>
        <v>0</v>
      </c>
      <c r="KU31" s="508">
        <f>'Proy 2022 vs 2019'!BF30*KX$4</f>
        <v>13151.769400000003</v>
      </c>
      <c r="KV31" s="508">
        <f>'Proy 2022 vs 2019'!BG30*KX$4</f>
        <v>15519.087892000001</v>
      </c>
      <c r="KW31" s="579"/>
      <c r="KX31" s="580">
        <f>KW31/KU31</f>
        <v>0</v>
      </c>
      <c r="KY31" s="508">
        <f>'Proy 2022 vs 2019'!BF30*LB$4</f>
        <v>15030.593600000002</v>
      </c>
      <c r="KZ31" s="508">
        <f>'Proy 2022 vs 2019'!BG30*LB$4</f>
        <v>17736.100448000001</v>
      </c>
      <c r="LA31" s="579"/>
      <c r="LB31" s="580">
        <f>LA31/KY31</f>
        <v>0</v>
      </c>
      <c r="LC31" s="508">
        <f>'Proy 2022 vs 2019'!BF30*LF$4</f>
        <v>20667.066200000001</v>
      </c>
      <c r="LD31" s="508">
        <f>'Proy 2022 vs 2019'!BG30*LF$4</f>
        <v>24387.138116000002</v>
      </c>
      <c r="LE31" s="579"/>
      <c r="LF31" s="580">
        <f>LE31/LC31</f>
        <v>0</v>
      </c>
      <c r="LG31" s="494">
        <f>KE31+KI31+KM31+KQ31+KU31+KY31+LC31</f>
        <v>93941.21</v>
      </c>
      <c r="LH31" s="489">
        <f>KF31+KJ31+KN31+KR31+KV31+KZ31+LD31</f>
        <v>110850.6278</v>
      </c>
      <c r="LI31" s="608">
        <f>KG31+KK31+KO31+KS31+KW31+LA31+LE31</f>
        <v>0</v>
      </c>
      <c r="LJ31" s="590">
        <f>LI31/LG31</f>
        <v>0</v>
      </c>
      <c r="LK31" s="508">
        <f>'Proy 2022 vs 2019'!BK30*LN$4</f>
        <v>11809.9512</v>
      </c>
      <c r="LL31" s="508">
        <f>'Proy 2022 vs 2019'!BL30*LN$4</f>
        <v>13935.742415999997</v>
      </c>
      <c r="LM31" s="579"/>
      <c r="LN31" s="580">
        <f>LM31/LK31</f>
        <v>0</v>
      </c>
      <c r="LO31" s="508">
        <f>'Proy 2022 vs 2019'!BK30*LR$4</f>
        <v>11809.9512</v>
      </c>
      <c r="LP31" s="508">
        <f>'Proy 2022 vs 2019'!BL30*LR$4</f>
        <v>13935.742415999997</v>
      </c>
      <c r="LQ31" s="579"/>
      <c r="LR31" s="580">
        <f>LQ31/LO31</f>
        <v>0</v>
      </c>
      <c r="LS31" s="508">
        <f>'Proy 2022 vs 2019'!BK30*LV$4</f>
        <v>11809.9512</v>
      </c>
      <c r="LT31" s="508">
        <f>'Proy 2022 vs 2019'!BL30*LV$4</f>
        <v>13935.742415999997</v>
      </c>
      <c r="LU31" s="579"/>
      <c r="LV31" s="580">
        <f>LU31/LS31</f>
        <v>0</v>
      </c>
      <c r="LW31" s="508">
        <f>'Proy 2022 vs 2019'!BK30*LZ$4</f>
        <v>11809.9512</v>
      </c>
      <c r="LX31" s="508">
        <f>'Proy 2022 vs 2019'!BL30*LZ$4</f>
        <v>13935.742415999997</v>
      </c>
      <c r="LY31" s="579"/>
      <c r="LZ31" s="580">
        <f>LY31/LW31</f>
        <v>0</v>
      </c>
      <c r="MA31" s="508">
        <f>'Proy 2022 vs 2019'!BK30*MD$4</f>
        <v>13778.276400000001</v>
      </c>
      <c r="MB31" s="508">
        <f>'Proy 2022 vs 2019'!BL30*MD$4</f>
        <v>16258.366151999999</v>
      </c>
      <c r="MC31" s="579"/>
      <c r="MD31" s="580">
        <f>MC31/MA31</f>
        <v>0</v>
      </c>
      <c r="ME31" s="508">
        <f>'Proy 2022 vs 2019'!BK30*MH$4</f>
        <v>15746.6016</v>
      </c>
      <c r="MF31" s="508">
        <f>'Proy 2022 vs 2019'!BL30*MH$4</f>
        <v>18580.989887999996</v>
      </c>
      <c r="MG31" s="579"/>
      <c r="MH31" s="580">
        <f>MG31/ME31</f>
        <v>0</v>
      </c>
      <c r="MI31" s="508">
        <f>'Proy 2022 vs 2019'!BK30*ML$4</f>
        <v>21651.5772</v>
      </c>
      <c r="MJ31" s="508">
        <f>'Proy 2022 vs 2019'!BL30*ML$4</f>
        <v>25548.861095999997</v>
      </c>
      <c r="MK31" s="579"/>
      <c r="ML31" s="580">
        <f>MK31/MI31</f>
        <v>0</v>
      </c>
      <c r="MM31" s="494">
        <f>LK31+LO31+LS31+LW31+MA31+ME31+MI31</f>
        <v>98416.26</v>
      </c>
      <c r="MN31" s="489">
        <f>LL31+LP31+LT31+LX31+MB31+MF31+MJ31</f>
        <v>116131.18679999998</v>
      </c>
      <c r="MO31" s="608">
        <f>LM31+LQ31+LU31+LY31+MC31+MG31+MK31</f>
        <v>0</v>
      </c>
      <c r="MP31" s="590">
        <f>MO31/MM31</f>
        <v>0</v>
      </c>
      <c r="MQ31" s="508">
        <f>'Proy 2022 vs 2019'!BP30*MT$4</f>
        <v>13217.824799999999</v>
      </c>
      <c r="MR31" s="508">
        <f>'Proy 2022 vs 2019'!BQ30*MT$4</f>
        <v>13217.824799999999</v>
      </c>
      <c r="MS31" s="579"/>
      <c r="MT31" s="580">
        <f>MS31/MQ31</f>
        <v>0</v>
      </c>
      <c r="MU31" s="508">
        <f>'Proy 2022 vs 2019'!BP30*MX$4</f>
        <v>13217.824799999999</v>
      </c>
      <c r="MV31" s="508">
        <f>'Proy 2022 vs 2019'!BQ30*MX$4</f>
        <v>13217.824799999999</v>
      </c>
      <c r="MW31" s="579"/>
      <c r="MX31" s="580">
        <f>MW31/MU31</f>
        <v>0</v>
      </c>
      <c r="MY31" s="508">
        <f>'Proy 2022 vs 2019'!BP30*NB$4</f>
        <v>13217.824799999999</v>
      </c>
      <c r="MZ31" s="508">
        <f>'Proy 2022 vs 2019'!BQ30*NB$4</f>
        <v>13217.824799999999</v>
      </c>
      <c r="NA31" s="579"/>
      <c r="NB31" s="580">
        <f>NA31/MY31</f>
        <v>0</v>
      </c>
      <c r="NC31" s="508">
        <f>'Proy 2022 vs 2019'!BP30*NF$4</f>
        <v>13217.824799999999</v>
      </c>
      <c r="ND31" s="508">
        <f>'Proy 2022 vs 2019'!BQ30*NF$4</f>
        <v>13217.824799999999</v>
      </c>
      <c r="NE31" s="579"/>
      <c r="NF31" s="580">
        <f>NE31/NC31</f>
        <v>0</v>
      </c>
      <c r="NG31" s="508">
        <f>'Proy 2022 vs 2019'!BP30*NJ$4</f>
        <v>15420.795600000001</v>
      </c>
      <c r="NH31" s="508">
        <f>'Proy 2022 vs 2019'!BQ30*NJ$4</f>
        <v>15420.795600000001</v>
      </c>
      <c r="NI31" s="579"/>
      <c r="NJ31" s="580">
        <f>NI31/NG31</f>
        <v>0</v>
      </c>
      <c r="NK31" s="508">
        <f>'Proy 2022 vs 2019'!BP30*NN$4</f>
        <v>17623.7664</v>
      </c>
      <c r="NL31" s="508">
        <f>'Proy 2022 vs 2019'!BQ30*NN$4</f>
        <v>17623.7664</v>
      </c>
      <c r="NM31" s="579"/>
      <c r="NN31" s="580">
        <f>NM31/NK31</f>
        <v>0</v>
      </c>
      <c r="NO31" s="508">
        <f>'Proy 2022 vs 2019'!BP30*NR$4</f>
        <v>24232.678799999998</v>
      </c>
      <c r="NP31" s="508">
        <f>'Proy 2022 vs 2019'!BQ30*NR$4</f>
        <v>24232.678799999998</v>
      </c>
      <c r="NQ31" s="579"/>
      <c r="NR31" s="580">
        <f>NQ31/NO31</f>
        <v>0</v>
      </c>
      <c r="NS31" s="494">
        <f>MQ31+MU31+MY31+NC31+NG31+NK31+NO31</f>
        <v>110148.53999999998</v>
      </c>
      <c r="NT31" s="489">
        <f>MR31+MV31+MZ31+ND31+NH31+NL31+NP31</f>
        <v>110148.53999999998</v>
      </c>
      <c r="NU31" s="589">
        <f>MS31+MW31+NA31+NE31+NI31+NM31+NQ31</f>
        <v>0</v>
      </c>
      <c r="NV31" s="590">
        <f>NU31/NS31</f>
        <v>0</v>
      </c>
      <c r="NW31" s="508">
        <f>'Proy 2022 vs 2019'!BU30*NZ$4</f>
        <v>14820.3084</v>
      </c>
      <c r="NX31" s="508">
        <f>'Proy 2022 vs 2019'!BV30*NZ$4</f>
        <v>14820.3084</v>
      </c>
      <c r="NY31" s="579"/>
      <c r="NZ31" s="580">
        <f>NY31/NW31</f>
        <v>0</v>
      </c>
      <c r="OA31" s="508">
        <f>'Proy 2022 vs 2019'!BU30*OD$4</f>
        <v>14820.3084</v>
      </c>
      <c r="OB31" s="508">
        <f>'Proy 2022 vs 2019'!BV30*OD$4</f>
        <v>14820.3084</v>
      </c>
      <c r="OC31" s="579"/>
      <c r="OD31" s="580">
        <f>OC31/OA31</f>
        <v>0</v>
      </c>
      <c r="OE31" s="508">
        <f>'Proy 2022 vs 2019'!BU30*OH$4</f>
        <v>14820.3084</v>
      </c>
      <c r="OF31" s="508">
        <f>'Proy 2022 vs 2019'!BV30*OH$4</f>
        <v>14820.3084</v>
      </c>
      <c r="OG31" s="579"/>
      <c r="OH31" s="580">
        <f>OG31/OE31</f>
        <v>0</v>
      </c>
      <c r="OI31" s="508">
        <f>'Proy 2022 vs 2019'!BU30*OL$4</f>
        <v>14820.3084</v>
      </c>
      <c r="OJ31" s="508">
        <f>'Proy 2022 vs 2019'!BV30*OL$4</f>
        <v>14820.3084</v>
      </c>
      <c r="OK31" s="579"/>
      <c r="OL31" s="580">
        <f>OK31/OI31</f>
        <v>0</v>
      </c>
      <c r="OM31" s="508">
        <f>'Proy 2022 vs 2019'!BU30*OP$4</f>
        <v>17290.359800000002</v>
      </c>
      <c r="ON31" s="508">
        <f>'Proy 2022 vs 2019'!BV30*OP$4</f>
        <v>17290.359800000002</v>
      </c>
      <c r="OO31" s="579"/>
      <c r="OP31" s="580">
        <f>OO31/OM31</f>
        <v>0</v>
      </c>
      <c r="OQ31" s="508">
        <f>'Proy 2022 vs 2019'!BU30*OT$4</f>
        <v>19760.411200000002</v>
      </c>
      <c r="OR31" s="508">
        <f>'Proy 2022 vs 2019'!BV30*OT$4</f>
        <v>19760.411200000002</v>
      </c>
      <c r="OS31" s="579"/>
      <c r="OT31" s="580">
        <f>OS31/OQ31</f>
        <v>0</v>
      </c>
      <c r="OU31" s="508">
        <f>'Proy 2022 vs 2019'!BU30*OX$4</f>
        <v>27170.565400000003</v>
      </c>
      <c r="OV31" s="508">
        <f>'Proy 2022 vs 2019'!BV30*OX$4</f>
        <v>27170.565400000003</v>
      </c>
      <c r="OW31" s="579"/>
      <c r="OX31" s="580">
        <f>OW31/OU31</f>
        <v>0</v>
      </c>
      <c r="OY31" s="494">
        <f>NW31+OA31+OE31+OI31+OM31+OQ31+OU31</f>
        <v>123502.57</v>
      </c>
      <c r="OZ31" s="489">
        <f>NX31+OB31+OF31+OJ31+ON31+OR31+OV31</f>
        <v>123502.57</v>
      </c>
      <c r="PA31" s="589">
        <f>NY31+OC31+OG31+OK31+OO31+OS31+OW31</f>
        <v>0</v>
      </c>
      <c r="PB31" s="590">
        <f>PA31/OY31</f>
        <v>0</v>
      </c>
      <c r="PC31" s="508">
        <f>'Proy 2022 vs 2019'!CE30*PF$4</f>
        <v>13375.993199999999</v>
      </c>
      <c r="PD31" s="508">
        <f>'Proy 2022 vs 2019'!CF30*PF$4</f>
        <v>9363.1952399999991</v>
      </c>
      <c r="PE31" s="613"/>
      <c r="PF31" s="580">
        <f>PE31/PC31</f>
        <v>0</v>
      </c>
      <c r="PG31" s="508">
        <f>'Proy 2022 vs 2019'!CE30*PJ$4</f>
        <v>13375.993199999999</v>
      </c>
      <c r="PH31" s="508">
        <f>'Proy 2022 vs 2019'!CF30*PJ$4</f>
        <v>9363.1952399999991</v>
      </c>
      <c r="PI31" s="579"/>
      <c r="PJ31" s="580">
        <f>PI31/PG31</f>
        <v>0</v>
      </c>
      <c r="PK31" s="508">
        <f>'Proy 2022 vs 2019'!CE30*PN$4</f>
        <v>13375.993199999999</v>
      </c>
      <c r="PL31" s="508">
        <f>'Proy 2022 vs 2019'!CF30*PN$4</f>
        <v>9363.1952399999991</v>
      </c>
      <c r="PM31" s="579"/>
      <c r="PN31" s="580">
        <f>PM31/PK31</f>
        <v>0</v>
      </c>
      <c r="PO31" s="508">
        <f>'Proy 2022 vs 2019'!CE30*PR$4</f>
        <v>13375.993199999999</v>
      </c>
      <c r="PP31" s="508">
        <f>'Proy 2022 vs 2019'!CF30*PR$4</f>
        <v>9363.1952399999991</v>
      </c>
      <c r="PQ31" s="579"/>
      <c r="PR31" s="580">
        <f>PQ31/PO31</f>
        <v>0</v>
      </c>
      <c r="PS31" s="508">
        <f>'Proy 2022 vs 2019'!CE30*PV$4</f>
        <v>15605.325400000002</v>
      </c>
      <c r="PT31" s="508">
        <f>'Proy 2022 vs 2019'!CF30*PV$4</f>
        <v>10923.727779999999</v>
      </c>
      <c r="PU31" s="579"/>
      <c r="PV31" s="580">
        <f>PU31/PS31</f>
        <v>0</v>
      </c>
      <c r="PW31" s="508">
        <f>'Proy 2022 vs 2019'!CE30*PZ$4</f>
        <v>17834.657600000002</v>
      </c>
      <c r="PX31" s="508">
        <f>'Proy 2022 vs 2019'!CF30*PZ$4</f>
        <v>12484.260319999999</v>
      </c>
      <c r="PY31" s="579"/>
      <c r="PZ31" s="580">
        <f>PY31/PW31</f>
        <v>0</v>
      </c>
      <c r="QA31" s="508">
        <f>'Proy 2022 vs 2019'!CE30*QD$4</f>
        <v>24522.654200000001</v>
      </c>
      <c r="QB31" s="508">
        <f>'Proy 2022 vs 2019'!CF30*QD$4</f>
        <v>17165.857939999998</v>
      </c>
      <c r="QC31" s="579"/>
      <c r="QD31" s="580">
        <f>QC31/QA31</f>
        <v>0</v>
      </c>
      <c r="QE31" s="494">
        <f>PC31+PG31+PK31+PO31+PS31+PW31+QA31</f>
        <v>111466.61</v>
      </c>
      <c r="QF31" s="489">
        <f>PD31+PH31+PL31+PP31+PT31+PX31+QB31</f>
        <v>78026.626999999993</v>
      </c>
      <c r="QG31" s="670">
        <f>PE31+PI31+PM31+PQ31+PU31+PY31+QC31</f>
        <v>0</v>
      </c>
      <c r="QH31" s="663">
        <f>QG31/QE31</f>
        <v>0</v>
      </c>
      <c r="QI31" s="508">
        <f>'Proy 2022 vs 2019'!CJ30*QL$4</f>
        <v>12622.602000000001</v>
      </c>
      <c r="QJ31" s="508">
        <f>'Proy 2022 vs 2019'!CK30*QL$4</f>
        <v>8835.8214000000007</v>
      </c>
      <c r="QK31" s="579"/>
      <c r="QL31" s="580">
        <f>QK31/QI31</f>
        <v>0</v>
      </c>
      <c r="QM31" s="508">
        <f>'Proy 2022 vs 2019'!CJ30*QP$4</f>
        <v>12622.602000000001</v>
      </c>
      <c r="QN31" s="508">
        <f>'Proy 2022 vs 2019'!CK30*QP$4</f>
        <v>8835.8214000000007</v>
      </c>
      <c r="QO31" s="579"/>
      <c r="QP31" s="580">
        <f>QO31/QM31</f>
        <v>0</v>
      </c>
      <c r="QQ31" s="508">
        <f>'Proy 2022 vs 2019'!CJ30*QT$4</f>
        <v>12622.602000000001</v>
      </c>
      <c r="QR31" s="508">
        <f>'Proy 2022 vs 2019'!CK30*QT$4</f>
        <v>8835.8214000000007</v>
      </c>
      <c r="QS31" s="579"/>
      <c r="QT31" s="580">
        <f>QS31/QQ31</f>
        <v>0</v>
      </c>
      <c r="QU31" s="508">
        <f>'Proy 2022 vs 2019'!CJ30*QX$4</f>
        <v>12622.602000000001</v>
      </c>
      <c r="QV31" s="508">
        <f>'Proy 2022 vs 2019'!CK30*QX$4</f>
        <v>8835.8214000000007</v>
      </c>
      <c r="QW31" s="579"/>
      <c r="QX31" s="580">
        <f>QW31/QU31</f>
        <v>0</v>
      </c>
      <c r="QY31" s="508">
        <f>'Proy 2022 vs 2019'!CJ30*RB$4</f>
        <v>14726.369000000002</v>
      </c>
      <c r="QZ31" s="508">
        <f>'Proy 2022 vs 2019'!CK30*RB$4</f>
        <v>10308.4583</v>
      </c>
      <c r="RA31" s="579"/>
      <c r="RB31" s="580">
        <f>RA31/QY31</f>
        <v>0</v>
      </c>
      <c r="RC31" s="508">
        <f>'Proy 2022 vs 2019'!CJ30*RF$4</f>
        <v>16830.136000000002</v>
      </c>
      <c r="RD31" s="508">
        <f>'Proy 2022 vs 2019'!CK30*RF$4</f>
        <v>11781.0952</v>
      </c>
      <c r="RE31" s="579"/>
      <c r="RF31" s="580">
        <f>RE31/RC31</f>
        <v>0</v>
      </c>
      <c r="RG31" s="508">
        <f>'Proy 2022 vs 2019'!CJ30*RJ$4</f>
        <v>23141.437000000002</v>
      </c>
      <c r="RH31" s="508">
        <f>'Proy 2022 vs 2019'!CK30*RJ$4</f>
        <v>16199.0059</v>
      </c>
      <c r="RI31" s="579"/>
      <c r="RJ31" s="580">
        <f>RI31/RG31</f>
        <v>0</v>
      </c>
      <c r="RK31" s="494">
        <f>QI31+QM31+QQ31+QU31+QY31+RC31+RG31</f>
        <v>105188.35</v>
      </c>
      <c r="RL31" s="489">
        <f>QJ31+QN31+QR31+QV31+QZ31+RD31+RH31</f>
        <v>73631.845000000001</v>
      </c>
      <c r="RM31" s="671">
        <f>QK31+QO31+QS31+QW31+RA31+RE31+RI31</f>
        <v>0</v>
      </c>
      <c r="RN31" s="663">
        <f>RM31/RK31</f>
        <v>0</v>
      </c>
      <c r="RO31" s="508">
        <f>'Proy 2022 vs 2019'!CO30*RR$4</f>
        <v>10921.281599999998</v>
      </c>
      <c r="RP31" s="508">
        <f>'Proy 2022 vs 2019'!CP30*RR$4</f>
        <v>7644.8971199999978</v>
      </c>
      <c r="RQ31" s="579"/>
      <c r="RR31" s="580">
        <f>RQ31/RO31</f>
        <v>0</v>
      </c>
      <c r="RS31" s="508">
        <f>'Proy 2022 vs 2019'!CO30*RV$4</f>
        <v>10921.281599999998</v>
      </c>
      <c r="RT31" s="508">
        <f>'Proy 2022 vs 2019'!CP30*RV$4</f>
        <v>7644.8971199999978</v>
      </c>
      <c r="RU31" s="579"/>
      <c r="RV31" s="580">
        <f>RU31/RS31</f>
        <v>0</v>
      </c>
      <c r="RW31" s="508">
        <f>'Proy 2022 vs 2019'!CO30*RZ$4</f>
        <v>10921.281599999998</v>
      </c>
      <c r="RX31" s="508">
        <f>'Proy 2022 vs 2019'!CP30*RZ$4</f>
        <v>7644.8971199999978</v>
      </c>
      <c r="RY31" s="579"/>
      <c r="RZ31" s="580">
        <f>RY31/RW31</f>
        <v>0</v>
      </c>
      <c r="SA31" s="508">
        <f>'Proy 2022 vs 2019'!CO30*SD$4</f>
        <v>10921.281599999998</v>
      </c>
      <c r="SB31" s="508">
        <f>'Proy 2022 vs 2019'!CP30*SD$4</f>
        <v>7644.8971199999978</v>
      </c>
      <c r="SC31" s="579"/>
      <c r="SD31" s="580">
        <f>SC31/SA31</f>
        <v>0</v>
      </c>
      <c r="SE31" s="508">
        <f>'Proy 2022 vs 2019'!CO30*SH$4</f>
        <v>12741.495199999999</v>
      </c>
      <c r="SF31" s="508">
        <f>'Proy 2022 vs 2019'!CP30*SH$4</f>
        <v>8919.0466399999987</v>
      </c>
      <c r="SG31" s="579"/>
      <c r="SH31" s="580">
        <f>SG31/SE31</f>
        <v>0</v>
      </c>
      <c r="SI31" s="508">
        <f>'Proy 2022 vs 2019'!CO30*SL$4</f>
        <v>14561.708799999999</v>
      </c>
      <c r="SJ31" s="508">
        <f>'Proy 2022 vs 2019'!CP30*SL$4</f>
        <v>10193.196159999998</v>
      </c>
      <c r="SK31" s="579"/>
      <c r="SL31" s="580">
        <f>SK31/SI31</f>
        <v>0</v>
      </c>
      <c r="SM31" s="508">
        <f>'Proy 2022 vs 2019'!CO30*SP$4</f>
        <v>20022.349599999998</v>
      </c>
      <c r="SN31" s="508">
        <f>'Proy 2022 vs 2019'!CP30*SP$4</f>
        <v>14015.644719999997</v>
      </c>
      <c r="SO31" s="579"/>
      <c r="SP31" s="580">
        <f>SO31/SM31</f>
        <v>0</v>
      </c>
      <c r="SQ31" s="494">
        <f>RO31+RS31+RW31+SA31+SE31+SI31+SM31</f>
        <v>91010.68</v>
      </c>
      <c r="SR31" s="489">
        <f>RP31+RT31+RX31+SB31+SF31+SJ31+SN31</f>
        <v>63707.475999999988</v>
      </c>
      <c r="SS31" s="671">
        <f>RQ31+RU31+RY31+SC31+SG31+SK31+SO31</f>
        <v>0</v>
      </c>
      <c r="ST31" s="663">
        <f>SS31/SQ31</f>
        <v>0</v>
      </c>
      <c r="SU31" s="508">
        <f>'Proy 2022 vs 2019'!CT30*SX$4</f>
        <v>11142.008400000001</v>
      </c>
      <c r="SV31" s="508">
        <f>'Proy 2022 vs 2019'!CU30*SX$4</f>
        <v>10027.807560000001</v>
      </c>
      <c r="SW31" s="579"/>
      <c r="SX31" s="580">
        <f>SW31/SU31</f>
        <v>0</v>
      </c>
      <c r="SY31" s="508">
        <f>'Proy 2022 vs 2019'!CT30*TB$4</f>
        <v>11142.008400000001</v>
      </c>
      <c r="SZ31" s="508">
        <f>'Proy 2022 vs 2019'!CU30*TB$4</f>
        <v>10027.807560000001</v>
      </c>
      <c r="TA31" s="579"/>
      <c r="TB31" s="580">
        <f>TA31/SY31</f>
        <v>0</v>
      </c>
      <c r="TC31" s="508">
        <f>'Proy 2022 vs 2019'!CT30*TF$4</f>
        <v>11142.008400000001</v>
      </c>
      <c r="TD31" s="508">
        <f>'Proy 2022 vs 2019'!CU30*TF$4</f>
        <v>10027.807560000001</v>
      </c>
      <c r="TE31" s="579"/>
      <c r="TF31" s="580">
        <f>TE31/TC31</f>
        <v>0</v>
      </c>
      <c r="TG31" s="508">
        <f>'Proy 2022 vs 2019'!CT30*TJ$4</f>
        <v>11142.008400000001</v>
      </c>
      <c r="TH31" s="508">
        <f>'Proy 2022 vs 2019'!CU30*TJ$4</f>
        <v>10027.807560000001</v>
      </c>
      <c r="TI31" s="579"/>
      <c r="TJ31" s="580">
        <f>TI31/TG31</f>
        <v>0</v>
      </c>
      <c r="TK31" s="508">
        <f>'Proy 2022 vs 2019'!CT30*TN$4</f>
        <v>12999.009800000002</v>
      </c>
      <c r="TL31" s="508">
        <f>'Proy 2022 vs 2019'!CU30*TN$4</f>
        <v>11699.108820000003</v>
      </c>
      <c r="TM31" s="579"/>
      <c r="TN31" s="580">
        <f>TM31/TK31</f>
        <v>0</v>
      </c>
      <c r="TO31" s="508">
        <f>'Proy 2022 vs 2019'!CT30*TR$4</f>
        <v>14856.011200000001</v>
      </c>
      <c r="TP31" s="508">
        <f>'Proy 2022 vs 2019'!CU30*TR$4</f>
        <v>13370.410080000001</v>
      </c>
      <c r="TQ31" s="579"/>
      <c r="TR31" s="580">
        <f>TQ31/TO31</f>
        <v>0</v>
      </c>
      <c r="TS31" s="508">
        <f>'Proy 2022 vs 2019'!CT30*TV$4</f>
        <v>20427.0154</v>
      </c>
      <c r="TT31" s="508">
        <f>'Proy 2022 vs 2019'!CU30*TV$4</f>
        <v>18384.313860000002</v>
      </c>
      <c r="TU31" s="579"/>
      <c r="TV31" s="580">
        <f>TU31/TS31</f>
        <v>0</v>
      </c>
      <c r="TW31" s="494">
        <f>SU31+SY31+TC31+TG31+TK31+TO31+TS31</f>
        <v>92850.07</v>
      </c>
      <c r="TX31" s="489">
        <f>SV31+SZ31+TD31+TH31+TL31+TP31+TT31</f>
        <v>83565.063000000009</v>
      </c>
      <c r="TY31" s="662">
        <f>SW31+TA31+TE31+TI31+TM31+TQ31+TU31</f>
        <v>0</v>
      </c>
      <c r="TZ31" s="663">
        <f>TY31/TW31</f>
        <v>0</v>
      </c>
      <c r="UA31" s="508">
        <f>'Proy 2022 vs 2019'!DD30*UD$4</f>
        <v>16285.765199999998</v>
      </c>
      <c r="UB31" s="508">
        <f>'Proy 2022 vs 2019'!DE30*UD$4</f>
        <v>10911.462684</v>
      </c>
      <c r="UC31" s="613"/>
      <c r="UD31" s="580">
        <f>UC31/UA31</f>
        <v>0</v>
      </c>
      <c r="UE31" s="508">
        <f>'Proy 2022 vs 2019'!DD30*UH$4</f>
        <v>16285.765199999998</v>
      </c>
      <c r="UF31" s="508">
        <f>'Proy 2022 vs 2019'!DE30*UH$4</f>
        <v>10911.462684</v>
      </c>
      <c r="UG31" s="579"/>
      <c r="UH31" s="580">
        <f>UG31/UE31</f>
        <v>0</v>
      </c>
      <c r="UI31" s="508">
        <f>'Proy 2022 vs 2019'!DD30*UL$4</f>
        <v>16285.765199999998</v>
      </c>
      <c r="UJ31" s="508">
        <f>'Proy 2022 vs 2019'!DE30*UL$4</f>
        <v>10911.462684</v>
      </c>
      <c r="UK31" s="579"/>
      <c r="UL31" s="580">
        <f>UK31/UI31</f>
        <v>0</v>
      </c>
      <c r="UM31" s="508">
        <f>'Proy 2022 vs 2019'!DD30*UP$4</f>
        <v>16285.765199999998</v>
      </c>
      <c r="UN31" s="508">
        <f>'Proy 2022 vs 2019'!DE30*UP$4</f>
        <v>10911.462684</v>
      </c>
      <c r="UO31" s="579"/>
      <c r="UP31" s="580">
        <f>UO31/UM31</f>
        <v>0</v>
      </c>
      <c r="UQ31" s="508">
        <f>'Proy 2022 vs 2019'!DD30*UT$4</f>
        <v>19000.059400000002</v>
      </c>
      <c r="UR31" s="508">
        <f>'Proy 2022 vs 2019'!DE30*UT$4</f>
        <v>12730.039798000002</v>
      </c>
      <c r="US31" s="579"/>
      <c r="UT31" s="580">
        <f>US31/UQ31</f>
        <v>0</v>
      </c>
      <c r="UU31" s="508">
        <f>'Proy 2022 vs 2019'!DD30*UX$4</f>
        <v>21714.353599999999</v>
      </c>
      <c r="UV31" s="508">
        <f>'Proy 2022 vs 2019'!DE30*UX$4</f>
        <v>14548.616912</v>
      </c>
      <c r="UW31" s="579"/>
      <c r="UX31" s="580">
        <f>UW31/UU31</f>
        <v>0</v>
      </c>
      <c r="UY31" s="508">
        <f>'Proy 2022 vs 2019'!DD30*VB$4</f>
        <v>29857.236199999999</v>
      </c>
      <c r="UZ31" s="508">
        <f>'Proy 2022 vs 2019'!DE30*VB$4</f>
        <v>20004.348254</v>
      </c>
      <c r="VA31" s="579"/>
      <c r="VB31" s="580">
        <f>VA31/UY31</f>
        <v>0</v>
      </c>
      <c r="VC31" s="494">
        <f>UA31+UE31+UI31+UM31+UQ31+UU31+UY31</f>
        <v>135714.71</v>
      </c>
      <c r="VD31" s="489">
        <f>UB31+UF31+UJ31+UN31+UR31+UV31+UZ31</f>
        <v>90928.8557</v>
      </c>
      <c r="VE31" s="637">
        <f>UC31+UG31+UK31+UO31+US31+UW31+VA31</f>
        <v>0</v>
      </c>
      <c r="VF31" s="639">
        <f>VE31/VC31</f>
        <v>0</v>
      </c>
      <c r="VG31" s="508">
        <f>'Proy 2022 vs 2019'!DI30*VJ$4</f>
        <v>11671.307999999999</v>
      </c>
      <c r="VH31" s="508">
        <f>'Proy 2022 vs 2019'!DJ30*VJ$4</f>
        <v>14262.338376</v>
      </c>
      <c r="VI31" s="579"/>
      <c r="VJ31" s="580">
        <f>VI31/VG31</f>
        <v>0</v>
      </c>
      <c r="VK31" s="508">
        <f>'Proy 2022 vs 2019'!DI30*VN$4</f>
        <v>11671.307999999999</v>
      </c>
      <c r="VL31" s="508">
        <f>'Proy 2022 vs 2019'!DJ30*VN$4</f>
        <v>14262.338376</v>
      </c>
      <c r="VM31" s="579"/>
      <c r="VN31" s="580">
        <f>VM31/VK31</f>
        <v>0</v>
      </c>
      <c r="VO31" s="508">
        <f>'Proy 2022 vs 2019'!DI30*VR$4</f>
        <v>11671.307999999999</v>
      </c>
      <c r="VP31" s="508">
        <f>'Proy 2022 vs 2019'!DJ30*VR$4</f>
        <v>14262.338376</v>
      </c>
      <c r="VQ31" s="579"/>
      <c r="VR31" s="580">
        <f>VQ31/VO31</f>
        <v>0</v>
      </c>
      <c r="VS31" s="508">
        <f>'Proy 2022 vs 2019'!DI30*VV$4</f>
        <v>11671.307999999999</v>
      </c>
      <c r="VT31" s="508">
        <f>'Proy 2022 vs 2019'!DJ30*VV$4</f>
        <v>14262.338376</v>
      </c>
      <c r="VU31" s="579"/>
      <c r="VV31" s="580">
        <f>VU31/VS31</f>
        <v>0</v>
      </c>
      <c r="VW31" s="508">
        <f>'Proy 2022 vs 2019'!DI30*VZ$4</f>
        <v>13616.526</v>
      </c>
      <c r="VX31" s="508">
        <f>'Proy 2022 vs 2019'!DJ30*VZ$4</f>
        <v>16639.394772</v>
      </c>
      <c r="VY31" s="579"/>
      <c r="VZ31" s="580">
        <f>VY31/VW31</f>
        <v>0</v>
      </c>
      <c r="WA31" s="508">
        <f>'Proy 2022 vs 2019'!DI30*WD$4</f>
        <v>15561.743999999999</v>
      </c>
      <c r="WB31" s="508">
        <f>'Proy 2022 vs 2019'!DJ30*WD$4</f>
        <v>19016.451168</v>
      </c>
      <c r="WC31" s="579"/>
      <c r="WD31" s="580">
        <f>WC31/WA31</f>
        <v>0</v>
      </c>
      <c r="WE31" s="508">
        <f>'Proy 2022 vs 2019'!DI30*WH$4</f>
        <v>21397.397999999997</v>
      </c>
      <c r="WF31" s="508">
        <f>'Proy 2022 vs 2019'!DJ30*WH$4</f>
        <v>26147.620355999999</v>
      </c>
      <c r="WG31" s="579"/>
      <c r="WH31" s="580">
        <f>WG31/WE31</f>
        <v>0</v>
      </c>
      <c r="WI31" s="494">
        <f>VG31+VK31+VO31+VS31+VW31+WA31+WE31</f>
        <v>97260.9</v>
      </c>
      <c r="WJ31" s="489">
        <f>VH31+VL31+VP31+VT31+VX31+WB31+WF31</f>
        <v>118852.8198</v>
      </c>
      <c r="WK31" s="643">
        <f>VI31+VM31+VQ31+VU31+VY31+WC31+WG31</f>
        <v>0</v>
      </c>
      <c r="WL31" s="639">
        <f>WK31/WI31</f>
        <v>0</v>
      </c>
      <c r="WM31" s="508">
        <f>'Proy 2022 vs 2019'!DN30*WP$4</f>
        <v>10655.4084</v>
      </c>
      <c r="WN31" s="508">
        <f>'Proy 2022 vs 2019'!DO30*WP$4</f>
        <v>9589.8675600000006</v>
      </c>
      <c r="WO31" s="579"/>
      <c r="WP31" s="580">
        <f>WO31/WM31</f>
        <v>0</v>
      </c>
      <c r="WQ31" s="508">
        <f>'Proy 2022 vs 2019'!DN30*WT$4</f>
        <v>10655.4084</v>
      </c>
      <c r="WR31" s="508">
        <f>'Proy 2022 vs 2019'!DO30*WT$4</f>
        <v>9589.8675600000006</v>
      </c>
      <c r="WS31" s="579"/>
      <c r="WT31" s="580">
        <f>WS31/WQ31</f>
        <v>0</v>
      </c>
      <c r="WU31" s="508">
        <f>'Proy 2022 vs 2019'!DN30*WX$4</f>
        <v>10655.4084</v>
      </c>
      <c r="WV31" s="508">
        <f>'Proy 2022 vs 2019'!DO30*WX$4</f>
        <v>9589.8675600000006</v>
      </c>
      <c r="WW31" s="579"/>
      <c r="WX31" s="580">
        <f>WW31/WU31</f>
        <v>0</v>
      </c>
      <c r="WY31" s="508">
        <f>'Proy 2022 vs 2019'!DN30*XB$4</f>
        <v>10655.4084</v>
      </c>
      <c r="WZ31" s="508">
        <f>'Proy 2022 vs 2019'!DO30*XB$4</f>
        <v>9589.8675600000006</v>
      </c>
      <c r="XA31" s="579"/>
      <c r="XB31" s="580">
        <f>XA31/WY31</f>
        <v>0</v>
      </c>
      <c r="XC31" s="508">
        <f>'Proy 2022 vs 2019'!DN30*XF$4</f>
        <v>12431.309800000003</v>
      </c>
      <c r="XD31" s="508">
        <f>'Proy 2022 vs 2019'!DO30*XF$4</f>
        <v>11188.178820000003</v>
      </c>
      <c r="XE31" s="579"/>
      <c r="XF31" s="580">
        <f>XE31/XC31</f>
        <v>0</v>
      </c>
      <c r="XG31" s="508">
        <f>'Proy 2022 vs 2019'!DN30*XJ$4</f>
        <v>14207.211200000002</v>
      </c>
      <c r="XH31" s="508">
        <f>'Proy 2022 vs 2019'!DO30*XJ$4</f>
        <v>12786.490080000001</v>
      </c>
      <c r="XI31" s="579"/>
      <c r="XJ31" s="580">
        <f>XI31/XG31</f>
        <v>0</v>
      </c>
      <c r="XK31" s="508">
        <f>'Proy 2022 vs 2019'!DN30*XN$4</f>
        <v>19534.915400000002</v>
      </c>
      <c r="XL31" s="508">
        <f>'Proy 2022 vs 2019'!DO30*XN$4</f>
        <v>17581.423860000003</v>
      </c>
      <c r="XM31" s="579"/>
      <c r="XN31" s="580">
        <f>XM31/XK31</f>
        <v>0</v>
      </c>
      <c r="XO31" s="494">
        <f>WM31+WQ31+WU31+WY31+XC31+XG31+XK31</f>
        <v>88795.07</v>
      </c>
      <c r="XP31" s="489">
        <f>WN31+WR31+WV31+WZ31+XD31+XH31+XL31</f>
        <v>79915.563000000009</v>
      </c>
      <c r="XQ31" s="643">
        <f>WO31+WS31+WW31+XA31+XE31+XI31+XM31</f>
        <v>0</v>
      </c>
      <c r="XR31" s="639">
        <f>XQ31/XO31</f>
        <v>0</v>
      </c>
      <c r="XS31" s="508">
        <f>'Proy 2022 vs 2019'!DS30*XV$4</f>
        <v>10669.9236</v>
      </c>
      <c r="XT31" s="508">
        <f>'Proy 2022 vs 2019'!DT30*XV$4</f>
        <v>9602.9312399999999</v>
      </c>
      <c r="XU31" s="579"/>
      <c r="XV31" s="580">
        <f>XU31/XS31</f>
        <v>0</v>
      </c>
      <c r="XW31" s="508">
        <f>'Proy 2022 vs 2019'!DS30*XZ$4</f>
        <v>10669.9236</v>
      </c>
      <c r="XX31" s="508">
        <f>'Proy 2022 vs 2019'!DT30*XZ$4</f>
        <v>9602.9312399999999</v>
      </c>
      <c r="XY31" s="579"/>
      <c r="XZ31" s="580">
        <f>XY31/XW31</f>
        <v>0</v>
      </c>
      <c r="YA31" s="508">
        <f>'Proy 2022 vs 2019'!DS30*YD$4</f>
        <v>10669.9236</v>
      </c>
      <c r="YB31" s="508">
        <f>'Proy 2022 vs 2019'!DT30*YD$4</f>
        <v>9602.9312399999999</v>
      </c>
      <c r="YC31" s="579"/>
      <c r="YD31" s="580">
        <f>YC31/YA31</f>
        <v>0</v>
      </c>
      <c r="YE31" s="508">
        <f>'Proy 2022 vs 2019'!DS30*YH$4</f>
        <v>10669.9236</v>
      </c>
      <c r="YF31" s="508">
        <f>'Proy 2022 vs 2019'!DT30*YH$4</f>
        <v>9602.9312399999999</v>
      </c>
      <c r="YG31" s="579"/>
      <c r="YH31" s="580">
        <f>YG31/YE31</f>
        <v>0</v>
      </c>
      <c r="YI31" s="508">
        <f>'Proy 2022 vs 2019'!DS30*YL$4</f>
        <v>12448.244200000001</v>
      </c>
      <c r="YJ31" s="508">
        <f>'Proy 2022 vs 2019'!DT30*YL$4</f>
        <v>11203.41978</v>
      </c>
      <c r="YK31" s="579"/>
      <c r="YL31" s="580">
        <f>YK31/YI31</f>
        <v>0</v>
      </c>
      <c r="YM31" s="508">
        <f>'Proy 2022 vs 2019'!DS30*YP$4</f>
        <v>14226.5648</v>
      </c>
      <c r="YN31" s="508">
        <f>'Proy 2022 vs 2019'!DT30*YP$4</f>
        <v>12803.90832</v>
      </c>
      <c r="YO31" s="579"/>
      <c r="YP31" s="580">
        <f>YO31/YM31</f>
        <v>0</v>
      </c>
      <c r="YQ31" s="508">
        <f>'Proy 2022 vs 2019'!DS30*YT$4</f>
        <v>19561.526600000001</v>
      </c>
      <c r="YR31" s="508">
        <f>'Proy 2022 vs 2019'!DT30*YT$4</f>
        <v>17605.373939999998</v>
      </c>
      <c r="YS31" s="579"/>
      <c r="YT31" s="580">
        <f>YS31/YQ31</f>
        <v>0</v>
      </c>
      <c r="YU31" s="494">
        <f>XS31+XW31+YA31+YE31+YI31+YM31+YQ31</f>
        <v>88916.03</v>
      </c>
      <c r="YV31" s="489">
        <f>XT31+XX31+YB31+YF31+YJ31+YN31+YR31</f>
        <v>80024.426999999996</v>
      </c>
      <c r="YW31" s="648">
        <f>XU31+XY31+YC31+YG31+YK31+YO31+YS31</f>
        <v>0</v>
      </c>
      <c r="YX31" s="639">
        <f>YW31/YU31</f>
        <v>0</v>
      </c>
      <c r="YY31" s="710">
        <f>'Proy 2022 vs 2019'!EC30*ZB$4</f>
        <v>12514.6536</v>
      </c>
      <c r="YZ31" s="710">
        <f>'Proy 2022 vs 2019'!ED30*ZB$4</f>
        <v>11263.188239999999</v>
      </c>
      <c r="ZA31" s="613"/>
      <c r="ZB31" s="580">
        <f>ZA31/YY31</f>
        <v>0</v>
      </c>
      <c r="ZC31" s="508">
        <f>'Proy 2022 vs 2019'!EC30*ZF$4</f>
        <v>12514.6536</v>
      </c>
      <c r="ZD31" s="508">
        <f>'Proy 2022 vs 2019'!ED30*ZF$4</f>
        <v>11263.188239999999</v>
      </c>
      <c r="ZE31" s="613"/>
      <c r="ZF31" s="580">
        <f>ZE31/ZC31</f>
        <v>0</v>
      </c>
      <c r="ZG31" s="508">
        <f>'Proy 2022 vs 2019'!EC30*ZJ$4</f>
        <v>12514.6536</v>
      </c>
      <c r="ZH31" s="508">
        <f>'Proy 2022 vs 2019'!ED30*ZJ$4</f>
        <v>11263.188239999999</v>
      </c>
      <c r="ZI31" s="613"/>
      <c r="ZJ31" s="580">
        <f>ZI31/ZG31</f>
        <v>0</v>
      </c>
      <c r="ZK31" s="508">
        <f>'Proy 2022 vs 2019'!EC30*ZN$4</f>
        <v>12514.6536</v>
      </c>
      <c r="ZL31" s="508">
        <f>'Proy 2022 vs 2019'!ED30*ZN$4</f>
        <v>11263.188239999999</v>
      </c>
      <c r="ZM31" s="613"/>
      <c r="ZN31" s="580">
        <f>ZM31/ZK31</f>
        <v>0</v>
      </c>
      <c r="ZO31" s="508">
        <f>'Proy 2022 vs 2019'!EC30*ZR$4</f>
        <v>14600.4292</v>
      </c>
      <c r="ZP31" s="508">
        <f>'Proy 2022 vs 2019'!ED30*ZR$4</f>
        <v>13140.386280000001</v>
      </c>
      <c r="ZQ31" s="613"/>
      <c r="ZR31" s="580">
        <f>ZQ31/ZO31</f>
        <v>0</v>
      </c>
      <c r="ZS31" s="508">
        <f>'Proy 2022 vs 2019'!EC30*ZV$4</f>
        <v>16686.2048</v>
      </c>
      <c r="ZT31" s="508">
        <f>'Proy 2022 vs 2019'!ED30*ZV$4</f>
        <v>15017.58432</v>
      </c>
      <c r="ZU31" s="613"/>
      <c r="ZV31" s="580">
        <f>ZU31/ZS31</f>
        <v>0</v>
      </c>
      <c r="ZW31" s="508">
        <f>'Proy 2022 vs 2019'!EC30*ZZ$4</f>
        <v>22943.531599999998</v>
      </c>
      <c r="ZX31" s="508">
        <f>'Proy 2022 vs 2019'!ED30*ZZ$4</f>
        <v>20649.17844</v>
      </c>
      <c r="ZY31" s="613"/>
      <c r="ZZ31" s="580">
        <f>ZY31/ZW31</f>
        <v>0</v>
      </c>
      <c r="AAA31" s="494">
        <f>YY31+ZC31+ZG31+ZK31+ZO31+ZS31+ZW31</f>
        <v>104288.78</v>
      </c>
      <c r="AAB31" s="489">
        <f>YZ31+ZD31+ZH31+ZL31+ZP31+ZT31+ZX31</f>
        <v>93859.902000000002</v>
      </c>
      <c r="AAC31" s="607">
        <f>ZA31+ZE31+ZI31+ZM31+ZQ31+ZU31+ZY31</f>
        <v>0</v>
      </c>
      <c r="AAD31" s="590">
        <f>AAC31/AAA31</f>
        <v>0</v>
      </c>
      <c r="AAE31" s="508">
        <f>'Proy 2022 vs 2019'!EH30*AAH$4</f>
        <v>15134.346</v>
      </c>
      <c r="AAF31" s="508">
        <f>'Proy 2022 vs 2019'!EI30*AAH$4</f>
        <v>13620.911399999999</v>
      </c>
      <c r="AAG31" s="579"/>
      <c r="AAH31" s="580">
        <f>AAG31/AAE31</f>
        <v>0</v>
      </c>
      <c r="AAI31" s="508">
        <f>'Proy 2022 vs 2019'!EH30*AAL$4</f>
        <v>15134.346</v>
      </c>
      <c r="AAJ31" s="508">
        <f>'Proy 2022 vs 2019'!EI30*AAL$4</f>
        <v>13620.911399999999</v>
      </c>
      <c r="AAK31" s="579"/>
      <c r="AAL31" s="580">
        <f>AAK31/AAI31</f>
        <v>0</v>
      </c>
      <c r="AAM31" s="508">
        <f>'Proy 2022 vs 2019'!EH30*AAP$4</f>
        <v>15134.346</v>
      </c>
      <c r="AAN31" s="508">
        <f>'Proy 2022 vs 2019'!EI30*AAP$4</f>
        <v>13620.911399999999</v>
      </c>
      <c r="AAO31" s="579"/>
      <c r="AAP31" s="580">
        <f>AAO31/AAM31</f>
        <v>0</v>
      </c>
      <c r="AAQ31" s="508">
        <f>'Proy 2022 vs 2019'!EH30*AAT$4</f>
        <v>15134.346</v>
      </c>
      <c r="AAR31" s="508">
        <f>'Proy 2022 vs 2019'!EI30*AAT$4</f>
        <v>13620.911399999999</v>
      </c>
      <c r="AAS31" s="579"/>
      <c r="AAT31" s="580">
        <f>AAS31/AAQ31</f>
        <v>0</v>
      </c>
      <c r="AAU31" s="508">
        <f>'Proy 2022 vs 2019'!EH30*AAX$4</f>
        <v>17656.737000000001</v>
      </c>
      <c r="AAV31" s="508">
        <f>'Proy 2022 vs 2019'!EI30*AAX$4</f>
        <v>15891.063300000002</v>
      </c>
      <c r="AAW31" s="579"/>
      <c r="AAX31" s="580">
        <f>AAW31/AAU31</f>
        <v>0</v>
      </c>
      <c r="AAY31" s="508">
        <f>'Proy 2022 vs 2019'!EH30*ABB$4</f>
        <v>20179.128000000001</v>
      </c>
      <c r="AAZ31" s="508">
        <f>'Proy 2022 vs 2019'!EI30*ABB$4</f>
        <v>18161.215200000002</v>
      </c>
      <c r="ABA31" s="579"/>
      <c r="ABB31" s="580">
        <f>ABA31/AAY31</f>
        <v>0</v>
      </c>
      <c r="ABC31" s="508">
        <f>'Proy 2022 vs 2019'!EH30*ABF$4</f>
        <v>27746.300999999999</v>
      </c>
      <c r="ABD31" s="508">
        <f>'Proy 2022 vs 2019'!EI30*ABF$4</f>
        <v>24971.670900000001</v>
      </c>
      <c r="ABE31" s="579"/>
      <c r="ABF31" s="580">
        <f>ABE31/ABC31</f>
        <v>0</v>
      </c>
      <c r="ABG31" s="494">
        <f>AAE31+AAI31+AAM31+AAQ31+AAU31+AAY31+ABC31</f>
        <v>126119.54999999999</v>
      </c>
      <c r="ABH31" s="489">
        <f>AAF31+AAJ31+AAN31+AAR31+AAV31+AAZ31+ABD31</f>
        <v>113507.595</v>
      </c>
      <c r="ABI31" s="608">
        <f>AAG31+AAK31+AAO31+AAS31+AAW31+ABA31+ABE31</f>
        <v>0</v>
      </c>
      <c r="ABJ31" s="590">
        <f>ABI31/ABG31</f>
        <v>0</v>
      </c>
      <c r="ABK31" s="508">
        <f>'Proy 2022 vs 2019'!EM30*ABN$4</f>
        <v>14359.520399999999</v>
      </c>
      <c r="ABL31" s="508">
        <f>'Proy 2022 vs 2019'!EN30*ABN$4</f>
        <v>12923.568359999999</v>
      </c>
      <c r="ABM31" s="579"/>
      <c r="ABN31" s="580">
        <f>ABM31/ABK31</f>
        <v>0</v>
      </c>
      <c r="ABO31" s="508">
        <f>'Proy 2022 vs 2019'!EM30*ABR$4</f>
        <v>14359.520399999999</v>
      </c>
      <c r="ABP31" s="508">
        <f>'Proy 2022 vs 2019'!EN30*ABR$4</f>
        <v>12923.568359999999</v>
      </c>
      <c r="ABQ31" s="579"/>
      <c r="ABR31" s="580">
        <f>ABQ31/ABO31</f>
        <v>0</v>
      </c>
      <c r="ABS31" s="508">
        <f>'Proy 2022 vs 2019'!EM30*ABV$4</f>
        <v>14359.520399999999</v>
      </c>
      <c r="ABT31" s="508">
        <f>'Proy 2022 vs 2019'!EN30*ABV$4</f>
        <v>12923.568359999999</v>
      </c>
      <c r="ABU31" s="579"/>
      <c r="ABV31" s="580">
        <f>ABU31/ABS31</f>
        <v>0</v>
      </c>
      <c r="ABW31" s="508">
        <f>'Proy 2022 vs 2019'!EM30*ABZ$4</f>
        <v>14359.520399999999</v>
      </c>
      <c r="ABX31" s="508">
        <f>'Proy 2022 vs 2019'!EN30*ABZ$4</f>
        <v>12923.568359999999</v>
      </c>
      <c r="ABY31" s="579"/>
      <c r="ABZ31" s="580">
        <f>ABY31/ABW31</f>
        <v>0</v>
      </c>
      <c r="ACA31" s="508">
        <f>'Proy 2022 vs 2019'!EM30*ACD$4</f>
        <v>16752.773800000003</v>
      </c>
      <c r="ACB31" s="508">
        <f>'Proy 2022 vs 2019'!EN30*ACD$4</f>
        <v>15077.496420000003</v>
      </c>
      <c r="ACC31" s="579"/>
      <c r="ACD31" s="580">
        <f>ACC31/ACA31</f>
        <v>0</v>
      </c>
      <c r="ACE31" s="508">
        <f>'Proy 2022 vs 2019'!EM30*ACH$4</f>
        <v>19146.0272</v>
      </c>
      <c r="ACF31" s="508">
        <f>'Proy 2022 vs 2019'!EN30*ACH$4</f>
        <v>17231.424480000001</v>
      </c>
      <c r="ACG31" s="579"/>
      <c r="ACH31" s="580">
        <f>ACG31/ACE31</f>
        <v>0</v>
      </c>
      <c r="ACI31" s="508">
        <f>'Proy 2022 vs 2019'!EM30*ACL$4</f>
        <v>26325.787400000001</v>
      </c>
      <c r="ACJ31" s="508">
        <f>'Proy 2022 vs 2019'!EN30*ACL$4</f>
        <v>23693.20866</v>
      </c>
      <c r="ACK31" s="579"/>
      <c r="ACL31" s="580">
        <f>ACK31/ACI31</f>
        <v>0</v>
      </c>
      <c r="ACM31" s="494">
        <f>ABK31+ABO31+ABS31+ABW31+ACA31+ACE31+ACI31</f>
        <v>119662.67</v>
      </c>
      <c r="ACN31" s="489">
        <f>ABL31+ABP31+ABT31+ABX31+ACB31+ACF31+ACJ31</f>
        <v>107696.40300000001</v>
      </c>
      <c r="ACO31" s="608">
        <f>ABM31+ABQ31+ABU31+ABY31+ACC31+ACG31+ACK31</f>
        <v>0</v>
      </c>
      <c r="ACP31" s="590">
        <f>ACO31/ACM31</f>
        <v>0</v>
      </c>
      <c r="ACQ31" s="508">
        <f>'Proy 2022 vs 2019'!ER30*ACT$4</f>
        <v>14562.2232</v>
      </c>
      <c r="ACR31" s="508">
        <f>'Proy 2022 vs 2019'!ES30*ACT$4</f>
        <v>13106.00088</v>
      </c>
      <c r="ACS31" s="579"/>
      <c r="ACT31" s="580">
        <f>ACS31/ACQ31</f>
        <v>0</v>
      </c>
      <c r="ACU31" s="508">
        <f>'Proy 2022 vs 2019'!ER30*ACX$4</f>
        <v>14562.2232</v>
      </c>
      <c r="ACV31" s="508">
        <f>'Proy 2022 vs 2019'!ES30*ACX$4</f>
        <v>13106.00088</v>
      </c>
      <c r="ACW31" s="579"/>
      <c r="ACX31" s="580">
        <f>ACW31/ACU31</f>
        <v>0</v>
      </c>
      <c r="ACY31" s="508">
        <f>'Proy 2022 vs 2019'!ER30*ADB$4</f>
        <v>14562.2232</v>
      </c>
      <c r="ACZ31" s="508">
        <f>'Proy 2022 vs 2019'!ES30*ADB$4</f>
        <v>13106.00088</v>
      </c>
      <c r="ADA31" s="579"/>
      <c r="ADB31" s="580">
        <f>ADA31/ACY31</f>
        <v>0</v>
      </c>
      <c r="ADC31" s="508">
        <f>'Proy 2022 vs 2019'!ER30*ADF$4</f>
        <v>14562.2232</v>
      </c>
      <c r="ADD31" s="508">
        <f>'Proy 2022 vs 2019'!ES30*ADF$4</f>
        <v>13106.00088</v>
      </c>
      <c r="ADE31" s="579"/>
      <c r="ADF31" s="580">
        <f>ADE31/ADC31</f>
        <v>0</v>
      </c>
      <c r="ADG31" s="508">
        <f>'Proy 2022 vs 2019'!ER30*ADJ$4</f>
        <v>16989.260400000003</v>
      </c>
      <c r="ADH31" s="508">
        <f>'Proy 2022 vs 2019'!ES30*ADJ$4</f>
        <v>15290.334360000001</v>
      </c>
      <c r="ADI31" s="579"/>
      <c r="ADJ31" s="580">
        <f>ADI31/ADG31</f>
        <v>0</v>
      </c>
      <c r="ADK31" s="508">
        <f>'Proy 2022 vs 2019'!ER30*ADN$4</f>
        <v>19416.297600000002</v>
      </c>
      <c r="ADL31" s="508">
        <f>'Proy 2022 vs 2019'!ES30*ADN$4</f>
        <v>17474.667840000002</v>
      </c>
      <c r="ADM31" s="579"/>
      <c r="ADN31" s="580">
        <f>ADM31/ADK31</f>
        <v>0</v>
      </c>
      <c r="ADO31" s="508">
        <f>'Proy 2022 vs 2019'!ER30*ADR$4</f>
        <v>26697.409200000002</v>
      </c>
      <c r="ADP31" s="508">
        <f>'Proy 2022 vs 2019'!ES30*ADR$4</f>
        <v>24027.668280000002</v>
      </c>
      <c r="ADQ31" s="579"/>
      <c r="ADR31" s="580">
        <f>ADQ31/ADO31</f>
        <v>0</v>
      </c>
      <c r="ADS31" s="494">
        <f>ACQ31+ACU31+ACY31+ADC31+ADG31+ADK31+ADO31</f>
        <v>121351.86000000002</v>
      </c>
      <c r="ADT31" s="489">
        <f>ACR31+ACV31+ACZ31+ADD31+ADH31+ADL31+ADP31</f>
        <v>109216.67400000001</v>
      </c>
      <c r="ADU31" s="589">
        <f>ACS31+ACW31+ADA31+ADE31+ADI31+ADM31+ADQ31</f>
        <v>0</v>
      </c>
      <c r="ADV31" s="590">
        <f>ADU31/ADS31</f>
        <v>0</v>
      </c>
      <c r="ADW31" s="508">
        <f>'Proy 2022 vs 2019'!EW30*ADZ$4</f>
        <v>14534.766</v>
      </c>
      <c r="ADX31" s="508">
        <f>'Proy 2022 vs 2019'!EX30*ADZ$4</f>
        <v>13081.289400000001</v>
      </c>
      <c r="ADY31" s="579"/>
      <c r="ADZ31" s="580">
        <f>ADY31/ADW31</f>
        <v>0</v>
      </c>
      <c r="AEA31" s="508">
        <f>'Proy 2022 vs 2019'!EW30*AED$4</f>
        <v>14534.766</v>
      </c>
      <c r="AEB31" s="508">
        <f>'Proy 2022 vs 2019'!EX30*AED$4</f>
        <v>13081.289400000001</v>
      </c>
      <c r="AEC31" s="579"/>
      <c r="AED31" s="580">
        <f>AEC31/AEA31</f>
        <v>0</v>
      </c>
      <c r="AEE31" s="508">
        <f>'Proy 2022 vs 2019'!EW30*AEH$4</f>
        <v>14534.766</v>
      </c>
      <c r="AEF31" s="508">
        <f>'Proy 2022 vs 2019'!EX30*AEH$4</f>
        <v>13081.289400000001</v>
      </c>
      <c r="AEG31" s="579"/>
      <c r="AEH31" s="580">
        <f>AEG31/AEE31</f>
        <v>0</v>
      </c>
      <c r="AEI31" s="508">
        <f>'Proy 2022 vs 2019'!EW30*AEL$4</f>
        <v>14534.766</v>
      </c>
      <c r="AEJ31" s="508">
        <f>'Proy 2022 vs 2019'!EX30*AEL$4</f>
        <v>13081.289400000001</v>
      </c>
      <c r="AEK31" s="579"/>
      <c r="AEL31" s="580">
        <f>AEK31/AEI31</f>
        <v>0</v>
      </c>
      <c r="AEM31" s="508">
        <f>'Proy 2022 vs 2019'!EW30*AEP$4</f>
        <v>16957.227000000003</v>
      </c>
      <c r="AEN31" s="508">
        <f>'Proy 2022 vs 2019'!EX30*AEP$4</f>
        <v>15261.504300000002</v>
      </c>
      <c r="AEO31" s="579"/>
      <c r="AEP31" s="580">
        <f>AEO31/AEM31</f>
        <v>0</v>
      </c>
      <c r="AEQ31" s="508">
        <f>'Proy 2022 vs 2019'!EW30*AET$4</f>
        <v>19379.688000000002</v>
      </c>
      <c r="AER31" s="508">
        <f>'Proy 2022 vs 2019'!EX30*AET$4</f>
        <v>17441.719200000003</v>
      </c>
      <c r="AES31" s="579"/>
      <c r="AET31" s="580">
        <f>AES31/AEQ31</f>
        <v>0</v>
      </c>
      <c r="AEU31" s="508">
        <f>'Proy 2022 vs 2019'!EW30*AEX$4</f>
        <v>26647.071</v>
      </c>
      <c r="AEV31" s="508">
        <f>'Proy 2022 vs 2019'!EX30*AEX$4</f>
        <v>23982.363900000004</v>
      </c>
      <c r="AEW31" s="579"/>
      <c r="AEX31" s="580">
        <f>AEW31/AEU31</f>
        <v>0</v>
      </c>
      <c r="AEY31" s="494">
        <f>ADW31+AEA31+AEE31+AEI31+AEM31+AEQ31+AEU31</f>
        <v>121123.04999999999</v>
      </c>
      <c r="AEZ31" s="489">
        <f>ADX31+AEB31+AEF31+AEJ31+AEN31+AER31+AEV31</f>
        <v>109010.74500000002</v>
      </c>
      <c r="AFA31" s="589">
        <f>ADY31+AEC31+AEG31+AEK31+AEO31+AES31+AEW31</f>
        <v>0</v>
      </c>
      <c r="AFB31" s="590">
        <f>AFA31/AEY31</f>
        <v>0</v>
      </c>
      <c r="AFC31" s="508">
        <f>'Proy 2022 vs 2019'!FG30*AFF$4</f>
        <v>13925.174399999998</v>
      </c>
      <c r="AFD31" s="508">
        <f>'Proy 2022 vs 2019'!FH30*AFF$4</f>
        <v>11975.649984</v>
      </c>
      <c r="AFE31" s="613"/>
      <c r="AFF31" s="580">
        <f>AFE31/AFC31</f>
        <v>0</v>
      </c>
      <c r="AFG31" s="508">
        <f>'Proy 2022 vs 2019'!FG30*AFJ$4</f>
        <v>13925.174399999998</v>
      </c>
      <c r="AFH31" s="508">
        <f>'Proy 2022 vs 2019'!FH30*AFJ$4</f>
        <v>11975.649984</v>
      </c>
      <c r="AFI31" s="579"/>
      <c r="AFJ31" s="580">
        <f>AFI31/AFG31</f>
        <v>0</v>
      </c>
      <c r="AFK31" s="508">
        <f>'Proy 2022 vs 2019'!FG30*AFN$4</f>
        <v>13925.174399999998</v>
      </c>
      <c r="AFL31" s="508">
        <f>'Proy 2022 vs 2019'!FH30*AFN$4</f>
        <v>11975.649984</v>
      </c>
      <c r="AFM31" s="579"/>
      <c r="AFN31" s="580">
        <f>AFM31/AFK31</f>
        <v>0</v>
      </c>
      <c r="AFO31" s="508">
        <f>'Proy 2022 vs 2019'!FG30*AFR$4</f>
        <v>13925.174399999998</v>
      </c>
      <c r="AFP31" s="508">
        <f>'Proy 2022 vs 2019'!FH30*AFR$4</f>
        <v>11975.649984</v>
      </c>
      <c r="AFQ31" s="579"/>
      <c r="AFR31" s="580">
        <f>AFQ31/AFO31</f>
        <v>0</v>
      </c>
      <c r="AFS31" s="508">
        <f>'Proy 2022 vs 2019'!FG30*AFV$4</f>
        <v>16246.036800000002</v>
      </c>
      <c r="AFT31" s="508">
        <f>'Proy 2022 vs 2019'!FH30*AFV$4</f>
        <v>13971.591648</v>
      </c>
      <c r="AFU31" s="579"/>
      <c r="AFV31" s="580">
        <f>AFU31/AFS31</f>
        <v>0</v>
      </c>
      <c r="AFW31" s="508">
        <f>'Proy 2022 vs 2019'!FG30*AFZ$4</f>
        <v>18566.8992</v>
      </c>
      <c r="AFX31" s="508">
        <f>'Proy 2022 vs 2019'!FH30*AFZ$4</f>
        <v>15967.533312</v>
      </c>
      <c r="AFY31" s="579"/>
      <c r="AFZ31" s="580">
        <f>AFY31/AFW31</f>
        <v>0</v>
      </c>
      <c r="AGA31" s="508">
        <f>'Proy 2022 vs 2019'!FG30*AGD$4</f>
        <v>25529.486399999998</v>
      </c>
      <c r="AGB31" s="508">
        <f>'Proy 2022 vs 2019'!FH30*AGD$4</f>
        <v>21955.358303999998</v>
      </c>
      <c r="AGC31" s="579"/>
      <c r="AGD31" s="580">
        <f>AGC31/AGA31</f>
        <v>0</v>
      </c>
      <c r="AGE31" s="494">
        <f>AFC31+AFG31+AFK31+AFO31+AFS31+AFW31+AGA31</f>
        <v>116043.11999999998</v>
      </c>
      <c r="AGF31" s="489">
        <f>AFD31+AFH31+AFL31+AFP31+AFT31+AFX31+AGB31</f>
        <v>99797.083199999994</v>
      </c>
      <c r="AGG31" s="637">
        <f>AFE31+AFI31+AFM31+AFQ31+AFU31+AFY31+AGC31</f>
        <v>0</v>
      </c>
      <c r="AGH31" s="639">
        <f>AGG31/AGE31</f>
        <v>0</v>
      </c>
      <c r="AGI31" s="508">
        <f>'Proy 2022 vs 2019'!FL30*AGL$4</f>
        <v>14284.131599999999</v>
      </c>
      <c r="AGJ31" s="508">
        <f>'Proy 2022 vs 2019'!FM30*AGL$4</f>
        <v>12284.353175999999</v>
      </c>
      <c r="AGK31" s="579"/>
      <c r="AGL31" s="580">
        <f>AGK31/AGI31</f>
        <v>0</v>
      </c>
      <c r="AGM31" s="508">
        <f>'Proy 2022 vs 2019'!FL30*AGP$4</f>
        <v>14284.131599999999</v>
      </c>
      <c r="AGN31" s="508">
        <f>'Proy 2022 vs 2019'!FM30*AGP$4</f>
        <v>12284.353175999999</v>
      </c>
      <c r="AGO31" s="579"/>
      <c r="AGP31" s="580">
        <f>AGO31/AGM31</f>
        <v>0</v>
      </c>
      <c r="AGQ31" s="508">
        <f>'Proy 2022 vs 2019'!FL30*AGT$4</f>
        <v>14284.131599999999</v>
      </c>
      <c r="AGR31" s="508">
        <f>'Proy 2022 vs 2019'!FM30*AGT$4</f>
        <v>12284.353175999999</v>
      </c>
      <c r="AGS31" s="579"/>
      <c r="AGT31" s="580">
        <f>AGS31/AGQ31</f>
        <v>0</v>
      </c>
      <c r="AGU31" s="508">
        <f>'Proy 2022 vs 2019'!FL30*AGX$4</f>
        <v>14284.131599999999</v>
      </c>
      <c r="AGV31" s="508">
        <f>'Proy 2022 vs 2019'!FM30*AGX$4</f>
        <v>12284.353175999999</v>
      </c>
      <c r="AGW31" s="579"/>
      <c r="AGX31" s="580">
        <f>AGW31/AGU31</f>
        <v>0</v>
      </c>
      <c r="AGY31" s="508">
        <f>'Proy 2022 vs 2019'!FL30*AHB$4</f>
        <v>16664.820200000002</v>
      </c>
      <c r="AGZ31" s="508">
        <f>'Proy 2022 vs 2019'!FM30*AHB$4</f>
        <v>14331.745371999999</v>
      </c>
      <c r="AHA31" s="579"/>
      <c r="AHB31" s="580">
        <f>AHA31/AGY31</f>
        <v>0</v>
      </c>
      <c r="AHC31" s="508">
        <f>'Proy 2022 vs 2019'!FL30*AHF$4</f>
        <v>19045.5088</v>
      </c>
      <c r="AHD31" s="508">
        <f>'Proy 2022 vs 2019'!FM30*AHF$4</f>
        <v>16379.137567999998</v>
      </c>
      <c r="AHE31" s="579"/>
      <c r="AHF31" s="580">
        <f>AHE31/AHC31</f>
        <v>0</v>
      </c>
      <c r="AHG31" s="508">
        <f>'Proy 2022 vs 2019'!FL30*AHJ$4</f>
        <v>26187.5746</v>
      </c>
      <c r="AHH31" s="508">
        <f>'Proy 2022 vs 2019'!FM30*AHJ$4</f>
        <v>22521.314155999997</v>
      </c>
      <c r="AHI31" s="579"/>
      <c r="AHJ31" s="580">
        <f>AHI31/AHG31</f>
        <v>0</v>
      </c>
      <c r="AHK31" s="494">
        <f>AGI31+AGM31+AGQ31+AGU31+AGY31+AHC31+AHG31</f>
        <v>119034.43</v>
      </c>
      <c r="AHL31" s="489">
        <f>AGJ31+AGN31+AGR31+AGV31+AGZ31+AHD31+AHH31</f>
        <v>102369.60979999999</v>
      </c>
      <c r="AHM31" s="643">
        <f>AGK31+AGO31+AGS31+AGW31+AHA31+AHE31+AHI31</f>
        <v>0</v>
      </c>
      <c r="AHN31" s="639">
        <f>AHM31/AHK31</f>
        <v>0</v>
      </c>
      <c r="AHO31" s="508">
        <f>'Proy 2022 vs 2019'!FQ30*AHR$4</f>
        <v>11592.24</v>
      </c>
      <c r="AHP31" s="508">
        <f>'Proy 2022 vs 2019'!FR30*AHR$4</f>
        <v>9969.3263999999999</v>
      </c>
      <c r="AHQ31" s="579"/>
      <c r="AHR31" s="580">
        <f>AHQ31/AHO31</f>
        <v>0</v>
      </c>
      <c r="AHS31" s="508">
        <f>'Proy 2022 vs 2019'!FQ30*AHV$4</f>
        <v>11592.24</v>
      </c>
      <c r="AHT31" s="508">
        <f>'Proy 2022 vs 2019'!FR30*AHV$4</f>
        <v>9969.3263999999999</v>
      </c>
      <c r="AHU31" s="579"/>
      <c r="AHV31" s="580">
        <f>AHU31/AHS31</f>
        <v>0</v>
      </c>
      <c r="AHW31" s="508">
        <f>'Proy 2022 vs 2019'!FQ30*AHZ$4</f>
        <v>11592.24</v>
      </c>
      <c r="AHX31" s="508">
        <f>'Proy 2022 vs 2019'!FR30*AHZ$4</f>
        <v>9969.3263999999999</v>
      </c>
      <c r="AHY31" s="579"/>
      <c r="AHZ31" s="580">
        <f>AHY31/AHW31</f>
        <v>0</v>
      </c>
      <c r="AIA31" s="508">
        <f>'Proy 2022 vs 2019'!FQ30*AID$4</f>
        <v>11592.24</v>
      </c>
      <c r="AIB31" s="508">
        <f>'Proy 2022 vs 2019'!FR30*AID$4</f>
        <v>9969.3263999999999</v>
      </c>
      <c r="AIC31" s="579"/>
      <c r="AID31" s="580">
        <f>AIC31/AIA31</f>
        <v>0</v>
      </c>
      <c r="AIE31" s="508">
        <f>'Proy 2022 vs 2019'!FQ30*AIH$4</f>
        <v>13524.28</v>
      </c>
      <c r="AIF31" s="508">
        <f>'Proy 2022 vs 2019'!FR30*AIH$4</f>
        <v>11630.880800000001</v>
      </c>
      <c r="AIG31" s="579"/>
      <c r="AIH31" s="580">
        <f>AIG31/AIE31</f>
        <v>0</v>
      </c>
      <c r="AII31" s="508">
        <f>'Proy 2022 vs 2019'!FQ30*AIL$4</f>
        <v>15456.32</v>
      </c>
      <c r="AIJ31" s="508">
        <f>'Proy 2022 vs 2019'!FR30*AIL$4</f>
        <v>13292.4352</v>
      </c>
      <c r="AIK31" s="579"/>
      <c r="AIL31" s="580">
        <f>AIK31/AII31</f>
        <v>0</v>
      </c>
      <c r="AIM31" s="508">
        <f>'Proy 2022 vs 2019'!FQ30*AIP$4</f>
        <v>21252.44</v>
      </c>
      <c r="AIN31" s="508">
        <f>'Proy 2022 vs 2019'!FR30*AIP$4</f>
        <v>18277.098399999999</v>
      </c>
      <c r="AIO31" s="579"/>
      <c r="AIP31" s="580">
        <f>AIO31/AIM31</f>
        <v>0</v>
      </c>
      <c r="AIQ31" s="494">
        <f>AHO31+AHS31+AHW31+AIA31+AIE31+AII31+AIM31</f>
        <v>96602</v>
      </c>
      <c r="AIR31" s="489">
        <f>AHP31+AHT31+AHX31+AIB31+AIF31+AIJ31+AIN31</f>
        <v>83077.72</v>
      </c>
      <c r="AIS31" s="643">
        <f>AHQ31+AHU31+AHY31+AIC31+AIG31+AIK31+AIO31</f>
        <v>0</v>
      </c>
      <c r="AIT31" s="639">
        <f>AIS31/AIQ31</f>
        <v>0</v>
      </c>
      <c r="AIU31" s="508">
        <f>'Proy 2022 vs 2019'!FV30*AIX$4</f>
        <v>12288.415199999999</v>
      </c>
      <c r="AIV31" s="508">
        <f>'Proy 2022 vs 2019'!FW30*AIX$4</f>
        <v>10568.037072000001</v>
      </c>
      <c r="AIW31" s="579"/>
      <c r="AIX31" s="580">
        <f>AIW31/AIU31</f>
        <v>0</v>
      </c>
      <c r="AIY31" s="508">
        <f>'Proy 2022 vs 2019'!FV30*AJB$4</f>
        <v>12288.415199999999</v>
      </c>
      <c r="AIZ31" s="508">
        <f>'Proy 2022 vs 2019'!FW30*AJB$4</f>
        <v>10568.037072000001</v>
      </c>
      <c r="AJA31" s="579"/>
      <c r="AJB31" s="580">
        <f>AJA31/AIY31</f>
        <v>0</v>
      </c>
      <c r="AJC31" s="508">
        <f>'Proy 2022 vs 2019'!FV30*AJF$4</f>
        <v>12288.415199999999</v>
      </c>
      <c r="AJD31" s="508">
        <f>'Proy 2022 vs 2019'!FW30*AJF$4</f>
        <v>10568.037072000001</v>
      </c>
      <c r="AJE31" s="579"/>
      <c r="AJF31" s="580">
        <f>AJE31/AJC31</f>
        <v>0</v>
      </c>
      <c r="AJG31" s="508">
        <f>'Proy 2022 vs 2019'!FV30*AJJ$4</f>
        <v>12288.415199999999</v>
      </c>
      <c r="AJH31" s="508">
        <f>'Proy 2022 vs 2019'!FW30*AJJ$4</f>
        <v>10568.037072000001</v>
      </c>
      <c r="AJI31" s="579"/>
      <c r="AJJ31" s="580">
        <f>AJI31/AJG31</f>
        <v>0</v>
      </c>
      <c r="AJK31" s="508">
        <f>'Proy 2022 vs 2019'!FV30*AJN$4</f>
        <v>14336.484400000003</v>
      </c>
      <c r="AJL31" s="508">
        <f>'Proy 2022 vs 2019'!FW30*AJN$4</f>
        <v>12329.376584000001</v>
      </c>
      <c r="AJM31" s="579"/>
      <c r="AJN31" s="580">
        <f>AJM31/AJK31</f>
        <v>0</v>
      </c>
      <c r="AJO31" s="508">
        <f>'Proy 2022 vs 2019'!FV30*AJR$4</f>
        <v>16384.553600000003</v>
      </c>
      <c r="AJP31" s="508">
        <f>'Proy 2022 vs 2019'!FW30*AJR$4</f>
        <v>14090.716096000002</v>
      </c>
      <c r="AJQ31" s="579"/>
      <c r="AJR31" s="580">
        <f>AJQ31/AJO31</f>
        <v>0</v>
      </c>
      <c r="AJS31" s="508">
        <f>'Proy 2022 vs 2019'!FV30*AJV$4</f>
        <v>22528.761200000001</v>
      </c>
      <c r="AJT31" s="508">
        <f>'Proy 2022 vs 2019'!FW30*AJV$4</f>
        <v>19374.734632</v>
      </c>
      <c r="AJU31" s="579"/>
      <c r="AJV31" s="580">
        <f>AJU31/AJS31</f>
        <v>0</v>
      </c>
      <c r="AJW31" s="494">
        <f>AIU31+AIY31+AJC31+AJG31+AJK31+AJO31+AJS31</f>
        <v>102403.45999999999</v>
      </c>
      <c r="AJX31" s="489">
        <f>AIV31+AIZ31+AJD31+AJH31+AJL31+AJP31+AJT31</f>
        <v>88066.975600000005</v>
      </c>
      <c r="AJY31" s="648">
        <f>AIW31+AJA31+AJE31+AJI31+AJM31+AJQ31+AJU31</f>
        <v>0</v>
      </c>
      <c r="AJZ31" s="639">
        <f>AJY31/AJW31</f>
        <v>0</v>
      </c>
      <c r="AKA31" s="508"/>
      <c r="AKB31" s="508"/>
      <c r="AKC31" s="613"/>
      <c r="AKD31" s="580" t="e">
        <f>AKC31/AKA31</f>
        <v>#DIV/0!</v>
      </c>
      <c r="AKE31" s="508">
        <v>10912.097999999998</v>
      </c>
      <c r="AKF31" s="508">
        <v>11130.339959999999</v>
      </c>
      <c r="AKG31" s="579"/>
      <c r="AKH31" s="580">
        <f>AKG31/AKE31</f>
        <v>0</v>
      </c>
      <c r="AKI31" s="508">
        <v>10912.097999999998</v>
      </c>
      <c r="AKJ31" s="508">
        <v>11130.339959999999</v>
      </c>
      <c r="AKK31" s="579"/>
      <c r="AKL31" s="580">
        <f>AKK31/AKI31</f>
        <v>0</v>
      </c>
      <c r="AKM31" s="508">
        <v>10912.097999999998</v>
      </c>
      <c r="AKN31" s="508">
        <v>11130.339959999999</v>
      </c>
      <c r="AKO31" s="579"/>
      <c r="AKP31" s="580">
        <f>AKO31/AKM31</f>
        <v>0</v>
      </c>
      <c r="AKQ31" s="508">
        <v>12730.781000000001</v>
      </c>
      <c r="AKR31" s="508">
        <v>12985.396620000001</v>
      </c>
      <c r="AKS31" s="579"/>
      <c r="AKT31" s="580">
        <f>AKS31/AKQ31</f>
        <v>0</v>
      </c>
      <c r="AKU31" s="508">
        <v>14549.464</v>
      </c>
      <c r="AKV31" s="508">
        <v>14840.45328</v>
      </c>
      <c r="AKW31" s="579"/>
      <c r="AKX31" s="580">
        <f>AKW31/AKU31</f>
        <v>0</v>
      </c>
      <c r="AKY31" s="508">
        <v>20005.512999999999</v>
      </c>
      <c r="AKZ31" s="508">
        <v>20405.62326</v>
      </c>
      <c r="ALA31" s="579"/>
      <c r="ALB31" s="580">
        <f>ALA31/AKY31</f>
        <v>0</v>
      </c>
      <c r="ALC31" s="494">
        <f>AKA31+AKE31+AKI31+AKM31+AKQ31+AKU31+AKY31</f>
        <v>80022.051999999996</v>
      </c>
      <c r="ALD31" s="489">
        <f>AKB31+AKF31+AKJ31+AKN31+AKR31+AKV31+AKZ31</f>
        <v>81622.493040000001</v>
      </c>
      <c r="ALE31" s="670">
        <f>AKC31+AKG31+AKK31+AKO31+AKS31+AKW31+ALA31</f>
        <v>0</v>
      </c>
      <c r="ALF31" s="663">
        <f>ALE31/ALC31</f>
        <v>0</v>
      </c>
      <c r="ALG31" s="508">
        <v>13158.141599999999</v>
      </c>
      <c r="ALH31" s="508">
        <v>13421.304431999999</v>
      </c>
      <c r="ALI31" s="579"/>
      <c r="ALJ31" s="580">
        <f>ALI31/ALG31</f>
        <v>0</v>
      </c>
      <c r="ALK31" s="508">
        <v>13158.141599999999</v>
      </c>
      <c r="ALL31" s="508">
        <v>13421.304431999999</v>
      </c>
      <c r="ALM31" s="579"/>
      <c r="ALN31" s="580">
        <f>ALM31/ALK31</f>
        <v>0</v>
      </c>
      <c r="ALO31" s="508">
        <v>13158.141599999999</v>
      </c>
      <c r="ALP31" s="508">
        <v>13421.304431999999</v>
      </c>
      <c r="ALQ31" s="579"/>
      <c r="ALR31" s="580">
        <f>ALQ31/ALO31</f>
        <v>0</v>
      </c>
      <c r="ALS31" s="508">
        <v>13158.141599999999</v>
      </c>
      <c r="ALT31" s="508">
        <v>13421.304431999999</v>
      </c>
      <c r="ALU31" s="579"/>
      <c r="ALV31" s="580">
        <f>ALU31/ALS31</f>
        <v>0</v>
      </c>
      <c r="ALW31" s="508">
        <v>15351.165200000001</v>
      </c>
      <c r="ALX31" s="508">
        <v>15658.188504</v>
      </c>
      <c r="ALY31" s="579"/>
      <c r="ALZ31" s="580">
        <f>ALY31/ALW31</f>
        <v>0</v>
      </c>
      <c r="AMA31" s="508">
        <v>17544.1888</v>
      </c>
      <c r="AMB31" s="508">
        <v>17895.072575999999</v>
      </c>
      <c r="AMC31" s="579"/>
      <c r="AMD31" s="580">
        <f>AMC31/AMA31</f>
        <v>0</v>
      </c>
      <c r="AME31" s="508">
        <v>24123.259599999998</v>
      </c>
      <c r="AMF31" s="508">
        <v>24605.724791999997</v>
      </c>
      <c r="AMG31" s="579"/>
      <c r="AMH31" s="580">
        <f>AMG31/AME31</f>
        <v>0</v>
      </c>
      <c r="AMI31" s="494">
        <f>ALG31+ALK31+ALO31+ALS31+ALW31+AMA31+AME31</f>
        <v>109651.18</v>
      </c>
      <c r="AMJ31" s="489">
        <f>ALH31+ALL31+ALP31+ALT31+ALX31+AMB31+AMF31</f>
        <v>111844.20359999998</v>
      </c>
      <c r="AMK31" s="671">
        <f>ALI31+ALM31+ALQ31+ALU31+ALY31+AMC31+AMG31</f>
        <v>0</v>
      </c>
      <c r="AML31" s="663">
        <f>AMK31/AMI31</f>
        <v>0</v>
      </c>
      <c r="AMM31" s="508">
        <v>11792.923199999999</v>
      </c>
      <c r="AMN31" s="508">
        <v>12028.781664</v>
      </c>
      <c r="AMO31" s="579"/>
      <c r="AMP31" s="580">
        <f>AMO31/AMM31</f>
        <v>0</v>
      </c>
      <c r="AMQ31" s="508">
        <v>11792.923199999999</v>
      </c>
      <c r="AMR31" s="508">
        <v>12028.781664</v>
      </c>
      <c r="AMS31" s="579"/>
      <c r="AMT31" s="580">
        <f>AMS31/AMQ31</f>
        <v>0</v>
      </c>
      <c r="AMU31" s="508">
        <v>11792.923199999999</v>
      </c>
      <c r="AMV31" s="508">
        <v>12028.781664</v>
      </c>
      <c r="AMW31" s="579"/>
      <c r="AMX31" s="580">
        <f>AMW31/AMU31</f>
        <v>0</v>
      </c>
      <c r="AMY31" s="508">
        <v>11792.923199999999</v>
      </c>
      <c r="AMZ31" s="508">
        <v>12028.781664</v>
      </c>
      <c r="ANA31" s="579"/>
      <c r="ANB31" s="580">
        <f>ANA31/AMY31</f>
        <v>0</v>
      </c>
      <c r="ANC31" s="508">
        <v>13758.410400000001</v>
      </c>
      <c r="AND31" s="508">
        <v>14033.578608000002</v>
      </c>
      <c r="ANE31" s="579"/>
      <c r="ANF31" s="580">
        <f>ANE31/ANC31</f>
        <v>0</v>
      </c>
      <c r="ANG31" s="508">
        <v>15723.8976</v>
      </c>
      <c r="ANH31" s="508">
        <v>16038.375552000001</v>
      </c>
      <c r="ANI31" s="579"/>
      <c r="ANJ31" s="580">
        <f>ANI31/ANG31</f>
        <v>0</v>
      </c>
      <c r="ANK31" s="508">
        <v>21620.359199999999</v>
      </c>
      <c r="ANL31" s="508">
        <v>22052.766384000002</v>
      </c>
      <c r="ANM31" s="579"/>
      <c r="ANN31" s="580">
        <f>ANM31/ANK31</f>
        <v>0</v>
      </c>
      <c r="ANO31" s="494">
        <f>AMM31+AMQ31+AMU31+AMY31+ANC31+ANG31+ANK31</f>
        <v>98274.359999999986</v>
      </c>
      <c r="ANP31" s="489">
        <f>AMN31+AMR31+AMV31+AMZ31+AND31+ANH31+ANL31</f>
        <v>100239.8472</v>
      </c>
      <c r="ANQ31" s="671">
        <f>AMO31+AMS31+AMW31+ANA31+ANE31+ANI31+ANM31</f>
        <v>0</v>
      </c>
      <c r="ANR31" s="663">
        <f>ANQ31/ANO31</f>
        <v>0</v>
      </c>
      <c r="ANS31" s="508">
        <f>'Proy 2022 vs 2019'!GU30*ANV$4</f>
        <v>10434.7896</v>
      </c>
      <c r="ANT31" s="508">
        <f>'Proy 2022 vs 2019'!GV30*ANV$4</f>
        <v>9600.0064320000001</v>
      </c>
      <c r="ANU31" s="579"/>
      <c r="ANV31" s="580">
        <f>ANU31/ANS31</f>
        <v>0</v>
      </c>
      <c r="ANW31" s="508">
        <f>'Proy 2022 vs 2019'!GU30*ANZ$4</f>
        <v>10434.7896</v>
      </c>
      <c r="ANX31" s="508">
        <f>'Proy 2022 vs 2019'!GV30*ANZ$4</f>
        <v>9600.0064320000001</v>
      </c>
      <c r="ANY31" s="579"/>
      <c r="ANZ31" s="580">
        <f>ANY31/ANW31</f>
        <v>0</v>
      </c>
      <c r="AOA31" s="508">
        <f>'Proy 2022 vs 2019'!GU30*AOD$4</f>
        <v>10434.7896</v>
      </c>
      <c r="AOB31" s="508">
        <f>'Proy 2022 vs 2019'!GV30*AOD$4</f>
        <v>9600.0064320000001</v>
      </c>
      <c r="AOC31" s="579"/>
      <c r="AOD31" s="580">
        <f>AOC31/AOA31</f>
        <v>0</v>
      </c>
      <c r="AOE31" s="508">
        <f>'Proy 2022 vs 2019'!GU30*AOH$4</f>
        <v>10434.7896</v>
      </c>
      <c r="AOF31" s="508">
        <f>'Proy 2022 vs 2019'!GV30*AOH$4</f>
        <v>9600.0064320000001</v>
      </c>
      <c r="AOG31" s="579"/>
      <c r="AOH31" s="580">
        <f>AOG31/AOE31</f>
        <v>0</v>
      </c>
      <c r="AOI31" s="508">
        <f>'Proy 2022 vs 2019'!GU30*AOL$4</f>
        <v>12173.921200000001</v>
      </c>
      <c r="AOJ31" s="508">
        <f>'Proy 2022 vs 2019'!GV30*AOL$4</f>
        <v>11200.007504000001</v>
      </c>
      <c r="AOK31" s="579"/>
      <c r="AOL31" s="580">
        <f>AOK31/AOI31</f>
        <v>0</v>
      </c>
      <c r="AOM31" s="508">
        <f>'Proy 2022 vs 2019'!GU30*AOP$4</f>
        <v>13913.052800000001</v>
      </c>
      <c r="AON31" s="508">
        <f>'Proy 2022 vs 2019'!GV30*AOP$4</f>
        <v>12800.008576</v>
      </c>
      <c r="AOO31" s="579"/>
      <c r="AOP31" s="580">
        <f>AOO31/AOM31</f>
        <v>0</v>
      </c>
      <c r="AOQ31" s="508">
        <f>'Proy 2022 vs 2019'!GU30*AOT$4</f>
        <v>19130.4476</v>
      </c>
      <c r="AOR31" s="508">
        <f>'Proy 2022 vs 2019'!GV30*AOT$4</f>
        <v>17600.011792000001</v>
      </c>
      <c r="AOS31" s="579"/>
      <c r="AOT31" s="580">
        <f>AOS31/AOQ31</f>
        <v>0</v>
      </c>
      <c r="AOU31" s="494">
        <f>ANS31+ANW31+AOA31+AOE31+AOI31+AOM31+AOQ31</f>
        <v>86956.58</v>
      </c>
      <c r="AOV31" s="489">
        <f>ANT31+ANX31+AOB31+AOF31+AOJ31+AON31+AOR31</f>
        <v>80000.053599999999</v>
      </c>
      <c r="AOW31" s="662">
        <f>ANU31+ANY31+AOC31+AOG31+AOK31+AOO31+AOS31</f>
        <v>0</v>
      </c>
      <c r="AOX31" s="663">
        <f>AOW31/AOU31</f>
        <v>0</v>
      </c>
      <c r="AOY31" s="508">
        <f>'Proy 2022 vs 2019'!HE30*APB$4</f>
        <v>11647.32</v>
      </c>
      <c r="AOZ31" s="508">
        <f>'Proy 2022 vs 2019'!HF30*APB$4</f>
        <v>11530.846799999999</v>
      </c>
      <c r="APA31" s="613"/>
      <c r="APB31" s="580">
        <f>APA31/AOY31</f>
        <v>0</v>
      </c>
      <c r="APC31" s="508">
        <f>'Proy 2022 vs 2019'!HE30*APF$4</f>
        <v>11647.32</v>
      </c>
      <c r="APD31" s="508">
        <f>'Proy 2022 vs 2019'!HF30*APF$4</f>
        <v>11530.846799999999</v>
      </c>
      <c r="APE31" s="613"/>
      <c r="APF31" s="580">
        <f>APE31/APC31</f>
        <v>0</v>
      </c>
      <c r="APG31" s="508">
        <f>'Proy 2022 vs 2019'!HE30*APJ$4</f>
        <v>11647.32</v>
      </c>
      <c r="APH31" s="508">
        <f>'Proy 2022 vs 2019'!HF30*APJ$4</f>
        <v>11530.846799999999</v>
      </c>
      <c r="API31" s="613"/>
      <c r="APJ31" s="580">
        <f>API31/APG31</f>
        <v>0</v>
      </c>
      <c r="APK31" s="508">
        <f>'Proy 2022 vs 2019'!HE30*APN$4</f>
        <v>11647.32</v>
      </c>
      <c r="APL31" s="508">
        <f>'Proy 2022 vs 2019'!HF30*APN$4</f>
        <v>11530.846799999999</v>
      </c>
      <c r="APM31" s="613"/>
      <c r="APN31" s="580">
        <f>APM31/APK31</f>
        <v>0</v>
      </c>
      <c r="APO31" s="508">
        <f>'Proy 2022 vs 2019'!HE30*APR$4</f>
        <v>13588.54</v>
      </c>
      <c r="APP31" s="508">
        <f>'Proy 2022 vs 2019'!HF30*APR$4</f>
        <v>13452.654600000002</v>
      </c>
      <c r="APQ31" s="613"/>
      <c r="APR31" s="580">
        <f>APQ31/APO31</f>
        <v>0</v>
      </c>
      <c r="APS31" s="508">
        <f>'Proy 2022 vs 2019'!HE30*APV$4</f>
        <v>15529.76</v>
      </c>
      <c r="APT31" s="508">
        <f>'Proy 2022 vs 2019'!HF30*APV$4</f>
        <v>15374.4624</v>
      </c>
      <c r="APU31" s="613"/>
      <c r="APV31" s="580">
        <f>APU31/APS31</f>
        <v>0</v>
      </c>
      <c r="APW31" s="508">
        <f>'Proy 2022 vs 2019'!HE30*APZ$4</f>
        <v>21353.420000000002</v>
      </c>
      <c r="APX31" s="508">
        <f>'Proy 2022 vs 2019'!HF30*APZ$4</f>
        <v>21139.8858</v>
      </c>
      <c r="APY31" s="613"/>
      <c r="APZ31" s="580">
        <f>APY31/APW31</f>
        <v>0</v>
      </c>
      <c r="AQA31" s="494">
        <f>AOY31+APC31+APG31+APK31+APO31+APS31+APW31</f>
        <v>97061</v>
      </c>
      <c r="AQB31" s="489">
        <f>AOZ31+APD31+APH31+APL31+APP31+APT31+APX31</f>
        <v>96090.39</v>
      </c>
      <c r="AQC31" s="607">
        <f>APA31+APE31+API31+APM31+APQ31+APU31+APY31</f>
        <v>0</v>
      </c>
      <c r="AQD31" s="590">
        <f>AQC31/AQA31</f>
        <v>0</v>
      </c>
      <c r="AQE31" s="508">
        <f>'Proy 2022 vs 2019'!HJ30*AQH$4</f>
        <v>12208.9596</v>
      </c>
      <c r="AQF31" s="508">
        <f>'Proy 2022 vs 2019'!HK30*AQH$4</f>
        <v>12086.870004</v>
      </c>
      <c r="AQG31" s="579"/>
      <c r="AQH31" s="580">
        <f>AQG31/AQE31</f>
        <v>0</v>
      </c>
      <c r="AQI31" s="508">
        <f>'Proy 2022 vs 2019'!HJ30*AQL$4</f>
        <v>12208.9596</v>
      </c>
      <c r="AQJ31" s="508">
        <f>'Proy 2022 vs 2019'!HK30*AQL$4</f>
        <v>12086.870004</v>
      </c>
      <c r="AQK31" s="579"/>
      <c r="AQL31" s="580">
        <f>AQK31/AQI31</f>
        <v>0</v>
      </c>
      <c r="AQM31" s="508">
        <f>'Proy 2022 vs 2019'!HJ30*AQP$4</f>
        <v>12208.9596</v>
      </c>
      <c r="AQN31" s="508">
        <f>'Proy 2022 vs 2019'!HK30*AQP$4</f>
        <v>12086.870004</v>
      </c>
      <c r="AQO31" s="579"/>
      <c r="AQP31" s="580">
        <f>AQO31/AQM31</f>
        <v>0</v>
      </c>
      <c r="AQQ31" s="508">
        <f>'Proy 2022 vs 2019'!HJ30*AQT$4</f>
        <v>12208.9596</v>
      </c>
      <c r="AQR31" s="508">
        <f>'Proy 2022 vs 2019'!HK30*AQT$4</f>
        <v>12086.870004</v>
      </c>
      <c r="AQS31" s="579"/>
      <c r="AQT31" s="580">
        <f>AQS31/AQQ31</f>
        <v>0</v>
      </c>
      <c r="AQU31" s="508">
        <f>'Proy 2022 vs 2019'!HJ30*AQX$4</f>
        <v>14243.786200000002</v>
      </c>
      <c r="AQV31" s="508">
        <f>'Proy 2022 vs 2019'!HK30*AQX$4</f>
        <v>14101.348338000002</v>
      </c>
      <c r="AQW31" s="579"/>
      <c r="AQX31" s="580">
        <f>AQW31/AQU31</f>
        <v>0</v>
      </c>
      <c r="AQY31" s="508">
        <f>'Proy 2022 vs 2019'!HJ30*ARB$4</f>
        <v>16278.612800000001</v>
      </c>
      <c r="AQZ31" s="508">
        <f>'Proy 2022 vs 2019'!HK30*ARB$4</f>
        <v>16115.826672000001</v>
      </c>
      <c r="ARA31" s="579"/>
      <c r="ARB31" s="580">
        <f>ARA31/AQY31</f>
        <v>0</v>
      </c>
      <c r="ARC31" s="508">
        <f>'Proy 2022 vs 2019'!HJ30*ARF$4</f>
        <v>22383.0926</v>
      </c>
      <c r="ARD31" s="508">
        <f>'Proy 2022 vs 2019'!HK30*ARF$4</f>
        <v>22159.261674000001</v>
      </c>
      <c r="ARE31" s="579"/>
      <c r="ARF31" s="580">
        <f>ARE31/ARC31</f>
        <v>0</v>
      </c>
      <c r="ARG31" s="494">
        <f>AQE31+AQI31+AQM31+AQQ31+AQU31+AQY31+ARC31</f>
        <v>101741.33</v>
      </c>
      <c r="ARH31" s="489">
        <f>AQF31+AQJ31+AQN31+AQR31+AQV31+AQZ31+ARD31</f>
        <v>100723.9167</v>
      </c>
      <c r="ARI31" s="608">
        <f>AQG31+AQK31+AQO31+AQS31+AQW31+ARA31+ARE31</f>
        <v>0</v>
      </c>
      <c r="ARJ31" s="590">
        <f>ARI31/ARG31</f>
        <v>0</v>
      </c>
      <c r="ARK31" s="508">
        <f>'Proy 2022 vs 2019'!HO30*ARN$4</f>
        <v>11864.6556</v>
      </c>
      <c r="ARL31" s="508">
        <f>'Proy 2022 vs 2019'!HP30*ARN$4</f>
        <v>11746.009044</v>
      </c>
      <c r="ARM31" s="579"/>
      <c r="ARN31" s="580">
        <f>ARM31/ARK31</f>
        <v>0</v>
      </c>
      <c r="ARO31" s="508">
        <f>'Proy 2022 vs 2019'!HO30*ARR$4</f>
        <v>11864.6556</v>
      </c>
      <c r="ARP31" s="508">
        <f>'Proy 2022 vs 2019'!HP30*ARR$4</f>
        <v>11746.009044</v>
      </c>
      <c r="ARQ31" s="579"/>
      <c r="ARR31" s="580">
        <f>ARQ31/ARO31</f>
        <v>0</v>
      </c>
      <c r="ARS31" s="508">
        <f>'Proy 2022 vs 2019'!HO30*ARV$4</f>
        <v>11864.6556</v>
      </c>
      <c r="ART31" s="508">
        <f>'Proy 2022 vs 2019'!HP30*ARV$4</f>
        <v>11746.009044</v>
      </c>
      <c r="ARU31" s="579"/>
      <c r="ARV31" s="580">
        <f>ARU31/ARS31</f>
        <v>0</v>
      </c>
      <c r="ARW31" s="508">
        <f>'Proy 2022 vs 2019'!HO30*ARZ$4</f>
        <v>11864.6556</v>
      </c>
      <c r="ARX31" s="508">
        <f>'Proy 2022 vs 2019'!HP30*ARZ$4</f>
        <v>11746.009044</v>
      </c>
      <c r="ARY31" s="579"/>
      <c r="ARZ31" s="580">
        <f>ARY31/ARW31</f>
        <v>0</v>
      </c>
      <c r="ASA31" s="508">
        <f>'Proy 2022 vs 2019'!HO30*ASD$4</f>
        <v>13842.098200000002</v>
      </c>
      <c r="ASB31" s="508">
        <f>'Proy 2022 vs 2019'!HP30*ASD$4</f>
        <v>13703.677218000001</v>
      </c>
      <c r="ASC31" s="579"/>
      <c r="ASD31" s="580">
        <f>ASC31/ASA31</f>
        <v>0</v>
      </c>
      <c r="ASE31" s="508">
        <f>'Proy 2022 vs 2019'!HO30*ASH$4</f>
        <v>15819.540800000001</v>
      </c>
      <c r="ASF31" s="508">
        <f>'Proy 2022 vs 2019'!HP30*ASH$4</f>
        <v>15661.345392000001</v>
      </c>
      <c r="ASG31" s="579"/>
      <c r="ASH31" s="580">
        <f>ASG31/ASE31</f>
        <v>0</v>
      </c>
      <c r="ASI31" s="508">
        <f>'Proy 2022 vs 2019'!HO30*ASL$4</f>
        <v>21751.868600000002</v>
      </c>
      <c r="ASJ31" s="508">
        <f>'Proy 2022 vs 2019'!HP30*ASL$4</f>
        <v>21534.349913999999</v>
      </c>
      <c r="ASK31" s="579"/>
      <c r="ASL31" s="580">
        <f>ASK31/ASI31</f>
        <v>0</v>
      </c>
      <c r="ASM31" s="494">
        <f>ARK31+ARO31+ARS31+ARW31+ASA31+ASE31+ASI31</f>
        <v>98872.13</v>
      </c>
      <c r="ASN31" s="489">
        <f>ARL31+ARP31+ART31+ARX31+ASB31+ASF31+ASJ31</f>
        <v>97883.4087</v>
      </c>
      <c r="ASO31" s="608">
        <f>ARM31+ARQ31+ARU31+ARY31+ASC31+ASG31+ASK31</f>
        <v>0</v>
      </c>
      <c r="ASP31" s="590">
        <f>ASO31/ASM31</f>
        <v>0</v>
      </c>
      <c r="ASQ31" s="508">
        <f>'Proy 2022 vs 2019'!HT30*AST$4</f>
        <v>9886.8552</v>
      </c>
      <c r="ASR31" s="508">
        <f>'Proy 2022 vs 2019'!HU30*AST$4</f>
        <v>9787.9866480000019</v>
      </c>
      <c r="ASS31" s="579"/>
      <c r="AST31" s="580">
        <f>ASS31/ASQ31</f>
        <v>0</v>
      </c>
      <c r="ASU31" s="508">
        <f>'Proy 2022 vs 2019'!HT30*ASX$4</f>
        <v>9886.8552</v>
      </c>
      <c r="ASV31" s="508">
        <f>'Proy 2022 vs 2019'!HU30*ASX$4</f>
        <v>9787.9866480000019</v>
      </c>
      <c r="ASW31" s="579"/>
      <c r="ASX31" s="580">
        <f>ASW31/ASU31</f>
        <v>0</v>
      </c>
      <c r="ASY31" s="508">
        <f>'Proy 2022 vs 2019'!HT30*ATB$4</f>
        <v>9886.8552</v>
      </c>
      <c r="ASZ31" s="508">
        <f>'Proy 2022 vs 2019'!HU30*ATB$4</f>
        <v>9787.9866480000019</v>
      </c>
      <c r="ATA31" s="579"/>
      <c r="ATB31" s="580">
        <f>ATA31/ASY31</f>
        <v>0</v>
      </c>
      <c r="ATC31" s="508">
        <f>'Proy 2022 vs 2019'!HT30*ATF$4</f>
        <v>9886.8552</v>
      </c>
      <c r="ATD31" s="508">
        <f>'Proy 2022 vs 2019'!HU30*ATF$4</f>
        <v>9787.9866480000019</v>
      </c>
      <c r="ATE31" s="579"/>
      <c r="ATF31" s="580">
        <f>ATE31/ATC31</f>
        <v>0</v>
      </c>
      <c r="ATG31" s="508">
        <f>'Proy 2022 vs 2019'!HT30*ATJ$4</f>
        <v>11534.664400000001</v>
      </c>
      <c r="ATH31" s="508">
        <f>'Proy 2022 vs 2019'!HU30*ATJ$4</f>
        <v>11419.317756000002</v>
      </c>
      <c r="ATI31" s="579"/>
      <c r="ATJ31" s="580">
        <f>ATI31/ATG31</f>
        <v>0</v>
      </c>
      <c r="ATK31" s="508">
        <f>'Proy 2022 vs 2019'!HT30*ATN$4</f>
        <v>13182.473600000001</v>
      </c>
      <c r="ATL31" s="508">
        <f>'Proy 2022 vs 2019'!HU30*ATN$4</f>
        <v>13050.648864000003</v>
      </c>
      <c r="ATM31" s="579"/>
      <c r="ATN31" s="580">
        <f>ATM31/ATK31</f>
        <v>0</v>
      </c>
      <c r="ATO31" s="508">
        <f>'Proy 2022 vs 2019'!HT30*ATR$4</f>
        <v>18125.9012</v>
      </c>
      <c r="ATP31" s="508">
        <f>'Proy 2022 vs 2019'!HU30*ATR$4</f>
        <v>17944.642188000002</v>
      </c>
      <c r="ATQ31" s="579"/>
      <c r="ATR31" s="580">
        <f>ATQ31/ATO31</f>
        <v>0</v>
      </c>
      <c r="ATS31" s="494">
        <f>ASQ31+ASU31+ASY31+ATC31+ATG31+ATK31+ATO31</f>
        <v>82390.459999999992</v>
      </c>
      <c r="ATT31" s="489">
        <f>ASR31+ASV31+ASZ31+ATD31+ATH31+ATL31+ATP31</f>
        <v>81566.555400000012</v>
      </c>
      <c r="ATU31" s="589">
        <f>ASS31+ASW31+ATA31+ATE31+ATI31+ATM31+ATQ31</f>
        <v>0</v>
      </c>
      <c r="ATV31" s="590">
        <f>ATU31/ATS31</f>
        <v>0</v>
      </c>
      <c r="ATW31" s="508">
        <f>'Proy 2022 vs 2019'!HY30*ATZ$4</f>
        <v>11182.857599999999</v>
      </c>
      <c r="ATX31" s="508">
        <f>'Proy 2022 vs 2019'!HZ30*ATZ$4</f>
        <v>11071.029023999999</v>
      </c>
      <c r="ATY31" s="579"/>
      <c r="ATZ31" s="580">
        <f>ATY31/ATW31</f>
        <v>0</v>
      </c>
      <c r="AUA31" s="508">
        <f>'Proy 2022 vs 2019'!HY30*AUD$4</f>
        <v>11182.857599999999</v>
      </c>
      <c r="AUB31" s="508">
        <f>'Proy 2022 vs 2019'!HZ30*AUD$4</f>
        <v>11071.029023999999</v>
      </c>
      <c r="AUC31" s="579"/>
      <c r="AUD31" s="580">
        <f>AUC31/AUA31</f>
        <v>0</v>
      </c>
      <c r="AUE31" s="508">
        <f>'Proy 2022 vs 2019'!HY30*AUH$4</f>
        <v>11182.857599999999</v>
      </c>
      <c r="AUF31" s="508">
        <f>'Proy 2022 vs 2019'!HZ30*AUH$4</f>
        <v>11071.029023999999</v>
      </c>
      <c r="AUG31" s="579"/>
      <c r="AUH31" s="580">
        <f>AUG31/AUE31</f>
        <v>0</v>
      </c>
      <c r="AUI31" s="508">
        <f>'Proy 2022 vs 2019'!HY30*AUL$4</f>
        <v>11182.857599999999</v>
      </c>
      <c r="AUJ31" s="508">
        <f>'Proy 2022 vs 2019'!HZ30*AUL$4</f>
        <v>11071.029023999999</v>
      </c>
      <c r="AUK31" s="579"/>
      <c r="AUL31" s="580">
        <f>AUK31/AUI31</f>
        <v>0</v>
      </c>
      <c r="AUM31" s="508">
        <f>'Proy 2022 vs 2019'!HY30*AUP$4</f>
        <v>13046.6672</v>
      </c>
      <c r="AUN31" s="508">
        <f>'Proy 2022 vs 2019'!HZ30*AUP$4</f>
        <v>12916.200527999999</v>
      </c>
      <c r="AUO31" s="579"/>
      <c r="AUP31" s="580">
        <f>AUO31/AUM31</f>
        <v>0</v>
      </c>
      <c r="AUQ31" s="508">
        <f>'Proy 2022 vs 2019'!HY30*AUT$4</f>
        <v>14910.4768</v>
      </c>
      <c r="AUR31" s="508">
        <f>'Proy 2022 vs 2019'!HZ30*AUT$4</f>
        <v>14761.372031999999</v>
      </c>
      <c r="AUS31" s="579"/>
      <c r="AUT31" s="580">
        <f>AUS31/AUQ31</f>
        <v>0</v>
      </c>
      <c r="AUU31" s="508">
        <f>'Proy 2022 vs 2019'!HY30*AUX$4</f>
        <v>20501.905599999998</v>
      </c>
      <c r="AUV31" s="508">
        <f>'Proy 2022 vs 2019'!HZ30*AUX$4</f>
        <v>20296.886543999997</v>
      </c>
      <c r="AUW31" s="579"/>
      <c r="AUX31" s="580">
        <f>AUW31/AUU31</f>
        <v>0</v>
      </c>
      <c r="AUY31" s="494">
        <f>ATW31+AUA31+AUE31+AUI31+AUM31+AUQ31+AUU31</f>
        <v>93190.48</v>
      </c>
      <c r="AUZ31" s="489">
        <f>ATX31+AUB31+AUF31+AUJ31+AUN31+AUR31+AUV31</f>
        <v>92258.575199999992</v>
      </c>
      <c r="AVA31" s="589">
        <f>ATY31+AUC31+AUG31+AUK31+AUO31+AUS31+AUW31</f>
        <v>0</v>
      </c>
      <c r="AVB31" s="590">
        <f>AVA31/AUY31</f>
        <v>0</v>
      </c>
      <c r="AVC31" s="508">
        <f>'Proy 2022 vs 2019'!IH30*AVF$4</f>
        <v>9614.9867999999988</v>
      </c>
      <c r="AVD31" s="508">
        <f>'Proy 2022 vs 2019'!II30*AVF$4</f>
        <v>9422.6870639999997</v>
      </c>
      <c r="AVE31" s="613"/>
      <c r="AVF31" s="580">
        <f>AVE31/AVC31</f>
        <v>0</v>
      </c>
      <c r="AVG31" s="508">
        <f>'Proy 2022 vs 2019'!IH30*AVJ$4</f>
        <v>9614.9867999999988</v>
      </c>
      <c r="AVH31" s="508">
        <f>'Proy 2022 vs 2019'!II30*AVJ$4</f>
        <v>9422.6870639999997</v>
      </c>
      <c r="AVI31" s="579"/>
      <c r="AVJ31" s="580">
        <f>AVI31/AVG31</f>
        <v>0</v>
      </c>
      <c r="AVK31" s="508">
        <f>'Proy 2022 vs 2019'!IH30*AVN$4</f>
        <v>9614.9867999999988</v>
      </c>
      <c r="AVL31" s="508">
        <f>'Proy 2022 vs 2019'!II30*AVN$4</f>
        <v>9422.6870639999997</v>
      </c>
      <c r="AVM31" s="579"/>
      <c r="AVN31" s="580">
        <f>AVM31/AVK31</f>
        <v>0</v>
      </c>
      <c r="AVO31" s="508">
        <f>'Proy 2022 vs 2019'!IH30*AVR$4</f>
        <v>9614.9867999999988</v>
      </c>
      <c r="AVP31" s="508">
        <f>'Proy 2022 vs 2019'!II30*AVR$4</f>
        <v>9422.6870639999997</v>
      </c>
      <c r="AVQ31" s="579"/>
      <c r="AVR31" s="580">
        <f>AVQ31/AVO31</f>
        <v>0</v>
      </c>
      <c r="AVS31" s="508">
        <f>'Proy 2022 vs 2019'!IH30*AVV$4</f>
        <v>11217.484600000002</v>
      </c>
      <c r="AVT31" s="508">
        <f>'Proy 2022 vs 2019'!II30*AVV$4</f>
        <v>10993.134908000002</v>
      </c>
      <c r="AVU31" s="579"/>
      <c r="AVV31" s="580">
        <f>AVU31/AVS31</f>
        <v>0</v>
      </c>
      <c r="AVW31" s="508">
        <f>'Proy 2022 vs 2019'!IH30*AVZ$4</f>
        <v>12819.982400000001</v>
      </c>
      <c r="AVX31" s="508">
        <f>'Proy 2022 vs 2019'!II30*AVZ$4</f>
        <v>12563.582752</v>
      </c>
      <c r="AVY31" s="579"/>
      <c r="AVZ31" s="580">
        <f>AVY31/AVW31</f>
        <v>0</v>
      </c>
      <c r="AWA31" s="508">
        <f>'Proy 2022 vs 2019'!IH30*AWD$4</f>
        <v>17627.4758</v>
      </c>
      <c r="AWB31" s="508">
        <f>'Proy 2022 vs 2019'!II30*AWD$4</f>
        <v>17274.926284000001</v>
      </c>
      <c r="AWC31" s="579"/>
      <c r="AWD31" s="580">
        <f>AWC31/AWA31</f>
        <v>0</v>
      </c>
      <c r="AWE31" s="494">
        <f>AVC31+AVG31+AVK31+AVO31+AVS31+AVW31+AWA31</f>
        <v>80124.89</v>
      </c>
      <c r="AWF31" s="489">
        <f>AVD31+AVH31+AVL31+AVP31+AVT31+AVX31+AWB31</f>
        <v>78522.392200000002</v>
      </c>
      <c r="AWG31" s="670">
        <f>AVE31+AVI31+AVM31+AVQ31+AVU31+AVY31+AWC31</f>
        <v>0</v>
      </c>
      <c r="AWH31" s="663">
        <f>AWG31/AWE31</f>
        <v>0</v>
      </c>
      <c r="AWI31" s="508">
        <f>'Proy 2022 vs 2019'!IM30*AWL$4</f>
        <v>11275.843199999999</v>
      </c>
      <c r="AWJ31" s="508">
        <f>'Proy 2022 vs 2019'!IN30*AWL$4</f>
        <v>11050.326336</v>
      </c>
      <c r="AWK31" s="579"/>
      <c r="AWL31" s="580">
        <f>AWK31/AWI31</f>
        <v>0</v>
      </c>
      <c r="AWM31" s="508">
        <f>'Proy 2022 vs 2019'!IM30*AWP$4</f>
        <v>11275.843199999999</v>
      </c>
      <c r="AWN31" s="508">
        <f>'Proy 2022 vs 2019'!IN30*AWP$4</f>
        <v>11050.326336</v>
      </c>
      <c r="AWO31" s="579"/>
      <c r="AWP31" s="580">
        <f>AWO31/AWM31</f>
        <v>0</v>
      </c>
      <c r="AWQ31" s="508">
        <f>'Proy 2022 vs 2019'!IM30*AWT$4</f>
        <v>11275.843199999999</v>
      </c>
      <c r="AWR31" s="508">
        <f>'Proy 2022 vs 2019'!IN30*AWT$4</f>
        <v>11050.326336</v>
      </c>
      <c r="AWS31" s="579"/>
      <c r="AWT31" s="580">
        <f>AWS31/AWQ31</f>
        <v>0</v>
      </c>
      <c r="AWU31" s="508">
        <f>'Proy 2022 vs 2019'!IM30*AWX$4</f>
        <v>11275.843199999999</v>
      </c>
      <c r="AWV31" s="508">
        <f>'Proy 2022 vs 2019'!IN30*AWX$4</f>
        <v>11050.326336</v>
      </c>
      <c r="AWW31" s="579"/>
      <c r="AWX31" s="580">
        <f>AWW31/AWU31</f>
        <v>0</v>
      </c>
      <c r="AWY31" s="508">
        <f>'Proy 2022 vs 2019'!IM30*AXB$4</f>
        <v>13155.1504</v>
      </c>
      <c r="AWZ31" s="508">
        <f>'Proy 2022 vs 2019'!IN30*AXB$4</f>
        <v>12892.047392000002</v>
      </c>
      <c r="AXA31" s="579"/>
      <c r="AXB31" s="580">
        <f>AXA31/AWY31</f>
        <v>0</v>
      </c>
      <c r="AXC31" s="508">
        <f>'Proy 2022 vs 2019'!IM30*AXF$4</f>
        <v>15034.4576</v>
      </c>
      <c r="AXD31" s="508">
        <f>'Proy 2022 vs 2019'!IN30*AXF$4</f>
        <v>14733.768448000001</v>
      </c>
      <c r="AXE31" s="579"/>
      <c r="AXF31" s="580">
        <f>AXE31/AXC31</f>
        <v>0</v>
      </c>
      <c r="AXG31" s="508">
        <f>'Proy 2022 vs 2019'!IM30*AXJ$4</f>
        <v>20672.379199999999</v>
      </c>
      <c r="AXH31" s="508">
        <f>'Proy 2022 vs 2019'!IN30*AXJ$4</f>
        <v>20258.931616000002</v>
      </c>
      <c r="AXI31" s="579"/>
      <c r="AXJ31" s="580">
        <f>AXI31/AXG31</f>
        <v>0</v>
      </c>
      <c r="AXK31" s="494">
        <f>AWI31+AWM31+AWQ31+AWU31+AWY31+AXC31+AXG31</f>
        <v>93965.359999999986</v>
      </c>
      <c r="AXL31" s="489">
        <f>AWJ31+AWN31+AWR31+AWV31+AWZ31+AXD31+AXH31</f>
        <v>92086.052800000005</v>
      </c>
      <c r="AXM31" s="671">
        <f>AWK31+AWO31+AWS31+AWW31+AXA31+AXE31+AXI31</f>
        <v>0</v>
      </c>
      <c r="AXN31" s="663">
        <f>AXM31/AXK31</f>
        <v>0</v>
      </c>
      <c r="AXO31" s="508">
        <f>'Proy 2022 vs 2019'!IR30*AXR$4</f>
        <v>10501.484399999999</v>
      </c>
      <c r="AXP31" s="508">
        <f>'Proy 2022 vs 2019'!IS30*AXR$4</f>
        <v>10291.454711999999</v>
      </c>
      <c r="AXQ31" s="579"/>
      <c r="AXR31" s="580">
        <f>AXQ31/AXO31</f>
        <v>0</v>
      </c>
      <c r="AXS31" s="508">
        <f>'Proy 2022 vs 2019'!IR30*AXV$4</f>
        <v>10501.484399999999</v>
      </c>
      <c r="AXT31" s="508">
        <f>'Proy 2022 vs 2019'!IS30*AXV$4</f>
        <v>10291.454711999999</v>
      </c>
      <c r="AXU31" s="579"/>
      <c r="AXV31" s="580">
        <f>AXU31/AXS31</f>
        <v>0</v>
      </c>
      <c r="AXW31" s="508">
        <f>'Proy 2022 vs 2019'!IR30*AXZ$4</f>
        <v>10501.484399999999</v>
      </c>
      <c r="AXX31" s="508">
        <f>'Proy 2022 vs 2019'!IS30*AXZ$4</f>
        <v>10291.454711999999</v>
      </c>
      <c r="AXY31" s="579"/>
      <c r="AXZ31" s="580">
        <f>AXY31/AXW31</f>
        <v>0</v>
      </c>
      <c r="AYA31" s="508">
        <f>'Proy 2022 vs 2019'!IR30*AYD$4</f>
        <v>10501.484399999999</v>
      </c>
      <c r="AYB31" s="508">
        <f>'Proy 2022 vs 2019'!IS30*AYD$4</f>
        <v>10291.454711999999</v>
      </c>
      <c r="AYC31" s="579"/>
      <c r="AYD31" s="580">
        <f>AYC31/AYA31</f>
        <v>0</v>
      </c>
      <c r="AYE31" s="508">
        <f>'Proy 2022 vs 2019'!IR30*AYH$4</f>
        <v>12251.731800000001</v>
      </c>
      <c r="AYF31" s="508">
        <f>'Proy 2022 vs 2019'!IS30*AYH$4</f>
        <v>12006.697163999999</v>
      </c>
      <c r="AYG31" s="579"/>
      <c r="AYH31" s="580">
        <f>AYG31/AYE31</f>
        <v>0</v>
      </c>
      <c r="AYI31" s="508">
        <f>'Proy 2022 vs 2019'!IR30*AYL$4</f>
        <v>14001.9792</v>
      </c>
      <c r="AYJ31" s="508">
        <f>'Proy 2022 vs 2019'!IS30*AYL$4</f>
        <v>13721.939615999998</v>
      </c>
      <c r="AYK31" s="579"/>
      <c r="AYL31" s="580">
        <f>AYK31/AYI31</f>
        <v>0</v>
      </c>
      <c r="AYM31" s="508">
        <f>'Proy 2022 vs 2019'!IR30*AYP$4</f>
        <v>19252.721399999999</v>
      </c>
      <c r="AYN31" s="508">
        <f>'Proy 2022 vs 2019'!IS30*AYP$4</f>
        <v>18867.666971999999</v>
      </c>
      <c r="AYO31" s="579"/>
      <c r="AYP31" s="580">
        <f>AYO31/AYM31</f>
        <v>0</v>
      </c>
      <c r="AYQ31" s="494">
        <f>AXO31+AXS31+AXW31+AYA31+AYE31+AYI31+AYM31</f>
        <v>87512.37</v>
      </c>
      <c r="AYR31" s="489">
        <f>AXP31+AXT31+AXX31+AYB31+AYF31+AYJ31+AYN31</f>
        <v>85762.122600000002</v>
      </c>
      <c r="AYS31" s="671">
        <f>AXQ31+AXU31+AXY31+AYC31+AYG31+AYK31+AYO31</f>
        <v>0</v>
      </c>
      <c r="AYT31" s="663">
        <f>AYS31/AYQ31</f>
        <v>0</v>
      </c>
      <c r="AYU31" s="508">
        <f>'Proy 2022 vs 2019'!IW30*AYX$4</f>
        <v>10494.714</v>
      </c>
      <c r="AYV31" s="508">
        <f>'Proy 2022 vs 2019'!IX30*AYX$4</f>
        <v>10284.819719999998</v>
      </c>
      <c r="AYW31" s="579"/>
      <c r="AYX31" s="580">
        <f>AYW31/AYU31</f>
        <v>0</v>
      </c>
      <c r="AYY31" s="508">
        <f>'Proy 2022 vs 2019'!IW30*AZB$4</f>
        <v>10494.714</v>
      </c>
      <c r="AYZ31" s="508">
        <f>'Proy 2022 vs 2019'!IX30*AZB$4</f>
        <v>10284.819719999998</v>
      </c>
      <c r="AZA31" s="579"/>
      <c r="AZB31" s="580">
        <f>AZA31/AYY31</f>
        <v>0</v>
      </c>
      <c r="AZC31" s="508">
        <f>'Proy 2022 vs 2019'!IW30*AZF$4</f>
        <v>10494.714</v>
      </c>
      <c r="AZD31" s="508">
        <f>'Proy 2022 vs 2019'!IX30*AZF$4</f>
        <v>10284.819719999998</v>
      </c>
      <c r="AZE31" s="579"/>
      <c r="AZF31" s="580">
        <f>AZE31/AZC31</f>
        <v>0</v>
      </c>
      <c r="AZG31" s="508">
        <f>'Proy 2022 vs 2019'!IW30*AZJ$4</f>
        <v>10494.714</v>
      </c>
      <c r="AZH31" s="508">
        <f>'Proy 2022 vs 2019'!IX30*AZJ$4</f>
        <v>10284.819719999998</v>
      </c>
      <c r="AZI31" s="579"/>
      <c r="AZJ31" s="580">
        <f>AZI31/AZG31</f>
        <v>0</v>
      </c>
      <c r="AZK31" s="508">
        <f>'Proy 2022 vs 2019'!IW30*AZN$4</f>
        <v>12243.833000000001</v>
      </c>
      <c r="AZL31" s="508">
        <f>'Proy 2022 vs 2019'!IX30*AZN$4</f>
        <v>11998.956340000001</v>
      </c>
      <c r="AZM31" s="579"/>
      <c r="AZN31" s="580">
        <f>AZM31/AZK31</f>
        <v>0</v>
      </c>
      <c r="AZO31" s="508">
        <f>'Proy 2022 vs 2019'!IW30*AZR$4</f>
        <v>13992.951999999999</v>
      </c>
      <c r="AZP31" s="508">
        <f>'Proy 2022 vs 2019'!IX30*AZR$4</f>
        <v>13713.092959999998</v>
      </c>
      <c r="AZQ31" s="579"/>
      <c r="AZR31" s="580">
        <f>AZQ31/AZO31</f>
        <v>0</v>
      </c>
      <c r="AZS31" s="508">
        <f>'Proy 2022 vs 2019'!IW30*AZV$4</f>
        <v>19240.309000000001</v>
      </c>
      <c r="AZT31" s="508">
        <f>'Proy 2022 vs 2019'!IX30*AZV$4</f>
        <v>18855.502819999998</v>
      </c>
      <c r="AZU31" s="579"/>
      <c r="AZV31" s="580">
        <f>AZU31/AZS31</f>
        <v>0</v>
      </c>
      <c r="AZW31" s="494">
        <f>AYU31+AYY31+AZC31+AZG31+AZK31+AZO31+AZS31</f>
        <v>87455.950000000012</v>
      </c>
      <c r="AZX31" s="489">
        <f>AYV31+AYZ31+AZD31+AZH31+AZL31+AZP31+AZT31</f>
        <v>85706.830999999976</v>
      </c>
      <c r="AZY31" s="662">
        <f>AYW31+AZA31+AZE31+AZI31+AZM31+AZQ31+AZU31</f>
        <v>0</v>
      </c>
      <c r="AZZ31" s="663">
        <f>AZY31/AZW31</f>
        <v>0</v>
      </c>
      <c r="BAA31" s="508">
        <f>'Proy 2022 vs 2019'!JG30*BAD$4</f>
        <v>9215.2428</v>
      </c>
      <c r="BAB31" s="508">
        <f>'Proy 2022 vs 2019'!JH30*BAD$4</f>
        <v>10873.986503999999</v>
      </c>
      <c r="BAC31" s="613"/>
      <c r="BAD31" s="580">
        <f>BAC31/BAA31</f>
        <v>0</v>
      </c>
      <c r="BAE31" s="508">
        <f>'Proy 2022 vs 2019'!JG30*BAH$4</f>
        <v>9215.2428</v>
      </c>
      <c r="BAF31" s="508">
        <f>'Proy 2022 vs 2019'!JH30*BAH$4</f>
        <v>10873.986503999999</v>
      </c>
      <c r="BAG31" s="579"/>
      <c r="BAH31" s="580">
        <f>BAG31/BAE31</f>
        <v>0</v>
      </c>
      <c r="BAI31" s="508">
        <f>'Proy 2022 vs 2019'!JG30*BAL$4</f>
        <v>9215.2428</v>
      </c>
      <c r="BAJ31" s="508">
        <f>'Proy 2022 vs 2019'!JH30*BAL$4</f>
        <v>10873.986503999999</v>
      </c>
      <c r="BAK31" s="579"/>
      <c r="BAL31" s="580">
        <f>BAK31/BAI31</f>
        <v>0</v>
      </c>
      <c r="BAM31" s="508">
        <f>'Proy 2022 vs 2019'!JG30*BAP$4</f>
        <v>9215.2428</v>
      </c>
      <c r="BAN31" s="508">
        <f>'Proy 2022 vs 2019'!JH30*BAP$4</f>
        <v>10873.986503999999</v>
      </c>
      <c r="BAO31" s="579"/>
      <c r="BAP31" s="580">
        <f>BAO31/BAM31</f>
        <v>0</v>
      </c>
      <c r="BAQ31" s="508">
        <f>'Proy 2022 vs 2019'!JG30*BAT$4</f>
        <v>10751.116600000001</v>
      </c>
      <c r="BAR31" s="508">
        <f>'Proy 2022 vs 2019'!JH30*BAT$4</f>
        <v>12686.317588000002</v>
      </c>
      <c r="BAS31" s="579"/>
      <c r="BAT31" s="580">
        <f>BAS31/BAQ31</f>
        <v>0</v>
      </c>
      <c r="BAU31" s="508">
        <f>'Proy 2022 vs 2019'!JG30*BAX$4</f>
        <v>12286.990400000001</v>
      </c>
      <c r="BAV31" s="508">
        <f>'Proy 2022 vs 2019'!JH30*BAX$4</f>
        <v>14498.648671999999</v>
      </c>
      <c r="BAW31" s="579"/>
      <c r="BAX31" s="580">
        <f>BAW31/BAU31</f>
        <v>0</v>
      </c>
      <c r="BAY31" s="508">
        <f>'Proy 2022 vs 2019'!JG30*BBB$4</f>
        <v>16894.611800000002</v>
      </c>
      <c r="BAZ31" s="508">
        <f>'Proy 2022 vs 2019'!JH30*BBB$4</f>
        <v>19935.641924</v>
      </c>
      <c r="BBA31" s="579"/>
      <c r="BBB31" s="580">
        <f>BBA31/BAY31</f>
        <v>0</v>
      </c>
      <c r="BBC31" s="494">
        <f>BAA31+BAE31+BAI31+BAM31+BAQ31+BAU31+BAY31</f>
        <v>76793.69</v>
      </c>
      <c r="BBD31" s="489">
        <f>BAB31+BAF31+BAJ31+BAN31+BAR31+BAV31+BAZ31</f>
        <v>90616.554199999984</v>
      </c>
      <c r="BBE31" s="637">
        <f>BAC31+BAG31+BAK31+BAO31+BAS31+BAW31+BBA31</f>
        <v>0</v>
      </c>
      <c r="BBF31" s="639">
        <f>BBE31/BBC31</f>
        <v>0</v>
      </c>
      <c r="BBG31" s="508">
        <f>'Proy 2022 vs 2019'!JL30*BBJ$4</f>
        <v>12081.8256</v>
      </c>
      <c r="BBH31" s="508">
        <f>'Proy 2022 vs 2019'!JM30*BBJ$4</f>
        <v>14256.554207999998</v>
      </c>
      <c r="BBI31" s="579"/>
      <c r="BBJ31" s="580">
        <f>BBI31/BBG31</f>
        <v>0</v>
      </c>
      <c r="BBK31" s="508">
        <f>'Proy 2022 vs 2019'!JL30*BBN$4</f>
        <v>12081.8256</v>
      </c>
      <c r="BBL31" s="508">
        <f>'Proy 2022 vs 2019'!JM30*BBN$4</f>
        <v>14256.554207999998</v>
      </c>
      <c r="BBM31" s="579"/>
      <c r="BBN31" s="580">
        <f>BBM31/BBK31</f>
        <v>0</v>
      </c>
      <c r="BBO31" s="508">
        <f>'Proy 2022 vs 2019'!JL30*BBR$4</f>
        <v>12081.8256</v>
      </c>
      <c r="BBP31" s="508">
        <f>'Proy 2022 vs 2019'!JM30*BBR$4</f>
        <v>14256.554207999998</v>
      </c>
      <c r="BBQ31" s="579"/>
      <c r="BBR31" s="580">
        <f>BBQ31/BBO31</f>
        <v>0</v>
      </c>
      <c r="BBS31" s="508">
        <f>'Proy 2022 vs 2019'!JL30*BBV$4</f>
        <v>12081.8256</v>
      </c>
      <c r="BBT31" s="508">
        <f>'Proy 2022 vs 2019'!JM30*BBV$4</f>
        <v>14256.554207999998</v>
      </c>
      <c r="BBU31" s="579"/>
      <c r="BBV31" s="580">
        <f>BBU31/BBS31</f>
        <v>0</v>
      </c>
      <c r="BBW31" s="508">
        <f>'Proy 2022 vs 2019'!JL30*BBZ$4</f>
        <v>14095.463200000002</v>
      </c>
      <c r="BBX31" s="508">
        <f>'Proy 2022 vs 2019'!JM30*BBZ$4</f>
        <v>16632.646575999999</v>
      </c>
      <c r="BBY31" s="579"/>
      <c r="BBZ31" s="580">
        <f>BBY31/BBW31</f>
        <v>0</v>
      </c>
      <c r="BCA31" s="508">
        <f>'Proy 2022 vs 2019'!JL30*BCD$4</f>
        <v>16109.100800000002</v>
      </c>
      <c r="BCB31" s="508">
        <f>'Proy 2022 vs 2019'!JM30*BCD$4</f>
        <v>19008.738944000001</v>
      </c>
      <c r="BCC31" s="579"/>
      <c r="BCD31" s="580">
        <f>BCC31/BCA31</f>
        <v>0</v>
      </c>
      <c r="BCE31" s="508">
        <f>'Proy 2022 vs 2019'!JL30*BCH$4</f>
        <v>22150.013600000002</v>
      </c>
      <c r="BCF31" s="508">
        <f>'Proy 2022 vs 2019'!JM30*BCH$4</f>
        <v>26137.016047999998</v>
      </c>
      <c r="BCG31" s="579"/>
      <c r="BCH31" s="580">
        <f>BCG31/BCE31</f>
        <v>0</v>
      </c>
      <c r="BCI31" s="494">
        <f>BBG31+BBK31+BBO31+BBS31+BBW31+BCA31+BCE31</f>
        <v>100681.88</v>
      </c>
      <c r="BCJ31" s="489">
        <f>BBH31+BBL31+BBP31+BBT31+BBX31+BCB31+BCF31</f>
        <v>118804.61839999998</v>
      </c>
      <c r="BCK31" s="643">
        <f>BBI31+BBM31+BBQ31+BBU31+BBY31+BCC31+BCG31</f>
        <v>0</v>
      </c>
      <c r="BCL31" s="639">
        <f>BCK31/BCI31</f>
        <v>0</v>
      </c>
      <c r="BCM31" s="508">
        <f>'Proy 2022 vs 2019'!JQ30*BCP$4</f>
        <v>12679.7988</v>
      </c>
      <c r="BCN31" s="508">
        <f>'Proy 2022 vs 2019'!JR30*BCP$4</f>
        <v>14962.162584</v>
      </c>
      <c r="BCO31" s="579"/>
      <c r="BCP31" s="580">
        <f>BCO31/BCM31</f>
        <v>0</v>
      </c>
      <c r="BCQ31" s="508">
        <f>'Proy 2022 vs 2019'!JQ30*BCT$4</f>
        <v>12679.7988</v>
      </c>
      <c r="BCR31" s="508">
        <f>'Proy 2022 vs 2019'!JR30*BCT$4</f>
        <v>14962.162584</v>
      </c>
      <c r="BCS31" s="579"/>
      <c r="BCT31" s="580">
        <f>BCS31/BCQ31</f>
        <v>0</v>
      </c>
      <c r="BCU31" s="508">
        <f>'Proy 2022 vs 2019'!JQ30*BCX$4</f>
        <v>12679.7988</v>
      </c>
      <c r="BCV31" s="508">
        <f>'Proy 2022 vs 2019'!JR30*BCX$4</f>
        <v>14962.162584</v>
      </c>
      <c r="BCW31" s="579"/>
      <c r="BCX31" s="580">
        <f>BCW31/BCU31</f>
        <v>0</v>
      </c>
      <c r="BCY31" s="508">
        <f>'Proy 2022 vs 2019'!JQ30*BDB$4</f>
        <v>12679.7988</v>
      </c>
      <c r="BCZ31" s="508">
        <f>'Proy 2022 vs 2019'!JR30*BDB$4</f>
        <v>14962.162584</v>
      </c>
      <c r="BDA31" s="579"/>
      <c r="BDB31" s="580">
        <f>BDA31/BCY31</f>
        <v>0</v>
      </c>
      <c r="BDC31" s="508">
        <f>'Proy 2022 vs 2019'!JQ30*BDF$4</f>
        <v>14793.098600000003</v>
      </c>
      <c r="BDD31" s="508">
        <f>'Proy 2022 vs 2019'!JR30*BDF$4</f>
        <v>17455.856348000001</v>
      </c>
      <c r="BDE31" s="579"/>
      <c r="BDF31" s="580">
        <f>BDE31/BDC31</f>
        <v>0</v>
      </c>
      <c r="BDG31" s="508">
        <f>'Proy 2022 vs 2019'!JQ30*BDJ$4</f>
        <v>16906.398400000002</v>
      </c>
      <c r="BDH31" s="508">
        <f>'Proy 2022 vs 2019'!JR30*BDJ$4</f>
        <v>19949.550112000001</v>
      </c>
      <c r="BDI31" s="579"/>
      <c r="BDJ31" s="580">
        <f>BDI31/BDG31</f>
        <v>0</v>
      </c>
      <c r="BDK31" s="508">
        <f>'Proy 2022 vs 2019'!JQ30*BDN$4</f>
        <v>23246.2978</v>
      </c>
      <c r="BDL31" s="508">
        <f>'Proy 2022 vs 2019'!JR30*BDN$4</f>
        <v>27430.631404</v>
      </c>
      <c r="BDM31" s="579"/>
      <c r="BDN31" s="580">
        <f>BDM31/BDK31</f>
        <v>0</v>
      </c>
      <c r="BDO31" s="494">
        <f>BCM31+BCQ31+BCU31+BCY31+BDC31+BDG31+BDK31</f>
        <v>105664.99</v>
      </c>
      <c r="BDP31" s="489">
        <f>BCN31+BCR31+BCV31+BCZ31+BDD31+BDH31+BDL31</f>
        <v>124684.68819999999</v>
      </c>
      <c r="BDQ31" s="643">
        <f>BCO31+BCS31+BCW31+BDA31+BDE31+BDI31+BDM31</f>
        <v>0</v>
      </c>
      <c r="BDR31" s="639">
        <f>BDQ31/BDO31</f>
        <v>0</v>
      </c>
      <c r="BDS31" s="508">
        <f>'Proy 2022 vs 2019'!JV30*BDV$4</f>
        <v>14243.980799999999</v>
      </c>
      <c r="BDT31" s="508">
        <f>'Proy 2022 vs 2019'!JW30*BDV$4</f>
        <v>16807.897343999997</v>
      </c>
      <c r="BDU31" s="579"/>
      <c r="BDV31" s="580">
        <f>BDU31/BDS31</f>
        <v>0</v>
      </c>
      <c r="BDW31" s="508">
        <f>'Proy 2022 vs 2019'!JV30*BDZ$4</f>
        <v>14243.980799999999</v>
      </c>
      <c r="BDX31" s="508">
        <f>'Proy 2022 vs 2019'!JW30*BDZ$4</f>
        <v>16807.897343999997</v>
      </c>
      <c r="BDY31" s="579"/>
      <c r="BDZ31" s="580">
        <f>BDY31/BDW31</f>
        <v>0</v>
      </c>
      <c r="BEA31" s="508">
        <f>'Proy 2022 vs 2019'!JV30*BED$4</f>
        <v>14243.980799999999</v>
      </c>
      <c r="BEB31" s="508">
        <f>'Proy 2022 vs 2019'!JW30*BED$4</f>
        <v>16807.897343999997</v>
      </c>
      <c r="BEC31" s="579"/>
      <c r="BED31" s="580">
        <f>BEC31/BEA31</f>
        <v>0</v>
      </c>
      <c r="BEE31" s="508">
        <v>14510.990400000001</v>
      </c>
      <c r="BEF31" s="508">
        <f>'Proy 2022 vs 2019'!JW30*BEH$4</f>
        <v>16807.897343999997</v>
      </c>
      <c r="BEG31" s="579"/>
      <c r="BEH31" s="580">
        <f>BEG31/BEE31</f>
        <v>0</v>
      </c>
      <c r="BEI31" s="508">
        <f>'Proy 2022 vs 2019'!JV30*BEL$4</f>
        <v>16617.977600000002</v>
      </c>
      <c r="BEJ31" s="508">
        <f>'Proy 2022 vs 2019'!JW30*BEL$4</f>
        <v>19609.213568000003</v>
      </c>
      <c r="BEK31" s="579"/>
      <c r="BEL31" s="580">
        <f>BEK31/BEI31</f>
        <v>0</v>
      </c>
      <c r="BEM31" s="508">
        <f>'Proy 2022 vs 2019'!JV30*BEP$4</f>
        <v>18991.974399999999</v>
      </c>
      <c r="BEN31" s="508">
        <f>'Proy 2022 vs 2019'!JW30*BEP$4</f>
        <v>22410.529792000001</v>
      </c>
      <c r="BEO31" s="579"/>
      <c r="BEP31" s="580">
        <f>BEO31/BEM31</f>
        <v>0</v>
      </c>
      <c r="BEQ31" s="508">
        <f>'Proy 2022 vs 2019'!JV30*BET$4</f>
        <v>26113.964799999998</v>
      </c>
      <c r="BER31" s="508">
        <f>'Proy 2022 vs 2019'!JW30*BET$4</f>
        <v>30814.478464</v>
      </c>
      <c r="BES31" s="579"/>
      <c r="BET31" s="580">
        <f>BES31/BEQ31</f>
        <v>0</v>
      </c>
      <c r="BEU31" s="494">
        <f>BDS31+BDW31+BEA31+BEE31+BEI31+BEM31+BEQ31</f>
        <v>118966.8496</v>
      </c>
      <c r="BEV31" s="489">
        <f>BDT31+BDX31+BEB31+BEF31+BEJ31+BEN31+BER31</f>
        <v>140065.8112</v>
      </c>
      <c r="BEW31" s="648">
        <f>BDU31+BDY31+BEC31+BEG31+BEK31+BEO31+BES31</f>
        <v>0</v>
      </c>
      <c r="BEX31" s="639">
        <f>BEW31/BEU31</f>
        <v>0</v>
      </c>
      <c r="BEY31" s="508">
        <f>'Proy 2022 vs 2019'!KF30*BFB$4</f>
        <v>15415.7184</v>
      </c>
      <c r="BEZ31" s="508">
        <f>'Proy 2022 vs 2019'!KG30*BFB$4</f>
        <v>18190.547712</v>
      </c>
      <c r="BFA31" s="613"/>
      <c r="BFB31" s="580">
        <f>BFA31/BEY31</f>
        <v>0</v>
      </c>
      <c r="BFC31" s="508">
        <f>'Proy 2022 vs 2019'!KF30*BFF$4</f>
        <v>15415.7184</v>
      </c>
      <c r="BFD31" s="508">
        <f>'Proy 2022 vs 2019'!KG30*BFF$4</f>
        <v>18190.547712</v>
      </c>
      <c r="BFE31" s="613"/>
      <c r="BFF31" s="580">
        <f>BFE31/BFC31</f>
        <v>0</v>
      </c>
      <c r="BFG31" s="508">
        <f>'Proy 2022 vs 2019'!KF30*BFJ$4</f>
        <v>15415.7184</v>
      </c>
      <c r="BFH31" s="508">
        <f>'Proy 2022 vs 2019'!KG30*BFJ$4</f>
        <v>18190.547712</v>
      </c>
      <c r="BFI31" s="613"/>
      <c r="BFJ31" s="580">
        <f>BFI31/BFG31</f>
        <v>0</v>
      </c>
      <c r="BFK31" s="508">
        <f>'Proy 2022 vs 2019'!KF30*BFN$4</f>
        <v>15415.7184</v>
      </c>
      <c r="BFL31" s="508">
        <f>'Proy 2022 vs 2019'!KG30*BFN$4</f>
        <v>18190.547712</v>
      </c>
      <c r="BFM31" s="613"/>
      <c r="BFN31" s="580">
        <f>BFM31/BFK31</f>
        <v>0</v>
      </c>
      <c r="BFO31" s="508">
        <f>'Proy 2022 vs 2019'!KF30*BFR$4</f>
        <v>17985.004800000002</v>
      </c>
      <c r="BFP31" s="508">
        <f>'Proy 2022 vs 2019'!KG30*BFR$4</f>
        <v>21222.305664000003</v>
      </c>
      <c r="BFQ31" s="613"/>
      <c r="BFR31" s="580">
        <f>BFQ31/BFO31</f>
        <v>0</v>
      </c>
      <c r="BFS31" s="508">
        <f>'Proy 2022 vs 2019'!KF30*BFV$4</f>
        <v>20554.291200000003</v>
      </c>
      <c r="BFT31" s="508">
        <f>'Proy 2022 vs 2019'!KG30*BFV$4</f>
        <v>24254.063615999999</v>
      </c>
      <c r="BFU31" s="613"/>
      <c r="BFV31" s="580">
        <f>BFU31/BFS31</f>
        <v>0</v>
      </c>
      <c r="BFW31" s="508">
        <f>'Proy 2022 vs 2019'!KF30*BFZ$4</f>
        <v>28262.150400000002</v>
      </c>
      <c r="BFX31" s="508">
        <f>'Proy 2022 vs 2019'!KG30*BFZ$4</f>
        <v>33349.337471999999</v>
      </c>
      <c r="BFY31" s="613"/>
      <c r="BFZ31" s="580">
        <f>BFY31/BFW31</f>
        <v>0</v>
      </c>
      <c r="BGA31" s="494">
        <f>BEY31+BFC31+BFG31+BFK31+BFO31+BFS31+BFW31</f>
        <v>128464.32000000001</v>
      </c>
      <c r="BGB31" s="489">
        <f>BEZ31+BFD31+BFH31+BFL31+BFP31+BFT31+BFX31</f>
        <v>151587.8976</v>
      </c>
      <c r="BGC31" s="607">
        <f>BFA31+BFE31+BFI31+BFM31+BFQ31+BFU31+BFY31</f>
        <v>0</v>
      </c>
      <c r="BGD31" s="590">
        <f>BGC31/BGA31</f>
        <v>0</v>
      </c>
      <c r="BGE31" s="508">
        <f>'Proy 2022 vs 2019'!KK30*BGH$4</f>
        <v>19198.079999999998</v>
      </c>
      <c r="BGF31" s="508">
        <f>'Proy 2022 vs 2019'!KL30*BGH$4</f>
        <v>22653.734399999998</v>
      </c>
      <c r="BGG31" s="579"/>
      <c r="BGH31" s="580">
        <f>BGG31/BGE31</f>
        <v>0</v>
      </c>
      <c r="BGI31" s="508">
        <f>'Proy 2022 vs 2019'!KK30*BGL$4</f>
        <v>19198.079999999998</v>
      </c>
      <c r="BGJ31" s="508">
        <f>'Proy 2022 vs 2019'!KL30*BGL$4</f>
        <v>22653.734399999998</v>
      </c>
      <c r="BGK31" s="579"/>
      <c r="BGL31" s="580">
        <f>BGK31/BGI31</f>
        <v>0</v>
      </c>
      <c r="BGM31" s="508">
        <f>'Proy 2022 vs 2019'!KK30*BGP$4</f>
        <v>19198.079999999998</v>
      </c>
      <c r="BGN31" s="508">
        <f>'Proy 2022 vs 2019'!KL30*BGP$4</f>
        <v>22653.734399999998</v>
      </c>
      <c r="BGO31" s="579"/>
      <c r="BGP31" s="580">
        <f>BGO31/BGM31</f>
        <v>0</v>
      </c>
      <c r="BGQ31" s="508">
        <f>'Proy 2022 vs 2019'!KK30*BGT$4</f>
        <v>19198.079999999998</v>
      </c>
      <c r="BGR31" s="508">
        <f>'Proy 2022 vs 2019'!KL30*BGT$4</f>
        <v>22653.734399999998</v>
      </c>
      <c r="BGS31" s="579"/>
      <c r="BGT31" s="580">
        <f>BGS31/BGQ31</f>
        <v>0</v>
      </c>
      <c r="BGU31" s="508">
        <f>'Proy 2022 vs 2019'!KK30*BGX$4</f>
        <v>22397.760000000002</v>
      </c>
      <c r="BGV31" s="508">
        <f>'Proy 2022 vs 2019'!KL30*BGX$4</f>
        <v>26429.356800000001</v>
      </c>
      <c r="BGW31" s="579"/>
      <c r="BGX31" s="580">
        <f>BGW31/BGU31</f>
        <v>0</v>
      </c>
      <c r="BGY31" s="508">
        <f>'Proy 2022 vs 2019'!KK30*BHB$4</f>
        <v>25597.440000000002</v>
      </c>
      <c r="BGZ31" s="508">
        <f>'Proy 2022 vs 2019'!KL30*BHB$4</f>
        <v>30204.979200000002</v>
      </c>
      <c r="BHA31" s="579"/>
      <c r="BHB31" s="580">
        <f>BHA31/BGY31</f>
        <v>0</v>
      </c>
      <c r="BHC31" s="508">
        <f>'Proy 2022 vs 2019'!KK30*BHF$4</f>
        <v>35196.480000000003</v>
      </c>
      <c r="BHD31" s="508">
        <f>'Proy 2022 vs 2019'!KL30*BHF$4</f>
        <v>41531.846400000002</v>
      </c>
      <c r="BHE31" s="579"/>
      <c r="BHF31" s="580">
        <f>BHE31/BHC31</f>
        <v>0</v>
      </c>
      <c r="BHG31" s="494">
        <f>BGE31+BGI31+BGM31+BGQ31+BGU31+BGY31+BHC31</f>
        <v>159984</v>
      </c>
      <c r="BHH31" s="489">
        <f>BGF31+BGJ31+BGN31+BGR31+BGV31+BGZ31+BHD31</f>
        <v>188781.12</v>
      </c>
      <c r="BHI31" s="608">
        <f>BGG31+BGK31+BGO31+BGS31+BGW31+BHA31+BHE31</f>
        <v>0</v>
      </c>
      <c r="BHJ31" s="590">
        <f>BHI31/BHG31</f>
        <v>0</v>
      </c>
      <c r="BHK31" s="508">
        <f>'Proy 2022 vs 2019'!KP30*BHN$4</f>
        <v>28242.957600000002</v>
      </c>
      <c r="BHL31" s="508">
        <f>'Proy 2022 vs 2019'!KQ30*BHN$4</f>
        <v>33326.689967999999</v>
      </c>
      <c r="BHM31" s="579"/>
      <c r="BHN31" s="580">
        <f>BHM31/BHK31</f>
        <v>0</v>
      </c>
      <c r="BHO31" s="508">
        <f>'Proy 2022 vs 2019'!KP30*BHR$4</f>
        <v>28242.957600000002</v>
      </c>
      <c r="BHP31" s="508">
        <f>'Proy 2022 vs 2019'!KQ30*BHR$4</f>
        <v>33326.689967999999</v>
      </c>
      <c r="BHQ31" s="579"/>
      <c r="BHR31" s="580">
        <f>BHQ31/BHO31</f>
        <v>0</v>
      </c>
      <c r="BHS31" s="508">
        <f>'Proy 2022 vs 2019'!KP30*BHV$4</f>
        <v>28242.957600000002</v>
      </c>
      <c r="BHT31" s="508">
        <f>'Proy 2022 vs 2019'!KQ30*BHV$4</f>
        <v>33326.689967999999</v>
      </c>
      <c r="BHU31" s="579"/>
      <c r="BHV31" s="580">
        <f>BHU31/BHS31</f>
        <v>0</v>
      </c>
      <c r="BHW31" s="508">
        <f>'Proy 2022 vs 2019'!KP30*BHZ$4</f>
        <v>28242.957600000002</v>
      </c>
      <c r="BHX31" s="508">
        <f>'Proy 2022 vs 2019'!KQ30*BHZ$4</f>
        <v>33326.689967999999</v>
      </c>
      <c r="BHY31" s="579"/>
      <c r="BHZ31" s="580">
        <f>BHY31/BHW31</f>
        <v>0</v>
      </c>
      <c r="BIA31" s="508">
        <f>'Proy 2022 vs 2019'!KP30*BID$4</f>
        <v>32950.117200000008</v>
      </c>
      <c r="BIB31" s="508">
        <f>'Proy 2022 vs 2019'!KQ30*BID$4</f>
        <v>38881.138296000005</v>
      </c>
      <c r="BIC31" s="579"/>
      <c r="BID31" s="580">
        <f>BIC31/BIA31</f>
        <v>0</v>
      </c>
      <c r="BIE31" s="508">
        <f>'Proy 2022 vs 2019'!KP30*BIH$4</f>
        <v>37657.2768</v>
      </c>
      <c r="BIF31" s="508">
        <f>'Proy 2022 vs 2019'!KQ30*BIH$4</f>
        <v>44435.586623999996</v>
      </c>
      <c r="BIG31" s="579"/>
      <c r="BIH31" s="580">
        <f>BIG31/BIE31</f>
        <v>0</v>
      </c>
      <c r="BII31" s="508">
        <f>'Proy 2022 vs 2019'!KP30*BIL$4</f>
        <v>51778.755600000004</v>
      </c>
      <c r="BIJ31" s="508">
        <f>'Proy 2022 vs 2019'!KQ30*BIL$4</f>
        <v>61098.931607999999</v>
      </c>
      <c r="BIK31" s="579"/>
      <c r="BIL31" s="580">
        <f>BIK31/BII31</f>
        <v>0</v>
      </c>
      <c r="BIM31" s="494">
        <f>BHK31+BHO31+BHS31+BHW31+BIA31+BIE31+BII31</f>
        <v>235357.98</v>
      </c>
      <c r="BIN31" s="489">
        <f>BHL31+BHP31+BHT31+BHX31+BIB31+BIF31+BIJ31</f>
        <v>277722.41639999999</v>
      </c>
      <c r="BIO31" s="608">
        <f>BHM31+BHQ31+BHU31+BHY31+BIC31+BIG31+BIK31</f>
        <v>0</v>
      </c>
      <c r="BIP31" s="590">
        <f>BIO31/BIM31</f>
        <v>0</v>
      </c>
      <c r="BIQ31" s="508">
        <f>'Proy 2022 vs 2019'!KU30*BIT$4</f>
        <v>23887.285199999998</v>
      </c>
      <c r="BIR31" s="508">
        <f>'Proy 2022 vs 2019'!KV30*BIT$4</f>
        <v>28186.996535999995</v>
      </c>
      <c r="BIS31" s="579"/>
      <c r="BIT31" s="580">
        <f>BIS31/BIQ31</f>
        <v>0</v>
      </c>
      <c r="BIU31" s="508">
        <f>'Proy 2022 vs 2019'!KU30*BIX$4</f>
        <v>23887.285199999998</v>
      </c>
      <c r="BIV31" s="508">
        <f>'Proy 2022 vs 2019'!KV30*BIX$4</f>
        <v>28186.996535999995</v>
      </c>
      <c r="BIW31" s="579"/>
      <c r="BIX31" s="580">
        <f>BIW31/BIU31</f>
        <v>0</v>
      </c>
      <c r="BIY31" s="508">
        <f>'Proy 2022 vs 2019'!KU30*BJB$4</f>
        <v>23887.285199999998</v>
      </c>
      <c r="BIZ31" s="508">
        <f>'Proy 2022 vs 2019'!KV30*BJB$4</f>
        <v>28186.996535999995</v>
      </c>
      <c r="BJA31" s="579"/>
      <c r="BJB31" s="580">
        <f>BJA31/BIY31</f>
        <v>0</v>
      </c>
      <c r="BJC31" s="508">
        <f>'Proy 2022 vs 2019'!KU30*BJF$4</f>
        <v>23887.285199999998</v>
      </c>
      <c r="BJD31" s="508">
        <f>'Proy 2022 vs 2019'!KV30*BJF$4</f>
        <v>28186.996535999995</v>
      </c>
      <c r="BJE31" s="579"/>
      <c r="BJF31" s="580">
        <f>BJE31/BJC31</f>
        <v>0</v>
      </c>
      <c r="BJG31" s="508">
        <f>'Proy 2022 vs 2019'!KU30*BJJ$4</f>
        <v>27868.499400000001</v>
      </c>
      <c r="BJH31" s="508">
        <f>'Proy 2022 vs 2019'!KV30*BJJ$4</f>
        <v>32884.829292000002</v>
      </c>
      <c r="BJI31" s="579"/>
      <c r="BJJ31" s="580">
        <f>BJI31/BJG31</f>
        <v>0</v>
      </c>
      <c r="BJK31" s="508">
        <f>'Proy 2022 vs 2019'!KU30*BJN$4</f>
        <v>31849.713599999999</v>
      </c>
      <c r="BJL31" s="508">
        <f>'Proy 2022 vs 2019'!KV30*BJN$4</f>
        <v>37582.662047999998</v>
      </c>
      <c r="BJM31" s="579"/>
      <c r="BJN31" s="580">
        <f>BJM31/BJK31</f>
        <v>0</v>
      </c>
      <c r="BJO31" s="508">
        <f>'Proy 2022 vs 2019'!KU30*BJR$4</f>
        <v>43793.356200000002</v>
      </c>
      <c r="BJP31" s="508">
        <f>'Proy 2022 vs 2019'!KV30*BJR$4</f>
        <v>51676.160315999994</v>
      </c>
      <c r="BJQ31" s="579"/>
      <c r="BJR31" s="580">
        <f>BJQ31/BJO31</f>
        <v>0</v>
      </c>
      <c r="BJS31" s="494">
        <f>BIQ31+BIU31+BIY31+BJC31+BJG31+BJK31+BJO31</f>
        <v>199060.71</v>
      </c>
      <c r="BJT31" s="489">
        <f>BIR31+BIV31+BIZ31+BJD31+BJH31+BJL31+BJP31</f>
        <v>234891.63779999997</v>
      </c>
      <c r="BJU31" s="589">
        <f>BIS31+BIW31+BJA31+BJE31+BJI31+BJM31+BJQ31</f>
        <v>0</v>
      </c>
      <c r="BJV31" s="590">
        <f>BJU31/BJS31</f>
        <v>0</v>
      </c>
      <c r="BJW31" s="508">
        <f>'Proy 2022 vs 2019'!KZ30*BJZ$4</f>
        <v>11654.427599999999</v>
      </c>
      <c r="BJX31" s="508">
        <f>'Proy 2022 vs 2019'!LA30*BJZ$4</f>
        <v>13752.224567999998</v>
      </c>
      <c r="BJY31" s="579"/>
      <c r="BJZ31" s="580">
        <f>BJY31/BJW31</f>
        <v>0</v>
      </c>
      <c r="BKA31" s="508">
        <f>'Proy 2022 vs 2019'!KZ30*BKD$4</f>
        <v>11654.427599999999</v>
      </c>
      <c r="BKB31" s="508">
        <f>'Proy 2022 vs 2019'!LA30*BKD$4</f>
        <v>13752.224567999998</v>
      </c>
      <c r="BKC31" s="579"/>
      <c r="BKD31" s="580">
        <f>BKC31/BKA31</f>
        <v>0</v>
      </c>
      <c r="BKE31" s="508">
        <f>'Proy 2022 vs 2019'!KZ30*BKH$4</f>
        <v>11654.427599999999</v>
      </c>
      <c r="BKF31" s="508">
        <f>'Proy 2022 vs 2019'!LA30*BKH$4</f>
        <v>13752.224567999998</v>
      </c>
      <c r="BKG31" s="579"/>
      <c r="BKH31" s="580">
        <f>BKG31/BKE31</f>
        <v>0</v>
      </c>
      <c r="BKI31" s="508">
        <f>'Proy 2022 vs 2019'!KZ30*BKL$4</f>
        <v>11654.427599999999</v>
      </c>
      <c r="BKJ31" s="508">
        <f>'Proy 2022 vs 2019'!LA30*BKL$4</f>
        <v>13752.224567999998</v>
      </c>
      <c r="BKK31" s="579"/>
      <c r="BKL31" s="580">
        <f>BKK31/BKI31</f>
        <v>0</v>
      </c>
      <c r="BKM31" s="508">
        <f>'Proy 2022 vs 2019'!KZ30*BKP$4</f>
        <v>13596.832200000001</v>
      </c>
      <c r="BKN31" s="508">
        <f>'Proy 2022 vs 2019'!LA30*BKP$4</f>
        <v>16044.261995999999</v>
      </c>
      <c r="BKO31" s="579"/>
      <c r="BKP31" s="580">
        <f>BKO31/BKM31</f>
        <v>0</v>
      </c>
      <c r="BKQ31" s="508">
        <f>'Proy 2022 vs 2019'!KZ30*BKT$4</f>
        <v>15539.236799999999</v>
      </c>
      <c r="BKR31" s="508">
        <f>'Proy 2022 vs 2019'!LA30*BKT$4</f>
        <v>18336.299423999997</v>
      </c>
      <c r="BKS31" s="579"/>
      <c r="BKT31" s="580">
        <f>BKS31/BKQ31</f>
        <v>0</v>
      </c>
      <c r="BKU31" s="508">
        <f>'Proy 2022 vs 2019'!KZ30*BKX$4</f>
        <v>21366.4506</v>
      </c>
      <c r="BKV31" s="508">
        <f>'Proy 2022 vs 2019'!LA30*BKX$4</f>
        <v>25212.411707999996</v>
      </c>
      <c r="BKW31" s="579"/>
      <c r="BKX31" s="580">
        <f>BKW31/BKU31</f>
        <v>0</v>
      </c>
      <c r="BKY31" s="494">
        <f>BJW31+BKA31+BKE31+BKI31+BKM31+BKQ31+BKU31</f>
        <v>97120.23</v>
      </c>
      <c r="BKZ31" s="489">
        <f>BJX31+BKB31+BKF31+BKJ31+BKN31+BKR31+BKV31</f>
        <v>114601.87139999999</v>
      </c>
      <c r="BLA31" s="589">
        <f>BJY31+BKC31+BKG31+BKK31+BKO31+BKS31+BKW31</f>
        <v>0</v>
      </c>
      <c r="BLB31" s="590">
        <f>BLA31/BKY31</f>
        <v>0</v>
      </c>
    </row>
    <row r="32" spans="2:1666" ht="19.5" customHeight="1">
      <c r="B32" s="709" t="s">
        <v>233</v>
      </c>
      <c r="C32" s="508">
        <f>'Proy 2022 vs 2019'!$C$6*$F$4</f>
        <v>9529.1268</v>
      </c>
      <c r="D32" s="508">
        <f>'Proy 2022 vs 2019'!D33*$F$4</f>
        <v>3426.0216959999998</v>
      </c>
      <c r="E32" s="614"/>
      <c r="F32" s="580">
        <f>E32/C32</f>
        <v>0</v>
      </c>
      <c r="G32" s="738">
        <f>'Proy 2022 vs 2019'!C33*$J$4</f>
        <v>0</v>
      </c>
      <c r="H32" s="508">
        <f>'Proy 2022 vs 2019'!D33*$J$4</f>
        <v>3426.0216959999998</v>
      </c>
      <c r="I32" s="614"/>
      <c r="J32" s="580" t="e">
        <f>I32/G32</f>
        <v>#DIV/0!</v>
      </c>
      <c r="K32" s="508">
        <f>'Proy 2022 vs 2019'!C33*$N$4</f>
        <v>0</v>
      </c>
      <c r="L32" s="508">
        <f>'Proy 2022 vs 2019'!D33*N$4</f>
        <v>3426.0216959999998</v>
      </c>
      <c r="M32" s="614"/>
      <c r="N32" s="580" t="e">
        <f>M32/K32</f>
        <v>#DIV/0!</v>
      </c>
      <c r="O32" s="508">
        <f>'Proy 2022 vs 2019'!C33*R$4</f>
        <v>0</v>
      </c>
      <c r="P32" s="508">
        <f>'Proy 2022 vs 2019'!D33*$R$4</f>
        <v>3426.0216959999998</v>
      </c>
      <c r="Q32" s="614"/>
      <c r="R32" s="580" t="e">
        <f>Q32/O32</f>
        <v>#DIV/0!</v>
      </c>
      <c r="S32" s="508">
        <f>'Proy 2022 vs 2019'!C33*V$4</f>
        <v>0</v>
      </c>
      <c r="T32" s="508">
        <f>'Proy 2022 vs 2019'!D33*V$4</f>
        <v>3997.0253120000002</v>
      </c>
      <c r="U32" s="614"/>
      <c r="V32" s="580" t="e">
        <f>U32/S32</f>
        <v>#DIV/0!</v>
      </c>
      <c r="W32" s="508">
        <f>'Proy 2022 vs 2019'!C33*Z$4</f>
        <v>0</v>
      </c>
      <c r="X32" s="508">
        <f>'Proy 2022 vs 2019'!D33*Z$4</f>
        <v>4568.0289279999997</v>
      </c>
      <c r="Y32" s="614"/>
      <c r="Z32" s="580" t="e">
        <f>Y32/W32</f>
        <v>#DIV/0!</v>
      </c>
      <c r="AA32" s="508">
        <f>'Proy 2022 vs 2019'!C33*AD$4</f>
        <v>0</v>
      </c>
      <c r="AB32" s="508">
        <f>'Proy 2022 vs 2019'!D33*AD$4</f>
        <v>6281.0397759999996</v>
      </c>
      <c r="AC32" s="614"/>
      <c r="AD32" s="580" t="e">
        <f>AC32/AA32</f>
        <v>#DIV/0!</v>
      </c>
      <c r="AE32" s="494">
        <f>C32+G32+K32+O32+S32+W32+AA32</f>
        <v>9529.1268</v>
      </c>
      <c r="AF32" s="489">
        <f>D32+H32+L32+P32+T32+X32+AB32</f>
        <v>28550.180800000002</v>
      </c>
      <c r="AG32" s="607">
        <f>E32+I32+M32+Q32+U32+Y32+AC32</f>
        <v>0</v>
      </c>
      <c r="AH32" s="590">
        <f>AG32/AE32</f>
        <v>0</v>
      </c>
      <c r="AI32" s="508" t="e">
        <f>'Proy 2022 vs 2019'!H33*AL$4</f>
        <v>#VALUE!</v>
      </c>
      <c r="AJ32" s="526">
        <f>'Proy 2022 vs 2019'!I33*AL$4</f>
        <v>3424.5235199999993</v>
      </c>
      <c r="AK32" s="581"/>
      <c r="AL32" s="580" t="e">
        <f>AK32/AI32</f>
        <v>#VALUE!</v>
      </c>
      <c r="AM32" s="508" t="e">
        <f>'Proy 2022 vs 2019'!H33*AP$4</f>
        <v>#VALUE!</v>
      </c>
      <c r="AN32" s="508">
        <f>'Proy 2022 vs 2019'!I33*AP$4</f>
        <v>3424.5235199999993</v>
      </c>
      <c r="AO32" s="581"/>
      <c r="AP32" s="580" t="e">
        <f>AO32/AM32</f>
        <v>#VALUE!</v>
      </c>
      <c r="AQ32" s="508" t="e">
        <f>'Proy 2022 vs 2019'!H33*AT$4</f>
        <v>#VALUE!</v>
      </c>
      <c r="AR32" s="508">
        <f>'Proy 2022 vs 2019'!I33*AT$4</f>
        <v>3424.5235199999993</v>
      </c>
      <c r="AS32" s="581"/>
      <c r="AT32" s="580" t="e">
        <f>AS32/AQ32</f>
        <v>#VALUE!</v>
      </c>
      <c r="AU32" s="508" t="e">
        <f>'Proy 2022 vs 2019'!H33*AX$4</f>
        <v>#VALUE!</v>
      </c>
      <c r="AV32" s="508">
        <f>'Proy 2022 vs 2019'!I33*AX$4</f>
        <v>3424.5235199999993</v>
      </c>
      <c r="AW32" s="581"/>
      <c r="AX32" s="580" t="e">
        <f>AW32/AU32</f>
        <v>#VALUE!</v>
      </c>
      <c r="AY32" s="508" t="e">
        <f>'Proy 2022 vs 2019'!H33*BB$4</f>
        <v>#VALUE!</v>
      </c>
      <c r="AZ32" s="508">
        <f>'Proy 2022 vs 2019'!I33*BB$4</f>
        <v>3995.2774399999998</v>
      </c>
      <c r="BA32" s="581"/>
      <c r="BB32" s="580" t="e">
        <f>BA32/AY32</f>
        <v>#VALUE!</v>
      </c>
      <c r="BC32" s="508" t="e">
        <f>'Proy 2022 vs 2019'!H33*BF$4</f>
        <v>#VALUE!</v>
      </c>
      <c r="BD32" s="508">
        <f>'Proy 2022 vs 2019'!I33*BF$4</f>
        <v>4566.0313599999999</v>
      </c>
      <c r="BE32" s="581"/>
      <c r="BF32" s="580" t="e">
        <f>BE32/BC32</f>
        <v>#VALUE!</v>
      </c>
      <c r="BG32" s="508" t="e">
        <f>'Proy 2022 vs 2019'!H33*BJ$4</f>
        <v>#VALUE!</v>
      </c>
      <c r="BH32" s="508">
        <f>'Proy 2022 vs 2019'!I33*BJ$4</f>
        <v>6278.2931199999994</v>
      </c>
      <c r="BI32" s="581"/>
      <c r="BJ32" s="580" t="e">
        <f>BI32/BG32</f>
        <v>#VALUE!</v>
      </c>
      <c r="BK32" s="494" t="e">
        <f>AI32+AM32+AQ32+AU32+AY32+BC32+BG32</f>
        <v>#VALUE!</v>
      </c>
      <c r="BL32" s="489">
        <f>AJ32+AN32+AR32+AV32+AZ32+BD32+BH32</f>
        <v>28537.695999999996</v>
      </c>
      <c r="BM32" s="608">
        <f>AK32+AO32+AS32+AW32+BA32+BE32+BI32</f>
        <v>0</v>
      </c>
      <c r="BN32" s="590" t="e">
        <f>BM32/BK32</f>
        <v>#VALUE!</v>
      </c>
      <c r="BO32" s="508" t="e">
        <f>'Proy 2022 vs 2019'!M33*BR$4</f>
        <v>#VALUE!</v>
      </c>
      <c r="BP32" s="508">
        <f>'Proy 2022 vs 2019'!N33*BR$4</f>
        <v>3371.0126880000003</v>
      </c>
      <c r="BQ32" s="581"/>
      <c r="BR32" s="580" t="e">
        <f>BQ32/BO32</f>
        <v>#VALUE!</v>
      </c>
      <c r="BS32" s="508" t="e">
        <f>'Proy 2022 vs 2019'!M33*BV$4</f>
        <v>#VALUE!</v>
      </c>
      <c r="BT32" s="508">
        <f>'Proy 2022 vs 2019'!N33*BV$4</f>
        <v>3371.0126880000003</v>
      </c>
      <c r="BU32" s="581"/>
      <c r="BV32" s="580" t="e">
        <f>BU32/BS32</f>
        <v>#VALUE!</v>
      </c>
      <c r="BW32" s="508" t="e">
        <f>'Proy 2022 vs 2019'!M33*BZ$4</f>
        <v>#VALUE!</v>
      </c>
      <c r="BX32" s="508">
        <f>'Proy 2022 vs 2019'!N33*BZ$4</f>
        <v>3371.0126880000003</v>
      </c>
      <c r="BY32" s="581"/>
      <c r="BZ32" s="580" t="e">
        <f>BY32/BW32</f>
        <v>#VALUE!</v>
      </c>
      <c r="CA32" s="508" t="e">
        <f>'Proy 2022 vs 2019'!M33*CD$4</f>
        <v>#VALUE!</v>
      </c>
      <c r="CB32" s="508">
        <f>'Proy 2022 vs 2019'!N33*CD$4</f>
        <v>3371.0126880000003</v>
      </c>
      <c r="CC32" s="581"/>
      <c r="CD32" s="580" t="e">
        <f>CC32/CA32</f>
        <v>#VALUE!</v>
      </c>
      <c r="CE32" s="508" t="e">
        <f>'Proy 2022 vs 2019'!M33*CH$4</f>
        <v>#VALUE!</v>
      </c>
      <c r="CF32" s="508">
        <f>'Proy 2022 vs 2019'!N33*CH$4</f>
        <v>3932.8481360000005</v>
      </c>
      <c r="CG32" s="581"/>
      <c r="CH32" s="580" t="e">
        <f>CG32/CE32</f>
        <v>#VALUE!</v>
      </c>
      <c r="CI32" s="508" t="e">
        <f>'Proy 2022 vs 2019'!M33*CL$4</f>
        <v>#VALUE!</v>
      </c>
      <c r="CJ32" s="508">
        <f>'Proy 2022 vs 2019'!N33*CL$4</f>
        <v>4494.6835840000003</v>
      </c>
      <c r="CK32" s="581"/>
      <c r="CL32" s="580" t="e">
        <f>CK32/CI32</f>
        <v>#VALUE!</v>
      </c>
      <c r="CM32" s="508" t="e">
        <f>'Proy 2022 vs 2019'!M33*CP$4</f>
        <v>#VALUE!</v>
      </c>
      <c r="CN32" s="508">
        <f>'Proy 2022 vs 2019'!N33*CP$4</f>
        <v>6180.1899280000007</v>
      </c>
      <c r="CO32" s="581"/>
      <c r="CP32" s="580" t="e">
        <f>CO32/CM32</f>
        <v>#VALUE!</v>
      </c>
      <c r="CQ32" s="494" t="e">
        <f>BO32+BS32+BW32+CA32+CE32+CI32+CM32</f>
        <v>#VALUE!</v>
      </c>
      <c r="CR32" s="489">
        <f>BP32+BT32+BX32+CB32+CF32+CJ32+CN32</f>
        <v>28091.772400000002</v>
      </c>
      <c r="CS32" s="608">
        <f>BQ32+BU32+BY32+CC32+CG32+CK32+CO32</f>
        <v>0</v>
      </c>
      <c r="CT32" s="590" t="e">
        <f>CS32/CQ32</f>
        <v>#VALUE!</v>
      </c>
      <c r="CU32" s="508" t="e">
        <f>'Proy 2022 vs 2019'!R33*CX$4</f>
        <v>#VALUE!</v>
      </c>
      <c r="CV32" s="508">
        <f>'Proy 2022 vs 2019'!S33*CX$4</f>
        <v>3072.3103488000006</v>
      </c>
      <c r="CW32" s="581"/>
      <c r="CX32" s="580" t="e">
        <f>CW32/CU32</f>
        <v>#VALUE!</v>
      </c>
      <c r="CY32" s="508" t="e">
        <f>'Proy 2022 vs 2019'!R33*DB$4</f>
        <v>#VALUE!</v>
      </c>
      <c r="CZ32" s="508">
        <f>'Proy 2022 vs 2019'!S33*DB$4</f>
        <v>3072.3103488000006</v>
      </c>
      <c r="DA32" s="581"/>
      <c r="DB32" s="580" t="e">
        <f>DA32/CY32</f>
        <v>#VALUE!</v>
      </c>
      <c r="DC32" s="508" t="e">
        <f>'Proy 2022 vs 2019'!R33*DF$4</f>
        <v>#VALUE!</v>
      </c>
      <c r="DD32" s="508">
        <f>'Proy 2022 vs 2019'!S33*DF$4</f>
        <v>3072.3103488000006</v>
      </c>
      <c r="DE32" s="581"/>
      <c r="DF32" s="580" t="e">
        <f>DE32/DC32</f>
        <v>#VALUE!</v>
      </c>
      <c r="DG32" s="508" t="e">
        <f>'Proy 2022 vs 2019'!R33*DJ$4</f>
        <v>#VALUE!</v>
      </c>
      <c r="DH32" s="508">
        <f>'Proy 2022 vs 2019'!S33*DJ$4</f>
        <v>3072.3103488000006</v>
      </c>
      <c r="DI32" s="581"/>
      <c r="DJ32" s="580" t="e">
        <f>DI32/DG32</f>
        <v>#VALUE!</v>
      </c>
      <c r="DK32" s="508" t="e">
        <f>'Proy 2022 vs 2019'!R33*DN$4</f>
        <v>#VALUE!</v>
      </c>
      <c r="DL32" s="508">
        <f>'Proy 2022 vs 2019'!S33*DN$4</f>
        <v>3584.3620736000007</v>
      </c>
      <c r="DM32" s="581"/>
      <c r="DN32" s="580" t="e">
        <f>DM32/DK32</f>
        <v>#VALUE!</v>
      </c>
      <c r="DO32" s="508" t="e">
        <f>'Proy 2022 vs 2019'!R33*DR$4</f>
        <v>#VALUE!</v>
      </c>
      <c r="DP32" s="508">
        <f>'Proy 2022 vs 2019'!S33*DR$4</f>
        <v>4096.4137984000008</v>
      </c>
      <c r="DQ32" s="581"/>
      <c r="DR32" s="580" t="e">
        <f>DQ32/DO32</f>
        <v>#VALUE!</v>
      </c>
      <c r="DS32" s="508" t="e">
        <f>'Proy 2022 vs 2019'!R33*DV$4</f>
        <v>#VALUE!</v>
      </c>
      <c r="DT32" s="508">
        <f>'Proy 2022 vs 2019'!S33*DV$4</f>
        <v>5632.5689728000007</v>
      </c>
      <c r="DU32" s="581"/>
      <c r="DV32" s="580" t="e">
        <f>DU32/DS32</f>
        <v>#VALUE!</v>
      </c>
      <c r="DW32" s="494" t="e">
        <f>CU32+CY32+DC32+DG32+DK32+DO32+DS32</f>
        <v>#VALUE!</v>
      </c>
      <c r="DX32" s="489">
        <f>CV32+CZ32+DD32+DH32+DL32+DP32+DT32</f>
        <v>25602.586240000004</v>
      </c>
      <c r="DY32" s="589">
        <f>CW32+DA32+DE32+DI32+DM32+DQ32+DU32</f>
        <v>0</v>
      </c>
      <c r="DZ32" s="590" t="e">
        <f>DY32/DW32</f>
        <v>#VALUE!</v>
      </c>
      <c r="EA32" s="508" t="e">
        <f>'Proy 2022 vs 2019'!AB33*ED$4</f>
        <v>#VALUE!</v>
      </c>
      <c r="EB32" s="508">
        <f>'Proy 2022 vs 2019'!AC33*ED$4</f>
        <v>2873.1351264</v>
      </c>
      <c r="EC32" s="614"/>
      <c r="ED32" s="580" t="e">
        <f>EC32/EA32</f>
        <v>#VALUE!</v>
      </c>
      <c r="EE32" s="508" t="e">
        <f>'Proy 2022 vs 2019'!AB33*EH$4</f>
        <v>#VALUE!</v>
      </c>
      <c r="EF32" s="508">
        <f>'Proy 2022 vs 2019'!AC33*EH$4</f>
        <v>2873.1351264</v>
      </c>
      <c r="EG32" s="581"/>
      <c r="EH32" s="580" t="e">
        <f>EG32/EE32</f>
        <v>#VALUE!</v>
      </c>
      <c r="EI32" s="508" t="e">
        <f>'Proy 2022 vs 2019'!AB33*EL$4</f>
        <v>#VALUE!</v>
      </c>
      <c r="EJ32" s="508">
        <f>'Proy 2022 vs 2019'!AC33*EL$4</f>
        <v>2873.1351264</v>
      </c>
      <c r="EK32" s="581"/>
      <c r="EL32" s="580" t="e">
        <f>EK32/EI32</f>
        <v>#VALUE!</v>
      </c>
      <c r="EM32" s="508" t="e">
        <f>'Proy 2022 vs 2019'!AB33*EP$4</f>
        <v>#VALUE!</v>
      </c>
      <c r="EN32" s="508">
        <f>'Proy 2022 vs 2019'!AC33*EP$4</f>
        <v>2873.1351264</v>
      </c>
      <c r="EO32" s="581"/>
      <c r="EP32" s="580" t="e">
        <f>EO32/EM32</f>
        <v>#VALUE!</v>
      </c>
      <c r="EQ32" s="508" t="e">
        <f>'Proy 2022 vs 2019'!AB33*ET$4</f>
        <v>#VALUE!</v>
      </c>
      <c r="ER32" s="508">
        <f>'Proy 2022 vs 2019'!AC33*ET$4</f>
        <v>3351.9909808000007</v>
      </c>
      <c r="ES32" s="581"/>
      <c r="ET32" s="580" t="e">
        <f>ES32/EQ32</f>
        <v>#VALUE!</v>
      </c>
      <c r="EU32" s="508" t="e">
        <f>'Proy 2022 vs 2019'!AB33*EX$4</f>
        <v>#VALUE!</v>
      </c>
      <c r="EV32" s="508">
        <f>'Proy 2022 vs 2019'!AC33*EX$4</f>
        <v>3830.8468352000004</v>
      </c>
      <c r="EW32" s="581"/>
      <c r="EX32" s="580" t="e">
        <f>EW32/EU32</f>
        <v>#VALUE!</v>
      </c>
      <c r="EY32" s="508" t="e">
        <f>'Proy 2022 vs 2019'!AB33*FB$4</f>
        <v>#VALUE!</v>
      </c>
      <c r="EZ32" s="508">
        <f>'Proy 2022 vs 2019'!AC33*FB$4</f>
        <v>5267.4143984000002</v>
      </c>
      <c r="FA32" s="581"/>
      <c r="FB32" s="580" t="e">
        <f>FA32/EY32</f>
        <v>#VALUE!</v>
      </c>
      <c r="FC32" s="494" t="e">
        <f>EA32+EE32+EI32+EM32+EQ32+EU32+EY32</f>
        <v>#VALUE!</v>
      </c>
      <c r="FD32" s="489">
        <f>EB32+EF32+EJ32+EN32+ER32+EV32+EZ32</f>
        <v>23942.792720000001</v>
      </c>
      <c r="FE32" s="670">
        <f>EC32+EG32+EK32+EO32+ES32+EW32+FA32</f>
        <v>0</v>
      </c>
      <c r="FF32" s="663" t="e">
        <f>FE32/FC32</f>
        <v>#VALUE!</v>
      </c>
      <c r="FG32" s="508" t="e">
        <f>'Proy 2022 vs 2019'!AG33*FJ$4</f>
        <v>#VALUE!</v>
      </c>
      <c r="FH32" s="508">
        <f>'Proy 2022 vs 2019'!AH33*FJ$4</f>
        <v>3497.2857599999998</v>
      </c>
      <c r="FI32" s="581"/>
      <c r="FJ32" s="580" t="e">
        <f>FI32/FG32</f>
        <v>#VALUE!</v>
      </c>
      <c r="FK32" s="508" t="e">
        <f>'Proy 2022 vs 2019'!AG33*FN$4</f>
        <v>#VALUE!</v>
      </c>
      <c r="FL32" s="508">
        <f>'Proy 2022 vs 2019'!AH33*FN$4</f>
        <v>3497.2857599999998</v>
      </c>
      <c r="FM32" s="581"/>
      <c r="FN32" s="580" t="e">
        <f>FM32/FK32</f>
        <v>#VALUE!</v>
      </c>
      <c r="FO32" s="508" t="e">
        <f>'Proy 2022 vs 2019'!AG33*FR$4</f>
        <v>#VALUE!</v>
      </c>
      <c r="FP32" s="508">
        <f>'Proy 2022 vs 2019'!AH33*FR$4</f>
        <v>3497.2857599999998</v>
      </c>
      <c r="FQ32" s="581"/>
      <c r="FR32" s="580" t="e">
        <f>FQ32/FO32</f>
        <v>#VALUE!</v>
      </c>
      <c r="FS32" s="508" t="e">
        <f>'Proy 2022 vs 2019'!AG33*FV$4</f>
        <v>#VALUE!</v>
      </c>
      <c r="FT32" s="508">
        <f>'Proy 2022 vs 2019'!AH33*FV$4</f>
        <v>3497.2857599999998</v>
      </c>
      <c r="FU32" s="581"/>
      <c r="FV32" s="580" t="e">
        <f>FU32/FS32</f>
        <v>#VALUE!</v>
      </c>
      <c r="FW32" s="508" t="e">
        <f>'Proy 2022 vs 2019'!AG33*FZ$4</f>
        <v>#VALUE!</v>
      </c>
      <c r="FX32" s="508">
        <f>'Proy 2022 vs 2019'!AH33*FZ$4</f>
        <v>4080.1667200000002</v>
      </c>
      <c r="FY32" s="581"/>
      <c r="FZ32" s="580" t="e">
        <f>FY32/FW32</f>
        <v>#VALUE!</v>
      </c>
      <c r="GA32" s="508" t="e">
        <f>'Proy 2022 vs 2019'!AG33*GD$4</f>
        <v>#VALUE!</v>
      </c>
      <c r="GB32" s="508">
        <f>'Proy 2022 vs 2019'!AH33*GD$4</f>
        <v>4663.0476799999997</v>
      </c>
      <c r="GC32" s="581"/>
      <c r="GD32" s="580" t="e">
        <f>GC32/GA32</f>
        <v>#VALUE!</v>
      </c>
      <c r="GE32" s="508" t="e">
        <f>'Proy 2022 vs 2019'!AG33*GH$4</f>
        <v>#VALUE!</v>
      </c>
      <c r="GF32" s="508">
        <f>'Proy 2022 vs 2019'!AH33*GH$4</f>
        <v>6411.69056</v>
      </c>
      <c r="GG32" s="581"/>
      <c r="GH32" s="580" t="e">
        <f>GG32/GE32</f>
        <v>#VALUE!</v>
      </c>
      <c r="GI32" s="494" t="e">
        <f>FG32+FK32+FO32+FS32+FW32+GA32+GE32</f>
        <v>#VALUE!</v>
      </c>
      <c r="GJ32" s="489">
        <f>FH32+FL32+FP32+FT32+FX32+GB32+GF32</f>
        <v>29144.047999999999</v>
      </c>
      <c r="GK32" s="671">
        <f>FI32+FM32+FQ32+FU32+FY32+GC32+GG32</f>
        <v>0</v>
      </c>
      <c r="GL32" s="663" t="e">
        <f>GK32/GI32</f>
        <v>#VALUE!</v>
      </c>
      <c r="GM32" s="508" t="e">
        <f>'Proy 2022 vs 2019'!AL33*GP$4</f>
        <v>#VALUE!</v>
      </c>
      <c r="GN32" s="508">
        <f>'Proy 2022 vs 2019'!AM33*GP$4</f>
        <v>2956.7554560000003</v>
      </c>
      <c r="GO32" s="581"/>
      <c r="GP32" s="580" t="e">
        <f>GO32/GM32</f>
        <v>#VALUE!</v>
      </c>
      <c r="GQ32" s="508" t="e">
        <f>'Proy 2022 vs 2019'!AL33*GT$4</f>
        <v>#VALUE!</v>
      </c>
      <c r="GR32" s="508">
        <f>'Proy 2022 vs 2019'!AM33*GT$4</f>
        <v>2956.7554560000003</v>
      </c>
      <c r="GS32" s="581"/>
      <c r="GT32" s="580" t="e">
        <f>GS32/GQ32</f>
        <v>#VALUE!</v>
      </c>
      <c r="GU32" s="508" t="e">
        <f>'Proy 2022 vs 2019'!AL33*GX$4</f>
        <v>#VALUE!</v>
      </c>
      <c r="GV32" s="508">
        <f>'Proy 2022 vs 2019'!AM33*GX$4</f>
        <v>2956.7554560000003</v>
      </c>
      <c r="GW32" s="581"/>
      <c r="GX32" s="580" t="e">
        <f>GW32/GU32</f>
        <v>#VALUE!</v>
      </c>
      <c r="GY32" s="508" t="e">
        <f>'Proy 2022 vs 2019'!AL33*HB$4</f>
        <v>#VALUE!</v>
      </c>
      <c r="GZ32" s="508">
        <f>'Proy 2022 vs 2019'!AM33*HB$4</f>
        <v>2956.7554560000003</v>
      </c>
      <c r="HA32" s="581"/>
      <c r="HB32" s="580" t="e">
        <f>HA32/GY32</f>
        <v>#VALUE!</v>
      </c>
      <c r="HC32" s="508" t="e">
        <f>'Proy 2022 vs 2019'!AL33*HF$4</f>
        <v>#VALUE!</v>
      </c>
      <c r="HD32" s="508">
        <f>'Proy 2022 vs 2019'!AM33*HF$4</f>
        <v>3449.5480320000006</v>
      </c>
      <c r="HE32" s="581"/>
      <c r="HF32" s="580" t="e">
        <f>HE32/HC32</f>
        <v>#VALUE!</v>
      </c>
      <c r="HG32" s="508" t="e">
        <f>'Proy 2022 vs 2019'!AL33*HJ$4</f>
        <v>#VALUE!</v>
      </c>
      <c r="HH32" s="508">
        <f>'Proy 2022 vs 2019'!AM33*HJ$4</f>
        <v>3942.3406080000004</v>
      </c>
      <c r="HI32" s="581"/>
      <c r="HJ32" s="580" t="e">
        <f>HI32/HG32</f>
        <v>#VALUE!</v>
      </c>
      <c r="HK32" s="508" t="e">
        <f>'Proy 2022 vs 2019'!AL33*HN$4</f>
        <v>#VALUE!</v>
      </c>
      <c r="HL32" s="508">
        <f>'Proy 2022 vs 2019'!AM33*HN$4</f>
        <v>5420.7183360000008</v>
      </c>
      <c r="HM32" s="581"/>
      <c r="HN32" s="580" t="e">
        <f>HM32/HK32</f>
        <v>#VALUE!</v>
      </c>
      <c r="HO32" s="494" t="e">
        <f>GM32+GQ32+GU32+GY32+HC32+HG32+HK32</f>
        <v>#VALUE!</v>
      </c>
      <c r="HP32" s="489">
        <f>GN32+GR32+GV32+GZ32+HD32+HH32+HL32</f>
        <v>24639.628800000002</v>
      </c>
      <c r="HQ32" s="671">
        <f>GO32+GS32+GW32+HA32+HE32+HI32+HM32</f>
        <v>0</v>
      </c>
      <c r="HR32" s="663" t="e">
        <f>HQ32/HO32</f>
        <v>#VALUE!</v>
      </c>
      <c r="HS32" s="508" t="e">
        <f>'Proy 2022 vs 2019'!AL33*HV$4</f>
        <v>#VALUE!</v>
      </c>
      <c r="HT32" s="508">
        <f>'Proy 2022 vs 2019'!AM33*HV$4</f>
        <v>2956.7554560000003</v>
      </c>
      <c r="HU32" s="581"/>
      <c r="HV32" s="580" t="e">
        <f>HU32/HS32</f>
        <v>#VALUE!</v>
      </c>
      <c r="HW32" s="508" t="e">
        <f>'Proy 2022 vs 2019'!AL33*HZ$4</f>
        <v>#VALUE!</v>
      </c>
      <c r="HX32" s="508">
        <f>'Proy 2022 vs 2019'!AM33*HZ$4</f>
        <v>2956.7554560000003</v>
      </c>
      <c r="HY32" s="581"/>
      <c r="HZ32" s="580" t="e">
        <f>HY32/HW32</f>
        <v>#VALUE!</v>
      </c>
      <c r="IA32" s="508" t="e">
        <f>'Proy 2022 vs 2019'!AL33*ID$4</f>
        <v>#VALUE!</v>
      </c>
      <c r="IB32" s="508">
        <f>'Proy 2022 vs 2019'!AM33*ID$4</f>
        <v>2956.7554560000003</v>
      </c>
      <c r="IC32" s="581"/>
      <c r="ID32" s="580" t="e">
        <f>IC32/IA32</f>
        <v>#VALUE!</v>
      </c>
      <c r="IE32" s="508" t="e">
        <f>'Proy 2022 vs 2019'!AL33*IH$4</f>
        <v>#VALUE!</v>
      </c>
      <c r="IF32" s="508">
        <f>'Proy 2022 vs 2019'!AM33*IH$4</f>
        <v>2956.7554560000003</v>
      </c>
      <c r="IG32" s="581"/>
      <c r="IH32" s="580" t="e">
        <f>IG32/IE32</f>
        <v>#VALUE!</v>
      </c>
      <c r="II32" s="508" t="e">
        <f>'Proy 2022 vs 2019'!AL33*IL$4</f>
        <v>#VALUE!</v>
      </c>
      <c r="IJ32" s="508">
        <f>'Proy 2022 vs 2019'!AM33*IL$4</f>
        <v>3449.5480320000006</v>
      </c>
      <c r="IK32" s="581"/>
      <c r="IL32" s="580" t="e">
        <f>IK32/II32</f>
        <v>#VALUE!</v>
      </c>
      <c r="IM32" s="508" t="e">
        <f>'Proy 2022 vs 2019'!AL33*IP$4</f>
        <v>#VALUE!</v>
      </c>
      <c r="IN32" s="508">
        <f>'Proy 2022 vs 2019'!AM33*IP$4</f>
        <v>3942.3406080000004</v>
      </c>
      <c r="IO32" s="581"/>
      <c r="IP32" s="580" t="e">
        <f>IO32/IM32</f>
        <v>#VALUE!</v>
      </c>
      <c r="IQ32" s="508" t="e">
        <f>'Proy 2022 vs 2019'!AL33*IT$4</f>
        <v>#VALUE!</v>
      </c>
      <c r="IR32" s="508">
        <f>'Proy 2022 vs 2019'!AM33*IT$4</f>
        <v>5420.7183360000008</v>
      </c>
      <c r="IS32" s="581"/>
      <c r="IT32" s="580" t="e">
        <f>IS32/IQ32</f>
        <v>#VALUE!</v>
      </c>
      <c r="IU32" s="494" t="e">
        <f>HS32+HW32+IA32+IE32+II32+IM32+IQ32</f>
        <v>#VALUE!</v>
      </c>
      <c r="IV32" s="489">
        <f>HT32+HX32+IB32+IF32+IJ32+IN32+IR32</f>
        <v>24639.628800000002</v>
      </c>
      <c r="IW32" s="662">
        <f>HU32+HY32+IC32+IG32+IK32+IO32+IS32</f>
        <v>0</v>
      </c>
      <c r="IX32" s="663" t="e">
        <f>IW32/IU32</f>
        <v>#VALUE!</v>
      </c>
      <c r="IY32" s="508" t="e">
        <f>'Proy 2022 vs 2019'!BA33*JB$4</f>
        <v>#VALUE!</v>
      </c>
      <c r="IZ32" s="508">
        <f>'Proy 2022 vs 2019'!BB33*JB$4</f>
        <v>5222.0642760000001</v>
      </c>
      <c r="JA32" s="614"/>
      <c r="JB32" s="580" t="e">
        <f>JA32/IY32</f>
        <v>#VALUE!</v>
      </c>
      <c r="JC32" s="508" t="e">
        <f>'Proy 2022 vs 2019'!BA33*JF$4</f>
        <v>#VALUE!</v>
      </c>
      <c r="JD32" s="508">
        <f>'Proy 2022 vs 2019'!BB33*JF$4</f>
        <v>5222.0642760000001</v>
      </c>
      <c r="JE32" s="614"/>
      <c r="JF32" s="580" t="e">
        <f>JE32/JC32</f>
        <v>#VALUE!</v>
      </c>
      <c r="JG32" s="508" t="e">
        <f>'Proy 2022 vs 2019'!BA33*JJ$4</f>
        <v>#VALUE!</v>
      </c>
      <c r="JH32" s="508">
        <f>'Proy 2022 vs 2019'!BB33*JJ$4</f>
        <v>5222.0642760000001</v>
      </c>
      <c r="JI32" s="614"/>
      <c r="JJ32" s="580" t="e">
        <f>JI32/JG32</f>
        <v>#VALUE!</v>
      </c>
      <c r="JK32" s="508" t="e">
        <f>'Proy 2022 vs 2019'!BA33*JN$4</f>
        <v>#VALUE!</v>
      </c>
      <c r="JL32" s="508">
        <f>'Proy 2022 vs 2019'!BB33*JN$4</f>
        <v>5222.0642760000001</v>
      </c>
      <c r="JM32" s="614"/>
      <c r="JN32" s="580" t="e">
        <f>JM32/JK32</f>
        <v>#VALUE!</v>
      </c>
      <c r="JO32" s="508" t="e">
        <f>'Proy 2022 vs 2019'!BA33*JR$4</f>
        <v>#VALUE!</v>
      </c>
      <c r="JP32" s="508">
        <f>'Proy 2022 vs 2019'!BB33*JR$4</f>
        <v>6092.4083220000011</v>
      </c>
      <c r="JQ32" s="614"/>
      <c r="JR32" s="580" t="e">
        <f>JQ32/JO32</f>
        <v>#VALUE!</v>
      </c>
      <c r="JS32" s="508" t="e">
        <f>'Proy 2022 vs 2019'!BA33*JV$4</f>
        <v>#VALUE!</v>
      </c>
      <c r="JT32" s="508">
        <f>'Proy 2022 vs 2019'!BB33*JV$4</f>
        <v>6962.7523680000013</v>
      </c>
      <c r="JU32" s="614"/>
      <c r="JV32" s="580" t="e">
        <f>JU32/JS32</f>
        <v>#VALUE!</v>
      </c>
      <c r="JW32" s="508" t="e">
        <f>'Proy 2022 vs 2019'!BA33*JZ$4</f>
        <v>#VALUE!</v>
      </c>
      <c r="JX32" s="508">
        <f>'Proy 2022 vs 2019'!BB33*JZ$4</f>
        <v>9573.7845060000018</v>
      </c>
      <c r="JY32" s="614"/>
      <c r="JZ32" s="580" t="e">
        <f>JY32/JW32</f>
        <v>#VALUE!</v>
      </c>
      <c r="KA32" s="494" t="e">
        <f>IY32+JC32+JG32+JK32+JO32+JS32+JW32</f>
        <v>#VALUE!</v>
      </c>
      <c r="KB32" s="489">
        <f>IZ32+JD32+JH32+JL32+JP32+JT32+JX32</f>
        <v>43517.202300000004</v>
      </c>
      <c r="KC32" s="607">
        <f>JA32+JE32+JI32+JM32+JQ32+JU32+JY32</f>
        <v>0</v>
      </c>
      <c r="KD32" s="590" t="e">
        <f>KC32/KA32</f>
        <v>#VALUE!</v>
      </c>
      <c r="KE32" s="508" t="e">
        <f>'Proy 2022 vs 2019'!BF33*KH$4</f>
        <v>#VALUE!</v>
      </c>
      <c r="KF32" s="508">
        <f>'Proy 2022 vs 2019'!BG33*KH$4</f>
        <v>5985.9339012</v>
      </c>
      <c r="KG32" s="581"/>
      <c r="KH32" s="580" t="e">
        <f>KG32/KE32</f>
        <v>#VALUE!</v>
      </c>
      <c r="KI32" s="508" t="e">
        <f>'Proy 2022 vs 2019'!BF33*KL$4</f>
        <v>#VALUE!</v>
      </c>
      <c r="KJ32" s="508">
        <f>'Proy 2022 vs 2019'!BG33*KL$4</f>
        <v>5985.9339012</v>
      </c>
      <c r="KK32" s="581"/>
      <c r="KL32" s="580" t="e">
        <f>KK32/KI32</f>
        <v>#VALUE!</v>
      </c>
      <c r="KM32" s="508" t="e">
        <f>'Proy 2022 vs 2019'!BF33*KP$4</f>
        <v>#VALUE!</v>
      </c>
      <c r="KN32" s="508">
        <f>'Proy 2022 vs 2019'!BG33*KP$4</f>
        <v>5985.9339012</v>
      </c>
      <c r="KO32" s="581"/>
      <c r="KP32" s="580" t="e">
        <f>KO32/KM32</f>
        <v>#VALUE!</v>
      </c>
      <c r="KQ32" s="508" t="e">
        <f>'Proy 2022 vs 2019'!BF33*KT$4</f>
        <v>#VALUE!</v>
      </c>
      <c r="KR32" s="508">
        <f>'Proy 2022 vs 2019'!BG33*KT$4</f>
        <v>5985.9339012</v>
      </c>
      <c r="KS32" s="581"/>
      <c r="KT32" s="580" t="e">
        <f>KS32/KQ32</f>
        <v>#VALUE!</v>
      </c>
      <c r="KU32" s="508" t="e">
        <f>'Proy 2022 vs 2019'!BF33*KX$4</f>
        <v>#VALUE!</v>
      </c>
      <c r="KV32" s="508">
        <f>'Proy 2022 vs 2019'!BG33*KX$4</f>
        <v>6983.5895514000013</v>
      </c>
      <c r="KW32" s="581"/>
      <c r="KX32" s="580" t="e">
        <f>KW32/KU32</f>
        <v>#VALUE!</v>
      </c>
      <c r="KY32" s="508" t="e">
        <f>'Proy 2022 vs 2019'!BF33*LB$4</f>
        <v>#VALUE!</v>
      </c>
      <c r="KZ32" s="508">
        <f>'Proy 2022 vs 2019'!BG33*LB$4</f>
        <v>7981.2452016000007</v>
      </c>
      <c r="LA32" s="581"/>
      <c r="LB32" s="580" t="e">
        <f>LA32/KY32</f>
        <v>#VALUE!</v>
      </c>
      <c r="LC32" s="508" t="e">
        <f>'Proy 2022 vs 2019'!BF33*LF$4</f>
        <v>#VALUE!</v>
      </c>
      <c r="LD32" s="508">
        <f>'Proy 2022 vs 2019'!BG33*LF$4</f>
        <v>10974.212152200002</v>
      </c>
      <c r="LE32" s="581"/>
      <c r="LF32" s="580" t="e">
        <f>LE32/LC32</f>
        <v>#VALUE!</v>
      </c>
      <c r="LG32" s="494" t="e">
        <f>KE32+KI32+KM32+KQ32+KU32+KY32+LC32</f>
        <v>#VALUE!</v>
      </c>
      <c r="LH32" s="489">
        <f>KF32+KJ32+KN32+KR32+KV32+KZ32+LD32</f>
        <v>49882.782510000005</v>
      </c>
      <c r="LI32" s="608">
        <f>KG32+KK32+KO32+KS32+KW32+LA32+LE32</f>
        <v>0</v>
      </c>
      <c r="LJ32" s="590" t="e">
        <f>LI32/LG32</f>
        <v>#VALUE!</v>
      </c>
      <c r="LK32" s="508" t="e">
        <f>'Proy 2022 vs 2019'!BK33*LN$4</f>
        <v>#VALUE!</v>
      </c>
      <c r="LL32" s="508">
        <f>'Proy 2022 vs 2019'!BL33*LN$4</f>
        <v>6271.084087199999</v>
      </c>
      <c r="LM32" s="581"/>
      <c r="LN32" s="580" t="e">
        <f>LM32/LK32</f>
        <v>#VALUE!</v>
      </c>
      <c r="LO32" s="508" t="e">
        <f>'Proy 2022 vs 2019'!BK33*LR$4</f>
        <v>#VALUE!</v>
      </c>
      <c r="LP32" s="508">
        <f>'Proy 2022 vs 2019'!BL33*LR$4</f>
        <v>6271.084087199999</v>
      </c>
      <c r="LQ32" s="581"/>
      <c r="LR32" s="580" t="e">
        <f>LQ32/LO32</f>
        <v>#VALUE!</v>
      </c>
      <c r="LS32" s="508" t="e">
        <f>'Proy 2022 vs 2019'!BK33*LV$4</f>
        <v>#VALUE!</v>
      </c>
      <c r="LT32" s="508">
        <f>'Proy 2022 vs 2019'!BL33*LV$4</f>
        <v>6271.084087199999</v>
      </c>
      <c r="LU32" s="581"/>
      <c r="LV32" s="580" t="e">
        <f>LU32/LS32</f>
        <v>#VALUE!</v>
      </c>
      <c r="LW32" s="508" t="e">
        <f>'Proy 2022 vs 2019'!BK33*LZ$4</f>
        <v>#VALUE!</v>
      </c>
      <c r="LX32" s="508">
        <f>'Proy 2022 vs 2019'!BL33*LZ$4</f>
        <v>6271.084087199999</v>
      </c>
      <c r="LY32" s="581"/>
      <c r="LZ32" s="580" t="e">
        <f>LY32/LW32</f>
        <v>#VALUE!</v>
      </c>
      <c r="MA32" s="508" t="e">
        <f>'Proy 2022 vs 2019'!BK33*MD$4</f>
        <v>#VALUE!</v>
      </c>
      <c r="MB32" s="508">
        <f>'Proy 2022 vs 2019'!BL33*MD$4</f>
        <v>7316.2647683999994</v>
      </c>
      <c r="MC32" s="581"/>
      <c r="MD32" s="580" t="e">
        <f>MC32/MA32</f>
        <v>#VALUE!</v>
      </c>
      <c r="ME32" s="508" t="e">
        <f>'Proy 2022 vs 2019'!BK33*MH$4</f>
        <v>#VALUE!</v>
      </c>
      <c r="MF32" s="508">
        <f>'Proy 2022 vs 2019'!BL33*MH$4</f>
        <v>8361.445449599998</v>
      </c>
      <c r="MG32" s="581"/>
      <c r="MH32" s="580" t="e">
        <f>MG32/ME32</f>
        <v>#VALUE!</v>
      </c>
      <c r="MI32" s="508" t="e">
        <f>'Proy 2022 vs 2019'!BK33*ML$4</f>
        <v>#VALUE!</v>
      </c>
      <c r="MJ32" s="508">
        <f>'Proy 2022 vs 2019'!BL33*ML$4</f>
        <v>11496.987493199998</v>
      </c>
      <c r="MK32" s="581"/>
      <c r="ML32" s="580" t="e">
        <f>MK32/MI32</f>
        <v>#VALUE!</v>
      </c>
      <c r="MM32" s="494" t="e">
        <f>LK32+LO32+LS32+LW32+MA32+ME32+MI32</f>
        <v>#VALUE!</v>
      </c>
      <c r="MN32" s="489">
        <f>LL32+LP32+LT32+LX32+MB32+MF32+MJ32</f>
        <v>52259.034059999991</v>
      </c>
      <c r="MO32" s="608">
        <f>LM32+LQ32+LU32+LY32+MC32+MG32+MK32</f>
        <v>0</v>
      </c>
      <c r="MP32" s="590" t="e">
        <f>MO32/MM32</f>
        <v>#VALUE!</v>
      </c>
      <c r="MQ32" s="508" t="e">
        <f>'Proy 2022 vs 2019'!BP33*MT$4</f>
        <v>#VALUE!</v>
      </c>
      <c r="MR32" s="508">
        <f>'Proy 2022 vs 2019'!BQ33*MT$4</f>
        <v>5948.0211600000002</v>
      </c>
      <c r="MS32" s="581"/>
      <c r="MT32" s="580" t="e">
        <f>MS32/MQ32</f>
        <v>#VALUE!</v>
      </c>
      <c r="MU32" s="508" t="e">
        <f>'Proy 2022 vs 2019'!BP33*MX$4</f>
        <v>#VALUE!</v>
      </c>
      <c r="MV32" s="508">
        <f>'Proy 2022 vs 2019'!BQ33*MX$4</f>
        <v>5948.0211600000002</v>
      </c>
      <c r="MW32" s="581"/>
      <c r="MX32" s="580" t="e">
        <f>MW32/MU32</f>
        <v>#VALUE!</v>
      </c>
      <c r="MY32" s="508" t="e">
        <f>'Proy 2022 vs 2019'!BP33*NB$4</f>
        <v>#VALUE!</v>
      </c>
      <c r="MZ32" s="508">
        <f>'Proy 2022 vs 2019'!BQ33*NB$4</f>
        <v>5948.0211600000002</v>
      </c>
      <c r="NA32" s="581"/>
      <c r="NB32" s="580" t="e">
        <f>NA32/MY32</f>
        <v>#VALUE!</v>
      </c>
      <c r="NC32" s="508" t="e">
        <f>'Proy 2022 vs 2019'!BP33*NF$4</f>
        <v>#VALUE!</v>
      </c>
      <c r="ND32" s="508">
        <f>'Proy 2022 vs 2019'!BQ33*NF$4</f>
        <v>5948.0211600000002</v>
      </c>
      <c r="NE32" s="581"/>
      <c r="NF32" s="580" t="e">
        <f>NE32/NC32</f>
        <v>#VALUE!</v>
      </c>
      <c r="NG32" s="508" t="e">
        <f>'Proy 2022 vs 2019'!BP33*NJ$4</f>
        <v>#VALUE!</v>
      </c>
      <c r="NH32" s="508">
        <f>'Proy 2022 vs 2019'!BQ33*NJ$4</f>
        <v>6939.3580200000006</v>
      </c>
      <c r="NI32" s="581"/>
      <c r="NJ32" s="580" t="e">
        <f>NI32/NG32</f>
        <v>#VALUE!</v>
      </c>
      <c r="NK32" s="508" t="e">
        <f>'Proy 2022 vs 2019'!BP33*NN$4</f>
        <v>#VALUE!</v>
      </c>
      <c r="NL32" s="508">
        <f>'Proy 2022 vs 2019'!BQ33*NN$4</f>
        <v>7930.69488</v>
      </c>
      <c r="NM32" s="581"/>
      <c r="NN32" s="580" t="e">
        <f>NM32/NK32</f>
        <v>#VALUE!</v>
      </c>
      <c r="NO32" s="508" t="e">
        <f>'Proy 2022 vs 2019'!BP33*NR$4</f>
        <v>#VALUE!</v>
      </c>
      <c r="NP32" s="508">
        <f>'Proy 2022 vs 2019'!BQ33*NR$4</f>
        <v>10904.705460000001</v>
      </c>
      <c r="NQ32" s="581"/>
      <c r="NR32" s="580" t="e">
        <f>NQ32/NO32</f>
        <v>#VALUE!</v>
      </c>
      <c r="NS32" s="494" t="e">
        <f>MQ32+MU32+MY32+NC32+NG32+NK32+NO32</f>
        <v>#VALUE!</v>
      </c>
      <c r="NT32" s="489">
        <f>MR32+MV32+MZ32+ND32+NH32+NL32+NP32</f>
        <v>49566.843000000008</v>
      </c>
      <c r="NU32" s="589">
        <f>MS32+MW32+NA32+NE32+NI32+NM32+NQ32</f>
        <v>0</v>
      </c>
      <c r="NV32" s="590" t="e">
        <f>NU32/NS32</f>
        <v>#VALUE!</v>
      </c>
      <c r="NW32" s="508" t="e">
        <f>'Proy 2022 vs 2019'!BU33*NZ$4</f>
        <v>#VALUE!</v>
      </c>
      <c r="NX32" s="508">
        <f>'Proy 2022 vs 2019'!BV33*NZ$4</f>
        <v>6669.1387800000002</v>
      </c>
      <c r="NY32" s="581"/>
      <c r="NZ32" s="580" t="e">
        <f>NY32/NW32</f>
        <v>#VALUE!</v>
      </c>
      <c r="OA32" s="508" t="e">
        <f>'Proy 2022 vs 2019'!BU33*OD$4</f>
        <v>#VALUE!</v>
      </c>
      <c r="OB32" s="508">
        <f>'Proy 2022 vs 2019'!BV33*OD$4</f>
        <v>6669.1387800000002</v>
      </c>
      <c r="OC32" s="581"/>
      <c r="OD32" s="580" t="e">
        <f>OC32/OA32</f>
        <v>#VALUE!</v>
      </c>
      <c r="OE32" s="508" t="e">
        <f>'Proy 2022 vs 2019'!BU33*OH$4</f>
        <v>#VALUE!</v>
      </c>
      <c r="OF32" s="508">
        <f>'Proy 2022 vs 2019'!BV33*OH$4</f>
        <v>6669.1387800000002</v>
      </c>
      <c r="OG32" s="581"/>
      <c r="OH32" s="580" t="e">
        <f>OG32/OE32</f>
        <v>#VALUE!</v>
      </c>
      <c r="OI32" s="508" t="e">
        <f>'Proy 2022 vs 2019'!BU33*OL$4</f>
        <v>#VALUE!</v>
      </c>
      <c r="OJ32" s="508">
        <f>'Proy 2022 vs 2019'!BV33*OL$4</f>
        <v>6669.1387800000002</v>
      </c>
      <c r="OK32" s="581"/>
      <c r="OL32" s="580" t="e">
        <f>OK32/OI32</f>
        <v>#VALUE!</v>
      </c>
      <c r="OM32" s="508" t="e">
        <f>'Proy 2022 vs 2019'!BU33*OP$4</f>
        <v>#VALUE!</v>
      </c>
      <c r="ON32" s="508">
        <f>'Proy 2022 vs 2019'!BV33*OP$4</f>
        <v>7780.6619100000016</v>
      </c>
      <c r="OO32" s="581"/>
      <c r="OP32" s="580" t="e">
        <f>OO32/OM32</f>
        <v>#VALUE!</v>
      </c>
      <c r="OQ32" s="508" t="e">
        <f>'Proy 2022 vs 2019'!BU33*OT$4</f>
        <v>#VALUE!</v>
      </c>
      <c r="OR32" s="508">
        <f>'Proy 2022 vs 2019'!BV33*OT$4</f>
        <v>8892.1850400000003</v>
      </c>
      <c r="OS32" s="581"/>
      <c r="OT32" s="580" t="e">
        <f>OS32/OQ32</f>
        <v>#VALUE!</v>
      </c>
      <c r="OU32" s="508" t="e">
        <f>'Proy 2022 vs 2019'!BU33*OX$4</f>
        <v>#VALUE!</v>
      </c>
      <c r="OV32" s="508">
        <f>'Proy 2022 vs 2019'!BV33*OX$4</f>
        <v>12226.754430000001</v>
      </c>
      <c r="OW32" s="581"/>
      <c r="OX32" s="580" t="e">
        <f>OW32/OU32</f>
        <v>#VALUE!</v>
      </c>
      <c r="OY32" s="494" t="e">
        <f>NW32+OA32+OE32+OI32+OM32+OQ32+OU32</f>
        <v>#VALUE!</v>
      </c>
      <c r="OZ32" s="489">
        <f>NX32+OB32+OF32+OJ32+ON32+OR32+OV32</f>
        <v>55576.156499999997</v>
      </c>
      <c r="PA32" s="589">
        <f>NY32+OC32+OG32+OK32+OO32+OS32+OW32</f>
        <v>0</v>
      </c>
      <c r="PB32" s="590" t="e">
        <f>PA32/OY32</f>
        <v>#VALUE!</v>
      </c>
      <c r="PC32" s="508" t="e">
        <f>'Proy 2022 vs 2019'!CE33*PF$4</f>
        <v>#VALUE!</v>
      </c>
      <c r="PD32" s="508">
        <f>'Proy 2022 vs 2019'!CF33*PF$4</f>
        <v>2808.9585719999995</v>
      </c>
      <c r="PE32" s="614"/>
      <c r="PF32" s="580" t="e">
        <f>PE32/PC32</f>
        <v>#VALUE!</v>
      </c>
      <c r="PG32" s="508" t="e">
        <f>'Proy 2022 vs 2019'!CE33*PJ$4</f>
        <v>#VALUE!</v>
      </c>
      <c r="PH32" s="508">
        <f>'Proy 2022 vs 2019'!CF33*PJ$4</f>
        <v>2808.9585719999995</v>
      </c>
      <c r="PI32" s="581"/>
      <c r="PJ32" s="580" t="e">
        <f>PI32/PG32</f>
        <v>#VALUE!</v>
      </c>
      <c r="PK32" s="508" t="e">
        <f>'Proy 2022 vs 2019'!CE33*PN$4</f>
        <v>#VALUE!</v>
      </c>
      <c r="PL32" s="508">
        <f>'Proy 2022 vs 2019'!CF33*PN$4</f>
        <v>2808.9585719999995</v>
      </c>
      <c r="PM32" s="581"/>
      <c r="PN32" s="580" t="e">
        <f>PM32/PK32</f>
        <v>#VALUE!</v>
      </c>
      <c r="PO32" s="508" t="e">
        <f>'Proy 2022 vs 2019'!CE33*PR$4</f>
        <v>#VALUE!</v>
      </c>
      <c r="PP32" s="508">
        <f>'Proy 2022 vs 2019'!CF33*PR$4</f>
        <v>2808.9585719999995</v>
      </c>
      <c r="PQ32" s="581"/>
      <c r="PR32" s="580" t="e">
        <f>PQ32/PO32</f>
        <v>#VALUE!</v>
      </c>
      <c r="PS32" s="508" t="e">
        <f>'Proy 2022 vs 2019'!CE33*PV$4</f>
        <v>#VALUE!</v>
      </c>
      <c r="PT32" s="508">
        <f>'Proy 2022 vs 2019'!CF33*PV$4</f>
        <v>3277.1183340000002</v>
      </c>
      <c r="PU32" s="581"/>
      <c r="PV32" s="580" t="e">
        <f>PU32/PS32</f>
        <v>#VALUE!</v>
      </c>
      <c r="PW32" s="508" t="e">
        <f>'Proy 2022 vs 2019'!CE33*PZ$4</f>
        <v>#VALUE!</v>
      </c>
      <c r="PX32" s="508">
        <f>'Proy 2022 vs 2019'!CF33*PZ$4</f>
        <v>3745.278096</v>
      </c>
      <c r="PY32" s="581"/>
      <c r="PZ32" s="580" t="e">
        <f>PY32/PW32</f>
        <v>#VALUE!</v>
      </c>
      <c r="QA32" s="508" t="e">
        <f>'Proy 2022 vs 2019'!CE33*QD$4</f>
        <v>#VALUE!</v>
      </c>
      <c r="QB32" s="508">
        <f>'Proy 2022 vs 2019'!CF33*QD$4</f>
        <v>5149.7573819999998</v>
      </c>
      <c r="QC32" s="581"/>
      <c r="QD32" s="580" t="e">
        <f>QC32/QA32</f>
        <v>#VALUE!</v>
      </c>
      <c r="QE32" s="494" t="e">
        <f>PC32+PG32+PK32+PO32+PS32+PW32+QA32</f>
        <v>#VALUE!</v>
      </c>
      <c r="QF32" s="489">
        <f>PD32+PH32+PL32+PP32+PT32+PX32+QB32</f>
        <v>23407.988099999999</v>
      </c>
      <c r="QG32" s="670">
        <f>PE32+PI32+PM32+PQ32+PU32+PY32+QC32</f>
        <v>0</v>
      </c>
      <c r="QH32" s="663" t="e">
        <f>QG32/QE32</f>
        <v>#VALUE!</v>
      </c>
      <c r="QI32" s="508" t="e">
        <f>'Proy 2022 vs 2019'!CJ33*QL$4</f>
        <v>#VALUE!</v>
      </c>
      <c r="QJ32" s="508">
        <f>'Proy 2022 vs 2019'!CK33*QL$4</f>
        <v>2650.7464199999995</v>
      </c>
      <c r="QK32" s="581"/>
      <c r="QL32" s="580" t="e">
        <f>QK32/QI32</f>
        <v>#VALUE!</v>
      </c>
      <c r="QM32" s="508" t="e">
        <f>'Proy 2022 vs 2019'!CJ33*QP$4</f>
        <v>#VALUE!</v>
      </c>
      <c r="QN32" s="508">
        <f>'Proy 2022 vs 2019'!CK33*QP$4</f>
        <v>2650.7464199999995</v>
      </c>
      <c r="QO32" s="581"/>
      <c r="QP32" s="580" t="e">
        <f>QO32/QM32</f>
        <v>#VALUE!</v>
      </c>
      <c r="QQ32" s="508" t="e">
        <f>'Proy 2022 vs 2019'!CJ33*QT$4</f>
        <v>#VALUE!</v>
      </c>
      <c r="QR32" s="508">
        <f>'Proy 2022 vs 2019'!CK33*QT$4</f>
        <v>2650.7464199999995</v>
      </c>
      <c r="QS32" s="581"/>
      <c r="QT32" s="580" t="e">
        <f>QS32/QQ32</f>
        <v>#VALUE!</v>
      </c>
      <c r="QU32" s="508" t="e">
        <f>'Proy 2022 vs 2019'!CJ33*QX$4</f>
        <v>#VALUE!</v>
      </c>
      <c r="QV32" s="508">
        <f>'Proy 2022 vs 2019'!CK33*QX$4</f>
        <v>2650.7464199999995</v>
      </c>
      <c r="QW32" s="581"/>
      <c r="QX32" s="580" t="e">
        <f>QW32/QU32</f>
        <v>#VALUE!</v>
      </c>
      <c r="QY32" s="508" t="e">
        <f>'Proy 2022 vs 2019'!CJ33*RB$4</f>
        <v>#VALUE!</v>
      </c>
      <c r="QZ32" s="508">
        <f>'Proy 2022 vs 2019'!CK33*RB$4</f>
        <v>3092.5374900000002</v>
      </c>
      <c r="RA32" s="581"/>
      <c r="RB32" s="580" t="e">
        <f>RA32/QY32</f>
        <v>#VALUE!</v>
      </c>
      <c r="RC32" s="508" t="e">
        <f>'Proy 2022 vs 2019'!CJ33*RF$4</f>
        <v>#VALUE!</v>
      </c>
      <c r="RD32" s="508">
        <f>'Proy 2022 vs 2019'!CK33*RF$4</f>
        <v>3534.3285599999999</v>
      </c>
      <c r="RE32" s="581"/>
      <c r="RF32" s="580" t="e">
        <f>RE32/RC32</f>
        <v>#VALUE!</v>
      </c>
      <c r="RG32" s="508" t="e">
        <f>'Proy 2022 vs 2019'!CJ33*RJ$4</f>
        <v>#VALUE!</v>
      </c>
      <c r="RH32" s="508">
        <f>'Proy 2022 vs 2019'!CK33*RJ$4</f>
        <v>4859.7017699999997</v>
      </c>
      <c r="RI32" s="581"/>
      <c r="RJ32" s="580" t="e">
        <f>RI32/RG32</f>
        <v>#VALUE!</v>
      </c>
      <c r="RK32" s="494" t="e">
        <f>QI32+QM32+QQ32+QU32+QY32+RC32+RG32</f>
        <v>#VALUE!</v>
      </c>
      <c r="RL32" s="489">
        <f>QJ32+QN32+QR32+QV32+QZ32+RD32+RH32</f>
        <v>22089.553499999998</v>
      </c>
      <c r="RM32" s="671">
        <f>QK32+QO32+QS32+QW32+RA32+RE32+RI32</f>
        <v>0</v>
      </c>
      <c r="RN32" s="663" t="e">
        <f>RM32/RK32</f>
        <v>#VALUE!</v>
      </c>
      <c r="RO32" s="508" t="e">
        <f>'Proy 2022 vs 2019'!CO33*RR$4</f>
        <v>#VALUE!</v>
      </c>
      <c r="RP32" s="508">
        <f>'Proy 2022 vs 2019'!CP33*RR$4</f>
        <v>2293.4691359999993</v>
      </c>
      <c r="RQ32" s="581"/>
      <c r="RR32" s="580" t="e">
        <f>RQ32/RO32</f>
        <v>#VALUE!</v>
      </c>
      <c r="RS32" s="508" t="e">
        <f>'Proy 2022 vs 2019'!CO33*RV$4</f>
        <v>#VALUE!</v>
      </c>
      <c r="RT32" s="508">
        <f>'Proy 2022 vs 2019'!CP33*RV$4</f>
        <v>2293.4691359999993</v>
      </c>
      <c r="RU32" s="581"/>
      <c r="RV32" s="580" t="e">
        <f>RU32/RS32</f>
        <v>#VALUE!</v>
      </c>
      <c r="RW32" s="508" t="e">
        <f>'Proy 2022 vs 2019'!CO33*RZ$4</f>
        <v>#VALUE!</v>
      </c>
      <c r="RX32" s="508">
        <f>'Proy 2022 vs 2019'!CP33*RZ$4</f>
        <v>2293.4691359999993</v>
      </c>
      <c r="RY32" s="581"/>
      <c r="RZ32" s="580" t="e">
        <f>RY32/RW32</f>
        <v>#VALUE!</v>
      </c>
      <c r="SA32" s="508" t="e">
        <f>'Proy 2022 vs 2019'!CO33*SD$4</f>
        <v>#VALUE!</v>
      </c>
      <c r="SB32" s="508">
        <f>'Proy 2022 vs 2019'!CP33*SD$4</f>
        <v>2293.4691359999993</v>
      </c>
      <c r="SC32" s="581"/>
      <c r="SD32" s="580" t="e">
        <f>SC32/SA32</f>
        <v>#VALUE!</v>
      </c>
      <c r="SE32" s="508" t="e">
        <f>'Proy 2022 vs 2019'!CO33*SH$4</f>
        <v>#VALUE!</v>
      </c>
      <c r="SF32" s="508">
        <f>'Proy 2022 vs 2019'!CP33*SH$4</f>
        <v>2675.713992</v>
      </c>
      <c r="SG32" s="581"/>
      <c r="SH32" s="580" t="e">
        <f>SG32/SE32</f>
        <v>#VALUE!</v>
      </c>
      <c r="SI32" s="508" t="e">
        <f>'Proy 2022 vs 2019'!CO33*SL$4</f>
        <v>#VALUE!</v>
      </c>
      <c r="SJ32" s="508">
        <f>'Proy 2022 vs 2019'!CP33*SL$4</f>
        <v>3057.9588479999993</v>
      </c>
      <c r="SK32" s="581"/>
      <c r="SL32" s="580" t="e">
        <f>SK32/SI32</f>
        <v>#VALUE!</v>
      </c>
      <c r="SM32" s="508" t="e">
        <f>'Proy 2022 vs 2019'!CO33*SP$4</f>
        <v>#VALUE!</v>
      </c>
      <c r="SN32" s="508">
        <f>'Proy 2022 vs 2019'!CP33*SP$4</f>
        <v>4204.6934159999992</v>
      </c>
      <c r="SO32" s="581"/>
      <c r="SP32" s="580" t="e">
        <f>SO32/SM32</f>
        <v>#VALUE!</v>
      </c>
      <c r="SQ32" s="494" t="e">
        <f>RO32+RS32+RW32+SA32+SE32+SI32+SM32</f>
        <v>#VALUE!</v>
      </c>
      <c r="SR32" s="489">
        <f>RP32+RT32+RX32+SB32+SF32+SJ32+SN32</f>
        <v>19112.242799999993</v>
      </c>
      <c r="SS32" s="671">
        <f>RQ32+RU32+RY32+SC32+SG32+SK32+SO32</f>
        <v>0</v>
      </c>
      <c r="ST32" s="663" t="e">
        <f>SS32/SQ32</f>
        <v>#VALUE!</v>
      </c>
      <c r="SU32" s="508">
        <f>'Proy 2022 vs 2019'!CT33*SX$4</f>
        <v>0</v>
      </c>
      <c r="SV32" s="508">
        <f>'Proy 2022 vs 2019'!CU33*SX$4</f>
        <v>3008.3422680000003</v>
      </c>
      <c r="SW32" s="581"/>
      <c r="SX32" s="580" t="e">
        <f>SW32/SU32</f>
        <v>#DIV/0!</v>
      </c>
      <c r="SY32" s="508">
        <f>'Proy 2022 vs 2019'!CT33*TB$4</f>
        <v>0</v>
      </c>
      <c r="SZ32" s="508">
        <f>'Proy 2022 vs 2019'!CU33*TB$4</f>
        <v>3008.3422680000003</v>
      </c>
      <c r="TA32" s="581"/>
      <c r="TB32" s="580" t="e">
        <f>TA32/SY32</f>
        <v>#DIV/0!</v>
      </c>
      <c r="TC32" s="508">
        <f>'Proy 2022 vs 2019'!CT33*TF$4</f>
        <v>0</v>
      </c>
      <c r="TD32" s="508">
        <f>'Proy 2022 vs 2019'!CU33*TF$4</f>
        <v>3008.3422680000003</v>
      </c>
      <c r="TE32" s="581"/>
      <c r="TF32" s="580" t="e">
        <f>TE32/TC32</f>
        <v>#DIV/0!</v>
      </c>
      <c r="TG32" s="508">
        <f>'Proy 2022 vs 2019'!CT33*TJ$4</f>
        <v>0</v>
      </c>
      <c r="TH32" s="508">
        <f>'Proy 2022 vs 2019'!CU33*TJ$4</f>
        <v>3008.3422680000003</v>
      </c>
      <c r="TI32" s="581"/>
      <c r="TJ32" s="580" t="e">
        <f>TI32/TG32</f>
        <v>#DIV/0!</v>
      </c>
      <c r="TK32" s="508">
        <f>'Proy 2022 vs 2019'!CT33*TN$4</f>
        <v>0</v>
      </c>
      <c r="TL32" s="508">
        <f>'Proy 2022 vs 2019'!CU33*TN$4</f>
        <v>3509.7326460000008</v>
      </c>
      <c r="TM32" s="581"/>
      <c r="TN32" s="580" t="e">
        <f>TM32/TK32</f>
        <v>#DIV/0!</v>
      </c>
      <c r="TO32" s="508">
        <f>'Proy 2022 vs 2019'!CT33*TR$4</f>
        <v>0</v>
      </c>
      <c r="TP32" s="508">
        <f>'Proy 2022 vs 2019'!CU33*TR$4</f>
        <v>4011.1230240000004</v>
      </c>
      <c r="TQ32" s="581"/>
      <c r="TR32" s="580" t="e">
        <f>TQ32/TO32</f>
        <v>#DIV/0!</v>
      </c>
      <c r="TS32" s="508">
        <f>'Proy 2022 vs 2019'!CT33*TV$4</f>
        <v>0</v>
      </c>
      <c r="TT32" s="508">
        <f>'Proy 2022 vs 2019'!CU33*TV$4</f>
        <v>5515.2941580000006</v>
      </c>
      <c r="TU32" s="581"/>
      <c r="TV32" s="580" t="e">
        <f>TU32/TS32</f>
        <v>#DIV/0!</v>
      </c>
      <c r="TW32" s="494">
        <f>SU32+SY32+TC32+TG32+TK32+TO32+TS32</f>
        <v>0</v>
      </c>
      <c r="TX32" s="489">
        <f>SV32+SZ32+TD32+TH32+TL32+TP32+TT32</f>
        <v>25069.518900000003</v>
      </c>
      <c r="TY32" s="662">
        <f>SW32+TA32+TE32+TI32+TM32+TQ32+TU32</f>
        <v>0</v>
      </c>
      <c r="TZ32" s="663" t="e">
        <f>TY32/TW32</f>
        <v>#DIV/0!</v>
      </c>
      <c r="UA32" s="508">
        <f>'Proy 2022 vs 2019'!DD33*UD$4</f>
        <v>0</v>
      </c>
      <c r="UB32" s="508">
        <f>'Proy 2022 vs 2019'!DE33*UD$4</f>
        <v>4364.5850736000002</v>
      </c>
      <c r="UC32" s="614"/>
      <c r="UD32" s="580" t="e">
        <f>UC32/UA32</f>
        <v>#DIV/0!</v>
      </c>
      <c r="UE32" s="508">
        <f>'Proy 2022 vs 2019'!DD33*UH$4</f>
        <v>0</v>
      </c>
      <c r="UF32" s="508">
        <f>'Proy 2022 vs 2019'!DE33*UH$4</f>
        <v>4364.5850736000002</v>
      </c>
      <c r="UG32" s="581"/>
      <c r="UH32" s="580" t="e">
        <f>UG32/UE32</f>
        <v>#DIV/0!</v>
      </c>
      <c r="UI32" s="508">
        <f>'Proy 2022 vs 2019'!DD33*UL$4</f>
        <v>0</v>
      </c>
      <c r="UJ32" s="508">
        <f>'Proy 2022 vs 2019'!DE33*UL$4</f>
        <v>4364.5850736000002</v>
      </c>
      <c r="UK32" s="581"/>
      <c r="UL32" s="580" t="e">
        <f>UK32/UI32</f>
        <v>#DIV/0!</v>
      </c>
      <c r="UM32" s="508">
        <f>'Proy 2022 vs 2019'!DD33*UP$4</f>
        <v>0</v>
      </c>
      <c r="UN32" s="508">
        <f>'Proy 2022 vs 2019'!DE33*UP$4</f>
        <v>4364.5850736000002</v>
      </c>
      <c r="UO32" s="581"/>
      <c r="UP32" s="580" t="e">
        <f>UO32/UM32</f>
        <v>#DIV/0!</v>
      </c>
      <c r="UQ32" s="508">
        <f>'Proy 2022 vs 2019'!DD33*UT$4</f>
        <v>0</v>
      </c>
      <c r="UR32" s="508">
        <f>'Proy 2022 vs 2019'!DE33*UT$4</f>
        <v>5092.015919200001</v>
      </c>
      <c r="US32" s="581"/>
      <c r="UT32" s="580" t="e">
        <f>US32/UQ32</f>
        <v>#DIV/0!</v>
      </c>
      <c r="UU32" s="508">
        <f>'Proy 2022 vs 2019'!DD33*UX$4</f>
        <v>0</v>
      </c>
      <c r="UV32" s="508">
        <f>'Proy 2022 vs 2019'!DE33*UX$4</f>
        <v>5819.4467648</v>
      </c>
      <c r="UW32" s="581"/>
      <c r="UX32" s="580" t="e">
        <f>UW32/UU32</f>
        <v>#DIV/0!</v>
      </c>
      <c r="UY32" s="508">
        <f>'Proy 2022 vs 2019'!DD33*VB$4</f>
        <v>0</v>
      </c>
      <c r="UZ32" s="508">
        <f>'Proy 2022 vs 2019'!DE33*VB$4</f>
        <v>8001.7393016000005</v>
      </c>
      <c r="VA32" s="581"/>
      <c r="VB32" s="580" t="e">
        <f>VA32/UY32</f>
        <v>#DIV/0!</v>
      </c>
      <c r="VC32" s="494">
        <f>UA32+UE32+UI32+UM32+UQ32+UU32+UY32</f>
        <v>0</v>
      </c>
      <c r="VD32" s="489">
        <f>UB32+UF32+UJ32+UN32+UR32+UV32+UZ32</f>
        <v>36371.542280000001</v>
      </c>
      <c r="VE32" s="637">
        <f>UC32+UG32+UK32+UO32+US32+UW32+VA32</f>
        <v>0</v>
      </c>
      <c r="VF32" s="639" t="e">
        <f>VE32/VC32</f>
        <v>#DIV/0!</v>
      </c>
      <c r="VG32" s="508">
        <f>'Proy 2022 vs 2019'!DI33*VJ$4</f>
        <v>0</v>
      </c>
      <c r="VH32" s="508">
        <f>'Proy 2022 vs 2019'!DJ33*VJ$4</f>
        <v>5704.9353504000001</v>
      </c>
      <c r="VI32" s="581"/>
      <c r="VJ32" s="580" t="e">
        <f>VI32/VG32</f>
        <v>#DIV/0!</v>
      </c>
      <c r="VK32" s="508">
        <f>'Proy 2022 vs 2019'!DI33*VN$4</f>
        <v>0</v>
      </c>
      <c r="VL32" s="508">
        <f>'Proy 2022 vs 2019'!DJ33*VN$4</f>
        <v>5704.9353504000001</v>
      </c>
      <c r="VM32" s="581"/>
      <c r="VN32" s="580" t="e">
        <f>VM32/VK32</f>
        <v>#DIV/0!</v>
      </c>
      <c r="VO32" s="508">
        <f>'Proy 2022 vs 2019'!DI33*VR$4</f>
        <v>0</v>
      </c>
      <c r="VP32" s="508">
        <f>'Proy 2022 vs 2019'!DJ33*VR$4</f>
        <v>5704.9353504000001</v>
      </c>
      <c r="VQ32" s="581"/>
      <c r="VR32" s="580" t="e">
        <f>VQ32/VO32</f>
        <v>#DIV/0!</v>
      </c>
      <c r="VS32" s="508">
        <f>'Proy 2022 vs 2019'!DI33*VV$4</f>
        <v>0</v>
      </c>
      <c r="VT32" s="508">
        <f>'Proy 2022 vs 2019'!DJ33*VV$4</f>
        <v>5704.9353504000001</v>
      </c>
      <c r="VU32" s="581"/>
      <c r="VV32" s="580" t="e">
        <f>VU32/VS32</f>
        <v>#DIV/0!</v>
      </c>
      <c r="VW32" s="508">
        <f>'Proy 2022 vs 2019'!DI33*VZ$4</f>
        <v>0</v>
      </c>
      <c r="VX32" s="508">
        <f>'Proy 2022 vs 2019'!DJ33*VZ$4</f>
        <v>6655.7579088000002</v>
      </c>
      <c r="VY32" s="581"/>
      <c r="VZ32" s="580" t="e">
        <f>VY32/VW32</f>
        <v>#DIV/0!</v>
      </c>
      <c r="WA32" s="508">
        <f>'Proy 2022 vs 2019'!DI33*WD$4</f>
        <v>0</v>
      </c>
      <c r="WB32" s="508">
        <f>'Proy 2022 vs 2019'!DJ33*WD$4</f>
        <v>7606.5804672000004</v>
      </c>
      <c r="WC32" s="581"/>
      <c r="WD32" s="580" t="e">
        <f>WC32/WA32</f>
        <v>#DIV/0!</v>
      </c>
      <c r="WE32" s="508">
        <f>'Proy 2022 vs 2019'!DI33*WH$4</f>
        <v>0</v>
      </c>
      <c r="WF32" s="508">
        <f>'Proy 2022 vs 2019'!DJ33*WH$4</f>
        <v>10459.048142399999</v>
      </c>
      <c r="WG32" s="581"/>
      <c r="WH32" s="580" t="e">
        <f>WG32/WE32</f>
        <v>#DIV/0!</v>
      </c>
      <c r="WI32" s="494">
        <f>VG32+VK32+VO32+VS32+VW32+WA32+WE32</f>
        <v>0</v>
      </c>
      <c r="WJ32" s="489">
        <f>VH32+VL32+VP32+VT32+VX32+WB32+WF32</f>
        <v>47541.127919999999</v>
      </c>
      <c r="WK32" s="643">
        <f>VI32+VM32+VQ32+VU32+VY32+WC32+WG32</f>
        <v>0</v>
      </c>
      <c r="WL32" s="639" t="e">
        <f>WK32/WI32</f>
        <v>#DIV/0!</v>
      </c>
      <c r="WM32" s="508">
        <f>'Proy 2022 vs 2019'!DN33*WP$4</f>
        <v>0</v>
      </c>
      <c r="WN32" s="508">
        <f>'Proy 2022 vs 2019'!DO33*WP$4</f>
        <v>0</v>
      </c>
      <c r="WO32" s="581"/>
      <c r="WP32" s="580" t="e">
        <f>WO32/WM32</f>
        <v>#DIV/0!</v>
      </c>
      <c r="WQ32" s="508">
        <f>'Proy 2022 vs 2019'!DN33*WT$4</f>
        <v>0</v>
      </c>
      <c r="WR32" s="508">
        <f>'Proy 2022 vs 2019'!DO33*WT$4</f>
        <v>0</v>
      </c>
      <c r="WS32" s="581"/>
      <c r="WT32" s="580" t="e">
        <f>WS32/WQ32</f>
        <v>#DIV/0!</v>
      </c>
      <c r="WU32" s="508">
        <f>'Proy 2022 vs 2019'!DN33*WX$4</f>
        <v>0</v>
      </c>
      <c r="WV32" s="508">
        <f>'Proy 2022 vs 2019'!DO33*WX$4</f>
        <v>0</v>
      </c>
      <c r="WW32" s="581"/>
      <c r="WX32" s="580" t="e">
        <f>WW32/WU32</f>
        <v>#DIV/0!</v>
      </c>
      <c r="WY32" s="508">
        <f>'Proy 2022 vs 2019'!DN33*XB$4</f>
        <v>0</v>
      </c>
      <c r="WZ32" s="508">
        <f>'Proy 2022 vs 2019'!DO33*XB$4</f>
        <v>0</v>
      </c>
      <c r="XA32" s="581"/>
      <c r="XB32" s="580" t="e">
        <f>XA32/WY32</f>
        <v>#DIV/0!</v>
      </c>
      <c r="XC32" s="508">
        <f>'Proy 2022 vs 2019'!DN33*XF$4</f>
        <v>0</v>
      </c>
      <c r="XD32" s="508">
        <f>'Proy 2022 vs 2019'!DO33*XF$4</f>
        <v>0</v>
      </c>
      <c r="XE32" s="581"/>
      <c r="XF32" s="580" t="e">
        <f>XE32/XC32</f>
        <v>#DIV/0!</v>
      </c>
      <c r="XG32" s="508">
        <f>'Proy 2022 vs 2019'!DN33*XJ$4</f>
        <v>0</v>
      </c>
      <c r="XH32" s="508">
        <f>'Proy 2022 vs 2019'!DO33*XJ$4</f>
        <v>0</v>
      </c>
      <c r="XI32" s="581"/>
      <c r="XJ32" s="580" t="e">
        <f>XI32/XG32</f>
        <v>#DIV/0!</v>
      </c>
      <c r="XK32" s="508">
        <f>'Proy 2022 vs 2019'!DN33*XN$4</f>
        <v>0</v>
      </c>
      <c r="XL32" s="508">
        <f>'Proy 2022 vs 2019'!DO33*XN$4</f>
        <v>0</v>
      </c>
      <c r="XM32" s="581"/>
      <c r="XN32" s="580" t="e">
        <f>XM32/XK32</f>
        <v>#DIV/0!</v>
      </c>
      <c r="XO32" s="494">
        <f>WM32+WQ32+WU32+WY32+XC32+XG32+XK32</f>
        <v>0</v>
      </c>
      <c r="XP32" s="489">
        <f>WN32+WR32+WV32+WZ32+XD32+XH32+XL32</f>
        <v>0</v>
      </c>
      <c r="XQ32" s="643">
        <f>WO32+WS32+WW32+XA32+XE32+XI32+XM32</f>
        <v>0</v>
      </c>
      <c r="XR32" s="639" t="e">
        <f>XQ32/XO32</f>
        <v>#DIV/0!</v>
      </c>
      <c r="XS32" s="508">
        <f>'Proy 2022 vs 2019'!DS33*XV$4</f>
        <v>0</v>
      </c>
      <c r="XT32" s="508">
        <f>'Proy 2022 vs 2019'!DT33*XV$4</f>
        <v>0</v>
      </c>
      <c r="XU32" s="581"/>
      <c r="XV32" s="580" t="e">
        <f>XU32/XS32</f>
        <v>#DIV/0!</v>
      </c>
      <c r="XW32" s="508">
        <f>'Proy 2022 vs 2019'!DS33*XZ$4</f>
        <v>0</v>
      </c>
      <c r="XX32" s="508">
        <f>'Proy 2022 vs 2019'!DT33*XZ$4</f>
        <v>0</v>
      </c>
      <c r="XY32" s="581"/>
      <c r="XZ32" s="580" t="e">
        <f>XY32/XW32</f>
        <v>#DIV/0!</v>
      </c>
      <c r="YA32" s="508">
        <f>'Proy 2022 vs 2019'!DS33*YD$4</f>
        <v>0</v>
      </c>
      <c r="YB32" s="508">
        <f>'Proy 2022 vs 2019'!DT33*YD$4</f>
        <v>0</v>
      </c>
      <c r="YC32" s="581"/>
      <c r="YD32" s="580" t="e">
        <f>YC32/YA32</f>
        <v>#DIV/0!</v>
      </c>
      <c r="YE32" s="508">
        <f>'Proy 2022 vs 2019'!DS33*YH$4</f>
        <v>0</v>
      </c>
      <c r="YF32" s="508">
        <f>'Proy 2022 vs 2019'!DT33*YH$4</f>
        <v>0</v>
      </c>
      <c r="YG32" s="581"/>
      <c r="YH32" s="580" t="e">
        <f>YG32/YE32</f>
        <v>#DIV/0!</v>
      </c>
      <c r="YI32" s="508">
        <f>'Proy 2022 vs 2019'!DS33*YL$4</f>
        <v>0</v>
      </c>
      <c r="YJ32" s="508">
        <f>'Proy 2022 vs 2019'!DT33*YL$4</f>
        <v>0</v>
      </c>
      <c r="YK32" s="581"/>
      <c r="YL32" s="580" t="e">
        <f>YK32/YI32</f>
        <v>#DIV/0!</v>
      </c>
      <c r="YM32" s="508">
        <f>'Proy 2022 vs 2019'!DS33*YP$4</f>
        <v>0</v>
      </c>
      <c r="YN32" s="508">
        <f>'Proy 2022 vs 2019'!DT33*YP$4</f>
        <v>0</v>
      </c>
      <c r="YO32" s="581"/>
      <c r="YP32" s="580" t="e">
        <f>YO32/YM32</f>
        <v>#DIV/0!</v>
      </c>
      <c r="YQ32" s="508">
        <f>'Proy 2022 vs 2019'!DS33*YT$4</f>
        <v>0</v>
      </c>
      <c r="YR32" s="508">
        <f>'Proy 2022 vs 2019'!DT33*YT$4</f>
        <v>0</v>
      </c>
      <c r="YS32" s="581"/>
      <c r="YT32" s="580" t="e">
        <f>YS32/YQ32</f>
        <v>#DIV/0!</v>
      </c>
      <c r="YU32" s="494">
        <f>XS32+XW32+YA32+YE32+YI32+YM32+YQ32</f>
        <v>0</v>
      </c>
      <c r="YV32" s="489">
        <f>XT32+XX32+YB32+YF32+YJ32+YN32+YR32</f>
        <v>0</v>
      </c>
      <c r="YW32" s="648">
        <f>XU32+XY32+YC32+YG32+YK32+YO32+YS32</f>
        <v>0</v>
      </c>
      <c r="YX32" s="639" t="e">
        <f>YW32/YU32</f>
        <v>#DIV/0!</v>
      </c>
      <c r="YY32" s="710">
        <f>'Proy 2022 vs 2019'!EC33*ZB$4</f>
        <v>0</v>
      </c>
      <c r="YZ32" s="710">
        <f>'Proy 2022 vs 2019'!ED33*ZB$4</f>
        <v>0</v>
      </c>
      <c r="ZA32" s="614"/>
      <c r="ZB32" s="580" t="e">
        <f>ZA32/YY32</f>
        <v>#DIV/0!</v>
      </c>
      <c r="ZC32" s="508">
        <f>'Proy 2022 vs 2019'!EC33*ZF$4</f>
        <v>0</v>
      </c>
      <c r="ZD32" s="508">
        <f>'Proy 2022 vs 2019'!ED33*ZF$4</f>
        <v>0</v>
      </c>
      <c r="ZE32" s="614"/>
      <c r="ZF32" s="580" t="e">
        <f>ZE32/ZC32</f>
        <v>#DIV/0!</v>
      </c>
      <c r="ZG32" s="508">
        <f>'Proy 2022 vs 2019'!EC33*ZJ$4</f>
        <v>0</v>
      </c>
      <c r="ZH32" s="508">
        <f>'Proy 2022 vs 2019'!ED33*ZJ$4</f>
        <v>0</v>
      </c>
      <c r="ZI32" s="614"/>
      <c r="ZJ32" s="580" t="e">
        <f>ZI32/ZG32</f>
        <v>#DIV/0!</v>
      </c>
      <c r="ZK32" s="508">
        <f>'Proy 2022 vs 2019'!EC33*ZN$4</f>
        <v>0</v>
      </c>
      <c r="ZL32" s="508">
        <f>'Proy 2022 vs 2019'!ED33*ZN$4</f>
        <v>0</v>
      </c>
      <c r="ZM32" s="614"/>
      <c r="ZN32" s="580" t="e">
        <f>ZM32/ZK32</f>
        <v>#DIV/0!</v>
      </c>
      <c r="ZO32" s="508">
        <f>'Proy 2022 vs 2019'!EC33*ZR$4</f>
        <v>0</v>
      </c>
      <c r="ZP32" s="508">
        <f>'Proy 2022 vs 2019'!ED33*ZR$4</f>
        <v>0</v>
      </c>
      <c r="ZQ32" s="614"/>
      <c r="ZR32" s="580" t="e">
        <f>ZQ32/ZO32</f>
        <v>#DIV/0!</v>
      </c>
      <c r="ZS32" s="508">
        <f>'Proy 2022 vs 2019'!EC33*ZV$4</f>
        <v>0</v>
      </c>
      <c r="ZT32" s="508">
        <f>'Proy 2022 vs 2019'!ED33*ZV$4</f>
        <v>0</v>
      </c>
      <c r="ZU32" s="614"/>
      <c r="ZV32" s="580" t="e">
        <f>ZU32/ZS32</f>
        <v>#DIV/0!</v>
      </c>
      <c r="ZW32" s="508">
        <f>'Proy 2022 vs 2019'!EC33*ZZ$4</f>
        <v>0</v>
      </c>
      <c r="ZX32" s="508">
        <f>'Proy 2022 vs 2019'!ED33*ZZ$4</f>
        <v>0</v>
      </c>
      <c r="ZY32" s="614"/>
      <c r="ZZ32" s="580" t="e">
        <f>ZY32/ZW32</f>
        <v>#DIV/0!</v>
      </c>
      <c r="AAA32" s="494">
        <f>YY32+ZC32+ZG32+ZK32+ZO32+ZS32+ZW32</f>
        <v>0</v>
      </c>
      <c r="AAB32" s="489">
        <f>YZ32+ZD32+ZH32+ZL32+ZP32+ZT32+ZX32</f>
        <v>0</v>
      </c>
      <c r="AAC32" s="607">
        <f>ZA32+ZE32+ZI32+ZM32+ZQ32+ZU32+ZY32</f>
        <v>0</v>
      </c>
      <c r="AAD32" s="590" t="e">
        <f>AAC32/AAA32</f>
        <v>#DIV/0!</v>
      </c>
      <c r="AAE32" s="508">
        <f>'Proy 2022 vs 2019'!EH33*AAH$4</f>
        <v>0</v>
      </c>
      <c r="AAF32" s="508">
        <f>'Proy 2022 vs 2019'!EI33*AAH$4</f>
        <v>0</v>
      </c>
      <c r="AAG32" s="581"/>
      <c r="AAH32" s="580" t="e">
        <f>AAG32/AAE32</f>
        <v>#DIV/0!</v>
      </c>
      <c r="AAI32" s="508">
        <f>'Proy 2022 vs 2019'!EH33*AAL$4</f>
        <v>0</v>
      </c>
      <c r="AAJ32" s="508">
        <f>'Proy 2022 vs 2019'!EI33*AAL$4</f>
        <v>0</v>
      </c>
      <c r="AAK32" s="581"/>
      <c r="AAL32" s="580" t="e">
        <f>AAK32/AAI32</f>
        <v>#DIV/0!</v>
      </c>
      <c r="AAM32" s="508">
        <f>'Proy 2022 vs 2019'!EH33*AAP$4</f>
        <v>0</v>
      </c>
      <c r="AAN32" s="508">
        <f>'Proy 2022 vs 2019'!EI33*AAP$4</f>
        <v>0</v>
      </c>
      <c r="AAO32" s="581"/>
      <c r="AAP32" s="580" t="e">
        <f>AAO32/AAM32</f>
        <v>#DIV/0!</v>
      </c>
      <c r="AAQ32" s="508">
        <f>'Proy 2022 vs 2019'!EH33*AAT$4</f>
        <v>0</v>
      </c>
      <c r="AAR32" s="508">
        <f>'Proy 2022 vs 2019'!EI33*AAT$4</f>
        <v>0</v>
      </c>
      <c r="AAS32" s="581"/>
      <c r="AAT32" s="580" t="e">
        <f>AAS32/AAQ32</f>
        <v>#DIV/0!</v>
      </c>
      <c r="AAU32" s="508">
        <f>'Proy 2022 vs 2019'!EH33*AAX$4</f>
        <v>0</v>
      </c>
      <c r="AAV32" s="508">
        <f>'Proy 2022 vs 2019'!EI33*AAX$4</f>
        <v>0</v>
      </c>
      <c r="AAW32" s="581"/>
      <c r="AAX32" s="580" t="e">
        <f>AAW32/AAU32</f>
        <v>#DIV/0!</v>
      </c>
      <c r="AAY32" s="508">
        <f>'Proy 2022 vs 2019'!EH33*ABB$4</f>
        <v>0</v>
      </c>
      <c r="AAZ32" s="508">
        <f>'Proy 2022 vs 2019'!EI33*ABB$4</f>
        <v>0</v>
      </c>
      <c r="ABA32" s="581"/>
      <c r="ABB32" s="580" t="e">
        <f>ABA32/AAY32</f>
        <v>#DIV/0!</v>
      </c>
      <c r="ABC32" s="508">
        <f>'Proy 2022 vs 2019'!EH33*ABF$4</f>
        <v>0</v>
      </c>
      <c r="ABD32" s="508">
        <f>'Proy 2022 vs 2019'!EI33*ABF$4</f>
        <v>0</v>
      </c>
      <c r="ABE32" s="581"/>
      <c r="ABF32" s="580" t="e">
        <f>ABE32/ABC32</f>
        <v>#DIV/0!</v>
      </c>
      <c r="ABG32" s="494">
        <f>AAE32+AAI32+AAM32+AAQ32+AAU32+AAY32+ABC32</f>
        <v>0</v>
      </c>
      <c r="ABH32" s="489">
        <f>AAF32+AAJ32+AAN32+AAR32+AAV32+AAZ32+ABD32</f>
        <v>0</v>
      </c>
      <c r="ABI32" s="608">
        <f>AAG32+AAK32+AAO32+AAS32+AAW32+ABA32+ABE32</f>
        <v>0</v>
      </c>
      <c r="ABJ32" s="590" t="e">
        <f>ABI32/ABG32</f>
        <v>#DIV/0!</v>
      </c>
      <c r="ABK32" s="508">
        <f>'Proy 2022 vs 2019'!EM33*ABN$4</f>
        <v>0</v>
      </c>
      <c r="ABL32" s="508">
        <f>'Proy 2022 vs 2019'!EN33*ABN$4</f>
        <v>0</v>
      </c>
      <c r="ABM32" s="581"/>
      <c r="ABN32" s="580" t="e">
        <f>ABM32/ABK32</f>
        <v>#DIV/0!</v>
      </c>
      <c r="ABO32" s="508">
        <f>'Proy 2022 vs 2019'!EM33*ABR$4</f>
        <v>0</v>
      </c>
      <c r="ABP32" s="508">
        <f>'Proy 2022 vs 2019'!EN33*ABR$4</f>
        <v>0</v>
      </c>
      <c r="ABQ32" s="581"/>
      <c r="ABR32" s="580" t="e">
        <f>ABQ32/ABO32</f>
        <v>#DIV/0!</v>
      </c>
      <c r="ABS32" s="508">
        <f>'Proy 2022 vs 2019'!EM33*ABV$4</f>
        <v>0</v>
      </c>
      <c r="ABT32" s="508">
        <f>'Proy 2022 vs 2019'!EN33*ABV$4</f>
        <v>0</v>
      </c>
      <c r="ABU32" s="581"/>
      <c r="ABV32" s="580" t="e">
        <f>ABU32/ABS32</f>
        <v>#DIV/0!</v>
      </c>
      <c r="ABW32" s="508">
        <f>'Proy 2022 vs 2019'!EM33*ABZ$4</f>
        <v>0</v>
      </c>
      <c r="ABX32" s="508">
        <f>'Proy 2022 vs 2019'!EN33*ABZ$4</f>
        <v>0</v>
      </c>
      <c r="ABY32" s="581"/>
      <c r="ABZ32" s="580" t="e">
        <f>ABY32/ABW32</f>
        <v>#DIV/0!</v>
      </c>
      <c r="ACA32" s="508">
        <f>'Proy 2022 vs 2019'!EM33*ACD$4</f>
        <v>0</v>
      </c>
      <c r="ACB32" s="508">
        <f>'Proy 2022 vs 2019'!EN33*ACD$4</f>
        <v>0</v>
      </c>
      <c r="ACC32" s="581"/>
      <c r="ACD32" s="580" t="e">
        <f>ACC32/ACA32</f>
        <v>#DIV/0!</v>
      </c>
      <c r="ACE32" s="508">
        <f>'Proy 2022 vs 2019'!EM33*ACH$4</f>
        <v>0</v>
      </c>
      <c r="ACF32" s="508">
        <f>'Proy 2022 vs 2019'!EN33*ACH$4</f>
        <v>0</v>
      </c>
      <c r="ACG32" s="581"/>
      <c r="ACH32" s="580" t="e">
        <f>ACG32/ACE32</f>
        <v>#DIV/0!</v>
      </c>
      <c r="ACI32" s="508">
        <f>'Proy 2022 vs 2019'!EM33*ACL$4</f>
        <v>0</v>
      </c>
      <c r="ACJ32" s="508">
        <f>'Proy 2022 vs 2019'!EN33*ACL$4</f>
        <v>0</v>
      </c>
      <c r="ACK32" s="581"/>
      <c r="ACL32" s="580" t="e">
        <f>ACK32/ACI32</f>
        <v>#DIV/0!</v>
      </c>
      <c r="ACM32" s="494">
        <f>ABK32+ABO32+ABS32+ABW32+ACA32+ACE32+ACI32</f>
        <v>0</v>
      </c>
      <c r="ACN32" s="489">
        <f>ABL32+ABP32+ABT32+ABX32+ACB32+ACF32+ACJ32</f>
        <v>0</v>
      </c>
      <c r="ACO32" s="608">
        <f>ABM32+ABQ32+ABU32+ABY32+ACC32+ACG32+ACK32</f>
        <v>0</v>
      </c>
      <c r="ACP32" s="590" t="e">
        <f>ACO32/ACM32</f>
        <v>#DIV/0!</v>
      </c>
      <c r="ACQ32" s="508">
        <f>'Proy 2022 vs 2019'!ER33*ACT$4</f>
        <v>0</v>
      </c>
      <c r="ACR32" s="508">
        <f>'Proy 2022 vs 2019'!ES33*ACT$4</f>
        <v>0</v>
      </c>
      <c r="ACS32" s="581"/>
      <c r="ACT32" s="580" t="e">
        <f>ACS32/ACQ32</f>
        <v>#DIV/0!</v>
      </c>
      <c r="ACU32" s="508">
        <f>'Proy 2022 vs 2019'!ER33*ACX$4</f>
        <v>0</v>
      </c>
      <c r="ACV32" s="508">
        <f>'Proy 2022 vs 2019'!ES33*ACX$4</f>
        <v>0</v>
      </c>
      <c r="ACW32" s="581"/>
      <c r="ACX32" s="580" t="e">
        <f>ACW32/ACU32</f>
        <v>#DIV/0!</v>
      </c>
      <c r="ACY32" s="508">
        <f>'Proy 2022 vs 2019'!ER33*ADB$4</f>
        <v>0</v>
      </c>
      <c r="ACZ32" s="508">
        <f>'Proy 2022 vs 2019'!ES33*ADB$4</f>
        <v>0</v>
      </c>
      <c r="ADA32" s="581"/>
      <c r="ADB32" s="580" t="e">
        <f>ADA32/ACY32</f>
        <v>#DIV/0!</v>
      </c>
      <c r="ADC32" s="508">
        <f>'Proy 2022 vs 2019'!ER33*ADF$4</f>
        <v>0</v>
      </c>
      <c r="ADD32" s="508">
        <f>'Proy 2022 vs 2019'!ES33*ADF$4</f>
        <v>0</v>
      </c>
      <c r="ADE32" s="581"/>
      <c r="ADF32" s="580" t="e">
        <f>ADE32/ADC32</f>
        <v>#DIV/0!</v>
      </c>
      <c r="ADG32" s="508">
        <f>'Proy 2022 vs 2019'!ER33*ADJ$4</f>
        <v>0</v>
      </c>
      <c r="ADH32" s="508">
        <f>'Proy 2022 vs 2019'!ES33*ADJ$4</f>
        <v>0</v>
      </c>
      <c r="ADI32" s="581"/>
      <c r="ADJ32" s="580" t="e">
        <f>ADI32/ADG32</f>
        <v>#DIV/0!</v>
      </c>
      <c r="ADK32" s="508">
        <f>'Proy 2022 vs 2019'!ER33*ADN$4</f>
        <v>0</v>
      </c>
      <c r="ADL32" s="508">
        <f>'Proy 2022 vs 2019'!ES33*ADN$4</f>
        <v>0</v>
      </c>
      <c r="ADM32" s="581"/>
      <c r="ADN32" s="580" t="e">
        <f>ADM32/ADK32</f>
        <v>#DIV/0!</v>
      </c>
      <c r="ADO32" s="508">
        <f>'Proy 2022 vs 2019'!ER33*ADR$4</f>
        <v>0</v>
      </c>
      <c r="ADP32" s="508">
        <f>'Proy 2022 vs 2019'!ES33*ADR$4</f>
        <v>0</v>
      </c>
      <c r="ADQ32" s="581"/>
      <c r="ADR32" s="580" t="e">
        <f>ADQ32/ADO32</f>
        <v>#DIV/0!</v>
      </c>
      <c r="ADS32" s="494">
        <f>ACQ32+ACU32+ACY32+ADC32+ADG32+ADK32+ADO32</f>
        <v>0</v>
      </c>
      <c r="ADT32" s="489">
        <f>ACR32+ACV32+ACZ32+ADD32+ADH32+ADL32+ADP32</f>
        <v>0</v>
      </c>
      <c r="ADU32" s="589">
        <f>ACS32+ACW32+ADA32+ADE32+ADI32+ADM32+ADQ32</f>
        <v>0</v>
      </c>
      <c r="ADV32" s="590" t="e">
        <f>ADU32/ADS32</f>
        <v>#DIV/0!</v>
      </c>
      <c r="ADW32" s="508">
        <f>'Proy 2022 vs 2019'!EW33*ADZ$4</f>
        <v>0</v>
      </c>
      <c r="ADX32" s="508">
        <f>'Proy 2022 vs 2019'!EX33*ADZ$4</f>
        <v>0</v>
      </c>
      <c r="ADY32" s="581"/>
      <c r="ADZ32" s="580" t="e">
        <f>ADY32/ADW32</f>
        <v>#DIV/0!</v>
      </c>
      <c r="AEA32" s="508">
        <f>'Proy 2022 vs 2019'!EW33*AED$4</f>
        <v>0</v>
      </c>
      <c r="AEB32" s="508">
        <f>'Proy 2022 vs 2019'!EX33*AED$4</f>
        <v>0</v>
      </c>
      <c r="AEC32" s="581"/>
      <c r="AED32" s="580" t="e">
        <f>AEC32/AEA32</f>
        <v>#DIV/0!</v>
      </c>
      <c r="AEE32" s="508">
        <f>'Proy 2022 vs 2019'!EW33*AEH$4</f>
        <v>0</v>
      </c>
      <c r="AEF32" s="508">
        <f>'Proy 2022 vs 2019'!EX33*AEH$4</f>
        <v>0</v>
      </c>
      <c r="AEG32" s="581"/>
      <c r="AEH32" s="580" t="e">
        <f>AEG32/AEE32</f>
        <v>#DIV/0!</v>
      </c>
      <c r="AEI32" s="508">
        <f>'Proy 2022 vs 2019'!EW33*AEL$4</f>
        <v>0</v>
      </c>
      <c r="AEJ32" s="508">
        <f>'Proy 2022 vs 2019'!EX33*AEL$4</f>
        <v>0</v>
      </c>
      <c r="AEK32" s="581"/>
      <c r="AEL32" s="580" t="e">
        <f>AEK32/AEI32</f>
        <v>#DIV/0!</v>
      </c>
      <c r="AEM32" s="508">
        <f>'Proy 2022 vs 2019'!EW33*AEP$4</f>
        <v>0</v>
      </c>
      <c r="AEN32" s="508">
        <f>'Proy 2022 vs 2019'!EX33*AEP$4</f>
        <v>0</v>
      </c>
      <c r="AEO32" s="581"/>
      <c r="AEP32" s="580" t="e">
        <f>AEO32/AEM32</f>
        <v>#DIV/0!</v>
      </c>
      <c r="AEQ32" s="508">
        <f>'Proy 2022 vs 2019'!EW33*AET$4</f>
        <v>0</v>
      </c>
      <c r="AER32" s="508">
        <f>'Proy 2022 vs 2019'!EX33*AET$4</f>
        <v>0</v>
      </c>
      <c r="AES32" s="581"/>
      <c r="AET32" s="580" t="e">
        <f>AES32/AEQ32</f>
        <v>#DIV/0!</v>
      </c>
      <c r="AEU32" s="508">
        <f>'Proy 2022 vs 2019'!EW33*AEX$4</f>
        <v>0</v>
      </c>
      <c r="AEV32" s="508">
        <f>'Proy 2022 vs 2019'!EX33*AEX$4</f>
        <v>0</v>
      </c>
      <c r="AEW32" s="581"/>
      <c r="AEX32" s="580" t="e">
        <f>AEW32/AEU32</f>
        <v>#DIV/0!</v>
      </c>
      <c r="AEY32" s="494">
        <f>ADW32+AEA32+AEE32+AEI32+AEM32+AEQ32+AEU32</f>
        <v>0</v>
      </c>
      <c r="AEZ32" s="489">
        <f>ADX32+AEB32+AEF32+AEJ32+AEN32+AER32+AEV32</f>
        <v>0</v>
      </c>
      <c r="AFA32" s="589">
        <f>ADY32+AEC32+AEG32+AEK32+AEO32+AES32+AEW32</f>
        <v>0</v>
      </c>
      <c r="AFB32" s="590" t="e">
        <f>AFA32/AEY32</f>
        <v>#DIV/0!</v>
      </c>
      <c r="AFC32" s="508">
        <f>'Proy 2022 vs 2019'!FG33*AFF$4</f>
        <v>0</v>
      </c>
      <c r="AFD32" s="508">
        <f>'Proy 2022 vs 2019'!FH33*AFF$4</f>
        <v>0</v>
      </c>
      <c r="AFE32" s="614"/>
      <c r="AFF32" s="580" t="e">
        <f>AFE32/AFC32</f>
        <v>#DIV/0!</v>
      </c>
      <c r="AFG32" s="508">
        <f>'Proy 2022 vs 2019'!FG33*AFJ$4</f>
        <v>0</v>
      </c>
      <c r="AFH32" s="508">
        <f>'Proy 2022 vs 2019'!FH33*AFJ$4</f>
        <v>0</v>
      </c>
      <c r="AFI32" s="581"/>
      <c r="AFJ32" s="580" t="e">
        <f>AFI32/AFG32</f>
        <v>#DIV/0!</v>
      </c>
      <c r="AFK32" s="508">
        <f>'Proy 2022 vs 2019'!FG33*AFN$4</f>
        <v>0</v>
      </c>
      <c r="AFL32" s="508">
        <f>'Proy 2022 vs 2019'!FH33*AFN$4</f>
        <v>0</v>
      </c>
      <c r="AFM32" s="581"/>
      <c r="AFN32" s="580" t="e">
        <f>AFM32/AFK32</f>
        <v>#DIV/0!</v>
      </c>
      <c r="AFO32" s="508">
        <f>'Proy 2022 vs 2019'!FG33*AFR$4</f>
        <v>0</v>
      </c>
      <c r="AFP32" s="508">
        <f>'Proy 2022 vs 2019'!FH33*AFR$4</f>
        <v>0</v>
      </c>
      <c r="AFQ32" s="581"/>
      <c r="AFR32" s="580" t="e">
        <f>AFQ32/AFO32</f>
        <v>#DIV/0!</v>
      </c>
      <c r="AFS32" s="508">
        <f>'Proy 2022 vs 2019'!FG33*AFV$4</f>
        <v>0</v>
      </c>
      <c r="AFT32" s="508">
        <f>'Proy 2022 vs 2019'!FH33*AFV$4</f>
        <v>0</v>
      </c>
      <c r="AFU32" s="581"/>
      <c r="AFV32" s="580" t="e">
        <f>AFU32/AFS32</f>
        <v>#DIV/0!</v>
      </c>
      <c r="AFW32" s="508">
        <f>'Proy 2022 vs 2019'!FG33*AFZ$4</f>
        <v>0</v>
      </c>
      <c r="AFX32" s="508">
        <f>'Proy 2022 vs 2019'!FH33*AFZ$4</f>
        <v>0</v>
      </c>
      <c r="AFY32" s="581"/>
      <c r="AFZ32" s="580" t="e">
        <f>AFY32/AFW32</f>
        <v>#DIV/0!</v>
      </c>
      <c r="AGA32" s="508">
        <f>'Proy 2022 vs 2019'!FG33*AGD$4</f>
        <v>0</v>
      </c>
      <c r="AGB32" s="508">
        <f>'Proy 2022 vs 2019'!FH33*AGD$4</f>
        <v>0</v>
      </c>
      <c r="AGC32" s="581"/>
      <c r="AGD32" s="580" t="e">
        <f>AGC32/AGA32</f>
        <v>#DIV/0!</v>
      </c>
      <c r="AGE32" s="494">
        <f>AFC32+AFG32+AFK32+AFO32+AFS32+AFW32+AGA32</f>
        <v>0</v>
      </c>
      <c r="AGF32" s="489">
        <f>AFD32+AFH32+AFL32+AFP32+AFT32+AFX32+AGB32</f>
        <v>0</v>
      </c>
      <c r="AGG32" s="637">
        <f>AFE32+AFI32+AFM32+AFQ32+AFU32+AFY32+AGC32</f>
        <v>0</v>
      </c>
      <c r="AGH32" s="639" t="e">
        <f>AGG32/AGE32</f>
        <v>#DIV/0!</v>
      </c>
      <c r="AGI32" s="508">
        <f>'Proy 2022 vs 2019'!FL33*AGL$4</f>
        <v>0</v>
      </c>
      <c r="AGJ32" s="508">
        <f>'Proy 2022 vs 2019'!FM33*AGL$4</f>
        <v>0</v>
      </c>
      <c r="AGK32" s="581"/>
      <c r="AGL32" s="580" t="e">
        <f>AGK32/AGI32</f>
        <v>#DIV/0!</v>
      </c>
      <c r="AGM32" s="508">
        <f>'Proy 2022 vs 2019'!FL33*AGP$4</f>
        <v>0</v>
      </c>
      <c r="AGN32" s="508">
        <f>'Proy 2022 vs 2019'!FM33*AGP$4</f>
        <v>0</v>
      </c>
      <c r="AGO32" s="581"/>
      <c r="AGP32" s="580" t="e">
        <f>AGO32/AGM32</f>
        <v>#DIV/0!</v>
      </c>
      <c r="AGQ32" s="508">
        <f>'Proy 2022 vs 2019'!FL33*AGT$4</f>
        <v>0</v>
      </c>
      <c r="AGR32" s="508">
        <f>'Proy 2022 vs 2019'!FM33*AGT$4</f>
        <v>0</v>
      </c>
      <c r="AGS32" s="581"/>
      <c r="AGT32" s="580" t="e">
        <f>AGS32/AGQ32</f>
        <v>#DIV/0!</v>
      </c>
      <c r="AGU32" s="508">
        <f>'Proy 2022 vs 2019'!FL33*AGX$4</f>
        <v>0</v>
      </c>
      <c r="AGV32" s="508">
        <f>'Proy 2022 vs 2019'!FM33*AGX$4</f>
        <v>0</v>
      </c>
      <c r="AGW32" s="581"/>
      <c r="AGX32" s="580" t="e">
        <f>AGW32/AGU32</f>
        <v>#DIV/0!</v>
      </c>
      <c r="AGY32" s="508">
        <f>'Proy 2022 vs 2019'!FL33*AHB$4</f>
        <v>0</v>
      </c>
      <c r="AGZ32" s="508">
        <f>'Proy 2022 vs 2019'!FM33*AHB$4</f>
        <v>0</v>
      </c>
      <c r="AHA32" s="581"/>
      <c r="AHB32" s="580" t="e">
        <f>AHA32/AGY32</f>
        <v>#DIV/0!</v>
      </c>
      <c r="AHC32" s="508">
        <f>'Proy 2022 vs 2019'!FL33*AHF$4</f>
        <v>0</v>
      </c>
      <c r="AHD32" s="508">
        <f>'Proy 2022 vs 2019'!FM33*AHF$4</f>
        <v>0</v>
      </c>
      <c r="AHE32" s="581"/>
      <c r="AHF32" s="580" t="e">
        <f>AHE32/AHC32</f>
        <v>#DIV/0!</v>
      </c>
      <c r="AHG32" s="508">
        <f>'Proy 2022 vs 2019'!FL33*AHJ$4</f>
        <v>0</v>
      </c>
      <c r="AHH32" s="508">
        <f>'Proy 2022 vs 2019'!FM33*AHJ$4</f>
        <v>0</v>
      </c>
      <c r="AHI32" s="581"/>
      <c r="AHJ32" s="580" t="e">
        <f>AHI32/AHG32</f>
        <v>#DIV/0!</v>
      </c>
      <c r="AHK32" s="494">
        <f>AGI32+AGM32+AGQ32+AGU32+AGY32+AHC32+AHG32</f>
        <v>0</v>
      </c>
      <c r="AHL32" s="489">
        <f>AGJ32+AGN32+AGR32+AGV32+AGZ32+AHD32+AHH32</f>
        <v>0</v>
      </c>
      <c r="AHM32" s="643">
        <f>AGK32+AGO32+AGS32+AGW32+AHA32+AHE32+AHI32</f>
        <v>0</v>
      </c>
      <c r="AHN32" s="639" t="e">
        <f>AHM32/AHK32</f>
        <v>#DIV/0!</v>
      </c>
      <c r="AHO32" s="508">
        <f>'Proy 2022 vs 2019'!FQ33*AHR$4</f>
        <v>0</v>
      </c>
      <c r="AHP32" s="508">
        <f>'Proy 2022 vs 2019'!FR33*AHR$4</f>
        <v>0</v>
      </c>
      <c r="AHQ32" s="581"/>
      <c r="AHR32" s="580" t="e">
        <f>AHQ32/AHO32</f>
        <v>#DIV/0!</v>
      </c>
      <c r="AHS32" s="508">
        <f>'Proy 2022 vs 2019'!FQ33*AHV$4</f>
        <v>0</v>
      </c>
      <c r="AHT32" s="508">
        <f>'Proy 2022 vs 2019'!FR33*AHV$4</f>
        <v>0</v>
      </c>
      <c r="AHU32" s="581"/>
      <c r="AHV32" s="580" t="e">
        <f>AHU32/AHS32</f>
        <v>#DIV/0!</v>
      </c>
      <c r="AHW32" s="508">
        <f>'Proy 2022 vs 2019'!FQ33*AHZ$4</f>
        <v>0</v>
      </c>
      <c r="AHX32" s="508">
        <f>'Proy 2022 vs 2019'!FR33*AHZ$4</f>
        <v>0</v>
      </c>
      <c r="AHY32" s="581"/>
      <c r="AHZ32" s="580" t="e">
        <f>AHY32/AHW32</f>
        <v>#DIV/0!</v>
      </c>
      <c r="AIA32" s="508">
        <f>'Proy 2022 vs 2019'!FQ33*AID$4</f>
        <v>0</v>
      </c>
      <c r="AIB32" s="508">
        <f>'Proy 2022 vs 2019'!FR33*AID$4</f>
        <v>0</v>
      </c>
      <c r="AIC32" s="581"/>
      <c r="AID32" s="580" t="e">
        <f>AIC32/AIA32</f>
        <v>#DIV/0!</v>
      </c>
      <c r="AIE32" s="508">
        <f>'Proy 2022 vs 2019'!FQ33*AIH$4</f>
        <v>0</v>
      </c>
      <c r="AIF32" s="508">
        <f>'Proy 2022 vs 2019'!FR33*AIH$4</f>
        <v>0</v>
      </c>
      <c r="AIG32" s="581"/>
      <c r="AIH32" s="580" t="e">
        <f>AIG32/AIE32</f>
        <v>#DIV/0!</v>
      </c>
      <c r="AII32" s="508">
        <f>'Proy 2022 vs 2019'!FQ33*AIL$4</f>
        <v>0</v>
      </c>
      <c r="AIJ32" s="508">
        <f>'Proy 2022 vs 2019'!FR33*AIL$4</f>
        <v>0</v>
      </c>
      <c r="AIK32" s="581"/>
      <c r="AIL32" s="580" t="e">
        <f>AIK32/AII32</f>
        <v>#DIV/0!</v>
      </c>
      <c r="AIM32" s="508">
        <f>'Proy 2022 vs 2019'!FQ33*AIP$4</f>
        <v>0</v>
      </c>
      <c r="AIN32" s="508">
        <f>'Proy 2022 vs 2019'!FR33*AIP$4</f>
        <v>0</v>
      </c>
      <c r="AIO32" s="581"/>
      <c r="AIP32" s="580" t="e">
        <f>AIO32/AIM32</f>
        <v>#DIV/0!</v>
      </c>
      <c r="AIQ32" s="494">
        <f>AHO32+AHS32+AHW32+AIA32+AIE32+AII32+AIM32</f>
        <v>0</v>
      </c>
      <c r="AIR32" s="489">
        <f>AHP32+AHT32+AHX32+AIB32+AIF32+AIJ32+AIN32</f>
        <v>0</v>
      </c>
      <c r="AIS32" s="643">
        <f>AHQ32+AHU32+AHY32+AIC32+AIG32+AIK32+AIO32</f>
        <v>0</v>
      </c>
      <c r="AIT32" s="639" t="e">
        <f>AIS32/AIQ32</f>
        <v>#DIV/0!</v>
      </c>
      <c r="AIU32" s="508">
        <f>'Proy 2022 vs 2019'!FV33*AIX$4</f>
        <v>0</v>
      </c>
      <c r="AIV32" s="508">
        <f>'Proy 2022 vs 2019'!FW33*AIX$4</f>
        <v>0</v>
      </c>
      <c r="AIW32" s="581"/>
      <c r="AIX32" s="580" t="e">
        <f>AIW32/AIU32</f>
        <v>#DIV/0!</v>
      </c>
      <c r="AIY32" s="508">
        <f>'Proy 2022 vs 2019'!FV33*AJB$4</f>
        <v>0</v>
      </c>
      <c r="AIZ32" s="508">
        <f>'Proy 2022 vs 2019'!FW33*AJB$4</f>
        <v>0</v>
      </c>
      <c r="AJA32" s="581"/>
      <c r="AJB32" s="580" t="e">
        <f>AJA32/AIY32</f>
        <v>#DIV/0!</v>
      </c>
      <c r="AJC32" s="508">
        <f>'Proy 2022 vs 2019'!FV33*AJF$4</f>
        <v>0</v>
      </c>
      <c r="AJD32" s="508">
        <f>'Proy 2022 vs 2019'!FW33*AJF$4</f>
        <v>0</v>
      </c>
      <c r="AJE32" s="581"/>
      <c r="AJF32" s="580" t="e">
        <f>AJE32/AJC32</f>
        <v>#DIV/0!</v>
      </c>
      <c r="AJG32" s="508">
        <f>'Proy 2022 vs 2019'!FV33*AJJ$4</f>
        <v>0</v>
      </c>
      <c r="AJH32" s="508">
        <f>'Proy 2022 vs 2019'!FW33*AJJ$4</f>
        <v>0</v>
      </c>
      <c r="AJI32" s="581"/>
      <c r="AJJ32" s="580" t="e">
        <f>AJI32/AJG32</f>
        <v>#DIV/0!</v>
      </c>
      <c r="AJK32" s="508">
        <f>'Proy 2022 vs 2019'!FV33*AJN$4</f>
        <v>0</v>
      </c>
      <c r="AJL32" s="508">
        <f>'Proy 2022 vs 2019'!FW33*AJN$4</f>
        <v>0</v>
      </c>
      <c r="AJM32" s="581"/>
      <c r="AJN32" s="580" t="e">
        <f>AJM32/AJK32</f>
        <v>#DIV/0!</v>
      </c>
      <c r="AJO32" s="508">
        <f>'Proy 2022 vs 2019'!FV33*AJR$4</f>
        <v>0</v>
      </c>
      <c r="AJP32" s="508">
        <f>'Proy 2022 vs 2019'!FW33*AJR$4</f>
        <v>0</v>
      </c>
      <c r="AJQ32" s="581"/>
      <c r="AJR32" s="580" t="e">
        <f>AJQ32/AJO32</f>
        <v>#DIV/0!</v>
      </c>
      <c r="AJS32" s="508">
        <f>'Proy 2022 vs 2019'!FV33*AJV$4</f>
        <v>0</v>
      </c>
      <c r="AJT32" s="508">
        <f>'Proy 2022 vs 2019'!FW33*AJV$4</f>
        <v>0</v>
      </c>
      <c r="AJU32" s="581"/>
      <c r="AJV32" s="580" t="e">
        <f>AJU32/AJS32</f>
        <v>#DIV/0!</v>
      </c>
      <c r="AJW32" s="494">
        <f>AIU32+AIY32+AJC32+AJG32+AJK32+AJO32+AJS32</f>
        <v>0</v>
      </c>
      <c r="AJX32" s="489">
        <f>AIV32+AIZ32+AJD32+AJH32+AJL32+AJP32+AJT32</f>
        <v>0</v>
      </c>
      <c r="AJY32" s="648">
        <f>AIW32+AJA32+AJE32+AJI32+AJM32+AJQ32+AJU32</f>
        <v>0</v>
      </c>
      <c r="AJZ32" s="639" t="e">
        <f>AJY32/AJW32</f>
        <v>#DIV/0!</v>
      </c>
      <c r="AKA32" s="508"/>
      <c r="AKB32" s="508"/>
      <c r="AKC32" s="614"/>
      <c r="AKD32" s="580" t="e">
        <f>AKC32/AKA32</f>
        <v>#DIV/0!</v>
      </c>
      <c r="AKE32" s="508">
        <v>4738.7555999999995</v>
      </c>
      <c r="AKF32" s="508">
        <v>6678.2039759999989</v>
      </c>
      <c r="AKG32" s="581"/>
      <c r="AKH32" s="580">
        <f>AKG32/AKE32</f>
        <v>0</v>
      </c>
      <c r="AKI32" s="508">
        <v>4738.7555999999995</v>
      </c>
      <c r="AKJ32" s="508">
        <v>6678.2039759999989</v>
      </c>
      <c r="AKK32" s="581"/>
      <c r="AKL32" s="580">
        <f>AKK32/AKI32</f>
        <v>0</v>
      </c>
      <c r="AKM32" s="508">
        <v>4738.7555999999995</v>
      </c>
      <c r="AKN32" s="508">
        <v>6678.2039759999989</v>
      </c>
      <c r="AKO32" s="581"/>
      <c r="AKP32" s="580">
        <f>AKO32/AKM32</f>
        <v>0</v>
      </c>
      <c r="AKQ32" s="508">
        <v>5528.5482000000002</v>
      </c>
      <c r="AKR32" s="508">
        <v>7791.2379719999999</v>
      </c>
      <c r="AKS32" s="581"/>
      <c r="AKT32" s="580">
        <f>AKS32/AKQ32</f>
        <v>0</v>
      </c>
      <c r="AKU32" s="508">
        <v>6318.3407999999999</v>
      </c>
      <c r="AKV32" s="508">
        <v>8904.2719679999991</v>
      </c>
      <c r="AKW32" s="581"/>
      <c r="AKX32" s="580">
        <f>AKW32/AKU32</f>
        <v>0</v>
      </c>
      <c r="AKY32" s="508">
        <v>8687.7186000000002</v>
      </c>
      <c r="AKZ32" s="508">
        <v>12243.373955999999</v>
      </c>
      <c r="ALA32" s="581"/>
      <c r="ALB32" s="580">
        <f>ALA32/AKY32</f>
        <v>0</v>
      </c>
      <c r="ALC32" s="494">
        <f>AKA32+AKE32+AKI32+AKM32+AKQ32+AKU32+AKY32</f>
        <v>34750.874400000001</v>
      </c>
      <c r="ALD32" s="489">
        <f>AKB32+AKF32+AKJ32+AKN32+AKR32+AKV32+AKZ32</f>
        <v>48973.495823999998</v>
      </c>
      <c r="ALE32" s="670">
        <f>AKC32+AKG32+AKK32+AKO32+AKS32+AKW32+ALA32</f>
        <v>0</v>
      </c>
      <c r="ALF32" s="663">
        <f>ALE32/ALC32</f>
        <v>0</v>
      </c>
      <c r="ALG32" s="508">
        <v>5051.3460000000005</v>
      </c>
      <c r="ALH32" s="508">
        <v>8052.7826591999992</v>
      </c>
      <c r="ALI32" s="581"/>
      <c r="ALJ32" s="580">
        <f>ALI32/ALG32</f>
        <v>0</v>
      </c>
      <c r="ALK32" s="508">
        <v>5051.3460000000005</v>
      </c>
      <c r="ALL32" s="508">
        <v>8052.7826591999992</v>
      </c>
      <c r="ALM32" s="581"/>
      <c r="ALN32" s="580">
        <f>ALM32/ALK32</f>
        <v>0</v>
      </c>
      <c r="ALO32" s="508">
        <v>5051.3460000000005</v>
      </c>
      <c r="ALP32" s="508">
        <v>8052.7826591999992</v>
      </c>
      <c r="ALQ32" s="581"/>
      <c r="ALR32" s="580">
        <f>ALQ32/ALO32</f>
        <v>0</v>
      </c>
      <c r="ALS32" s="508">
        <v>5051.3460000000005</v>
      </c>
      <c r="ALT32" s="508">
        <v>8052.7826591999992</v>
      </c>
      <c r="ALU32" s="581"/>
      <c r="ALV32" s="580">
        <f>ALU32/ALS32</f>
        <v>0</v>
      </c>
      <c r="ALW32" s="508">
        <v>5893.237000000001</v>
      </c>
      <c r="ALX32" s="508">
        <v>9394.9131023999998</v>
      </c>
      <c r="ALY32" s="581"/>
      <c r="ALZ32" s="580">
        <f>ALY32/ALW32</f>
        <v>0</v>
      </c>
      <c r="AMA32" s="508">
        <v>6735.1280000000006</v>
      </c>
      <c r="AMB32" s="508">
        <v>10737.0435456</v>
      </c>
      <c r="AMC32" s="581"/>
      <c r="AMD32" s="580">
        <f>AMC32/AMA32</f>
        <v>0</v>
      </c>
      <c r="AME32" s="508">
        <v>9260.8010000000013</v>
      </c>
      <c r="AMF32" s="508">
        <v>14763.434875199999</v>
      </c>
      <c r="AMG32" s="581"/>
      <c r="AMH32" s="580">
        <f>AMG32/AME32</f>
        <v>0</v>
      </c>
      <c r="AMI32" s="494">
        <f>ALG32+ALK32+ALO32+ALS32+ALW32+AMA32+AME32</f>
        <v>42094.55</v>
      </c>
      <c r="AMJ32" s="489">
        <f>ALH32+ALL32+ALP32+ALT32+ALX32+AMB32+AMF32</f>
        <v>67106.522159999993</v>
      </c>
      <c r="AMK32" s="671">
        <f>ALI32+ALM32+ALQ32+ALU32+ALY32+AMC32+AMG32</f>
        <v>0</v>
      </c>
      <c r="AML32" s="663">
        <f>AMK32/AMI32</f>
        <v>0</v>
      </c>
      <c r="AMM32" s="508">
        <v>3590.8332</v>
      </c>
      <c r="AMN32" s="508">
        <v>7217.2689983999999</v>
      </c>
      <c r="AMO32" s="581"/>
      <c r="AMP32" s="580">
        <f>AMO32/AMM32</f>
        <v>0</v>
      </c>
      <c r="AMQ32" s="508">
        <v>3590.8332</v>
      </c>
      <c r="AMR32" s="508">
        <v>7217.2689983999999</v>
      </c>
      <c r="AMS32" s="581"/>
      <c r="AMT32" s="580">
        <f>AMS32/AMQ32</f>
        <v>0</v>
      </c>
      <c r="AMU32" s="508">
        <v>3590.8332</v>
      </c>
      <c r="AMV32" s="508">
        <v>7217.2689983999999</v>
      </c>
      <c r="AMW32" s="581"/>
      <c r="AMX32" s="580">
        <f>AMW32/AMU32</f>
        <v>0</v>
      </c>
      <c r="AMY32" s="508">
        <v>3590.8332</v>
      </c>
      <c r="AMZ32" s="508">
        <v>7217.2689983999999</v>
      </c>
      <c r="ANA32" s="581"/>
      <c r="ANB32" s="580">
        <f>ANA32/AMY32</f>
        <v>0</v>
      </c>
      <c r="ANC32" s="508">
        <v>4189.3054000000002</v>
      </c>
      <c r="AND32" s="508">
        <v>8420.1471648000006</v>
      </c>
      <c r="ANE32" s="581"/>
      <c r="ANF32" s="580">
        <f>ANE32/ANC32</f>
        <v>0</v>
      </c>
      <c r="ANG32" s="508">
        <v>4787.7776000000003</v>
      </c>
      <c r="ANH32" s="508">
        <v>9623.0253312000004</v>
      </c>
      <c r="ANI32" s="581"/>
      <c r="ANJ32" s="580">
        <f>ANI32/ANG32</f>
        <v>0</v>
      </c>
      <c r="ANK32" s="508">
        <v>6583.1941999999999</v>
      </c>
      <c r="ANL32" s="508">
        <v>13231.6598304</v>
      </c>
      <c r="ANM32" s="581"/>
      <c r="ANN32" s="580">
        <f>ANM32/ANK32</f>
        <v>0</v>
      </c>
      <c r="ANO32" s="494">
        <f>AMM32+AMQ32+AMU32+AMY32+ANC32+ANG32+ANK32</f>
        <v>29923.61</v>
      </c>
      <c r="ANP32" s="489">
        <f>AMN32+AMR32+AMV32+AMZ32+AND32+ANH32+ANL32</f>
        <v>60143.908319999995</v>
      </c>
      <c r="ANQ32" s="671">
        <f>AMO32+AMS32+AMW32+ANA32+ANE32+ANI32+ANM32</f>
        <v>0</v>
      </c>
      <c r="ANR32" s="663">
        <f>ANQ32/ANO32</f>
        <v>0</v>
      </c>
      <c r="ANS32" s="508">
        <f>'Proy 2022 vs 2019'!GU33*ANV$4</f>
        <v>0</v>
      </c>
      <c r="ANT32" s="508">
        <f>'Proy 2022 vs 2019'!GV33*ANV$4</f>
        <v>0</v>
      </c>
      <c r="ANU32" s="581"/>
      <c r="ANV32" s="580" t="e">
        <f>ANU32/ANS32</f>
        <v>#DIV/0!</v>
      </c>
      <c r="ANW32" s="508">
        <f>'Proy 2022 vs 2019'!GU33*ANZ$4</f>
        <v>0</v>
      </c>
      <c r="ANX32" s="508">
        <f>'Proy 2022 vs 2019'!GV33*ANZ$4</f>
        <v>0</v>
      </c>
      <c r="ANY32" s="581"/>
      <c r="ANZ32" s="580" t="e">
        <f>ANY32/ANW32</f>
        <v>#DIV/0!</v>
      </c>
      <c r="AOA32" s="508">
        <f>'Proy 2022 vs 2019'!GU33*AOD$4</f>
        <v>0</v>
      </c>
      <c r="AOB32" s="508">
        <f>'Proy 2022 vs 2019'!GV33*AOD$4</f>
        <v>0</v>
      </c>
      <c r="AOC32" s="581"/>
      <c r="AOD32" s="580" t="e">
        <f>AOC32/AOA32</f>
        <v>#DIV/0!</v>
      </c>
      <c r="AOE32" s="508">
        <f>'Proy 2022 vs 2019'!GU33*AOH$4</f>
        <v>0</v>
      </c>
      <c r="AOF32" s="508">
        <f>'Proy 2022 vs 2019'!GV33*AOH$4</f>
        <v>0</v>
      </c>
      <c r="AOG32" s="581"/>
      <c r="AOH32" s="580" t="e">
        <f>AOG32/AOE32</f>
        <v>#DIV/0!</v>
      </c>
      <c r="AOI32" s="508">
        <f>'Proy 2022 vs 2019'!GU33*AOL$4</f>
        <v>0</v>
      </c>
      <c r="AOJ32" s="508">
        <f>'Proy 2022 vs 2019'!GV33*AOL$4</f>
        <v>0</v>
      </c>
      <c r="AOK32" s="581"/>
      <c r="AOL32" s="580" t="e">
        <f>AOK32/AOI32</f>
        <v>#DIV/0!</v>
      </c>
      <c r="AOM32" s="508">
        <f>'Proy 2022 vs 2019'!GU33*AOP$4</f>
        <v>0</v>
      </c>
      <c r="AON32" s="508">
        <f>'Proy 2022 vs 2019'!GV33*AOP$4</f>
        <v>0</v>
      </c>
      <c r="AOO32" s="581"/>
      <c r="AOP32" s="580" t="e">
        <f>AOO32/AOM32</f>
        <v>#DIV/0!</v>
      </c>
      <c r="AOQ32" s="508">
        <f>'Proy 2022 vs 2019'!GU33*AOT$4</f>
        <v>0</v>
      </c>
      <c r="AOR32" s="508">
        <f>'Proy 2022 vs 2019'!GV33*AOT$4</f>
        <v>0</v>
      </c>
      <c r="AOS32" s="581"/>
      <c r="AOT32" s="580" t="e">
        <f>AOS32/AOQ32</f>
        <v>#DIV/0!</v>
      </c>
      <c r="AOU32" s="494">
        <f>ANS32+ANW32+AOA32+AOE32+AOI32+AOM32+AOQ32</f>
        <v>0</v>
      </c>
      <c r="AOV32" s="489">
        <f>ANT32+ANX32+AOB32+AOF32+AOJ32+AON32+AOR32</f>
        <v>0</v>
      </c>
      <c r="AOW32" s="662">
        <f>ANU32+ANY32+AOC32+AOG32+AOK32+AOO32+AOS32</f>
        <v>0</v>
      </c>
      <c r="AOX32" s="663" t="e">
        <f>AOW32/AOU32</f>
        <v>#DIV/0!</v>
      </c>
      <c r="AOY32" s="508">
        <f>'Proy 2022 vs 2019'!HE33*APB$4</f>
        <v>0</v>
      </c>
      <c r="AOZ32" s="508">
        <f>'Proy 2022 vs 2019'!HF33*APB$4</f>
        <v>0</v>
      </c>
      <c r="APA32" s="614"/>
      <c r="APB32" s="580" t="e">
        <f>APA32/AOY32</f>
        <v>#DIV/0!</v>
      </c>
      <c r="APC32" s="508">
        <f>'Proy 2022 vs 2019'!HE33*APF$4</f>
        <v>0</v>
      </c>
      <c r="APD32" s="508">
        <f>'Proy 2022 vs 2019'!HF33*APF$4</f>
        <v>0</v>
      </c>
      <c r="APE32" s="614"/>
      <c r="APF32" s="580" t="e">
        <f>APE32/APC32</f>
        <v>#DIV/0!</v>
      </c>
      <c r="APG32" s="508">
        <f>'Proy 2022 vs 2019'!HE33*APJ$4</f>
        <v>0</v>
      </c>
      <c r="APH32" s="508">
        <f>'Proy 2022 vs 2019'!HF33*APJ$4</f>
        <v>0</v>
      </c>
      <c r="API32" s="614"/>
      <c r="APJ32" s="580" t="e">
        <f>API32/APG32</f>
        <v>#DIV/0!</v>
      </c>
      <c r="APK32" s="508">
        <f>'Proy 2022 vs 2019'!HE33*APN$4</f>
        <v>0</v>
      </c>
      <c r="APL32" s="508">
        <f>'Proy 2022 vs 2019'!HF33*APN$4</f>
        <v>0</v>
      </c>
      <c r="APM32" s="614"/>
      <c r="APN32" s="580" t="e">
        <f>APM32/APK32</f>
        <v>#DIV/0!</v>
      </c>
      <c r="APO32" s="508">
        <f>'Proy 2022 vs 2019'!HE33*APR$4</f>
        <v>0</v>
      </c>
      <c r="APP32" s="508">
        <f>'Proy 2022 vs 2019'!HF33*APR$4</f>
        <v>0</v>
      </c>
      <c r="APQ32" s="614"/>
      <c r="APR32" s="580" t="e">
        <f>APQ32/APO32</f>
        <v>#DIV/0!</v>
      </c>
      <c r="APS32" s="508">
        <f>'Proy 2022 vs 2019'!HE33*APV$4</f>
        <v>0</v>
      </c>
      <c r="APT32" s="508">
        <f>'Proy 2022 vs 2019'!HF33*APV$4</f>
        <v>0</v>
      </c>
      <c r="APU32" s="614"/>
      <c r="APV32" s="580" t="e">
        <f>APU32/APS32</f>
        <v>#DIV/0!</v>
      </c>
      <c r="APW32" s="508">
        <f>'Proy 2022 vs 2019'!HE33*APZ$4</f>
        <v>0</v>
      </c>
      <c r="APX32" s="508">
        <f>'Proy 2022 vs 2019'!HF33*APZ$4</f>
        <v>0</v>
      </c>
      <c r="APY32" s="614"/>
      <c r="APZ32" s="580" t="e">
        <f>APY32/APW32</f>
        <v>#DIV/0!</v>
      </c>
      <c r="AQA32" s="494">
        <f>AOY32+APC32+APG32+APK32+APO32+APS32+APW32</f>
        <v>0</v>
      </c>
      <c r="AQB32" s="489">
        <f>AOZ32+APD32+APH32+APL32+APP32+APT32+APX32</f>
        <v>0</v>
      </c>
      <c r="AQC32" s="607">
        <f>APA32+APE32+API32+APM32+APQ32+APU32+APY32</f>
        <v>0</v>
      </c>
      <c r="AQD32" s="590" t="e">
        <f>AQC32/AQA32</f>
        <v>#DIV/0!</v>
      </c>
      <c r="AQE32" s="508">
        <f>'Proy 2022 vs 2019'!HJ33*AQH$4</f>
        <v>0</v>
      </c>
      <c r="AQF32" s="508">
        <f>'Proy 2022 vs 2019'!HK33*AQH$4</f>
        <v>0</v>
      </c>
      <c r="AQG32" s="581"/>
      <c r="AQH32" s="580" t="e">
        <f>AQG32/AQE32</f>
        <v>#DIV/0!</v>
      </c>
      <c r="AQI32" s="508">
        <f>'Proy 2022 vs 2019'!HJ33*AQL$4</f>
        <v>0</v>
      </c>
      <c r="AQJ32" s="508">
        <f>'Proy 2022 vs 2019'!HK33*AQL$4</f>
        <v>0</v>
      </c>
      <c r="AQK32" s="581"/>
      <c r="AQL32" s="580" t="e">
        <f>AQK32/AQI32</f>
        <v>#DIV/0!</v>
      </c>
      <c r="AQM32" s="508">
        <f>'Proy 2022 vs 2019'!HJ33*AQP$4</f>
        <v>0</v>
      </c>
      <c r="AQN32" s="508">
        <f>'Proy 2022 vs 2019'!HK33*AQP$4</f>
        <v>0</v>
      </c>
      <c r="AQO32" s="581"/>
      <c r="AQP32" s="580" t="e">
        <f>AQO32/AQM32</f>
        <v>#DIV/0!</v>
      </c>
      <c r="AQQ32" s="508">
        <f>'Proy 2022 vs 2019'!HJ33*AQT$4</f>
        <v>0</v>
      </c>
      <c r="AQR32" s="508">
        <f>'Proy 2022 vs 2019'!HK33*AQT$4</f>
        <v>0</v>
      </c>
      <c r="AQS32" s="581"/>
      <c r="AQT32" s="580" t="e">
        <f>AQS32/AQQ32</f>
        <v>#DIV/0!</v>
      </c>
      <c r="AQU32" s="508">
        <f>'Proy 2022 vs 2019'!HJ33*AQX$4</f>
        <v>0</v>
      </c>
      <c r="AQV32" s="508">
        <f>'Proy 2022 vs 2019'!HK33*AQX$4</f>
        <v>0</v>
      </c>
      <c r="AQW32" s="581"/>
      <c r="AQX32" s="580" t="e">
        <f>AQW32/AQU32</f>
        <v>#DIV/0!</v>
      </c>
      <c r="AQY32" s="508">
        <f>'Proy 2022 vs 2019'!HJ33*ARB$4</f>
        <v>0</v>
      </c>
      <c r="AQZ32" s="508">
        <f>'Proy 2022 vs 2019'!HK33*ARB$4</f>
        <v>0</v>
      </c>
      <c r="ARA32" s="581"/>
      <c r="ARB32" s="580" t="e">
        <f>ARA32/AQY32</f>
        <v>#DIV/0!</v>
      </c>
      <c r="ARC32" s="508">
        <f>'Proy 2022 vs 2019'!HJ33*ARF$4</f>
        <v>0</v>
      </c>
      <c r="ARD32" s="508">
        <f>'Proy 2022 vs 2019'!HK33*ARF$4</f>
        <v>0</v>
      </c>
      <c r="ARE32" s="581"/>
      <c r="ARF32" s="580" t="e">
        <f>ARE32/ARC32</f>
        <v>#DIV/0!</v>
      </c>
      <c r="ARG32" s="494">
        <f>AQE32+AQI32+AQM32+AQQ32+AQU32+AQY32+ARC32</f>
        <v>0</v>
      </c>
      <c r="ARH32" s="489">
        <f>AQF32+AQJ32+AQN32+AQR32+AQV32+AQZ32+ARD32</f>
        <v>0</v>
      </c>
      <c r="ARI32" s="608">
        <f>AQG32+AQK32+AQO32+AQS32+AQW32+ARA32+ARE32</f>
        <v>0</v>
      </c>
      <c r="ARJ32" s="590" t="e">
        <f>ARI32/ARG32</f>
        <v>#DIV/0!</v>
      </c>
      <c r="ARK32" s="508">
        <f>'Proy 2022 vs 2019'!HO33*ARN$4</f>
        <v>0</v>
      </c>
      <c r="ARL32" s="508">
        <f>'Proy 2022 vs 2019'!HP33*ARN$4</f>
        <v>0</v>
      </c>
      <c r="ARM32" s="581"/>
      <c r="ARN32" s="580" t="e">
        <f>ARM32/ARK32</f>
        <v>#DIV/0!</v>
      </c>
      <c r="ARO32" s="508">
        <f>'Proy 2022 vs 2019'!HO33*ARR$4</f>
        <v>0</v>
      </c>
      <c r="ARP32" s="508">
        <f>'Proy 2022 vs 2019'!HP33*ARR$4</f>
        <v>0</v>
      </c>
      <c r="ARQ32" s="581"/>
      <c r="ARR32" s="580" t="e">
        <f>ARQ32/ARO32</f>
        <v>#DIV/0!</v>
      </c>
      <c r="ARS32" s="508">
        <f>'Proy 2022 vs 2019'!HO33*ARV$4</f>
        <v>0</v>
      </c>
      <c r="ART32" s="508">
        <f>'Proy 2022 vs 2019'!HP33*ARV$4</f>
        <v>0</v>
      </c>
      <c r="ARU32" s="581"/>
      <c r="ARV32" s="580" t="e">
        <f>ARU32/ARS32</f>
        <v>#DIV/0!</v>
      </c>
      <c r="ARW32" s="508">
        <f>'Proy 2022 vs 2019'!HO33*ARZ$4</f>
        <v>0</v>
      </c>
      <c r="ARX32" s="508">
        <f>'Proy 2022 vs 2019'!HP33*ARZ$4</f>
        <v>0</v>
      </c>
      <c r="ARY32" s="581"/>
      <c r="ARZ32" s="580" t="e">
        <f>ARY32/ARW32</f>
        <v>#DIV/0!</v>
      </c>
      <c r="ASA32" s="508">
        <f>'Proy 2022 vs 2019'!HO33*ASD$4</f>
        <v>0</v>
      </c>
      <c r="ASB32" s="508">
        <f>'Proy 2022 vs 2019'!HP33*ASD$4</f>
        <v>0</v>
      </c>
      <c r="ASC32" s="581"/>
      <c r="ASD32" s="580" t="e">
        <f>ASC32/ASA32</f>
        <v>#DIV/0!</v>
      </c>
      <c r="ASE32" s="508">
        <f>'Proy 2022 vs 2019'!HO33*ASH$4</f>
        <v>0</v>
      </c>
      <c r="ASF32" s="508">
        <f>'Proy 2022 vs 2019'!HP33*ASH$4</f>
        <v>0</v>
      </c>
      <c r="ASG32" s="581"/>
      <c r="ASH32" s="580" t="e">
        <f>ASG32/ASE32</f>
        <v>#DIV/0!</v>
      </c>
      <c r="ASI32" s="508">
        <f>'Proy 2022 vs 2019'!HO33*ASL$4</f>
        <v>0</v>
      </c>
      <c r="ASJ32" s="508">
        <f>'Proy 2022 vs 2019'!HP33*ASL$4</f>
        <v>0</v>
      </c>
      <c r="ASK32" s="581"/>
      <c r="ASL32" s="580" t="e">
        <f>ASK32/ASI32</f>
        <v>#DIV/0!</v>
      </c>
      <c r="ASM32" s="494">
        <f>ARK32+ARO32+ARS32+ARW32+ASA32+ASE32+ASI32</f>
        <v>0</v>
      </c>
      <c r="ASN32" s="489">
        <f>ARL32+ARP32+ART32+ARX32+ASB32+ASF32+ASJ32</f>
        <v>0</v>
      </c>
      <c r="ASO32" s="608">
        <f>ARM32+ARQ32+ARU32+ARY32+ASC32+ASG32+ASK32</f>
        <v>0</v>
      </c>
      <c r="ASP32" s="590" t="e">
        <f>ASO32/ASM32</f>
        <v>#DIV/0!</v>
      </c>
      <c r="ASQ32" s="508">
        <f>'Proy 2022 vs 2019'!HT33*AST$4</f>
        <v>0</v>
      </c>
      <c r="ASR32" s="508">
        <f>'Proy 2022 vs 2019'!HU33*AST$4</f>
        <v>0</v>
      </c>
      <c r="ASS32" s="581"/>
      <c r="AST32" s="580" t="e">
        <f>ASS32/ASQ32</f>
        <v>#DIV/0!</v>
      </c>
      <c r="ASU32" s="508">
        <f>'Proy 2022 vs 2019'!HT33*ASX$4</f>
        <v>0</v>
      </c>
      <c r="ASV32" s="508">
        <f>'Proy 2022 vs 2019'!HU33*ASX$4</f>
        <v>0</v>
      </c>
      <c r="ASW32" s="581"/>
      <c r="ASX32" s="580" t="e">
        <f>ASW32/ASU32</f>
        <v>#DIV/0!</v>
      </c>
      <c r="ASY32" s="508">
        <f>'Proy 2022 vs 2019'!HT33*ATB$4</f>
        <v>0</v>
      </c>
      <c r="ASZ32" s="508">
        <f>'Proy 2022 vs 2019'!HU33*ATB$4</f>
        <v>0</v>
      </c>
      <c r="ATA32" s="581"/>
      <c r="ATB32" s="580" t="e">
        <f>ATA32/ASY32</f>
        <v>#DIV/0!</v>
      </c>
      <c r="ATC32" s="508">
        <f>'Proy 2022 vs 2019'!HT33*ATF$4</f>
        <v>0</v>
      </c>
      <c r="ATD32" s="508">
        <f>'Proy 2022 vs 2019'!HU33*ATF$4</f>
        <v>0</v>
      </c>
      <c r="ATE32" s="581"/>
      <c r="ATF32" s="580" t="e">
        <f>ATE32/ATC32</f>
        <v>#DIV/0!</v>
      </c>
      <c r="ATG32" s="508">
        <f>'Proy 2022 vs 2019'!HT33*ATJ$4</f>
        <v>0</v>
      </c>
      <c r="ATH32" s="508">
        <f>'Proy 2022 vs 2019'!HU33*ATJ$4</f>
        <v>0</v>
      </c>
      <c r="ATI32" s="581"/>
      <c r="ATJ32" s="580" t="e">
        <f>ATI32/ATG32</f>
        <v>#DIV/0!</v>
      </c>
      <c r="ATK32" s="508">
        <f>'Proy 2022 vs 2019'!HT33*ATN$4</f>
        <v>0</v>
      </c>
      <c r="ATL32" s="508">
        <f>'Proy 2022 vs 2019'!HU33*ATN$4</f>
        <v>0</v>
      </c>
      <c r="ATM32" s="581"/>
      <c r="ATN32" s="580" t="e">
        <f>ATM32/ATK32</f>
        <v>#DIV/0!</v>
      </c>
      <c r="ATO32" s="508">
        <f>'Proy 2022 vs 2019'!HT33*ATR$4</f>
        <v>0</v>
      </c>
      <c r="ATP32" s="508">
        <f>'Proy 2022 vs 2019'!HU33*ATR$4</f>
        <v>0</v>
      </c>
      <c r="ATQ32" s="581"/>
      <c r="ATR32" s="580" t="e">
        <f>ATQ32/ATO32</f>
        <v>#DIV/0!</v>
      </c>
      <c r="ATS32" s="494">
        <f>ASQ32+ASU32+ASY32+ATC32+ATG32+ATK32+ATO32</f>
        <v>0</v>
      </c>
      <c r="ATT32" s="489">
        <f>ASR32+ASV32+ASZ32+ATD32+ATH32+ATL32+ATP32</f>
        <v>0</v>
      </c>
      <c r="ATU32" s="589">
        <f>ASS32+ASW32+ATA32+ATE32+ATI32+ATM32+ATQ32</f>
        <v>0</v>
      </c>
      <c r="ATV32" s="590" t="e">
        <f>ATU32/ATS32</f>
        <v>#DIV/0!</v>
      </c>
      <c r="ATW32" s="508">
        <f>'Proy 2022 vs 2019'!HY33*ATZ$4</f>
        <v>0</v>
      </c>
      <c r="ATX32" s="508">
        <f>'Proy 2022 vs 2019'!HZ33*ATZ$4</f>
        <v>0</v>
      </c>
      <c r="ATY32" s="581"/>
      <c r="ATZ32" s="580" t="e">
        <f>ATY32/ATW32</f>
        <v>#DIV/0!</v>
      </c>
      <c r="AUA32" s="508">
        <f>'Proy 2022 vs 2019'!HY33*AUD$4</f>
        <v>0</v>
      </c>
      <c r="AUB32" s="508">
        <f>'Proy 2022 vs 2019'!HZ33*AUD$4</f>
        <v>0</v>
      </c>
      <c r="AUC32" s="581"/>
      <c r="AUD32" s="580" t="e">
        <f>AUC32/AUA32</f>
        <v>#DIV/0!</v>
      </c>
      <c r="AUE32" s="508">
        <f>'Proy 2022 vs 2019'!HY33*AUH$4</f>
        <v>0</v>
      </c>
      <c r="AUF32" s="508">
        <f>'Proy 2022 vs 2019'!HZ33*AUH$4</f>
        <v>0</v>
      </c>
      <c r="AUG32" s="581"/>
      <c r="AUH32" s="580" t="e">
        <f>AUG32/AUE32</f>
        <v>#DIV/0!</v>
      </c>
      <c r="AUI32" s="508">
        <f>'Proy 2022 vs 2019'!HY33*AUL$4</f>
        <v>0</v>
      </c>
      <c r="AUJ32" s="508">
        <f>'Proy 2022 vs 2019'!HZ33*AUL$4</f>
        <v>0</v>
      </c>
      <c r="AUK32" s="581"/>
      <c r="AUL32" s="580" t="e">
        <f>AUK32/AUI32</f>
        <v>#DIV/0!</v>
      </c>
      <c r="AUM32" s="508">
        <f>'Proy 2022 vs 2019'!HY33*AUP$4</f>
        <v>0</v>
      </c>
      <c r="AUN32" s="508">
        <f>'Proy 2022 vs 2019'!HZ33*AUP$4</f>
        <v>0</v>
      </c>
      <c r="AUO32" s="581"/>
      <c r="AUP32" s="580" t="e">
        <f>AUO32/AUM32</f>
        <v>#DIV/0!</v>
      </c>
      <c r="AUQ32" s="508">
        <f>'Proy 2022 vs 2019'!HY33*AUT$4</f>
        <v>0</v>
      </c>
      <c r="AUR32" s="508">
        <f>'Proy 2022 vs 2019'!HZ33*AUT$4</f>
        <v>0</v>
      </c>
      <c r="AUS32" s="581"/>
      <c r="AUT32" s="580" t="e">
        <f>AUS32/AUQ32</f>
        <v>#DIV/0!</v>
      </c>
      <c r="AUU32" s="508">
        <f>'Proy 2022 vs 2019'!HY33*AUX$4</f>
        <v>0</v>
      </c>
      <c r="AUV32" s="508">
        <f>'Proy 2022 vs 2019'!HZ33*AUX$4</f>
        <v>0</v>
      </c>
      <c r="AUW32" s="581"/>
      <c r="AUX32" s="580" t="e">
        <f>AUW32/AUU32</f>
        <v>#DIV/0!</v>
      </c>
      <c r="AUY32" s="494">
        <f>ATW32+AUA32+AUE32+AUI32+AUM32+AUQ32+AUU32</f>
        <v>0</v>
      </c>
      <c r="AUZ32" s="489">
        <f>ATX32+AUB32+AUF32+AUJ32+AUN32+AUR32+AUV32</f>
        <v>0</v>
      </c>
      <c r="AVA32" s="589">
        <f>ATY32+AUC32+AUG32+AUK32+AUO32+AUS32+AUW32</f>
        <v>0</v>
      </c>
      <c r="AVB32" s="590" t="e">
        <f>AVA32/AUY32</f>
        <v>#DIV/0!</v>
      </c>
      <c r="AVC32" s="508">
        <f>'Proy 2022 vs 2019'!IH33*AVF$4</f>
        <v>0</v>
      </c>
      <c r="AVD32" s="508">
        <f>'Proy 2022 vs 2019'!II33*AVF$4</f>
        <v>0</v>
      </c>
      <c r="AVE32" s="614"/>
      <c r="AVF32" s="580" t="e">
        <f>AVE32/AVC32</f>
        <v>#DIV/0!</v>
      </c>
      <c r="AVG32" s="508">
        <f>'Proy 2022 vs 2019'!IH33*AVJ$4</f>
        <v>0</v>
      </c>
      <c r="AVH32" s="508">
        <f>'Proy 2022 vs 2019'!II33*AVJ$4</f>
        <v>0</v>
      </c>
      <c r="AVI32" s="581"/>
      <c r="AVJ32" s="580" t="e">
        <f>AVI32/AVG32</f>
        <v>#DIV/0!</v>
      </c>
      <c r="AVK32" s="508">
        <f>'Proy 2022 vs 2019'!IH33*AVN$4</f>
        <v>0</v>
      </c>
      <c r="AVL32" s="508">
        <f>'Proy 2022 vs 2019'!II33*AVN$4</f>
        <v>0</v>
      </c>
      <c r="AVM32" s="581"/>
      <c r="AVN32" s="580" t="e">
        <f>AVM32/AVK32</f>
        <v>#DIV/0!</v>
      </c>
      <c r="AVO32" s="508">
        <f>'Proy 2022 vs 2019'!IH33*AVR$4</f>
        <v>0</v>
      </c>
      <c r="AVP32" s="508">
        <f>'Proy 2022 vs 2019'!II33*AVR$4</f>
        <v>0</v>
      </c>
      <c r="AVQ32" s="581"/>
      <c r="AVR32" s="580" t="e">
        <f>AVQ32/AVO32</f>
        <v>#DIV/0!</v>
      </c>
      <c r="AVS32" s="508">
        <f>'Proy 2022 vs 2019'!IH33*AVV$4</f>
        <v>0</v>
      </c>
      <c r="AVT32" s="508">
        <f>'Proy 2022 vs 2019'!II33*AVV$4</f>
        <v>0</v>
      </c>
      <c r="AVU32" s="581"/>
      <c r="AVV32" s="580" t="e">
        <f>AVU32/AVS32</f>
        <v>#DIV/0!</v>
      </c>
      <c r="AVW32" s="508">
        <f>'Proy 2022 vs 2019'!IH33*AVZ$4</f>
        <v>0</v>
      </c>
      <c r="AVX32" s="508">
        <f>'Proy 2022 vs 2019'!II33*AVZ$4</f>
        <v>0</v>
      </c>
      <c r="AVY32" s="581"/>
      <c r="AVZ32" s="580" t="e">
        <f>AVY32/AVW32</f>
        <v>#DIV/0!</v>
      </c>
      <c r="AWA32" s="508">
        <f>'Proy 2022 vs 2019'!IH33*AWD$4</f>
        <v>0</v>
      </c>
      <c r="AWB32" s="508">
        <f>'Proy 2022 vs 2019'!II33*AWD$4</f>
        <v>0</v>
      </c>
      <c r="AWC32" s="581"/>
      <c r="AWD32" s="580" t="e">
        <f>AWC32/AWA32</f>
        <v>#DIV/0!</v>
      </c>
      <c r="AWE32" s="494">
        <f>AVC32+AVG32+AVK32+AVO32+AVS32+AVW32+AWA32</f>
        <v>0</v>
      </c>
      <c r="AWF32" s="489">
        <f>AVD32+AVH32+AVL32+AVP32+AVT32+AVX32+AWB32</f>
        <v>0</v>
      </c>
      <c r="AWG32" s="670">
        <f>AVE32+AVI32+AVM32+AVQ32+AVU32+AVY32+AWC32</f>
        <v>0</v>
      </c>
      <c r="AWH32" s="663" t="e">
        <f>AWG32/AWE32</f>
        <v>#DIV/0!</v>
      </c>
      <c r="AWI32" s="508">
        <f>'Proy 2022 vs 2019'!IM33*AWL$4</f>
        <v>0</v>
      </c>
      <c r="AWJ32" s="508">
        <f>'Proy 2022 vs 2019'!IN33*AWL$4</f>
        <v>0</v>
      </c>
      <c r="AWK32" s="581"/>
      <c r="AWL32" s="580" t="e">
        <f>AWK32/AWI32</f>
        <v>#DIV/0!</v>
      </c>
      <c r="AWM32" s="508">
        <f>'Proy 2022 vs 2019'!IM33*AWP$4</f>
        <v>0</v>
      </c>
      <c r="AWN32" s="508">
        <f>'Proy 2022 vs 2019'!IN33*AWP$4</f>
        <v>0</v>
      </c>
      <c r="AWO32" s="581"/>
      <c r="AWP32" s="580" t="e">
        <f>AWO32/AWM32</f>
        <v>#DIV/0!</v>
      </c>
      <c r="AWQ32" s="508">
        <f>'Proy 2022 vs 2019'!IM33*AWT$4</f>
        <v>0</v>
      </c>
      <c r="AWR32" s="508">
        <f>'Proy 2022 vs 2019'!IN33*AWT$4</f>
        <v>0</v>
      </c>
      <c r="AWS32" s="581"/>
      <c r="AWT32" s="580" t="e">
        <f>AWS32/AWQ32</f>
        <v>#DIV/0!</v>
      </c>
      <c r="AWU32" s="508">
        <f>'Proy 2022 vs 2019'!IM33*AWX$4</f>
        <v>0</v>
      </c>
      <c r="AWV32" s="508">
        <f>'Proy 2022 vs 2019'!IN33*AWX$4</f>
        <v>0</v>
      </c>
      <c r="AWW32" s="581"/>
      <c r="AWX32" s="580" t="e">
        <f>AWW32/AWU32</f>
        <v>#DIV/0!</v>
      </c>
      <c r="AWY32" s="508">
        <f>'Proy 2022 vs 2019'!IM33*AXB$4</f>
        <v>0</v>
      </c>
      <c r="AWZ32" s="508">
        <f>'Proy 2022 vs 2019'!IN33*AXB$4</f>
        <v>0</v>
      </c>
      <c r="AXA32" s="581"/>
      <c r="AXB32" s="580" t="e">
        <f>AXA32/AWY32</f>
        <v>#DIV/0!</v>
      </c>
      <c r="AXC32" s="508">
        <f>'Proy 2022 vs 2019'!IM33*AXF$4</f>
        <v>0</v>
      </c>
      <c r="AXD32" s="508">
        <f>'Proy 2022 vs 2019'!IN33*AXF$4</f>
        <v>0</v>
      </c>
      <c r="AXE32" s="581"/>
      <c r="AXF32" s="580" t="e">
        <f>AXE32/AXC32</f>
        <v>#DIV/0!</v>
      </c>
      <c r="AXG32" s="508">
        <f>'Proy 2022 vs 2019'!IM33*AXJ$4</f>
        <v>0</v>
      </c>
      <c r="AXH32" s="508">
        <f>'Proy 2022 vs 2019'!IN33*AXJ$4</f>
        <v>0</v>
      </c>
      <c r="AXI32" s="581"/>
      <c r="AXJ32" s="580" t="e">
        <f>AXI32/AXG32</f>
        <v>#DIV/0!</v>
      </c>
      <c r="AXK32" s="494">
        <f>AWI32+AWM32+AWQ32+AWU32+AWY32+AXC32+AXG32</f>
        <v>0</v>
      </c>
      <c r="AXL32" s="489">
        <f>AWJ32+AWN32+AWR32+AWV32+AWZ32+AXD32+AXH32</f>
        <v>0</v>
      </c>
      <c r="AXM32" s="671">
        <f>AWK32+AWO32+AWS32+AWW32+AXA32+AXE32+AXI32</f>
        <v>0</v>
      </c>
      <c r="AXN32" s="663" t="e">
        <f>AXM32/AXK32</f>
        <v>#DIV/0!</v>
      </c>
      <c r="AXO32" s="508">
        <f>'Proy 2022 vs 2019'!IR33*AXR$4</f>
        <v>0</v>
      </c>
      <c r="AXP32" s="508">
        <f>'Proy 2022 vs 2019'!IS33*AXR$4</f>
        <v>0</v>
      </c>
      <c r="AXQ32" s="581"/>
      <c r="AXR32" s="580" t="e">
        <f>AXQ32/AXO32</f>
        <v>#DIV/0!</v>
      </c>
      <c r="AXS32" s="508">
        <f>'Proy 2022 vs 2019'!IR33*AXV$4</f>
        <v>0</v>
      </c>
      <c r="AXT32" s="508">
        <f>'Proy 2022 vs 2019'!IS33*AXV$4</f>
        <v>0</v>
      </c>
      <c r="AXU32" s="581"/>
      <c r="AXV32" s="580" t="e">
        <f>AXU32/AXS32</f>
        <v>#DIV/0!</v>
      </c>
      <c r="AXW32" s="508">
        <f>'Proy 2022 vs 2019'!IR33*AXZ$4</f>
        <v>0</v>
      </c>
      <c r="AXX32" s="508">
        <f>'Proy 2022 vs 2019'!IS33*AXZ$4</f>
        <v>0</v>
      </c>
      <c r="AXY32" s="581"/>
      <c r="AXZ32" s="580" t="e">
        <f>AXY32/AXW32</f>
        <v>#DIV/0!</v>
      </c>
      <c r="AYA32" s="508">
        <f>'Proy 2022 vs 2019'!IR33*AYD$4</f>
        <v>0</v>
      </c>
      <c r="AYB32" s="508">
        <f>'Proy 2022 vs 2019'!IS33*AYD$4</f>
        <v>0</v>
      </c>
      <c r="AYC32" s="581"/>
      <c r="AYD32" s="580" t="e">
        <f>AYC32/AYA32</f>
        <v>#DIV/0!</v>
      </c>
      <c r="AYE32" s="508">
        <f>'Proy 2022 vs 2019'!IR33*AYH$4</f>
        <v>0</v>
      </c>
      <c r="AYF32" s="508">
        <f>'Proy 2022 vs 2019'!IS33*AYH$4</f>
        <v>0</v>
      </c>
      <c r="AYG32" s="581"/>
      <c r="AYH32" s="580" t="e">
        <f>AYG32/AYE32</f>
        <v>#DIV/0!</v>
      </c>
      <c r="AYI32" s="508">
        <f>'Proy 2022 vs 2019'!IR33*AYL$4</f>
        <v>0</v>
      </c>
      <c r="AYJ32" s="508">
        <f>'Proy 2022 vs 2019'!IS33*AYL$4</f>
        <v>0</v>
      </c>
      <c r="AYK32" s="581"/>
      <c r="AYL32" s="580" t="e">
        <f>AYK32/AYI32</f>
        <v>#DIV/0!</v>
      </c>
      <c r="AYM32" s="508">
        <f>'Proy 2022 vs 2019'!IR33*AYP$4</f>
        <v>0</v>
      </c>
      <c r="AYN32" s="508">
        <f>'Proy 2022 vs 2019'!IS33*AYP$4</f>
        <v>0</v>
      </c>
      <c r="AYO32" s="581"/>
      <c r="AYP32" s="580" t="e">
        <f>AYO32/AYM32</f>
        <v>#DIV/0!</v>
      </c>
      <c r="AYQ32" s="494">
        <f>AXO32+AXS32+AXW32+AYA32+AYE32+AYI32+AYM32</f>
        <v>0</v>
      </c>
      <c r="AYR32" s="489">
        <f>AXP32+AXT32+AXX32+AYB32+AYF32+AYJ32+AYN32</f>
        <v>0</v>
      </c>
      <c r="AYS32" s="671">
        <f>AXQ32+AXU32+AXY32+AYC32+AYG32+AYK32+AYO32</f>
        <v>0</v>
      </c>
      <c r="AYT32" s="663" t="e">
        <f>AYS32/AYQ32</f>
        <v>#DIV/0!</v>
      </c>
      <c r="AYU32" s="508">
        <f>'Proy 2022 vs 2019'!IW33*AYX$4</f>
        <v>0</v>
      </c>
      <c r="AYV32" s="508">
        <f>'Proy 2022 vs 2019'!IX33*AYX$4</f>
        <v>0</v>
      </c>
      <c r="AYW32" s="581"/>
      <c r="AYX32" s="580" t="e">
        <f>AYW32/AYU32</f>
        <v>#DIV/0!</v>
      </c>
      <c r="AYY32" s="508">
        <f>'Proy 2022 vs 2019'!IW33*AZB$4</f>
        <v>0</v>
      </c>
      <c r="AYZ32" s="508">
        <f>'Proy 2022 vs 2019'!IX33*AZB$4</f>
        <v>0</v>
      </c>
      <c r="AZA32" s="581"/>
      <c r="AZB32" s="580" t="e">
        <f>AZA32/AYY32</f>
        <v>#DIV/0!</v>
      </c>
      <c r="AZC32" s="508">
        <f>'Proy 2022 vs 2019'!IW33*AZF$4</f>
        <v>0</v>
      </c>
      <c r="AZD32" s="508">
        <f>'Proy 2022 vs 2019'!IX33*AZF$4</f>
        <v>0</v>
      </c>
      <c r="AZE32" s="581"/>
      <c r="AZF32" s="580" t="e">
        <f>AZE32/AZC32</f>
        <v>#DIV/0!</v>
      </c>
      <c r="AZG32" s="508">
        <f>'Proy 2022 vs 2019'!IW33*AZJ$4</f>
        <v>0</v>
      </c>
      <c r="AZH32" s="508">
        <f>'Proy 2022 vs 2019'!IX33*AZJ$4</f>
        <v>0</v>
      </c>
      <c r="AZI32" s="581"/>
      <c r="AZJ32" s="580" t="e">
        <f>AZI32/AZG32</f>
        <v>#DIV/0!</v>
      </c>
      <c r="AZK32" s="508">
        <f>'Proy 2022 vs 2019'!IW33*AZN$4</f>
        <v>0</v>
      </c>
      <c r="AZL32" s="508">
        <f>'Proy 2022 vs 2019'!IX33*AZN$4</f>
        <v>0</v>
      </c>
      <c r="AZM32" s="581"/>
      <c r="AZN32" s="580" t="e">
        <f>AZM32/AZK32</f>
        <v>#DIV/0!</v>
      </c>
      <c r="AZO32" s="508">
        <f>'Proy 2022 vs 2019'!IW33*AZR$4</f>
        <v>0</v>
      </c>
      <c r="AZP32" s="508">
        <f>'Proy 2022 vs 2019'!IX33*AZR$4</f>
        <v>0</v>
      </c>
      <c r="AZQ32" s="581"/>
      <c r="AZR32" s="580" t="e">
        <f>AZQ32/AZO32</f>
        <v>#DIV/0!</v>
      </c>
      <c r="AZS32" s="508">
        <f>'Proy 2022 vs 2019'!IW33*AZV$4</f>
        <v>0</v>
      </c>
      <c r="AZT32" s="508">
        <f>'Proy 2022 vs 2019'!IX33*AZV$4</f>
        <v>0</v>
      </c>
      <c r="AZU32" s="581"/>
      <c r="AZV32" s="580" t="e">
        <f>AZU32/AZS32</f>
        <v>#DIV/0!</v>
      </c>
      <c r="AZW32" s="494">
        <f>AYU32+AYY32+AZC32+AZG32+AZK32+AZO32+AZS32</f>
        <v>0</v>
      </c>
      <c r="AZX32" s="489">
        <f>AYV32+AYZ32+AZD32+AZH32+AZL32+AZP32+AZT32</f>
        <v>0</v>
      </c>
      <c r="AZY32" s="662">
        <f>AYW32+AZA32+AZE32+AZI32+AZM32+AZQ32+AZU32</f>
        <v>0</v>
      </c>
      <c r="AZZ32" s="663" t="e">
        <f>AZY32/AZW32</f>
        <v>#DIV/0!</v>
      </c>
      <c r="BAA32" s="508">
        <f>'Proy 2022 vs 2019'!JG33*BAD$4</f>
        <v>0</v>
      </c>
      <c r="BAB32" s="508">
        <f>'Proy 2022 vs 2019'!JH33*BAD$4</f>
        <v>0</v>
      </c>
      <c r="BAC32" s="614"/>
      <c r="BAD32" s="580" t="e">
        <f>BAC32/BAA32</f>
        <v>#DIV/0!</v>
      </c>
      <c r="BAE32" s="508">
        <f>'Proy 2022 vs 2019'!JG33*BAH$4</f>
        <v>0</v>
      </c>
      <c r="BAF32" s="508">
        <f>'Proy 2022 vs 2019'!JH33*BAH$4</f>
        <v>0</v>
      </c>
      <c r="BAG32" s="581"/>
      <c r="BAH32" s="580" t="e">
        <f>BAG32/BAE32</f>
        <v>#DIV/0!</v>
      </c>
      <c r="BAI32" s="508">
        <f>'Proy 2022 vs 2019'!JG33*BAL$4</f>
        <v>0</v>
      </c>
      <c r="BAJ32" s="508">
        <f>'Proy 2022 vs 2019'!JH33*BAL$4</f>
        <v>0</v>
      </c>
      <c r="BAK32" s="581"/>
      <c r="BAL32" s="580" t="e">
        <f>BAK32/BAI32</f>
        <v>#DIV/0!</v>
      </c>
      <c r="BAM32" s="508">
        <f>'Proy 2022 vs 2019'!JG33*BAP$4</f>
        <v>0</v>
      </c>
      <c r="BAN32" s="508">
        <f>'Proy 2022 vs 2019'!JH33*BAP$4</f>
        <v>0</v>
      </c>
      <c r="BAO32" s="581"/>
      <c r="BAP32" s="580" t="e">
        <f>BAO32/BAM32</f>
        <v>#DIV/0!</v>
      </c>
      <c r="BAQ32" s="508">
        <f>'Proy 2022 vs 2019'!JG33*BAT$4</f>
        <v>0</v>
      </c>
      <c r="BAR32" s="508">
        <f>'Proy 2022 vs 2019'!JH33*BAT$4</f>
        <v>0</v>
      </c>
      <c r="BAS32" s="581"/>
      <c r="BAT32" s="580" t="e">
        <f>BAS32/BAQ32</f>
        <v>#DIV/0!</v>
      </c>
      <c r="BAU32" s="508">
        <f>'Proy 2022 vs 2019'!JG33*BAX$4</f>
        <v>0</v>
      </c>
      <c r="BAV32" s="508">
        <f>'Proy 2022 vs 2019'!JH33*BAX$4</f>
        <v>0</v>
      </c>
      <c r="BAW32" s="581"/>
      <c r="BAX32" s="580" t="e">
        <f>BAW32/BAU32</f>
        <v>#DIV/0!</v>
      </c>
      <c r="BAY32" s="508">
        <f>'Proy 2022 vs 2019'!JG33*BBB$4</f>
        <v>0</v>
      </c>
      <c r="BAZ32" s="508">
        <f>'Proy 2022 vs 2019'!JH33*BBB$4</f>
        <v>0</v>
      </c>
      <c r="BBA32" s="581"/>
      <c r="BBB32" s="580" t="e">
        <f>BBA32/BAY32</f>
        <v>#DIV/0!</v>
      </c>
      <c r="BBC32" s="494">
        <f>BAA32+BAE32+BAI32+BAM32+BAQ32+BAU32+BAY32</f>
        <v>0</v>
      </c>
      <c r="BBD32" s="489">
        <f>BAB32+BAF32+BAJ32+BAN32+BAR32+BAV32+BAZ32</f>
        <v>0</v>
      </c>
      <c r="BBE32" s="637">
        <f>BAC32+BAG32+BAK32+BAO32+BAS32+BAW32+BBA32</f>
        <v>0</v>
      </c>
      <c r="BBF32" s="639" t="e">
        <f>BBE32/BBC32</f>
        <v>#DIV/0!</v>
      </c>
      <c r="BBG32" s="508">
        <f>'Proy 2022 vs 2019'!JL33*BBJ$4</f>
        <v>0</v>
      </c>
      <c r="BBH32" s="508">
        <f>'Proy 2022 vs 2019'!JM33*BBJ$4</f>
        <v>0</v>
      </c>
      <c r="BBI32" s="581"/>
      <c r="BBJ32" s="580" t="e">
        <f>BBI32/BBG32</f>
        <v>#DIV/0!</v>
      </c>
      <c r="BBK32" s="508">
        <f>'Proy 2022 vs 2019'!JL33*BBN$4</f>
        <v>0</v>
      </c>
      <c r="BBL32" s="508">
        <f>'Proy 2022 vs 2019'!JM33*BBN$4</f>
        <v>0</v>
      </c>
      <c r="BBM32" s="581"/>
      <c r="BBN32" s="580" t="e">
        <f>BBM32/BBK32</f>
        <v>#DIV/0!</v>
      </c>
      <c r="BBO32" s="508">
        <f>'Proy 2022 vs 2019'!JL33*BBR$4</f>
        <v>0</v>
      </c>
      <c r="BBP32" s="508">
        <f>'Proy 2022 vs 2019'!JM33*BBR$4</f>
        <v>0</v>
      </c>
      <c r="BBQ32" s="581"/>
      <c r="BBR32" s="580" t="e">
        <f>BBQ32/BBO32</f>
        <v>#DIV/0!</v>
      </c>
      <c r="BBS32" s="508">
        <f>'Proy 2022 vs 2019'!JL33*BBV$4</f>
        <v>0</v>
      </c>
      <c r="BBT32" s="508">
        <f>'Proy 2022 vs 2019'!JM33*BBV$4</f>
        <v>0</v>
      </c>
      <c r="BBU32" s="581"/>
      <c r="BBV32" s="580" t="e">
        <f>BBU32/BBS32</f>
        <v>#DIV/0!</v>
      </c>
      <c r="BBW32" s="508">
        <f>'Proy 2022 vs 2019'!JL33*BBZ$4</f>
        <v>0</v>
      </c>
      <c r="BBX32" s="508">
        <f>'Proy 2022 vs 2019'!JM33*BBZ$4</f>
        <v>0</v>
      </c>
      <c r="BBY32" s="581"/>
      <c r="BBZ32" s="580" t="e">
        <f>BBY32/BBW32</f>
        <v>#DIV/0!</v>
      </c>
      <c r="BCA32" s="508">
        <f>'Proy 2022 vs 2019'!JL33*BCD$4</f>
        <v>0</v>
      </c>
      <c r="BCB32" s="508">
        <f>'Proy 2022 vs 2019'!JM33*BCD$4</f>
        <v>0</v>
      </c>
      <c r="BCC32" s="581"/>
      <c r="BCD32" s="580" t="e">
        <f>BCC32/BCA32</f>
        <v>#DIV/0!</v>
      </c>
      <c r="BCE32" s="508">
        <f>'Proy 2022 vs 2019'!JL33*BCH$4</f>
        <v>0</v>
      </c>
      <c r="BCF32" s="508">
        <f>'Proy 2022 vs 2019'!JM33*BCH$4</f>
        <v>0</v>
      </c>
      <c r="BCG32" s="581"/>
      <c r="BCH32" s="580" t="e">
        <f>BCG32/BCE32</f>
        <v>#DIV/0!</v>
      </c>
      <c r="BCI32" s="494">
        <f>BBG32+BBK32+BBO32+BBS32+BBW32+BCA32+BCE32</f>
        <v>0</v>
      </c>
      <c r="BCJ32" s="489">
        <f>BBH32+BBL32+BBP32+BBT32+BBX32+BCB32+BCF32</f>
        <v>0</v>
      </c>
      <c r="BCK32" s="643">
        <f>BBI32+BBM32+BBQ32+BBU32+BBY32+BCC32+BCG32</f>
        <v>0</v>
      </c>
      <c r="BCL32" s="639" t="e">
        <f>BCK32/BCI32</f>
        <v>#DIV/0!</v>
      </c>
      <c r="BCM32" s="508">
        <f>'Proy 2022 vs 2019'!JQ33*BCP$4</f>
        <v>0</v>
      </c>
      <c r="BCN32" s="508">
        <f>'Proy 2022 vs 2019'!JR33*BCP$4</f>
        <v>0</v>
      </c>
      <c r="BCO32" s="581"/>
      <c r="BCP32" s="580" t="e">
        <f>BCO32/BCM32</f>
        <v>#DIV/0!</v>
      </c>
      <c r="BCQ32" s="508">
        <f>'Proy 2022 vs 2019'!JQ33*BCT$4</f>
        <v>0</v>
      </c>
      <c r="BCR32" s="508">
        <f>'Proy 2022 vs 2019'!JR33*BCT$4</f>
        <v>0</v>
      </c>
      <c r="BCS32" s="581"/>
      <c r="BCT32" s="580" t="e">
        <f>BCS32/BCQ32</f>
        <v>#DIV/0!</v>
      </c>
      <c r="BCU32" s="508">
        <f>'Proy 2022 vs 2019'!JQ33*BCX$4</f>
        <v>0</v>
      </c>
      <c r="BCV32" s="508">
        <f>'Proy 2022 vs 2019'!JR33*BCX$4</f>
        <v>0</v>
      </c>
      <c r="BCW32" s="581"/>
      <c r="BCX32" s="580" t="e">
        <f>BCW32/BCU32</f>
        <v>#DIV/0!</v>
      </c>
      <c r="BCY32" s="508">
        <f>'Proy 2022 vs 2019'!JQ33*BDB$4</f>
        <v>0</v>
      </c>
      <c r="BCZ32" s="508">
        <f>'Proy 2022 vs 2019'!JR33*BDB$4</f>
        <v>0</v>
      </c>
      <c r="BDA32" s="581"/>
      <c r="BDB32" s="580" t="e">
        <f>BDA32/BCY32</f>
        <v>#DIV/0!</v>
      </c>
      <c r="BDC32" s="508">
        <f>'Proy 2022 vs 2019'!JQ33*BDF$4</f>
        <v>0</v>
      </c>
      <c r="BDD32" s="508">
        <f>'Proy 2022 vs 2019'!JR33*BDF$4</f>
        <v>0</v>
      </c>
      <c r="BDE32" s="581"/>
      <c r="BDF32" s="580" t="e">
        <f>BDE32/BDC32</f>
        <v>#DIV/0!</v>
      </c>
      <c r="BDG32" s="508">
        <f>'Proy 2022 vs 2019'!JQ33*BDJ$4</f>
        <v>0</v>
      </c>
      <c r="BDH32" s="508">
        <f>'Proy 2022 vs 2019'!JR33*BDJ$4</f>
        <v>0</v>
      </c>
      <c r="BDI32" s="581"/>
      <c r="BDJ32" s="580" t="e">
        <f>BDI32/BDG32</f>
        <v>#DIV/0!</v>
      </c>
      <c r="BDK32" s="508">
        <f>'Proy 2022 vs 2019'!JQ33*BDN$4</f>
        <v>0</v>
      </c>
      <c r="BDL32" s="508">
        <f>'Proy 2022 vs 2019'!JR33*BDN$4</f>
        <v>0</v>
      </c>
      <c r="BDM32" s="581"/>
      <c r="BDN32" s="580" t="e">
        <f>BDM32/BDK32</f>
        <v>#DIV/0!</v>
      </c>
      <c r="BDO32" s="494">
        <f>BCM32+BCQ32+BCU32+BCY32+BDC32+BDG32+BDK32</f>
        <v>0</v>
      </c>
      <c r="BDP32" s="489">
        <f>BCN32+BCR32+BCV32+BCZ32+BDD32+BDH32+BDL32</f>
        <v>0</v>
      </c>
      <c r="BDQ32" s="643">
        <f>BCO32+BCS32+BCW32+BDA32+BDE32+BDI32+BDM32</f>
        <v>0</v>
      </c>
      <c r="BDR32" s="639" t="e">
        <f>BDQ32/BDO32</f>
        <v>#DIV/0!</v>
      </c>
      <c r="BDS32" s="508">
        <f>'Proy 2022 vs 2019'!JV33*BDV$4</f>
        <v>0</v>
      </c>
      <c r="BDT32" s="508">
        <f>'Proy 2022 vs 2019'!JW33*BDV$4</f>
        <v>0</v>
      </c>
      <c r="BDU32" s="581"/>
      <c r="BDV32" s="580" t="e">
        <f>BDU32/BDS32</f>
        <v>#DIV/0!</v>
      </c>
      <c r="BDW32" s="508">
        <f>'Proy 2022 vs 2019'!JV33*BDZ$4</f>
        <v>0</v>
      </c>
      <c r="BDX32" s="508">
        <f>'Proy 2022 vs 2019'!JW33*BDZ$4</f>
        <v>0</v>
      </c>
      <c r="BDY32" s="581"/>
      <c r="BDZ32" s="580" t="e">
        <f>BDY32/BDW32</f>
        <v>#DIV/0!</v>
      </c>
      <c r="BEA32" s="508">
        <f>'Proy 2022 vs 2019'!JV33*BED$4</f>
        <v>0</v>
      </c>
      <c r="BEB32" s="508">
        <f>'Proy 2022 vs 2019'!JW33*BED$4</f>
        <v>0</v>
      </c>
      <c r="BEC32" s="581"/>
      <c r="BED32" s="580" t="e">
        <f>BEC32/BEA32</f>
        <v>#DIV/0!</v>
      </c>
      <c r="BEE32" s="508">
        <v>14513.990400000001</v>
      </c>
      <c r="BEF32" s="508">
        <f>'Proy 2022 vs 2019'!JW33*BEH$4</f>
        <v>0</v>
      </c>
      <c r="BEG32" s="581"/>
      <c r="BEH32" s="580">
        <f>BEG32/BEE32</f>
        <v>0</v>
      </c>
      <c r="BEI32" s="508">
        <f>'Proy 2022 vs 2019'!JV33*BEL$4</f>
        <v>0</v>
      </c>
      <c r="BEJ32" s="508">
        <f>'Proy 2022 vs 2019'!JW33*BEL$4</f>
        <v>0</v>
      </c>
      <c r="BEK32" s="581"/>
      <c r="BEL32" s="580" t="e">
        <f>BEK32/BEI32</f>
        <v>#DIV/0!</v>
      </c>
      <c r="BEM32" s="508">
        <f>'Proy 2022 vs 2019'!JV33*BEP$4</f>
        <v>0</v>
      </c>
      <c r="BEN32" s="508">
        <f>'Proy 2022 vs 2019'!JW33*BEP$4</f>
        <v>0</v>
      </c>
      <c r="BEO32" s="581"/>
      <c r="BEP32" s="580" t="e">
        <f>BEO32/BEM32</f>
        <v>#DIV/0!</v>
      </c>
      <c r="BEQ32" s="508">
        <f>'Proy 2022 vs 2019'!JV33*BET$4</f>
        <v>0</v>
      </c>
      <c r="BER32" s="508">
        <f>'Proy 2022 vs 2019'!JW33*BET$4</f>
        <v>0</v>
      </c>
      <c r="BES32" s="581"/>
      <c r="BET32" s="580" t="e">
        <f>BES32/BEQ32</f>
        <v>#DIV/0!</v>
      </c>
      <c r="BEU32" s="494">
        <f>BDS32+BDW32+BEA32+BEE32+BEI32+BEM32+BEQ32</f>
        <v>14513.990400000001</v>
      </c>
      <c r="BEV32" s="489">
        <f>BDT32+BDX32+BEB32+BEF32+BEJ32+BEN32+BER32</f>
        <v>0</v>
      </c>
      <c r="BEW32" s="648">
        <f>BDU32+BDY32+BEC32+BEG32+BEK32+BEO32+BES32</f>
        <v>0</v>
      </c>
      <c r="BEX32" s="639">
        <f>BEW32/BEU32</f>
        <v>0</v>
      </c>
      <c r="BEY32" s="508">
        <f>'Proy 2022 vs 2019'!KF33*BFB$4</f>
        <v>0</v>
      </c>
      <c r="BEZ32" s="508">
        <f>'Proy 2022 vs 2019'!KG33*BFB$4</f>
        <v>0</v>
      </c>
      <c r="BFA32" s="614"/>
      <c r="BFB32" s="580" t="e">
        <f>BFA32/BEY32</f>
        <v>#DIV/0!</v>
      </c>
      <c r="BFC32" s="508">
        <f>'Proy 2022 vs 2019'!KF33*BFF$4</f>
        <v>0</v>
      </c>
      <c r="BFD32" s="508">
        <f>'Proy 2022 vs 2019'!KG33*BFF$4</f>
        <v>0</v>
      </c>
      <c r="BFE32" s="614"/>
      <c r="BFF32" s="580" t="e">
        <f>BFE32/BFC32</f>
        <v>#DIV/0!</v>
      </c>
      <c r="BFG32" s="508">
        <f>'Proy 2022 vs 2019'!KF33*BFJ$4</f>
        <v>0</v>
      </c>
      <c r="BFH32" s="508">
        <f>'Proy 2022 vs 2019'!KG33*BFJ$4</f>
        <v>0</v>
      </c>
      <c r="BFI32" s="614"/>
      <c r="BFJ32" s="580" t="e">
        <f>BFI32/BFG32</f>
        <v>#DIV/0!</v>
      </c>
      <c r="BFK32" s="508">
        <f>'Proy 2022 vs 2019'!KF33*BFN$4</f>
        <v>0</v>
      </c>
      <c r="BFL32" s="508">
        <f>'Proy 2022 vs 2019'!KG33*BFN$4</f>
        <v>0</v>
      </c>
      <c r="BFM32" s="614"/>
      <c r="BFN32" s="580" t="e">
        <f>BFM32/BFK32</f>
        <v>#DIV/0!</v>
      </c>
      <c r="BFO32" s="508">
        <f>'Proy 2022 vs 2019'!KF33*BFR$4</f>
        <v>0</v>
      </c>
      <c r="BFP32" s="508">
        <f>'Proy 2022 vs 2019'!KG33*BFR$4</f>
        <v>0</v>
      </c>
      <c r="BFQ32" s="614"/>
      <c r="BFR32" s="580" t="e">
        <f>BFQ32/BFO32</f>
        <v>#DIV/0!</v>
      </c>
      <c r="BFS32" s="508">
        <f>'Proy 2022 vs 2019'!KF33*BFV$4</f>
        <v>0</v>
      </c>
      <c r="BFT32" s="508">
        <f>'Proy 2022 vs 2019'!KG33*BFV$4</f>
        <v>0</v>
      </c>
      <c r="BFU32" s="614"/>
      <c r="BFV32" s="580" t="e">
        <f>BFU32/BFS32</f>
        <v>#DIV/0!</v>
      </c>
      <c r="BFW32" s="508">
        <f>'Proy 2022 vs 2019'!KF33*BFZ$4</f>
        <v>0</v>
      </c>
      <c r="BFX32" s="508">
        <f>'Proy 2022 vs 2019'!KG33*BFZ$4</f>
        <v>0</v>
      </c>
      <c r="BFY32" s="614"/>
      <c r="BFZ32" s="580" t="e">
        <f>BFY32/BFW32</f>
        <v>#DIV/0!</v>
      </c>
      <c r="BGA32" s="494">
        <f>BEY32+BFC32+BFG32+BFK32+BFO32+BFS32+BFW32</f>
        <v>0</v>
      </c>
      <c r="BGB32" s="489">
        <f>BEZ32+BFD32+BFH32+BFL32+BFP32+BFT32+BFX32</f>
        <v>0</v>
      </c>
      <c r="BGC32" s="607">
        <f>BFA32+BFE32+BFI32+BFM32+BFQ32+BFU32+BFY32</f>
        <v>0</v>
      </c>
      <c r="BGD32" s="590" t="e">
        <f>BGC32/BGA32</f>
        <v>#DIV/0!</v>
      </c>
      <c r="BGE32" s="508">
        <f>'Proy 2022 vs 2019'!KK33*BGH$4</f>
        <v>0</v>
      </c>
      <c r="BGF32" s="508">
        <f>'Proy 2022 vs 2019'!KL33*BGH$4</f>
        <v>0</v>
      </c>
      <c r="BGG32" s="581"/>
      <c r="BGH32" s="580" t="e">
        <f>BGG32/BGE32</f>
        <v>#DIV/0!</v>
      </c>
      <c r="BGI32" s="508">
        <f>'Proy 2022 vs 2019'!KK33*BGL$4</f>
        <v>0</v>
      </c>
      <c r="BGJ32" s="508">
        <f>'Proy 2022 vs 2019'!KL33*BGL$4</f>
        <v>0</v>
      </c>
      <c r="BGK32" s="581"/>
      <c r="BGL32" s="580" t="e">
        <f>BGK32/BGI32</f>
        <v>#DIV/0!</v>
      </c>
      <c r="BGM32" s="508">
        <f>'Proy 2022 vs 2019'!KK33*BGP$4</f>
        <v>0</v>
      </c>
      <c r="BGN32" s="508">
        <f>'Proy 2022 vs 2019'!KL33*BGP$4</f>
        <v>0</v>
      </c>
      <c r="BGO32" s="581"/>
      <c r="BGP32" s="580" t="e">
        <f>BGO32/BGM32</f>
        <v>#DIV/0!</v>
      </c>
      <c r="BGQ32" s="508">
        <f>'Proy 2022 vs 2019'!KK33*BGT$4</f>
        <v>0</v>
      </c>
      <c r="BGR32" s="508">
        <f>'Proy 2022 vs 2019'!KL33*BGT$4</f>
        <v>0</v>
      </c>
      <c r="BGS32" s="581"/>
      <c r="BGT32" s="580" t="e">
        <f>BGS32/BGQ32</f>
        <v>#DIV/0!</v>
      </c>
      <c r="BGU32" s="508">
        <f>'Proy 2022 vs 2019'!KK33*BGX$4</f>
        <v>0</v>
      </c>
      <c r="BGV32" s="508">
        <f>'Proy 2022 vs 2019'!KL33*BGX$4</f>
        <v>0</v>
      </c>
      <c r="BGW32" s="581"/>
      <c r="BGX32" s="580" t="e">
        <f>BGW32/BGU32</f>
        <v>#DIV/0!</v>
      </c>
      <c r="BGY32" s="508">
        <f>'Proy 2022 vs 2019'!KK33*BHB$4</f>
        <v>0</v>
      </c>
      <c r="BGZ32" s="508">
        <f>'Proy 2022 vs 2019'!KL33*BHB$4</f>
        <v>0</v>
      </c>
      <c r="BHA32" s="581"/>
      <c r="BHB32" s="580" t="e">
        <f>BHA32/BGY32</f>
        <v>#DIV/0!</v>
      </c>
      <c r="BHC32" s="508">
        <f>'Proy 2022 vs 2019'!KK33*BHF$4</f>
        <v>0</v>
      </c>
      <c r="BHD32" s="508">
        <f>'Proy 2022 vs 2019'!KL33*BHF$4</f>
        <v>0</v>
      </c>
      <c r="BHE32" s="581"/>
      <c r="BHF32" s="580" t="e">
        <f>BHE32/BHC32</f>
        <v>#DIV/0!</v>
      </c>
      <c r="BHG32" s="494">
        <f>BGE32+BGI32+BGM32+BGQ32+BGU32+BGY32+BHC32</f>
        <v>0</v>
      </c>
      <c r="BHH32" s="489">
        <f>BGF32+BGJ32+BGN32+BGR32+BGV32+BGZ32+BHD32</f>
        <v>0</v>
      </c>
      <c r="BHI32" s="608">
        <f>BGG32+BGK32+BGO32+BGS32+BGW32+BHA32+BHE32</f>
        <v>0</v>
      </c>
      <c r="BHJ32" s="590" t="e">
        <f>BHI32/BHG32</f>
        <v>#DIV/0!</v>
      </c>
      <c r="BHK32" s="508">
        <f>'Proy 2022 vs 2019'!KP33*BHN$4</f>
        <v>0</v>
      </c>
      <c r="BHL32" s="508">
        <f>'Proy 2022 vs 2019'!KQ33*BHN$4</f>
        <v>0</v>
      </c>
      <c r="BHM32" s="581"/>
      <c r="BHN32" s="580" t="e">
        <f>BHM32/BHK32</f>
        <v>#DIV/0!</v>
      </c>
      <c r="BHO32" s="508">
        <f>'Proy 2022 vs 2019'!KP33*BHR$4</f>
        <v>0</v>
      </c>
      <c r="BHP32" s="508">
        <f>'Proy 2022 vs 2019'!KQ33*BHR$4</f>
        <v>0</v>
      </c>
      <c r="BHQ32" s="581"/>
      <c r="BHR32" s="580" t="e">
        <f>BHQ32/BHO32</f>
        <v>#DIV/0!</v>
      </c>
      <c r="BHS32" s="508">
        <f>'Proy 2022 vs 2019'!KP33*BHV$4</f>
        <v>0</v>
      </c>
      <c r="BHT32" s="508">
        <f>'Proy 2022 vs 2019'!KQ33*BHV$4</f>
        <v>0</v>
      </c>
      <c r="BHU32" s="581"/>
      <c r="BHV32" s="580" t="e">
        <f>BHU32/BHS32</f>
        <v>#DIV/0!</v>
      </c>
      <c r="BHW32" s="508">
        <f>'Proy 2022 vs 2019'!KP33*BHZ$4</f>
        <v>0</v>
      </c>
      <c r="BHX32" s="508">
        <f>'Proy 2022 vs 2019'!KQ33*BHZ$4</f>
        <v>0</v>
      </c>
      <c r="BHY32" s="581"/>
      <c r="BHZ32" s="580" t="e">
        <f>BHY32/BHW32</f>
        <v>#DIV/0!</v>
      </c>
      <c r="BIA32" s="508">
        <f>'Proy 2022 vs 2019'!KP33*BID$4</f>
        <v>0</v>
      </c>
      <c r="BIB32" s="508">
        <f>'Proy 2022 vs 2019'!KQ33*BID$4</f>
        <v>0</v>
      </c>
      <c r="BIC32" s="581"/>
      <c r="BID32" s="580" t="e">
        <f>BIC32/BIA32</f>
        <v>#DIV/0!</v>
      </c>
      <c r="BIE32" s="508">
        <f>'Proy 2022 vs 2019'!KP33*BIH$4</f>
        <v>0</v>
      </c>
      <c r="BIF32" s="508">
        <f>'Proy 2022 vs 2019'!KQ33*BIH$4</f>
        <v>0</v>
      </c>
      <c r="BIG32" s="581"/>
      <c r="BIH32" s="580" t="e">
        <f>BIG32/BIE32</f>
        <v>#DIV/0!</v>
      </c>
      <c r="BII32" s="508">
        <f>'Proy 2022 vs 2019'!KP33*BIL$4</f>
        <v>0</v>
      </c>
      <c r="BIJ32" s="508">
        <f>'Proy 2022 vs 2019'!KQ33*BIL$4</f>
        <v>0</v>
      </c>
      <c r="BIK32" s="581"/>
      <c r="BIL32" s="580" t="e">
        <f>BIK32/BII32</f>
        <v>#DIV/0!</v>
      </c>
      <c r="BIM32" s="494">
        <f>BHK32+BHO32+BHS32+BHW32+BIA32+BIE32+BII32</f>
        <v>0</v>
      </c>
      <c r="BIN32" s="489">
        <f>BHL32+BHP32+BHT32+BHX32+BIB32+BIF32+BIJ32</f>
        <v>0</v>
      </c>
      <c r="BIO32" s="608">
        <f>BHM32+BHQ32+BHU32+BHY32+BIC32+BIG32+BIK32</f>
        <v>0</v>
      </c>
      <c r="BIP32" s="590" t="e">
        <f>BIO32/BIM32</f>
        <v>#DIV/0!</v>
      </c>
      <c r="BIQ32" s="508">
        <f>'Proy 2022 vs 2019'!KU33*BIT$4</f>
        <v>0</v>
      </c>
      <c r="BIR32" s="508">
        <f>'Proy 2022 vs 2019'!KV33*BIT$4</f>
        <v>0</v>
      </c>
      <c r="BIS32" s="581"/>
      <c r="BIT32" s="580" t="e">
        <f>BIS32/BIQ32</f>
        <v>#DIV/0!</v>
      </c>
      <c r="BIU32" s="508">
        <f>'Proy 2022 vs 2019'!KU33*BIX$4</f>
        <v>0</v>
      </c>
      <c r="BIV32" s="508">
        <f>'Proy 2022 vs 2019'!KV33*BIX$4</f>
        <v>0</v>
      </c>
      <c r="BIW32" s="581"/>
      <c r="BIX32" s="580" t="e">
        <f>BIW32/BIU32</f>
        <v>#DIV/0!</v>
      </c>
      <c r="BIY32" s="508">
        <f>'Proy 2022 vs 2019'!KU33*BJB$4</f>
        <v>0</v>
      </c>
      <c r="BIZ32" s="508">
        <f>'Proy 2022 vs 2019'!KV33*BJB$4</f>
        <v>0</v>
      </c>
      <c r="BJA32" s="581"/>
      <c r="BJB32" s="580" t="e">
        <f>BJA32/BIY32</f>
        <v>#DIV/0!</v>
      </c>
      <c r="BJC32" s="508">
        <f>'Proy 2022 vs 2019'!KU33*BJF$4</f>
        <v>0</v>
      </c>
      <c r="BJD32" s="508">
        <f>'Proy 2022 vs 2019'!KV33*BJF$4</f>
        <v>0</v>
      </c>
      <c r="BJE32" s="581"/>
      <c r="BJF32" s="580" t="e">
        <f>BJE32/BJC32</f>
        <v>#DIV/0!</v>
      </c>
      <c r="BJG32" s="508">
        <f>'Proy 2022 vs 2019'!KU33*BJJ$4</f>
        <v>0</v>
      </c>
      <c r="BJH32" s="508">
        <f>'Proy 2022 vs 2019'!KV33*BJJ$4</f>
        <v>0</v>
      </c>
      <c r="BJI32" s="581"/>
      <c r="BJJ32" s="580" t="e">
        <f>BJI32/BJG32</f>
        <v>#DIV/0!</v>
      </c>
      <c r="BJK32" s="508">
        <f>'Proy 2022 vs 2019'!KU33*BJN$4</f>
        <v>0</v>
      </c>
      <c r="BJL32" s="508">
        <f>'Proy 2022 vs 2019'!KV33*BJN$4</f>
        <v>0</v>
      </c>
      <c r="BJM32" s="581"/>
      <c r="BJN32" s="580" t="e">
        <f>BJM32/BJK32</f>
        <v>#DIV/0!</v>
      </c>
      <c r="BJO32" s="508">
        <f>'Proy 2022 vs 2019'!KU33*BJR$4</f>
        <v>0</v>
      </c>
      <c r="BJP32" s="508">
        <f>'Proy 2022 vs 2019'!KV33*BJR$4</f>
        <v>0</v>
      </c>
      <c r="BJQ32" s="581"/>
      <c r="BJR32" s="580" t="e">
        <f>BJQ32/BJO32</f>
        <v>#DIV/0!</v>
      </c>
      <c r="BJS32" s="494">
        <f>BIQ32+BIU32+BIY32+BJC32+BJG32+BJK32+BJO32</f>
        <v>0</v>
      </c>
      <c r="BJT32" s="489">
        <f>BIR32+BIV32+BIZ32+BJD32+BJH32+BJL32+BJP32</f>
        <v>0</v>
      </c>
      <c r="BJU32" s="589">
        <f>BIS32+BIW32+BJA32+BJE32+BJI32+BJM32+BJQ32</f>
        <v>0</v>
      </c>
      <c r="BJV32" s="590" t="e">
        <f>BJU32/BJS32</f>
        <v>#DIV/0!</v>
      </c>
      <c r="BJW32" s="508">
        <f>'Proy 2022 vs 2019'!KZ33*BJZ$4</f>
        <v>0</v>
      </c>
      <c r="BJX32" s="508">
        <f>'Proy 2022 vs 2019'!LA33*BJZ$4</f>
        <v>0</v>
      </c>
      <c r="BJY32" s="581"/>
      <c r="BJZ32" s="580" t="e">
        <f>BJY32/BJW32</f>
        <v>#DIV/0!</v>
      </c>
      <c r="BKA32" s="508">
        <f>'Proy 2022 vs 2019'!KZ33*BKD$4</f>
        <v>0</v>
      </c>
      <c r="BKB32" s="508">
        <f>'Proy 2022 vs 2019'!LA33*BKD$4</f>
        <v>0</v>
      </c>
      <c r="BKC32" s="581"/>
      <c r="BKD32" s="580" t="e">
        <f>BKC32/BKA32</f>
        <v>#DIV/0!</v>
      </c>
      <c r="BKE32" s="508">
        <f>'Proy 2022 vs 2019'!KZ33*BKH$4</f>
        <v>0</v>
      </c>
      <c r="BKF32" s="508">
        <f>'Proy 2022 vs 2019'!LA33*BKH$4</f>
        <v>0</v>
      </c>
      <c r="BKG32" s="581"/>
      <c r="BKH32" s="580" t="e">
        <f>BKG32/BKE32</f>
        <v>#DIV/0!</v>
      </c>
      <c r="BKI32" s="508">
        <f>'Proy 2022 vs 2019'!KZ33*BKL$4</f>
        <v>0</v>
      </c>
      <c r="BKJ32" s="508">
        <f>'Proy 2022 vs 2019'!LA33*BKL$4</f>
        <v>0</v>
      </c>
      <c r="BKK32" s="581"/>
      <c r="BKL32" s="580" t="e">
        <f>BKK32/BKI32</f>
        <v>#DIV/0!</v>
      </c>
      <c r="BKM32" s="508">
        <f>'Proy 2022 vs 2019'!KZ33*BKP$4</f>
        <v>0</v>
      </c>
      <c r="BKN32" s="508">
        <f>'Proy 2022 vs 2019'!LA33*BKP$4</f>
        <v>0</v>
      </c>
      <c r="BKO32" s="581"/>
      <c r="BKP32" s="580" t="e">
        <f>BKO32/BKM32</f>
        <v>#DIV/0!</v>
      </c>
      <c r="BKQ32" s="508">
        <f>'Proy 2022 vs 2019'!KZ33*BKT$4</f>
        <v>0</v>
      </c>
      <c r="BKR32" s="508">
        <f>'Proy 2022 vs 2019'!LA33*BKT$4</f>
        <v>0</v>
      </c>
      <c r="BKS32" s="581"/>
      <c r="BKT32" s="580" t="e">
        <f>BKS32/BKQ32</f>
        <v>#DIV/0!</v>
      </c>
      <c r="BKU32" s="508">
        <f>'Proy 2022 vs 2019'!KZ33*BKX$4</f>
        <v>0</v>
      </c>
      <c r="BKV32" s="508">
        <f>'Proy 2022 vs 2019'!LA33*BKX$4</f>
        <v>0</v>
      </c>
      <c r="BKW32" s="581"/>
      <c r="BKX32" s="580" t="e">
        <f>BKW32/BKU32</f>
        <v>#DIV/0!</v>
      </c>
      <c r="BKY32" s="494">
        <f>BJW32+BKA32+BKE32+BKI32+BKM32+BKQ32+BKU32</f>
        <v>0</v>
      </c>
      <c r="BKZ32" s="489">
        <f>BJX32+BKB32+BKF32+BKJ32+BKN32+BKR32+BKV32</f>
        <v>0</v>
      </c>
      <c r="BLA32" s="589">
        <f>BJY32+BKC32+BKG32+BKK32+BKO32+BKS32+BKW32</f>
        <v>0</v>
      </c>
      <c r="BLB32" s="590" t="e">
        <f>BLA32/BKY32</f>
        <v>#DIV/0!</v>
      </c>
    </row>
    <row r="33" spans="2:1666">
      <c r="B33" s="708" t="s">
        <v>37</v>
      </c>
      <c r="C33" s="497"/>
      <c r="D33" s="508">
        <f>'Proy 2022 vs 2019'!D34*$F$4</f>
        <v>5567.2852559999992</v>
      </c>
      <c r="E33" s="615"/>
      <c r="F33" s="583"/>
      <c r="G33" s="497"/>
      <c r="H33" s="508">
        <f>'Proy 2022 vs 2019'!D34*$J$4</f>
        <v>5567.2852559999992</v>
      </c>
      <c r="I33" s="615"/>
      <c r="J33" s="583"/>
      <c r="K33" s="497"/>
      <c r="L33" s="508">
        <f>'Proy 2022 vs 2019'!D34*N$4</f>
        <v>5567.2852559999992</v>
      </c>
      <c r="M33" s="615"/>
      <c r="N33" s="583"/>
      <c r="O33" s="497"/>
      <c r="P33" s="508">
        <f>'Proy 2022 vs 2019'!D34*$R$4</f>
        <v>5567.2852559999992</v>
      </c>
      <c r="Q33" s="615"/>
      <c r="R33" s="583"/>
      <c r="S33" s="497"/>
      <c r="T33" s="508">
        <f>'Proy 2022 vs 2019'!D34*V$4</f>
        <v>6495.1661319999994</v>
      </c>
      <c r="U33" s="615"/>
      <c r="V33" s="583"/>
      <c r="W33" s="497"/>
      <c r="X33" s="508">
        <f>'Proy 2022 vs 2019'!D34*Z$4</f>
        <v>7423.0470079999986</v>
      </c>
      <c r="Y33" s="615"/>
      <c r="Z33" s="583"/>
      <c r="AA33" s="497"/>
      <c r="AB33" s="508">
        <f>'Proy 2022 vs 2019'!D34*AD$4</f>
        <v>10206.689635999999</v>
      </c>
      <c r="AC33" s="615"/>
      <c r="AD33" s="583"/>
      <c r="AE33" s="500"/>
      <c r="AF33" s="497">
        <f>D33+H33+L33+P33+T33+X33+AB33</f>
        <v>46394.043799999999</v>
      </c>
      <c r="AG33" s="607">
        <f>E33+I33+M33+Q33+U33+Y33+AC33</f>
        <v>0</v>
      </c>
      <c r="AH33" s="596"/>
      <c r="AI33" s="497"/>
      <c r="AJ33" s="526">
        <f>'Proy 2022 vs 2019'!I34*AL$4</f>
        <v>5564.8507199999995</v>
      </c>
      <c r="AK33" s="582"/>
      <c r="AL33" s="583"/>
      <c r="AM33" s="497"/>
      <c r="AN33" s="508">
        <f>'Proy 2022 vs 2019'!I34*AP$4</f>
        <v>5564.8507199999995</v>
      </c>
      <c r="AO33" s="582"/>
      <c r="AP33" s="583"/>
      <c r="AQ33" s="497"/>
      <c r="AR33" s="508">
        <f>'Proy 2022 vs 2019'!I34*AT$4</f>
        <v>5564.8507199999995</v>
      </c>
      <c r="AS33" s="582"/>
      <c r="AT33" s="583"/>
      <c r="AU33" s="497"/>
      <c r="AV33" s="508">
        <f>'Proy 2022 vs 2019'!I34*AX$4</f>
        <v>5564.8507199999995</v>
      </c>
      <c r="AW33" s="582"/>
      <c r="AX33" s="583"/>
      <c r="AY33" s="497"/>
      <c r="AZ33" s="508">
        <f>'Proy 2022 vs 2019'!I34*BB$4</f>
        <v>6492.3258399999995</v>
      </c>
      <c r="BA33" s="582"/>
      <c r="BB33" s="583"/>
      <c r="BC33" s="497"/>
      <c r="BD33" s="508">
        <f>'Proy 2022 vs 2019'!I34*BF$4</f>
        <v>7419.8009599999996</v>
      </c>
      <c r="BE33" s="582"/>
      <c r="BF33" s="583"/>
      <c r="BG33" s="497"/>
      <c r="BH33" s="508">
        <f>'Proy 2022 vs 2019'!I34*BJ$4</f>
        <v>10202.226319999998</v>
      </c>
      <c r="BI33" s="582"/>
      <c r="BJ33" s="583"/>
      <c r="BK33" s="500"/>
      <c r="BL33" s="497">
        <f>AJ33+AN33+AR33+AV33+AZ33+BD33+BH33</f>
        <v>46373.755999999994</v>
      </c>
      <c r="BM33" s="611">
        <f>AK33+AO33+AS33+AW33+BA33+BE33+BI33</f>
        <v>0</v>
      </c>
      <c r="BN33" s="596"/>
      <c r="BO33" s="508"/>
      <c r="BP33" s="508">
        <f>'Proy 2022 vs 2019'!N34*BR$4</f>
        <v>5477.8956179999996</v>
      </c>
      <c r="BQ33" s="582"/>
      <c r="BR33" s="583"/>
      <c r="BS33" s="497"/>
      <c r="BT33" s="508">
        <f>'Proy 2022 vs 2019'!N34*BV$4</f>
        <v>5477.8956179999996</v>
      </c>
      <c r="BU33" s="582"/>
      <c r="BV33" s="583"/>
      <c r="BW33" s="497"/>
      <c r="BX33" s="508">
        <f>'Proy 2022 vs 2019'!N34*BZ$4</f>
        <v>5477.8956179999996</v>
      </c>
      <c r="BY33" s="582"/>
      <c r="BZ33" s="583"/>
      <c r="CA33" s="497"/>
      <c r="CB33" s="508">
        <f>'Proy 2022 vs 2019'!N34*CD$4</f>
        <v>5477.8956179999996</v>
      </c>
      <c r="CC33" s="582"/>
      <c r="CD33" s="583"/>
      <c r="CE33" s="497"/>
      <c r="CF33" s="508">
        <f>'Proy 2022 vs 2019'!N34*CH$4</f>
        <v>6390.8782209999999</v>
      </c>
      <c r="CG33" s="582"/>
      <c r="CH33" s="583"/>
      <c r="CI33" s="497"/>
      <c r="CJ33" s="508">
        <f>'Proy 2022 vs 2019'!N34*CL$4</f>
        <v>7303.8608239999994</v>
      </c>
      <c r="CK33" s="582"/>
      <c r="CL33" s="583"/>
      <c r="CM33" s="497"/>
      <c r="CN33" s="508">
        <f>'Proy 2022 vs 2019'!N34*CP$4</f>
        <v>10042.808632999999</v>
      </c>
      <c r="CO33" s="582"/>
      <c r="CP33" s="583"/>
      <c r="CQ33" s="500"/>
      <c r="CR33" s="497">
        <f>BP33+BT33+BX33+CB33+CF33+CJ33+CN33</f>
        <v>45649.130149999997</v>
      </c>
      <c r="CS33" s="611">
        <f>BQ33+BU33+BY33+CC33+CG33+CK33+CO33</f>
        <v>0</v>
      </c>
      <c r="CT33" s="596"/>
      <c r="CU33" s="497"/>
      <c r="CV33" s="508">
        <f>'Proy 2022 vs 2019'!S34*CX$4</f>
        <v>4992.5043168000002</v>
      </c>
      <c r="CW33" s="582"/>
      <c r="CX33" s="583"/>
      <c r="CY33" s="497"/>
      <c r="CZ33" s="508">
        <f>'Proy 2022 vs 2019'!S34*DB$4</f>
        <v>4992.5043168000002</v>
      </c>
      <c r="DA33" s="582"/>
      <c r="DB33" s="583"/>
      <c r="DC33" s="497"/>
      <c r="DD33" s="508">
        <f>'Proy 2022 vs 2019'!S34*DF$4</f>
        <v>4992.5043168000002</v>
      </c>
      <c r="DE33" s="582"/>
      <c r="DF33" s="583"/>
      <c r="DG33" s="497"/>
      <c r="DH33" s="508">
        <f>'Proy 2022 vs 2019'!S34*DJ$4</f>
        <v>4992.5043168000002</v>
      </c>
      <c r="DI33" s="582"/>
      <c r="DJ33" s="583"/>
      <c r="DK33" s="497"/>
      <c r="DL33" s="508">
        <f>'Proy 2022 vs 2019'!S34*DN$4</f>
        <v>5824.588369600001</v>
      </c>
      <c r="DM33" s="582"/>
      <c r="DN33" s="583"/>
      <c r="DO33" s="497"/>
      <c r="DP33" s="508">
        <f>'Proy 2022 vs 2019'!S34*DR$4</f>
        <v>6656.6724224000009</v>
      </c>
      <c r="DQ33" s="582"/>
      <c r="DR33" s="583"/>
      <c r="DS33" s="497"/>
      <c r="DT33" s="508">
        <f>'Proy 2022 vs 2019'!S34*DV$4</f>
        <v>9152.9245808000014</v>
      </c>
      <c r="DU33" s="582"/>
      <c r="DV33" s="583"/>
      <c r="DW33" s="500"/>
      <c r="DX33" s="489">
        <f>CV33+CZ33+DD33+DH33+DL33+DP33+DT33</f>
        <v>41604.202640000003</v>
      </c>
      <c r="DY33" s="595">
        <f>CW33+DA33+DE33+DI33+DM33+DQ33+DU33</f>
        <v>0</v>
      </c>
      <c r="DZ33" s="596"/>
      <c r="EA33" s="497"/>
      <c r="EB33" s="508">
        <f>'Proy 2022 vs 2019'!AC34*ED$4</f>
        <v>4668.8445803999994</v>
      </c>
      <c r="EC33" s="615"/>
      <c r="ED33" s="583"/>
      <c r="EE33" s="497"/>
      <c r="EF33" s="508">
        <f>'Proy 2022 vs 2019'!AC34*EH$4</f>
        <v>4668.8445803999994</v>
      </c>
      <c r="EG33" s="582"/>
      <c r="EH33" s="583"/>
      <c r="EI33" s="497"/>
      <c r="EJ33" s="508">
        <f>'Proy 2022 vs 2019'!AC34*EL$4</f>
        <v>4668.8445803999994</v>
      </c>
      <c r="EK33" s="582"/>
      <c r="EL33" s="583"/>
      <c r="EM33" s="497"/>
      <c r="EN33" s="508">
        <f>'Proy 2022 vs 2019'!AC34*EP$4</f>
        <v>4668.8445803999994</v>
      </c>
      <c r="EO33" s="582"/>
      <c r="EP33" s="583"/>
      <c r="EQ33" s="497"/>
      <c r="ER33" s="508">
        <f>'Proy 2022 vs 2019'!AC34*ET$4</f>
        <v>5446.9853438000009</v>
      </c>
      <c r="ES33" s="582"/>
      <c r="ET33" s="583"/>
      <c r="EU33" s="497"/>
      <c r="EV33" s="508">
        <f>'Proy 2022 vs 2019'!AC34*EX$4</f>
        <v>6225.1261071999998</v>
      </c>
      <c r="EW33" s="582"/>
      <c r="EX33" s="583"/>
      <c r="EY33" s="497"/>
      <c r="EZ33" s="508">
        <f>'Proy 2022 vs 2019'!AC34*FB$4</f>
        <v>8559.5483973999999</v>
      </c>
      <c r="FA33" s="582"/>
      <c r="FB33" s="583"/>
      <c r="FC33" s="500"/>
      <c r="FD33" s="497">
        <f>EB33+EF33+EJ33+EN33+ER33+EV33+EZ33</f>
        <v>38907.03817</v>
      </c>
      <c r="FE33" s="670">
        <f>EC33+EG33+EK33+EO33+ES33+EW33+FA33</f>
        <v>0</v>
      </c>
      <c r="FF33" s="669"/>
      <c r="FG33" s="497"/>
      <c r="FH33" s="508">
        <f>'Proy 2022 vs 2019'!AH34*FJ$4</f>
        <v>5683.0893599999999</v>
      </c>
      <c r="FI33" s="582"/>
      <c r="FJ33" s="583"/>
      <c r="FK33" s="497"/>
      <c r="FL33" s="508">
        <f>'Proy 2022 vs 2019'!AH34*FN$4</f>
        <v>5683.0893599999999</v>
      </c>
      <c r="FM33" s="582"/>
      <c r="FN33" s="583"/>
      <c r="FO33" s="497"/>
      <c r="FP33" s="508">
        <f>'Proy 2022 vs 2019'!AH34*FR$4</f>
        <v>5683.0893599999999</v>
      </c>
      <c r="FQ33" s="582"/>
      <c r="FR33" s="583"/>
      <c r="FS33" s="497"/>
      <c r="FT33" s="508">
        <f>'Proy 2022 vs 2019'!AH34*FV$4</f>
        <v>5683.0893599999999</v>
      </c>
      <c r="FU33" s="582"/>
      <c r="FV33" s="583"/>
      <c r="FW33" s="497"/>
      <c r="FX33" s="508">
        <f>'Proy 2022 vs 2019'!AH34*FZ$4</f>
        <v>6630.2709200000008</v>
      </c>
      <c r="FY33" s="582"/>
      <c r="FZ33" s="583"/>
      <c r="GA33" s="497"/>
      <c r="GB33" s="508">
        <f>'Proy 2022 vs 2019'!AH34*GD$4</f>
        <v>7577.4524799999999</v>
      </c>
      <c r="GC33" s="582"/>
      <c r="GD33" s="583"/>
      <c r="GE33" s="497"/>
      <c r="GF33" s="508">
        <f>'Proy 2022 vs 2019'!AH34*GH$4</f>
        <v>10418.997160000001</v>
      </c>
      <c r="GG33" s="582"/>
      <c r="GH33" s="583"/>
      <c r="GI33" s="500"/>
      <c r="GJ33" s="497">
        <f>FH33+FL33+FP33+FT33+FX33+GB33+GF33</f>
        <v>47359.078000000001</v>
      </c>
      <c r="GK33" s="674">
        <f>FI33+FM33+FQ33+FU33+FY33+GC33+GG33</f>
        <v>0</v>
      </c>
      <c r="GL33" s="669"/>
      <c r="GM33" s="508"/>
      <c r="GN33" s="508">
        <f>'Proy 2022 vs 2019'!AM34*GP$4</f>
        <v>4804.7276160000001</v>
      </c>
      <c r="GO33" s="582"/>
      <c r="GP33" s="583"/>
      <c r="GQ33" s="497"/>
      <c r="GR33" s="508">
        <f>'Proy 2022 vs 2019'!AM34*GT$4</f>
        <v>4804.7276160000001</v>
      </c>
      <c r="GS33" s="582"/>
      <c r="GT33" s="583"/>
      <c r="GU33" s="497"/>
      <c r="GV33" s="508">
        <f>'Proy 2022 vs 2019'!AM34*GX$4</f>
        <v>4804.7276160000001</v>
      </c>
      <c r="GW33" s="582"/>
      <c r="GX33" s="583"/>
      <c r="GY33" s="497"/>
      <c r="GZ33" s="508">
        <f>'Proy 2022 vs 2019'!AM34*HB$4</f>
        <v>4804.7276160000001</v>
      </c>
      <c r="HA33" s="582"/>
      <c r="HB33" s="583"/>
      <c r="HC33" s="497"/>
      <c r="HD33" s="508">
        <f>'Proy 2022 vs 2019'!AM34*HF$4</f>
        <v>5605.5155520000008</v>
      </c>
      <c r="HE33" s="582"/>
      <c r="HF33" s="583"/>
      <c r="HG33" s="497"/>
      <c r="HH33" s="508">
        <f>'Proy 2022 vs 2019'!AM34*HJ$4</f>
        <v>6406.3034880000005</v>
      </c>
      <c r="HI33" s="582"/>
      <c r="HJ33" s="583"/>
      <c r="HK33" s="497"/>
      <c r="HL33" s="508">
        <f>'Proy 2022 vs 2019'!AM34*HN$4</f>
        <v>8808.6672960000014</v>
      </c>
      <c r="HM33" s="582"/>
      <c r="HN33" s="583"/>
      <c r="HO33" s="500"/>
      <c r="HP33" s="497">
        <f>GN33+GR33+GV33+GZ33+HD33+HH33+HL33</f>
        <v>40039.396800000002</v>
      </c>
      <c r="HQ33" s="674">
        <f>GO33+GS33+GW33+HA33+HE33+HI33+HM33</f>
        <v>0</v>
      </c>
      <c r="HR33" s="669"/>
      <c r="HS33" s="497"/>
      <c r="HT33" s="508">
        <f>'Proy 2022 vs 2019'!AM34*HV$4</f>
        <v>4804.7276160000001</v>
      </c>
      <c r="HU33" s="582"/>
      <c r="HV33" s="583"/>
      <c r="HW33" s="497"/>
      <c r="HX33" s="508">
        <f>'Proy 2022 vs 2019'!AM34*HZ$4</f>
        <v>4804.7276160000001</v>
      </c>
      <c r="HY33" s="582"/>
      <c r="HZ33" s="583"/>
      <c r="IA33" s="497"/>
      <c r="IB33" s="508">
        <f>'Proy 2022 vs 2019'!AM34*ID$4</f>
        <v>4804.7276160000001</v>
      </c>
      <c r="IC33" s="582"/>
      <c r="ID33" s="583"/>
      <c r="IE33" s="497"/>
      <c r="IF33" s="508">
        <f>'Proy 2022 vs 2019'!AM34*IH$4</f>
        <v>4804.7276160000001</v>
      </c>
      <c r="IG33" s="582"/>
      <c r="IH33" s="583"/>
      <c r="II33" s="497"/>
      <c r="IJ33" s="508">
        <f>'Proy 2022 vs 2019'!AM34*IL$4</f>
        <v>5605.5155520000008</v>
      </c>
      <c r="IK33" s="582"/>
      <c r="IL33" s="583"/>
      <c r="IM33" s="497"/>
      <c r="IN33" s="508">
        <f>'Proy 2022 vs 2019'!AM34*IP$4</f>
        <v>6406.3034880000005</v>
      </c>
      <c r="IO33" s="582"/>
      <c r="IP33" s="583"/>
      <c r="IQ33" s="497"/>
      <c r="IR33" s="508">
        <f>'Proy 2022 vs 2019'!AM34*IT$4</f>
        <v>8808.6672960000014</v>
      </c>
      <c r="IS33" s="582"/>
      <c r="IT33" s="583"/>
      <c r="IU33" s="500"/>
      <c r="IV33" s="489">
        <f>HT33+HX33+IB33+IF33+IJ33+IN33+IR33</f>
        <v>40039.396800000002</v>
      </c>
      <c r="IW33" s="668">
        <f>HU33+HY33+IC33+IG33+IK33+IO33+IS33</f>
        <v>0</v>
      </c>
      <c r="IX33" s="669"/>
      <c r="IY33" s="497"/>
      <c r="IZ33" s="508">
        <f>'Proy 2022 vs 2019'!BB34*JB$4</f>
        <v>6962.7523679999995</v>
      </c>
      <c r="JA33" s="615"/>
      <c r="JB33" s="583"/>
      <c r="JC33" s="497"/>
      <c r="JD33" s="508">
        <f>'Proy 2022 vs 2019'!BB34*JF$4</f>
        <v>6962.7523679999995</v>
      </c>
      <c r="JE33" s="615"/>
      <c r="JF33" s="583"/>
      <c r="JG33" s="497"/>
      <c r="JH33" s="508">
        <f>'Proy 2022 vs 2019'!BB34*JJ$4</f>
        <v>6962.7523679999995</v>
      </c>
      <c r="JI33" s="615"/>
      <c r="JJ33" s="583"/>
      <c r="JK33" s="497"/>
      <c r="JL33" s="508">
        <f>'Proy 2022 vs 2019'!BB34*JN$4</f>
        <v>6962.7523679999995</v>
      </c>
      <c r="JM33" s="615"/>
      <c r="JN33" s="583"/>
      <c r="JO33" s="497"/>
      <c r="JP33" s="508">
        <f>'Proy 2022 vs 2019'!BB34*JR$4</f>
        <v>8123.2110960000009</v>
      </c>
      <c r="JQ33" s="615"/>
      <c r="JR33" s="583"/>
      <c r="JS33" s="497"/>
      <c r="JT33" s="508">
        <f>'Proy 2022 vs 2019'!BB34*JV$4</f>
        <v>9283.6698240000005</v>
      </c>
      <c r="JU33" s="615"/>
      <c r="JV33" s="583"/>
      <c r="JW33" s="497"/>
      <c r="JX33" s="508">
        <f>'Proy 2022 vs 2019'!BB34*JZ$4</f>
        <v>12765.046007999999</v>
      </c>
      <c r="JY33" s="615"/>
      <c r="JZ33" s="583"/>
      <c r="KA33" s="500"/>
      <c r="KB33" s="497">
        <f>IZ33+JD33+JH33+JL33+JP33+JT33+JX33</f>
        <v>58022.936399999999</v>
      </c>
      <c r="KC33" s="607">
        <f>JA33+JE33+JI33+JM33+JQ33+JU33+JY33</f>
        <v>0</v>
      </c>
      <c r="KD33" s="596"/>
      <c r="KE33" s="497"/>
      <c r="KF33" s="508">
        <f>'Proy 2022 vs 2019'!BG34*KH$4</f>
        <v>7981.2452015999997</v>
      </c>
      <c r="KG33" s="582"/>
      <c r="KH33" s="583"/>
      <c r="KI33" s="497"/>
      <c r="KJ33" s="508">
        <f>'Proy 2022 vs 2019'!BG34*KL$4</f>
        <v>7981.2452015999997</v>
      </c>
      <c r="KK33" s="582"/>
      <c r="KL33" s="583"/>
      <c r="KM33" s="497"/>
      <c r="KN33" s="508">
        <f>'Proy 2022 vs 2019'!BG34*KP$4</f>
        <v>7981.2452015999997</v>
      </c>
      <c r="KO33" s="582"/>
      <c r="KP33" s="583"/>
      <c r="KQ33" s="497"/>
      <c r="KR33" s="508">
        <f>'Proy 2022 vs 2019'!BG34*KT$4</f>
        <v>7981.2452015999997</v>
      </c>
      <c r="KS33" s="582"/>
      <c r="KT33" s="583"/>
      <c r="KU33" s="497"/>
      <c r="KV33" s="508">
        <f>'Proy 2022 vs 2019'!BG34*KX$4</f>
        <v>9311.4527352000005</v>
      </c>
      <c r="KW33" s="582"/>
      <c r="KX33" s="583"/>
      <c r="KY33" s="497"/>
      <c r="KZ33" s="508">
        <f>'Proy 2022 vs 2019'!BG34*LB$4</f>
        <v>10641.6602688</v>
      </c>
      <c r="LA33" s="582"/>
      <c r="LB33" s="583"/>
      <c r="LC33" s="497"/>
      <c r="LD33" s="508">
        <f>'Proy 2022 vs 2019'!BG34*LF$4</f>
        <v>14632.2828696</v>
      </c>
      <c r="LE33" s="582"/>
      <c r="LF33" s="583"/>
      <c r="LG33" s="500"/>
      <c r="LH33" s="497">
        <f>KF33+KJ33+KN33+KR33+KV33+KZ33+LD33</f>
        <v>66510.376679999987</v>
      </c>
      <c r="LI33" s="611">
        <f>KG33+KK33+KO33+KS33+KW33+LA33+LE33</f>
        <v>0</v>
      </c>
      <c r="LJ33" s="596"/>
      <c r="LK33" s="508"/>
      <c r="LL33" s="508">
        <f>'Proy 2022 vs 2019'!BL34*LN$4</f>
        <v>8361.445449599998</v>
      </c>
      <c r="LM33" s="582"/>
      <c r="LN33" s="583"/>
      <c r="LO33" s="497"/>
      <c r="LP33" s="508">
        <f>'Proy 2022 vs 2019'!BL34*LR$4</f>
        <v>8361.445449599998</v>
      </c>
      <c r="LQ33" s="582"/>
      <c r="LR33" s="583"/>
      <c r="LS33" s="497"/>
      <c r="LT33" s="508">
        <f>'Proy 2022 vs 2019'!BL34*LV$4</f>
        <v>8361.445449599998</v>
      </c>
      <c r="LU33" s="582"/>
      <c r="LV33" s="583"/>
      <c r="LW33" s="497"/>
      <c r="LX33" s="508">
        <f>'Proy 2022 vs 2019'!BL34*LZ$4</f>
        <v>8361.445449599998</v>
      </c>
      <c r="LY33" s="582"/>
      <c r="LZ33" s="583"/>
      <c r="MA33" s="497"/>
      <c r="MB33" s="508">
        <f>'Proy 2022 vs 2019'!BL34*MD$4</f>
        <v>9755.0196911999992</v>
      </c>
      <c r="MC33" s="582"/>
      <c r="MD33" s="583"/>
      <c r="ME33" s="497"/>
      <c r="MF33" s="508">
        <f>'Proy 2022 vs 2019'!BL34*MH$4</f>
        <v>11148.593932799997</v>
      </c>
      <c r="MG33" s="582"/>
      <c r="MH33" s="583"/>
      <c r="MI33" s="497"/>
      <c r="MJ33" s="508">
        <f>'Proy 2022 vs 2019'!BL34*ML$4</f>
        <v>15329.316657599997</v>
      </c>
      <c r="MK33" s="582"/>
      <c r="ML33" s="583"/>
      <c r="MM33" s="500"/>
      <c r="MN33" s="497">
        <f>LL33+LP33+LT33+LX33+MB33+MF33+MJ33</f>
        <v>69678.712079999983</v>
      </c>
      <c r="MO33" s="611">
        <f>LM33+LQ33+LU33+LY33+MC33+MG33+MK33</f>
        <v>0</v>
      </c>
      <c r="MP33" s="596"/>
      <c r="MQ33" s="497"/>
      <c r="MR33" s="508">
        <f>'Proy 2022 vs 2019'!BQ34*MT$4</f>
        <v>7930.6948799999991</v>
      </c>
      <c r="MS33" s="582"/>
      <c r="MT33" s="583"/>
      <c r="MU33" s="497"/>
      <c r="MV33" s="508">
        <f>'Proy 2022 vs 2019'!BQ34*MX$4</f>
        <v>7930.6948799999991</v>
      </c>
      <c r="MW33" s="582"/>
      <c r="MX33" s="583"/>
      <c r="MY33" s="497"/>
      <c r="MZ33" s="508">
        <f>'Proy 2022 vs 2019'!BQ34*NB$4</f>
        <v>7930.6948799999991</v>
      </c>
      <c r="NA33" s="582"/>
      <c r="NB33" s="583"/>
      <c r="NC33" s="497"/>
      <c r="ND33" s="508">
        <f>'Proy 2022 vs 2019'!BQ34*NF$4</f>
        <v>7930.6948799999991</v>
      </c>
      <c r="NE33" s="582"/>
      <c r="NF33" s="583"/>
      <c r="NG33" s="497"/>
      <c r="NH33" s="508">
        <f>'Proy 2022 vs 2019'!BQ34*NJ$4</f>
        <v>9252.4773600000008</v>
      </c>
      <c r="NI33" s="582"/>
      <c r="NJ33" s="583"/>
      <c r="NK33" s="497"/>
      <c r="NL33" s="508">
        <f>'Proy 2022 vs 2019'!BQ34*NN$4</f>
        <v>10574.259839999999</v>
      </c>
      <c r="NM33" s="582"/>
      <c r="NN33" s="583"/>
      <c r="NO33" s="497"/>
      <c r="NP33" s="508">
        <f>'Proy 2022 vs 2019'!BQ34*NR$4</f>
        <v>14539.607279999998</v>
      </c>
      <c r="NQ33" s="582"/>
      <c r="NR33" s="583"/>
      <c r="NS33" s="500"/>
      <c r="NT33" s="489">
        <f>MR33+MV33+MZ33+ND33+NH33+NL33+NP33</f>
        <v>66089.123999999996</v>
      </c>
      <c r="NU33" s="595">
        <f>MS33+MW33+NA33+NE33+NI33+NM33+NQ33</f>
        <v>0</v>
      </c>
      <c r="NV33" s="596"/>
      <c r="NW33" s="497"/>
      <c r="NX33" s="508">
        <f>'Proy 2022 vs 2019'!BV34*NZ$4</f>
        <v>8892.1850400000003</v>
      </c>
      <c r="NY33" s="582"/>
      <c r="NZ33" s="583"/>
      <c r="OA33" s="497"/>
      <c r="OB33" s="508">
        <f>'Proy 2022 vs 2019'!BV34*OD$4</f>
        <v>8892.1850400000003</v>
      </c>
      <c r="OC33" s="582"/>
      <c r="OD33" s="583"/>
      <c r="OE33" s="497"/>
      <c r="OF33" s="508">
        <f>'Proy 2022 vs 2019'!BV34*OH$4</f>
        <v>8892.1850400000003</v>
      </c>
      <c r="OG33" s="582"/>
      <c r="OH33" s="583"/>
      <c r="OI33" s="497"/>
      <c r="OJ33" s="508">
        <f>'Proy 2022 vs 2019'!BV34*OL$4</f>
        <v>8892.1850400000003</v>
      </c>
      <c r="OK33" s="582"/>
      <c r="OL33" s="583"/>
      <c r="OM33" s="497"/>
      <c r="ON33" s="508">
        <f>'Proy 2022 vs 2019'!BV34*OP$4</f>
        <v>10374.215880000002</v>
      </c>
      <c r="OO33" s="582"/>
      <c r="OP33" s="583"/>
      <c r="OQ33" s="497"/>
      <c r="OR33" s="508">
        <f>'Proy 2022 vs 2019'!BV34*OT$4</f>
        <v>11856.246720000001</v>
      </c>
      <c r="OS33" s="582"/>
      <c r="OT33" s="583"/>
      <c r="OU33" s="497"/>
      <c r="OV33" s="508">
        <f>'Proy 2022 vs 2019'!BV34*OX$4</f>
        <v>16302.339240000001</v>
      </c>
      <c r="OW33" s="582"/>
      <c r="OX33" s="583"/>
      <c r="OY33" s="500"/>
      <c r="OZ33" s="497">
        <f>NX33+OB33+OF33+OJ33+ON33+OR33+OV33</f>
        <v>74101.542000000016</v>
      </c>
      <c r="PA33" s="595">
        <f>NY33+OC33+OG33+OK33+OO33+OS33+OW33</f>
        <v>0</v>
      </c>
      <c r="PB33" s="596"/>
      <c r="PC33" s="497"/>
      <c r="PD33" s="508">
        <f>'Proy 2022 vs 2019'!CF34*PF$4</f>
        <v>7022.3964299999998</v>
      </c>
      <c r="PE33" s="615"/>
      <c r="PF33" s="583"/>
      <c r="PG33" s="497"/>
      <c r="PH33" s="508">
        <f>'Proy 2022 vs 2019'!CF34*PJ$4</f>
        <v>7022.3964299999998</v>
      </c>
      <c r="PI33" s="582"/>
      <c r="PJ33" s="583"/>
      <c r="PK33" s="497"/>
      <c r="PL33" s="508">
        <f>'Proy 2022 vs 2019'!CF34*PN$4</f>
        <v>7022.3964299999998</v>
      </c>
      <c r="PM33" s="582"/>
      <c r="PN33" s="583"/>
      <c r="PO33" s="497"/>
      <c r="PP33" s="508">
        <f>'Proy 2022 vs 2019'!CF34*PR$4</f>
        <v>7022.3964299999998</v>
      </c>
      <c r="PQ33" s="582"/>
      <c r="PR33" s="583"/>
      <c r="PS33" s="497"/>
      <c r="PT33" s="508">
        <f>'Proy 2022 vs 2019'!CF34*PV$4</f>
        <v>8192.7958350000008</v>
      </c>
      <c r="PU33" s="582"/>
      <c r="PV33" s="583"/>
      <c r="PW33" s="497"/>
      <c r="PX33" s="508">
        <f>'Proy 2022 vs 2019'!CF34*PZ$4</f>
        <v>9363.1952399999991</v>
      </c>
      <c r="PY33" s="582"/>
      <c r="PZ33" s="583"/>
      <c r="QA33" s="497"/>
      <c r="QB33" s="508">
        <f>'Proy 2022 vs 2019'!CF34*QD$4</f>
        <v>12874.393454999999</v>
      </c>
      <c r="QC33" s="582"/>
      <c r="QD33" s="583"/>
      <c r="QE33" s="500"/>
      <c r="QF33" s="497">
        <f>PD33+PH33+PL33+PP33+PT33+PX33+QB33</f>
        <v>58519.970249999998</v>
      </c>
      <c r="QG33" s="670">
        <f>PE33+PI33+PM33+PQ33+PU33+PY33+QC33</f>
        <v>0</v>
      </c>
      <c r="QH33" s="669"/>
      <c r="QI33" s="497"/>
      <c r="QJ33" s="508">
        <f>'Proy 2022 vs 2019'!CK34*QL$4</f>
        <v>6626.8660499999996</v>
      </c>
      <c r="QK33" s="582"/>
      <c r="QL33" s="583"/>
      <c r="QM33" s="497"/>
      <c r="QN33" s="508">
        <f>'Proy 2022 vs 2019'!CK34*QP$4</f>
        <v>6626.8660499999996</v>
      </c>
      <c r="QO33" s="582"/>
      <c r="QP33" s="583"/>
      <c r="QQ33" s="497"/>
      <c r="QR33" s="508">
        <f>'Proy 2022 vs 2019'!CK34*QT$4</f>
        <v>6626.8660499999996</v>
      </c>
      <c r="QS33" s="582"/>
      <c r="QT33" s="583"/>
      <c r="QU33" s="497"/>
      <c r="QV33" s="508">
        <f>'Proy 2022 vs 2019'!CK34*QX$4</f>
        <v>6626.8660499999996</v>
      </c>
      <c r="QW33" s="582"/>
      <c r="QX33" s="583"/>
      <c r="QY33" s="497"/>
      <c r="QZ33" s="508">
        <f>'Proy 2022 vs 2019'!CK34*RB$4</f>
        <v>7731.3437250000006</v>
      </c>
      <c r="RA33" s="582"/>
      <c r="RB33" s="583"/>
      <c r="RC33" s="497"/>
      <c r="RD33" s="508">
        <f>'Proy 2022 vs 2019'!CK34*RF$4</f>
        <v>8835.8214000000007</v>
      </c>
      <c r="RE33" s="582"/>
      <c r="RF33" s="583"/>
      <c r="RG33" s="497"/>
      <c r="RH33" s="508">
        <f>'Proy 2022 vs 2019'!CK34*RJ$4</f>
        <v>12149.254425000001</v>
      </c>
      <c r="RI33" s="582"/>
      <c r="RJ33" s="583"/>
      <c r="RK33" s="500"/>
      <c r="RL33" s="497">
        <f>QJ33+QN33+QR33+QV33+QZ33+RD33+RH33</f>
        <v>55223.883750000001</v>
      </c>
      <c r="RM33" s="674">
        <f>QK33+QO33+QS33+QW33+RA33+RE33+RI33</f>
        <v>0</v>
      </c>
      <c r="RN33" s="669"/>
      <c r="RO33" s="508"/>
      <c r="RP33" s="508">
        <f>'Proy 2022 vs 2019'!CP34*RR$4</f>
        <v>5733.6728399999984</v>
      </c>
      <c r="RQ33" s="582"/>
      <c r="RR33" s="583"/>
      <c r="RS33" s="497"/>
      <c r="RT33" s="508">
        <f>'Proy 2022 vs 2019'!CP34*RV$4</f>
        <v>5733.6728399999984</v>
      </c>
      <c r="RU33" s="582"/>
      <c r="RV33" s="583"/>
      <c r="RW33" s="497"/>
      <c r="RX33" s="508">
        <f>'Proy 2022 vs 2019'!CP34*RZ$4</f>
        <v>5733.6728399999984</v>
      </c>
      <c r="RY33" s="582"/>
      <c r="RZ33" s="583"/>
      <c r="SA33" s="497"/>
      <c r="SB33" s="508">
        <f>'Proy 2022 vs 2019'!CP34*SD$4</f>
        <v>5733.6728399999984</v>
      </c>
      <c r="SC33" s="582"/>
      <c r="SD33" s="583"/>
      <c r="SE33" s="497"/>
      <c r="SF33" s="508">
        <f>'Proy 2022 vs 2019'!CP34*SH$4</f>
        <v>6689.2849799999995</v>
      </c>
      <c r="SG33" s="582"/>
      <c r="SH33" s="583"/>
      <c r="SI33" s="497"/>
      <c r="SJ33" s="508">
        <f>'Proy 2022 vs 2019'!CP34*SL$4</f>
        <v>7644.8971199999987</v>
      </c>
      <c r="SK33" s="582"/>
      <c r="SL33" s="583"/>
      <c r="SM33" s="497"/>
      <c r="SN33" s="508">
        <f>'Proy 2022 vs 2019'!CP34*SP$4</f>
        <v>10511.733539999997</v>
      </c>
      <c r="SO33" s="582"/>
      <c r="SP33" s="583"/>
      <c r="SQ33" s="500"/>
      <c r="SR33" s="497">
        <f>RP33+RT33+RX33+SB33+SF33+SJ33+SN33</f>
        <v>47780.606999999989</v>
      </c>
      <c r="SS33" s="674">
        <f>RQ33+RU33+RY33+SC33+SG33+SK33+SO33</f>
        <v>0</v>
      </c>
      <c r="ST33" s="669"/>
      <c r="SU33" s="497"/>
      <c r="SV33" s="508">
        <f>'Proy 2022 vs 2019'!CU34*SX$4</f>
        <v>7520.8556699999999</v>
      </c>
      <c r="SW33" s="582"/>
      <c r="SX33" s="583"/>
      <c r="SY33" s="497"/>
      <c r="SZ33" s="508">
        <f>'Proy 2022 vs 2019'!CU34*TB$4</f>
        <v>7520.8556699999999</v>
      </c>
      <c r="TA33" s="582"/>
      <c r="TB33" s="583"/>
      <c r="TC33" s="497"/>
      <c r="TD33" s="508">
        <f>'Proy 2022 vs 2019'!CU34*TF$4</f>
        <v>7520.8556699999999</v>
      </c>
      <c r="TE33" s="582"/>
      <c r="TF33" s="583"/>
      <c r="TG33" s="497"/>
      <c r="TH33" s="508">
        <f>'Proy 2022 vs 2019'!CU34*TJ$4</f>
        <v>7520.8556699999999</v>
      </c>
      <c r="TI33" s="582"/>
      <c r="TJ33" s="583"/>
      <c r="TK33" s="497"/>
      <c r="TL33" s="508">
        <f>'Proy 2022 vs 2019'!CU34*TN$4</f>
        <v>8774.331615000001</v>
      </c>
      <c r="TM33" s="582"/>
      <c r="TN33" s="583"/>
      <c r="TO33" s="497"/>
      <c r="TP33" s="508">
        <f>'Proy 2022 vs 2019'!CU34*TR$4</f>
        <v>10027.807560000001</v>
      </c>
      <c r="TQ33" s="582"/>
      <c r="TR33" s="583"/>
      <c r="TS33" s="497"/>
      <c r="TT33" s="508">
        <f>'Proy 2022 vs 2019'!CU34*TV$4</f>
        <v>13788.235395000002</v>
      </c>
      <c r="TU33" s="582"/>
      <c r="TV33" s="583"/>
      <c r="TW33" s="500"/>
      <c r="TX33" s="489">
        <f>SV33+SZ33+TD33+TH33+TL33+TP33+TT33</f>
        <v>62673.797250000003</v>
      </c>
      <c r="TY33" s="668">
        <f>SW33+TA33+TE33+TI33+TM33+TQ33+TU33</f>
        <v>0</v>
      </c>
      <c r="TZ33" s="669"/>
      <c r="UA33" s="497"/>
      <c r="UB33" s="508">
        <f>'Proy 2022 vs 2019'!DE34*UD$4</f>
        <v>7092.4507446000007</v>
      </c>
      <c r="UC33" s="615"/>
      <c r="UD33" s="583"/>
      <c r="UE33" s="497"/>
      <c r="UF33" s="508">
        <f>'Proy 2022 vs 2019'!DE34*UH$4</f>
        <v>7092.4507446000007</v>
      </c>
      <c r="UG33" s="582"/>
      <c r="UH33" s="583"/>
      <c r="UI33" s="497"/>
      <c r="UJ33" s="508">
        <f>'Proy 2022 vs 2019'!DE34*UL$4</f>
        <v>7092.4507446000007</v>
      </c>
      <c r="UK33" s="582"/>
      <c r="UL33" s="583"/>
      <c r="UM33" s="497"/>
      <c r="UN33" s="508">
        <f>'Proy 2022 vs 2019'!DE34*UP$4</f>
        <v>7092.4507446000007</v>
      </c>
      <c r="UO33" s="582"/>
      <c r="UP33" s="583"/>
      <c r="UQ33" s="497"/>
      <c r="UR33" s="508">
        <f>'Proy 2022 vs 2019'!DE34*UT$4</f>
        <v>8274.5258687000023</v>
      </c>
      <c r="US33" s="582"/>
      <c r="UT33" s="583"/>
      <c r="UU33" s="497"/>
      <c r="UV33" s="508">
        <f>'Proy 2022 vs 2019'!DE34*UX$4</f>
        <v>9456.6009928000003</v>
      </c>
      <c r="UW33" s="582"/>
      <c r="UX33" s="583"/>
      <c r="UY33" s="497"/>
      <c r="UZ33" s="508">
        <f>'Proy 2022 vs 2019'!DE34*VB$4</f>
        <v>13002.826365100002</v>
      </c>
      <c r="VA33" s="582"/>
      <c r="VB33" s="583"/>
      <c r="VC33" s="500"/>
      <c r="VD33" s="497">
        <f>UB33+UF33+UJ33+UN33+UR33+UV33+UZ33</f>
        <v>59103.756205000005</v>
      </c>
      <c r="VE33" s="637">
        <f>UC33+UG33+UK33+UO33+US33+UW33+VA33</f>
        <v>0</v>
      </c>
      <c r="VF33" s="642"/>
      <c r="VG33" s="497"/>
      <c r="VH33" s="508">
        <f>'Proy 2022 vs 2019'!DJ34*VJ$4</f>
        <v>9270.5199443999991</v>
      </c>
      <c r="VI33" s="582"/>
      <c r="VJ33" s="583"/>
      <c r="VK33" s="497"/>
      <c r="VL33" s="508">
        <f>'Proy 2022 vs 2019'!DJ34*VN$4</f>
        <v>9270.5199443999991</v>
      </c>
      <c r="VM33" s="582"/>
      <c r="VN33" s="583"/>
      <c r="VO33" s="497"/>
      <c r="VP33" s="508">
        <f>'Proy 2022 vs 2019'!DJ34*VR$4</f>
        <v>9270.5199443999991</v>
      </c>
      <c r="VQ33" s="582"/>
      <c r="VR33" s="583"/>
      <c r="VS33" s="497"/>
      <c r="VT33" s="508">
        <f>'Proy 2022 vs 2019'!DJ34*VV$4</f>
        <v>9270.5199443999991</v>
      </c>
      <c r="VU33" s="582"/>
      <c r="VV33" s="583"/>
      <c r="VW33" s="497"/>
      <c r="VX33" s="508">
        <f>'Proy 2022 vs 2019'!DJ34*VZ$4</f>
        <v>10815.6066018</v>
      </c>
      <c r="VY33" s="582"/>
      <c r="VZ33" s="583"/>
      <c r="WA33" s="497"/>
      <c r="WB33" s="508">
        <f>'Proy 2022 vs 2019'!DJ34*WD$4</f>
        <v>12360.693259199999</v>
      </c>
      <c r="WC33" s="582"/>
      <c r="WD33" s="583"/>
      <c r="WE33" s="497"/>
      <c r="WF33" s="508">
        <f>'Proy 2022 vs 2019'!DJ34*WH$4</f>
        <v>16995.953231399999</v>
      </c>
      <c r="WG33" s="582"/>
      <c r="WH33" s="583"/>
      <c r="WI33" s="500"/>
      <c r="WJ33" s="497">
        <f>VH33+VL33+VP33+VT33+VX33+WB33+WF33</f>
        <v>77254.332869999998</v>
      </c>
      <c r="WK33" s="646">
        <f>VI33+VM33+VQ33+VU33+VY33+WC33+WG33</f>
        <v>0</v>
      </c>
      <c r="WL33" s="642"/>
      <c r="WM33" s="508"/>
      <c r="WN33" s="508">
        <f>'Proy 2022 vs 2019'!DO34*WP$4</f>
        <v>6233.4139140000007</v>
      </c>
      <c r="WO33" s="582"/>
      <c r="WP33" s="583"/>
      <c r="WQ33" s="497"/>
      <c r="WR33" s="508">
        <f>'Proy 2022 vs 2019'!DO34*WT$4</f>
        <v>6233.4139140000007</v>
      </c>
      <c r="WS33" s="582"/>
      <c r="WT33" s="583"/>
      <c r="WU33" s="497"/>
      <c r="WV33" s="508">
        <f>'Proy 2022 vs 2019'!DO34*WX$4</f>
        <v>6233.4139140000007</v>
      </c>
      <c r="WW33" s="582"/>
      <c r="WX33" s="583"/>
      <c r="WY33" s="497"/>
      <c r="WZ33" s="508">
        <f>'Proy 2022 vs 2019'!DO34*XB$4</f>
        <v>6233.4139140000007</v>
      </c>
      <c r="XA33" s="582"/>
      <c r="XB33" s="583"/>
      <c r="XC33" s="497"/>
      <c r="XD33" s="508">
        <f>'Proy 2022 vs 2019'!DO34*XF$4</f>
        <v>7272.3162330000014</v>
      </c>
      <c r="XE33" s="582"/>
      <c r="XF33" s="583"/>
      <c r="XG33" s="497"/>
      <c r="XH33" s="508" t="e">
        <v>#REF!</v>
      </c>
      <c r="XI33" s="582"/>
      <c r="XJ33" s="583"/>
      <c r="XK33" s="497"/>
      <c r="XL33" s="508" t="e">
        <v>#REF!</v>
      </c>
      <c r="XM33" s="582"/>
      <c r="XN33" s="583"/>
      <c r="XO33" s="500"/>
      <c r="XP33" s="497" t="e">
        <f>WN33+WR33+WV33+WZ33+XD33+XH33+XL33</f>
        <v>#REF!</v>
      </c>
      <c r="XQ33" s="646">
        <f>WO33+WS33+WW33+XA33+XE33+XI33+XM33</f>
        <v>0</v>
      </c>
      <c r="XR33" s="642"/>
      <c r="XS33" s="497"/>
      <c r="XT33" s="508">
        <f>'Proy 2022 vs 2019'!DT34*XV$4</f>
        <v>6241.9053059999997</v>
      </c>
      <c r="XU33" s="582"/>
      <c r="XV33" s="583"/>
      <c r="XW33" s="497"/>
      <c r="XX33" s="508">
        <f>'Proy 2022 vs 2019'!DT34*XZ$4</f>
        <v>6241.9053059999997</v>
      </c>
      <c r="XY33" s="582"/>
      <c r="XZ33" s="583"/>
      <c r="YA33" s="497"/>
      <c r="YB33" s="508">
        <f>'Proy 2022 vs 2019'!DT34*YD$4</f>
        <v>6241.9053059999997</v>
      </c>
      <c r="YC33" s="582"/>
      <c r="YD33" s="583"/>
      <c r="YE33" s="497"/>
      <c r="YF33" s="508">
        <f>'Proy 2022 vs 2019'!DT34*YH$4</f>
        <v>6241.9053059999997</v>
      </c>
      <c r="YG33" s="582"/>
      <c r="YH33" s="583"/>
      <c r="YI33" s="497"/>
      <c r="YJ33" s="508">
        <f>'Proy 2022 vs 2019'!DT34*YL$4</f>
        <v>7282.2228570000007</v>
      </c>
      <c r="YK33" s="582"/>
      <c r="YL33" s="583"/>
      <c r="YM33" s="497"/>
      <c r="YN33" s="508">
        <f>'Proy 2022 vs 2019'!DT34*YP$4</f>
        <v>8322.5404079999989</v>
      </c>
      <c r="YO33" s="582"/>
      <c r="YP33" s="583"/>
      <c r="YQ33" s="497"/>
      <c r="YR33" s="508">
        <f>'Proy 2022 vs 2019'!DT34*YT$4</f>
        <v>11443.493060999999</v>
      </c>
      <c r="YS33" s="582"/>
      <c r="YT33" s="583"/>
      <c r="YU33" s="500"/>
      <c r="YV33" s="489">
        <f>XT33+XX33+YB33+YF33+YJ33+YN33+YR33</f>
        <v>52015.877549999997</v>
      </c>
      <c r="YW33" s="651">
        <f>XU33+XY33+YC33+YG33+YK33+YO33+YS33</f>
        <v>0</v>
      </c>
      <c r="YX33" s="642"/>
      <c r="YY33" s="498"/>
      <c r="YZ33" s="710">
        <f>'Proy 2022 vs 2019'!ED34*ZB$4</f>
        <v>9010.5505919999996</v>
      </c>
      <c r="ZA33" s="615"/>
      <c r="ZB33" s="583"/>
      <c r="ZC33" s="497"/>
      <c r="ZD33" s="508">
        <f>'Proy 2022 vs 2019'!ED34*ZF$4</f>
        <v>9010.5505919999996</v>
      </c>
      <c r="ZE33" s="615"/>
      <c r="ZF33" s="583"/>
      <c r="ZG33" s="497"/>
      <c r="ZH33" s="508">
        <f>'Proy 2022 vs 2019'!ED34*ZJ$4</f>
        <v>9010.5505919999996</v>
      </c>
      <c r="ZI33" s="615"/>
      <c r="ZJ33" s="583"/>
      <c r="ZK33" s="497"/>
      <c r="ZL33" s="508">
        <f>'Proy 2022 vs 2019'!ED34*ZN$4</f>
        <v>9010.5505919999996</v>
      </c>
      <c r="ZM33" s="615"/>
      <c r="ZN33" s="583"/>
      <c r="ZO33" s="497"/>
      <c r="ZP33" s="508">
        <f>'Proy 2022 vs 2019'!ED34*ZR$4</f>
        <v>10512.309024000002</v>
      </c>
      <c r="ZQ33" s="615"/>
      <c r="ZR33" s="583"/>
      <c r="ZS33" s="497"/>
      <c r="ZT33" s="508">
        <f>'Proy 2022 vs 2019'!ED34*ZV$4</f>
        <v>12014.067456000001</v>
      </c>
      <c r="ZU33" s="615"/>
      <c r="ZV33" s="583"/>
      <c r="ZW33" s="497"/>
      <c r="ZX33" s="508">
        <f>'Proy 2022 vs 2019'!ED34*ZZ$4</f>
        <v>16519.342752</v>
      </c>
      <c r="ZY33" s="615"/>
      <c r="ZZ33" s="583"/>
      <c r="AAA33" s="500"/>
      <c r="AAB33" s="497">
        <f>YZ33+ZD33+ZH33+ZL33+ZP33+ZT33+ZX33</f>
        <v>75087.921600000001</v>
      </c>
      <c r="AAC33" s="607">
        <f>ZA33+ZE33+ZI33+ZM33+ZQ33+ZU33+ZY33</f>
        <v>0</v>
      </c>
      <c r="AAD33" s="596"/>
      <c r="AAE33" s="497"/>
      <c r="AAF33" s="508">
        <f>'Proy 2022 vs 2019'!EI34*AAH$4</f>
        <v>10896.72912</v>
      </c>
      <c r="AAG33" s="582"/>
      <c r="AAH33" s="583"/>
      <c r="AAI33" s="497"/>
      <c r="AAJ33" s="508">
        <f>'Proy 2022 vs 2019'!EI34*AAL$4</f>
        <v>10896.72912</v>
      </c>
      <c r="AAK33" s="582"/>
      <c r="AAL33" s="583"/>
      <c r="AAM33" s="497"/>
      <c r="AAN33" s="508">
        <f>'Proy 2022 vs 2019'!EI34*AAP$4</f>
        <v>10896.72912</v>
      </c>
      <c r="AAO33" s="582"/>
      <c r="AAP33" s="583"/>
      <c r="AAQ33" s="497"/>
      <c r="AAR33" s="508">
        <f>'Proy 2022 vs 2019'!EI34*AAT$4</f>
        <v>10896.72912</v>
      </c>
      <c r="AAS33" s="582"/>
      <c r="AAT33" s="583"/>
      <c r="AAU33" s="497"/>
      <c r="AAV33" s="508">
        <f>'Proy 2022 vs 2019'!EI34*AAX$4</f>
        <v>12712.850640000001</v>
      </c>
      <c r="AAW33" s="582"/>
      <c r="AAX33" s="583"/>
      <c r="AAY33" s="497"/>
      <c r="AAZ33" s="508">
        <f>'Proy 2022 vs 2019'!EI34*ABB$4</f>
        <v>14528.972160000001</v>
      </c>
      <c r="ABA33" s="582"/>
      <c r="ABB33" s="583"/>
      <c r="ABC33" s="497"/>
      <c r="ABD33" s="508">
        <f>'Proy 2022 vs 2019'!EI34*ABF$4</f>
        <v>19977.336719999999</v>
      </c>
      <c r="ABE33" s="582"/>
      <c r="ABF33" s="583"/>
      <c r="ABG33" s="500"/>
      <c r="ABH33" s="497">
        <f>AAF33+AAJ33+AAN33+AAR33+AAV33+AAZ33+ABD33</f>
        <v>90806.076000000001</v>
      </c>
      <c r="ABI33" s="611">
        <f>AAG33+AAK33+AAO33+AAS33+AAW33+ABA33+ABE33</f>
        <v>0</v>
      </c>
      <c r="ABJ33" s="596"/>
      <c r="ABK33" s="508"/>
      <c r="ABL33" s="508">
        <f>'Proy 2022 vs 2019'!EN34*ABN$4</f>
        <v>8917.2621683999987</v>
      </c>
      <c r="ABM33" s="582"/>
      <c r="ABN33" s="583"/>
      <c r="ABO33" s="497"/>
      <c r="ABP33" s="508">
        <f>'Proy 2022 vs 2019'!EN34*ABR$4</f>
        <v>8917.2621683999987</v>
      </c>
      <c r="ABQ33" s="582"/>
      <c r="ABR33" s="583"/>
      <c r="ABS33" s="497"/>
      <c r="ABT33" s="508">
        <f>'Proy 2022 vs 2019'!EN34*ABV$4</f>
        <v>8917.2621683999987</v>
      </c>
      <c r="ABU33" s="582"/>
      <c r="ABV33" s="583"/>
      <c r="ABW33" s="497"/>
      <c r="ABX33" s="508">
        <f>'Proy 2022 vs 2019'!EN34*ABZ$4</f>
        <v>8917.2621683999987</v>
      </c>
      <c r="ABY33" s="582"/>
      <c r="ABZ33" s="583"/>
      <c r="ACA33" s="497"/>
      <c r="ACB33" s="508">
        <f>'Proy 2022 vs 2019'!EN34*ACD$4</f>
        <v>10403.472529799999</v>
      </c>
      <c r="ACC33" s="582"/>
      <c r="ACD33" s="583"/>
      <c r="ACE33" s="497"/>
      <c r="ACF33" s="508">
        <f>'Proy 2022 vs 2019'!EN34*ACH$4</f>
        <v>11889.682891199998</v>
      </c>
      <c r="ACG33" s="582"/>
      <c r="ACH33" s="583"/>
      <c r="ACI33" s="497"/>
      <c r="ACJ33" s="508">
        <f>'Proy 2022 vs 2019'!EN34*ACL$4</f>
        <v>16348.313975399999</v>
      </c>
      <c r="ACK33" s="582"/>
      <c r="ACL33" s="583"/>
      <c r="ACM33" s="500"/>
      <c r="ACN33" s="497">
        <f>ABL33+ABP33+ABT33+ABX33+ACB33+ACF33+ACJ33</f>
        <v>74310.518069999991</v>
      </c>
      <c r="ACO33" s="611">
        <f>ABM33+ABQ33+ABU33+ABY33+ACC33+ACG33+ACK33</f>
        <v>0</v>
      </c>
      <c r="ACP33" s="596"/>
      <c r="ACQ33" s="497"/>
      <c r="ACR33" s="508">
        <f>'Proy 2022 vs 2019'!ES34*ACT$4</f>
        <v>9043.1406071999991</v>
      </c>
      <c r="ACS33" s="582"/>
      <c r="ACT33" s="583"/>
      <c r="ACU33" s="497"/>
      <c r="ACV33" s="508">
        <f>'Proy 2022 vs 2019'!ES34*ACX$4</f>
        <v>9043.1406071999991</v>
      </c>
      <c r="ACW33" s="582"/>
      <c r="ACX33" s="583"/>
      <c r="ACY33" s="497"/>
      <c r="ACZ33" s="508">
        <f>'Proy 2022 vs 2019'!ES34*ADB$4</f>
        <v>9043.1406071999991</v>
      </c>
      <c r="ADA33" s="582"/>
      <c r="ADB33" s="583"/>
      <c r="ADC33" s="497"/>
      <c r="ADD33" s="508">
        <f>'Proy 2022 vs 2019'!ES34*ADF$4</f>
        <v>9043.1406071999991</v>
      </c>
      <c r="ADE33" s="582"/>
      <c r="ADF33" s="583"/>
      <c r="ADG33" s="497"/>
      <c r="ADH33" s="508">
        <f>'Proy 2022 vs 2019'!ES34*ADJ$4</f>
        <v>10550.330708400001</v>
      </c>
      <c r="ADI33" s="582"/>
      <c r="ADJ33" s="583"/>
      <c r="ADK33" s="497"/>
      <c r="ADL33" s="508">
        <f>'Proy 2022 vs 2019'!ES34*ADN$4</f>
        <v>12057.520809599999</v>
      </c>
      <c r="ADM33" s="582"/>
      <c r="ADN33" s="583"/>
      <c r="ADO33" s="497"/>
      <c r="ADP33" s="508">
        <f>'Proy 2022 vs 2019'!ES34*ADR$4</f>
        <v>16579.0911132</v>
      </c>
      <c r="ADQ33" s="582"/>
      <c r="ADR33" s="583"/>
      <c r="ADS33" s="500"/>
      <c r="ADT33" s="489">
        <f>ACR33+ACV33+ACZ33+ADD33+ADH33+ADL33+ADP33</f>
        <v>75359.505059999996</v>
      </c>
      <c r="ADU33" s="595">
        <f>ACS33+ACW33+ADA33+ADE33+ADI33+ADM33+ADQ33</f>
        <v>0</v>
      </c>
      <c r="ADV33" s="596"/>
      <c r="ADW33" s="497"/>
      <c r="ADX33" s="508">
        <f>'Proy 2022 vs 2019'!EX34*ADZ$4</f>
        <v>9026.0896860000012</v>
      </c>
      <c r="ADY33" s="582"/>
      <c r="ADZ33" s="583"/>
      <c r="AEA33" s="497"/>
      <c r="AEB33" s="508">
        <f>'Proy 2022 vs 2019'!EX34*AED$4</f>
        <v>9026.0896860000012</v>
      </c>
      <c r="AEC33" s="582"/>
      <c r="AED33" s="583"/>
      <c r="AEE33" s="497"/>
      <c r="AEF33" s="508">
        <f>'Proy 2022 vs 2019'!EX34*AEH$4</f>
        <v>9026.0896860000012</v>
      </c>
      <c r="AEG33" s="582"/>
      <c r="AEH33" s="583"/>
      <c r="AEI33" s="497"/>
      <c r="AEJ33" s="508">
        <f>'Proy 2022 vs 2019'!EX34*AEL$4</f>
        <v>9026.0896860000012</v>
      </c>
      <c r="AEK33" s="582"/>
      <c r="AEL33" s="583"/>
      <c r="AEM33" s="497"/>
      <c r="AEN33" s="508">
        <f>'Proy 2022 vs 2019'!EX34*AEP$4</f>
        <v>10530.437967000002</v>
      </c>
      <c r="AEO33" s="582"/>
      <c r="AEP33" s="583"/>
      <c r="AEQ33" s="497"/>
      <c r="AER33" s="508">
        <f>'Proy 2022 vs 2019'!EX34*AET$4</f>
        <v>12034.786248000002</v>
      </c>
      <c r="AES33" s="582"/>
      <c r="AET33" s="583"/>
      <c r="AEU33" s="497"/>
      <c r="AEV33" s="508">
        <f>'Proy 2022 vs 2019'!EX34*AEX$4</f>
        <v>16547.831091</v>
      </c>
      <c r="AEW33" s="582"/>
      <c r="AEX33" s="583"/>
      <c r="AEY33" s="500"/>
      <c r="AEZ33" s="497">
        <f>ADX33+AEB33+AEF33+AEJ33+AEN33+AER33+AEV33</f>
        <v>75217.414050000007</v>
      </c>
      <c r="AFA33" s="595">
        <f>ADY33+AEC33+AEG33+AEK33+AEO33+AES33+AEW33</f>
        <v>0</v>
      </c>
      <c r="AFB33" s="596"/>
      <c r="AFC33" s="508" t="e">
        <f>'Proy 2022 vs 2019'!FG34*AFF$4</f>
        <v>#VALUE!</v>
      </c>
      <c r="AFD33" s="508">
        <f>'Proy 2022 vs 2019'!FH34*AFF$4</f>
        <v>8382.9549887999983</v>
      </c>
      <c r="AFE33" s="615"/>
      <c r="AFF33" s="583"/>
      <c r="AFG33" s="497"/>
      <c r="AFH33" s="508">
        <f>'Proy 2022 vs 2019'!FH34*AFJ$4</f>
        <v>8382.9549887999983</v>
      </c>
      <c r="AFI33" s="582"/>
      <c r="AFJ33" s="583"/>
      <c r="AFK33" s="497"/>
      <c r="AFL33" s="508">
        <f>'Proy 2022 vs 2019'!FH34*AFN$4</f>
        <v>8382.9549887999983</v>
      </c>
      <c r="AFM33" s="582"/>
      <c r="AFN33" s="583"/>
      <c r="AFO33" s="497"/>
      <c r="AFP33" s="508">
        <f>'Proy 2022 vs 2019'!FH34*AFR$4</f>
        <v>8382.9549887999983</v>
      </c>
      <c r="AFQ33" s="582"/>
      <c r="AFR33" s="583"/>
      <c r="AFS33" s="497"/>
      <c r="AFT33" s="508">
        <f>'Proy 2022 vs 2019'!FH34*AFV$4</f>
        <v>9780.1141535999996</v>
      </c>
      <c r="AFU33" s="582"/>
      <c r="AFV33" s="583"/>
      <c r="AFW33" s="497"/>
      <c r="AFX33" s="508">
        <f>'Proy 2022 vs 2019'!FH34*AFZ$4</f>
        <v>11177.273318399999</v>
      </c>
      <c r="AFY33" s="582"/>
      <c r="AFZ33" s="583"/>
      <c r="AGA33" s="497"/>
      <c r="AGB33" s="508">
        <f>'Proy 2022 vs 2019'!FH34*AGD$4</f>
        <v>15368.750812799999</v>
      </c>
      <c r="AGC33" s="582"/>
      <c r="AGD33" s="583"/>
      <c r="AGE33" s="500"/>
      <c r="AGF33" s="497">
        <f>AFD33+AFH33+AFL33+AFP33+AFT33+AFX33+AGB33</f>
        <v>69857.958239999993</v>
      </c>
      <c r="AGG33" s="637">
        <f>AFE33+AFI33+AFM33+AFQ33+AFU33+AFY33+AGC33</f>
        <v>0</v>
      </c>
      <c r="AGH33" s="642"/>
      <c r="AGI33" s="508" t="e">
        <f>'Proy 2022 vs 2019'!FL34*AGL$4</f>
        <v>#VALUE!</v>
      </c>
      <c r="AGJ33" s="508">
        <f>'Proy 2022 vs 2019'!FM34*AGL$4</f>
        <v>8599.0472231999993</v>
      </c>
      <c r="AGK33" s="582"/>
      <c r="AGL33" s="583"/>
      <c r="AGM33" s="497"/>
      <c r="AGN33" s="508">
        <f>'Proy 2022 vs 2019'!FM34*AGP$4</f>
        <v>8599.0472231999993</v>
      </c>
      <c r="AGO33" s="582"/>
      <c r="AGP33" s="583"/>
      <c r="AGQ33" s="497"/>
      <c r="AGR33" s="508">
        <f>'Proy 2022 vs 2019'!FM34*AGT$4</f>
        <v>8599.0472231999993</v>
      </c>
      <c r="AGS33" s="582"/>
      <c r="AGT33" s="583"/>
      <c r="AGU33" s="497"/>
      <c r="AGV33" s="508">
        <f>'Proy 2022 vs 2019'!FM34*AGX$4</f>
        <v>8599.0472231999993</v>
      </c>
      <c r="AGW33" s="582"/>
      <c r="AGX33" s="583"/>
      <c r="AGY33" s="497"/>
      <c r="AGZ33" s="508">
        <f>'Proy 2022 vs 2019'!FM34*AHB$4</f>
        <v>10032.2217604</v>
      </c>
      <c r="AHA33" s="582"/>
      <c r="AHB33" s="583"/>
      <c r="AHC33" s="497"/>
      <c r="AHD33" s="508">
        <f>'Proy 2022 vs 2019'!FM34*AHF$4</f>
        <v>11465.3962976</v>
      </c>
      <c r="AHE33" s="582"/>
      <c r="AHF33" s="583"/>
      <c r="AHG33" s="497"/>
      <c r="AHH33" s="508">
        <f>'Proy 2022 vs 2019'!FM34*AHJ$4</f>
        <v>15764.9199092</v>
      </c>
      <c r="AHI33" s="582"/>
      <c r="AHJ33" s="583"/>
      <c r="AHK33" s="500"/>
      <c r="AHL33" s="497">
        <f>AGJ33+AGN33+AGR33+AGV33+AGZ33+AHD33+AHH33</f>
        <v>71658.72686000001</v>
      </c>
      <c r="AHM33" s="646">
        <f>AGK33+AGO33+AGS33+AGW33+AHA33+AHE33+AHI33</f>
        <v>0</v>
      </c>
      <c r="AHN33" s="642"/>
      <c r="AHO33" s="508" t="e">
        <f>'Proy 2022 vs 2019'!FQ34*AHR$4</f>
        <v>#VALUE!</v>
      </c>
      <c r="AHP33" s="508">
        <f>'Proy 2022 vs 2019'!FR34*AHR$4</f>
        <v>6978.528479999999</v>
      </c>
      <c r="AHQ33" s="582"/>
      <c r="AHR33" s="583"/>
      <c r="AHS33" s="497"/>
      <c r="AHT33" s="508">
        <f>'Proy 2022 vs 2019'!FR34*AHV$4</f>
        <v>6978.528479999999</v>
      </c>
      <c r="AHU33" s="582"/>
      <c r="AHV33" s="583"/>
      <c r="AHW33" s="497"/>
      <c r="AHX33" s="508">
        <f>'Proy 2022 vs 2019'!FR34*AHZ$4</f>
        <v>6978.528479999999</v>
      </c>
      <c r="AHY33" s="582"/>
      <c r="AHZ33" s="583"/>
      <c r="AIA33" s="497"/>
      <c r="AIB33" s="508">
        <f>'Proy 2022 vs 2019'!FR34*AID$4</f>
        <v>6978.528479999999</v>
      </c>
      <c r="AIC33" s="582"/>
      <c r="AID33" s="583"/>
      <c r="AIE33" s="497"/>
      <c r="AIF33" s="508">
        <f>'Proy 2022 vs 2019'!FR34*AIH$4</f>
        <v>8141.6165600000004</v>
      </c>
      <c r="AIG33" s="582"/>
      <c r="AIH33" s="583"/>
      <c r="AII33" s="497"/>
      <c r="AIJ33" s="508">
        <f>'Proy 2022 vs 2019'!FR34*AIL$4</f>
        <v>9304.7046399999999</v>
      </c>
      <c r="AIK33" s="582"/>
      <c r="AIL33" s="583"/>
      <c r="AIM33" s="497"/>
      <c r="AIN33" s="508">
        <f>'Proy 2022 vs 2019'!FR34*AIP$4</f>
        <v>12793.968879999999</v>
      </c>
      <c r="AIO33" s="582"/>
      <c r="AIP33" s="583"/>
      <c r="AIQ33" s="500"/>
      <c r="AIR33" s="497">
        <f>AHP33+AHT33+AHX33+AIB33+AIF33+AIJ33+AIN33</f>
        <v>58154.403999999995</v>
      </c>
      <c r="AIS33" s="646">
        <f>AHQ33+AHU33+AHY33+AIC33+AIG33+AIK33+AIO33</f>
        <v>0</v>
      </c>
      <c r="AIT33" s="642"/>
      <c r="AIU33" s="508">
        <f>'Proy 2022 vs 2019'!FV34*AIX$4</f>
        <v>0</v>
      </c>
      <c r="AIV33" s="508">
        <f>'Proy 2022 vs 2019'!FW34*AIX$4</f>
        <v>7397.6259503999991</v>
      </c>
      <c r="AIW33" s="582"/>
      <c r="AIX33" s="583"/>
      <c r="AIY33" s="497"/>
      <c r="AIZ33" s="508">
        <v>10027.3468032</v>
      </c>
      <c r="AJA33" s="582"/>
      <c r="AJB33" s="583"/>
      <c r="AJC33" s="497"/>
      <c r="AJD33" s="508">
        <v>10027.3468032</v>
      </c>
      <c r="AJE33" s="582"/>
      <c r="AJF33" s="583"/>
      <c r="AJG33" s="497"/>
      <c r="AJH33" s="508">
        <v>10027.3468032</v>
      </c>
      <c r="AJI33" s="582"/>
      <c r="AJJ33" s="583"/>
      <c r="AJK33" s="497"/>
      <c r="AJL33" s="508">
        <v>11698.571270400002</v>
      </c>
      <c r="AJM33" s="582"/>
      <c r="AJN33" s="583"/>
      <c r="AJO33" s="497"/>
      <c r="AJP33" s="508">
        <v>13369.795737600001</v>
      </c>
      <c r="AJQ33" s="582"/>
      <c r="AJR33" s="583"/>
      <c r="AJS33" s="497"/>
      <c r="AJT33" s="508">
        <v>18383.469139200002</v>
      </c>
      <c r="AJU33" s="582"/>
      <c r="AJV33" s="583"/>
      <c r="AJW33" s="500"/>
      <c r="AJX33" s="489">
        <f>AIV33+AIZ33+AJD33+AJH33+AJL33+AJP33+AJT33</f>
        <v>80931.502507199999</v>
      </c>
      <c r="AJY33" s="651">
        <f>AIW33+AJA33+AJE33+AJI33+AJM33+AJQ33+AJU33</f>
        <v>0</v>
      </c>
      <c r="AJZ33" s="642"/>
      <c r="AKA33" s="497"/>
      <c r="AKB33" s="508"/>
      <c r="AKC33" s="615"/>
      <c r="AKD33" s="583"/>
      <c r="AKE33" s="497"/>
      <c r="AKF33" s="508">
        <v>8904.2719680000009</v>
      </c>
      <c r="AKG33" s="582"/>
      <c r="AKH33" s="583"/>
      <c r="AKI33" s="497"/>
      <c r="AKJ33" s="508">
        <v>8904.2719680000009</v>
      </c>
      <c r="AKK33" s="582"/>
      <c r="AKL33" s="583"/>
      <c r="AKM33" s="497"/>
      <c r="AKN33" s="508">
        <v>8904.2719680000009</v>
      </c>
      <c r="AKO33" s="582"/>
      <c r="AKP33" s="583"/>
      <c r="AKQ33" s="497"/>
      <c r="AKR33" s="508">
        <v>10388.317296000003</v>
      </c>
      <c r="AKS33" s="582"/>
      <c r="AKT33" s="583"/>
      <c r="AKU33" s="497"/>
      <c r="AKV33" s="508">
        <v>11872.362624000001</v>
      </c>
      <c r="AKW33" s="582"/>
      <c r="AKX33" s="583"/>
      <c r="AKY33" s="497"/>
      <c r="AKZ33" s="508">
        <v>16324.498608000002</v>
      </c>
      <c r="ALA33" s="582"/>
      <c r="ALB33" s="583"/>
      <c r="ALC33" s="500"/>
      <c r="ALD33" s="497">
        <f>AKB33+AKF33+AKJ33+AKN33+AKR33+AKV33+AKZ33</f>
        <v>65297.994432000007</v>
      </c>
      <c r="ALE33" s="670">
        <f>AKC33+AKG33+AKK33+AKO33+AKS33+AKW33+ALA33</f>
        <v>0</v>
      </c>
      <c r="ALF33" s="669"/>
      <c r="ALG33" s="497"/>
      <c r="ALH33" s="508">
        <v>10737.0435456</v>
      </c>
      <c r="ALI33" s="582"/>
      <c r="ALJ33" s="583"/>
      <c r="ALK33" s="497"/>
      <c r="ALL33" s="508">
        <v>10737.0435456</v>
      </c>
      <c r="ALM33" s="582"/>
      <c r="ALN33" s="583"/>
      <c r="ALO33" s="497"/>
      <c r="ALP33" s="508">
        <v>10737.0435456</v>
      </c>
      <c r="ALQ33" s="582"/>
      <c r="ALR33" s="583"/>
      <c r="ALS33" s="497"/>
      <c r="ALT33" s="508">
        <v>10737.0435456</v>
      </c>
      <c r="ALU33" s="582"/>
      <c r="ALV33" s="583"/>
      <c r="ALW33" s="497"/>
      <c r="ALX33" s="508">
        <v>12526.550803200002</v>
      </c>
      <c r="ALY33" s="582"/>
      <c r="ALZ33" s="583"/>
      <c r="AMA33" s="497"/>
      <c r="AMB33" s="508">
        <v>14316.0580608</v>
      </c>
      <c r="AMC33" s="582"/>
      <c r="AMD33" s="583"/>
      <c r="AME33" s="497"/>
      <c r="AMF33" s="508">
        <v>19684.579833600001</v>
      </c>
      <c r="AMG33" s="582"/>
      <c r="AMH33" s="583"/>
      <c r="AMI33" s="500"/>
      <c r="AMJ33" s="497">
        <f>ALH33+ALL33+ALP33+ALT33+ALX33+AMB33+AMF33</f>
        <v>89475.362880000001</v>
      </c>
      <c r="AMK33" s="674">
        <f>ALI33+ALM33+ALQ33+ALU33+ALY33+AMC33+AMG33</f>
        <v>0</v>
      </c>
      <c r="AML33" s="669"/>
      <c r="AMM33" s="508"/>
      <c r="AMN33" s="508">
        <v>9623.0253312000004</v>
      </c>
      <c r="AMO33" s="582"/>
      <c r="AMP33" s="583"/>
      <c r="AMQ33" s="497"/>
      <c r="AMR33" s="508">
        <v>9623.0253312000004</v>
      </c>
      <c r="AMS33" s="582"/>
      <c r="AMT33" s="583"/>
      <c r="AMU33" s="497"/>
      <c r="AMV33" s="508">
        <v>9623.0253312000004</v>
      </c>
      <c r="AMW33" s="582"/>
      <c r="AMX33" s="583"/>
      <c r="AMY33" s="497"/>
      <c r="AMZ33" s="508">
        <v>9623.0253312000004</v>
      </c>
      <c r="ANA33" s="582"/>
      <c r="ANB33" s="583"/>
      <c r="ANC33" s="497"/>
      <c r="AND33" s="508">
        <v>11226.862886400002</v>
      </c>
      <c r="ANE33" s="582"/>
      <c r="ANF33" s="583"/>
      <c r="ANG33" s="497"/>
      <c r="ANH33" s="508">
        <v>12830.7004416</v>
      </c>
      <c r="ANI33" s="582"/>
      <c r="ANJ33" s="583"/>
      <c r="ANK33" s="497"/>
      <c r="ANL33" s="508">
        <v>17642.213107200001</v>
      </c>
      <c r="ANM33" s="582"/>
      <c r="ANN33" s="583"/>
      <c r="ANO33" s="500"/>
      <c r="ANP33" s="497">
        <f>AMN33+AMR33+AMV33+AMZ33+AND33+ANH33+ANL33</f>
        <v>80191.877760000003</v>
      </c>
      <c r="ANQ33" s="674">
        <f>AMO33+AMS33+AMW33+ANA33+ANE33+ANI33+ANM33</f>
        <v>0</v>
      </c>
      <c r="ANR33" s="669"/>
      <c r="ANS33" s="497"/>
      <c r="ANT33" s="508">
        <v>8514.7883136000019</v>
      </c>
      <c r="ANU33" s="582"/>
      <c r="ANV33" s="583"/>
      <c r="ANW33" s="497"/>
      <c r="ANX33" s="508">
        <v>8514.7883136000019</v>
      </c>
      <c r="ANY33" s="582"/>
      <c r="ANZ33" s="583"/>
      <c r="AOA33" s="497"/>
      <c r="AOB33" s="508">
        <v>8514.7883136000019</v>
      </c>
      <c r="AOC33" s="582"/>
      <c r="AOD33" s="583"/>
      <c r="AOE33" s="497"/>
      <c r="AOF33" s="508">
        <v>8514.7883136000019</v>
      </c>
      <c r="AOG33" s="582"/>
      <c r="AOH33" s="583"/>
      <c r="AOI33" s="497"/>
      <c r="AOJ33" s="508">
        <v>9933.9196992000016</v>
      </c>
      <c r="AOK33" s="582"/>
      <c r="AOL33" s="583"/>
      <c r="AOM33" s="497"/>
      <c r="AON33" s="508">
        <v>11353.051084800001</v>
      </c>
      <c r="AOO33" s="582"/>
      <c r="AOP33" s="583"/>
      <c r="AOQ33" s="497"/>
      <c r="AOR33" s="508">
        <v>15610.445241600002</v>
      </c>
      <c r="AOS33" s="582"/>
      <c r="AOT33" s="583"/>
      <c r="AOU33" s="500"/>
      <c r="AOV33" s="489">
        <f>ANT33+ANX33+AOB33+AOF33+AOJ33+AON33+AOR33</f>
        <v>70956.569280000011</v>
      </c>
      <c r="AOW33" s="668">
        <f>ANU33+ANY33+AOC33+AOG33+AOK33+AOO33+AOS33</f>
        <v>0</v>
      </c>
      <c r="AOX33" s="669"/>
      <c r="AOY33" s="497"/>
      <c r="AOZ33" s="508">
        <v>9504.2131200000003</v>
      </c>
      <c r="APA33" s="615"/>
      <c r="APB33" s="583"/>
      <c r="APC33" s="497"/>
      <c r="APD33" s="508">
        <v>9504.2131200000003</v>
      </c>
      <c r="APE33" s="615"/>
      <c r="APF33" s="583"/>
      <c r="APG33" s="497"/>
      <c r="APH33" s="508">
        <v>9504.2131200000003</v>
      </c>
      <c r="API33" s="615"/>
      <c r="APJ33" s="583"/>
      <c r="APK33" s="497"/>
      <c r="APL33" s="508">
        <v>9504.2131200000003</v>
      </c>
      <c r="APM33" s="615"/>
      <c r="APN33" s="583"/>
      <c r="APO33" s="497"/>
      <c r="APP33" s="508">
        <v>11088.248640000003</v>
      </c>
      <c r="APQ33" s="615"/>
      <c r="APR33" s="583"/>
      <c r="APS33" s="497"/>
      <c r="APT33" s="508">
        <v>12672.284160000003</v>
      </c>
      <c r="APU33" s="615"/>
      <c r="APV33" s="583"/>
      <c r="APW33" s="497"/>
      <c r="APX33" s="508">
        <v>17424.390720000003</v>
      </c>
      <c r="APY33" s="615"/>
      <c r="APZ33" s="583"/>
      <c r="AQA33" s="500"/>
      <c r="AQB33" s="497">
        <f>AOZ33+APD33+APH33+APL33+APP33+APT33+APX33</f>
        <v>79201.776000000013</v>
      </c>
      <c r="AQC33" s="607">
        <f>APA33+APE33+API33+APM33+APQ33+APU33+APY33</f>
        <v>0</v>
      </c>
      <c r="AQD33" s="596"/>
      <c r="AQE33" s="497"/>
      <c r="AQF33" s="526">
        <v>0</v>
      </c>
      <c r="AQG33" s="582"/>
      <c r="AQH33" s="583"/>
      <c r="AQI33" s="497"/>
      <c r="AQJ33" s="508">
        <v>0</v>
      </c>
      <c r="AQK33" s="582"/>
      <c r="AQL33" s="583"/>
      <c r="AQM33" s="497"/>
      <c r="AQN33" s="508">
        <v>9962.5110336000016</v>
      </c>
      <c r="AQO33" s="582"/>
      <c r="AQP33" s="583"/>
      <c r="AQQ33" s="497"/>
      <c r="AQR33" s="508">
        <v>9962.5110336000016</v>
      </c>
      <c r="AQS33" s="582"/>
      <c r="AQT33" s="583"/>
      <c r="AQU33" s="497"/>
      <c r="AQV33" s="508">
        <v>11622.929539200002</v>
      </c>
      <c r="AQW33" s="582"/>
      <c r="AQX33" s="583"/>
      <c r="AQY33" s="497"/>
      <c r="AQZ33" s="508">
        <v>13283.348044800003</v>
      </c>
      <c r="ARA33" s="582"/>
      <c r="ARB33" s="583"/>
      <c r="ARC33" s="497"/>
      <c r="ARD33" s="508">
        <v>18264.603561600001</v>
      </c>
      <c r="ARE33" s="582"/>
      <c r="ARF33" s="583"/>
      <c r="ARG33" s="500"/>
      <c r="ARH33" s="497">
        <f>AQF33+AQJ33+AQN33+AQR33+AQV33+AQZ33+ARD33</f>
        <v>63095.903212800011</v>
      </c>
      <c r="ARI33" s="611">
        <f>AQG33+AQK33+AQO33+AQS33+AQW33+ARA33+ARE33</f>
        <v>0</v>
      </c>
      <c r="ARJ33" s="596"/>
      <c r="ARK33" s="508"/>
      <c r="ARL33" s="508">
        <v>9681.5589696000006</v>
      </c>
      <c r="ARM33" s="582"/>
      <c r="ARN33" s="583"/>
      <c r="ARO33" s="497"/>
      <c r="ARP33" s="508">
        <v>9681.5589696000006</v>
      </c>
      <c r="ARQ33" s="582"/>
      <c r="ARR33" s="583"/>
      <c r="ARS33" s="497"/>
      <c r="ART33" s="508">
        <v>9681.5589696000006</v>
      </c>
      <c r="ARU33" s="582"/>
      <c r="ARV33" s="583"/>
      <c r="ARW33" s="497"/>
      <c r="ARX33" s="508">
        <f>'Proy 2022 vs 2019'!HP34*ARZ$4</f>
        <v>0</v>
      </c>
      <c r="ARY33" s="582"/>
      <c r="ARZ33" s="583"/>
      <c r="ASA33" s="497"/>
      <c r="ASB33" s="508">
        <f>'Proy 2022 vs 2019'!HP34*ASD$4</f>
        <v>0</v>
      </c>
      <c r="ASC33" s="582"/>
      <c r="ASD33" s="583"/>
      <c r="ASE33" s="497"/>
      <c r="ASF33" s="508">
        <f>'Proy 2022 vs 2019'!HP34*ASH$4</f>
        <v>0</v>
      </c>
      <c r="ASG33" s="582"/>
      <c r="ASH33" s="583"/>
      <c r="ASI33" s="497"/>
      <c r="ASJ33" s="508">
        <f>'Proy 2022 vs 2019'!HP34*ASL$4</f>
        <v>0</v>
      </c>
      <c r="ASK33" s="582"/>
      <c r="ASL33" s="583"/>
      <c r="ASM33" s="500"/>
      <c r="ASN33" s="497">
        <f>ARL33+ARP33+ART33+ARX33+ASB33+ASF33+ASJ33</f>
        <v>29044.6769088</v>
      </c>
      <c r="ASO33" s="611">
        <f>ARM33+ARQ33+ARU33+ARY33+ASC33+ASG33+ASK33</f>
        <v>0</v>
      </c>
      <c r="ASP33" s="596"/>
      <c r="ASQ33" s="497"/>
      <c r="ASR33" s="508">
        <v>8067.6738432000011</v>
      </c>
      <c r="ASS33" s="582"/>
      <c r="AST33" s="583"/>
      <c r="ASU33" s="497"/>
      <c r="ASV33" s="508">
        <v>8067.6738432000011</v>
      </c>
      <c r="ASW33" s="582"/>
      <c r="ASX33" s="583"/>
      <c r="ASY33" s="497"/>
      <c r="ASZ33" s="508">
        <v>8067.6738432000011</v>
      </c>
      <c r="ATA33" s="582"/>
      <c r="ATB33" s="583"/>
      <c r="ATC33" s="497"/>
      <c r="ATD33" s="508">
        <v>8067.6738432000011</v>
      </c>
      <c r="ATE33" s="582"/>
      <c r="ATF33" s="583"/>
      <c r="ATG33" s="497"/>
      <c r="ATH33" s="508">
        <v>9412.286150400003</v>
      </c>
      <c r="ATI33" s="582"/>
      <c r="ATJ33" s="583"/>
      <c r="ATK33" s="497"/>
      <c r="ATL33" s="508">
        <v>10756.898457600002</v>
      </c>
      <c r="ATM33" s="582"/>
      <c r="ATN33" s="583"/>
      <c r="ATO33" s="497"/>
      <c r="ATP33" s="508">
        <v>14790.735379200003</v>
      </c>
      <c r="ATQ33" s="582"/>
      <c r="ATR33" s="583"/>
      <c r="ATS33" s="500"/>
      <c r="ATT33" s="489">
        <f>ASR33+ASV33+ASZ33+ATD33+ATH33+ATL33+ATP33</f>
        <v>67230.615360000011</v>
      </c>
      <c r="ATU33" s="595">
        <f>ASS33+ASW33+ATA33+ATE33+ATI33+ATM33+ATQ33</f>
        <v>0</v>
      </c>
      <c r="ATV33" s="596"/>
      <c r="ATW33" s="497"/>
      <c r="ATX33" s="508">
        <v>9125.2118016000004</v>
      </c>
      <c r="ATY33" s="582"/>
      <c r="ATZ33" s="583"/>
      <c r="AUA33" s="497"/>
      <c r="AUB33" s="508">
        <v>9125.2118016000004</v>
      </c>
      <c r="AUC33" s="582"/>
      <c r="AUD33" s="583"/>
      <c r="AUE33" s="497"/>
      <c r="AUF33" s="508">
        <v>9125.2118016000004</v>
      </c>
      <c r="AUG33" s="582"/>
      <c r="AUH33" s="583"/>
      <c r="AUI33" s="497"/>
      <c r="AUJ33" s="508">
        <v>9125.2118016000004</v>
      </c>
      <c r="AUK33" s="582"/>
      <c r="AUL33" s="583"/>
      <c r="AUM33" s="497"/>
      <c r="AUN33" s="508">
        <v>10646.080435200001</v>
      </c>
      <c r="AUO33" s="582"/>
      <c r="AUP33" s="583"/>
      <c r="AUQ33" s="497"/>
      <c r="AUR33" s="508">
        <v>12166.949068800002</v>
      </c>
      <c r="AUS33" s="582"/>
      <c r="AUT33" s="583"/>
      <c r="AUU33" s="497"/>
      <c r="AUV33" s="508">
        <v>16729.554969600002</v>
      </c>
      <c r="AUW33" s="582"/>
      <c r="AUX33" s="583"/>
      <c r="AUY33" s="500"/>
      <c r="AUZ33" s="497">
        <f>ATX33+AUB33+AUF33+AUJ33+AUN33+AUR33+AUV33</f>
        <v>76043.431680000009</v>
      </c>
      <c r="AVA33" s="595">
        <f>ATY33+AUC33+AUG33+AUK33+AUO33+AUS33+AUW33</f>
        <v>0</v>
      </c>
      <c r="AVB33" s="596"/>
      <c r="AVC33" s="497"/>
      <c r="AVD33" s="508">
        <v>7845.8292287999993</v>
      </c>
      <c r="AVE33" s="615"/>
      <c r="AVF33" s="583"/>
      <c r="AVG33" s="497"/>
      <c r="AVH33" s="508">
        <v>7845.8292287999993</v>
      </c>
      <c r="AVI33" s="582"/>
      <c r="AVJ33" s="583"/>
      <c r="AVK33" s="497"/>
      <c r="AVL33" s="508">
        <f>'Proy 2022 vs 2019'!II34*AVN$4</f>
        <v>0</v>
      </c>
      <c r="AVM33" s="582"/>
      <c r="AVN33" s="583"/>
      <c r="AVO33" s="497"/>
      <c r="AVP33" s="508">
        <f>'Proy 2022 vs 2019'!II34*AVR$4</f>
        <v>0</v>
      </c>
      <c r="AVQ33" s="582"/>
      <c r="AVR33" s="583"/>
      <c r="AVS33" s="497"/>
      <c r="AVT33" s="508">
        <f>'Proy 2022 vs 2019'!II34*AVV$4</f>
        <v>0</v>
      </c>
      <c r="AVU33" s="582"/>
      <c r="AVV33" s="583"/>
      <c r="AVW33" s="497"/>
      <c r="AVX33" s="508">
        <f>'Proy 2022 vs 2019'!II34*AVZ$4</f>
        <v>0</v>
      </c>
      <c r="AVY33" s="582"/>
      <c r="AVZ33" s="583"/>
      <c r="AWA33" s="497"/>
      <c r="AWB33" s="508">
        <f>'Proy 2022 vs 2019'!II34*AWD$4</f>
        <v>0</v>
      </c>
      <c r="AWC33" s="582"/>
      <c r="AWD33" s="583"/>
      <c r="AWE33" s="500"/>
      <c r="AWF33" s="497">
        <f>AVD33+AVH33+AVL33+AVP33+AVT33+AVX33+AWB33</f>
        <v>15691.658457599999</v>
      </c>
      <c r="AWG33" s="670">
        <f>AVE33+AVI33+AVM33+AVQ33+AVU33+AVY33+AWC33</f>
        <v>0</v>
      </c>
      <c r="AWH33" s="669"/>
      <c r="AWI33" s="497"/>
      <c r="AWJ33" s="508">
        <v>9201.0880512000003</v>
      </c>
      <c r="AWK33" s="582"/>
      <c r="AWL33" s="583"/>
      <c r="AWM33" s="497"/>
      <c r="AWN33" s="508">
        <v>9201.0880512000003</v>
      </c>
      <c r="AWO33" s="582"/>
      <c r="AWP33" s="583"/>
      <c r="AWQ33" s="497"/>
      <c r="AWR33" s="508">
        <v>9201.0880512000003</v>
      </c>
      <c r="AWS33" s="582"/>
      <c r="AWT33" s="583"/>
      <c r="AWU33" s="497"/>
      <c r="AWV33" s="508">
        <v>9201.0880512000003</v>
      </c>
      <c r="AWW33" s="582"/>
      <c r="AWX33" s="583"/>
      <c r="AWY33" s="497"/>
      <c r="AWZ33" s="508">
        <v>10734.602726400002</v>
      </c>
      <c r="AXA33" s="582"/>
      <c r="AXB33" s="583"/>
      <c r="AXC33" s="497"/>
      <c r="AXD33" s="508">
        <v>12268.1174016</v>
      </c>
      <c r="AXE33" s="582"/>
      <c r="AXF33" s="583"/>
      <c r="AXG33" s="497"/>
      <c r="AXH33" s="508">
        <v>16868.661427200001</v>
      </c>
      <c r="AXI33" s="582"/>
      <c r="AXJ33" s="583"/>
      <c r="AXK33" s="500"/>
      <c r="AXL33" s="497">
        <f>AWJ33+AWN33+AWR33+AWV33+AWZ33+AXD33+AXH33</f>
        <v>76675.733760000003</v>
      </c>
      <c r="AXM33" s="674">
        <f>AWK33+AWO33+AWS33+AWW33+AXA33+AXE33+AXI33</f>
        <v>0</v>
      </c>
      <c r="AXN33" s="669"/>
      <c r="AXO33" s="508"/>
      <c r="AXP33" s="508">
        <v>0</v>
      </c>
      <c r="AXQ33" s="582"/>
      <c r="AXR33" s="583"/>
      <c r="AXS33" s="497"/>
      <c r="AXT33" s="508">
        <v>8569.2112703999992</v>
      </c>
      <c r="AXU33" s="582"/>
      <c r="AXV33" s="583"/>
      <c r="AXW33" s="497"/>
      <c r="AXX33" s="508">
        <v>8569.2112703999992</v>
      </c>
      <c r="AXY33" s="582"/>
      <c r="AXZ33" s="583"/>
      <c r="AYA33" s="497"/>
      <c r="AYB33" s="508">
        <v>8569.2112703999992</v>
      </c>
      <c r="AYC33" s="582"/>
      <c r="AYD33" s="583"/>
      <c r="AYE33" s="497"/>
      <c r="AYF33" s="508">
        <v>9997.4131488000003</v>
      </c>
      <c r="AYG33" s="582"/>
      <c r="AYH33" s="583"/>
      <c r="AYI33" s="497"/>
      <c r="AYJ33" s="508">
        <v>11425.6150272</v>
      </c>
      <c r="AYK33" s="582"/>
      <c r="AYL33" s="583"/>
      <c r="AYM33" s="497"/>
      <c r="AYN33" s="508">
        <v>15710.220662399999</v>
      </c>
      <c r="AYO33" s="582"/>
      <c r="AYP33" s="583"/>
      <c r="AYQ33" s="500"/>
      <c r="AYR33" s="497">
        <f>AXP33+AXT33+AXX33+AYB33+AYF33+AYJ33+AYN33</f>
        <v>62840.882649599997</v>
      </c>
      <c r="AYS33" s="674">
        <f>AXQ33+AXU33+AXY33+AYC33+AYG33+AYK33+AYO33</f>
        <v>0</v>
      </c>
      <c r="AYT33" s="669"/>
      <c r="AYU33" s="497"/>
      <c r="AYV33" s="508">
        <f>'Proy 2022 vs 2019'!IX34*AYX$4</f>
        <v>0</v>
      </c>
      <c r="AYW33" s="582"/>
      <c r="AYX33" s="583"/>
      <c r="AYY33" s="497"/>
      <c r="AYZ33" s="508">
        <v>8563.6866239999999</v>
      </c>
      <c r="AZA33" s="582"/>
      <c r="AZB33" s="583"/>
      <c r="AZC33" s="497"/>
      <c r="AZD33" s="508">
        <v>8563.6866239999999</v>
      </c>
      <c r="AZE33" s="582"/>
      <c r="AZF33" s="583"/>
      <c r="AZG33" s="497"/>
      <c r="AZH33" s="508">
        <v>8563.6866239999999</v>
      </c>
      <c r="AZI33" s="582"/>
      <c r="AZJ33" s="583"/>
      <c r="AZK33" s="497"/>
      <c r="AZL33" s="508">
        <v>9990.9677280000014</v>
      </c>
      <c r="AZM33" s="582"/>
      <c r="AZN33" s="583"/>
      <c r="AZO33" s="497"/>
      <c r="AZP33" s="508">
        <v>11418.248832000001</v>
      </c>
      <c r="AZQ33" s="582"/>
      <c r="AZR33" s="583"/>
      <c r="AZS33" s="497"/>
      <c r="AZT33" s="508">
        <v>15700.092144</v>
      </c>
      <c r="AZU33" s="582"/>
      <c r="AZV33" s="583"/>
      <c r="AZW33" s="500"/>
      <c r="AZX33" s="489">
        <f>AYV33+AYZ33+AZD33+AZH33+AZL33+AZP33+AZT33</f>
        <v>62800.368576000001</v>
      </c>
      <c r="AZY33" s="668">
        <f>AYW33+AZA33+AZE33+AZI33+AZM33+AZQ33+AZU33</f>
        <v>0</v>
      </c>
      <c r="AZZ33" s="669"/>
      <c r="BAA33" s="497"/>
      <c r="BAB33" s="508">
        <v>7519.6381247999998</v>
      </c>
      <c r="BAC33" s="615"/>
      <c r="BAD33" s="583"/>
      <c r="BAE33" s="497"/>
      <c r="BAF33" s="508">
        <v>7519.6381247999998</v>
      </c>
      <c r="BAG33" s="582"/>
      <c r="BAH33" s="583"/>
      <c r="BAI33" s="497"/>
      <c r="BAJ33" s="508">
        <v>7519.6381247999998</v>
      </c>
      <c r="BAK33" s="582"/>
      <c r="BAL33" s="583"/>
      <c r="BAM33" s="497"/>
      <c r="BAN33" s="508">
        <v>7519.6381247999998</v>
      </c>
      <c r="BAO33" s="582"/>
      <c r="BAP33" s="583"/>
      <c r="BAQ33" s="497"/>
      <c r="BAR33" s="508">
        <v>8772.911145600001</v>
      </c>
      <c r="BAS33" s="582"/>
      <c r="BAT33" s="583"/>
      <c r="BAU33" s="497"/>
      <c r="BAV33" s="508">
        <v>10026.1841664</v>
      </c>
      <c r="BAW33" s="582"/>
      <c r="BAX33" s="583"/>
      <c r="BAY33" s="497"/>
      <c r="BAZ33" s="508">
        <v>13786.0032288</v>
      </c>
      <c r="BBA33" s="582"/>
      <c r="BBB33" s="583"/>
      <c r="BBC33" s="500"/>
      <c r="BBD33" s="497">
        <f>BAB33+BAF33+BAJ33+BAN33+BAR33+BAV33+BAZ33</f>
        <v>62663.651040000004</v>
      </c>
      <c r="BBE33" s="637">
        <f>BAC33+BAG33+BAK33+BAO33+BAS33+BAW33+BBA33</f>
        <v>0</v>
      </c>
      <c r="BBF33" s="642"/>
      <c r="BBG33" s="497"/>
      <c r="BBH33" s="508">
        <v>9858.7696896000016</v>
      </c>
      <c r="BBI33" s="582"/>
      <c r="BBJ33" s="583"/>
      <c r="BBK33" s="497"/>
      <c r="BBL33" s="508">
        <v>9858.7696896000016</v>
      </c>
      <c r="BBM33" s="582"/>
      <c r="BBN33" s="583"/>
      <c r="BBO33" s="497"/>
      <c r="BBP33" s="508">
        <v>9858.7696896000016</v>
      </c>
      <c r="BBQ33" s="582"/>
      <c r="BBR33" s="583"/>
      <c r="BBS33" s="497"/>
      <c r="BBT33" s="508">
        <f>'Proy 2022 vs 2019'!JM34*BBV$4</f>
        <v>0</v>
      </c>
      <c r="BBU33" s="582"/>
      <c r="BBV33" s="583"/>
      <c r="BBW33" s="497"/>
      <c r="BBX33" s="508">
        <f>'Proy 2022 vs 2019'!JM34*BBZ$4</f>
        <v>0</v>
      </c>
      <c r="BBY33" s="582"/>
      <c r="BBZ33" s="583"/>
      <c r="BCA33" s="497"/>
      <c r="BCB33" s="508">
        <f>'Proy 2022 vs 2019'!JM34*BCD$4</f>
        <v>0</v>
      </c>
      <c r="BCC33" s="582"/>
      <c r="BCD33" s="583"/>
      <c r="BCE33" s="497"/>
      <c r="BCF33" s="508">
        <f>'Proy 2022 vs 2019'!JM34*BCH$4</f>
        <v>0</v>
      </c>
      <c r="BCG33" s="582"/>
      <c r="BCH33" s="583"/>
      <c r="BCI33" s="500"/>
      <c r="BCJ33" s="497">
        <f>BBH33+BBL33+BBP33+BBT33+BBX33+BCB33+BCF33</f>
        <v>29576.309068800005</v>
      </c>
      <c r="BCK33" s="646">
        <f>BBI33+BBM33+BBQ33+BBU33+BBY33+BCC33+BCG33</f>
        <v>0</v>
      </c>
      <c r="BCL33" s="642"/>
      <c r="BCM33" s="508"/>
      <c r="BCN33" s="508">
        <v>10346.715820800002</v>
      </c>
      <c r="BCO33" s="582"/>
      <c r="BCP33" s="583"/>
      <c r="BCQ33" s="497"/>
      <c r="BCR33" s="508">
        <v>10346.715820800002</v>
      </c>
      <c r="BCS33" s="582"/>
      <c r="BCT33" s="583"/>
      <c r="BCU33" s="497"/>
      <c r="BCV33" s="508">
        <v>10346.715820800002</v>
      </c>
      <c r="BCW33" s="582"/>
      <c r="BCX33" s="583"/>
      <c r="BCY33" s="497"/>
      <c r="BCZ33" s="508">
        <v>10346.715820800002</v>
      </c>
      <c r="BDA33" s="582"/>
      <c r="BDB33" s="583"/>
      <c r="BDC33" s="497"/>
      <c r="BDD33" s="508">
        <v>12071.168457600004</v>
      </c>
      <c r="BDE33" s="582"/>
      <c r="BDF33" s="583"/>
      <c r="BDG33" s="497"/>
      <c r="BDH33" s="508">
        <v>13795.621094400003</v>
      </c>
      <c r="BDI33" s="582"/>
      <c r="BDJ33" s="583"/>
      <c r="BDK33" s="497"/>
      <c r="BDL33" s="508">
        <v>18968.979004800003</v>
      </c>
      <c r="BDM33" s="582"/>
      <c r="BDN33" s="583"/>
      <c r="BDO33" s="500"/>
      <c r="BDP33" s="497">
        <f>BCN33+BCR33+BCV33+BCZ33+BDD33+BDH33+BDL33</f>
        <v>86222.631840000016</v>
      </c>
      <c r="BDQ33" s="646">
        <f>BCO33+BCS33+BCW33+BDA33+BDE33+BDI33+BDM33</f>
        <v>0</v>
      </c>
      <c r="BDR33" s="642"/>
      <c r="BDS33" s="497"/>
      <c r="BDT33" s="508">
        <v>11623.0883328</v>
      </c>
      <c r="BDU33" s="582"/>
      <c r="BDV33" s="583"/>
      <c r="BDW33" s="497"/>
      <c r="BDX33" s="508">
        <v>11623.0883328</v>
      </c>
      <c r="BDY33" s="582"/>
      <c r="BDZ33" s="583"/>
      <c r="BEA33" s="497"/>
      <c r="BEB33" s="508">
        <v>11623.0883328</v>
      </c>
      <c r="BEC33" s="582"/>
      <c r="BED33" s="583"/>
      <c r="BEE33" s="497"/>
      <c r="BEF33" s="508">
        <v>11623.0883328</v>
      </c>
      <c r="BEG33" s="582"/>
      <c r="BEH33" s="583"/>
      <c r="BEI33" s="497"/>
      <c r="BEJ33" s="508">
        <v>13560.269721600002</v>
      </c>
      <c r="BEK33" s="582"/>
      <c r="BEL33" s="583"/>
      <c r="BEM33" s="497"/>
      <c r="BEN33" s="508">
        <v>15497.451110400001</v>
      </c>
      <c r="BEO33" s="582"/>
      <c r="BEP33" s="583"/>
      <c r="BEQ33" s="497"/>
      <c r="BER33" s="508">
        <v>21308.9952768</v>
      </c>
      <c r="BES33" s="582"/>
      <c r="BET33" s="583"/>
      <c r="BEU33" s="500"/>
      <c r="BEV33" s="489">
        <f>BDT33+BDX33+BEB33+BEF33+BEJ33+BEN33+BER33</f>
        <v>96859.069439999992</v>
      </c>
      <c r="BEW33" s="651">
        <f>BDU33+BDY33+BEC33+BEG33+BEK33+BEO33+BES33</f>
        <v>0</v>
      </c>
      <c r="BEX33" s="642"/>
      <c r="BEY33" s="497"/>
      <c r="BEZ33" s="508">
        <v>12579.2262144</v>
      </c>
      <c r="BFA33" s="615"/>
      <c r="BFB33" s="583"/>
      <c r="BFC33" s="497"/>
      <c r="BFD33" s="508">
        <v>12579.2262144</v>
      </c>
      <c r="BFE33" s="615"/>
      <c r="BFF33" s="583"/>
      <c r="BFG33" s="497"/>
      <c r="BFH33" s="508">
        <v>12579.2262144</v>
      </c>
      <c r="BFI33" s="615"/>
      <c r="BFJ33" s="583"/>
      <c r="BFK33" s="497"/>
      <c r="BFL33" s="508">
        <v>12579.2262144</v>
      </c>
      <c r="BFM33" s="615"/>
      <c r="BFN33" s="583"/>
      <c r="BFO33" s="497"/>
      <c r="BFP33" s="508">
        <v>14675.763916800002</v>
      </c>
      <c r="BFQ33" s="615"/>
      <c r="BFR33" s="583"/>
      <c r="BFS33" s="497"/>
      <c r="BFT33" s="508">
        <v>16772.3016192</v>
      </c>
      <c r="BFU33" s="615"/>
      <c r="BFV33" s="583"/>
      <c r="BFW33" s="497"/>
      <c r="BFX33" s="508">
        <v>23061.914726400002</v>
      </c>
      <c r="BFY33" s="615"/>
      <c r="BFZ33" s="583"/>
      <c r="BGA33" s="500"/>
      <c r="BGB33" s="497">
        <f>BEZ33+BFD33+BFH33+BFL33+BFP33+BFT33+BFX33</f>
        <v>104826.88512000001</v>
      </c>
      <c r="BGC33" s="607">
        <f>BFA33+BFE33+BFI33+BFM33+BFQ33+BFU33+BFY33</f>
        <v>0</v>
      </c>
      <c r="BGD33" s="596"/>
      <c r="BGE33" s="497"/>
      <c r="BGF33" s="508">
        <v>15665.63328</v>
      </c>
      <c r="BGG33" s="582"/>
      <c r="BGH33" s="583"/>
      <c r="BGI33" s="497"/>
      <c r="BGJ33" s="508">
        <v>15665.63328</v>
      </c>
      <c r="BGK33" s="582"/>
      <c r="BGL33" s="583"/>
      <c r="BGM33" s="497"/>
      <c r="BGN33" s="508">
        <v>15665.63328</v>
      </c>
      <c r="BGO33" s="582"/>
      <c r="BGP33" s="583"/>
      <c r="BGQ33" s="497"/>
      <c r="BGR33" s="508">
        <v>15665.63328</v>
      </c>
      <c r="BGS33" s="582"/>
      <c r="BGT33" s="583"/>
      <c r="BGU33" s="497"/>
      <c r="BGV33" s="508">
        <v>18276.572160000003</v>
      </c>
      <c r="BGW33" s="582"/>
      <c r="BGX33" s="583"/>
      <c r="BGY33" s="497"/>
      <c r="BGZ33" s="508">
        <v>20887.511040000001</v>
      </c>
      <c r="BHA33" s="582"/>
      <c r="BHB33" s="583"/>
      <c r="BHC33" s="497"/>
      <c r="BHD33" s="508">
        <v>28720.327680000002</v>
      </c>
      <c r="BHE33" s="582"/>
      <c r="BHF33" s="583"/>
      <c r="BHG33" s="500"/>
      <c r="BHH33" s="497">
        <f>BGF33+BGJ33+BGN33+BGR33+BGV33+BGZ33+BHD33</f>
        <v>130546.944</v>
      </c>
      <c r="BHI33" s="611">
        <f>BGG33+BGK33+BGO33+BGS33+BGW33+BHA33+BHE33</f>
        <v>0</v>
      </c>
      <c r="BHJ33" s="596"/>
      <c r="BHK33" s="508"/>
      <c r="BHL33" s="508">
        <v>23046.253401600003</v>
      </c>
      <c r="BHM33" s="582"/>
      <c r="BHN33" s="583"/>
      <c r="BHO33" s="497"/>
      <c r="BHP33" s="508">
        <v>23046.253401600003</v>
      </c>
      <c r="BHQ33" s="582"/>
      <c r="BHR33" s="583"/>
      <c r="BHS33" s="497"/>
      <c r="BHT33" s="508">
        <v>23046.253401600003</v>
      </c>
      <c r="BHU33" s="582"/>
      <c r="BHV33" s="583"/>
      <c r="BHW33" s="497"/>
      <c r="BHX33" s="508">
        <v>23046.253401600003</v>
      </c>
      <c r="BHY33" s="582"/>
      <c r="BHZ33" s="583"/>
      <c r="BIA33" s="497"/>
      <c r="BIB33" s="508">
        <v>26887.295635200007</v>
      </c>
      <c r="BIC33" s="582"/>
      <c r="BID33" s="583"/>
      <c r="BIE33" s="497"/>
      <c r="BIF33" s="508">
        <v>30728.337868800005</v>
      </c>
      <c r="BIG33" s="582"/>
      <c r="BIH33" s="583"/>
      <c r="BII33" s="497"/>
      <c r="BIJ33" s="508">
        <v>42251.464569600008</v>
      </c>
      <c r="BIK33" s="582"/>
      <c r="BIL33" s="583"/>
      <c r="BIM33" s="500"/>
      <c r="BIN33" s="497">
        <f>BHL33+BHP33+BHT33+BHX33+BIB33+BIF33+BIJ33</f>
        <v>192052.11168000003</v>
      </c>
      <c r="BIO33" s="611">
        <f>BHM33+BHQ33+BHU33+BHY33+BIC33+BIG33+BIK33</f>
        <v>0</v>
      </c>
      <c r="BIP33" s="596"/>
      <c r="BIQ33" s="497"/>
      <c r="BIR33" s="508">
        <v>19492.024723200004</v>
      </c>
      <c r="BIS33" s="582"/>
      <c r="BIT33" s="583"/>
      <c r="BIU33" s="497"/>
      <c r="BIV33" s="508">
        <v>19492.024723200004</v>
      </c>
      <c r="BIW33" s="582"/>
      <c r="BIX33" s="583"/>
      <c r="BIY33" s="497"/>
      <c r="BIZ33" s="508">
        <v>19492.024723200004</v>
      </c>
      <c r="BJA33" s="582"/>
      <c r="BJB33" s="583"/>
      <c r="BJC33" s="497"/>
      <c r="BJD33" s="508">
        <v>19492.024723200004</v>
      </c>
      <c r="BJE33" s="582"/>
      <c r="BJF33" s="583"/>
      <c r="BJG33" s="497"/>
      <c r="BJH33" s="508">
        <v>22740.695510400004</v>
      </c>
      <c r="BJI33" s="582"/>
      <c r="BJJ33" s="583"/>
      <c r="BJK33" s="497"/>
      <c r="BJL33" s="508">
        <v>25989.366297600005</v>
      </c>
      <c r="BJM33" s="582"/>
      <c r="BJN33" s="583"/>
      <c r="BJO33" s="497"/>
      <c r="BJP33" s="508">
        <v>0</v>
      </c>
      <c r="BJQ33" s="582"/>
      <c r="BJR33" s="583"/>
      <c r="BJS33" s="500"/>
      <c r="BJT33" s="489">
        <f>BIR33+BIV33+BIZ33+BJD33+BJH33+BJL33+BJP33</f>
        <v>126698.16070080003</v>
      </c>
      <c r="BJU33" s="595">
        <f>BIS33+BIW33+BJA33+BJE33+BJI33+BJM33+BJQ33</f>
        <v>0</v>
      </c>
      <c r="BJV33" s="596"/>
      <c r="BJW33" s="497"/>
      <c r="BJX33" s="508">
        <v>9510.0129216000005</v>
      </c>
      <c r="BJY33" s="582"/>
      <c r="BJZ33" s="583"/>
      <c r="BKA33" s="497"/>
      <c r="BKB33" s="508">
        <v>9510.0129216000005</v>
      </c>
      <c r="BKC33" s="582"/>
      <c r="BKD33" s="583"/>
      <c r="BKE33" s="497"/>
      <c r="BKF33" s="508">
        <v>9510.0129216000005</v>
      </c>
      <c r="BKG33" s="582"/>
      <c r="BKH33" s="583"/>
      <c r="BKI33" s="497"/>
      <c r="BKJ33" s="508">
        <v>9510.0129216000005</v>
      </c>
      <c r="BKK33" s="582"/>
      <c r="BKL33" s="583"/>
      <c r="BKM33" s="497"/>
      <c r="BKN33" s="508">
        <v>11095.015075200001</v>
      </c>
      <c r="BKO33" s="582"/>
      <c r="BKP33" s="583"/>
      <c r="BKQ33" s="497"/>
      <c r="BKR33" s="508">
        <v>12680.017228800001</v>
      </c>
      <c r="BKS33" s="582"/>
      <c r="BKT33" s="583"/>
      <c r="BKU33" s="497"/>
      <c r="BKV33" s="508">
        <v>17435.023689599999</v>
      </c>
      <c r="BKW33" s="582"/>
      <c r="BKX33" s="583"/>
      <c r="BKY33" s="500"/>
      <c r="BKZ33" s="497">
        <f>BJX33+BKB33+BKF33+BKJ33+BKN33+BKR33+BKV33</f>
        <v>79250.107680000001</v>
      </c>
      <c r="BLA33" s="595">
        <f>BJY33+BKC33+BKG33+BKK33+BKO33+BKS33+BKW33</f>
        <v>0</v>
      </c>
      <c r="BLB33" s="596"/>
    </row>
    <row r="34" spans="2:1666" ht="18.75">
      <c r="B34" s="707" t="s">
        <v>38</v>
      </c>
      <c r="C34" s="501">
        <f>SUM(C7:C33)</f>
        <v>247757.29679999998</v>
      </c>
      <c r="D34" s="501">
        <f>SUM(D7:D33)</f>
        <v>225681.36870599998</v>
      </c>
      <c r="E34" s="704">
        <f>SUM(E7:E33)</f>
        <v>0</v>
      </c>
      <c r="F34" s="584">
        <f>E34/C34</f>
        <v>0</v>
      </c>
      <c r="G34" s="501">
        <f>SUM(G7:G33)</f>
        <v>241411.2696</v>
      </c>
      <c r="H34" s="501">
        <f>SUM(H7:H33)</f>
        <v>225681.36870599998</v>
      </c>
      <c r="I34" s="704">
        <f>SUM(I7:I33)</f>
        <v>0</v>
      </c>
      <c r="J34" s="584">
        <f>I34/G34</f>
        <v>0</v>
      </c>
      <c r="K34" s="501">
        <f>SUM(K7:K33)</f>
        <v>241411.2696</v>
      </c>
      <c r="L34" s="501">
        <f>SUM(L7:L33)</f>
        <v>225681.36870599998</v>
      </c>
      <c r="M34" s="704">
        <f>SUM(M7:M33)</f>
        <v>0</v>
      </c>
      <c r="N34" s="584">
        <f>M34/K34</f>
        <v>0</v>
      </c>
      <c r="O34" s="501">
        <f>SUM(O7:O33)</f>
        <v>241411.2696</v>
      </c>
      <c r="P34" s="501">
        <f>SUM(P7:P33)</f>
        <v>225681.36870599998</v>
      </c>
      <c r="Q34" s="704">
        <f>SUM(Q7:Q33)</f>
        <v>0</v>
      </c>
      <c r="R34" s="584">
        <f>Q34/O34</f>
        <v>0</v>
      </c>
      <c r="S34" s="501">
        <f>SUM(S7:S33)</f>
        <v>281646.48120000004</v>
      </c>
      <c r="T34" s="501">
        <f>SUM(T7:T33)</f>
        <v>263294.93015700002</v>
      </c>
      <c r="U34" s="704">
        <f>SUM(U7:U33)</f>
        <v>0</v>
      </c>
      <c r="V34" s="584">
        <f>U34/S34</f>
        <v>0</v>
      </c>
      <c r="W34" s="501">
        <f>SUM(W7:W33)</f>
        <v>321881.69280000008</v>
      </c>
      <c r="X34" s="501">
        <f>SUM(X7:X33)</f>
        <v>300908.49160800001</v>
      </c>
      <c r="Y34" s="704">
        <f>SUM(Y7:Y33)</f>
        <v>0</v>
      </c>
      <c r="Z34" s="584">
        <f>Y34/W34</f>
        <v>0</v>
      </c>
      <c r="AA34" s="501">
        <f>SUM(AA7:AA33)</f>
        <v>442587.32759999996</v>
      </c>
      <c r="AB34" s="501">
        <f>SUM(AB7:AB33)</f>
        <v>413749.17596100003</v>
      </c>
      <c r="AC34" s="704">
        <f>SUM(AC7:AC33)</f>
        <v>0</v>
      </c>
      <c r="AD34" s="584">
        <f>AC34/AA34</f>
        <v>0</v>
      </c>
      <c r="AE34" s="597">
        <f>SUM(AE7:AE33)</f>
        <v>2018106.6072000002</v>
      </c>
      <c r="AF34" s="597">
        <f>SUM(AF7:AF33)</f>
        <v>1880678.0725499997</v>
      </c>
      <c r="AG34" s="597">
        <f>SUM(AG7:AG33)</f>
        <v>0</v>
      </c>
      <c r="AH34" s="598">
        <f>AG34/AE34</f>
        <v>0</v>
      </c>
      <c r="AI34" s="501" t="e">
        <f>SUM(AI7:AI33)</f>
        <v>#VALUE!</v>
      </c>
      <c r="AJ34" s="501">
        <f>SUM(AJ7:AJ33)</f>
        <v>231986.32592399995</v>
      </c>
      <c r="AK34" s="705">
        <f>SUM(AK7:AK33)</f>
        <v>0</v>
      </c>
      <c r="AL34" s="606" t="e">
        <f>AK34/AI34</f>
        <v>#VALUE!</v>
      </c>
      <c r="AM34" s="501" t="e">
        <f>SUM(AM7:AM33)</f>
        <v>#VALUE!</v>
      </c>
      <c r="AN34" s="501">
        <f>SUM(AN7:AN33)</f>
        <v>231986.32592399995</v>
      </c>
      <c r="AO34" s="705">
        <f>SUM(AO7:AO33)</f>
        <v>0</v>
      </c>
      <c r="AP34" s="606" t="e">
        <f>AO34/AM34</f>
        <v>#VALUE!</v>
      </c>
      <c r="AQ34" s="501" t="e">
        <f>SUM(AQ7:AQ33)</f>
        <v>#VALUE!</v>
      </c>
      <c r="AR34" s="501">
        <f>SUM(AR7:AR33)</f>
        <v>231986.32592399995</v>
      </c>
      <c r="AS34" s="705">
        <f>SUM(AS7:AS33)</f>
        <v>0</v>
      </c>
      <c r="AT34" s="606" t="e">
        <f>AS34/AQ34</f>
        <v>#VALUE!</v>
      </c>
      <c r="AU34" s="501" t="e">
        <f>SUM(AU7:AU33)</f>
        <v>#VALUE!</v>
      </c>
      <c r="AV34" s="501">
        <f>SUM(AV7:AV33)</f>
        <v>231986.32592399995</v>
      </c>
      <c r="AW34" s="705">
        <f>SUM(AW7:AW33)</f>
        <v>0</v>
      </c>
      <c r="AX34" s="606" t="e">
        <f>AW34/AU34</f>
        <v>#VALUE!</v>
      </c>
      <c r="AY34" s="501" t="e">
        <f>SUM(AY7:AY33)</f>
        <v>#VALUE!</v>
      </c>
      <c r="AZ34" s="501">
        <f>SUM(AZ7:AZ33)</f>
        <v>270650.71357800008</v>
      </c>
      <c r="BA34" s="705">
        <f>SUM(BA7:BA33)</f>
        <v>0</v>
      </c>
      <c r="BB34" s="606" t="e">
        <f>BA34/AY34</f>
        <v>#VALUE!</v>
      </c>
      <c r="BC34" s="501" t="e">
        <f>SUM(BC7:BC33)</f>
        <v>#VALUE!</v>
      </c>
      <c r="BD34" s="501">
        <f>SUM(BD7:BD33)</f>
        <v>309315.10123200004</v>
      </c>
      <c r="BE34" s="705">
        <f>SUM(BE7:BE33)</f>
        <v>0</v>
      </c>
      <c r="BF34" s="606" t="e">
        <f>BE34/BC34</f>
        <v>#VALUE!</v>
      </c>
      <c r="BG34" s="501" t="e">
        <f>SUM(BG7:BG33)</f>
        <v>#VALUE!</v>
      </c>
      <c r="BH34" s="501">
        <f>SUM(BH7:BH33)</f>
        <v>425308.26419399999</v>
      </c>
      <c r="BI34" s="705">
        <f>SUM(BI7:BI33)</f>
        <v>0</v>
      </c>
      <c r="BJ34" s="606" t="e">
        <f>BI34/BG34</f>
        <v>#VALUE!</v>
      </c>
      <c r="BK34" s="597" t="e">
        <f>SUM(BK7:BK33)</f>
        <v>#VALUE!</v>
      </c>
      <c r="BL34" s="597">
        <f>SUM(BL7:BL33)</f>
        <v>1933219.3826999997</v>
      </c>
      <c r="BM34" s="597">
        <f>SUM(BM7:BM33)</f>
        <v>0</v>
      </c>
      <c r="BN34" s="598" t="e">
        <f>BM34/BK34</f>
        <v>#VALUE!</v>
      </c>
      <c r="BO34" s="501" t="e">
        <f>SUM(BO7:BO33)</f>
        <v>#VALUE!</v>
      </c>
      <c r="BP34" s="501">
        <f>SUM(BP7:BP33)</f>
        <v>227367.99261119997</v>
      </c>
      <c r="BQ34" s="704">
        <f>SUM(BQ7:BQ33)</f>
        <v>0</v>
      </c>
      <c r="BR34" s="584" t="e">
        <f>BQ34/BO34</f>
        <v>#VALUE!</v>
      </c>
      <c r="BS34" s="501" t="e">
        <f>SUM(BS7:BS33)</f>
        <v>#VALUE!</v>
      </c>
      <c r="BT34" s="501">
        <f>SUM(BT7:BT33)</f>
        <v>227367.99261119997</v>
      </c>
      <c r="BU34" s="704">
        <f>SUM(BU7:BU33)</f>
        <v>0</v>
      </c>
      <c r="BV34" s="584" t="e">
        <f>BU34/BS34</f>
        <v>#VALUE!</v>
      </c>
      <c r="BW34" s="501" t="e">
        <f>SUM(BW7:BW33)</f>
        <v>#VALUE!</v>
      </c>
      <c r="BX34" s="501">
        <f>SUM(BX7:BX33)</f>
        <v>227367.99261119997</v>
      </c>
      <c r="BY34" s="704">
        <f>SUM(BY7:BY33)</f>
        <v>0</v>
      </c>
      <c r="BZ34" s="584" t="e">
        <f>BY34/BW34</f>
        <v>#VALUE!</v>
      </c>
      <c r="CA34" s="501" t="e">
        <f>SUM(CA7:CA33)</f>
        <v>#VALUE!</v>
      </c>
      <c r="CB34" s="501">
        <f>SUM(CB7:CB33)</f>
        <v>227367.99261119997</v>
      </c>
      <c r="CC34" s="704">
        <f>SUM(CC7:CC33)</f>
        <v>0</v>
      </c>
      <c r="CD34" s="584" t="e">
        <f>CC34/CA34</f>
        <v>#VALUE!</v>
      </c>
      <c r="CE34" s="501" t="e">
        <f>SUM(CE7:CE33)</f>
        <v>#VALUE!</v>
      </c>
      <c r="CF34" s="501">
        <f>SUM(CF7:CF33)</f>
        <v>265262.65804640006</v>
      </c>
      <c r="CG34" s="704">
        <f>SUM(CG7:CG33)</f>
        <v>0</v>
      </c>
      <c r="CH34" s="584" t="e">
        <f>CG34/CE34</f>
        <v>#VALUE!</v>
      </c>
      <c r="CI34" s="501" t="e">
        <f>SUM(CI7:CI33)</f>
        <v>#VALUE!</v>
      </c>
      <c r="CJ34" s="501">
        <f>SUM(CJ7:CJ33)</f>
        <v>303157.32348160003</v>
      </c>
      <c r="CK34" s="704">
        <f>SUM(CK7:CK33)</f>
        <v>0</v>
      </c>
      <c r="CL34" s="584" t="e">
        <f>CK34/CI34</f>
        <v>#VALUE!</v>
      </c>
      <c r="CM34" s="501" t="e">
        <f>SUM(CM7:CM33)</f>
        <v>#VALUE!</v>
      </c>
      <c r="CN34" s="501">
        <f>SUM(CN7:CN33)</f>
        <v>416841.31978719996</v>
      </c>
      <c r="CO34" s="704">
        <f>SUM(CO7:CO33)</f>
        <v>0</v>
      </c>
      <c r="CP34" s="584" t="e">
        <f>CO34/CM34</f>
        <v>#VALUE!</v>
      </c>
      <c r="CQ34" s="597" t="e">
        <f>SUM(CQ7:CQ33)</f>
        <v>#VALUE!</v>
      </c>
      <c r="CR34" s="597">
        <f>SUM(CR7:CR33)</f>
        <v>1894733.2717599999</v>
      </c>
      <c r="CS34" s="597">
        <f>SUM(CS7:CS33)</f>
        <v>0</v>
      </c>
      <c r="CT34" s="598" t="e">
        <f>CS34/CQ34</f>
        <v>#VALUE!</v>
      </c>
      <c r="CU34" s="501" t="e">
        <f>SUM(CU7:CU33)</f>
        <v>#VALUE!</v>
      </c>
      <c r="CV34" s="501">
        <f>SUM(CV7:CV33)</f>
        <v>190643.98104060002</v>
      </c>
      <c r="CW34" s="705">
        <f>SUM(CW7:CW33)</f>
        <v>0</v>
      </c>
      <c r="CX34" s="606" t="e">
        <f>CW34/CU34</f>
        <v>#VALUE!</v>
      </c>
      <c r="CY34" s="501" t="e">
        <f>SUM(CY7:CY33)</f>
        <v>#VALUE!</v>
      </c>
      <c r="CZ34" s="501">
        <f>SUM(CZ7:CZ33)</f>
        <v>190643.98104060002</v>
      </c>
      <c r="DA34" s="705">
        <f>SUM(DA7:DA33)</f>
        <v>0</v>
      </c>
      <c r="DB34" s="606" t="e">
        <f>DA34/CY34</f>
        <v>#VALUE!</v>
      </c>
      <c r="DC34" s="501" t="e">
        <f>SUM(DC7:DC33)</f>
        <v>#VALUE!</v>
      </c>
      <c r="DD34" s="501">
        <f>SUM(DD7:DD33)</f>
        <v>190643.98104060002</v>
      </c>
      <c r="DE34" s="705">
        <f>SUM(DE7:DE33)</f>
        <v>0</v>
      </c>
      <c r="DF34" s="606" t="e">
        <f>DE34/DC34</f>
        <v>#VALUE!</v>
      </c>
      <c r="DG34" s="501" t="e">
        <f>SUM(DG7:DG33)</f>
        <v>#VALUE!</v>
      </c>
      <c r="DH34" s="501">
        <f>SUM(DH7:DH33)</f>
        <v>190643.98104060002</v>
      </c>
      <c r="DI34" s="705">
        <f>SUM(DI7:DI33)</f>
        <v>0</v>
      </c>
      <c r="DJ34" s="606" t="e">
        <f>DI34/DG34</f>
        <v>#VALUE!</v>
      </c>
      <c r="DK34" s="501" t="e">
        <f>SUM(DK7:DK33)</f>
        <v>#VALUE!</v>
      </c>
      <c r="DL34" s="501">
        <f>SUM(DL7:DL33)</f>
        <v>222417.9778807</v>
      </c>
      <c r="DM34" s="705">
        <f>SUM(DM7:DM33)</f>
        <v>0</v>
      </c>
      <c r="DN34" s="606" t="e">
        <f>DM34/DK34</f>
        <v>#VALUE!</v>
      </c>
      <c r="DO34" s="501" t="e">
        <f>SUM(DO7:DO33)</f>
        <v>#VALUE!</v>
      </c>
      <c r="DP34" s="501">
        <f>SUM(DP7:DP33)</f>
        <v>254191.97472080006</v>
      </c>
      <c r="DQ34" s="705">
        <f>SUM(DQ7:DQ33)</f>
        <v>0</v>
      </c>
      <c r="DR34" s="606" t="e">
        <f>DQ34/DO34</f>
        <v>#VALUE!</v>
      </c>
      <c r="DS34" s="501" t="e">
        <f>SUM(DS7:DS33)</f>
        <v>#VALUE!</v>
      </c>
      <c r="DT34" s="501">
        <f>SUM(DT7:DT33)</f>
        <v>349513.9652411</v>
      </c>
      <c r="DU34" s="705">
        <f>SUM(DU7:DU33)</f>
        <v>0</v>
      </c>
      <c r="DV34" s="606" t="e">
        <f>DU34/DS34</f>
        <v>#VALUE!</v>
      </c>
      <c r="DW34" s="597" t="e">
        <f>SUM(DW7:DW33)</f>
        <v>#VALUE!</v>
      </c>
      <c r="DX34" s="597">
        <f>SUM(DX7:DX33)</f>
        <v>1588699.842005</v>
      </c>
      <c r="DY34" s="597">
        <f>SUM(DY7:DY33)</f>
        <v>0</v>
      </c>
      <c r="DZ34" s="598" t="e">
        <f>DY34/DW34</f>
        <v>#VALUE!</v>
      </c>
      <c r="EA34" s="501" t="e">
        <f>SUM(EA7:EA33)</f>
        <v>#VALUE!</v>
      </c>
      <c r="EB34" s="501">
        <f>SUM(EB7:EB33)</f>
        <v>198094.76267580004</v>
      </c>
      <c r="EC34" s="704">
        <f>SUM(EC7:EC33)</f>
        <v>0</v>
      </c>
      <c r="ED34" s="584" t="e">
        <f>EC34/EA34</f>
        <v>#VALUE!</v>
      </c>
      <c r="EE34" s="501" t="e">
        <f>SUM(EE7:EE33)</f>
        <v>#VALUE!</v>
      </c>
      <c r="EF34" s="501">
        <f>SUM(EF7:EF33)</f>
        <v>198094.76267580004</v>
      </c>
      <c r="EG34" s="704">
        <f>SUM(EG7:EG33)</f>
        <v>0</v>
      </c>
      <c r="EH34" s="584" t="e">
        <f>EG34/EE34</f>
        <v>#VALUE!</v>
      </c>
      <c r="EI34" s="501" t="e">
        <f>SUM(EI7:EI33)</f>
        <v>#VALUE!</v>
      </c>
      <c r="EJ34" s="501">
        <f>SUM(EJ7:EJ33)</f>
        <v>198094.76267580004</v>
      </c>
      <c r="EK34" s="704">
        <f>SUM(EK7:EK33)</f>
        <v>0</v>
      </c>
      <c r="EL34" s="584" t="e">
        <f>EK34/EI34</f>
        <v>#VALUE!</v>
      </c>
      <c r="EM34" s="501" t="e">
        <f>SUM(EM7:EM33)</f>
        <v>#VALUE!</v>
      </c>
      <c r="EN34" s="501">
        <f>SUM(EN7:EN33)</f>
        <v>198094.76267580004</v>
      </c>
      <c r="EO34" s="704">
        <f>SUM(EO7:EO33)</f>
        <v>0</v>
      </c>
      <c r="EP34" s="584" t="e">
        <f>EO34/EM34</f>
        <v>#VALUE!</v>
      </c>
      <c r="EQ34" s="501" t="e">
        <f>SUM(EQ7:EQ33)</f>
        <v>#VALUE!</v>
      </c>
      <c r="ER34" s="501">
        <f>SUM(ER7:ER33)</f>
        <v>231110.55645510007</v>
      </c>
      <c r="ES34" s="704">
        <f>SUM(ES7:ES33)</f>
        <v>0</v>
      </c>
      <c r="ET34" s="584" t="e">
        <f>ES34/EQ34</f>
        <v>#VALUE!</v>
      </c>
      <c r="EU34" s="501" t="e">
        <f>SUM(EU7:EU33)</f>
        <v>#VALUE!</v>
      </c>
      <c r="EV34" s="501">
        <f>SUM(EV7:EV33)</f>
        <v>264126.35023440007</v>
      </c>
      <c r="EW34" s="704">
        <f>SUM(EW7:EW33)</f>
        <v>0</v>
      </c>
      <c r="EX34" s="584" t="e">
        <f>EW34/EU34</f>
        <v>#VALUE!</v>
      </c>
      <c r="EY34" s="501" t="e">
        <f>SUM(EY7:EY33)</f>
        <v>#VALUE!</v>
      </c>
      <c r="EZ34" s="501">
        <f>SUM(EZ7:EZ33)</f>
        <v>363173.73157230002</v>
      </c>
      <c r="FA34" s="704">
        <f>SUM(FA7:FA33)</f>
        <v>0</v>
      </c>
      <c r="FB34" s="584" t="e">
        <f>FA34/EY34</f>
        <v>#VALUE!</v>
      </c>
      <c r="FC34" s="658" t="e">
        <f>SUM(FC7:FC33)</f>
        <v>#VALUE!</v>
      </c>
      <c r="FD34" s="658">
        <f>SUM(FD7:FD33)</f>
        <v>1650789.688965</v>
      </c>
      <c r="FE34" s="658">
        <f>SUM(FE7:FE33)</f>
        <v>0</v>
      </c>
      <c r="FF34" s="659" t="e">
        <f>FE34/FC34</f>
        <v>#VALUE!</v>
      </c>
      <c r="FG34" s="501" t="e">
        <f>SUM(FG7:FG33)</f>
        <v>#VALUE!</v>
      </c>
      <c r="FH34" s="501">
        <f>SUM(FH7:FH33)</f>
        <v>272792.74050119997</v>
      </c>
      <c r="FI34" s="705">
        <f>SUM(FI7:FI33)</f>
        <v>0</v>
      </c>
      <c r="FJ34" s="606" t="e">
        <f>FI34/FG34</f>
        <v>#VALUE!</v>
      </c>
      <c r="FK34" s="501" t="e">
        <f>SUM(FK7:FK33)</f>
        <v>#VALUE!</v>
      </c>
      <c r="FL34" s="501">
        <f>SUM(FL7:FL33)</f>
        <v>272792.74050119997</v>
      </c>
      <c r="FM34" s="705">
        <f>SUM(FM7:FM33)</f>
        <v>0</v>
      </c>
      <c r="FN34" s="606" t="e">
        <f>FM34/FK34</f>
        <v>#VALUE!</v>
      </c>
      <c r="FO34" s="501" t="e">
        <f>SUM(FO7:FO33)</f>
        <v>#VALUE!</v>
      </c>
      <c r="FP34" s="501">
        <f>SUM(FP7:FP33)</f>
        <v>272792.74050119997</v>
      </c>
      <c r="FQ34" s="705">
        <f>SUM(FQ7:FQ33)</f>
        <v>0</v>
      </c>
      <c r="FR34" s="606" t="e">
        <f>FQ34/FO34</f>
        <v>#VALUE!</v>
      </c>
      <c r="FS34" s="501" t="e">
        <f>SUM(FS7:FS33)</f>
        <v>#VALUE!</v>
      </c>
      <c r="FT34" s="501">
        <f>SUM(FT7:FT33)</f>
        <v>272792.74050119997</v>
      </c>
      <c r="FU34" s="705">
        <f>SUM(FU7:FU33)</f>
        <v>0</v>
      </c>
      <c r="FV34" s="606" t="e">
        <f>FU34/FS34</f>
        <v>#VALUE!</v>
      </c>
      <c r="FW34" s="501" t="e">
        <f>SUM(FW7:FW33)</f>
        <v>#VALUE!</v>
      </c>
      <c r="FX34" s="501">
        <f>SUM(FX7:FX33)</f>
        <v>318258.19725140004</v>
      </c>
      <c r="FY34" s="705">
        <f>SUM(FY7:FY33)</f>
        <v>0</v>
      </c>
      <c r="FZ34" s="606" t="e">
        <f>FY34/FW34</f>
        <v>#VALUE!</v>
      </c>
      <c r="GA34" s="501" t="e">
        <f>SUM(GA7:GA33)</f>
        <v>#VALUE!</v>
      </c>
      <c r="GB34" s="501">
        <f>SUM(GB7:GB33)</f>
        <v>363723.65400159999</v>
      </c>
      <c r="GC34" s="705">
        <f>SUM(GC7:GC33)</f>
        <v>0</v>
      </c>
      <c r="GD34" s="606" t="e">
        <f>GC34/GA34</f>
        <v>#VALUE!</v>
      </c>
      <c r="GE34" s="501" t="e">
        <f>SUM(GE7:GE33)</f>
        <v>#VALUE!</v>
      </c>
      <c r="GF34" s="501">
        <f>SUM(GF7:GF33)</f>
        <v>500120.02425220003</v>
      </c>
      <c r="GG34" s="705">
        <f>SUM(GG7:GG33)</f>
        <v>0</v>
      </c>
      <c r="GH34" s="606" t="e">
        <f>GG34/GE34</f>
        <v>#VALUE!</v>
      </c>
      <c r="GI34" s="658" t="e">
        <f>SUM(GI7:GI33)</f>
        <v>#VALUE!</v>
      </c>
      <c r="GJ34" s="658">
        <f>SUM(GJ7:GJ33)</f>
        <v>2273272.83751</v>
      </c>
      <c r="GK34" s="658">
        <f>SUM(GK7:GK33)</f>
        <v>0</v>
      </c>
      <c r="GL34" s="659" t="e">
        <f>GK34/GI34</f>
        <v>#VALUE!</v>
      </c>
      <c r="GM34" s="501" t="e">
        <f>SUM(GM7:GM33)</f>
        <v>#VALUE!</v>
      </c>
      <c r="GN34" s="501">
        <f>SUM(GN7:GN33)</f>
        <v>195499.75998239999</v>
      </c>
      <c r="GO34" s="704">
        <f>SUM(GO7:GO33)</f>
        <v>0</v>
      </c>
      <c r="GP34" s="584" t="e">
        <f>GO34/GM34</f>
        <v>#VALUE!</v>
      </c>
      <c r="GQ34" s="501" t="e">
        <f>SUM(GQ7:GQ33)</f>
        <v>#VALUE!</v>
      </c>
      <c r="GR34" s="501">
        <f>SUM(GR7:GR33)</f>
        <v>195499.75998239999</v>
      </c>
      <c r="GS34" s="704">
        <f>SUM(GS7:GS33)</f>
        <v>0</v>
      </c>
      <c r="GT34" s="584" t="e">
        <f>GS34/GQ34</f>
        <v>#VALUE!</v>
      </c>
      <c r="GU34" s="501" t="e">
        <f>SUM(GU7:GU33)</f>
        <v>#VALUE!</v>
      </c>
      <c r="GV34" s="501">
        <f>SUM(GV7:GV33)</f>
        <v>195499.75998239999</v>
      </c>
      <c r="GW34" s="704">
        <f>SUM(GW7:GW33)</f>
        <v>0</v>
      </c>
      <c r="GX34" s="584" t="e">
        <f>GW34/GU34</f>
        <v>#VALUE!</v>
      </c>
      <c r="GY34" s="501" t="e">
        <f>SUM(GY7:GY33)</f>
        <v>#VALUE!</v>
      </c>
      <c r="GZ34" s="501">
        <f>SUM(GZ7:GZ33)</f>
        <v>195499.75998239999</v>
      </c>
      <c r="HA34" s="704">
        <f>SUM(HA7:HA33)</f>
        <v>0</v>
      </c>
      <c r="HB34" s="584" t="e">
        <f>HA34/GY34</f>
        <v>#VALUE!</v>
      </c>
      <c r="HC34" s="501" t="e">
        <f>SUM(HC7:HC33)</f>
        <v>#VALUE!</v>
      </c>
      <c r="HD34" s="501">
        <f>SUM(HD7:HD33)</f>
        <v>228083.05331279998</v>
      </c>
      <c r="HE34" s="704">
        <f>SUM(HE7:HE33)</f>
        <v>0</v>
      </c>
      <c r="HF34" s="584" t="e">
        <f>HE34/HC34</f>
        <v>#VALUE!</v>
      </c>
      <c r="HG34" s="501" t="e">
        <f>SUM(HG7:HG33)</f>
        <v>#VALUE!</v>
      </c>
      <c r="HH34" s="501">
        <f>SUM(HH7:HH33)</f>
        <v>260666.34664320003</v>
      </c>
      <c r="HI34" s="704">
        <f>SUM(HI7:HI33)</f>
        <v>0</v>
      </c>
      <c r="HJ34" s="584" t="e">
        <f>HI34/HG34</f>
        <v>#VALUE!</v>
      </c>
      <c r="HK34" s="501" t="e">
        <f>SUM(HK7:HK33)</f>
        <v>#VALUE!</v>
      </c>
      <c r="HL34" s="501">
        <f>SUM(HL7:HL33)</f>
        <v>358416.22663439991</v>
      </c>
      <c r="HM34" s="704">
        <f>SUM(HM7:HM33)</f>
        <v>0</v>
      </c>
      <c r="HN34" s="584" t="e">
        <f>HM34/HK34</f>
        <v>#VALUE!</v>
      </c>
      <c r="HO34" s="658" t="e">
        <f>SUM(HO7:HO33)</f>
        <v>#VALUE!</v>
      </c>
      <c r="HP34" s="658">
        <f>SUM(HP7:HP33)</f>
        <v>1629164.6665199997</v>
      </c>
      <c r="HQ34" s="658">
        <f>SUM(HQ7:HQ33)</f>
        <v>0</v>
      </c>
      <c r="HR34" s="659" t="e">
        <f>HQ34/HO34</f>
        <v>#VALUE!</v>
      </c>
      <c r="HS34" s="501" t="e">
        <f>SUM(HS7:HS33)</f>
        <v>#VALUE!</v>
      </c>
      <c r="HT34" s="501">
        <f>SUM(HT7:HT33)</f>
        <v>195499.75998239999</v>
      </c>
      <c r="HU34" s="705">
        <f>SUM(HU7:HU33)</f>
        <v>0</v>
      </c>
      <c r="HV34" s="606" t="e">
        <f>HU34/HS34</f>
        <v>#VALUE!</v>
      </c>
      <c r="HW34" s="501" t="e">
        <f>SUM(HW7:HW33)</f>
        <v>#VALUE!</v>
      </c>
      <c r="HX34" s="501">
        <f>SUM(HX7:HX33)</f>
        <v>195499.75998239999</v>
      </c>
      <c r="HY34" s="705">
        <f>SUM(HY7:HY33)</f>
        <v>0</v>
      </c>
      <c r="HZ34" s="606" t="e">
        <f>HY34/HW34</f>
        <v>#VALUE!</v>
      </c>
      <c r="IA34" s="501" t="e">
        <f>SUM(IA7:IA33)</f>
        <v>#VALUE!</v>
      </c>
      <c r="IB34" s="501">
        <f>SUM(IB7:IB33)</f>
        <v>195499.75998239999</v>
      </c>
      <c r="IC34" s="705">
        <f>SUM(IC7:IC33)</f>
        <v>0</v>
      </c>
      <c r="ID34" s="606" t="e">
        <f>IC34/IA34</f>
        <v>#VALUE!</v>
      </c>
      <c r="IE34" s="501" t="e">
        <f>SUM(IE7:IE33)</f>
        <v>#VALUE!</v>
      </c>
      <c r="IF34" s="501">
        <f>SUM(IF7:IF33)</f>
        <v>195499.75998239999</v>
      </c>
      <c r="IG34" s="705">
        <f>SUM(IG7:IG33)</f>
        <v>0</v>
      </c>
      <c r="IH34" s="606" t="e">
        <f>IG34/IE34</f>
        <v>#VALUE!</v>
      </c>
      <c r="II34" s="501" t="e">
        <f>SUM(II7:II33)</f>
        <v>#VALUE!</v>
      </c>
      <c r="IJ34" s="501">
        <f>SUM(IJ7:IJ33)</f>
        <v>228083.05331279998</v>
      </c>
      <c r="IK34" s="705">
        <f>SUM(IK7:IK33)</f>
        <v>0</v>
      </c>
      <c r="IL34" s="606" t="e">
        <f>IK34/II34</f>
        <v>#VALUE!</v>
      </c>
      <c r="IM34" s="501" t="e">
        <f>SUM(IM7:IM33)</f>
        <v>#VALUE!</v>
      </c>
      <c r="IN34" s="501">
        <f>SUM(IN7:IN33)</f>
        <v>260666.34664320003</v>
      </c>
      <c r="IO34" s="705">
        <f>SUM(IO7:IO33)</f>
        <v>0</v>
      </c>
      <c r="IP34" s="606" t="e">
        <f>IO34/IM34</f>
        <v>#VALUE!</v>
      </c>
      <c r="IQ34" s="501" t="e">
        <f>SUM(IQ7:IQ33)</f>
        <v>#VALUE!</v>
      </c>
      <c r="IR34" s="501">
        <f>SUM(IR7:IR33)</f>
        <v>358416.22663439991</v>
      </c>
      <c r="IS34" s="705">
        <f>SUM(IS7:IS33)</f>
        <v>0</v>
      </c>
      <c r="IT34" s="606" t="e">
        <f>IS34/IQ34</f>
        <v>#VALUE!</v>
      </c>
      <c r="IU34" s="658" t="e">
        <f>SUM(IU7:IU33)</f>
        <v>#VALUE!</v>
      </c>
      <c r="IV34" s="658">
        <f>SUM(IV7:IV33)</f>
        <v>1629164.6665199997</v>
      </c>
      <c r="IW34" s="658">
        <f>SUM(IW7:IW33)</f>
        <v>0</v>
      </c>
      <c r="IX34" s="659" t="e">
        <f>IW34/IU34</f>
        <v>#VALUE!</v>
      </c>
      <c r="IY34" s="501" t="e">
        <f>SUM(IY7:IY33)</f>
        <v>#VALUE!</v>
      </c>
      <c r="IZ34" s="501">
        <f>SUM(IZ7:IZ33)</f>
        <v>258235.88016863994</v>
      </c>
      <c r="JA34" s="704">
        <f>SUM(JA7:JA33)</f>
        <v>0</v>
      </c>
      <c r="JB34" s="584" t="e">
        <f>JA34/IY34</f>
        <v>#VALUE!</v>
      </c>
      <c r="JC34" s="501" t="e">
        <f>SUM(JC7:JC33)</f>
        <v>#VALUE!</v>
      </c>
      <c r="JD34" s="501">
        <f>SUM(JD7:JD33)</f>
        <v>258235.88016863994</v>
      </c>
      <c r="JE34" s="704">
        <f>SUM(JE7:JE33)</f>
        <v>0</v>
      </c>
      <c r="JF34" s="584" t="e">
        <f>JE34/JC34</f>
        <v>#VALUE!</v>
      </c>
      <c r="JG34" s="501" t="e">
        <f>SUM(JG7:JG33)</f>
        <v>#VALUE!</v>
      </c>
      <c r="JH34" s="501">
        <f>SUM(JH7:JH33)</f>
        <v>258235.88016863994</v>
      </c>
      <c r="JI34" s="704">
        <f>SUM(JI7:JI33)</f>
        <v>0</v>
      </c>
      <c r="JJ34" s="584" t="e">
        <f>JI34/JG34</f>
        <v>#VALUE!</v>
      </c>
      <c r="JK34" s="501" t="e">
        <f>SUM(JK7:JK33)</f>
        <v>#VALUE!</v>
      </c>
      <c r="JL34" s="501">
        <f>SUM(JL7:JL33)</f>
        <v>258235.88016863994</v>
      </c>
      <c r="JM34" s="704">
        <f>SUM(JM7:JM33)</f>
        <v>0</v>
      </c>
      <c r="JN34" s="584" t="e">
        <f>JM34/JK34</f>
        <v>#VALUE!</v>
      </c>
      <c r="JO34" s="501" t="e">
        <f>SUM(JO7:JO33)</f>
        <v>#VALUE!</v>
      </c>
      <c r="JP34" s="501">
        <f>SUM(JP7:JP33)</f>
        <v>301275.19353007997</v>
      </c>
      <c r="JQ34" s="704">
        <f>SUM(JQ7:JQ33)</f>
        <v>0</v>
      </c>
      <c r="JR34" s="584" t="e">
        <f>JQ34/JO34</f>
        <v>#VALUE!</v>
      </c>
      <c r="JS34" s="501" t="e">
        <f>SUM(JS7:JS33)</f>
        <v>#VALUE!</v>
      </c>
      <c r="JT34" s="501">
        <f>SUM(JT7:JT33)</f>
        <v>344314.50689152</v>
      </c>
      <c r="JU34" s="704">
        <f>SUM(JU7:JU33)</f>
        <v>0</v>
      </c>
      <c r="JV34" s="584" t="e">
        <f>JU34/JS34</f>
        <v>#VALUE!</v>
      </c>
      <c r="JW34" s="501" t="e">
        <f>SUM(JW7:JW33)</f>
        <v>#VALUE!</v>
      </c>
      <c r="JX34" s="501">
        <f>SUM(JX7:JX33)</f>
        <v>473432.44697584002</v>
      </c>
      <c r="JY34" s="704">
        <f>SUM(JY7:JY33)</f>
        <v>0</v>
      </c>
      <c r="JZ34" s="584" t="e">
        <f>JY34/JW34</f>
        <v>#VALUE!</v>
      </c>
      <c r="KA34" s="597" t="e">
        <f>SUM(KA7:KA33)</f>
        <v>#VALUE!</v>
      </c>
      <c r="KB34" s="597">
        <f>SUM(KB7:KB33)</f>
        <v>2151965.6680720001</v>
      </c>
      <c r="KC34" s="597">
        <f>SUM(KC7:KC33)</f>
        <v>0</v>
      </c>
      <c r="KD34" s="598" t="e">
        <f>KC34/KA34</f>
        <v>#VALUE!</v>
      </c>
      <c r="KE34" s="501" t="e">
        <f>SUM(KE7:KE33)</f>
        <v>#VALUE!</v>
      </c>
      <c r="KF34" s="501">
        <f>SUM(KF7:KF33)</f>
        <v>272260.72911720001</v>
      </c>
      <c r="KG34" s="705">
        <f>SUM(KG7:KG33)</f>
        <v>0</v>
      </c>
      <c r="KH34" s="606" t="e">
        <f>KG34/KE34</f>
        <v>#VALUE!</v>
      </c>
      <c r="KI34" s="501" t="e">
        <f>SUM(KI7:KI33)</f>
        <v>#VALUE!</v>
      </c>
      <c r="KJ34" s="501">
        <f>SUM(KJ7:KJ33)</f>
        <v>272260.72911720001</v>
      </c>
      <c r="KK34" s="705">
        <f>SUM(KK7:KK33)</f>
        <v>0</v>
      </c>
      <c r="KL34" s="606" t="e">
        <f>KK34/KI34</f>
        <v>#VALUE!</v>
      </c>
      <c r="KM34" s="501" t="e">
        <f>SUM(KM7:KM33)</f>
        <v>#VALUE!</v>
      </c>
      <c r="KN34" s="501">
        <f>SUM(KN7:KN33)</f>
        <v>272260.72911720001</v>
      </c>
      <c r="KO34" s="705">
        <f>SUM(KO7:KO33)</f>
        <v>0</v>
      </c>
      <c r="KP34" s="606" t="e">
        <f>KO34/KM34</f>
        <v>#VALUE!</v>
      </c>
      <c r="KQ34" s="501" t="e">
        <f>SUM(KQ7:KQ33)</f>
        <v>#VALUE!</v>
      </c>
      <c r="KR34" s="501">
        <f>SUM(KR7:KR33)</f>
        <v>272260.72911720001</v>
      </c>
      <c r="KS34" s="705">
        <f>SUM(KS7:KS33)</f>
        <v>0</v>
      </c>
      <c r="KT34" s="606" t="e">
        <f>KS34/KQ34</f>
        <v>#VALUE!</v>
      </c>
      <c r="KU34" s="501" t="e">
        <f>SUM(KU7:KU33)</f>
        <v>#VALUE!</v>
      </c>
      <c r="KV34" s="501">
        <f>SUM(KV7:KV33)</f>
        <v>317637.51730339997</v>
      </c>
      <c r="KW34" s="705">
        <f>SUM(KW7:KW33)</f>
        <v>0</v>
      </c>
      <c r="KX34" s="606" t="e">
        <f>KW34/KU34</f>
        <v>#VALUE!</v>
      </c>
      <c r="KY34" s="501" t="e">
        <f>SUM(KY7:KY33)</f>
        <v>#VALUE!</v>
      </c>
      <c r="KZ34" s="501">
        <f>SUM(KZ7:KZ33)</f>
        <v>363014.3054896</v>
      </c>
      <c r="LA34" s="705">
        <f>SUM(LA7:LA33)</f>
        <v>0</v>
      </c>
      <c r="LB34" s="606" t="e">
        <f>LA34/KY34</f>
        <v>#VALUE!</v>
      </c>
      <c r="LC34" s="501" t="e">
        <f>SUM(LC7:LC33)</f>
        <v>#VALUE!</v>
      </c>
      <c r="LD34" s="501">
        <f>SUM(LD7:LD33)</f>
        <v>499144.6700482</v>
      </c>
      <c r="LE34" s="705">
        <f>SUM(LE7:LE33)</f>
        <v>0</v>
      </c>
      <c r="LF34" s="606" t="e">
        <f>LE34/LC34</f>
        <v>#VALUE!</v>
      </c>
      <c r="LG34" s="597" t="e">
        <f>SUM(LG7:LG33)</f>
        <v>#VALUE!</v>
      </c>
      <c r="LH34" s="597">
        <f>SUM(LH7:LH33)</f>
        <v>2268839.40931</v>
      </c>
      <c r="LI34" s="597">
        <f>SUM(LI7:LI33)</f>
        <v>0</v>
      </c>
      <c r="LJ34" s="598" t="e">
        <f>LI34/LG34</f>
        <v>#VALUE!</v>
      </c>
      <c r="LK34" s="501" t="e">
        <f>SUM(LK7:LK33)</f>
        <v>#VALUE!</v>
      </c>
      <c r="LL34" s="501">
        <f>SUM(LL7:LL33)</f>
        <v>301036.38643596001</v>
      </c>
      <c r="LM34" s="704">
        <f>SUM(LM7:LM33)</f>
        <v>0</v>
      </c>
      <c r="LN34" s="584" t="e">
        <f>LM34/LK34</f>
        <v>#VALUE!</v>
      </c>
      <c r="LO34" s="501" t="e">
        <f>SUM(LO7:LO33)</f>
        <v>#VALUE!</v>
      </c>
      <c r="LP34" s="501">
        <f>SUM(LP7:LP33)</f>
        <v>301036.38643596001</v>
      </c>
      <c r="LQ34" s="704">
        <f>SUM(LQ7:LQ33)</f>
        <v>0</v>
      </c>
      <c r="LR34" s="584" t="e">
        <f>LQ34/LO34</f>
        <v>#VALUE!</v>
      </c>
      <c r="LS34" s="501" t="e">
        <f>SUM(LS7:LS33)</f>
        <v>#VALUE!</v>
      </c>
      <c r="LT34" s="501">
        <f>SUM(LT7:LT33)</f>
        <v>301036.38643596001</v>
      </c>
      <c r="LU34" s="704">
        <f>SUM(LU7:LU33)</f>
        <v>0</v>
      </c>
      <c r="LV34" s="584" t="e">
        <f>LU34/LS34</f>
        <v>#VALUE!</v>
      </c>
      <c r="LW34" s="501" t="e">
        <f>SUM(LW7:LW33)</f>
        <v>#VALUE!</v>
      </c>
      <c r="LX34" s="501">
        <f>SUM(LX7:LX33)</f>
        <v>301036.38643596001</v>
      </c>
      <c r="LY34" s="704">
        <f>SUM(LY7:LY33)</f>
        <v>0</v>
      </c>
      <c r="LZ34" s="584" t="e">
        <f>LY34/LW34</f>
        <v>#VALUE!</v>
      </c>
      <c r="MA34" s="501" t="e">
        <f>SUM(MA7:MA33)</f>
        <v>#VALUE!</v>
      </c>
      <c r="MB34" s="501">
        <f>SUM(MB7:MB33)</f>
        <v>351209.11750861997</v>
      </c>
      <c r="MC34" s="704">
        <f>SUM(MC7:MC33)</f>
        <v>0</v>
      </c>
      <c r="MD34" s="584" t="e">
        <f>MC34/MA34</f>
        <v>#VALUE!</v>
      </c>
      <c r="ME34" s="501" t="e">
        <f>SUM(ME7:ME33)</f>
        <v>#VALUE!</v>
      </c>
      <c r="MF34" s="501">
        <f>SUM(MF7:MF33)</f>
        <v>401381.84858128004</v>
      </c>
      <c r="MG34" s="704">
        <f>SUM(MG7:MG33)</f>
        <v>0</v>
      </c>
      <c r="MH34" s="584" t="e">
        <f>MG34/ME34</f>
        <v>#VALUE!</v>
      </c>
      <c r="MI34" s="501" t="e">
        <f>SUM(MI7:MI33)</f>
        <v>#VALUE!</v>
      </c>
      <c r="MJ34" s="501">
        <f>SUM(MJ7:MJ33)</f>
        <v>551900.04179925995</v>
      </c>
      <c r="MK34" s="704">
        <f>SUM(MK7:MK33)</f>
        <v>0</v>
      </c>
      <c r="ML34" s="584" t="e">
        <f>MK34/MI34</f>
        <v>#VALUE!</v>
      </c>
      <c r="MM34" s="597" t="e">
        <f>SUM(MM7:MM33)</f>
        <v>#VALUE!</v>
      </c>
      <c r="MN34" s="597">
        <f>SUM(MN7:MN33)</f>
        <v>2508636.5536329998</v>
      </c>
      <c r="MO34" s="597">
        <f>SUM(MO7:MO33)</f>
        <v>0</v>
      </c>
      <c r="MP34" s="598" t="e">
        <f>MO34/MM34</f>
        <v>#VALUE!</v>
      </c>
      <c r="MQ34" s="501" t="e">
        <f>SUM(MQ7:MQ33)</f>
        <v>#VALUE!</v>
      </c>
      <c r="MR34" s="501">
        <f>SUM(MR7:MR33)</f>
        <v>289120.96218479995</v>
      </c>
      <c r="MS34" s="705">
        <f>SUM(MS7:MS33)</f>
        <v>0</v>
      </c>
      <c r="MT34" s="606" t="e">
        <f>MS34/MQ34</f>
        <v>#VALUE!</v>
      </c>
      <c r="MU34" s="501" t="e">
        <f>SUM(MU7:MU33)</f>
        <v>#VALUE!</v>
      </c>
      <c r="MV34" s="501">
        <f>SUM(MV7:MV33)</f>
        <v>289120.96218479995</v>
      </c>
      <c r="MW34" s="705">
        <f>SUM(MW7:MW33)</f>
        <v>0</v>
      </c>
      <c r="MX34" s="606" t="e">
        <f>MW34/MU34</f>
        <v>#VALUE!</v>
      </c>
      <c r="MY34" s="501" t="e">
        <f>SUM(MY7:MY33)</f>
        <v>#VALUE!</v>
      </c>
      <c r="MZ34" s="501">
        <f>SUM(MZ7:MZ33)</f>
        <v>289120.96218479995</v>
      </c>
      <c r="NA34" s="705">
        <f>SUM(NA7:NA33)</f>
        <v>0</v>
      </c>
      <c r="NB34" s="606" t="e">
        <f>NA34/MY34</f>
        <v>#VALUE!</v>
      </c>
      <c r="NC34" s="501" t="e">
        <f>SUM(NC7:NC33)</f>
        <v>#VALUE!</v>
      </c>
      <c r="ND34" s="501">
        <f>SUM(ND7:ND33)</f>
        <v>289120.96218479995</v>
      </c>
      <c r="NE34" s="705">
        <f>SUM(NE7:NE33)</f>
        <v>0</v>
      </c>
      <c r="NF34" s="606" t="e">
        <f>NE34/NC34</f>
        <v>#VALUE!</v>
      </c>
      <c r="NG34" s="501" t="e">
        <f>SUM(NG7:NG33)</f>
        <v>#VALUE!</v>
      </c>
      <c r="NH34" s="501">
        <f>SUM(NH7:NH33)</f>
        <v>337307.78921560006</v>
      </c>
      <c r="NI34" s="705">
        <f>SUM(NI7:NI33)</f>
        <v>0</v>
      </c>
      <c r="NJ34" s="606" t="e">
        <f>NI34/NG34</f>
        <v>#VALUE!</v>
      </c>
      <c r="NK34" s="501" t="e">
        <f>SUM(NK7:NK33)</f>
        <v>#VALUE!</v>
      </c>
      <c r="NL34" s="501">
        <f>SUM(NL7:NL33)</f>
        <v>385494.61624640005</v>
      </c>
      <c r="NM34" s="705">
        <f>SUM(NM7:NM33)</f>
        <v>0</v>
      </c>
      <c r="NN34" s="606" t="e">
        <f>NM34/NK34</f>
        <v>#VALUE!</v>
      </c>
      <c r="NO34" s="501" t="e">
        <f>SUM(NO7:NO33)</f>
        <v>#VALUE!</v>
      </c>
      <c r="NP34" s="501">
        <f>SUM(NP7:NP33)</f>
        <v>530055.09733879997</v>
      </c>
      <c r="NQ34" s="705">
        <f>SUM(NQ7:NQ33)</f>
        <v>0</v>
      </c>
      <c r="NR34" s="606" t="e">
        <f>NQ34/NO34</f>
        <v>#VALUE!</v>
      </c>
      <c r="NS34" s="597" t="e">
        <f>SUM(NS7:NS33)</f>
        <v>#VALUE!</v>
      </c>
      <c r="NT34" s="597">
        <f>SUM(NT7:NT33)</f>
        <v>2409341.3515399997</v>
      </c>
      <c r="NU34" s="597">
        <f>SUM(NU7:NU33)</f>
        <v>0</v>
      </c>
      <c r="NV34" s="598" t="e">
        <f>NU34/NS34</f>
        <v>#VALUE!</v>
      </c>
      <c r="NW34" s="501" t="e">
        <f>SUM(NW7:NW33)</f>
        <v>#VALUE!</v>
      </c>
      <c r="NX34" s="501">
        <f>SUM(NX7:NX33)</f>
        <v>299592.98676324001</v>
      </c>
      <c r="NY34" s="704">
        <f>SUM(NY7:NY33)</f>
        <v>0</v>
      </c>
      <c r="NZ34" s="584" t="e">
        <f>NY34/NW34</f>
        <v>#VALUE!</v>
      </c>
      <c r="OA34" s="501" t="e">
        <f>SUM(OA7:OA33)</f>
        <v>#VALUE!</v>
      </c>
      <c r="OB34" s="501">
        <f>SUM(OB7:OB33)</f>
        <v>299592.98676324001</v>
      </c>
      <c r="OC34" s="704">
        <f>SUM(OC7:OC33)</f>
        <v>0</v>
      </c>
      <c r="OD34" s="584" t="e">
        <f>OC34/OA34</f>
        <v>#VALUE!</v>
      </c>
      <c r="OE34" s="501" t="e">
        <f>SUM(OE7:OE33)</f>
        <v>#VALUE!</v>
      </c>
      <c r="OF34" s="501">
        <f>SUM(OF7:OF33)</f>
        <v>299592.98676324001</v>
      </c>
      <c r="OG34" s="704">
        <f>SUM(OG7:OG33)</f>
        <v>0</v>
      </c>
      <c r="OH34" s="584" t="e">
        <f>OG34/OE34</f>
        <v>#VALUE!</v>
      </c>
      <c r="OI34" s="501" t="e">
        <f>SUM(OI7:OI33)</f>
        <v>#VALUE!</v>
      </c>
      <c r="OJ34" s="501">
        <f>SUM(OJ7:OJ33)</f>
        <v>299592.98676324001</v>
      </c>
      <c r="OK34" s="704">
        <f>SUM(OK7:OK33)</f>
        <v>0</v>
      </c>
      <c r="OL34" s="584" t="e">
        <f>OK34/OI34</f>
        <v>#VALUE!</v>
      </c>
      <c r="OM34" s="501" t="e">
        <f>SUM(OM7:OM33)</f>
        <v>#VALUE!</v>
      </c>
      <c r="ON34" s="501">
        <f>SUM(ON7:ON33)</f>
        <v>349525.15122377995</v>
      </c>
      <c r="OO34" s="704">
        <f>SUM(OO7:OO33)</f>
        <v>0</v>
      </c>
      <c r="OP34" s="584" t="e">
        <f>OO34/OM34</f>
        <v>#VALUE!</v>
      </c>
      <c r="OQ34" s="501" t="e">
        <f>SUM(OQ7:OQ33)</f>
        <v>#VALUE!</v>
      </c>
      <c r="OR34" s="501">
        <f>SUM(OR7:OR33)</f>
        <v>399457.31568432</v>
      </c>
      <c r="OS34" s="704">
        <f>SUM(OS7:OS33)</f>
        <v>0</v>
      </c>
      <c r="OT34" s="584" t="e">
        <f>OS34/OQ34</f>
        <v>#VALUE!</v>
      </c>
      <c r="OU34" s="501" t="e">
        <f>SUM(OU7:OU33)</f>
        <v>#VALUE!</v>
      </c>
      <c r="OV34" s="501">
        <f>SUM(OV7:OV33)</f>
        <v>549253.80906593997</v>
      </c>
      <c r="OW34" s="704">
        <f>SUM(OW7:OW33)</f>
        <v>0</v>
      </c>
      <c r="OX34" s="584" t="e">
        <f>OW34/OU34</f>
        <v>#VALUE!</v>
      </c>
      <c r="OY34" s="597" t="e">
        <f>SUM(OY7:OY33)</f>
        <v>#VALUE!</v>
      </c>
      <c r="OZ34" s="597">
        <f>SUM(OZ7:OZ33)</f>
        <v>2496608.2230269997</v>
      </c>
      <c r="PA34" s="597">
        <f>SUM(PA7:PA33)</f>
        <v>0</v>
      </c>
      <c r="PB34" s="598" t="e">
        <f>PA34/OY34</f>
        <v>#VALUE!</v>
      </c>
      <c r="PC34" s="501" t="e">
        <f>SUM(PC7:PC33)</f>
        <v>#VALUE!</v>
      </c>
      <c r="PD34" s="501">
        <f>SUM(PD7:PD33)</f>
        <v>305237.38642583997</v>
      </c>
      <c r="PE34" s="704">
        <f>SUM(PE7:PE33)</f>
        <v>0</v>
      </c>
      <c r="PF34" s="584" t="e">
        <f>PE34/PC34</f>
        <v>#VALUE!</v>
      </c>
      <c r="PG34" s="501" t="e">
        <f>SUM(PG7:PG33)</f>
        <v>#VALUE!</v>
      </c>
      <c r="PH34" s="501">
        <f>SUM(PH7:PH33)</f>
        <v>305237.38642583997</v>
      </c>
      <c r="PI34" s="704">
        <f>SUM(PI7:PI33)</f>
        <v>0</v>
      </c>
      <c r="PJ34" s="584" t="e">
        <f>PI34/PG34</f>
        <v>#VALUE!</v>
      </c>
      <c r="PK34" s="501" t="e">
        <f>SUM(PK7:PK33)</f>
        <v>#VALUE!</v>
      </c>
      <c r="PL34" s="501">
        <f>SUM(PL7:PL33)</f>
        <v>305237.38642583997</v>
      </c>
      <c r="PM34" s="704">
        <f>SUM(PM7:PM33)</f>
        <v>0</v>
      </c>
      <c r="PN34" s="584" t="e">
        <f>PM34/PK34</f>
        <v>#VALUE!</v>
      </c>
      <c r="PO34" s="501" t="e">
        <f>SUM(PO7:PO33)</f>
        <v>#VALUE!</v>
      </c>
      <c r="PP34" s="501">
        <f>SUM(PP7:PP33)</f>
        <v>305237.38642583997</v>
      </c>
      <c r="PQ34" s="704">
        <f>SUM(PQ7:PQ33)</f>
        <v>0</v>
      </c>
      <c r="PR34" s="584" t="e">
        <f>PQ34/PO34</f>
        <v>#VALUE!</v>
      </c>
      <c r="PS34" s="501" t="e">
        <f>SUM(PS7:PS33)</f>
        <v>#VALUE!</v>
      </c>
      <c r="PT34" s="501">
        <f>SUM(PT7:PT33)</f>
        <v>356110.28416347998</v>
      </c>
      <c r="PU34" s="704">
        <f>SUM(PU7:PU33)</f>
        <v>0</v>
      </c>
      <c r="PV34" s="584" t="e">
        <f>PU34/PS34</f>
        <v>#VALUE!</v>
      </c>
      <c r="PW34" s="501" t="e">
        <f>SUM(PW7:PW33)</f>
        <v>#VALUE!</v>
      </c>
      <c r="PX34" s="501">
        <f>SUM(PX7:PX33)</f>
        <v>406983.18190112</v>
      </c>
      <c r="PY34" s="704">
        <f>SUM(PY7:PY33)</f>
        <v>0</v>
      </c>
      <c r="PZ34" s="584" t="e">
        <f>PY34/PW34</f>
        <v>#VALUE!</v>
      </c>
      <c r="QA34" s="501" t="e">
        <f>SUM(QA7:QA33)</f>
        <v>#VALUE!</v>
      </c>
      <c r="QB34" s="501">
        <f>SUM(QB7:QB33)</f>
        <v>559601.87511403998</v>
      </c>
      <c r="QC34" s="704">
        <f>SUM(QC7:QC33)</f>
        <v>0</v>
      </c>
      <c r="QD34" s="584" t="e">
        <f>QC34/QA34</f>
        <v>#VALUE!</v>
      </c>
      <c r="QE34" s="658" t="e">
        <f>SUM(QE7:QE33)</f>
        <v>#VALUE!</v>
      </c>
      <c r="QF34" s="658">
        <f>SUM(QF7:QF33)</f>
        <v>2543644.8868819997</v>
      </c>
      <c r="QG34" s="658">
        <f>SUM(QG7:QG33)</f>
        <v>0</v>
      </c>
      <c r="QH34" s="659" t="e">
        <f>QG34/QE34</f>
        <v>#VALUE!</v>
      </c>
      <c r="QI34" s="501" t="e">
        <f>SUM(QI7:QI33)</f>
        <v>#VALUE!</v>
      </c>
      <c r="QJ34" s="501">
        <f>SUM(QJ7:QJ33)</f>
        <v>322462.75040976005</v>
      </c>
      <c r="QK34" s="705">
        <f>SUM(QK7:QK33)</f>
        <v>0</v>
      </c>
      <c r="QL34" s="606" t="e">
        <f>QK34/QI34</f>
        <v>#VALUE!</v>
      </c>
      <c r="QM34" s="501" t="e">
        <f>SUM(QM7:QM33)</f>
        <v>#VALUE!</v>
      </c>
      <c r="QN34" s="501">
        <f>SUM(QN7:QN33)</f>
        <v>322462.75040976005</v>
      </c>
      <c r="QO34" s="705">
        <f>SUM(QO7:QO33)</f>
        <v>0</v>
      </c>
      <c r="QP34" s="606" t="e">
        <f>QO34/QM34</f>
        <v>#VALUE!</v>
      </c>
      <c r="QQ34" s="501" t="e">
        <f>SUM(QQ7:QQ33)</f>
        <v>#VALUE!</v>
      </c>
      <c r="QR34" s="501">
        <f>SUM(QR7:QR33)</f>
        <v>322462.75040976005</v>
      </c>
      <c r="QS34" s="705">
        <f>SUM(QS7:QS33)</f>
        <v>0</v>
      </c>
      <c r="QT34" s="606" t="e">
        <f>QS34/QQ34</f>
        <v>#VALUE!</v>
      </c>
      <c r="QU34" s="501" t="e">
        <f>SUM(QU7:QU33)</f>
        <v>#VALUE!</v>
      </c>
      <c r="QV34" s="501">
        <f>SUM(QV7:QV33)</f>
        <v>322462.75040976005</v>
      </c>
      <c r="QW34" s="705">
        <f>SUM(QW7:QW33)</f>
        <v>0</v>
      </c>
      <c r="QX34" s="606" t="e">
        <f>QW34/QU34</f>
        <v>#VALUE!</v>
      </c>
      <c r="QY34" s="501" t="e">
        <f>SUM(QY7:QY33)</f>
        <v>#VALUE!</v>
      </c>
      <c r="QZ34" s="501">
        <f>SUM(QZ7:QZ33)</f>
        <v>376206.54214471998</v>
      </c>
      <c r="RA34" s="705">
        <f>SUM(RA7:RA33)</f>
        <v>0</v>
      </c>
      <c r="RB34" s="606" t="e">
        <f>RA34/QY34</f>
        <v>#VALUE!</v>
      </c>
      <c r="RC34" s="501" t="e">
        <f>SUM(RC7:RC33)</f>
        <v>#VALUE!</v>
      </c>
      <c r="RD34" s="501">
        <f>SUM(RD7:RD33)</f>
        <v>429950.33387967997</v>
      </c>
      <c r="RE34" s="705">
        <f>SUM(RE7:RE33)</f>
        <v>0</v>
      </c>
      <c r="RF34" s="606" t="e">
        <f>RE34/RC34</f>
        <v>#VALUE!</v>
      </c>
      <c r="RG34" s="501" t="e">
        <f>SUM(RG7:RG33)</f>
        <v>#VALUE!</v>
      </c>
      <c r="RH34" s="501">
        <f>SUM(RH7:RH33)</f>
        <v>591181.70908456005</v>
      </c>
      <c r="RI34" s="705">
        <f>SUM(RI7:RI33)</f>
        <v>0</v>
      </c>
      <c r="RJ34" s="606" t="e">
        <f>RI34/RG34</f>
        <v>#VALUE!</v>
      </c>
      <c r="RK34" s="658" t="e">
        <f>SUM(RK7:RK33)</f>
        <v>#VALUE!</v>
      </c>
      <c r="RL34" s="658">
        <f>SUM(RL7:RL33)</f>
        <v>2687189.5867480002</v>
      </c>
      <c r="RM34" s="658">
        <f>SUM(RM7:RM33)</f>
        <v>0</v>
      </c>
      <c r="RN34" s="659" t="e">
        <f>RM34/RK34</f>
        <v>#VALUE!</v>
      </c>
      <c r="RO34" s="501" t="e">
        <f>SUM(RO7:RO33)</f>
        <v>#VALUE!</v>
      </c>
      <c r="RP34" s="501">
        <f>SUM(RP7:RP33)</f>
        <v>307529.22200543992</v>
      </c>
      <c r="RQ34" s="704">
        <f>SUM(RQ7:RQ33)</f>
        <v>0</v>
      </c>
      <c r="RR34" s="584" t="e">
        <f>RQ34/RO34</f>
        <v>#VALUE!</v>
      </c>
      <c r="RS34" s="501" t="e">
        <f>SUM(RS7:RS33)</f>
        <v>#VALUE!</v>
      </c>
      <c r="RT34" s="501">
        <f>SUM(RT7:RT33)</f>
        <v>307529.22200543992</v>
      </c>
      <c r="RU34" s="704">
        <f>SUM(RU7:RU33)</f>
        <v>0</v>
      </c>
      <c r="RV34" s="584" t="e">
        <f>RU34/RS34</f>
        <v>#VALUE!</v>
      </c>
      <c r="RW34" s="501" t="e">
        <f>SUM(RW7:RW33)</f>
        <v>#VALUE!</v>
      </c>
      <c r="RX34" s="501">
        <f>SUM(RX7:RX33)</f>
        <v>307529.22200543992</v>
      </c>
      <c r="RY34" s="704">
        <f>SUM(RY7:RY33)</f>
        <v>0</v>
      </c>
      <c r="RZ34" s="584" t="e">
        <f>RY34/RW34</f>
        <v>#VALUE!</v>
      </c>
      <c r="SA34" s="501" t="e">
        <f>SUM(SA7:SA33)</f>
        <v>#VALUE!</v>
      </c>
      <c r="SB34" s="501">
        <f>SUM(SB7:SB33)</f>
        <v>307529.22200543992</v>
      </c>
      <c r="SC34" s="704">
        <f>SUM(SC7:SC33)</f>
        <v>0</v>
      </c>
      <c r="SD34" s="584" t="e">
        <f>SC34/SA34</f>
        <v>#VALUE!</v>
      </c>
      <c r="SE34" s="501" t="e">
        <f>SUM(SE7:SE33)</f>
        <v>#VALUE!</v>
      </c>
      <c r="SF34" s="501">
        <f>SUM(SF7:SF33)</f>
        <v>358784.09233968006</v>
      </c>
      <c r="SG34" s="704">
        <f>SUM(SG7:SG33)</f>
        <v>0</v>
      </c>
      <c r="SH34" s="584" t="e">
        <f>SG34/SE34</f>
        <v>#VALUE!</v>
      </c>
      <c r="SI34" s="501" t="e">
        <f>SUM(SI7:SI33)</f>
        <v>#VALUE!</v>
      </c>
      <c r="SJ34" s="501">
        <f>SUM(SJ7:SJ33)</f>
        <v>410038.96267391997</v>
      </c>
      <c r="SK34" s="704">
        <f>SUM(SK7:SK33)</f>
        <v>0</v>
      </c>
      <c r="SL34" s="584" t="e">
        <f>SK34/SI34</f>
        <v>#VALUE!</v>
      </c>
      <c r="SM34" s="501" t="e">
        <f>SUM(SM7:SM33)</f>
        <v>#VALUE!</v>
      </c>
      <c r="SN34" s="501">
        <f>SUM(SN7:SN33)</f>
        <v>563803.57367663994</v>
      </c>
      <c r="SO34" s="704">
        <f>SUM(SO7:SO33)</f>
        <v>0</v>
      </c>
      <c r="SP34" s="584" t="e">
        <f>SO34/SM34</f>
        <v>#VALUE!</v>
      </c>
      <c r="SQ34" s="658" t="e">
        <f>SUM(SQ7:SQ33)</f>
        <v>#VALUE!</v>
      </c>
      <c r="SR34" s="658">
        <f>SUM(SR7:SR33)</f>
        <v>2562743.5167119997</v>
      </c>
      <c r="SS34" s="658">
        <f>SUM(SS7:SS33)</f>
        <v>0</v>
      </c>
      <c r="ST34" s="659" t="e">
        <f>SS34/SQ34</f>
        <v>#VALUE!</v>
      </c>
      <c r="SU34" s="501">
        <f>SUM(SU7:SU33)</f>
        <v>402489.06599999993</v>
      </c>
      <c r="SV34" s="501">
        <f>SUM(SV7:SV33)</f>
        <v>374875.28307</v>
      </c>
      <c r="SW34" s="705">
        <f>SUM(SW7:SW33)</f>
        <v>0</v>
      </c>
      <c r="SX34" s="606">
        <f>SW34/SU34</f>
        <v>0</v>
      </c>
      <c r="SY34" s="501">
        <f>SUM(SY7:SY33)</f>
        <v>402489.06599999993</v>
      </c>
      <c r="SZ34" s="501">
        <f>SUM(SZ7:SZ33)</f>
        <v>374875.28307</v>
      </c>
      <c r="TA34" s="705">
        <f>SUM(TA7:TA33)</f>
        <v>0</v>
      </c>
      <c r="TB34" s="606">
        <f>TA34/SY34</f>
        <v>0</v>
      </c>
      <c r="TC34" s="501">
        <f>SUM(TC7:TC33)</f>
        <v>402489.06599999993</v>
      </c>
      <c r="TD34" s="501">
        <f>SUM(TD7:TD33)</f>
        <v>374875.28307</v>
      </c>
      <c r="TE34" s="705">
        <f>SUM(TE7:TE33)</f>
        <v>0</v>
      </c>
      <c r="TF34" s="606">
        <f>TE34/TC34</f>
        <v>0</v>
      </c>
      <c r="TG34" s="501">
        <f>SUM(TG7:TG33)</f>
        <v>402489.06599999993</v>
      </c>
      <c r="TH34" s="501">
        <f>SUM(TH7:TH33)</f>
        <v>374875.28307</v>
      </c>
      <c r="TI34" s="705">
        <f>SUM(TI7:TI33)</f>
        <v>0</v>
      </c>
      <c r="TJ34" s="606">
        <f>TI34/TG34</f>
        <v>0</v>
      </c>
      <c r="TK34" s="501">
        <f>SUM(TK7:TK33)</f>
        <v>469570.57700000011</v>
      </c>
      <c r="TL34" s="501">
        <f>SUM(TL7:TL33)</f>
        <v>437354.49691499997</v>
      </c>
      <c r="TM34" s="705">
        <f>SUM(TM7:TM33)</f>
        <v>0</v>
      </c>
      <c r="TN34" s="606">
        <f>TM34/TK34</f>
        <v>0</v>
      </c>
      <c r="TO34" s="501">
        <f>SUM(TO7:TO33)</f>
        <v>536652.08799999987</v>
      </c>
      <c r="TP34" s="501">
        <f>SUM(TP7:TP33)</f>
        <v>499833.71076000005</v>
      </c>
      <c r="TQ34" s="705">
        <f>SUM(TQ7:TQ33)</f>
        <v>0</v>
      </c>
      <c r="TR34" s="606">
        <f>TQ34/TO34</f>
        <v>0</v>
      </c>
      <c r="TS34" s="501">
        <f>SUM(TS7:TS33)</f>
        <v>737896.62100000016</v>
      </c>
      <c r="TT34" s="501">
        <f>SUM(TT7:TT33)</f>
        <v>687271.35229499999</v>
      </c>
      <c r="TU34" s="705">
        <f>SUM(TU7:TU33)</f>
        <v>0</v>
      </c>
      <c r="TV34" s="606">
        <f>TU34/TS34</f>
        <v>0</v>
      </c>
      <c r="TW34" s="658">
        <f>SUM(TW7:TW33)</f>
        <v>3354075.5500000003</v>
      </c>
      <c r="TX34" s="658">
        <f>SUM(TX7:TX33)</f>
        <v>3123960.6922499998</v>
      </c>
      <c r="TY34" s="658">
        <f>SUM(TY7:TY33)</f>
        <v>0</v>
      </c>
      <c r="TZ34" s="659">
        <f>TY34/TW34</f>
        <v>0</v>
      </c>
      <c r="UA34" s="501">
        <f>SUM(UA7:UA33)</f>
        <v>479385.85200000013</v>
      </c>
      <c r="UB34" s="501">
        <f>SUM(UB7:UB33)</f>
        <v>330251.62658555998</v>
      </c>
      <c r="UC34" s="704">
        <f>SUM(UC7:UC33)</f>
        <v>0</v>
      </c>
      <c r="UD34" s="584">
        <f>UC34/UA34</f>
        <v>0</v>
      </c>
      <c r="UE34" s="501">
        <f>SUM(UE7:UE33)</f>
        <v>479385.85200000013</v>
      </c>
      <c r="UF34" s="501">
        <f>SUM(UF7:UF33)</f>
        <v>330251.62658555998</v>
      </c>
      <c r="UG34" s="704">
        <f>SUM(UG7:UG33)</f>
        <v>0</v>
      </c>
      <c r="UH34" s="584">
        <f>UG34/UE34</f>
        <v>0</v>
      </c>
      <c r="UI34" s="501">
        <f>SUM(UI7:UI33)</f>
        <v>479385.85200000013</v>
      </c>
      <c r="UJ34" s="501">
        <f>SUM(UJ7:UJ33)</f>
        <v>330251.62658555998</v>
      </c>
      <c r="UK34" s="704">
        <f>SUM(UK7:UK33)</f>
        <v>0</v>
      </c>
      <c r="UL34" s="584">
        <f>UK34/UI34</f>
        <v>0</v>
      </c>
      <c r="UM34" s="501">
        <f>SUM(UM7:UM33)</f>
        <v>479385.85200000013</v>
      </c>
      <c r="UN34" s="501">
        <f>SUM(UN7:UN33)</f>
        <v>330251.62658555998</v>
      </c>
      <c r="UO34" s="704">
        <f>SUM(UO7:UO33)</f>
        <v>0</v>
      </c>
      <c r="UP34" s="584">
        <f>UO34/UM34</f>
        <v>0</v>
      </c>
      <c r="UQ34" s="501">
        <f>SUM(UQ7:UQ33)</f>
        <v>559283.49400000006</v>
      </c>
      <c r="UR34" s="501">
        <f>SUM(UR7:UR33)</f>
        <v>385293.56434982002</v>
      </c>
      <c r="US34" s="704">
        <f>SUM(US7:US33)</f>
        <v>0</v>
      </c>
      <c r="UT34" s="584">
        <f>US34/UQ34</f>
        <v>0</v>
      </c>
      <c r="UU34" s="501">
        <f>SUM(UU7:UU33)</f>
        <v>639181.13599999994</v>
      </c>
      <c r="UV34" s="501">
        <f>SUM(UV7:UV33)</f>
        <v>440335.50211408001</v>
      </c>
      <c r="UW34" s="704">
        <f>SUM(UW7:UW33)</f>
        <v>0</v>
      </c>
      <c r="UX34" s="584">
        <f>UW34/UU34</f>
        <v>0</v>
      </c>
      <c r="UY34" s="501">
        <f>SUM(UY7:UY33)</f>
        <v>878874.06200000003</v>
      </c>
      <c r="UZ34" s="501">
        <f>SUM(UZ7:UZ33)</f>
        <v>605461.31540685997</v>
      </c>
      <c r="VA34" s="704">
        <f>SUM(VA7:VA33)</f>
        <v>0</v>
      </c>
      <c r="VB34" s="584">
        <f>VA34/UY34</f>
        <v>0</v>
      </c>
      <c r="VC34" s="635">
        <f>SUM(VC7:VC33)</f>
        <v>3994882.1</v>
      </c>
      <c r="VD34" s="635">
        <f>SUM(VD7:VD33)</f>
        <v>2752096.8882130003</v>
      </c>
      <c r="VE34" s="635">
        <f>SUM(VE7:VE33)</f>
        <v>0</v>
      </c>
      <c r="VF34" s="636">
        <f>VE34/VC34</f>
        <v>0</v>
      </c>
      <c r="VG34" s="501">
        <f>SUM(VG7:VG33)</f>
        <v>362499.76559999998</v>
      </c>
      <c r="VH34" s="501">
        <f>SUM(VH7:VH33)</f>
        <v>457294.94845478405</v>
      </c>
      <c r="VI34" s="705">
        <f>SUM(VI7:VI33)</f>
        <v>0</v>
      </c>
      <c r="VJ34" s="606">
        <f>VI34/VG34</f>
        <v>0</v>
      </c>
      <c r="VK34" s="501">
        <f>SUM(VK7:VK33)</f>
        <v>362499.76559999998</v>
      </c>
      <c r="VL34" s="501">
        <f>SUM(VL7:VL33)</f>
        <v>457294.94845478405</v>
      </c>
      <c r="VM34" s="705">
        <f>SUM(VM7:VM33)</f>
        <v>0</v>
      </c>
      <c r="VN34" s="606">
        <f>VM34/VK34</f>
        <v>0</v>
      </c>
      <c r="VO34" s="501">
        <f>SUM(VO7:VO33)</f>
        <v>362499.76559999998</v>
      </c>
      <c r="VP34" s="501">
        <f>SUM(VP7:VP33)</f>
        <v>457294.94845478405</v>
      </c>
      <c r="VQ34" s="705">
        <f>SUM(VQ7:VQ33)</f>
        <v>0</v>
      </c>
      <c r="VR34" s="606">
        <f>VQ34/VO34</f>
        <v>0</v>
      </c>
      <c r="VS34" s="501">
        <f>SUM(VS7:VS33)</f>
        <v>362499.76559999998</v>
      </c>
      <c r="VT34" s="501">
        <f>SUM(VT7:VT33)</f>
        <v>457294.94845478405</v>
      </c>
      <c r="VU34" s="705">
        <f>SUM(VU7:VU33)</f>
        <v>0</v>
      </c>
      <c r="VV34" s="606">
        <f>VU34/VS34</f>
        <v>0</v>
      </c>
      <c r="VW34" s="501">
        <f>SUM(VW7:VW33)</f>
        <v>422916.39319999999</v>
      </c>
      <c r="VX34" s="501">
        <f>SUM(VX7:VX33)</f>
        <v>533510.773197248</v>
      </c>
      <c r="VY34" s="705">
        <f>SUM(VY7:VY33)</f>
        <v>0</v>
      </c>
      <c r="VZ34" s="606">
        <f>VY34/VW34</f>
        <v>0</v>
      </c>
      <c r="WA34" s="501">
        <f>SUM(WA7:WA33)</f>
        <v>483333.0208</v>
      </c>
      <c r="WB34" s="501">
        <f>SUM(WB7:WB33)</f>
        <v>609726.597939712</v>
      </c>
      <c r="WC34" s="705">
        <f>SUM(WC7:WC33)</f>
        <v>0</v>
      </c>
      <c r="WD34" s="606">
        <f>WC34/WA34</f>
        <v>0</v>
      </c>
      <c r="WE34" s="501">
        <f>SUM(WE7:WE33)</f>
        <v>664582.90360000008</v>
      </c>
      <c r="WF34" s="501">
        <f>SUM(WF7:WF33)</f>
        <v>838374.07216710411</v>
      </c>
      <c r="WG34" s="705">
        <f>SUM(WG7:WG33)</f>
        <v>0</v>
      </c>
      <c r="WH34" s="606">
        <f>WG34/WE34</f>
        <v>0</v>
      </c>
      <c r="WI34" s="635">
        <f>SUM(WI7:WI33)</f>
        <v>3020831.3800000004</v>
      </c>
      <c r="WJ34" s="635">
        <f>SUM(WJ7:WJ33)</f>
        <v>3810791.2371231997</v>
      </c>
      <c r="WK34" s="635">
        <f>SUM(WK7:WK33)</f>
        <v>0</v>
      </c>
      <c r="WL34" s="636">
        <f>WK34/WI34</f>
        <v>0</v>
      </c>
      <c r="WM34" s="501">
        <f>SUM(WM7:WM33)</f>
        <v>322846.15679999994</v>
      </c>
      <c r="WN34" s="501">
        <f>SUM(WN7:WN33)</f>
        <v>296526.74397287995</v>
      </c>
      <c r="WO34" s="704">
        <f>SUM(WO7:WO33)</f>
        <v>0</v>
      </c>
      <c r="WP34" s="584">
        <f>WO34/WM34</f>
        <v>0</v>
      </c>
      <c r="WQ34" s="501">
        <f>SUM(WQ7:WQ33)</f>
        <v>322846.15679999994</v>
      </c>
      <c r="WR34" s="501">
        <f>SUM(WR7:WR33)</f>
        <v>296526.74397287995</v>
      </c>
      <c r="WS34" s="704">
        <f>SUM(WS7:WS33)</f>
        <v>0</v>
      </c>
      <c r="WT34" s="584">
        <f>WS34/WQ34</f>
        <v>0</v>
      </c>
      <c r="WU34" s="501">
        <f>SUM(WU7:WU33)</f>
        <v>322846.15679999994</v>
      </c>
      <c r="WV34" s="501">
        <f>SUM(WV7:WV33)</f>
        <v>296526.74397287995</v>
      </c>
      <c r="WW34" s="704">
        <f>SUM(WW7:WW33)</f>
        <v>0</v>
      </c>
      <c r="WX34" s="584">
        <f>WW34/WU34</f>
        <v>0</v>
      </c>
      <c r="WY34" s="501">
        <f>SUM(WY7:WY33)</f>
        <v>322846.15679999994</v>
      </c>
      <c r="WZ34" s="501">
        <f>SUM(WZ7:WZ33)</f>
        <v>296526.74397287995</v>
      </c>
      <c r="XA34" s="704">
        <f>SUM(XA7:XA33)</f>
        <v>0</v>
      </c>
      <c r="XB34" s="584">
        <f>XA34/WY34</f>
        <v>0</v>
      </c>
      <c r="XC34" s="501">
        <f>SUM(XC7:XC33)</f>
        <v>376653.84960000013</v>
      </c>
      <c r="XD34" s="501">
        <f>SUM(XD7:XD33)</f>
        <v>345947.86796836002</v>
      </c>
      <c r="XE34" s="704">
        <f>SUM(XE7:XE33)</f>
        <v>0</v>
      </c>
      <c r="XF34" s="584">
        <f>XE34/XC34</f>
        <v>0</v>
      </c>
      <c r="XG34" s="501">
        <f>SUM(XG7:XG33)</f>
        <v>430461.54240000009</v>
      </c>
      <c r="XH34" s="501" t="e">
        <f>SUM(XH7:XH33)</f>
        <v>#REF!</v>
      </c>
      <c r="XI34" s="704">
        <f>SUM(XI7:XI33)</f>
        <v>0</v>
      </c>
      <c r="XJ34" s="584">
        <f>XI34/XG34</f>
        <v>0</v>
      </c>
      <c r="XK34" s="501">
        <f>SUM(XK7:XK33)</f>
        <v>591884.62080000003</v>
      </c>
      <c r="XL34" s="501" t="e">
        <f>SUM(XL7:XL33)</f>
        <v>#REF!</v>
      </c>
      <c r="XM34" s="704">
        <f>SUM(XM7:XM33)</f>
        <v>0</v>
      </c>
      <c r="XN34" s="584">
        <f>XM34/XK34</f>
        <v>0</v>
      </c>
      <c r="XO34" s="635">
        <f>SUM(XO7:XO33)</f>
        <v>2690384.64</v>
      </c>
      <c r="XP34" s="635" t="e">
        <f>SUM(XP7:XP33)</f>
        <v>#REF!</v>
      </c>
      <c r="XQ34" s="635">
        <f>SUM(XQ7:XQ33)</f>
        <v>0</v>
      </c>
      <c r="XR34" s="636">
        <f>XQ34/XO34</f>
        <v>0</v>
      </c>
      <c r="XS34" s="501">
        <f>SUM(XS7:XS33)</f>
        <v>322798.70159999991</v>
      </c>
      <c r="XT34" s="501">
        <f>SUM(XT7:XT33)</f>
        <v>293339.43094511994</v>
      </c>
      <c r="XU34" s="705">
        <f>SUM(XU7:XU33)</f>
        <v>0</v>
      </c>
      <c r="XV34" s="606">
        <f>XU34/XS34</f>
        <v>0</v>
      </c>
      <c r="XW34" s="501">
        <f>SUM(XW7:XW33)</f>
        <v>322798.70159999991</v>
      </c>
      <c r="XX34" s="501">
        <f>SUM(XX7:XX33)</f>
        <v>293339.43094511994</v>
      </c>
      <c r="XY34" s="705">
        <f>SUM(XY7:XY33)</f>
        <v>0</v>
      </c>
      <c r="XZ34" s="606">
        <f>XY34/XW34</f>
        <v>0</v>
      </c>
      <c r="YA34" s="501">
        <f>SUM(YA7:YA33)</f>
        <v>322798.70159999991</v>
      </c>
      <c r="YB34" s="501">
        <f>SUM(YB7:YB33)</f>
        <v>293339.43094511994</v>
      </c>
      <c r="YC34" s="705">
        <f>SUM(YC7:YC33)</f>
        <v>0</v>
      </c>
      <c r="YD34" s="606">
        <f>YC34/YA34</f>
        <v>0</v>
      </c>
      <c r="YE34" s="501">
        <f>SUM(YE7:YE33)</f>
        <v>322798.70159999991</v>
      </c>
      <c r="YF34" s="501">
        <f>SUM(YF7:YF33)</f>
        <v>293339.43094511994</v>
      </c>
      <c r="YG34" s="705">
        <f>SUM(YG7:YG33)</f>
        <v>0</v>
      </c>
      <c r="YH34" s="606">
        <f>YG34/YE34</f>
        <v>0</v>
      </c>
      <c r="YI34" s="501">
        <f>SUM(YI7:YI33)</f>
        <v>376598.4852</v>
      </c>
      <c r="YJ34" s="501">
        <f>SUM(YJ7:YJ33)</f>
        <v>342229.33610264002</v>
      </c>
      <c r="YK34" s="705">
        <f>SUM(YK7:YK33)</f>
        <v>0</v>
      </c>
      <c r="YL34" s="606">
        <f>YK34/YI34</f>
        <v>0</v>
      </c>
      <c r="YM34" s="501">
        <f>SUM(YM7:YM33)</f>
        <v>430398.26880000002</v>
      </c>
      <c r="YN34" s="501">
        <f>SUM(YN7:YN33)</f>
        <v>391119.24126016005</v>
      </c>
      <c r="YO34" s="705">
        <f>SUM(YO7:YO33)</f>
        <v>0</v>
      </c>
      <c r="YP34" s="606">
        <f>YO34/YM34</f>
        <v>0</v>
      </c>
      <c r="YQ34" s="501">
        <f>SUM(YQ7:YQ33)</f>
        <v>591797.61959999998</v>
      </c>
      <c r="YR34" s="501">
        <f>SUM(YR7:YR33)</f>
        <v>537788.95673272002</v>
      </c>
      <c r="YS34" s="705">
        <f>SUM(YS7:YS33)</f>
        <v>0</v>
      </c>
      <c r="YT34" s="606">
        <f>YS34/YQ34</f>
        <v>0</v>
      </c>
      <c r="YU34" s="635">
        <f>SUM(YU7:YU33)</f>
        <v>2689989.1799999992</v>
      </c>
      <c r="YV34" s="635">
        <f>SUM(YV7:YV33)</f>
        <v>2444495.2578759999</v>
      </c>
      <c r="YW34" s="635">
        <f>SUM(YW7:YW33)</f>
        <v>0</v>
      </c>
      <c r="YX34" s="636">
        <f>YW34/YU34</f>
        <v>0</v>
      </c>
      <c r="YY34" s="706">
        <f>SUM(YY7:YY33)</f>
        <v>334870.64399999997</v>
      </c>
      <c r="YZ34" s="501">
        <f>SUM(YZ7:YZ33)</f>
        <v>310158.22583759995</v>
      </c>
      <c r="ZA34" s="704">
        <f>SUM(ZA7:ZA33)</f>
        <v>0</v>
      </c>
      <c r="ZB34" s="584">
        <f>ZA34/YY34</f>
        <v>0</v>
      </c>
      <c r="ZC34" s="501">
        <f>SUM(ZC7:ZC33)</f>
        <v>334870.64399999997</v>
      </c>
      <c r="ZD34" s="501">
        <f>SUM(ZD7:ZD33)</f>
        <v>310158.22583759995</v>
      </c>
      <c r="ZE34" s="704">
        <f>SUM(ZE7:ZE33)</f>
        <v>0</v>
      </c>
      <c r="ZF34" s="584">
        <f>ZE34/ZC34</f>
        <v>0</v>
      </c>
      <c r="ZG34" s="501">
        <f>SUM(ZG7:ZG33)</f>
        <v>334870.64399999997</v>
      </c>
      <c r="ZH34" s="501">
        <f>SUM(ZH7:ZH33)</f>
        <v>310158.22583759995</v>
      </c>
      <c r="ZI34" s="704">
        <f>SUM(ZI7:ZI33)</f>
        <v>0</v>
      </c>
      <c r="ZJ34" s="584">
        <f>ZI34/ZG34</f>
        <v>0</v>
      </c>
      <c r="ZK34" s="501">
        <f>SUM(ZK7:ZK33)</f>
        <v>334870.64399999997</v>
      </c>
      <c r="ZL34" s="501">
        <f>SUM(ZL7:ZL33)</f>
        <v>310158.22583759995</v>
      </c>
      <c r="ZM34" s="704">
        <f>SUM(ZM7:ZM33)</f>
        <v>0</v>
      </c>
      <c r="ZN34" s="584">
        <f>ZM34/ZK34</f>
        <v>0</v>
      </c>
      <c r="ZO34" s="501">
        <f>SUM(ZO7:ZO33)</f>
        <v>390682.41800000006</v>
      </c>
      <c r="ZP34" s="501">
        <f>SUM(ZP7:ZP33)</f>
        <v>361851.26347720006</v>
      </c>
      <c r="ZQ34" s="704">
        <f>SUM(ZQ7:ZQ33)</f>
        <v>0</v>
      </c>
      <c r="ZR34" s="584">
        <f>ZQ34/ZO34</f>
        <v>0</v>
      </c>
      <c r="ZS34" s="501">
        <f>SUM(ZS7:ZS33)</f>
        <v>446494.19200000004</v>
      </c>
      <c r="ZT34" s="501">
        <f>SUM(ZT7:ZT33)</f>
        <v>413544.30111680005</v>
      </c>
      <c r="ZU34" s="704">
        <f>SUM(ZU7:ZU33)</f>
        <v>0</v>
      </c>
      <c r="ZV34" s="584">
        <f>ZU34/ZS34</f>
        <v>0</v>
      </c>
      <c r="ZW34" s="501">
        <f>SUM(ZW7:ZW33)</f>
        <v>613929.51400000008</v>
      </c>
      <c r="ZX34" s="501">
        <f>SUM(ZX7:ZX33)</f>
        <v>568623.41403560003</v>
      </c>
      <c r="ZY34" s="704">
        <f>SUM(ZY7:ZY33)</f>
        <v>0</v>
      </c>
      <c r="ZZ34" s="584">
        <f>ZY34/ZW34</f>
        <v>0</v>
      </c>
      <c r="AAA34" s="597">
        <f>SUM(AAA7:AAA33)</f>
        <v>2790588.6999999997</v>
      </c>
      <c r="AAB34" s="597">
        <f>SUM(AAB7:AAB33)</f>
        <v>2584651.8819800001</v>
      </c>
      <c r="AAC34" s="597">
        <f>SUM(AAC7:AAC33)</f>
        <v>0</v>
      </c>
      <c r="AAD34" s="598">
        <f>AAC34/AAA34</f>
        <v>0</v>
      </c>
      <c r="AAE34" s="501">
        <f>SUM(AAE7:AAE33)</f>
        <v>375931.83720000001</v>
      </c>
      <c r="AAF34" s="501">
        <f>SUM(AAF7:AAF33)</f>
        <v>353153.20659119991</v>
      </c>
      <c r="AAG34" s="705">
        <f>SUM(AAG7:AAG33)</f>
        <v>0</v>
      </c>
      <c r="AAH34" s="606">
        <f>AAG34/AAE34</f>
        <v>0</v>
      </c>
      <c r="AAI34" s="501">
        <f>SUM(AAI7:AAI33)</f>
        <v>375931.83720000001</v>
      </c>
      <c r="AAJ34" s="501">
        <f>SUM(AAJ7:AAJ33)</f>
        <v>353153.20659119991</v>
      </c>
      <c r="AAK34" s="705">
        <f>SUM(AAK7:AAK33)</f>
        <v>0</v>
      </c>
      <c r="AAL34" s="606">
        <f>AAK34/AAI34</f>
        <v>0</v>
      </c>
      <c r="AAM34" s="501">
        <f>SUM(AAM7:AAM33)</f>
        <v>375931.83720000001</v>
      </c>
      <c r="AAN34" s="501">
        <f>SUM(AAN7:AAN33)</f>
        <v>353153.20659119991</v>
      </c>
      <c r="AAO34" s="705">
        <f>SUM(AAO7:AAO33)</f>
        <v>0</v>
      </c>
      <c r="AAP34" s="606">
        <f>AAO34/AAM34</f>
        <v>0</v>
      </c>
      <c r="AAQ34" s="501">
        <f>SUM(AAQ7:AAQ33)</f>
        <v>375931.83720000001</v>
      </c>
      <c r="AAR34" s="501">
        <f>SUM(AAR7:AAR33)</f>
        <v>353153.20659119991</v>
      </c>
      <c r="AAS34" s="705">
        <f>SUM(AAS7:AAS33)</f>
        <v>0</v>
      </c>
      <c r="AAT34" s="606">
        <f>AAS34/AAQ34</f>
        <v>0</v>
      </c>
      <c r="AAU34" s="501">
        <f>SUM(AAU7:AAU33)</f>
        <v>438587.1434</v>
      </c>
      <c r="AAV34" s="501">
        <f>SUM(AAV7:AAV33)</f>
        <v>412012.07435640006</v>
      </c>
      <c r="AAW34" s="705">
        <f>SUM(AAW7:AAW33)</f>
        <v>0</v>
      </c>
      <c r="AAX34" s="606">
        <f>AAW34/AAU34</f>
        <v>0</v>
      </c>
      <c r="AAY34" s="501">
        <f>SUM(AAY7:AAY33)</f>
        <v>501242.44960000005</v>
      </c>
      <c r="AAZ34" s="501">
        <f>SUM(AAZ7:AAZ33)</f>
        <v>470870.94212160003</v>
      </c>
      <c r="ABA34" s="705">
        <f>SUM(ABA7:ABA33)</f>
        <v>0</v>
      </c>
      <c r="ABB34" s="606">
        <f>ABA34/AAY34</f>
        <v>0</v>
      </c>
      <c r="ABC34" s="501">
        <f>SUM(ABC7:ABC33)</f>
        <v>689208.36819999991</v>
      </c>
      <c r="ABD34" s="501">
        <f>SUM(ABD7:ABD33)</f>
        <v>647447.54541720008</v>
      </c>
      <c r="ABE34" s="705">
        <f>SUM(ABE7:ABE33)</f>
        <v>0</v>
      </c>
      <c r="ABF34" s="606">
        <f>ABE34/ABC34</f>
        <v>0</v>
      </c>
      <c r="ABG34" s="597">
        <f>SUM(ABG7:ABG33)</f>
        <v>3132765.31</v>
      </c>
      <c r="ABH34" s="597">
        <f>SUM(ABH7:ABH33)</f>
        <v>2942943.3882600009</v>
      </c>
      <c r="ABI34" s="597">
        <f>SUM(ABI7:ABI33)</f>
        <v>0</v>
      </c>
      <c r="ABJ34" s="598">
        <f>ABI34/ABG34</f>
        <v>0</v>
      </c>
      <c r="ABK34" s="501">
        <f>SUM(ABK7:ABK33)</f>
        <v>391317.85080000001</v>
      </c>
      <c r="ABL34" s="501">
        <f>SUM(ABL7:ABL33)</f>
        <v>341286.94102439994</v>
      </c>
      <c r="ABM34" s="704">
        <f>SUM(ABM7:ABM33)</f>
        <v>0</v>
      </c>
      <c r="ABN34" s="584">
        <f>ABM34/ABK34</f>
        <v>0</v>
      </c>
      <c r="ABO34" s="501">
        <f>SUM(ABO7:ABO33)</f>
        <v>391317.85080000001</v>
      </c>
      <c r="ABP34" s="501">
        <f>SUM(ABP7:ABP33)</f>
        <v>341286.94102439994</v>
      </c>
      <c r="ABQ34" s="704">
        <f>SUM(ABQ7:ABQ33)</f>
        <v>0</v>
      </c>
      <c r="ABR34" s="584">
        <f>ABQ34/ABO34</f>
        <v>0</v>
      </c>
      <c r="ABS34" s="501">
        <f>SUM(ABS7:ABS33)</f>
        <v>391317.85080000001</v>
      </c>
      <c r="ABT34" s="501">
        <f>SUM(ABT7:ABT33)</f>
        <v>341286.94102439994</v>
      </c>
      <c r="ABU34" s="704">
        <f>SUM(ABU7:ABU33)</f>
        <v>0</v>
      </c>
      <c r="ABV34" s="584">
        <f>ABU34/ABS34</f>
        <v>0</v>
      </c>
      <c r="ABW34" s="501">
        <f>SUM(ABW7:ABW33)</f>
        <v>391317.85080000001</v>
      </c>
      <c r="ABX34" s="501">
        <f>SUM(ABX7:ABX33)</f>
        <v>341286.94102439994</v>
      </c>
      <c r="ABY34" s="704">
        <f>SUM(ABY7:ABY33)</f>
        <v>0</v>
      </c>
      <c r="ABZ34" s="584">
        <f>ABY34/ABW34</f>
        <v>0</v>
      </c>
      <c r="ACA34" s="501">
        <f>SUM(ACA7:ACA33)</f>
        <v>456537.49260000011</v>
      </c>
      <c r="ACB34" s="501">
        <f>SUM(ACB7:ACB33)</f>
        <v>398168.09786180005</v>
      </c>
      <c r="ACC34" s="704">
        <f>SUM(ACC7:ACC33)</f>
        <v>0</v>
      </c>
      <c r="ACD34" s="584">
        <f>ACC34/ACA34</f>
        <v>0</v>
      </c>
      <c r="ACE34" s="501">
        <f>SUM(ACE7:ACE33)</f>
        <v>521757.13440000004</v>
      </c>
      <c r="ACF34" s="501">
        <f>SUM(ACF7:ACF33)</f>
        <v>455049.25469919998</v>
      </c>
      <c r="ACG34" s="704">
        <f>SUM(ACG7:ACG33)</f>
        <v>0</v>
      </c>
      <c r="ACH34" s="584">
        <f>ACG34/ACE34</f>
        <v>0</v>
      </c>
      <c r="ACI34" s="501">
        <f>SUM(ACI7:ACI33)</f>
        <v>717416.05980000016</v>
      </c>
      <c r="ACJ34" s="501">
        <f>SUM(ACJ7:ACJ33)</f>
        <v>625692.72521140007</v>
      </c>
      <c r="ACK34" s="704">
        <f>SUM(ACK7:ACK33)</f>
        <v>0</v>
      </c>
      <c r="ACL34" s="584">
        <f>ACK34/ACI34</f>
        <v>0</v>
      </c>
      <c r="ACM34" s="597">
        <f>SUM(ACM7:ACM33)</f>
        <v>3260982.0900000003</v>
      </c>
      <c r="ACN34" s="597">
        <f>SUM(ACN7:ACN33)</f>
        <v>2844057.8418699997</v>
      </c>
      <c r="ACO34" s="597">
        <f>SUM(ACO7:ACO33)</f>
        <v>0</v>
      </c>
      <c r="ACP34" s="598">
        <f>ACO34/ACM34</f>
        <v>0</v>
      </c>
      <c r="ACQ34" s="501">
        <f>SUM(ACQ7:ACQ33)</f>
        <v>412868.05559999996</v>
      </c>
      <c r="ACR34" s="501">
        <f>SUM(ACR7:ACR33)</f>
        <v>343024.60435199988</v>
      </c>
      <c r="ACS34" s="705">
        <f>SUM(ACS7:ACS33)</f>
        <v>0</v>
      </c>
      <c r="ACT34" s="606">
        <f>ACS34/ACQ34</f>
        <v>0</v>
      </c>
      <c r="ACU34" s="501">
        <f>SUM(ACU7:ACU33)</f>
        <v>412868.05559999996</v>
      </c>
      <c r="ACV34" s="501">
        <f>SUM(ACV7:ACV33)</f>
        <v>343024.60435199988</v>
      </c>
      <c r="ACW34" s="705">
        <f>SUM(ACW7:ACW33)</f>
        <v>0</v>
      </c>
      <c r="ACX34" s="606">
        <f>ACW34/ACU34</f>
        <v>0</v>
      </c>
      <c r="ACY34" s="501">
        <f>SUM(ACY7:ACY33)</f>
        <v>412868.05559999996</v>
      </c>
      <c r="ACZ34" s="501">
        <f>SUM(ACZ7:ACZ33)</f>
        <v>343024.60435199988</v>
      </c>
      <c r="ADA34" s="705">
        <f>SUM(ADA7:ADA33)</f>
        <v>0</v>
      </c>
      <c r="ADB34" s="606">
        <f>ADA34/ACY34</f>
        <v>0</v>
      </c>
      <c r="ADC34" s="501">
        <f>SUM(ADC7:ADC33)</f>
        <v>412868.05559999996</v>
      </c>
      <c r="ADD34" s="501">
        <f>SUM(ADD7:ADD33)</f>
        <v>343024.60435199988</v>
      </c>
      <c r="ADE34" s="705">
        <f>SUM(ADE7:ADE33)</f>
        <v>0</v>
      </c>
      <c r="ADF34" s="606">
        <f>ADE34/ADC34</f>
        <v>0</v>
      </c>
      <c r="ADG34" s="501">
        <f>SUM(ADG7:ADG33)</f>
        <v>481679.39820000011</v>
      </c>
      <c r="ADH34" s="501">
        <f>SUM(ADH7:ADH33)</f>
        <v>400195.37174399995</v>
      </c>
      <c r="ADI34" s="705">
        <f>SUM(ADI7:ADI33)</f>
        <v>0</v>
      </c>
      <c r="ADJ34" s="606">
        <f>ADI34/ADG34</f>
        <v>0</v>
      </c>
      <c r="ADK34" s="501">
        <f>SUM(ADK7:ADK33)</f>
        <v>550490.74080000003</v>
      </c>
      <c r="ADL34" s="501">
        <f>SUM(ADL7:ADL33)</f>
        <v>457366.13913600007</v>
      </c>
      <c r="ADM34" s="705">
        <f>SUM(ADM7:ADM33)</f>
        <v>0</v>
      </c>
      <c r="ADN34" s="606">
        <f>ADM34/ADK34</f>
        <v>0</v>
      </c>
      <c r="ADO34" s="501">
        <f>SUM(ADO7:ADO33)</f>
        <v>756924.76860000007</v>
      </c>
      <c r="ADP34" s="501">
        <f>SUM(ADP7:ADP33)</f>
        <v>628878.44131199992</v>
      </c>
      <c r="ADQ34" s="705">
        <f>SUM(ADQ7:ADQ33)</f>
        <v>0</v>
      </c>
      <c r="ADR34" s="606">
        <f>ADQ34/ADO34</f>
        <v>0</v>
      </c>
      <c r="ADS34" s="597">
        <f>SUM(ADS7:ADS33)</f>
        <v>3440567.1300000004</v>
      </c>
      <c r="ADT34" s="597">
        <f>SUM(ADT7:ADT33)</f>
        <v>2858538.3696000003</v>
      </c>
      <c r="ADU34" s="597">
        <f>SUM(ADU7:ADU33)</f>
        <v>0</v>
      </c>
      <c r="ADV34" s="598">
        <f>ADU34/ADS34</f>
        <v>0</v>
      </c>
      <c r="ADW34" s="501">
        <f>SUM(ADW7:ADW33)</f>
        <v>399265.28160000005</v>
      </c>
      <c r="ADX34" s="501">
        <f>SUM(ADX7:ADX33)</f>
        <v>324919.4346108</v>
      </c>
      <c r="ADY34" s="704">
        <f>SUM(ADY7:ADY33)</f>
        <v>0</v>
      </c>
      <c r="ADZ34" s="584">
        <f>ADY34/ADW34</f>
        <v>0</v>
      </c>
      <c r="AEA34" s="501">
        <f>SUM(AEA7:AEA33)</f>
        <v>399265.28160000005</v>
      </c>
      <c r="AEB34" s="501">
        <f>SUM(AEB7:AEB33)</f>
        <v>324919.4346108</v>
      </c>
      <c r="AEC34" s="704">
        <f>SUM(AEC7:AEC33)</f>
        <v>0</v>
      </c>
      <c r="AED34" s="584">
        <f>AEC34/AEA34</f>
        <v>0</v>
      </c>
      <c r="AEE34" s="501">
        <f>SUM(AEE7:AEE33)</f>
        <v>399265.28160000005</v>
      </c>
      <c r="AEF34" s="501">
        <f>SUM(AEF7:AEF33)</f>
        <v>324919.4346108</v>
      </c>
      <c r="AEG34" s="704">
        <f>SUM(AEG7:AEG33)</f>
        <v>0</v>
      </c>
      <c r="AEH34" s="584">
        <f>AEG34/AEE34</f>
        <v>0</v>
      </c>
      <c r="AEI34" s="501">
        <f>SUM(AEI7:AEI33)</f>
        <v>399265.28160000005</v>
      </c>
      <c r="AEJ34" s="501">
        <f>SUM(AEJ7:AEJ33)</f>
        <v>324919.4346108</v>
      </c>
      <c r="AEK34" s="704">
        <f>SUM(AEK7:AEK33)</f>
        <v>0</v>
      </c>
      <c r="AEL34" s="584">
        <f>AEK34/AEI34</f>
        <v>0</v>
      </c>
      <c r="AEM34" s="501">
        <f>SUM(AEM7:AEM33)</f>
        <v>465809.4952</v>
      </c>
      <c r="AEN34" s="501">
        <f>SUM(AEN7:AEN33)</f>
        <v>379072.67371260008</v>
      </c>
      <c r="AEO34" s="704">
        <f>SUM(AEO7:AEO33)</f>
        <v>0</v>
      </c>
      <c r="AEP34" s="584">
        <f>AEO34/AEM34</f>
        <v>0</v>
      </c>
      <c r="AEQ34" s="501">
        <f>SUM(AEQ7:AEQ33)</f>
        <v>532353.70880000002</v>
      </c>
      <c r="AER34" s="501">
        <f>SUM(AER7:AER33)</f>
        <v>433225.91281439998</v>
      </c>
      <c r="AES34" s="704">
        <f>SUM(AES7:AES33)</f>
        <v>0</v>
      </c>
      <c r="AET34" s="584">
        <f>AES34/AEQ34</f>
        <v>0</v>
      </c>
      <c r="AEU34" s="501">
        <f>SUM(AEU7:AEU33)</f>
        <v>731986.34960000007</v>
      </c>
      <c r="AEV34" s="501">
        <f>SUM(AEV7:AEV33)</f>
        <v>595685.6301198001</v>
      </c>
      <c r="AEW34" s="704">
        <f>SUM(AEW7:AEW33)</f>
        <v>0</v>
      </c>
      <c r="AEX34" s="584">
        <f>AEW34/AEU34</f>
        <v>0</v>
      </c>
      <c r="AEY34" s="597">
        <f>SUM(AEY7:AEY33)</f>
        <v>3327210.6799999997</v>
      </c>
      <c r="AEZ34" s="597">
        <f>SUM(AEZ7:AEZ33)</f>
        <v>2707661.9550899994</v>
      </c>
      <c r="AFA34" s="597">
        <f>SUM(AFA7:AFA33)</f>
        <v>0</v>
      </c>
      <c r="AFB34" s="598">
        <f>AFA34/AEY34</f>
        <v>0</v>
      </c>
      <c r="AFC34" s="501" t="e">
        <f>SUM(AFC7:AFC33)</f>
        <v>#VALUE!</v>
      </c>
      <c r="AFD34" s="501">
        <f>SUM(AFD7:AFD33)</f>
        <v>321388.65573455999</v>
      </c>
      <c r="AFE34" s="704">
        <f>SUM(AFE7:AFE33)</f>
        <v>0</v>
      </c>
      <c r="AFF34" s="584" t="e">
        <f>AFE34/AFC34</f>
        <v>#VALUE!</v>
      </c>
      <c r="AFG34" s="501">
        <f>SUM(AFG7:AFG33)</f>
        <v>362470.49040000001</v>
      </c>
      <c r="AFH34" s="501">
        <f>SUM(AFH7:AFH33)</f>
        <v>321388.65573455999</v>
      </c>
      <c r="AFI34" s="704">
        <f>SUM(AFI7:AFI33)</f>
        <v>0</v>
      </c>
      <c r="AFJ34" s="584">
        <f>AFI34/AFG34</f>
        <v>0</v>
      </c>
      <c r="AFK34" s="501">
        <f>SUM(AFK7:AFK33)</f>
        <v>362470.49040000001</v>
      </c>
      <c r="AFL34" s="501">
        <f>SUM(AFL7:AFL33)</f>
        <v>321388.65573455999</v>
      </c>
      <c r="AFM34" s="704">
        <f>SUM(AFM7:AFM33)</f>
        <v>0</v>
      </c>
      <c r="AFN34" s="584">
        <f>AFM34/AFK34</f>
        <v>0</v>
      </c>
      <c r="AFO34" s="501">
        <f>SUM(AFO7:AFO33)</f>
        <v>362470.49040000001</v>
      </c>
      <c r="AFP34" s="501">
        <f>SUM(AFP7:AFP33)</f>
        <v>321388.65573455999</v>
      </c>
      <c r="AFQ34" s="704">
        <f>SUM(AFQ7:AFQ33)</f>
        <v>0</v>
      </c>
      <c r="AFR34" s="584">
        <f>AFQ34/AFO34</f>
        <v>0</v>
      </c>
      <c r="AFS34" s="501">
        <f>SUM(AFS7:AFS33)</f>
        <v>422882.23880000005</v>
      </c>
      <c r="AFT34" s="501">
        <f>SUM(AFT7:AFT33)</f>
        <v>374953.43169032002</v>
      </c>
      <c r="AFU34" s="704">
        <f>SUM(AFU7:AFU33)</f>
        <v>0</v>
      </c>
      <c r="AFV34" s="584">
        <f>AFU34/AFS34</f>
        <v>0</v>
      </c>
      <c r="AFW34" s="501">
        <f>SUM(AFW7:AFW33)</f>
        <v>483293.98719999986</v>
      </c>
      <c r="AFX34" s="501">
        <f>SUM(AFX7:AFX33)</f>
        <v>428518.20764607994</v>
      </c>
      <c r="AFY34" s="704">
        <f>SUM(AFY7:AFY33)</f>
        <v>0</v>
      </c>
      <c r="AFZ34" s="584">
        <f>AFY34/AFW34</f>
        <v>0</v>
      </c>
      <c r="AGA34" s="501">
        <f>SUM(AGA7:AGA33)</f>
        <v>664529.23239999998</v>
      </c>
      <c r="AGB34" s="501">
        <f>SUM(AGB7:AGB33)</f>
        <v>589212.53551336005</v>
      </c>
      <c r="AGC34" s="704">
        <f>SUM(AGC7:AGC33)</f>
        <v>0</v>
      </c>
      <c r="AGD34" s="584">
        <f>AGC34/AGA34</f>
        <v>0</v>
      </c>
      <c r="AGE34" s="635">
        <f>SUM(AGE7:AGE33)</f>
        <v>3020587.4200000004</v>
      </c>
      <c r="AGF34" s="635">
        <f>SUM(AGF7:AGF33)</f>
        <v>2678238.7977880002</v>
      </c>
      <c r="AGG34" s="635">
        <f>SUM(AGG7:AGG33)</f>
        <v>0</v>
      </c>
      <c r="AGH34" s="636">
        <f>AGG34/AGE34</f>
        <v>0</v>
      </c>
      <c r="AGI34" s="501" t="e">
        <f>SUM(AGI7:AGI33)</f>
        <v>#VALUE!</v>
      </c>
      <c r="AGJ34" s="501">
        <f>SUM(AGJ7:AGJ33)</f>
        <v>335204.29268111993</v>
      </c>
      <c r="AGK34" s="705">
        <f>SUM(AGK7:AGK33)</f>
        <v>0</v>
      </c>
      <c r="AGL34" s="606" t="e">
        <f>AGK34/AGI34</f>
        <v>#VALUE!</v>
      </c>
      <c r="AGM34" s="501">
        <f>SUM(AGM7:AGM33)</f>
        <v>379296.75480000005</v>
      </c>
      <c r="AGN34" s="501">
        <f>SUM(AGN7:AGN33)</f>
        <v>335204.29268111993</v>
      </c>
      <c r="AGO34" s="705">
        <f>SUM(AGO7:AGO33)</f>
        <v>0</v>
      </c>
      <c r="AGP34" s="606">
        <f>AGO34/AGM34</f>
        <v>0</v>
      </c>
      <c r="AGQ34" s="501">
        <f>SUM(AGQ7:AGQ33)</f>
        <v>379296.75480000005</v>
      </c>
      <c r="AGR34" s="501">
        <f>SUM(AGR7:AGR33)</f>
        <v>335204.29268111993</v>
      </c>
      <c r="AGS34" s="705">
        <f>SUM(AGS7:AGS33)</f>
        <v>0</v>
      </c>
      <c r="AGT34" s="606">
        <f>AGS34/AGQ34</f>
        <v>0</v>
      </c>
      <c r="AGU34" s="501">
        <f>SUM(AGU7:AGU33)</f>
        <v>379296.75480000005</v>
      </c>
      <c r="AGV34" s="501">
        <f>SUM(AGV7:AGV33)</f>
        <v>335204.29268111993</v>
      </c>
      <c r="AGW34" s="705">
        <f>SUM(AGW7:AGW33)</f>
        <v>0</v>
      </c>
      <c r="AGX34" s="606">
        <f>AGW34/AGU34</f>
        <v>0</v>
      </c>
      <c r="AGY34" s="501">
        <f>SUM(AGY7:AGY33)</f>
        <v>442512.88060000009</v>
      </c>
      <c r="AGZ34" s="501">
        <f>SUM(AGZ7:AGZ33)</f>
        <v>391071.67479464004</v>
      </c>
      <c r="AHA34" s="705">
        <f>SUM(AHA7:AHA33)</f>
        <v>0</v>
      </c>
      <c r="AHB34" s="606">
        <f>AHA34/AGY34</f>
        <v>0</v>
      </c>
      <c r="AHC34" s="501">
        <f>SUM(AHC7:AHC33)</f>
        <v>505729.00639999995</v>
      </c>
      <c r="AHD34" s="501">
        <f>SUM(AHD7:AHD33)</f>
        <v>446939.0569081601</v>
      </c>
      <c r="AHE34" s="705">
        <f>SUM(AHE7:AHE33)</f>
        <v>0</v>
      </c>
      <c r="AHF34" s="606">
        <f>AHE34/AHC34</f>
        <v>0</v>
      </c>
      <c r="AHG34" s="501">
        <f>SUM(AHG7:AHG33)</f>
        <v>695377.38380000007</v>
      </c>
      <c r="AHH34" s="501">
        <f>SUM(AHH7:AHH33)</f>
        <v>614541.20324872015</v>
      </c>
      <c r="AHI34" s="705">
        <f>SUM(AHI7:AHI33)</f>
        <v>0</v>
      </c>
      <c r="AHJ34" s="606">
        <f>AHI34/AHG34</f>
        <v>0</v>
      </c>
      <c r="AHK34" s="635">
        <f>SUM(AHK7:AHK33)</f>
        <v>3160806.290000001</v>
      </c>
      <c r="AHL34" s="635">
        <f>SUM(AHL7:AHL33)</f>
        <v>2793369.105676</v>
      </c>
      <c r="AHM34" s="635">
        <f>SUM(AHM7:AHM33)</f>
        <v>0</v>
      </c>
      <c r="AHN34" s="636">
        <f>AHM34/AHK34</f>
        <v>0</v>
      </c>
      <c r="AHO34" s="501" t="e">
        <f>SUM(AHO7:AHO33)</f>
        <v>#VALUE!</v>
      </c>
      <c r="AHP34" s="501">
        <f>SUM(AHP7:AHP33)</f>
        <v>305153.75253215997</v>
      </c>
      <c r="AHQ34" s="704">
        <f>SUM(AHQ7:AHQ33)</f>
        <v>0</v>
      </c>
      <c r="AHR34" s="584" t="e">
        <f>AHQ34/AHO34</f>
        <v>#VALUE!</v>
      </c>
      <c r="AHS34" s="501">
        <f>SUM(AHS7:AHS33)</f>
        <v>343513.58519999991</v>
      </c>
      <c r="AHT34" s="501">
        <f>SUM(AHT7:AHT33)</f>
        <v>305153.75253215997</v>
      </c>
      <c r="AHU34" s="704">
        <f>SUM(AHU7:AHU33)</f>
        <v>0</v>
      </c>
      <c r="AHV34" s="584">
        <f>AHU34/AHS34</f>
        <v>0</v>
      </c>
      <c r="AHW34" s="501">
        <f>SUM(AHW7:AHW33)</f>
        <v>343513.58519999991</v>
      </c>
      <c r="AHX34" s="501">
        <f>SUM(AHX7:AHX33)</f>
        <v>305153.75253215997</v>
      </c>
      <c r="AHY34" s="704">
        <f>SUM(AHY7:AHY33)</f>
        <v>0</v>
      </c>
      <c r="AHZ34" s="584">
        <f>AHY34/AHW34</f>
        <v>0</v>
      </c>
      <c r="AIA34" s="501">
        <f>SUM(AIA7:AIA33)</f>
        <v>343513.58519999991</v>
      </c>
      <c r="AIB34" s="501">
        <f>SUM(AIB7:AIB33)</f>
        <v>305153.75253215997</v>
      </c>
      <c r="AIC34" s="704">
        <f>SUM(AIC7:AIC33)</f>
        <v>0</v>
      </c>
      <c r="AID34" s="584">
        <f>AIC34/AIA34</f>
        <v>0</v>
      </c>
      <c r="AIE34" s="501">
        <f>SUM(AIE7:AIE33)</f>
        <v>400765.84940000006</v>
      </c>
      <c r="AIF34" s="501">
        <f>SUM(AIF7:AIF33)</f>
        <v>356012.71128752001</v>
      </c>
      <c r="AIG34" s="704">
        <f>SUM(AIG7:AIG33)</f>
        <v>0</v>
      </c>
      <c r="AIH34" s="584">
        <f>AIG34/AIE34</f>
        <v>0</v>
      </c>
      <c r="AII34" s="501">
        <f>SUM(AII7:AII33)</f>
        <v>458018.11360000004</v>
      </c>
      <c r="AIJ34" s="501">
        <f>SUM(AIJ7:AIJ33)</f>
        <v>406871.67004288</v>
      </c>
      <c r="AIK34" s="704">
        <f>SUM(AIK7:AIK33)</f>
        <v>0</v>
      </c>
      <c r="AIL34" s="584">
        <f>AIK34/AII34</f>
        <v>0</v>
      </c>
      <c r="AIM34" s="501">
        <f>SUM(AIM7:AIM33)</f>
        <v>629774.90619999985</v>
      </c>
      <c r="AIN34" s="501">
        <f>SUM(AIN7:AIN33)</f>
        <v>559448.54630896007</v>
      </c>
      <c r="AIO34" s="704">
        <f>SUM(AIO7:AIO33)</f>
        <v>0</v>
      </c>
      <c r="AIP34" s="584">
        <f>AIO34/AIM34</f>
        <v>0</v>
      </c>
      <c r="AIQ34" s="635">
        <f>SUM(AIQ7:AIQ33)</f>
        <v>2862613.2100000004</v>
      </c>
      <c r="AIR34" s="635">
        <f>SUM(AIR7:AIR33)</f>
        <v>2542947.9377680002</v>
      </c>
      <c r="AIS34" s="635">
        <f>SUM(AIS7:AIS33)</f>
        <v>0</v>
      </c>
      <c r="AIT34" s="636">
        <f>AIS34/AIQ34</f>
        <v>0</v>
      </c>
      <c r="AIU34" s="501">
        <f>SUM(AIU7:AIU33)</f>
        <v>366684.49199999991</v>
      </c>
      <c r="AIV34" s="501">
        <f>SUM(AIV7:AIV33)</f>
        <v>309059.89513584005</v>
      </c>
      <c r="AIW34" s="705">
        <f>SUM(AIW7:AIW33)</f>
        <v>0</v>
      </c>
      <c r="AIX34" s="606">
        <f>AIW34/AIU34</f>
        <v>0</v>
      </c>
      <c r="AIY34" s="501">
        <f>SUM(AIY7:AIY33)</f>
        <v>366684.49199999991</v>
      </c>
      <c r="AIZ34" s="501">
        <f>SUM(AIZ7:AIZ33)</f>
        <v>311689.61598864006</v>
      </c>
      <c r="AJA34" s="705">
        <f>SUM(AJA7:AJA33)</f>
        <v>0</v>
      </c>
      <c r="AJB34" s="606">
        <f>AJA34/AIY34</f>
        <v>0</v>
      </c>
      <c r="AJC34" s="501">
        <f>SUM(AJC7:AJC33)</f>
        <v>366684.49199999991</v>
      </c>
      <c r="AJD34" s="501">
        <f>SUM(AJD7:AJD33)</f>
        <v>311689.61598864006</v>
      </c>
      <c r="AJE34" s="705">
        <f>SUM(AJE7:AJE33)</f>
        <v>0</v>
      </c>
      <c r="AJF34" s="606">
        <f>AJE34/AJC34</f>
        <v>0</v>
      </c>
      <c r="AJG34" s="501">
        <f>SUM(AJG7:AJG33)</f>
        <v>366684.49199999991</v>
      </c>
      <c r="AJH34" s="501">
        <f>SUM(AJH7:AJH33)</f>
        <v>311689.61598864006</v>
      </c>
      <c r="AJI34" s="705">
        <f>SUM(AJI7:AJI33)</f>
        <v>0</v>
      </c>
      <c r="AJJ34" s="606">
        <f>AJI34/AJG34</f>
        <v>0</v>
      </c>
      <c r="AJK34" s="501">
        <f>SUM(AJK7:AJK33)</f>
        <v>427798.57400000002</v>
      </c>
      <c r="AJL34" s="501">
        <f>SUM(AJL7:AJL33)</f>
        <v>363637.88532008004</v>
      </c>
      <c r="AJM34" s="705">
        <f>SUM(AJM7:AJM33)</f>
        <v>0</v>
      </c>
      <c r="AJN34" s="606">
        <f>AJM34/AJK34</f>
        <v>0</v>
      </c>
      <c r="AJO34" s="501">
        <f>SUM(AJO7:AJO33)</f>
        <v>488912.65600000002</v>
      </c>
      <c r="AJP34" s="501">
        <f>SUM(AJP7:AJP33)</f>
        <v>415586.15465152002</v>
      </c>
      <c r="AJQ34" s="705">
        <f>SUM(AJQ7:AJQ33)</f>
        <v>0</v>
      </c>
      <c r="AJR34" s="606">
        <f>AJQ34/AJO34</f>
        <v>0</v>
      </c>
      <c r="AJS34" s="501">
        <f>SUM(AJS7:AJS33)</f>
        <v>672254.90199999989</v>
      </c>
      <c r="AJT34" s="501">
        <f>SUM(AJT7:AJT33)</f>
        <v>571430.9626458399</v>
      </c>
      <c r="AJU34" s="705">
        <f>SUM(AJU7:AJU33)</f>
        <v>0</v>
      </c>
      <c r="AJV34" s="606">
        <f>AJU34/AJS34</f>
        <v>0</v>
      </c>
      <c r="AJW34" s="635">
        <f>SUM(AJW7:AJW33)</f>
        <v>3055704.1</v>
      </c>
      <c r="AJX34" s="635">
        <f>SUM(AJX7:AJX33)</f>
        <v>2594783.7457192005</v>
      </c>
      <c r="AJY34" s="635">
        <f>SUM(AJY7:AJY33)</f>
        <v>0</v>
      </c>
      <c r="AJZ34" s="636">
        <f>AJY34/AJW34</f>
        <v>0</v>
      </c>
      <c r="AKA34" s="501">
        <f>SUM(AKA7:AKA33)</f>
        <v>85050.38</v>
      </c>
      <c r="AKB34" s="501">
        <f>SUM(AKB7:AKB33)</f>
        <v>79096.853400000007</v>
      </c>
      <c r="AKC34" s="704">
        <f>SUM(AKC7:AKC33)</f>
        <v>0</v>
      </c>
      <c r="AKD34" s="584">
        <f>AKC34/AKA34</f>
        <v>0</v>
      </c>
      <c r="AKE34" s="501">
        <f>SUM(AKE7:AKE33)</f>
        <v>345354.21840000001</v>
      </c>
      <c r="AKF34" s="501">
        <f>SUM(AKF7:AKF33)</f>
        <v>378518.58190559997</v>
      </c>
      <c r="AKG34" s="704">
        <f>SUM(AKG7:AKG33)</f>
        <v>0</v>
      </c>
      <c r="AKH34" s="584">
        <f>AKG34/AKE34</f>
        <v>0</v>
      </c>
      <c r="AKI34" s="501">
        <f>SUM(AKI7:AKI33)</f>
        <v>345354.21840000001</v>
      </c>
      <c r="AKJ34" s="501">
        <f>SUM(AKJ7:AKJ33)</f>
        <v>378518.58190559997</v>
      </c>
      <c r="AKK34" s="704">
        <f>SUM(AKK7:AKK33)</f>
        <v>0</v>
      </c>
      <c r="AKL34" s="584">
        <f>AKK34/AKI34</f>
        <v>0</v>
      </c>
      <c r="AKM34" s="501">
        <f>SUM(AKM7:AKM33)</f>
        <v>345354.21840000001</v>
      </c>
      <c r="AKN34" s="501">
        <f>SUM(AKN7:AKN33)</f>
        <v>378518.58190559997</v>
      </c>
      <c r="AKO34" s="704">
        <f>SUM(AKO7:AKO33)</f>
        <v>0</v>
      </c>
      <c r="AKP34" s="584">
        <f>AKO34/AKM34</f>
        <v>0</v>
      </c>
      <c r="AKQ34" s="501">
        <f>SUM(AKQ7:AKQ33)</f>
        <v>402913.25480000011</v>
      </c>
      <c r="AKR34" s="501">
        <f>SUM(AKR7:AKR33)</f>
        <v>441605.0122232</v>
      </c>
      <c r="AKS34" s="704">
        <f>SUM(AKS7:AKS33)</f>
        <v>0</v>
      </c>
      <c r="AKT34" s="584">
        <f>AKS34/AKQ34</f>
        <v>0</v>
      </c>
      <c r="AKU34" s="501">
        <f>SUM(AKU7:AKU33)</f>
        <v>460472.29119999992</v>
      </c>
      <c r="AKV34" s="501">
        <f>SUM(AKV7:AKV33)</f>
        <v>504691.44254079997</v>
      </c>
      <c r="AKW34" s="704">
        <f>SUM(AKW7:AKW33)</f>
        <v>0</v>
      </c>
      <c r="AKX34" s="584">
        <f>AKW34/AKU34</f>
        <v>0</v>
      </c>
      <c r="AKY34" s="501">
        <f>SUM(AKY7:AKY33)</f>
        <v>633149.40040000004</v>
      </c>
      <c r="AKZ34" s="501">
        <f>SUM(AKZ7:AKZ33)</f>
        <v>693950.73349359992</v>
      </c>
      <c r="ALA34" s="704">
        <f>SUM(ALA7:ALA33)</f>
        <v>0</v>
      </c>
      <c r="ALB34" s="584">
        <f>ALA34/AKY34</f>
        <v>0</v>
      </c>
      <c r="ALC34" s="658">
        <f>SUM(ALC7:ALC33)</f>
        <v>2617647.9816000001</v>
      </c>
      <c r="ALD34" s="658">
        <f>SUM(ALD7:ALD33)</f>
        <v>2854899.7873744001</v>
      </c>
      <c r="ALE34" s="658">
        <f>SUM(ALE7:ALE33)</f>
        <v>0</v>
      </c>
      <c r="ALF34" s="659">
        <f>ALE34/ALC34</f>
        <v>0</v>
      </c>
      <c r="ALG34" s="501">
        <f>SUM(ALG7:ALG33)</f>
        <v>374304.70079999999</v>
      </c>
      <c r="ALH34" s="501">
        <f>SUM(ALH7:ALH33)</f>
        <v>419872.79775120004</v>
      </c>
      <c r="ALI34" s="705">
        <f>SUM(ALI7:ALI33)</f>
        <v>0</v>
      </c>
      <c r="ALJ34" s="606">
        <f>ALI34/ALG34</f>
        <v>0</v>
      </c>
      <c r="ALK34" s="501">
        <f>SUM(ALK7:ALK33)</f>
        <v>330091.25639999995</v>
      </c>
      <c r="ALL34" s="501">
        <f>SUM(ALL7:ALL33)</f>
        <v>381954.11716320005</v>
      </c>
      <c r="ALM34" s="705">
        <f>SUM(ALM7:ALM33)</f>
        <v>0</v>
      </c>
      <c r="ALN34" s="606">
        <f>ALM34/ALK34</f>
        <v>0</v>
      </c>
      <c r="ALO34" s="501">
        <f>SUM(ALO7:ALO33)</f>
        <v>330091.25639999995</v>
      </c>
      <c r="ALP34" s="501">
        <f>SUM(ALP7:ALP33)</f>
        <v>381954.11716320005</v>
      </c>
      <c r="ALQ34" s="705">
        <f>SUM(ALQ7:ALQ33)</f>
        <v>0</v>
      </c>
      <c r="ALR34" s="606">
        <f>ALQ34/ALO34</f>
        <v>0</v>
      </c>
      <c r="ALS34" s="501">
        <f>SUM(ALS7:ALS33)</f>
        <v>330091.25639999995</v>
      </c>
      <c r="ALT34" s="501">
        <f>SUM(ALT7:ALT33)</f>
        <v>381954.11716320005</v>
      </c>
      <c r="ALU34" s="705">
        <f>SUM(ALU7:ALU33)</f>
        <v>0</v>
      </c>
      <c r="ALV34" s="606">
        <f>ALU34/ALS34</f>
        <v>0</v>
      </c>
      <c r="ALW34" s="501">
        <f>SUM(ALW7:ALW33)</f>
        <v>385106.46580000001</v>
      </c>
      <c r="ALX34" s="501">
        <f>SUM(ALX7:ALX33)</f>
        <v>445613.13669040013</v>
      </c>
      <c r="ALY34" s="705">
        <f>SUM(ALY7:ALY33)</f>
        <v>0</v>
      </c>
      <c r="ALZ34" s="606">
        <f>ALY34/ALW34</f>
        <v>0</v>
      </c>
      <c r="AMA34" s="501">
        <f>SUM(AMA7:AMA33)</f>
        <v>440121.6752</v>
      </c>
      <c r="AMB34" s="501">
        <f>SUM(AMB7:AMB33)</f>
        <v>509272.15621760004</v>
      </c>
      <c r="AMC34" s="705">
        <f>SUM(AMC7:AMC33)</f>
        <v>0</v>
      </c>
      <c r="AMD34" s="606">
        <f>AMC34/AMA34</f>
        <v>0</v>
      </c>
      <c r="AME34" s="501">
        <f>SUM(AME7:AME33)</f>
        <v>605167.30339999998</v>
      </c>
      <c r="AMF34" s="501">
        <f>SUM(AMF7:AMF33)</f>
        <v>700249.21479919995</v>
      </c>
      <c r="AMG34" s="705">
        <f>SUM(AMG7:AMG33)</f>
        <v>0</v>
      </c>
      <c r="AMH34" s="606">
        <f>AMG34/AME34</f>
        <v>0</v>
      </c>
      <c r="AMI34" s="658">
        <f>SUM(AMI7:AMI33)</f>
        <v>2794973.9144000001</v>
      </c>
      <c r="AMJ34" s="658">
        <f>SUM(AMJ7:AMJ33)</f>
        <v>3220869.6569479997</v>
      </c>
      <c r="AMK34" s="658">
        <f>SUM(AMK7:AMK33)</f>
        <v>0</v>
      </c>
      <c r="AML34" s="659">
        <f>AMK34/AMI34</f>
        <v>0</v>
      </c>
      <c r="AMM34" s="501">
        <f>SUM(AMM7:AMM33)</f>
        <v>377965.10039999994</v>
      </c>
      <c r="AMN34" s="501">
        <f>SUM(AMN7:AMN33)</f>
        <v>395610.23493839998</v>
      </c>
      <c r="AMO34" s="704">
        <f>SUM(AMO7:AMO33)</f>
        <v>0</v>
      </c>
      <c r="AMP34" s="584">
        <f>AMO34/AMM34</f>
        <v>0</v>
      </c>
      <c r="AMQ34" s="501">
        <f>SUM(AMQ7:AMQ33)</f>
        <v>335524.06199999998</v>
      </c>
      <c r="AMR34" s="501">
        <f>SUM(AMR7:AMR33)</f>
        <v>359249.83127040003</v>
      </c>
      <c r="AMS34" s="704">
        <f>SUM(AMS7:AMS33)</f>
        <v>0</v>
      </c>
      <c r="AMT34" s="584">
        <f>AMS34/AMQ34</f>
        <v>0</v>
      </c>
      <c r="AMU34" s="501">
        <f>SUM(AMU7:AMU33)</f>
        <v>335524.06199999998</v>
      </c>
      <c r="AMV34" s="501">
        <f>SUM(AMV7:AMV33)</f>
        <v>359249.83127040003</v>
      </c>
      <c r="AMW34" s="704">
        <f>SUM(AMW7:AMW33)</f>
        <v>0</v>
      </c>
      <c r="AMX34" s="584">
        <f>AMW34/AMU34</f>
        <v>0</v>
      </c>
      <c r="AMY34" s="501">
        <f>SUM(AMY7:AMY33)</f>
        <v>335524.06199999998</v>
      </c>
      <c r="AMZ34" s="501">
        <f>SUM(AMZ7:AMZ33)</f>
        <v>359249.83127040003</v>
      </c>
      <c r="ANA34" s="704">
        <f>SUM(ANA7:ANA33)</f>
        <v>0</v>
      </c>
      <c r="ANB34" s="584">
        <f>ANA34/AMY34</f>
        <v>0</v>
      </c>
      <c r="ANC34" s="501">
        <f>SUM(ANC7:ANC33)</f>
        <v>391444.73900000012</v>
      </c>
      <c r="AND34" s="501">
        <f>SUM(AND7:AND33)</f>
        <v>419124.80314879998</v>
      </c>
      <c r="ANE34" s="704">
        <f>SUM(ANE7:ANE33)</f>
        <v>0</v>
      </c>
      <c r="ANF34" s="584">
        <f>ANE34/ANC34</f>
        <v>0</v>
      </c>
      <c r="ANG34" s="501">
        <f>SUM(ANG7:ANG33)</f>
        <v>447365.41600000003</v>
      </c>
      <c r="ANH34" s="501">
        <f>SUM(ANH7:ANH33)</f>
        <v>478999.77502720006</v>
      </c>
      <c r="ANI34" s="704">
        <f>SUM(ANI7:ANI33)</f>
        <v>0</v>
      </c>
      <c r="ANJ34" s="584">
        <f>ANI34/ANG34</f>
        <v>0</v>
      </c>
      <c r="ANK34" s="501">
        <f>SUM(ANK7:ANK33)</f>
        <v>615127.44700000004</v>
      </c>
      <c r="ANL34" s="501">
        <f>SUM(ANL7:ANL33)</f>
        <v>658624.6906624001</v>
      </c>
      <c r="ANM34" s="704">
        <f>SUM(ANM7:ANM33)</f>
        <v>0</v>
      </c>
      <c r="ANN34" s="584">
        <f>ANM34/ANK34</f>
        <v>0</v>
      </c>
      <c r="ANO34" s="658">
        <f>SUM(ANO7:ANO33)</f>
        <v>2838474.8883999996</v>
      </c>
      <c r="ANP34" s="658">
        <f>SUM(ANP7:ANP33)</f>
        <v>3030108.9975880003</v>
      </c>
      <c r="ANQ34" s="658">
        <f>SUM(ANQ7:ANQ33)</f>
        <v>0</v>
      </c>
      <c r="ANR34" s="659">
        <f>ANQ34/ANO34</f>
        <v>0</v>
      </c>
      <c r="ANS34" s="501">
        <f>SUM(ANS7:ANS33)</f>
        <v>335192.04479999997</v>
      </c>
      <c r="ANT34" s="501">
        <f>SUM(ANT7:ANT33)</f>
        <v>301718.81873160001</v>
      </c>
      <c r="ANU34" s="705">
        <f>SUM(ANU7:ANU33)</f>
        <v>0</v>
      </c>
      <c r="ANV34" s="606">
        <f>ANU34/ANS34</f>
        <v>0</v>
      </c>
      <c r="ANW34" s="501">
        <f>SUM(ANW7:ANW33)</f>
        <v>335192.04479999997</v>
      </c>
      <c r="ANX34" s="501">
        <f>SUM(ANX7:ANX33)</f>
        <v>301718.81873160001</v>
      </c>
      <c r="ANY34" s="705">
        <f>SUM(ANY7:ANY33)</f>
        <v>0</v>
      </c>
      <c r="ANZ34" s="606">
        <f>ANY34/ANW34</f>
        <v>0</v>
      </c>
      <c r="AOA34" s="501">
        <f>SUM(AOA7:AOA33)</f>
        <v>335192.04479999997</v>
      </c>
      <c r="AOB34" s="501">
        <f>SUM(AOB7:AOB33)</f>
        <v>301718.81873160001</v>
      </c>
      <c r="AOC34" s="705">
        <f>SUM(AOC7:AOC33)</f>
        <v>0</v>
      </c>
      <c r="AOD34" s="606">
        <f>AOC34/AOA34</f>
        <v>0</v>
      </c>
      <c r="AOE34" s="501">
        <f>SUM(AOE7:AOE33)</f>
        <v>335192.04479999997</v>
      </c>
      <c r="AOF34" s="501">
        <f>SUM(AOF7:AOF33)</f>
        <v>301718.81873160001</v>
      </c>
      <c r="AOG34" s="705">
        <f>SUM(AOG7:AOG33)</f>
        <v>0</v>
      </c>
      <c r="AOH34" s="606">
        <f>AOG34/AOE34</f>
        <v>0</v>
      </c>
      <c r="AOI34" s="501">
        <f>SUM(AOI7:AOI33)</f>
        <v>391057.38559999998</v>
      </c>
      <c r="AOJ34" s="501">
        <f>SUM(AOJ7:AOJ33)</f>
        <v>352005.28852019995</v>
      </c>
      <c r="AOK34" s="705">
        <f>SUM(AOK7:AOK33)</f>
        <v>0</v>
      </c>
      <c r="AOL34" s="606">
        <f>AOK34/AOI34</f>
        <v>0</v>
      </c>
      <c r="AOM34" s="501">
        <f>SUM(AOM7:AOM33)</f>
        <v>446922.72640000004</v>
      </c>
      <c r="AON34" s="501">
        <f>SUM(AON7:AON33)</f>
        <v>402291.75830879994</v>
      </c>
      <c r="AOO34" s="705">
        <f>SUM(AOO7:AOO33)</f>
        <v>0</v>
      </c>
      <c r="AOP34" s="606">
        <f>AOO34/AOM34</f>
        <v>0</v>
      </c>
      <c r="AOQ34" s="501">
        <f>SUM(AOQ7:AOQ33)</f>
        <v>614518.74880000006</v>
      </c>
      <c r="AOR34" s="501">
        <f>SUM(AOR7:AOR33)</f>
        <v>553151.16767460003</v>
      </c>
      <c r="AOS34" s="705">
        <f>SUM(AOS7:AOS33)</f>
        <v>0</v>
      </c>
      <c r="AOT34" s="606">
        <f>AOS34/AOQ34</f>
        <v>0</v>
      </c>
      <c r="AOU34" s="658">
        <f>SUM(AOU7:AOU33)</f>
        <v>2793267.04</v>
      </c>
      <c r="AOV34" s="658">
        <f>SUM(AOV7:AOV33)</f>
        <v>2514323.4894300001</v>
      </c>
      <c r="AOW34" s="658">
        <f>SUM(AOW7:AOW33)</f>
        <v>0</v>
      </c>
      <c r="AOX34" s="659">
        <f>AOW34/AOU34</f>
        <v>0</v>
      </c>
      <c r="AOY34" s="501">
        <f>SUM(AOY7:AOY33)</f>
        <v>336715.14480000001</v>
      </c>
      <c r="AOZ34" s="501">
        <f>SUM(AOZ7:AOZ33)</f>
        <v>307259.34227999998</v>
      </c>
      <c r="APA34" s="704">
        <f>SUM(APA7:APA33)</f>
        <v>0</v>
      </c>
      <c r="APB34" s="584">
        <f>APA34/AOY34</f>
        <v>0</v>
      </c>
      <c r="APC34" s="501">
        <f>SUM(APC7:APC33)</f>
        <v>336715.14480000001</v>
      </c>
      <c r="APD34" s="501">
        <f>SUM(APD7:APD33)</f>
        <v>307259.34227999998</v>
      </c>
      <c r="APE34" s="704">
        <f>SUM(APE7:APE33)</f>
        <v>0</v>
      </c>
      <c r="APF34" s="584">
        <f>APE34/APC34</f>
        <v>0</v>
      </c>
      <c r="APG34" s="501">
        <f>SUM(APG7:APG33)</f>
        <v>336715.14480000001</v>
      </c>
      <c r="APH34" s="501">
        <f>SUM(APH7:APH33)</f>
        <v>307259.34227999998</v>
      </c>
      <c r="API34" s="704">
        <f>SUM(API7:API33)</f>
        <v>0</v>
      </c>
      <c r="APJ34" s="584">
        <f>API34/APG34</f>
        <v>0</v>
      </c>
      <c r="APK34" s="501">
        <f>SUM(APK7:APK33)</f>
        <v>336715.14480000001</v>
      </c>
      <c r="APL34" s="501">
        <f>SUM(APL7:APL33)</f>
        <v>307259.34227999998</v>
      </c>
      <c r="APM34" s="704">
        <f>SUM(APM7:APM33)</f>
        <v>0</v>
      </c>
      <c r="APN34" s="584">
        <f>APM34/APK34</f>
        <v>0</v>
      </c>
      <c r="APO34" s="501">
        <f>SUM(APO7:APO33)</f>
        <v>392834.33559999999</v>
      </c>
      <c r="APP34" s="501">
        <f>SUM(APP7:APP33)</f>
        <v>358469.2326600001</v>
      </c>
      <c r="APQ34" s="704">
        <f>SUM(APQ7:APQ33)</f>
        <v>0</v>
      </c>
      <c r="APR34" s="584">
        <f>APQ34/APO34</f>
        <v>0</v>
      </c>
      <c r="APS34" s="501">
        <f>SUM(APS7:APS33)</f>
        <v>448953.52640000009</v>
      </c>
      <c r="APT34" s="501">
        <f>SUM(APT7:APT33)</f>
        <v>409679.12304000003</v>
      </c>
      <c r="APU34" s="704">
        <f>SUM(APU7:APU33)</f>
        <v>0</v>
      </c>
      <c r="APV34" s="584">
        <f>APU34/APS34</f>
        <v>0</v>
      </c>
      <c r="APW34" s="501">
        <f>SUM(APW7:APW33)</f>
        <v>617311.09880000004</v>
      </c>
      <c r="APX34" s="501">
        <f>SUM(APX7:APX33)</f>
        <v>563308.79418000008</v>
      </c>
      <c r="APY34" s="704">
        <f>SUM(APY7:APY33)</f>
        <v>0</v>
      </c>
      <c r="APZ34" s="584">
        <f>APY34/APW34</f>
        <v>0</v>
      </c>
      <c r="AQA34" s="597">
        <f>SUM(AQA7:AQA33)</f>
        <v>2805959.54</v>
      </c>
      <c r="AQB34" s="597">
        <f>SUM(AQB7:AQB33)</f>
        <v>2560494.5190000003</v>
      </c>
      <c r="AQC34" s="597">
        <f>SUM(AQC7:AQC33)</f>
        <v>0</v>
      </c>
      <c r="AQD34" s="598">
        <f>AQC34/AQA34</f>
        <v>0</v>
      </c>
      <c r="AQE34" s="501">
        <f>SUM(AQE7:AQE33)</f>
        <v>329920.91159999993</v>
      </c>
      <c r="AQF34" s="501">
        <f>SUM(AQF7:AQF33)</f>
        <v>291831.77903280006</v>
      </c>
      <c r="AQG34" s="705">
        <f>SUM(AQG7:AQG33)</f>
        <v>0</v>
      </c>
      <c r="AQH34" s="606">
        <f>AQG34/AQE34</f>
        <v>0</v>
      </c>
      <c r="AQI34" s="501">
        <f>SUM(AQI7:AQI33)</f>
        <v>329920.91159999993</v>
      </c>
      <c r="AQJ34" s="501">
        <f>SUM(AQJ7:AQJ33)</f>
        <v>291831.77903280006</v>
      </c>
      <c r="AQK34" s="705">
        <f>SUM(AQK7:AQK33)</f>
        <v>0</v>
      </c>
      <c r="AQL34" s="606">
        <f>AQK34/AQI34</f>
        <v>0</v>
      </c>
      <c r="AQM34" s="501">
        <f>SUM(AQM7:AQM33)</f>
        <v>329920.91159999993</v>
      </c>
      <c r="AQN34" s="501">
        <f>SUM(AQN7:AQN33)</f>
        <v>301794.29006640008</v>
      </c>
      <c r="AQO34" s="705">
        <f>SUM(AQO7:AQO33)</f>
        <v>0</v>
      </c>
      <c r="AQP34" s="606">
        <f>AQO34/AQM34</f>
        <v>0</v>
      </c>
      <c r="AQQ34" s="501">
        <f>SUM(AQQ7:AQQ33)</f>
        <v>329920.91159999993</v>
      </c>
      <c r="AQR34" s="501">
        <f>SUM(AQR7:AQR33)</f>
        <v>301794.29006640008</v>
      </c>
      <c r="AQS34" s="705">
        <f>SUM(AQS7:AQS33)</f>
        <v>0</v>
      </c>
      <c r="AQT34" s="606">
        <f>AQS34/AQQ34</f>
        <v>0</v>
      </c>
      <c r="AQU34" s="501">
        <f>SUM(AQU7:AQU33)</f>
        <v>384907.73019999999</v>
      </c>
      <c r="AQV34" s="501">
        <f>SUM(AQV7:AQV33)</f>
        <v>352093.33841080003</v>
      </c>
      <c r="AQW34" s="705">
        <f>SUM(AQW7:AQW33)</f>
        <v>0</v>
      </c>
      <c r="AQX34" s="606">
        <f>AQW34/AQU34</f>
        <v>0</v>
      </c>
      <c r="AQY34" s="501">
        <f>SUM(AQY7:AQY33)</f>
        <v>439894.54880000005</v>
      </c>
      <c r="AQZ34" s="501">
        <f>SUM(AQZ7:AQZ33)</f>
        <v>402392.38675520004</v>
      </c>
      <c r="ARA34" s="705">
        <f>SUM(ARA7:ARA33)</f>
        <v>0</v>
      </c>
      <c r="ARB34" s="606">
        <f>ARA34/AQY34</f>
        <v>0</v>
      </c>
      <c r="ARC34" s="501">
        <f>SUM(ARC7:ARC33)</f>
        <v>604855.00459999987</v>
      </c>
      <c r="ARD34" s="501">
        <f>SUM(ARD7:ARD33)</f>
        <v>553289.53178839991</v>
      </c>
      <c r="ARE34" s="705">
        <f>SUM(ARE7:ARE33)</f>
        <v>0</v>
      </c>
      <c r="ARF34" s="606">
        <f>ARE34/ARC34</f>
        <v>0</v>
      </c>
      <c r="ARG34" s="597">
        <f>SUM(ARG7:ARG33)</f>
        <v>2749340.93</v>
      </c>
      <c r="ARH34" s="597">
        <f>SUM(ARH7:ARH33)</f>
        <v>2495027.3951528003</v>
      </c>
      <c r="ARI34" s="597">
        <f>SUM(ARI7:ARI33)</f>
        <v>0</v>
      </c>
      <c r="ARJ34" s="598">
        <f>ARI34/ARG34</f>
        <v>0</v>
      </c>
      <c r="ARK34" s="501">
        <f>SUM(ARK7:ARK33)</f>
        <v>321187.38239999989</v>
      </c>
      <c r="ARL34" s="501">
        <f>SUM(ARL7:ARL33)</f>
        <v>299389.64394959999</v>
      </c>
      <c r="ARM34" s="704">
        <f>SUM(ARM7:ARM33)</f>
        <v>0</v>
      </c>
      <c r="ARN34" s="584">
        <f>ARM34/ARK34</f>
        <v>0</v>
      </c>
      <c r="ARO34" s="501">
        <f>SUM(ARO7:ARO33)</f>
        <v>321187.38239999989</v>
      </c>
      <c r="ARP34" s="501">
        <f>SUM(ARP7:ARP33)</f>
        <v>299389.64394959999</v>
      </c>
      <c r="ARQ34" s="704">
        <f>SUM(ARQ7:ARQ33)</f>
        <v>0</v>
      </c>
      <c r="ARR34" s="584">
        <f>ARQ34/ARO34</f>
        <v>0</v>
      </c>
      <c r="ARS34" s="501">
        <f>SUM(ARS7:ARS33)</f>
        <v>321187.38239999989</v>
      </c>
      <c r="ART34" s="501">
        <f>SUM(ART7:ART33)</f>
        <v>299389.64394959999</v>
      </c>
      <c r="ARU34" s="704">
        <f>SUM(ARU7:ARU33)</f>
        <v>0</v>
      </c>
      <c r="ARV34" s="584">
        <f>ARU34/ARS34</f>
        <v>0</v>
      </c>
      <c r="ARW34" s="501">
        <f>SUM(ARW7:ARW33)</f>
        <v>321187.38239999989</v>
      </c>
      <c r="ARX34" s="501">
        <f>SUM(ARX7:ARX33)</f>
        <v>289708.08497999999</v>
      </c>
      <c r="ARY34" s="704">
        <f>SUM(ARY7:ARY33)</f>
        <v>0</v>
      </c>
      <c r="ARZ34" s="584">
        <f>ARY34/ARW34</f>
        <v>0</v>
      </c>
      <c r="ASA34" s="501">
        <f>SUM(ASA7:ASA33)</f>
        <v>374718.6128</v>
      </c>
      <c r="ASB34" s="501">
        <f>SUM(ASB7:ASB33)</f>
        <v>337992.76581000007</v>
      </c>
      <c r="ASC34" s="704">
        <f>SUM(ASC7:ASC33)</f>
        <v>0</v>
      </c>
      <c r="ASD34" s="584">
        <f>ASC34/ASA34</f>
        <v>0</v>
      </c>
      <c r="ASE34" s="501">
        <f>SUM(ASE7:ASE33)</f>
        <v>428249.84320000006</v>
      </c>
      <c r="ASF34" s="501">
        <f>SUM(ASF7:ASF33)</f>
        <v>386277.44663999998</v>
      </c>
      <c r="ASG34" s="704">
        <f>SUM(ASG7:ASG33)</f>
        <v>0</v>
      </c>
      <c r="ASH34" s="584">
        <f>ASG34/ASE34</f>
        <v>0</v>
      </c>
      <c r="ASI34" s="501">
        <f>SUM(ASI7:ASI33)</f>
        <v>588843.53440000012</v>
      </c>
      <c r="ASJ34" s="501">
        <f>SUM(ASJ7:ASJ33)</f>
        <v>531131.48913</v>
      </c>
      <c r="ASK34" s="704">
        <f>SUM(ASK7:ASK33)</f>
        <v>0</v>
      </c>
      <c r="ASL34" s="584">
        <f>ASK34/ASI34</f>
        <v>0</v>
      </c>
      <c r="ASM34" s="597">
        <f>SUM(ASM7:ASM33)</f>
        <v>2676561.52</v>
      </c>
      <c r="ASN34" s="597">
        <f>SUM(ASN7:ASN33)</f>
        <v>2443278.7184088007</v>
      </c>
      <c r="ASO34" s="597">
        <f>SUM(ASO7:ASO33)</f>
        <v>0</v>
      </c>
      <c r="ASP34" s="598">
        <f>ASO34/ASM34</f>
        <v>0</v>
      </c>
      <c r="ASQ34" s="501">
        <f>SUM(ASQ7:ASQ33)</f>
        <v>304386.96119999996</v>
      </c>
      <c r="ASR34" s="501">
        <f>SUM(ASR7:ASR33)</f>
        <v>282779.15007360006</v>
      </c>
      <c r="ASS34" s="705">
        <f>SUM(ASS7:ASS33)</f>
        <v>0</v>
      </c>
      <c r="AST34" s="606">
        <f>ASS34/ASQ34</f>
        <v>0</v>
      </c>
      <c r="ASU34" s="501">
        <f>SUM(ASU7:ASU33)</f>
        <v>304386.96119999996</v>
      </c>
      <c r="ASV34" s="501">
        <f>SUM(ASV7:ASV33)</f>
        <v>282779.15007360006</v>
      </c>
      <c r="ASW34" s="705">
        <f>SUM(ASW7:ASW33)</f>
        <v>0</v>
      </c>
      <c r="ASX34" s="606">
        <f>ASW34/ASU34</f>
        <v>0</v>
      </c>
      <c r="ASY34" s="501">
        <f>SUM(ASY7:ASY33)</f>
        <v>304386.96119999996</v>
      </c>
      <c r="ASZ34" s="501">
        <f>SUM(ASZ7:ASZ33)</f>
        <v>282779.15007360006</v>
      </c>
      <c r="ATA34" s="705">
        <f>SUM(ATA7:ATA33)</f>
        <v>0</v>
      </c>
      <c r="ATB34" s="606">
        <f>ATA34/ASY34</f>
        <v>0</v>
      </c>
      <c r="ATC34" s="501">
        <f>SUM(ATC7:ATC33)</f>
        <v>304386.96119999996</v>
      </c>
      <c r="ATD34" s="501">
        <f>SUM(ATD7:ATD33)</f>
        <v>282779.15007360006</v>
      </c>
      <c r="ATE34" s="705">
        <f>SUM(ATE7:ATE33)</f>
        <v>0</v>
      </c>
      <c r="ATF34" s="606">
        <f>ATE34/ATC34</f>
        <v>0</v>
      </c>
      <c r="ATG34" s="501">
        <f>SUM(ATG7:ATG33)</f>
        <v>355118.1214</v>
      </c>
      <c r="ATH34" s="501">
        <f>SUM(ATH7:ATH33)</f>
        <v>329909.00841920002</v>
      </c>
      <c r="ATI34" s="705">
        <f>SUM(ATI7:ATI33)</f>
        <v>0</v>
      </c>
      <c r="ATJ34" s="606">
        <f>ATI34/ATG34</f>
        <v>0</v>
      </c>
      <c r="ATK34" s="501">
        <f>SUM(ATK7:ATK33)</f>
        <v>405849.28159999999</v>
      </c>
      <c r="ATL34" s="501">
        <f>SUM(ATL7:ATL33)</f>
        <v>377038.86676479998</v>
      </c>
      <c r="ATM34" s="705">
        <f>SUM(ATM7:ATM33)</f>
        <v>0</v>
      </c>
      <c r="ATN34" s="606">
        <f>ATM34/ATK34</f>
        <v>0</v>
      </c>
      <c r="ATO34" s="501">
        <f>SUM(ATO7:ATO33)</f>
        <v>558042.76220000011</v>
      </c>
      <c r="ATP34" s="501">
        <f>SUM(ATP7:ATP33)</f>
        <v>518428.44180159998</v>
      </c>
      <c r="ATQ34" s="705">
        <f>SUM(ATQ7:ATQ33)</f>
        <v>0</v>
      </c>
      <c r="ATR34" s="606">
        <f>ATQ34/ATO34</f>
        <v>0</v>
      </c>
      <c r="ATS34" s="597">
        <f>SUM(ATS7:ATS33)</f>
        <v>2536558.0099999998</v>
      </c>
      <c r="ATT34" s="597">
        <f>SUM(ATT7:ATT33)</f>
        <v>2356492.9172800002</v>
      </c>
      <c r="ATU34" s="597">
        <f>SUM(ATU7:ATU33)</f>
        <v>0</v>
      </c>
      <c r="ATV34" s="598">
        <f>ATU34/ATS34</f>
        <v>0</v>
      </c>
      <c r="ATW34" s="501">
        <f>SUM(ATW7:ATW33)</f>
        <v>322469.92320000002</v>
      </c>
      <c r="ATX34" s="501">
        <f>SUM(ATX7:ATX33)</f>
        <v>300867.85491359996</v>
      </c>
      <c r="ATY34" s="704">
        <f>SUM(ATY7:ATY33)</f>
        <v>0</v>
      </c>
      <c r="ATZ34" s="584">
        <f>ATY34/ATW34</f>
        <v>0</v>
      </c>
      <c r="AUA34" s="501">
        <f>SUM(AUA7:AUA33)</f>
        <v>322469.92320000002</v>
      </c>
      <c r="AUB34" s="501">
        <f>SUM(AUB7:AUB33)</f>
        <v>300867.85491359996</v>
      </c>
      <c r="AUC34" s="704">
        <f>SUM(AUC7:AUC33)</f>
        <v>0</v>
      </c>
      <c r="AUD34" s="584">
        <f>AUC34/AUA34</f>
        <v>0</v>
      </c>
      <c r="AUE34" s="501">
        <f>SUM(AUE7:AUE33)</f>
        <v>322469.92320000002</v>
      </c>
      <c r="AUF34" s="501">
        <f>SUM(AUF7:AUF33)</f>
        <v>300867.85491359996</v>
      </c>
      <c r="AUG34" s="704">
        <f>SUM(AUG7:AUG33)</f>
        <v>0</v>
      </c>
      <c r="AUH34" s="584">
        <f>AUG34/AUE34</f>
        <v>0</v>
      </c>
      <c r="AUI34" s="501">
        <f>SUM(AUI7:AUI33)</f>
        <v>322469.92320000002</v>
      </c>
      <c r="AUJ34" s="501">
        <f>SUM(AUJ7:AUJ33)</f>
        <v>300867.85491359996</v>
      </c>
      <c r="AUK34" s="704">
        <f>SUM(AUK7:AUK33)</f>
        <v>0</v>
      </c>
      <c r="AUL34" s="584">
        <f>AUK34/AUI34</f>
        <v>0</v>
      </c>
      <c r="AUM34" s="501">
        <f>SUM(AUM7:AUM33)</f>
        <v>376214.91040000005</v>
      </c>
      <c r="AUN34" s="501">
        <f>SUM(AUN7:AUN33)</f>
        <v>351012.49739920005</v>
      </c>
      <c r="AUO34" s="704">
        <f>SUM(AUO7:AUO33)</f>
        <v>0</v>
      </c>
      <c r="AUP34" s="584">
        <f>AUO34/AUM34</f>
        <v>0</v>
      </c>
      <c r="AUQ34" s="501">
        <f>SUM(AUQ7:AUQ33)</f>
        <v>429959.89760000003</v>
      </c>
      <c r="AUR34" s="501">
        <f>SUM(AUR7:AUR33)</f>
        <v>401157.13988480001</v>
      </c>
      <c r="AUS34" s="704">
        <f>SUM(AUS7:AUS33)</f>
        <v>0</v>
      </c>
      <c r="AUT34" s="584">
        <f>AUS34/AUQ34</f>
        <v>0</v>
      </c>
      <c r="AUU34" s="501">
        <f>SUM(AUU7:AUU33)</f>
        <v>591194.85919999983</v>
      </c>
      <c r="AUV34" s="501">
        <f>SUM(AUV7:AUV33)</f>
        <v>551591.06734160008</v>
      </c>
      <c r="AUW34" s="704">
        <f>SUM(AUW7:AUW33)</f>
        <v>0</v>
      </c>
      <c r="AUX34" s="584">
        <f>AUW34/AUU34</f>
        <v>0</v>
      </c>
      <c r="AUY34" s="597">
        <f>SUM(AUY7:AUY33)</f>
        <v>2687249.36</v>
      </c>
      <c r="AUZ34" s="597">
        <f>SUM(AUZ7:AUZ33)</f>
        <v>2507232.1242799996</v>
      </c>
      <c r="AVA34" s="597">
        <f>SUM(AVA7:AVA33)</f>
        <v>0</v>
      </c>
      <c r="AVB34" s="598">
        <f>AVA34/AUY34</f>
        <v>0</v>
      </c>
      <c r="AVC34" s="501">
        <f>SUM(AVC7:AVC33)</f>
        <v>302407.70159999997</v>
      </c>
      <c r="AVD34" s="501">
        <f>SUM(AVD7:AVD33)</f>
        <v>293263.76366184006</v>
      </c>
      <c r="AVE34" s="704">
        <f>SUM(AVE7:AVE33)</f>
        <v>0</v>
      </c>
      <c r="AVF34" s="584">
        <f>AVE34/AVC34</f>
        <v>0</v>
      </c>
      <c r="AVG34" s="501">
        <f>SUM(AVG7:AVG33)</f>
        <v>302407.70159999997</v>
      </c>
      <c r="AVH34" s="501">
        <f>SUM(AVH7:AVH33)</f>
        <v>293263.76366184006</v>
      </c>
      <c r="AVI34" s="704">
        <f>SUM(AVI7:AVI33)</f>
        <v>0</v>
      </c>
      <c r="AVJ34" s="584">
        <f>AVI34/AVG34</f>
        <v>0</v>
      </c>
      <c r="AVK34" s="501">
        <f>SUM(AVK7:AVK33)</f>
        <v>302407.70159999997</v>
      </c>
      <c r="AVL34" s="501">
        <f>SUM(AVL7:AVL33)</f>
        <v>285417.93443304003</v>
      </c>
      <c r="AVM34" s="704">
        <f>SUM(AVM7:AVM33)</f>
        <v>0</v>
      </c>
      <c r="AVN34" s="584">
        <f>AVM34/AVK34</f>
        <v>0</v>
      </c>
      <c r="AVO34" s="501">
        <f>SUM(AVO7:AVO33)</f>
        <v>302407.70159999997</v>
      </c>
      <c r="AVP34" s="501">
        <f>SUM(AVP7:AVP33)</f>
        <v>285417.93443304003</v>
      </c>
      <c r="AVQ34" s="704">
        <f>SUM(AVQ7:AVQ33)</f>
        <v>0</v>
      </c>
      <c r="AVR34" s="584">
        <f>AVQ34/AVO34</f>
        <v>0</v>
      </c>
      <c r="AVS34" s="501">
        <f>SUM(AVS7:AVS33)</f>
        <v>352808.9852</v>
      </c>
      <c r="AVT34" s="501">
        <f>SUM(AVT7:AVT33)</f>
        <v>332987.59017188009</v>
      </c>
      <c r="AVU34" s="704">
        <f>SUM(AVU7:AVU33)</f>
        <v>0</v>
      </c>
      <c r="AVV34" s="584">
        <f>AVU34/AVS34</f>
        <v>0</v>
      </c>
      <c r="AVW34" s="501">
        <f>SUM(AVW7:AVW33)</f>
        <v>403210.26879999996</v>
      </c>
      <c r="AVX34" s="501">
        <f>SUM(AVX7:AVX33)</f>
        <v>380557.24591072008</v>
      </c>
      <c r="AVY34" s="704">
        <f>SUM(AVY7:AVY33)</f>
        <v>0</v>
      </c>
      <c r="AVZ34" s="584">
        <f>AVY34/AVW34</f>
        <v>0</v>
      </c>
      <c r="AWA34" s="501">
        <f>SUM(AWA7:AWA33)</f>
        <v>554414.11959999998</v>
      </c>
      <c r="AWB34" s="501">
        <f>SUM(AWB7:AWB33)</f>
        <v>523266.21312723996</v>
      </c>
      <c r="AWC34" s="704">
        <f>SUM(AWC7:AWC33)</f>
        <v>0</v>
      </c>
      <c r="AWD34" s="584">
        <f>AWC34/AWA34</f>
        <v>0</v>
      </c>
      <c r="AWE34" s="658">
        <f>SUM(AWE7:AWE33)</f>
        <v>2520064.1800000002</v>
      </c>
      <c r="AWF34" s="658">
        <f>SUM(AWF7:AWF33)</f>
        <v>2394174.4453996001</v>
      </c>
      <c r="AWG34" s="658">
        <f>SUM(AWG7:AWG33)</f>
        <v>0</v>
      </c>
      <c r="AWH34" s="659">
        <f>AWG34/AWE34</f>
        <v>0</v>
      </c>
      <c r="AWI34" s="501">
        <f>SUM(AWI7:AWI33)</f>
        <v>330252.18119999999</v>
      </c>
      <c r="AWJ34" s="501">
        <f>SUM(AWJ7:AWJ33)</f>
        <v>326962.95608964004</v>
      </c>
      <c r="AWK34" s="705">
        <f>SUM(AWK7:AWK33)</f>
        <v>0</v>
      </c>
      <c r="AWL34" s="606">
        <f>AWK34/AWI34</f>
        <v>0</v>
      </c>
      <c r="AWM34" s="501">
        <f>SUM(AWM7:AWM33)</f>
        <v>330252.18119999999</v>
      </c>
      <c r="AWN34" s="501">
        <f>SUM(AWN7:AWN33)</f>
        <v>326962.95608964004</v>
      </c>
      <c r="AWO34" s="705">
        <f>SUM(AWO7:AWO33)</f>
        <v>0</v>
      </c>
      <c r="AWP34" s="606">
        <f>AWO34/AWM34</f>
        <v>0</v>
      </c>
      <c r="AWQ34" s="501">
        <f>SUM(AWQ7:AWQ33)</f>
        <v>330252.18119999999</v>
      </c>
      <c r="AWR34" s="501">
        <f>SUM(AWR7:AWR33)</f>
        <v>326962.95608964004</v>
      </c>
      <c r="AWS34" s="705">
        <f>SUM(AWS7:AWS33)</f>
        <v>0</v>
      </c>
      <c r="AWT34" s="606">
        <f>AWS34/AWQ34</f>
        <v>0</v>
      </c>
      <c r="AWU34" s="501">
        <f>SUM(AWU7:AWU33)</f>
        <v>330252.18119999999</v>
      </c>
      <c r="AWV34" s="501">
        <f>SUM(AWV7:AWV33)</f>
        <v>326962.95608964004</v>
      </c>
      <c r="AWW34" s="705">
        <f>SUM(AWW7:AWW33)</f>
        <v>0</v>
      </c>
      <c r="AWX34" s="606">
        <f>AWW34/AWU34</f>
        <v>0</v>
      </c>
      <c r="AWY34" s="501">
        <f>SUM(AWY7:AWY33)</f>
        <v>385294.21140000003</v>
      </c>
      <c r="AWZ34" s="501">
        <f>SUM(AWZ7:AWZ33)</f>
        <v>381456.78210458002</v>
      </c>
      <c r="AXA34" s="705">
        <f>SUM(AXA7:AXA33)</f>
        <v>0</v>
      </c>
      <c r="AXB34" s="606">
        <f>AXA34/AWY34</f>
        <v>0</v>
      </c>
      <c r="AXC34" s="501">
        <f>SUM(AXC7:AXC33)</f>
        <v>440336.24160000001</v>
      </c>
      <c r="AXD34" s="501">
        <f>SUM(AXD7:AXD33)</f>
        <v>435950.60811952007</v>
      </c>
      <c r="AXE34" s="705">
        <f>SUM(AXE7:AXE33)</f>
        <v>0</v>
      </c>
      <c r="AXF34" s="606">
        <f>AXE34/AXC34</f>
        <v>0</v>
      </c>
      <c r="AXG34" s="501">
        <f>SUM(AXG7:AXG33)</f>
        <v>605462.33220000006</v>
      </c>
      <c r="AXH34" s="501">
        <f>SUM(AXH7:AXH33)</f>
        <v>599432.08616433991</v>
      </c>
      <c r="AXI34" s="705">
        <f>SUM(AXI7:AXI33)</f>
        <v>0</v>
      </c>
      <c r="AXJ34" s="606">
        <f>AXI34/AXG34</f>
        <v>0</v>
      </c>
      <c r="AXK34" s="658">
        <f>SUM(AXK7:AXK33)</f>
        <v>2752101.5099999993</v>
      </c>
      <c r="AXL34" s="658">
        <f>SUM(AXL7:AXL33)</f>
        <v>2724691.3007470006</v>
      </c>
      <c r="AXM34" s="658">
        <f>SUM(AXM7:AXM33)</f>
        <v>0</v>
      </c>
      <c r="AXN34" s="659">
        <f>AXM34/AXK34</f>
        <v>0</v>
      </c>
      <c r="AXO34" s="501">
        <f>SUM(AXO7:AXO33)</f>
        <v>354757.92600000004</v>
      </c>
      <c r="AXP34" s="501">
        <f>SUM(AXP7:AXP33)</f>
        <v>328707.29456592002</v>
      </c>
      <c r="AXQ34" s="704">
        <f>SUM(AXQ7:AXQ33)</f>
        <v>0</v>
      </c>
      <c r="AXR34" s="584">
        <f>AXQ34/AXO34</f>
        <v>0</v>
      </c>
      <c r="AXS34" s="501">
        <f>SUM(AXS7:AXS33)</f>
        <v>354757.92600000004</v>
      </c>
      <c r="AXT34" s="501">
        <f>SUM(AXT7:AXT33)</f>
        <v>337276.50583631999</v>
      </c>
      <c r="AXU34" s="704">
        <f>SUM(AXU7:AXU33)</f>
        <v>0</v>
      </c>
      <c r="AXV34" s="584">
        <f>AXU34/AXS34</f>
        <v>0</v>
      </c>
      <c r="AXW34" s="501">
        <f>SUM(AXW7:AXW33)</f>
        <v>354757.92600000004</v>
      </c>
      <c r="AXX34" s="501">
        <f>SUM(AXX7:AXX33)</f>
        <v>337276.50583631999</v>
      </c>
      <c r="AXY34" s="704">
        <f>SUM(AXY7:AXY33)</f>
        <v>0</v>
      </c>
      <c r="AXZ34" s="584">
        <f>AXY34/AXW34</f>
        <v>0</v>
      </c>
      <c r="AYA34" s="501">
        <f>SUM(AYA7:AYA33)</f>
        <v>354757.92600000004</v>
      </c>
      <c r="AYB34" s="501">
        <f>SUM(AYB7:AYB33)</f>
        <v>337276.50583631999</v>
      </c>
      <c r="AYC34" s="704">
        <f>SUM(AYC7:AYC33)</f>
        <v>0</v>
      </c>
      <c r="AYD34" s="584">
        <f>AYC34/AYA34</f>
        <v>0</v>
      </c>
      <c r="AYE34" s="501">
        <f>SUM(AYE7:AYE33)</f>
        <v>413884.24700000003</v>
      </c>
      <c r="AYF34" s="501">
        <f>SUM(AYF7:AYF33)</f>
        <v>393489.25680904015</v>
      </c>
      <c r="AYG34" s="704">
        <f>SUM(AYG7:AYG33)</f>
        <v>0</v>
      </c>
      <c r="AYH34" s="584">
        <f>AYG34/AYE34</f>
        <v>0</v>
      </c>
      <c r="AYI34" s="501">
        <f>SUM(AYI7:AYI33)</f>
        <v>473010.56800000009</v>
      </c>
      <c r="AYJ34" s="501">
        <f>SUM(AYJ7:AYJ33)</f>
        <v>449702.00778176001</v>
      </c>
      <c r="AYK34" s="704">
        <f>SUM(AYK7:AYK33)</f>
        <v>0</v>
      </c>
      <c r="AYL34" s="584">
        <f>AYK34/AYI34</f>
        <v>0</v>
      </c>
      <c r="AYM34" s="501">
        <f>SUM(AYM7:AYM33)</f>
        <v>650389.53100000008</v>
      </c>
      <c r="AYN34" s="501">
        <f>SUM(AYN7:AYN33)</f>
        <v>618340.26069992001</v>
      </c>
      <c r="AYO34" s="704">
        <f>SUM(AYO7:AYO33)</f>
        <v>0</v>
      </c>
      <c r="AYP34" s="584">
        <f>AYO34/AYM34</f>
        <v>0</v>
      </c>
      <c r="AYQ34" s="658">
        <f>SUM(AYQ7:AYQ33)</f>
        <v>2956316.0500000003</v>
      </c>
      <c r="AYR34" s="658">
        <f>SUM(AYR7:AYR33)</f>
        <v>2802068.3373655993</v>
      </c>
      <c r="AYS34" s="658">
        <f>SUM(AYS7:AYS33)</f>
        <v>0</v>
      </c>
      <c r="AYT34" s="659">
        <f>AYS34/AYQ34</f>
        <v>0</v>
      </c>
      <c r="AYU34" s="501">
        <f>SUM(AYU7:AYU33)</f>
        <v>430659.90119999996</v>
      </c>
      <c r="AYV34" s="501">
        <f>SUM(AYV7:AYV33)</f>
        <v>399475.32398243994</v>
      </c>
      <c r="AYW34" s="705">
        <f>SUM(AYW7:AYW33)</f>
        <v>0</v>
      </c>
      <c r="AYX34" s="606">
        <f>AYW34/AYU34</f>
        <v>0</v>
      </c>
      <c r="AYY34" s="501">
        <f>SUM(AYY7:AYY33)</f>
        <v>430659.90119999996</v>
      </c>
      <c r="AYZ34" s="501">
        <f>SUM(AYZ7:AYZ33)</f>
        <v>408039.01060643996</v>
      </c>
      <c r="AZA34" s="705">
        <f>SUM(AZA7:AZA33)</f>
        <v>0</v>
      </c>
      <c r="AZB34" s="606">
        <f>AZA34/AYY34</f>
        <v>0</v>
      </c>
      <c r="AZC34" s="501">
        <f>SUM(AZC7:AZC33)</f>
        <v>430659.90119999996</v>
      </c>
      <c r="AZD34" s="501">
        <f>SUM(AZD7:AZD33)</f>
        <v>408039.01060643996</v>
      </c>
      <c r="AZE34" s="705">
        <f>SUM(AZE7:AZE33)</f>
        <v>0</v>
      </c>
      <c r="AZF34" s="606">
        <f>AZE34/AZC34</f>
        <v>0</v>
      </c>
      <c r="AZG34" s="501">
        <f>SUM(AZG7:AZG33)</f>
        <v>430659.90119999996</v>
      </c>
      <c r="AZH34" s="501">
        <f>SUM(AZH7:AZH33)</f>
        <v>408039.01060643996</v>
      </c>
      <c r="AZI34" s="705">
        <f>SUM(AZI7:AZI33)</f>
        <v>0</v>
      </c>
      <c r="AZJ34" s="606">
        <f>AZI34/AZG34</f>
        <v>0</v>
      </c>
      <c r="AZK34" s="501">
        <f>SUM(AZK7:AZK33)</f>
        <v>502436.55140000005</v>
      </c>
      <c r="AZL34" s="501">
        <f>SUM(AZL7:AZL33)</f>
        <v>476045.51237417996</v>
      </c>
      <c r="AZM34" s="705">
        <f>SUM(AZM7:AZM33)</f>
        <v>0</v>
      </c>
      <c r="AZN34" s="606">
        <f>AZM34/AZK34</f>
        <v>0</v>
      </c>
      <c r="AZO34" s="501">
        <f>SUM(AZO7:AZO33)</f>
        <v>574213.20160000015</v>
      </c>
      <c r="AZP34" s="501">
        <f>SUM(AZP7:AZP33)</f>
        <v>544052.01414191991</v>
      </c>
      <c r="AZQ34" s="705">
        <f>SUM(AZQ7:AZQ33)</f>
        <v>0</v>
      </c>
      <c r="AZR34" s="606">
        <f>AZQ34/AZO34</f>
        <v>0</v>
      </c>
      <c r="AZS34" s="501">
        <f>SUM(AZS7:AZS33)</f>
        <v>789543.15220000013</v>
      </c>
      <c r="AZT34" s="501">
        <f>SUM(AZT7:AZT33)</f>
        <v>748071.51944514015</v>
      </c>
      <c r="AZU34" s="705">
        <f>SUM(AZU7:AZU33)</f>
        <v>0</v>
      </c>
      <c r="AZV34" s="606">
        <f>AZU34/AZS34</f>
        <v>0</v>
      </c>
      <c r="AZW34" s="658">
        <f>SUM(AZW7:AZW33)</f>
        <v>3588832.51</v>
      </c>
      <c r="AZX34" s="658">
        <f>SUM(AZX7:AZX33)</f>
        <v>3391761.4017630001</v>
      </c>
      <c r="AZY34" s="658">
        <f>SUM(AZY7:AZY33)</f>
        <v>0</v>
      </c>
      <c r="AZZ34" s="659">
        <f>AZY34/AZW34</f>
        <v>0</v>
      </c>
      <c r="BAA34" s="501">
        <f>SUM(BAA7:BAA33)</f>
        <v>301714.4964</v>
      </c>
      <c r="BAB34" s="501">
        <f>SUM(BAB7:BAB33)</f>
        <v>287557.32848327991</v>
      </c>
      <c r="BAC34" s="704">
        <f>SUM(BAC7:BAC33)</f>
        <v>0</v>
      </c>
      <c r="BAD34" s="584">
        <f>BAC34/BAA34</f>
        <v>0</v>
      </c>
      <c r="BAE34" s="501">
        <f>SUM(BAE7:BAE33)</f>
        <v>301714.4964</v>
      </c>
      <c r="BAF34" s="501">
        <f>SUM(BAF7:BAF33)</f>
        <v>287557.32848327991</v>
      </c>
      <c r="BAG34" s="704">
        <f>SUM(BAG7:BAG33)</f>
        <v>0</v>
      </c>
      <c r="BAH34" s="584">
        <f>BAG34/BAE34</f>
        <v>0</v>
      </c>
      <c r="BAI34" s="501">
        <f>SUM(BAI7:BAI33)</f>
        <v>301714.4964</v>
      </c>
      <c r="BAJ34" s="501">
        <f>SUM(BAJ7:BAJ33)</f>
        <v>287557.32848327991</v>
      </c>
      <c r="BAK34" s="704">
        <f>SUM(BAK7:BAK33)</f>
        <v>0</v>
      </c>
      <c r="BAL34" s="584">
        <f>BAK34/BAI34</f>
        <v>0</v>
      </c>
      <c r="BAM34" s="501">
        <f>SUM(BAM7:BAM33)</f>
        <v>301714.4964</v>
      </c>
      <c r="BAN34" s="501">
        <f>SUM(BAN7:BAN33)</f>
        <v>287557.32848327991</v>
      </c>
      <c r="BAO34" s="704">
        <f>SUM(BAO7:BAO33)</f>
        <v>0</v>
      </c>
      <c r="BAP34" s="584">
        <f>BAO34/BAM34</f>
        <v>0</v>
      </c>
      <c r="BAQ34" s="501">
        <f>SUM(BAQ7:BAQ33)</f>
        <v>352000.24580000009</v>
      </c>
      <c r="BAR34" s="501">
        <f>SUM(BAR7:BAR33)</f>
        <v>335483.54989716003</v>
      </c>
      <c r="BAS34" s="704">
        <f>SUM(BAS7:BAS33)</f>
        <v>0</v>
      </c>
      <c r="BAT34" s="584">
        <f>BAS34/BAQ34</f>
        <v>0</v>
      </c>
      <c r="BAU34" s="501">
        <f>SUM(BAU7:BAU33)</f>
        <v>402285.9952</v>
      </c>
      <c r="BAV34" s="501">
        <f>SUM(BAV7:BAV33)</f>
        <v>383409.77131103998</v>
      </c>
      <c r="BAW34" s="704">
        <f>SUM(BAW7:BAW33)</f>
        <v>0</v>
      </c>
      <c r="BAX34" s="584">
        <f>BAW34/BAU34</f>
        <v>0</v>
      </c>
      <c r="BAY34" s="501">
        <f>SUM(BAY7:BAY33)</f>
        <v>553143.24340000004</v>
      </c>
      <c r="BAZ34" s="501">
        <f>SUM(BAZ7:BAZ33)</f>
        <v>527188.43555268005</v>
      </c>
      <c r="BBA34" s="704">
        <f>SUM(BBA7:BBA33)</f>
        <v>0</v>
      </c>
      <c r="BBB34" s="584">
        <f>BBA34/BAY34</f>
        <v>0</v>
      </c>
      <c r="BBC34" s="635">
        <f>SUM(BBC7:BBC33)</f>
        <v>2514287.4699999997</v>
      </c>
      <c r="BBD34" s="635">
        <f>SUM(BBD7:BBD33)</f>
        <v>2396311.070694</v>
      </c>
      <c r="BBE34" s="635">
        <f>SUM(BBE7:BBE33)</f>
        <v>0</v>
      </c>
      <c r="BBF34" s="636">
        <f>BBE34/BBC34</f>
        <v>0</v>
      </c>
      <c r="BBG34" s="501">
        <f>SUM(BBG7:BBG33)</f>
        <v>387157.47839999996</v>
      </c>
      <c r="BBH34" s="501">
        <f>SUM(BBH7:BBH33)</f>
        <v>380013.42117816</v>
      </c>
      <c r="BBI34" s="705">
        <f>SUM(BBI7:BBI33)</f>
        <v>0</v>
      </c>
      <c r="BBJ34" s="606">
        <f>BBI34/BBG34</f>
        <v>0</v>
      </c>
      <c r="BBK34" s="501">
        <f>SUM(BBK7:BBK33)</f>
        <v>387157.47839999996</v>
      </c>
      <c r="BBL34" s="501">
        <f>SUM(BBL7:BBL33)</f>
        <v>380013.42117816</v>
      </c>
      <c r="BBM34" s="705">
        <f>SUM(BBM7:BBM33)</f>
        <v>0</v>
      </c>
      <c r="BBN34" s="606">
        <f>BBM34/BBK34</f>
        <v>0</v>
      </c>
      <c r="BBO34" s="501">
        <f>SUM(BBO7:BBO33)</f>
        <v>387157.47839999996</v>
      </c>
      <c r="BBP34" s="501">
        <f>SUM(BBP7:BBP33)</f>
        <v>380013.42117816</v>
      </c>
      <c r="BBQ34" s="705">
        <f>SUM(BBQ7:BBQ33)</f>
        <v>0</v>
      </c>
      <c r="BBR34" s="606">
        <f>BBQ34/BBO34</f>
        <v>0</v>
      </c>
      <c r="BBS34" s="501">
        <f>SUM(BBS7:BBS33)</f>
        <v>387157.47839999996</v>
      </c>
      <c r="BBT34" s="501">
        <f>SUM(BBT7:BBT33)</f>
        <v>370154.65148856002</v>
      </c>
      <c r="BBU34" s="705">
        <f>SUM(BBU7:BBU33)</f>
        <v>0</v>
      </c>
      <c r="BBV34" s="606">
        <f>BBU34/BBS34</f>
        <v>0</v>
      </c>
      <c r="BBW34" s="501">
        <f>SUM(BBW7:BBW33)</f>
        <v>451683.72480000008</v>
      </c>
      <c r="BBX34" s="501">
        <f>SUM(BBX7:BBX33)</f>
        <v>431847.09340332006</v>
      </c>
      <c r="BBY34" s="705">
        <f>SUM(BBY7:BBY33)</f>
        <v>0</v>
      </c>
      <c r="BBZ34" s="606">
        <f>BBY34/BBW34</f>
        <v>0</v>
      </c>
      <c r="BCA34" s="501">
        <f>SUM(BCA7:BCA33)</f>
        <v>516209.97119999991</v>
      </c>
      <c r="BCB34" s="501">
        <f>SUM(BCB7:BCB33)</f>
        <v>493539.53531807999</v>
      </c>
      <c r="BCC34" s="705">
        <f>SUM(BCC7:BCC33)</f>
        <v>0</v>
      </c>
      <c r="BCD34" s="606">
        <f>BCC34/BCA34</f>
        <v>0</v>
      </c>
      <c r="BCE34" s="501">
        <f>SUM(BCE7:BCE33)</f>
        <v>709788.71039999998</v>
      </c>
      <c r="BCF34" s="501">
        <f>SUM(BCF7:BCF33)</f>
        <v>678616.86106236</v>
      </c>
      <c r="BCG34" s="705">
        <f>SUM(BCG7:BCG33)</f>
        <v>0</v>
      </c>
      <c r="BCH34" s="606">
        <f>BCG34/BCE34</f>
        <v>0</v>
      </c>
      <c r="BCI34" s="635">
        <f>SUM(BCI7:BCI33)</f>
        <v>3226312.32</v>
      </c>
      <c r="BCJ34" s="635">
        <f>SUM(BCJ7:BCJ33)</f>
        <v>3114198.4048068002</v>
      </c>
      <c r="BCK34" s="635">
        <f>SUM(BCK7:BCK33)</f>
        <v>0</v>
      </c>
      <c r="BCL34" s="636">
        <f>BCK34/BCI34</f>
        <v>0</v>
      </c>
      <c r="BCM34" s="501">
        <f>SUM(BCM7:BCM33)</f>
        <v>458819.38559999992</v>
      </c>
      <c r="BCN34" s="501">
        <f>SUM(BCN7:BCN33)</f>
        <v>445201.54305839993</v>
      </c>
      <c r="BCO34" s="704">
        <f>SUM(BCO7:BCO33)</f>
        <v>0</v>
      </c>
      <c r="BCP34" s="584">
        <f>BCO34/BCM34</f>
        <v>0</v>
      </c>
      <c r="BCQ34" s="501">
        <f>SUM(BCQ7:BCQ33)</f>
        <v>458819.38559999992</v>
      </c>
      <c r="BCR34" s="501">
        <f>SUM(BCR7:BCR33)</f>
        <v>445201.54305839993</v>
      </c>
      <c r="BCS34" s="704">
        <f>SUM(BCS7:BCS33)</f>
        <v>0</v>
      </c>
      <c r="BCT34" s="584">
        <f>BCS34/BCQ34</f>
        <v>0</v>
      </c>
      <c r="BCU34" s="501">
        <f>SUM(BCU7:BCU33)</f>
        <v>458819.38559999992</v>
      </c>
      <c r="BCV34" s="501">
        <f>SUM(BCV7:BCV33)</f>
        <v>445201.54305839993</v>
      </c>
      <c r="BCW34" s="704">
        <f>SUM(BCW7:BCW33)</f>
        <v>0</v>
      </c>
      <c r="BCX34" s="584">
        <f>BCW34/BCU34</f>
        <v>0</v>
      </c>
      <c r="BCY34" s="501">
        <f>SUM(BCY7:BCY33)</f>
        <v>458819.38559999992</v>
      </c>
      <c r="BCZ34" s="501">
        <f>SUM(BCZ7:BCZ33)</f>
        <v>445201.54305839993</v>
      </c>
      <c r="BDA34" s="704">
        <f>SUM(BDA7:BDA33)</f>
        <v>0</v>
      </c>
      <c r="BDB34" s="584">
        <f>BDA34/BCY34</f>
        <v>0</v>
      </c>
      <c r="BDC34" s="501">
        <f>SUM(BDC7:BDC33)</f>
        <v>535289.28320000006</v>
      </c>
      <c r="BDD34" s="501">
        <f>SUM(BDD7:BDD33)</f>
        <v>519401.80023480015</v>
      </c>
      <c r="BDE34" s="704">
        <f>SUM(BDE7:BDE33)</f>
        <v>0</v>
      </c>
      <c r="BDF34" s="584">
        <f>BDE34/BDC34</f>
        <v>0</v>
      </c>
      <c r="BDG34" s="501">
        <f>SUM(BDG7:BDG33)</f>
        <v>611759.18080000009</v>
      </c>
      <c r="BDH34" s="501">
        <f>SUM(BDH7:BDH33)</f>
        <v>593602.0574111999</v>
      </c>
      <c r="BDI34" s="704">
        <f>SUM(BDI7:BDI33)</f>
        <v>0</v>
      </c>
      <c r="BDJ34" s="584">
        <f>BDI34/BDG34</f>
        <v>0</v>
      </c>
      <c r="BDK34" s="501">
        <f>SUM(BDK7:BDK33)</f>
        <v>841168.87360000005</v>
      </c>
      <c r="BDL34" s="501">
        <f>SUM(BDL7:BDL33)</f>
        <v>816202.82894039992</v>
      </c>
      <c r="BDM34" s="704">
        <f>SUM(BDM7:BDM33)</f>
        <v>0</v>
      </c>
      <c r="BDN34" s="584">
        <f>BDM34/BDK34</f>
        <v>0</v>
      </c>
      <c r="BDO34" s="635">
        <f>SUM(BDO7:BDO33)</f>
        <v>3823494.88</v>
      </c>
      <c r="BDP34" s="635">
        <f>SUM(BDP7:BDP33)</f>
        <v>3710012.8588200002</v>
      </c>
      <c r="BDQ34" s="635">
        <f>SUM(BDQ7:BDQ33)</f>
        <v>0</v>
      </c>
      <c r="BDR34" s="636">
        <f>BDQ34/BDO34</f>
        <v>0</v>
      </c>
      <c r="BDS34" s="501">
        <f>SUM(BDS7:BDS33)</f>
        <v>483654.68759999995</v>
      </c>
      <c r="BDT34" s="501">
        <f>SUM(BDT7:BDT33)</f>
        <v>463573.18730208004</v>
      </c>
      <c r="BDU34" s="705">
        <f>SUM(BDU7:BDU33)</f>
        <v>0</v>
      </c>
      <c r="BDV34" s="606">
        <f>BDU34/BDS34</f>
        <v>0</v>
      </c>
      <c r="BDW34" s="501">
        <f>SUM(BDW7:BDW33)</f>
        <v>483654.68759999995</v>
      </c>
      <c r="BDX34" s="501">
        <f>SUM(BDX7:BDX33)</f>
        <v>463573.18730208004</v>
      </c>
      <c r="BDY34" s="705">
        <f>SUM(BDY7:BDY33)</f>
        <v>0</v>
      </c>
      <c r="BDZ34" s="606">
        <f>BDY34/BDW34</f>
        <v>0</v>
      </c>
      <c r="BEA34" s="501">
        <f>SUM(BEA7:BEA33)</f>
        <v>483654.68759999995</v>
      </c>
      <c r="BEB34" s="501">
        <f>SUM(BEB7:BEB33)</f>
        <v>463573.18730208004</v>
      </c>
      <c r="BEC34" s="705">
        <f>SUM(BEC7:BEC33)</f>
        <v>0</v>
      </c>
      <c r="BED34" s="606">
        <f>BEC34/BEA34</f>
        <v>0</v>
      </c>
      <c r="BEE34" s="501">
        <f>SUM(BEE7:BEE33)</f>
        <v>376988.75040000014</v>
      </c>
      <c r="BEF34" s="501">
        <f>SUM(BEF7:BEF33)</f>
        <v>463573.18730208004</v>
      </c>
      <c r="BEG34" s="705">
        <f>SUM(BEG7:BEG33)</f>
        <v>0</v>
      </c>
      <c r="BEH34" s="606">
        <f>BEG34/BEE34</f>
        <v>0</v>
      </c>
      <c r="BEI34" s="501">
        <f>SUM(BEI7:BEI33)</f>
        <v>564263.80220000003</v>
      </c>
      <c r="BEJ34" s="501">
        <f>SUM(BEJ7:BEJ33)</f>
        <v>540835.38518575998</v>
      </c>
      <c r="BEK34" s="705">
        <f>SUM(BEK7:BEK33)</f>
        <v>0</v>
      </c>
      <c r="BEL34" s="606">
        <f>BEK34/BEI34</f>
        <v>0</v>
      </c>
      <c r="BEM34" s="501">
        <f>SUM(BEM7:BEM33)</f>
        <v>644872.91680000001</v>
      </c>
      <c r="BEN34" s="501">
        <f>SUM(BEN7:BEN33)</f>
        <v>618097.58306943986</v>
      </c>
      <c r="BEO34" s="705">
        <f>SUM(BEO7:BEO33)</f>
        <v>0</v>
      </c>
      <c r="BEP34" s="606">
        <f>BEO34/BEM34</f>
        <v>0</v>
      </c>
      <c r="BEQ34" s="501">
        <f>SUM(BEQ7:BEQ33)</f>
        <v>886700.26060000004</v>
      </c>
      <c r="BER34" s="501">
        <f>SUM(BER7:BER33)</f>
        <v>849884.17672048009</v>
      </c>
      <c r="BES34" s="705">
        <f>SUM(BES7:BES33)</f>
        <v>0</v>
      </c>
      <c r="BET34" s="606">
        <f>BES34/BEQ34</f>
        <v>0</v>
      </c>
      <c r="BEU34" s="635">
        <f>SUM(BEU7:BEU33)</f>
        <v>3923789.7927999999</v>
      </c>
      <c r="BEV34" s="635">
        <f>SUM(BEV7:BEV33)</f>
        <v>3863109.8941839999</v>
      </c>
      <c r="BEW34" s="635">
        <f>SUM(BEW7:BEW33)</f>
        <v>0</v>
      </c>
      <c r="BEX34" s="636">
        <f>BEW34/BEU34</f>
        <v>0</v>
      </c>
      <c r="BEY34" s="501">
        <f>SUM(BEY7:BEY33)</f>
        <v>645956.0172</v>
      </c>
      <c r="BEZ34" s="501">
        <f>SUM(BEZ7:BEZ33)</f>
        <v>630505.66159967985</v>
      </c>
      <c r="BFA34" s="704">
        <f>SUM(BFA7:BFA33)</f>
        <v>0</v>
      </c>
      <c r="BFB34" s="584">
        <f>BFA34/BEY34</f>
        <v>0</v>
      </c>
      <c r="BFC34" s="501">
        <f>SUM(BFC7:BFC33)</f>
        <v>645956.0172</v>
      </c>
      <c r="BFD34" s="501">
        <f>SUM(BFD7:BFD33)</f>
        <v>630505.66159967985</v>
      </c>
      <c r="BFE34" s="704">
        <f>SUM(BFE7:BFE33)</f>
        <v>0</v>
      </c>
      <c r="BFF34" s="584">
        <f>BFE34/BFC34</f>
        <v>0</v>
      </c>
      <c r="BFG34" s="501">
        <f>SUM(BFG7:BFG33)</f>
        <v>645956.0172</v>
      </c>
      <c r="BFH34" s="501">
        <f>SUM(BFH7:BFH33)</f>
        <v>630505.66159967985</v>
      </c>
      <c r="BFI34" s="704">
        <f>SUM(BFI7:BFI33)</f>
        <v>0</v>
      </c>
      <c r="BFJ34" s="584">
        <f>BFI34/BFG34</f>
        <v>0</v>
      </c>
      <c r="BFK34" s="501">
        <f>SUM(BFK7:BFK33)</f>
        <v>645956.0172</v>
      </c>
      <c r="BFL34" s="501">
        <f>SUM(BFL7:BFL33)</f>
        <v>630505.66159967985</v>
      </c>
      <c r="BFM34" s="704">
        <f>SUM(BFM7:BFM33)</f>
        <v>0</v>
      </c>
      <c r="BFN34" s="584">
        <f>BFM34/BFK34</f>
        <v>0</v>
      </c>
      <c r="BFO34" s="501">
        <f>SUM(BFO7:BFO33)</f>
        <v>753615.35339999991</v>
      </c>
      <c r="BFP34" s="501">
        <f>SUM(BFP7:BFP33)</f>
        <v>735589.93853296014</v>
      </c>
      <c r="BFQ34" s="704">
        <f>SUM(BFQ7:BFQ33)</f>
        <v>0</v>
      </c>
      <c r="BFR34" s="584">
        <f>BFQ34/BFO34</f>
        <v>0</v>
      </c>
      <c r="BFS34" s="501">
        <f>SUM(BFS7:BFS33)</f>
        <v>861274.68959999993</v>
      </c>
      <c r="BFT34" s="501">
        <f>SUM(BFT7:BFT33)</f>
        <v>840674.21546623996</v>
      </c>
      <c r="BFU34" s="704">
        <f>SUM(BFU7:BFU33)</f>
        <v>0</v>
      </c>
      <c r="BFV34" s="584">
        <f>BFU34/BFS34</f>
        <v>0</v>
      </c>
      <c r="BFW34" s="501">
        <f>SUM(BFW7:BFW33)</f>
        <v>1184252.6982</v>
      </c>
      <c r="BFX34" s="501">
        <f>SUM(BFX7:BFX33)</f>
        <v>1155927.0462660799</v>
      </c>
      <c r="BFY34" s="704">
        <f>SUM(BFY7:BFY33)</f>
        <v>0</v>
      </c>
      <c r="BFZ34" s="584">
        <f>BFY34/BFW34</f>
        <v>0</v>
      </c>
      <c r="BGA34" s="597">
        <f>SUM(BGA7:BGA33)</f>
        <v>5382966.8100000005</v>
      </c>
      <c r="BGB34" s="597">
        <f>SUM(BGB7:BGB33)</f>
        <v>5254213.8466639994</v>
      </c>
      <c r="BGC34" s="597">
        <f>SUM(BGC7:BGC33)</f>
        <v>0</v>
      </c>
      <c r="BGD34" s="598">
        <f>BGC34/BGA34</f>
        <v>0</v>
      </c>
      <c r="BGE34" s="501">
        <f>SUM(BGE7:BGE33)</f>
        <v>801370.72080000001</v>
      </c>
      <c r="BGF34" s="501">
        <f>SUM(BGF7:BGF33)</f>
        <v>793265.2155292799</v>
      </c>
      <c r="BGG34" s="705">
        <f>SUM(BGG7:BGG33)</f>
        <v>0</v>
      </c>
      <c r="BGH34" s="606">
        <f>BGG34/BGE34</f>
        <v>0</v>
      </c>
      <c r="BGI34" s="501">
        <f>SUM(BGI7:BGI33)</f>
        <v>801370.72080000001</v>
      </c>
      <c r="BGJ34" s="501">
        <f>SUM(BGJ7:BGJ33)</f>
        <v>793265.2155292799</v>
      </c>
      <c r="BGK34" s="705">
        <f>SUM(BGK7:BGK33)</f>
        <v>0</v>
      </c>
      <c r="BGL34" s="606">
        <f>BGK34/BGI34</f>
        <v>0</v>
      </c>
      <c r="BGM34" s="501">
        <f>SUM(BGM7:BGM33)</f>
        <v>801370.72080000001</v>
      </c>
      <c r="BGN34" s="501">
        <f>SUM(BGN7:BGN33)</f>
        <v>793265.2155292799</v>
      </c>
      <c r="BGO34" s="705">
        <f>SUM(BGO7:BGO33)</f>
        <v>0</v>
      </c>
      <c r="BGP34" s="606">
        <f>BGO34/BGM34</f>
        <v>0</v>
      </c>
      <c r="BGQ34" s="501">
        <f>SUM(BGQ7:BGQ33)</f>
        <v>801370.72080000001</v>
      </c>
      <c r="BGR34" s="501">
        <f>SUM(BGR7:BGR33)</f>
        <v>793265.2155292799</v>
      </c>
      <c r="BGS34" s="705">
        <f>SUM(BGS7:BGS33)</f>
        <v>0</v>
      </c>
      <c r="BGT34" s="606">
        <f>BGS34/BGQ34</f>
        <v>0</v>
      </c>
      <c r="BGU34" s="501">
        <f>SUM(BGU7:BGU33)</f>
        <v>934932.50760000013</v>
      </c>
      <c r="BGV34" s="501">
        <f>SUM(BGV7:BGV33)</f>
        <v>925476.08478415979</v>
      </c>
      <c r="BGW34" s="705">
        <f>SUM(BGW7:BGW33)</f>
        <v>0</v>
      </c>
      <c r="BGX34" s="606">
        <f>BGW34/BGU34</f>
        <v>0</v>
      </c>
      <c r="BGY34" s="501">
        <f>SUM(BGY7:BGY33)</f>
        <v>1068494.2944</v>
      </c>
      <c r="BGZ34" s="501">
        <f>SUM(BGZ7:BGZ33)</f>
        <v>1057686.95403904</v>
      </c>
      <c r="BHA34" s="705">
        <f>SUM(BHA7:BHA33)</f>
        <v>0</v>
      </c>
      <c r="BHB34" s="606">
        <f>BHA34/BGY34</f>
        <v>0</v>
      </c>
      <c r="BHC34" s="501">
        <f>SUM(BHC7:BHC33)</f>
        <v>1469179.6548000001</v>
      </c>
      <c r="BHD34" s="501">
        <f>SUM(BHD7:BHD33)</f>
        <v>1454319.5618036797</v>
      </c>
      <c r="BHE34" s="705">
        <f>SUM(BHE7:BHE33)</f>
        <v>0</v>
      </c>
      <c r="BHF34" s="606">
        <f>BHE34/BHC34</f>
        <v>0</v>
      </c>
      <c r="BHG34" s="597">
        <f>SUM(BHG7:BHG33)</f>
        <v>6678089.3399999999</v>
      </c>
      <c r="BHH34" s="597">
        <f>SUM(BHH7:BHH33)</f>
        <v>6610543.4627440004</v>
      </c>
      <c r="BHI34" s="597">
        <f>SUM(BHI7:BHI33)</f>
        <v>0</v>
      </c>
      <c r="BHJ34" s="598">
        <f>BHI34/BHG34</f>
        <v>0</v>
      </c>
      <c r="BHK34" s="501">
        <f>SUM(BHK7:BHK33)</f>
        <v>1053812.7947999998</v>
      </c>
      <c r="BHL34" s="501">
        <f>SUM(BHL7:BHL33)</f>
        <v>1033237.1385948</v>
      </c>
      <c r="BHM34" s="704">
        <f>SUM(BHM7:BHM33)</f>
        <v>0</v>
      </c>
      <c r="BHN34" s="584">
        <f>BHM34/BHK34</f>
        <v>0</v>
      </c>
      <c r="BHO34" s="501">
        <f>SUM(BHO7:BHO33)</f>
        <v>1053812.7947999998</v>
      </c>
      <c r="BHP34" s="501">
        <f>SUM(BHP7:BHP33)</f>
        <v>1033237.1385948</v>
      </c>
      <c r="BHQ34" s="704">
        <f>SUM(BHQ7:BHQ33)</f>
        <v>0</v>
      </c>
      <c r="BHR34" s="584">
        <f>BHQ34/BHO34</f>
        <v>0</v>
      </c>
      <c r="BHS34" s="501">
        <f>SUM(BHS7:BHS33)</f>
        <v>1053812.7947999998</v>
      </c>
      <c r="BHT34" s="501">
        <f>SUM(BHT7:BHT33)</f>
        <v>1033237.1385948</v>
      </c>
      <c r="BHU34" s="704">
        <f>SUM(BHU7:BHU33)</f>
        <v>0</v>
      </c>
      <c r="BHV34" s="584">
        <f>BHU34/BHS34</f>
        <v>0</v>
      </c>
      <c r="BHW34" s="501">
        <f>SUM(BHW7:BHW33)</f>
        <v>1053812.7947999998</v>
      </c>
      <c r="BHX34" s="501">
        <f>SUM(BHX7:BHX33)</f>
        <v>1033237.1385948</v>
      </c>
      <c r="BHY34" s="704">
        <f>SUM(BHY7:BHY33)</f>
        <v>0</v>
      </c>
      <c r="BHZ34" s="584">
        <f>BHY34/BHW34</f>
        <v>0</v>
      </c>
      <c r="BIA34" s="501">
        <f>SUM(BIA7:BIA33)</f>
        <v>1229448.2605999997</v>
      </c>
      <c r="BIB34" s="501">
        <f>SUM(BIB7:BIB33)</f>
        <v>1205443.3283606002</v>
      </c>
      <c r="BIC34" s="704">
        <f>SUM(BIC7:BIC33)</f>
        <v>0</v>
      </c>
      <c r="BID34" s="584">
        <f>BIC34/BIA34</f>
        <v>0</v>
      </c>
      <c r="BIE34" s="501">
        <f>SUM(BIE7:BIE33)</f>
        <v>1405083.7264</v>
      </c>
      <c r="BIF34" s="501">
        <f>SUM(BIF7:BIF33)</f>
        <v>1377649.5181264002</v>
      </c>
      <c r="BIG34" s="704">
        <f>SUM(BIG7:BIG33)</f>
        <v>0</v>
      </c>
      <c r="BIH34" s="584">
        <f>BIG34/BIE34</f>
        <v>0</v>
      </c>
      <c r="BII34" s="501">
        <f>SUM(BII7:BII33)</f>
        <v>1931990.1238000002</v>
      </c>
      <c r="BIJ34" s="501">
        <f>SUM(BIJ7:BIJ33)</f>
        <v>1894268.0874238</v>
      </c>
      <c r="BIK34" s="704">
        <f>SUM(BIK7:BIK33)</f>
        <v>0</v>
      </c>
      <c r="BIL34" s="584">
        <f>BIK34/BII34</f>
        <v>0</v>
      </c>
      <c r="BIM34" s="597">
        <f>SUM(BIM7:BIM33)</f>
        <v>8781773.290000001</v>
      </c>
      <c r="BIN34" s="597">
        <f>SUM(BIN7:BIN33)</f>
        <v>8610309.4882899988</v>
      </c>
      <c r="BIO34" s="597">
        <f>SUM(BIO7:BIO33)</f>
        <v>0</v>
      </c>
      <c r="BIP34" s="598">
        <f>BIO34/BIM34</f>
        <v>0</v>
      </c>
      <c r="BIQ34" s="501">
        <f>SUM(BIQ7:BIQ33)</f>
        <v>920038.43279999995</v>
      </c>
      <c r="BIR34" s="501">
        <f>SUM(BIR7:BIR33)</f>
        <v>908569.19135375996</v>
      </c>
      <c r="BIS34" s="705">
        <f>SUM(BIS7:BIS33)</f>
        <v>0</v>
      </c>
      <c r="BIT34" s="606">
        <f>BIS34/BIQ34</f>
        <v>0</v>
      </c>
      <c r="BIU34" s="501">
        <f>SUM(BIU7:BIU33)</f>
        <v>920038.43279999995</v>
      </c>
      <c r="BIV34" s="501">
        <f>SUM(BIV7:BIV33)</f>
        <v>908569.19135375996</v>
      </c>
      <c r="BIW34" s="705">
        <f>SUM(BIW7:BIW33)</f>
        <v>0</v>
      </c>
      <c r="BIX34" s="606">
        <f>BIW34/BIU34</f>
        <v>0</v>
      </c>
      <c r="BIY34" s="501">
        <f>SUM(BIY7:BIY33)</f>
        <v>920038.43279999995</v>
      </c>
      <c r="BIZ34" s="501">
        <f>SUM(BIZ7:BIZ33)</f>
        <v>908569.19135375996</v>
      </c>
      <c r="BJA34" s="705">
        <f>SUM(BJA7:BJA33)</f>
        <v>0</v>
      </c>
      <c r="BJB34" s="606">
        <f>BJA34/BIY34</f>
        <v>0</v>
      </c>
      <c r="BJC34" s="501">
        <f>SUM(BJC7:BJC33)</f>
        <v>920038.43279999995</v>
      </c>
      <c r="BJD34" s="501">
        <f>SUM(BJD7:BJD33)</f>
        <v>908569.19135375996</v>
      </c>
      <c r="BJE34" s="705">
        <f>SUM(BJE7:BJE33)</f>
        <v>0</v>
      </c>
      <c r="BJF34" s="606">
        <f>BJE34/BJC34</f>
        <v>0</v>
      </c>
      <c r="BJG34" s="501">
        <f>SUM(BJG7:BJG33)</f>
        <v>1073378.1716</v>
      </c>
      <c r="BJH34" s="501">
        <f>SUM(BJH7:BJH33)</f>
        <v>1059997.3899127203</v>
      </c>
      <c r="BJI34" s="705">
        <f>SUM(BJI7:BJI33)</f>
        <v>0</v>
      </c>
      <c r="BJJ34" s="606">
        <f>BJI34/BJG34</f>
        <v>0</v>
      </c>
      <c r="BJK34" s="501">
        <f>SUM(BJK7:BJK33)</f>
        <v>1226717.9104000004</v>
      </c>
      <c r="BJL34" s="501">
        <f>SUM(BJL7:BJL33)</f>
        <v>1211425.5884716802</v>
      </c>
      <c r="BJM34" s="705">
        <f>SUM(BJM7:BJM33)</f>
        <v>0</v>
      </c>
      <c r="BJN34" s="606">
        <f>BJM34/BJK34</f>
        <v>0</v>
      </c>
      <c r="BJO34" s="501">
        <f>SUM(BJO7:BJO33)</f>
        <v>1686737.1268</v>
      </c>
      <c r="BJP34" s="501">
        <f>SUM(BJP7:BJP33)</f>
        <v>1629974.8054893599</v>
      </c>
      <c r="BJQ34" s="705">
        <f>SUM(BJQ7:BJQ33)</f>
        <v>0</v>
      </c>
      <c r="BJR34" s="606">
        <f>BJQ34/BJO34</f>
        <v>0</v>
      </c>
      <c r="BJS34" s="597">
        <f>SUM(BJS7:BJS33)</f>
        <v>7666986.9400000004</v>
      </c>
      <c r="BJT34" s="597">
        <f>SUM(BJT7:BJT33)</f>
        <v>7535674.5492887991</v>
      </c>
      <c r="BJU34" s="597">
        <f>SUM(BJU7:BJU33)</f>
        <v>0</v>
      </c>
      <c r="BJV34" s="598">
        <f>BJU34/BJS34</f>
        <v>0</v>
      </c>
      <c r="BJW34" s="501">
        <f>SUM(BJW7:BJW33)</f>
        <v>327376.16039999999</v>
      </c>
      <c r="BJX34" s="501">
        <f>SUM(BJX7:BJX33)</f>
        <v>326933.26294728002</v>
      </c>
      <c r="BJY34" s="704">
        <f>SUM(BJY7:BJY33)</f>
        <v>0</v>
      </c>
      <c r="BJZ34" s="584">
        <f>BJY34/BJW34</f>
        <v>0</v>
      </c>
      <c r="BKA34" s="501">
        <f>SUM(BKA7:BKA33)</f>
        <v>327376.16039999999</v>
      </c>
      <c r="BKB34" s="501">
        <f>SUM(BKB7:BKB33)</f>
        <v>326933.26294728002</v>
      </c>
      <c r="BKC34" s="704">
        <f>SUM(BKC7:BKC33)</f>
        <v>0</v>
      </c>
      <c r="BKD34" s="584">
        <f>BKC34/BKA34</f>
        <v>0</v>
      </c>
      <c r="BKE34" s="501">
        <f>SUM(BKE7:BKE33)</f>
        <v>327376.16039999999</v>
      </c>
      <c r="BKF34" s="501">
        <f>SUM(BKF7:BKF33)</f>
        <v>326933.26294728002</v>
      </c>
      <c r="BKG34" s="704">
        <f>SUM(BKG7:BKG33)</f>
        <v>0</v>
      </c>
      <c r="BKH34" s="584">
        <f>BKG34/BKE34</f>
        <v>0</v>
      </c>
      <c r="BKI34" s="501">
        <f>SUM(BKI7:BKI33)</f>
        <v>327376.16039999999</v>
      </c>
      <c r="BKJ34" s="501">
        <f>SUM(BKJ7:BKJ33)</f>
        <v>326933.26294728002</v>
      </c>
      <c r="BKK34" s="704">
        <f>SUM(BKK7:BKK33)</f>
        <v>0</v>
      </c>
      <c r="BKL34" s="584">
        <f>BKK34/BKI34</f>
        <v>0</v>
      </c>
      <c r="BKM34" s="501">
        <f>SUM(BKM7:BKM33)</f>
        <v>381938.85380000004</v>
      </c>
      <c r="BKN34" s="501">
        <f>SUM(BKN7:BKN33)</f>
        <v>381422.14010516001</v>
      </c>
      <c r="BKO34" s="704">
        <f>SUM(BKO7:BKO33)</f>
        <v>0</v>
      </c>
      <c r="BKP34" s="584">
        <f>BKO34/BKM34</f>
        <v>0</v>
      </c>
      <c r="BKQ34" s="501">
        <f>SUM(BKQ7:BKQ33)</f>
        <v>436501.54720000003</v>
      </c>
      <c r="BKR34" s="501">
        <f>SUM(BKR7:BKR33)</f>
        <v>435911.01726304006</v>
      </c>
      <c r="BKS34" s="704">
        <f>SUM(BKS7:BKS33)</f>
        <v>0</v>
      </c>
      <c r="BKT34" s="584">
        <f>BKS34/BKQ34</f>
        <v>0</v>
      </c>
      <c r="BKU34" s="501">
        <f>SUM(BKU7:BKU33)</f>
        <v>600189.62739999988</v>
      </c>
      <c r="BKV34" s="501">
        <f>SUM(BKV7:BKV33)</f>
        <v>599377.64873667993</v>
      </c>
      <c r="BKW34" s="704">
        <f>SUM(BKW7:BKW33)</f>
        <v>0</v>
      </c>
      <c r="BKX34" s="584">
        <f>BKW34/BKU34</f>
        <v>0</v>
      </c>
      <c r="BKY34" s="597">
        <f>SUM(BKY7:BKY33)</f>
        <v>2728134.6699999995</v>
      </c>
      <c r="BKZ34" s="597">
        <f>SUM(BKZ7:BKZ33)</f>
        <v>2724443.8578939992</v>
      </c>
      <c r="BLA34" s="597">
        <f>SUM(BLA7:BLA33)</f>
        <v>0</v>
      </c>
      <c r="BLB34" s="598">
        <f>BLA34/BKY34</f>
        <v>0</v>
      </c>
    </row>
    <row r="35" spans="2:1666">
      <c r="B35" s="418"/>
      <c r="C35" s="502"/>
      <c r="D35" s="445"/>
      <c r="E35" s="445"/>
      <c r="F35" s="383"/>
      <c r="G35" s="445"/>
      <c r="H35" s="445"/>
      <c r="I35" s="445"/>
      <c r="J35" s="383"/>
      <c r="K35" s="445"/>
      <c r="L35" s="445"/>
      <c r="M35" s="445"/>
      <c r="N35" s="383"/>
      <c r="O35" s="445"/>
      <c r="P35" s="445"/>
      <c r="Q35" s="445"/>
      <c r="R35" s="383"/>
      <c r="S35" s="445"/>
      <c r="T35" s="445"/>
      <c r="U35" s="445"/>
      <c r="V35" s="383"/>
      <c r="W35" s="445"/>
      <c r="X35" s="445"/>
      <c r="Y35" s="445"/>
      <c r="Z35" s="383"/>
      <c r="AA35" s="445"/>
      <c r="AB35" s="445"/>
      <c r="AC35" s="445"/>
      <c r="AD35" s="383"/>
      <c r="AE35" s="445"/>
      <c r="AF35" s="445"/>
      <c r="AH35" s="383"/>
      <c r="IY35" s="502"/>
      <c r="IZ35" s="445"/>
      <c r="JA35" s="445"/>
      <c r="JB35" s="383"/>
      <c r="JC35" s="445"/>
      <c r="JD35" s="445"/>
      <c r="JE35" s="445"/>
      <c r="JF35" s="383"/>
      <c r="JG35" s="445"/>
      <c r="JH35" s="445"/>
      <c r="JI35" s="445"/>
      <c r="JJ35" s="383"/>
      <c r="JK35" s="445"/>
      <c r="JL35" s="445"/>
      <c r="JM35" s="445"/>
      <c r="JN35" s="383"/>
      <c r="JO35" s="445"/>
      <c r="JP35" s="445"/>
      <c r="JQ35" s="445"/>
      <c r="JR35" s="383"/>
      <c r="JS35" s="445"/>
      <c r="JT35" s="445"/>
      <c r="JU35" s="445"/>
      <c r="JV35" s="383"/>
      <c r="JW35" s="445"/>
      <c r="JX35" s="445"/>
      <c r="JY35" s="445"/>
      <c r="JZ35" s="383"/>
      <c r="KA35" s="445"/>
      <c r="KB35" s="445"/>
      <c r="KD35" s="383"/>
      <c r="YY35" s="502"/>
      <c r="YZ35" s="445"/>
      <c r="ZA35" s="445"/>
      <c r="ZB35" s="383"/>
      <c r="ZC35" s="445"/>
      <c r="ZD35" s="445"/>
      <c r="ZE35" s="445"/>
      <c r="ZF35" s="383"/>
      <c r="ZG35" s="445"/>
      <c r="ZH35" s="445"/>
      <c r="ZI35" s="445"/>
      <c r="ZJ35" s="383"/>
      <c r="ZK35" s="445"/>
      <c r="ZL35" s="445"/>
      <c r="ZM35" s="445"/>
      <c r="ZN35" s="383"/>
      <c r="ZO35" s="445"/>
      <c r="ZP35" s="445"/>
      <c r="ZQ35" s="445"/>
      <c r="ZR35" s="383"/>
      <c r="ZS35" s="445"/>
      <c r="ZT35" s="445"/>
      <c r="ZU35" s="445"/>
      <c r="ZV35" s="383"/>
      <c r="ZW35" s="445"/>
      <c r="ZX35" s="445"/>
      <c r="ZY35" s="445"/>
      <c r="ZZ35" s="383"/>
      <c r="AAA35" s="445"/>
      <c r="AAB35" s="445"/>
      <c r="AAD35" s="383"/>
      <c r="AOY35" s="502"/>
      <c r="AOZ35" s="445"/>
      <c r="APA35" s="445"/>
      <c r="APB35" s="383"/>
      <c r="APC35" s="445"/>
      <c r="APD35" s="445"/>
      <c r="APE35" s="445"/>
      <c r="APF35" s="383"/>
      <c r="APG35" s="445"/>
      <c r="APH35" s="445"/>
      <c r="API35" s="445"/>
      <c r="APJ35" s="383"/>
      <c r="APK35" s="445"/>
      <c r="APL35" s="445"/>
      <c r="APM35" s="445"/>
      <c r="APN35" s="383"/>
      <c r="APO35" s="445"/>
      <c r="APP35" s="445"/>
      <c r="APQ35" s="445"/>
      <c r="APR35" s="383"/>
      <c r="APS35" s="445"/>
      <c r="APT35" s="445"/>
      <c r="APU35" s="445"/>
      <c r="APV35" s="383"/>
      <c r="APW35" s="445"/>
      <c r="APX35" s="445"/>
      <c r="APY35" s="445"/>
      <c r="APZ35" s="383"/>
      <c r="AQA35" s="445"/>
      <c r="AQB35" s="445"/>
      <c r="AQD35" s="383"/>
      <c r="BEY35" s="502"/>
      <c r="BEZ35" s="445"/>
      <c r="BFA35" s="445"/>
      <c r="BFB35" s="383"/>
      <c r="BFC35" s="445"/>
      <c r="BFD35" s="445"/>
      <c r="BFE35" s="445"/>
      <c r="BFF35" s="383"/>
      <c r="BFG35" s="445"/>
      <c r="BFH35" s="445"/>
      <c r="BFI35" s="445"/>
      <c r="BFJ35" s="383"/>
      <c r="BFK35" s="445"/>
      <c r="BFL35" s="445"/>
      <c r="BFM35" s="445"/>
      <c r="BFN35" s="383"/>
      <c r="BFO35" s="445"/>
      <c r="BFP35" s="445"/>
      <c r="BFQ35" s="445"/>
      <c r="BFR35" s="383"/>
      <c r="BFS35" s="445"/>
      <c r="BFT35" s="445"/>
      <c r="BFU35" s="445"/>
      <c r="BFV35" s="383"/>
      <c r="BFW35" s="445"/>
      <c r="BFX35" s="445"/>
      <c r="BFY35" s="445"/>
      <c r="BFZ35" s="383"/>
      <c r="BGA35" s="445"/>
      <c r="BGB35" s="445"/>
      <c r="BGD35" s="383"/>
    </row>
    <row r="36" spans="2:1666" ht="15.75" thickBot="1">
      <c r="B36" s="418"/>
      <c r="C36" s="502"/>
      <c r="D36" s="445"/>
      <c r="E36" s="445"/>
      <c r="F36" s="383"/>
      <c r="G36" s="445"/>
      <c r="H36" s="445"/>
      <c r="I36" s="445"/>
      <c r="J36" s="383"/>
      <c r="K36" s="445"/>
      <c r="L36" s="445"/>
      <c r="M36" s="445"/>
      <c r="N36" s="383"/>
      <c r="O36" s="445"/>
      <c r="P36" s="445"/>
      <c r="Q36" s="445"/>
      <c r="R36" s="383"/>
      <c r="S36" s="445"/>
      <c r="T36" s="445"/>
      <c r="U36" s="445"/>
      <c r="V36" s="383"/>
      <c r="W36" s="445"/>
      <c r="X36" s="445"/>
      <c r="Y36" s="445"/>
      <c r="Z36" s="383"/>
      <c r="AA36" s="445"/>
      <c r="AB36" s="445"/>
      <c r="AC36" s="445"/>
      <c r="AD36" s="383"/>
      <c r="AE36" s="445"/>
      <c r="AF36" s="445"/>
      <c r="AH36" s="383"/>
      <c r="IY36" s="502"/>
      <c r="IZ36" s="445"/>
      <c r="JA36" s="445"/>
      <c r="JB36" s="383"/>
      <c r="JC36" s="445"/>
      <c r="JD36" s="445"/>
      <c r="JE36" s="445"/>
      <c r="JF36" s="383"/>
      <c r="JG36" s="445"/>
      <c r="JH36" s="445"/>
      <c r="JI36" s="445"/>
      <c r="JJ36" s="383"/>
      <c r="JK36" s="445"/>
      <c r="JL36" s="445"/>
      <c r="JM36" s="445"/>
      <c r="JN36" s="383"/>
      <c r="JO36" s="445"/>
      <c r="JP36" s="445"/>
      <c r="JQ36" s="445"/>
      <c r="JR36" s="383"/>
      <c r="JS36" s="445"/>
      <c r="JT36" s="445"/>
      <c r="JU36" s="445"/>
      <c r="JV36" s="383"/>
      <c r="JW36" s="445"/>
      <c r="JX36" s="445"/>
      <c r="JY36" s="445"/>
      <c r="JZ36" s="383"/>
      <c r="KA36" s="445"/>
      <c r="KB36" s="445"/>
      <c r="KD36" s="383"/>
      <c r="YY36" s="502"/>
      <c r="YZ36" s="445"/>
      <c r="ZA36" s="445"/>
      <c r="ZB36" s="383"/>
      <c r="ZC36" s="445"/>
      <c r="ZD36" s="445"/>
      <c r="ZE36" s="445"/>
      <c r="ZF36" s="383"/>
      <c r="ZG36" s="445"/>
      <c r="ZH36" s="445"/>
      <c r="ZI36" s="445"/>
      <c r="ZJ36" s="383"/>
      <c r="ZK36" s="445"/>
      <c r="ZL36" s="445"/>
      <c r="ZM36" s="445"/>
      <c r="ZN36" s="383"/>
      <c r="ZO36" s="445"/>
      <c r="ZP36" s="445"/>
      <c r="ZQ36" s="445"/>
      <c r="ZR36" s="383"/>
      <c r="ZS36" s="445"/>
      <c r="ZT36" s="445"/>
      <c r="ZU36" s="445"/>
      <c r="ZV36" s="383"/>
      <c r="ZW36" s="445"/>
      <c r="ZX36" s="445"/>
      <c r="ZY36" s="445"/>
      <c r="ZZ36" s="383"/>
      <c r="AAA36" s="445"/>
      <c r="AAB36" s="445"/>
      <c r="AAD36" s="383"/>
      <c r="AOY36" s="502"/>
      <c r="AOZ36" s="445"/>
      <c r="APA36" s="445"/>
      <c r="APB36" s="383"/>
      <c r="APC36" s="445"/>
      <c r="APD36" s="445"/>
      <c r="APE36" s="445"/>
      <c r="APF36" s="383"/>
      <c r="APG36" s="445"/>
      <c r="APH36" s="445"/>
      <c r="API36" s="445"/>
      <c r="APJ36" s="383"/>
      <c r="APK36" s="445"/>
      <c r="APL36" s="445"/>
      <c r="APM36" s="445"/>
      <c r="APN36" s="383"/>
      <c r="APO36" s="445"/>
      <c r="APP36" s="445"/>
      <c r="APQ36" s="445"/>
      <c r="APR36" s="383"/>
      <c r="APS36" s="445"/>
      <c r="APT36" s="445"/>
      <c r="APU36" s="445"/>
      <c r="APV36" s="383"/>
      <c r="APW36" s="445"/>
      <c r="APX36" s="445"/>
      <c r="APY36" s="445"/>
      <c r="APZ36" s="383"/>
      <c r="AQA36" s="445"/>
      <c r="AQB36" s="445"/>
      <c r="AQD36" s="383"/>
      <c r="BEY36" s="502"/>
      <c r="BEZ36" s="445"/>
      <c r="BFA36" s="445"/>
      <c r="BFB36" s="383"/>
      <c r="BFC36" s="445"/>
      <c r="BFD36" s="445"/>
      <c r="BFE36" s="445"/>
      <c r="BFF36" s="383"/>
      <c r="BFG36" s="445"/>
      <c r="BFH36" s="445"/>
      <c r="BFI36" s="445"/>
      <c r="BFJ36" s="383"/>
      <c r="BFK36" s="445"/>
      <c r="BFL36" s="445"/>
      <c r="BFM36" s="445"/>
      <c r="BFN36" s="383"/>
      <c r="BFO36" s="445"/>
      <c r="BFP36" s="445"/>
      <c r="BFQ36" s="445"/>
      <c r="BFR36" s="383"/>
      <c r="BFS36" s="445"/>
      <c r="BFT36" s="445"/>
      <c r="BFU36" s="445"/>
      <c r="BFV36" s="383"/>
      <c r="BFW36" s="445"/>
      <c r="BFX36" s="445"/>
      <c r="BFY36" s="445"/>
      <c r="BFZ36" s="383"/>
      <c r="BGA36" s="445"/>
      <c r="BGB36" s="445"/>
      <c r="BGD36" s="383"/>
    </row>
    <row r="37" spans="2:1666">
      <c r="B37" s="509" t="s">
        <v>42</v>
      </c>
      <c r="C37" s="492">
        <f>C7+C8+C10+C14+C15+C16+C18</f>
        <v>66703.887600000002</v>
      </c>
      <c r="D37" s="492">
        <f>D7+D8+D10+D14+D15+D16+D18</f>
        <v>52802.257643999998</v>
      </c>
      <c r="E37" s="495"/>
      <c r="F37" s="510">
        <f>E37/C37</f>
        <v>0</v>
      </c>
      <c r="G37" s="492">
        <f>G7+G8+G10+G14+G15+G16+G18</f>
        <v>63177.961199999998</v>
      </c>
      <c r="H37" s="493">
        <f>H7+H8+H10+H14+H15+H16+H18</f>
        <v>52802.257643999998</v>
      </c>
      <c r="I37" s="493"/>
      <c r="J37" s="510">
        <f>I37/G37</f>
        <v>0</v>
      </c>
      <c r="K37" s="492">
        <f>K7+K8+K10+K14+K15+K16+K18</f>
        <v>63177.961199999998</v>
      </c>
      <c r="L37" s="493">
        <f>L7+L8+L10+L14+L15+L16+L18</f>
        <v>52802.257643999998</v>
      </c>
      <c r="M37" s="493"/>
      <c r="N37" s="510">
        <f>M37/K37</f>
        <v>0</v>
      </c>
      <c r="O37" s="492">
        <f>O7+O8+O10+O14+O15+O16+O18</f>
        <v>63177.961199999998</v>
      </c>
      <c r="P37" s="493">
        <f>P7+P8+P10+P14+P15+P16+P18</f>
        <v>52802.257643999998</v>
      </c>
      <c r="Q37" s="493"/>
      <c r="R37" s="510">
        <f>Q37/O37</f>
        <v>0</v>
      </c>
      <c r="S37" s="492">
        <f>S7+S8+S10+S14+S15+S16+S18</f>
        <v>73707.621400000004</v>
      </c>
      <c r="T37" s="493">
        <f>T7+T8+T10+T14+T15+T16+T18</f>
        <v>61602.633918000007</v>
      </c>
      <c r="U37" s="493"/>
      <c r="V37" s="510">
        <f>U37/S37</f>
        <v>0</v>
      </c>
      <c r="W37" s="492">
        <f>W7+W8+W10+W14+W15+W16+W18</f>
        <v>84237.281599999988</v>
      </c>
      <c r="X37" s="493">
        <f>X7+X8+X10+X14+X15+X16+X18</f>
        <v>70403.010192000002</v>
      </c>
      <c r="Y37" s="493"/>
      <c r="Z37" s="510">
        <f>Y37/W37</f>
        <v>0</v>
      </c>
      <c r="AA37" s="492">
        <f>AA7+AA8+AA10+AA14+AA15+AA16+AA18</f>
        <v>115826.2622</v>
      </c>
      <c r="AB37" s="493">
        <f>AB7+AB8+AB10+AB14+AB15+AB16+AB18</f>
        <v>96804.139014</v>
      </c>
      <c r="AC37" s="496"/>
      <c r="AD37" s="510">
        <f>AC37/AA37</f>
        <v>0</v>
      </c>
      <c r="AE37" s="492">
        <f>AE7+AE8+AE10+AE14+AE15+AE16+AE18</f>
        <v>530008.93640000001</v>
      </c>
      <c r="AF37" s="492">
        <f>AF7+AF8+AF10+AF14+AF15+AF16+AF18</f>
        <v>440018.81369999994</v>
      </c>
      <c r="AG37" s="492">
        <f>AG7+AG8+AG10+AG14+AG15+AG16+AG18</f>
        <v>0</v>
      </c>
      <c r="AH37" s="511">
        <f>AG37/AE37</f>
        <v>0</v>
      </c>
      <c r="IY37" s="492">
        <f>IY7+IY8+IY10+IY14+IY15+IY16+IY18</f>
        <v>64594.880399999995</v>
      </c>
      <c r="IZ37" s="492">
        <f>IZ7+IZ8+IZ10+IZ14+IZ15+IZ16+IZ18</f>
        <v>46285.193291999996</v>
      </c>
      <c r="JA37" s="495"/>
      <c r="JB37" s="510">
        <f>JA37/IY37</f>
        <v>0</v>
      </c>
      <c r="JC37" s="492">
        <f>JC7+JC8+JC10+JC14+JC15+JC16+JC18</f>
        <v>64594.880399999995</v>
      </c>
      <c r="JD37" s="493">
        <f>JD7+JD8+JD10+JD14+JD15+JD16+JD18</f>
        <v>46285.193291999996</v>
      </c>
      <c r="JE37" s="493"/>
      <c r="JF37" s="510">
        <f>JE37/JC37</f>
        <v>0</v>
      </c>
      <c r="JG37" s="492">
        <f>JG7+JG8+JG10+JG14+JG15+JG16+JG18</f>
        <v>64594.880399999995</v>
      </c>
      <c r="JH37" s="493">
        <f>JH7+JH8+JH10+JH14+JH15+JH16+JH18</f>
        <v>46285.193291999996</v>
      </c>
      <c r="JI37" s="493"/>
      <c r="JJ37" s="510">
        <f>JI37/JG37</f>
        <v>0</v>
      </c>
      <c r="JK37" s="492">
        <f>JK7+JK8+JK10+JK14+JK15+JK16+JK18</f>
        <v>64594.880399999995</v>
      </c>
      <c r="JL37" s="493">
        <f>JL7+JL8+JL10+JL14+JL15+JL16+JL18</f>
        <v>46285.193291999996</v>
      </c>
      <c r="JM37" s="493"/>
      <c r="JN37" s="510">
        <f>JM37/JK37</f>
        <v>0</v>
      </c>
      <c r="JO37" s="492">
        <f>JO7+JO8+JO10+JO14+JO15+JO16+JO18</f>
        <v>75360.693800000008</v>
      </c>
      <c r="JP37" s="493">
        <f>JP7+JP8+JP10+JP14+JP15+JP16+JP18</f>
        <v>53999.392174000008</v>
      </c>
      <c r="JQ37" s="493"/>
      <c r="JR37" s="510">
        <f>JQ37/JO37</f>
        <v>0</v>
      </c>
      <c r="JS37" s="492">
        <f>JS7+JS8+JS10+JS14+JS15+JS16+JS18</f>
        <v>86126.507199999993</v>
      </c>
      <c r="JT37" s="493">
        <f>JT7+JT8+JT10+JT14+JT15+JT16+JT18</f>
        <v>61713.591055999997</v>
      </c>
      <c r="JU37" s="493"/>
      <c r="JV37" s="510">
        <f>JU37/JS37</f>
        <v>0</v>
      </c>
      <c r="JW37" s="492">
        <f>JW7+JW8+JW10+JW14+JW15+JW16+JW18</f>
        <v>118423.9474</v>
      </c>
      <c r="JX37" s="493">
        <f>JX7+JX8+JX10+JX14+JX15+JX16+JX18</f>
        <v>84856.187701999996</v>
      </c>
      <c r="JY37" s="496"/>
      <c r="JZ37" s="510">
        <f>JY37/JW37</f>
        <v>0</v>
      </c>
      <c r="KA37" s="492">
        <f>KA7+KA8+KA10+KA14+KA15+KA16+KA18</f>
        <v>538290.66999999993</v>
      </c>
      <c r="KB37" s="492">
        <f>KB7+KB8+KB10+KB14+KB15+KB16+KB18</f>
        <v>385709.94409999996</v>
      </c>
      <c r="KC37" s="492">
        <f>KC7+KC8+KC10+KC14+KC15+KC16+KC18</f>
        <v>0</v>
      </c>
      <c r="KD37" s="511">
        <f>KC37/KA37</f>
        <v>0</v>
      </c>
      <c r="YY37" s="495">
        <f>YY7+YY8+YY10+YY14+YY15+YY16+YY18</f>
        <v>79390.910400000008</v>
      </c>
      <c r="YZ37" s="492">
        <f>YZ7+YZ8+YZ10+YZ14+YZ15+YZ16+YZ18</f>
        <v>61669.303008000003</v>
      </c>
      <c r="ZA37" s="495"/>
      <c r="ZB37" s="510">
        <f>ZA37/YY37</f>
        <v>0</v>
      </c>
      <c r="ZC37" s="492">
        <f>ZC7+ZC8+ZC10+ZC14+ZC15+ZC16+ZC18</f>
        <v>79390.910400000008</v>
      </c>
      <c r="ZD37" s="493">
        <f>ZD7+ZD8+ZD10+ZD14+ZD15+ZD16+ZD18</f>
        <v>61669.303008000003</v>
      </c>
      <c r="ZE37" s="493"/>
      <c r="ZF37" s="510">
        <f>ZE37/ZC37</f>
        <v>0</v>
      </c>
      <c r="ZG37" s="492">
        <f>ZG7+ZG8+ZG10+ZG14+ZG15+ZG16+ZG18</f>
        <v>79390.910400000008</v>
      </c>
      <c r="ZH37" s="493">
        <f>ZH7+ZH8+ZH10+ZH14+ZH15+ZH16+ZH18</f>
        <v>61669.303008000003</v>
      </c>
      <c r="ZI37" s="493"/>
      <c r="ZJ37" s="510">
        <f>ZI37/ZG37</f>
        <v>0</v>
      </c>
      <c r="ZK37" s="492">
        <f>ZK7+ZK8+ZK10+ZK14+ZK15+ZK16+ZK18</f>
        <v>79390.910400000008</v>
      </c>
      <c r="ZL37" s="493">
        <f>ZL7+ZL8+ZL10+ZL14+ZL15+ZL16+ZL18</f>
        <v>61669.303008000003</v>
      </c>
      <c r="ZM37" s="493"/>
      <c r="ZN37" s="510">
        <f>ZM37/ZK37</f>
        <v>0</v>
      </c>
      <c r="ZO37" s="492">
        <f>ZO7+ZO8+ZO10+ZO14+ZO15+ZO16+ZO18</f>
        <v>92622.728800000012</v>
      </c>
      <c r="ZP37" s="493">
        <f>ZP7+ZP8+ZP10+ZP14+ZP15+ZP16+ZP18</f>
        <v>71947.520176000005</v>
      </c>
      <c r="ZQ37" s="493"/>
      <c r="ZR37" s="510">
        <f>ZQ37/ZO37</f>
        <v>0</v>
      </c>
      <c r="ZS37" s="492">
        <f>ZS7+ZS8+ZS10+ZS14+ZS15+ZS16+ZS18</f>
        <v>105854.54719999999</v>
      </c>
      <c r="ZT37" s="493">
        <f>ZT7+ZT8+ZT10+ZT14+ZT15+ZT16+ZT18</f>
        <v>82225.737343999994</v>
      </c>
      <c r="ZU37" s="493"/>
      <c r="ZV37" s="510">
        <f>ZU37/ZS37</f>
        <v>0</v>
      </c>
      <c r="ZW37" s="492">
        <f>ZW7+ZW8+ZW10+ZW14+ZW15+ZW16+ZW18</f>
        <v>145550.0024</v>
      </c>
      <c r="ZX37" s="493">
        <f>ZX7+ZX8+ZX10+ZX14+ZX15+ZX16+ZX18</f>
        <v>113060.38884799999</v>
      </c>
      <c r="ZY37" s="496"/>
      <c r="ZZ37" s="510">
        <f>ZY37/ZW37</f>
        <v>0</v>
      </c>
      <c r="AAA37" s="492">
        <f>AAA7+AAA8+AAA10+AAA14+AAA15+AAA16+AAA18</f>
        <v>661590.92000000004</v>
      </c>
      <c r="AAB37" s="492">
        <f>AAB7+AAB8+AAB10+AAB14+AAB15+AAB16+AAB18</f>
        <v>513910.85839999997</v>
      </c>
      <c r="AAC37" s="492">
        <f>AAC7+AAC8+AAC10+AAC14+AAC15+AAC16+AAC18</f>
        <v>0</v>
      </c>
      <c r="AAD37" s="511">
        <f>AAC37/AAA37</f>
        <v>0</v>
      </c>
      <c r="AOY37" s="492">
        <f>AOY7+AOY8+AOY10+AOY14+AOY15+AOY16+AOY18</f>
        <v>70510.44</v>
      </c>
      <c r="AOZ37" s="492">
        <f>AOZ7+AOZ8+AOZ10+AOZ14+AOZ15+AOZ16+AOZ18</f>
        <v>59142.357599999996</v>
      </c>
      <c r="APA37" s="495"/>
      <c r="APB37" s="510">
        <f>APA37/AOY37</f>
        <v>0</v>
      </c>
      <c r="APC37" s="492">
        <f>APC7+APC8+APC10+APC14+APC15+APC16+APC18</f>
        <v>70510.44</v>
      </c>
      <c r="APD37" s="493">
        <f>APD7+APD8+APD10+APD14+APD15+APD16+APD18</f>
        <v>59142.357599999996</v>
      </c>
      <c r="APE37" s="493"/>
      <c r="APF37" s="510">
        <f>APE37/APC37</f>
        <v>0</v>
      </c>
      <c r="APG37" s="492">
        <f>APG7+APG8+APG10+APG14+APG15+APG16+APG18</f>
        <v>70510.44</v>
      </c>
      <c r="APH37" s="493">
        <f>APH7+APH8+APH10+APH14+APH15+APH16+APH18</f>
        <v>59142.357599999996</v>
      </c>
      <c r="API37" s="493"/>
      <c r="APJ37" s="510">
        <f>API37/APG37</f>
        <v>0</v>
      </c>
      <c r="APK37" s="492">
        <f>APK7+APK8+APK10+APK14+APK15+APK16+APK18</f>
        <v>70510.44</v>
      </c>
      <c r="APL37" s="493">
        <f>APL7+APL8+APL10+APL14+APL15+APL16+APL18</f>
        <v>59142.357599999996</v>
      </c>
      <c r="APM37" s="493"/>
      <c r="APN37" s="510">
        <f>APM37/APK37</f>
        <v>0</v>
      </c>
      <c r="APO37" s="492">
        <f>APO7+APO8+APO10+APO14+APO15+APO16+APO18</f>
        <v>82262.180000000008</v>
      </c>
      <c r="APP37" s="493">
        <f>APP7+APP8+APP10+APP14+APP15+APP16+APP18</f>
        <v>68999.417200000011</v>
      </c>
      <c r="APQ37" s="493"/>
      <c r="APR37" s="510">
        <f>APQ37/APO37</f>
        <v>0</v>
      </c>
      <c r="APS37" s="492">
        <f>APS7+APS8+APS10+APS14+APS15+APS16+APS18</f>
        <v>94013.92</v>
      </c>
      <c r="APT37" s="493">
        <f>APT7+APT8+APT10+APT14+APT15+APT16+APT18</f>
        <v>78856.476800000004</v>
      </c>
      <c r="APU37" s="493"/>
      <c r="APV37" s="510">
        <f>APU37/APS37</f>
        <v>0</v>
      </c>
      <c r="APW37" s="492">
        <f>APW7+APW8+APW10+APW14+APW15+APW16+APW18</f>
        <v>129269.14000000001</v>
      </c>
      <c r="APX37" s="493">
        <f>APX7+APX8+APX10+APX14+APX15+APX16+APX18</f>
        <v>108427.65560000001</v>
      </c>
      <c r="APY37" s="496"/>
      <c r="APZ37" s="510">
        <f>APY37/APW37</f>
        <v>0</v>
      </c>
      <c r="AQA37" s="492">
        <f>AQA7+AQA8+AQA10+AQA14+AQA15+AQA16+AQA18</f>
        <v>587587</v>
      </c>
      <c r="AQB37" s="492">
        <f>AQB7+AQB8+AQB10+AQB14+AQB15+AQB16+AQB18</f>
        <v>492852.9800000001</v>
      </c>
      <c r="AQC37" s="492">
        <f>AQC7+AQC8+AQC10+AQC14+AQC15+AQC16+AQC18</f>
        <v>0</v>
      </c>
      <c r="AQD37" s="511">
        <f>AQC37/AQA37</f>
        <v>0</v>
      </c>
      <c r="BEY37" s="492">
        <f>BEY7+BEY8+BEY10+BEY14+BEY15+BEY16+BEY18</f>
        <v>166935.96959999998</v>
      </c>
      <c r="BEZ37" s="492">
        <f>BEZ7+BEZ8+BEZ10+BEZ14+BEZ15+BEZ16+BEZ18</f>
        <v>133451.09320799998</v>
      </c>
      <c r="BFA37" s="495"/>
      <c r="BFB37" s="510">
        <f>BFA37/BEY37</f>
        <v>0</v>
      </c>
      <c r="BFC37" s="492">
        <f>BFC7+BFC8+BFC10+BFC14+BFC15+BFC16+BFC18</f>
        <v>166935.96959999998</v>
      </c>
      <c r="BFD37" s="493">
        <f>BFD7+BFD8+BFD10+BFD14+BFD15+BFD16+BFD18</f>
        <v>133451.09320799998</v>
      </c>
      <c r="BFE37" s="493"/>
      <c r="BFF37" s="510">
        <f>BFE37/BFC37</f>
        <v>0</v>
      </c>
      <c r="BFG37" s="492">
        <f>BFG7+BFG8+BFG10+BFG14+BFG15+BFG16+BFG18</f>
        <v>166935.96959999998</v>
      </c>
      <c r="BFH37" s="493">
        <f>BFH7+BFH8+BFH10+BFH14+BFH15+BFH16+BFH18</f>
        <v>133451.09320799998</v>
      </c>
      <c r="BFI37" s="493"/>
      <c r="BFJ37" s="510">
        <f>BFI37/BFG37</f>
        <v>0</v>
      </c>
      <c r="BFK37" s="492">
        <f>BFK7+BFK8+BFK10+BFK14+BFK15+BFK16+BFK18</f>
        <v>166935.96959999998</v>
      </c>
      <c r="BFL37" s="493">
        <f>BFL7+BFL8+BFL10+BFL14+BFL15+BFL16+BFL18</f>
        <v>133451.09320799998</v>
      </c>
      <c r="BFM37" s="493"/>
      <c r="BFN37" s="510">
        <f>BFM37/BFK37</f>
        <v>0</v>
      </c>
      <c r="BFO37" s="492">
        <f>BFO7+BFO8+BFO10+BFO14+BFO15+BFO16+BFO18</f>
        <v>194758.63120000003</v>
      </c>
      <c r="BFP37" s="493">
        <f>BFP7+BFP8+BFP10+BFP14+BFP15+BFP16+BFP18</f>
        <v>155692.94207600004</v>
      </c>
      <c r="BFQ37" s="493"/>
      <c r="BFR37" s="510">
        <f>BFQ37/BFO37</f>
        <v>0</v>
      </c>
      <c r="BFS37" s="492">
        <f>BFS7+BFS8+BFS10+BFS14+BFS15+BFS16+BFS18</f>
        <v>222581.2928</v>
      </c>
      <c r="BFT37" s="493">
        <f>BFT7+BFT8+BFT10+BFT14+BFT15+BFT16+BFT18</f>
        <v>177934.79094400001</v>
      </c>
      <c r="BFU37" s="493"/>
      <c r="BFV37" s="510">
        <f>BFU37/BFS37</f>
        <v>0</v>
      </c>
      <c r="BFW37" s="492">
        <f>BFW7+BFW8+BFW10+BFW14+BFW15+BFW16+BFW18</f>
        <v>306049.27760000003</v>
      </c>
      <c r="BFX37" s="493">
        <f>BFX7+BFX8+BFX10+BFX14+BFX15+BFX16+BFX18</f>
        <v>244660.33754800001</v>
      </c>
      <c r="BFY37" s="496"/>
      <c r="BFZ37" s="510">
        <f>BFY37/BFW37</f>
        <v>0</v>
      </c>
      <c r="BGA37" s="492">
        <f>BGA7+BGA8+BGA10+BGA14+BGA15+BGA16+BGA18</f>
        <v>1391133.08</v>
      </c>
      <c r="BGB37" s="492">
        <f>BGB7+BGB8+BGB10+BGB14+BGB15+BGB16+BGB18</f>
        <v>1112092.4434</v>
      </c>
      <c r="BGC37" s="492">
        <f>BGC7+BGC8+BGC10+BGC14+BGC15+BGC16+BGC18</f>
        <v>0</v>
      </c>
      <c r="BGD37" s="511">
        <f>BGC37/BGA37</f>
        <v>0</v>
      </c>
    </row>
    <row r="38" spans="2:1666">
      <c r="B38" s="512" t="s">
        <v>43</v>
      </c>
      <c r="C38" s="494">
        <f>C9+C11+C13+C17+C21+C24+C25</f>
        <v>66703.887600000002</v>
      </c>
      <c r="D38" s="494">
        <f>D9+D11+D13+D17+D21+D24+D25</f>
        <v>46019.400198000003</v>
      </c>
      <c r="E38" s="490"/>
      <c r="F38" s="507">
        <f>E38/C38</f>
        <v>0</v>
      </c>
      <c r="G38" s="494">
        <f>G9+G11+G13+G17+G21+G24+G25</f>
        <v>47521.308000000005</v>
      </c>
      <c r="H38" s="489">
        <f>H9+H11+H13+H17+H21+H24+H25</f>
        <v>46019.400198000003</v>
      </c>
      <c r="I38" s="489"/>
      <c r="J38" s="507">
        <f>I38/G38</f>
        <v>0</v>
      </c>
      <c r="K38" s="494">
        <f>K9+K11+K13+K17+K21+K24+K25</f>
        <v>47521.308000000005</v>
      </c>
      <c r="L38" s="489">
        <f>L9+L11+L13+L17+L21+L24+L25</f>
        <v>46019.400198000003</v>
      </c>
      <c r="M38" s="489"/>
      <c r="N38" s="507">
        <f>M38/K38</f>
        <v>0</v>
      </c>
      <c r="O38" s="494">
        <f>O9+O11+O13+O17+O21+O24+O25</f>
        <v>47521.308000000005</v>
      </c>
      <c r="P38" s="489">
        <f>P9+P11+P13+P17+P21+P24+P25</f>
        <v>46019.400198000003</v>
      </c>
      <c r="Q38" s="489"/>
      <c r="R38" s="507">
        <f>Q38/O38</f>
        <v>0</v>
      </c>
      <c r="S38" s="494">
        <f>S9+S11+S13+S17+S21+S24+S25</f>
        <v>55441.525999999998</v>
      </c>
      <c r="T38" s="489">
        <f>T9+T11+T13+T17+T21+T24+T25</f>
        <v>53689.300231000008</v>
      </c>
      <c r="U38" s="489"/>
      <c r="V38" s="507">
        <f>U38/S38</f>
        <v>0</v>
      </c>
      <c r="W38" s="494">
        <f>W9+W11+W13+W17+W21+W24+W25</f>
        <v>63361.743999999999</v>
      </c>
      <c r="X38" s="489">
        <f>X9+X11+X13+X17+X21+X24+X25</f>
        <v>61359.200264000006</v>
      </c>
      <c r="Y38" s="489"/>
      <c r="Z38" s="507">
        <f>Y38/W38</f>
        <v>0</v>
      </c>
      <c r="AA38" s="494">
        <f>AA9+AA11+AA13+AA17+AA21+AA24+AA25</f>
        <v>87122.398000000001</v>
      </c>
      <c r="AB38" s="489">
        <f>AB9+AB11+AB13+AB17+AB21+AB24+AB25</f>
        <v>84368.900363000008</v>
      </c>
      <c r="AC38" s="491"/>
      <c r="AD38" s="507">
        <f>AC38/AA38</f>
        <v>0</v>
      </c>
      <c r="AE38" s="494">
        <f>AE9+AE11+AE13+AE17+AE21+AE24+AE25</f>
        <v>415193.47960000002</v>
      </c>
      <c r="AF38" s="494">
        <f>AF9+AF11+AF13+AF17+AF21+AF24+AF25</f>
        <v>383495.00164999999</v>
      </c>
      <c r="AG38" s="494">
        <f>AG9+AG11+AG13+AG17+AG21+AG24+AG25</f>
        <v>0</v>
      </c>
      <c r="AH38" s="513">
        <f>AG38/AE38</f>
        <v>0</v>
      </c>
      <c r="IY38" s="494">
        <f>IY9+IY11+IY13+IY17+IY21+IY24+IY25</f>
        <v>54522.734399999994</v>
      </c>
      <c r="IZ38" s="494">
        <f>IZ9+IZ11+IZ13+IZ17+IZ21+IZ24+IZ25</f>
        <v>58740.123956639996</v>
      </c>
      <c r="JA38" s="490"/>
      <c r="JB38" s="507">
        <f>JA38/IY38</f>
        <v>0</v>
      </c>
      <c r="JC38" s="494">
        <f>JC9+JC11+JC13+JC17+JC21+JC24+JC25</f>
        <v>54522.734399999994</v>
      </c>
      <c r="JD38" s="489">
        <f>JD9+JD11+JD13+JD17+JD21+JD24+JD25</f>
        <v>58740.123956639996</v>
      </c>
      <c r="JE38" s="489"/>
      <c r="JF38" s="507">
        <f>JE38/JC38</f>
        <v>0</v>
      </c>
      <c r="JG38" s="494">
        <f>JG9+JG11+JG13+JG17+JG21+JG24+JG25</f>
        <v>54522.734399999994</v>
      </c>
      <c r="JH38" s="489">
        <f>JH9+JH11+JH13+JH17+JH21+JH24+JH25</f>
        <v>58740.123956639996</v>
      </c>
      <c r="JI38" s="489"/>
      <c r="JJ38" s="507">
        <f>JI38/JG38</f>
        <v>0</v>
      </c>
      <c r="JK38" s="494">
        <f>JK9+JK11+JK13+JK17+JK21+JK24+JK25</f>
        <v>54522.734399999994</v>
      </c>
      <c r="JL38" s="489">
        <f>JL9+JL11+JL13+JL17+JL21+JL24+JL25</f>
        <v>58740.123956639996</v>
      </c>
      <c r="JM38" s="489"/>
      <c r="JN38" s="507">
        <f>JM38/JK38</f>
        <v>0</v>
      </c>
      <c r="JO38" s="494">
        <f>JO9+JO11+JO13+JO17+JO21+JO24+JO25</f>
        <v>63609.856800000009</v>
      </c>
      <c r="JP38" s="489">
        <f>JP9+JP11+JP13+JP17+JP21+JP24+JP25</f>
        <v>68530.144616080011</v>
      </c>
      <c r="JQ38" s="489"/>
      <c r="JR38" s="507">
        <f>JQ38/JO38</f>
        <v>0</v>
      </c>
      <c r="JS38" s="494">
        <f>JS9+JS11+JS13+JS17+JS21+JS24+JS25</f>
        <v>72696.979200000002</v>
      </c>
      <c r="JT38" s="489">
        <f>JT9+JT11+JT13+JT17+JT21+JT24+JT25</f>
        <v>78320.165275520005</v>
      </c>
      <c r="JU38" s="489"/>
      <c r="JV38" s="507">
        <f>JU38/JS38</f>
        <v>0</v>
      </c>
      <c r="JW38" s="494">
        <f>JW9+JW11+JW13+JW17+JW21+JW24+JW25</f>
        <v>99958.346400000009</v>
      </c>
      <c r="JX38" s="489">
        <f>JX9+JX11+JX13+JX17+JX21+JX24+JX25</f>
        <v>107690.22725384</v>
      </c>
      <c r="JY38" s="491"/>
      <c r="JZ38" s="507">
        <f>JY38/JW38</f>
        <v>0</v>
      </c>
      <c r="KA38" s="494">
        <f>KA9+KA11+KA13+KA17+KA21+KA24+KA25</f>
        <v>454356.11999999994</v>
      </c>
      <c r="KB38" s="494">
        <f>KB9+KB11+KB13+KB17+KB21+KB24+KB25</f>
        <v>489501.03297200002</v>
      </c>
      <c r="KC38" s="494">
        <f>KC9+KC11+KC13+KC17+KC21+KC24+KC25</f>
        <v>0</v>
      </c>
      <c r="KD38" s="513">
        <f>KC38/KA38</f>
        <v>0</v>
      </c>
      <c r="YY38" s="490">
        <f>YY9+YY11+YY13+YY17+YY21+YY24+YY25</f>
        <v>65469.43559999999</v>
      </c>
      <c r="YZ38" s="494">
        <f>YZ9+YZ11+YZ13+YZ17+YZ21+YZ24+YZ25</f>
        <v>71185.819941599984</v>
      </c>
      <c r="ZA38" s="490"/>
      <c r="ZB38" s="507">
        <f>ZA38/YY38</f>
        <v>0</v>
      </c>
      <c r="ZC38" s="494">
        <f>ZC9+ZC11+ZC13+ZC17+ZC21+ZC24+ZC25</f>
        <v>65469.43559999999</v>
      </c>
      <c r="ZD38" s="489">
        <f>ZD9+ZD11+ZD13+ZD17+ZD21+ZD24+ZD25</f>
        <v>71185.819941599984</v>
      </c>
      <c r="ZE38" s="489"/>
      <c r="ZF38" s="507">
        <f>ZE38/ZC38</f>
        <v>0</v>
      </c>
      <c r="ZG38" s="494">
        <f>ZG9+ZG11+ZG13+ZG17+ZG21+ZG24+ZG25</f>
        <v>65469.43559999999</v>
      </c>
      <c r="ZH38" s="489">
        <f>ZH9+ZH11+ZH13+ZH17+ZH21+ZH24+ZH25</f>
        <v>71185.819941599984</v>
      </c>
      <c r="ZI38" s="489"/>
      <c r="ZJ38" s="507">
        <f>ZI38/ZG38</f>
        <v>0</v>
      </c>
      <c r="ZK38" s="494">
        <f>ZK9+ZK11+ZK13+ZK17+ZK21+ZK24+ZK25</f>
        <v>65469.43559999999</v>
      </c>
      <c r="ZL38" s="489">
        <f>ZL9+ZL11+ZL13+ZL17+ZL21+ZL24+ZL25</f>
        <v>71185.819941599984</v>
      </c>
      <c r="ZM38" s="489"/>
      <c r="ZN38" s="507">
        <f>ZM38/ZK38</f>
        <v>0</v>
      </c>
      <c r="ZO38" s="494">
        <f>ZO9+ZO11+ZO13+ZO17+ZO21+ZO24+ZO25</f>
        <v>76381.008200000011</v>
      </c>
      <c r="ZP38" s="489">
        <f>ZP9+ZP11+ZP13+ZP17+ZP21+ZP24+ZP25</f>
        <v>83050.123265200004</v>
      </c>
      <c r="ZQ38" s="489"/>
      <c r="ZR38" s="507">
        <f>ZQ38/ZO38</f>
        <v>0</v>
      </c>
      <c r="ZS38" s="494">
        <f>ZS9+ZS11+ZS13+ZS17+ZS21+ZS24+ZS25</f>
        <v>87292.580800000011</v>
      </c>
      <c r="ZT38" s="489">
        <f>ZT9+ZT11+ZT13+ZT17+ZT21+ZT24+ZT25</f>
        <v>94914.426588800008</v>
      </c>
      <c r="ZU38" s="489"/>
      <c r="ZV38" s="507">
        <f>ZU38/ZS38</f>
        <v>0</v>
      </c>
      <c r="ZW38" s="494">
        <f>ZW9+ZW11+ZW13+ZW17+ZW21+ZW24+ZW25</f>
        <v>120027.29860000001</v>
      </c>
      <c r="ZX38" s="489">
        <f>ZX9+ZX11+ZX13+ZX17+ZX21+ZX24+ZX25</f>
        <v>130507.33655960001</v>
      </c>
      <c r="ZY38" s="491"/>
      <c r="ZZ38" s="507">
        <f>ZY38/ZW38</f>
        <v>0</v>
      </c>
      <c r="AAA38" s="494">
        <f>AAA9+AAA11+AAA13+AAA17+AAA21+AAA24+AAA25</f>
        <v>545578.63</v>
      </c>
      <c r="AAB38" s="494">
        <f>AAB9+AAB11+AAB13+AAB17+AAB21+AAB24+AAB25</f>
        <v>593215.16618000006</v>
      </c>
      <c r="AAC38" s="494">
        <f>AAC9+AAC11+AAC13+AAC17+AAC21+AAC24+AAC25</f>
        <v>0</v>
      </c>
      <c r="AAD38" s="513">
        <f>AAC38/AAA38</f>
        <v>0</v>
      </c>
      <c r="AOY38" s="494">
        <f>AOY9+AOY11+AOY13+AOY17+AOY21+AOY24+AOY25</f>
        <v>91719.43680000001</v>
      </c>
      <c r="AOZ38" s="494">
        <f>AOZ9+AOZ11+AOZ13+AOZ17+AOZ21+AOZ24+AOZ25</f>
        <v>67933.302960000001</v>
      </c>
      <c r="APA38" s="490"/>
      <c r="APB38" s="507">
        <f>APA38/AOY38</f>
        <v>0</v>
      </c>
      <c r="APC38" s="494">
        <f>APC9+APC11+APC13+APC17+APC21+APC24+APC25</f>
        <v>91719.43680000001</v>
      </c>
      <c r="APD38" s="489">
        <f>APD9+APD11+APD13+APD17+APD21+APD24+APD25</f>
        <v>67933.302960000001</v>
      </c>
      <c r="APE38" s="489"/>
      <c r="APF38" s="507">
        <f>APE38/APC38</f>
        <v>0</v>
      </c>
      <c r="APG38" s="494">
        <f>APG9+APG11+APG13+APG17+APG21+APG24+APG25</f>
        <v>91719.43680000001</v>
      </c>
      <c r="APH38" s="489">
        <f>APH9+APH11+APH13+APH17+APH21+APH24+APH25</f>
        <v>67933.302960000001</v>
      </c>
      <c r="API38" s="489"/>
      <c r="APJ38" s="507">
        <f>API38/APG38</f>
        <v>0</v>
      </c>
      <c r="APK38" s="494">
        <f>APK9+APK11+APK13+APK17+APK21+APK24+APK25</f>
        <v>91719.43680000001</v>
      </c>
      <c r="APL38" s="489">
        <f>APL9+APL11+APL13+APL17+APL21+APL24+APL25</f>
        <v>67933.302960000001</v>
      </c>
      <c r="APM38" s="489"/>
      <c r="APN38" s="507">
        <f>APM38/APK38</f>
        <v>0</v>
      </c>
      <c r="APO38" s="494">
        <f>APO9+APO11+APO13+APO17+APO21+APO24+APO25</f>
        <v>107006.0096</v>
      </c>
      <c r="APP38" s="489">
        <f>APP9+APP11+APP13+APP17+APP21+APP24+APP25</f>
        <v>79255.520120000016</v>
      </c>
      <c r="APQ38" s="489"/>
      <c r="APR38" s="507">
        <f>APQ38/APO38</f>
        <v>0</v>
      </c>
      <c r="APS38" s="494">
        <f>APS9+APS11+APS13+APS17+APS21+APS24+APS25</f>
        <v>122292.58239999998</v>
      </c>
      <c r="APT38" s="489">
        <f>APT9+APT11+APT13+APT17+APT21+APT24+APT25</f>
        <v>90577.737280000001</v>
      </c>
      <c r="APU38" s="489"/>
      <c r="APV38" s="507">
        <f>APU38/APS38</f>
        <v>0</v>
      </c>
      <c r="APW38" s="494">
        <f>APW9+APW11+APW13+APW17+APW21+APW24+APW25</f>
        <v>168152.3008</v>
      </c>
      <c r="APX38" s="489">
        <f>APX9+APX11+APX13+APX17+APX21+APX24+APX25</f>
        <v>124544.38875999999</v>
      </c>
      <c r="APY38" s="491"/>
      <c r="APZ38" s="507">
        <f>APY38/APW38</f>
        <v>0</v>
      </c>
      <c r="AQA38" s="494">
        <f>AQA9+AQA11+AQA13+AQA17+AQA21+AQA24+AQA25</f>
        <v>764328.64</v>
      </c>
      <c r="AQB38" s="494">
        <f>AQB9+AQB11+AQB13+AQB17+AQB21+AQB24+AQB25</f>
        <v>566110.85800000001</v>
      </c>
      <c r="AQC38" s="494">
        <f>AQC9+AQC11+AQC13+AQC17+AQC21+AQC24+AQC25</f>
        <v>0</v>
      </c>
      <c r="AQD38" s="513">
        <f>AQC38/AQA38</f>
        <v>0</v>
      </c>
      <c r="BEY38" s="494">
        <f>BEY9+BEY11+BEY13+BEY17+BEY21+BEY24+BEY25</f>
        <v>160018.98120000001</v>
      </c>
      <c r="BEZ38" s="494">
        <f>BEZ9+BEZ11+BEZ13+BEZ17+BEZ21+BEZ24+BEZ25</f>
        <v>158508.95216928</v>
      </c>
      <c r="BFA38" s="490"/>
      <c r="BFB38" s="507">
        <f>BFA38/BEY38</f>
        <v>0</v>
      </c>
      <c r="BFC38" s="494">
        <f>BFC9+BFC11+BFC13+BFC17+BFC21+BFC24+BFC25</f>
        <v>160018.98120000001</v>
      </c>
      <c r="BFD38" s="489">
        <f>BFD9+BFD11+BFD13+BFD17+BFD21+BFD24+BFD25</f>
        <v>158508.95216928</v>
      </c>
      <c r="BFE38" s="489"/>
      <c r="BFF38" s="507">
        <f>BFE38/BFC38</f>
        <v>0</v>
      </c>
      <c r="BFG38" s="494">
        <f>BFG9+BFG11+BFG13+BFG17+BFG21+BFG24+BFG25</f>
        <v>160018.98120000001</v>
      </c>
      <c r="BFH38" s="489">
        <f>BFH9+BFH11+BFH13+BFH17+BFH21+BFH24+BFH25</f>
        <v>158508.95216928</v>
      </c>
      <c r="BFI38" s="489"/>
      <c r="BFJ38" s="507">
        <f>BFI38/BFG38</f>
        <v>0</v>
      </c>
      <c r="BFK38" s="494">
        <f>BFK9+BFK11+BFK13+BFK17+BFK21+BFK24+BFK25</f>
        <v>160018.98120000001</v>
      </c>
      <c r="BFL38" s="489">
        <f>BFL9+BFL11+BFL13+BFL17+BFL21+BFL24+BFL25</f>
        <v>158508.95216928</v>
      </c>
      <c r="BFM38" s="489"/>
      <c r="BFN38" s="507">
        <f>BFM38/BFK38</f>
        <v>0</v>
      </c>
      <c r="BFO38" s="494">
        <f>BFO9+BFO11+BFO13+BFO17+BFO21+BFO24+BFO25</f>
        <v>186688.81140000004</v>
      </c>
      <c r="BFP38" s="489">
        <f>BFP9+BFP11+BFP13+BFP17+BFP21+BFP24+BFP25</f>
        <v>184927.11086416003</v>
      </c>
      <c r="BFQ38" s="489"/>
      <c r="BFR38" s="507">
        <f>BFQ38/BFO38</f>
        <v>0</v>
      </c>
      <c r="BFS38" s="494">
        <f>BFS9+BFS11+BFS13+BFS17+BFS21+BFS24+BFS25</f>
        <v>213358.6416</v>
      </c>
      <c r="BFT38" s="489">
        <f>BFT9+BFT11+BFT13+BFT17+BFT21+BFT24+BFT25</f>
        <v>211345.26955904</v>
      </c>
      <c r="BFU38" s="489"/>
      <c r="BFV38" s="507">
        <f>BFU38/BFS38</f>
        <v>0</v>
      </c>
      <c r="BFW38" s="494">
        <f>BFW9+BFW11+BFW13+BFW17+BFW21+BFW24+BFW25</f>
        <v>293368.13219999999</v>
      </c>
      <c r="BFX38" s="489">
        <f>BFX9+BFX11+BFX13+BFX17+BFX21+BFX24+BFX25</f>
        <v>290599.74564367998</v>
      </c>
      <c r="BFY38" s="491"/>
      <c r="BFZ38" s="507">
        <f>BFY38/BFW38</f>
        <v>0</v>
      </c>
      <c r="BGA38" s="494">
        <f>BGA9+BGA11+BGA13+BGA17+BGA21+BGA24+BGA25</f>
        <v>1333491.51</v>
      </c>
      <c r="BGB38" s="494">
        <f>BGB9+BGB11+BGB13+BGB17+BGB21+BGB24+BGB25</f>
        <v>1320907.934744</v>
      </c>
      <c r="BGC38" s="494">
        <f>BGC9+BGC11+BGC13+BGC17+BGC21+BGC24+BGC25</f>
        <v>0</v>
      </c>
      <c r="BGD38" s="513">
        <f>BGC38/BGA38</f>
        <v>0</v>
      </c>
    </row>
    <row r="39" spans="2:1666">
      <c r="B39" s="512" t="s">
        <v>44</v>
      </c>
      <c r="C39" s="494">
        <f>C12+C19+C20+C22+C23</f>
        <v>47645.633999999998</v>
      </c>
      <c r="D39" s="494">
        <f>D12+D19+D20+D22+D23</f>
        <v>35813.634552000003</v>
      </c>
      <c r="E39" s="490"/>
      <c r="F39" s="507">
        <f>E39/C39</f>
        <v>0</v>
      </c>
      <c r="G39" s="494">
        <f>G12+G19+G20+G22+G23</f>
        <v>43254.673200000005</v>
      </c>
      <c r="H39" s="489">
        <f>H12+H19+H20+H22+H23</f>
        <v>35813.634552000003</v>
      </c>
      <c r="I39" s="489"/>
      <c r="J39" s="507">
        <f>I39/G39</f>
        <v>0</v>
      </c>
      <c r="K39" s="494">
        <f>K12+K19+K20+K22+K23</f>
        <v>43254.673200000005</v>
      </c>
      <c r="L39" s="489">
        <f>L12+L19+L20+L22+L23</f>
        <v>35813.634552000003</v>
      </c>
      <c r="M39" s="489"/>
      <c r="N39" s="507">
        <f>M39/K39</f>
        <v>0</v>
      </c>
      <c r="O39" s="494">
        <f>O12+O19+O20+O22+O23</f>
        <v>43254.673200000005</v>
      </c>
      <c r="P39" s="489">
        <f>P12+P19+P20+P22+P23</f>
        <v>35813.634552000003</v>
      </c>
      <c r="Q39" s="489"/>
      <c r="R39" s="507">
        <f>Q39/O39</f>
        <v>0</v>
      </c>
      <c r="S39" s="494">
        <f>S12+S19+S20+S22+S23</f>
        <v>50463.785400000008</v>
      </c>
      <c r="T39" s="489">
        <f>T12+T19+T20+T22+T23</f>
        <v>41782.573644000004</v>
      </c>
      <c r="U39" s="489"/>
      <c r="V39" s="507">
        <f>U39/S39</f>
        <v>0</v>
      </c>
      <c r="W39" s="494">
        <f>W12+W19+W20+W22+W23</f>
        <v>57672.897599999997</v>
      </c>
      <c r="X39" s="489">
        <f>X12+X19+X20+X22+X23</f>
        <v>47751.512736000004</v>
      </c>
      <c r="Y39" s="489"/>
      <c r="Z39" s="507">
        <f>Y39/W39</f>
        <v>0</v>
      </c>
      <c r="AA39" s="494">
        <f>AA12+AA19+AA20+AA22+AA23</f>
        <v>79300.234200000006</v>
      </c>
      <c r="AB39" s="489">
        <f>AB12+AB19+AB20+AB22+AB23</f>
        <v>65658.330011999991</v>
      </c>
      <c r="AC39" s="491"/>
      <c r="AD39" s="507">
        <f>AC39/AA39</f>
        <v>0</v>
      </c>
      <c r="AE39" s="494">
        <f>AE12+AE19+AE20+AE22+AE23</f>
        <v>364846.57079999999</v>
      </c>
      <c r="AF39" s="494">
        <f>AF12+AF19+AF20+AF22+AF23</f>
        <v>298446.9546</v>
      </c>
      <c r="AG39" s="494">
        <f>AG12+AG19+AG20+AG22+AG23</f>
        <v>0</v>
      </c>
      <c r="AH39" s="513">
        <f>AG39/AE39</f>
        <v>0</v>
      </c>
      <c r="IY39" s="494">
        <f>IY12+IY19+IY20+IY22+IY23</f>
        <v>60652.574400000005</v>
      </c>
      <c r="IZ39" s="494">
        <f>IZ12+IZ19+IZ20+IZ22+IZ23</f>
        <v>46774.204212000004</v>
      </c>
      <c r="JA39" s="490"/>
      <c r="JB39" s="507">
        <f>JA39/IY39</f>
        <v>0</v>
      </c>
      <c r="JC39" s="494">
        <f>JC12+JC19+JC20+JC22+JC23</f>
        <v>60652.574400000005</v>
      </c>
      <c r="JD39" s="489">
        <f>JD12+JD19+JD20+JD22+JD23</f>
        <v>46774.204212000004</v>
      </c>
      <c r="JE39" s="489"/>
      <c r="JF39" s="507">
        <f>JE39/JC39</f>
        <v>0</v>
      </c>
      <c r="JG39" s="494">
        <f>JG12+JG19+JG20+JG22+JG23</f>
        <v>60652.574400000005</v>
      </c>
      <c r="JH39" s="489">
        <f>JH12+JH19+JH20+JH22+JH23</f>
        <v>46774.204212000004</v>
      </c>
      <c r="JI39" s="489"/>
      <c r="JJ39" s="507">
        <f>JI39/JG39</f>
        <v>0</v>
      </c>
      <c r="JK39" s="494">
        <f>JK12+JK19+JK20+JK22+JK23</f>
        <v>60652.574400000005</v>
      </c>
      <c r="JL39" s="489">
        <f>JL12+JL19+JL20+JL22+JL23</f>
        <v>46774.204212000004</v>
      </c>
      <c r="JM39" s="489"/>
      <c r="JN39" s="507">
        <f>JM39/JK39</f>
        <v>0</v>
      </c>
      <c r="JO39" s="494">
        <f>JO12+JO19+JO20+JO22+JO23</f>
        <v>70761.336800000005</v>
      </c>
      <c r="JP39" s="489">
        <f>JP12+JP19+JP20+JP22+JP23</f>
        <v>54569.904914000013</v>
      </c>
      <c r="JQ39" s="489"/>
      <c r="JR39" s="507">
        <f>JQ39/JO39</f>
        <v>0</v>
      </c>
      <c r="JS39" s="494">
        <f>JS12+JS19+JS20+JS22+JS23</f>
        <v>80870.099200000011</v>
      </c>
      <c r="JT39" s="489">
        <f>JT12+JT19+JT20+JT22+JT23</f>
        <v>62365.605616000008</v>
      </c>
      <c r="JU39" s="489"/>
      <c r="JV39" s="507">
        <f>JU39/JS39</f>
        <v>0</v>
      </c>
      <c r="JW39" s="494">
        <f>JW12+JW19+JW20+JW22+JW23</f>
        <v>111196.38639999999</v>
      </c>
      <c r="JX39" s="489">
        <f>JX12+JX19+JX20+JX22+JX23</f>
        <v>85752.707722000006</v>
      </c>
      <c r="JY39" s="491"/>
      <c r="JZ39" s="507">
        <f>JY39/JW39</f>
        <v>0</v>
      </c>
      <c r="KA39" s="494">
        <f>KA12+KA19+KA20+KA22+KA23</f>
        <v>505438.12</v>
      </c>
      <c r="KB39" s="494">
        <f>KB12+KB19+KB20+KB22+KB23</f>
        <v>389785.03509999998</v>
      </c>
      <c r="KC39" s="494">
        <f>KC12+KC19+KC20+KC22+KC23</f>
        <v>0</v>
      </c>
      <c r="KD39" s="513">
        <f>KC39/KA39</f>
        <v>0</v>
      </c>
      <c r="YY39" s="490">
        <f>YY12+YY19+YY20+YY22+YY23</f>
        <v>71392.359599999996</v>
      </c>
      <c r="YZ39" s="494">
        <f>YZ12+YZ19+YZ20+YZ22+YZ23</f>
        <v>55937.596211999997</v>
      </c>
      <c r="ZA39" s="490"/>
      <c r="ZB39" s="507">
        <f>ZA39/YY39</f>
        <v>0</v>
      </c>
      <c r="ZC39" s="494">
        <f>ZC12+ZC19+ZC20+ZC22+ZC23</f>
        <v>71392.359599999996</v>
      </c>
      <c r="ZD39" s="489">
        <f>ZD12+ZD19+ZD20+ZD22+ZD23</f>
        <v>55937.596211999997</v>
      </c>
      <c r="ZE39" s="489"/>
      <c r="ZF39" s="507">
        <f>ZE39/ZC39</f>
        <v>0</v>
      </c>
      <c r="ZG39" s="494">
        <f>ZG12+ZG19+ZG20+ZG22+ZG23</f>
        <v>71392.359599999996</v>
      </c>
      <c r="ZH39" s="489">
        <f>ZH12+ZH19+ZH20+ZH22+ZH23</f>
        <v>55937.596211999997</v>
      </c>
      <c r="ZI39" s="489"/>
      <c r="ZJ39" s="507">
        <f>ZI39/ZG39</f>
        <v>0</v>
      </c>
      <c r="ZK39" s="494">
        <f>ZK12+ZK19+ZK20+ZK22+ZK23</f>
        <v>71392.359599999996</v>
      </c>
      <c r="ZL39" s="489">
        <f>ZL12+ZL19+ZL20+ZL22+ZL23</f>
        <v>55937.596211999997</v>
      </c>
      <c r="ZM39" s="489"/>
      <c r="ZN39" s="507">
        <f>ZM39/ZK39</f>
        <v>0</v>
      </c>
      <c r="ZO39" s="494">
        <f>ZO12+ZO19+ZO20+ZO22+ZO23</f>
        <v>83291.08620000002</v>
      </c>
      <c r="ZP39" s="489">
        <f>ZP12+ZP19+ZP20+ZP22+ZP23</f>
        <v>65260.52891400001</v>
      </c>
      <c r="ZQ39" s="489"/>
      <c r="ZR39" s="507">
        <f>ZQ39/ZO39</f>
        <v>0</v>
      </c>
      <c r="ZS39" s="494">
        <f>ZS12+ZS19+ZS20+ZS22+ZS23</f>
        <v>95189.8128</v>
      </c>
      <c r="ZT39" s="489">
        <f>ZT12+ZT19+ZT20+ZT22+ZT23</f>
        <v>74583.461616000001</v>
      </c>
      <c r="ZU39" s="489"/>
      <c r="ZV39" s="507">
        <f>ZU39/ZS39</f>
        <v>0</v>
      </c>
      <c r="ZW39" s="494">
        <f>ZW12+ZW19+ZW20+ZW22+ZW23</f>
        <v>130885.9926</v>
      </c>
      <c r="ZX39" s="489">
        <f>ZX12+ZX19+ZX20+ZX22+ZX23</f>
        <v>102552.259722</v>
      </c>
      <c r="ZY39" s="491"/>
      <c r="ZZ39" s="507">
        <f>ZY39/ZW39</f>
        <v>0</v>
      </c>
      <c r="AAA39" s="494">
        <f>AAA12+AAA19+AAA20+AAA22+AAA23</f>
        <v>594936.32999999996</v>
      </c>
      <c r="AAB39" s="494">
        <f>AAB12+AAB19+AAB20+AAB22+AAB23</f>
        <v>466146.63510000007</v>
      </c>
      <c r="AAC39" s="494">
        <f>AAC12+AAC19+AAC20+AAC22+AAC23</f>
        <v>0</v>
      </c>
      <c r="AAD39" s="513">
        <f>AAC39/AAA39</f>
        <v>0</v>
      </c>
      <c r="AOY39" s="494">
        <f>AOY12+AOY19+AOY20+AOY22+AOY23</f>
        <v>62704.68</v>
      </c>
      <c r="AOZ39" s="494">
        <f>AOZ12+AOZ19+AOZ20+AOZ22+AOZ23</f>
        <v>50575.733999999997</v>
      </c>
      <c r="APA39" s="490"/>
      <c r="APB39" s="507">
        <f>APA39/AOY39</f>
        <v>0</v>
      </c>
      <c r="APC39" s="494">
        <f>APC12+APC19+APC20+APC22+APC23</f>
        <v>62704.68</v>
      </c>
      <c r="APD39" s="489">
        <f>APD12+APD19+APD20+APD22+APD23</f>
        <v>50575.733999999997</v>
      </c>
      <c r="APE39" s="489"/>
      <c r="APF39" s="507">
        <f>APE39/APC39</f>
        <v>0</v>
      </c>
      <c r="APG39" s="494">
        <f>APG12+APG19+APG20+APG22+APG23</f>
        <v>62704.68</v>
      </c>
      <c r="APH39" s="489">
        <f>APH12+APH19+APH20+APH22+APH23</f>
        <v>50575.733999999997</v>
      </c>
      <c r="API39" s="489"/>
      <c r="APJ39" s="507">
        <f>API39/APG39</f>
        <v>0</v>
      </c>
      <c r="APK39" s="494">
        <f>APK12+APK19+APK20+APK22+APK23</f>
        <v>62704.68</v>
      </c>
      <c r="APL39" s="489">
        <f>APL12+APL19+APL20+APL22+APL23</f>
        <v>50575.733999999997</v>
      </c>
      <c r="APM39" s="489"/>
      <c r="APN39" s="507">
        <f>APM39/APK39</f>
        <v>0</v>
      </c>
      <c r="APO39" s="494">
        <f>APO12+APO19+APO20+APO22+APO23</f>
        <v>73155.460000000021</v>
      </c>
      <c r="APP39" s="489">
        <f>APP12+APP19+APP20+APP22+APP23</f>
        <v>59005.023000000008</v>
      </c>
      <c r="APQ39" s="489"/>
      <c r="APR39" s="507">
        <f>APQ39/APO39</f>
        <v>0</v>
      </c>
      <c r="APS39" s="494">
        <f>APS12+APS19+APS20+APS22+APS23</f>
        <v>83606.239999999991</v>
      </c>
      <c r="APT39" s="489">
        <f>APT12+APT19+APT20+APT22+APT23</f>
        <v>67434.312000000005</v>
      </c>
      <c r="APU39" s="489"/>
      <c r="APV39" s="507">
        <f>APU39/APS39</f>
        <v>0</v>
      </c>
      <c r="APW39" s="494">
        <f>APW12+APW19+APW20+APW22+APW23</f>
        <v>114958.58</v>
      </c>
      <c r="APX39" s="489">
        <f>APX12+APX19+APX20+APX22+APX23</f>
        <v>92722.179000000004</v>
      </c>
      <c r="APY39" s="491"/>
      <c r="APZ39" s="507">
        <f>APY39/APW39</f>
        <v>0</v>
      </c>
      <c r="AQA39" s="494">
        <f>AQA12+AQA19+AQA20+AQA22+AQA23</f>
        <v>522539</v>
      </c>
      <c r="AQB39" s="494">
        <f>AQB12+AQB19+AQB20+AQB22+AQB23</f>
        <v>421464.45000000007</v>
      </c>
      <c r="AQC39" s="494">
        <f>AQC12+AQC19+AQC20+AQC22+AQC23</f>
        <v>0</v>
      </c>
      <c r="AQD39" s="513">
        <f>AQC39/AQA39</f>
        <v>0</v>
      </c>
      <c r="BEY39" s="494">
        <f>BEY12+BEY19+BEY20+BEY22+BEY23</f>
        <v>137465.658</v>
      </c>
      <c r="BEZ39" s="494">
        <f>BEZ12+BEZ19+BEZ20+BEZ22+BEZ23</f>
        <v>104269.49780399998</v>
      </c>
      <c r="BFA39" s="490"/>
      <c r="BFB39" s="507">
        <f>BFA39/BEY39</f>
        <v>0</v>
      </c>
      <c r="BFC39" s="494">
        <f>BFC12+BFC19+BFC20+BFC22+BFC23</f>
        <v>137465.658</v>
      </c>
      <c r="BFD39" s="489">
        <f>BFD12+BFD19+BFD20+BFD22+BFD23</f>
        <v>104269.49780399998</v>
      </c>
      <c r="BFE39" s="489"/>
      <c r="BFF39" s="507">
        <f>BFE39/BFC39</f>
        <v>0</v>
      </c>
      <c r="BFG39" s="494">
        <f>BFG12+BFG19+BFG20+BFG22+BFG23</f>
        <v>137465.658</v>
      </c>
      <c r="BFH39" s="489">
        <f>BFH12+BFH19+BFH20+BFH22+BFH23</f>
        <v>104269.49780399998</v>
      </c>
      <c r="BFI39" s="489"/>
      <c r="BFJ39" s="507">
        <f>BFI39/BFG39</f>
        <v>0</v>
      </c>
      <c r="BFK39" s="494">
        <f>BFK12+BFK19+BFK20+BFK22+BFK23</f>
        <v>137465.658</v>
      </c>
      <c r="BFL39" s="489">
        <f>BFL12+BFL19+BFL20+BFL22+BFL23</f>
        <v>104269.49780399998</v>
      </c>
      <c r="BFM39" s="489"/>
      <c r="BFN39" s="507">
        <f>BFM39/BFK39</f>
        <v>0</v>
      </c>
      <c r="BFO39" s="494">
        <f>BFO12+BFO19+BFO20+BFO22+BFO23</f>
        <v>160376.60100000002</v>
      </c>
      <c r="BFP39" s="489">
        <f>BFP12+BFP19+BFP20+BFP22+BFP23</f>
        <v>121647.74743800001</v>
      </c>
      <c r="BFQ39" s="489"/>
      <c r="BFR39" s="507">
        <f>BFQ39/BFO39</f>
        <v>0</v>
      </c>
      <c r="BFS39" s="494">
        <f>BFS12+BFS19+BFS20+BFS22+BFS23</f>
        <v>183287.54399999999</v>
      </c>
      <c r="BFT39" s="489">
        <f>BFT12+BFT19+BFT20+BFT22+BFT23</f>
        <v>139025.997072</v>
      </c>
      <c r="BFU39" s="489"/>
      <c r="BFV39" s="507">
        <f>BFU39/BFS39</f>
        <v>0</v>
      </c>
      <c r="BFW39" s="494">
        <f>BFW12+BFW19+BFW20+BFW22+BFW23</f>
        <v>252020.37299999999</v>
      </c>
      <c r="BFX39" s="489">
        <f>BFX12+BFX19+BFX20+BFX22+BFX23</f>
        <v>191160.74597400002</v>
      </c>
      <c r="BFY39" s="491"/>
      <c r="BFZ39" s="507">
        <f>BFY39/BFW39</f>
        <v>0</v>
      </c>
      <c r="BGA39" s="494">
        <f>BGA12+BGA19+BGA20+BGA22+BGA23</f>
        <v>1145547.1499999999</v>
      </c>
      <c r="BGB39" s="494">
        <f>BGB12+BGB19+BGB20+BGB22+BGB23</f>
        <v>868912.48169999989</v>
      </c>
      <c r="BGC39" s="494">
        <f>BGC12+BGC19+BGC20+BGC22+BGC23</f>
        <v>0</v>
      </c>
      <c r="BGD39" s="513">
        <f>BGC39/BGA39</f>
        <v>0</v>
      </c>
    </row>
    <row r="40" spans="2:1666" ht="15.75" thickBot="1">
      <c r="B40" s="514" t="s">
        <v>301</v>
      </c>
      <c r="C40" s="500">
        <f>C37+C38+C39</f>
        <v>181053.40919999999</v>
      </c>
      <c r="D40" s="500">
        <f>D37+D38+D39</f>
        <v>134635.29239399999</v>
      </c>
      <c r="E40" s="498"/>
      <c r="F40" s="515">
        <f>E40/C40</f>
        <v>0</v>
      </c>
      <c r="G40" s="500">
        <f>G37+G38+G39</f>
        <v>153953.9424</v>
      </c>
      <c r="H40" s="497">
        <f>H37+H38+H39</f>
        <v>134635.29239399999</v>
      </c>
      <c r="I40" s="497"/>
      <c r="J40" s="515">
        <f>I40/G40</f>
        <v>0</v>
      </c>
      <c r="K40" s="500">
        <f>K37+K38+K39</f>
        <v>153953.9424</v>
      </c>
      <c r="L40" s="497">
        <f>L37+L38+L39</f>
        <v>134635.29239399999</v>
      </c>
      <c r="M40" s="497"/>
      <c r="N40" s="515">
        <f>M40/K40</f>
        <v>0</v>
      </c>
      <c r="O40" s="500">
        <f>O37+O38+O39</f>
        <v>153953.9424</v>
      </c>
      <c r="P40" s="497">
        <f>P37+P38+P39</f>
        <v>134635.29239399999</v>
      </c>
      <c r="Q40" s="497"/>
      <c r="R40" s="515">
        <f>Q40/O40</f>
        <v>0</v>
      </c>
      <c r="S40" s="500">
        <f>S37+S38+S39</f>
        <v>179612.93280000001</v>
      </c>
      <c r="T40" s="497">
        <f>T37+T38+T39</f>
        <v>157074.50779300003</v>
      </c>
      <c r="U40" s="497"/>
      <c r="V40" s="515">
        <f>U40/S40</f>
        <v>0</v>
      </c>
      <c r="W40" s="500">
        <f>W37+W38+W39</f>
        <v>205271.92319999999</v>
      </c>
      <c r="X40" s="497">
        <f>X37+X38+X39</f>
        <v>179513.723192</v>
      </c>
      <c r="Y40" s="497"/>
      <c r="Z40" s="515">
        <f>Y40/W40</f>
        <v>0</v>
      </c>
      <c r="AA40" s="500">
        <f>AA37+AA38+AA39</f>
        <v>282248.89439999999</v>
      </c>
      <c r="AB40" s="497">
        <f>AB37+AB38+AB39</f>
        <v>246831.369389</v>
      </c>
      <c r="AC40" s="499"/>
      <c r="AD40" s="515">
        <f>AC40/AA40</f>
        <v>0</v>
      </c>
      <c r="AE40" s="500">
        <f>AE37+AE38+AE39</f>
        <v>1310048.9868000001</v>
      </c>
      <c r="AF40" s="500">
        <f>AF37+AF38+AF39</f>
        <v>1121960.7699499999</v>
      </c>
      <c r="AG40" s="500">
        <f>AG37+AG38+AG39</f>
        <v>0</v>
      </c>
      <c r="AH40" s="516">
        <f>AG40/AE40</f>
        <v>0</v>
      </c>
      <c r="IY40" s="500">
        <f>IY37+IY38+IY39</f>
        <v>179770.18919999999</v>
      </c>
      <c r="IZ40" s="500">
        <f>IZ37+IZ38+IZ39</f>
        <v>151799.52146064001</v>
      </c>
      <c r="JA40" s="498"/>
      <c r="JB40" s="515">
        <f>JA40/IY40</f>
        <v>0</v>
      </c>
      <c r="JC40" s="500">
        <f>JC37+JC38+JC39</f>
        <v>179770.18919999999</v>
      </c>
      <c r="JD40" s="497">
        <f>JD37+JD38+JD39</f>
        <v>151799.52146064001</v>
      </c>
      <c r="JE40" s="497"/>
      <c r="JF40" s="515">
        <f>JE40/JC40</f>
        <v>0</v>
      </c>
      <c r="JG40" s="500">
        <f>JG37+JG38+JG39</f>
        <v>179770.18919999999</v>
      </c>
      <c r="JH40" s="497">
        <f>JH37+JH38+JH39</f>
        <v>151799.52146064001</v>
      </c>
      <c r="JI40" s="497"/>
      <c r="JJ40" s="515">
        <f>JI40/JG40</f>
        <v>0</v>
      </c>
      <c r="JK40" s="500">
        <f>JK37+JK38+JK39</f>
        <v>179770.18919999999</v>
      </c>
      <c r="JL40" s="497">
        <f>JL37+JL38+JL39</f>
        <v>151799.52146064001</v>
      </c>
      <c r="JM40" s="497"/>
      <c r="JN40" s="515">
        <f>JM40/JK40</f>
        <v>0</v>
      </c>
      <c r="JO40" s="500">
        <f>JO37+JO38+JO39</f>
        <v>209731.88740000001</v>
      </c>
      <c r="JP40" s="497">
        <f>JP37+JP38+JP39</f>
        <v>177099.44170408003</v>
      </c>
      <c r="JQ40" s="497"/>
      <c r="JR40" s="515">
        <f>JQ40/JO40</f>
        <v>0</v>
      </c>
      <c r="JS40" s="500">
        <f>JS37+JS38+JS39</f>
        <v>239693.58559999999</v>
      </c>
      <c r="JT40" s="497">
        <f>JT37+JT38+JT39</f>
        <v>202399.36194752002</v>
      </c>
      <c r="JU40" s="497"/>
      <c r="JV40" s="515">
        <f>JU40/JS40</f>
        <v>0</v>
      </c>
      <c r="JW40" s="500">
        <f>JW37+JW38+JW39</f>
        <v>329578.6802</v>
      </c>
      <c r="JX40" s="497">
        <f>JX37+JX38+JX39</f>
        <v>278299.12267784</v>
      </c>
      <c r="JY40" s="499"/>
      <c r="JZ40" s="515">
        <f>JY40/JW40</f>
        <v>0</v>
      </c>
      <c r="KA40" s="500">
        <f>KA37+KA38+KA39</f>
        <v>1498084.9099999997</v>
      </c>
      <c r="KB40" s="500">
        <f>KB37+KB38+KB39</f>
        <v>1264996.012172</v>
      </c>
      <c r="KC40" s="500">
        <f>KC37+KC38+KC39</f>
        <v>0</v>
      </c>
      <c r="KD40" s="516">
        <f>KC40/KA40</f>
        <v>0</v>
      </c>
      <c r="YY40" s="498">
        <f>YY37+YY38+YY39</f>
        <v>216252.70559999999</v>
      </c>
      <c r="YZ40" s="500">
        <f>YZ37+YZ38+YZ39</f>
        <v>188792.71916159999</v>
      </c>
      <c r="ZA40" s="498"/>
      <c r="ZB40" s="515">
        <f>ZA40/YY40</f>
        <v>0</v>
      </c>
      <c r="ZC40" s="500">
        <f>ZC37+ZC38+ZC39</f>
        <v>216252.70559999999</v>
      </c>
      <c r="ZD40" s="497">
        <f>ZD37+ZD38+ZD39</f>
        <v>188792.71916159999</v>
      </c>
      <c r="ZE40" s="497"/>
      <c r="ZF40" s="515">
        <f>ZE40/ZC40</f>
        <v>0</v>
      </c>
      <c r="ZG40" s="500">
        <f>ZG37+ZG38+ZG39</f>
        <v>216252.70559999999</v>
      </c>
      <c r="ZH40" s="497">
        <f>ZH37+ZH38+ZH39</f>
        <v>188792.71916159999</v>
      </c>
      <c r="ZI40" s="497"/>
      <c r="ZJ40" s="515">
        <f>ZI40/ZG40</f>
        <v>0</v>
      </c>
      <c r="ZK40" s="500">
        <f>ZK37+ZK38+ZK39</f>
        <v>216252.70559999999</v>
      </c>
      <c r="ZL40" s="497">
        <f>ZL37+ZL38+ZL39</f>
        <v>188792.71916159999</v>
      </c>
      <c r="ZM40" s="497"/>
      <c r="ZN40" s="515">
        <f>ZM40/ZK40</f>
        <v>0</v>
      </c>
      <c r="ZO40" s="500">
        <f>ZO37+ZO38+ZO39</f>
        <v>252294.82320000004</v>
      </c>
      <c r="ZP40" s="497">
        <f>ZP37+ZP38+ZP39</f>
        <v>220258.17235520005</v>
      </c>
      <c r="ZQ40" s="497"/>
      <c r="ZR40" s="515">
        <f>ZQ40/ZO40</f>
        <v>0</v>
      </c>
      <c r="ZS40" s="500">
        <f>ZS37+ZS38+ZS39</f>
        <v>288336.94079999998</v>
      </c>
      <c r="ZT40" s="497">
        <f>ZT37+ZT38+ZT39</f>
        <v>251723.62554879999</v>
      </c>
      <c r="ZU40" s="497"/>
      <c r="ZV40" s="515">
        <f>ZU40/ZS40</f>
        <v>0</v>
      </c>
      <c r="ZW40" s="500">
        <f>ZW37+ZW38+ZW39</f>
        <v>396463.29359999998</v>
      </c>
      <c r="ZX40" s="497">
        <f>ZX37+ZX38+ZX39</f>
        <v>346119.98512959998</v>
      </c>
      <c r="ZY40" s="499"/>
      <c r="ZZ40" s="515">
        <f>ZY40/ZW40</f>
        <v>0</v>
      </c>
      <c r="AAA40" s="500">
        <f>AAA37+AAA38+AAA39</f>
        <v>1802105.88</v>
      </c>
      <c r="AAB40" s="500">
        <f>AAB37+AAB38+AAB39</f>
        <v>1573272.65968</v>
      </c>
      <c r="AAC40" s="500">
        <f>AAC37+AAC38+AAC39</f>
        <v>0</v>
      </c>
      <c r="AAD40" s="516">
        <f>AAC40/AAA40</f>
        <v>0</v>
      </c>
      <c r="AOY40" s="500">
        <f>AOY37+AOY38+AOY39</f>
        <v>224934.55680000002</v>
      </c>
      <c r="AOZ40" s="500">
        <f>AOZ37+AOZ38+AOZ39</f>
        <v>177651.39455999999</v>
      </c>
      <c r="APA40" s="498"/>
      <c r="APB40" s="515">
        <f>APA40/AOY40</f>
        <v>0</v>
      </c>
      <c r="APC40" s="500">
        <f>APC37+APC38+APC39</f>
        <v>224934.55680000002</v>
      </c>
      <c r="APD40" s="497">
        <f>APD37+APD38+APD39</f>
        <v>177651.39455999999</v>
      </c>
      <c r="APE40" s="497"/>
      <c r="APF40" s="515">
        <f>APE40/APC40</f>
        <v>0</v>
      </c>
      <c r="APG40" s="500">
        <f>APG37+APG38+APG39</f>
        <v>224934.55680000002</v>
      </c>
      <c r="APH40" s="497">
        <f>APH37+APH38+APH39</f>
        <v>177651.39455999999</v>
      </c>
      <c r="API40" s="497"/>
      <c r="APJ40" s="515">
        <f>API40/APG40</f>
        <v>0</v>
      </c>
      <c r="APK40" s="500">
        <f>APK37+APK38+APK39</f>
        <v>224934.55680000002</v>
      </c>
      <c r="APL40" s="497">
        <f>APL37+APL38+APL39</f>
        <v>177651.39455999999</v>
      </c>
      <c r="APM40" s="497"/>
      <c r="APN40" s="515">
        <f>APM40/APK40</f>
        <v>0</v>
      </c>
      <c r="APO40" s="500">
        <f>APO37+APO38+APO39</f>
        <v>262423.6496</v>
      </c>
      <c r="APP40" s="497">
        <f>APP37+APP38+APP39</f>
        <v>207259.96032000004</v>
      </c>
      <c r="APQ40" s="497"/>
      <c r="APR40" s="515">
        <f>APQ40/APO40</f>
        <v>0</v>
      </c>
      <c r="APS40" s="500">
        <f>APS37+APS38+APS39</f>
        <v>299912.74239999999</v>
      </c>
      <c r="APT40" s="497">
        <f>APT37+APT38+APT39</f>
        <v>236868.52608000001</v>
      </c>
      <c r="APU40" s="497"/>
      <c r="APV40" s="515">
        <f>APU40/APS40</f>
        <v>0</v>
      </c>
      <c r="APW40" s="500">
        <f>APW37+APW38+APW39</f>
        <v>412380.0208</v>
      </c>
      <c r="APX40" s="497">
        <f>APX37+APX38+APX39</f>
        <v>325694.22336</v>
      </c>
      <c r="APY40" s="499"/>
      <c r="APZ40" s="515">
        <f>APY40/APW40</f>
        <v>0</v>
      </c>
      <c r="AQA40" s="500">
        <f>AQA37+AQA38+AQA39</f>
        <v>1874454.6400000001</v>
      </c>
      <c r="AQB40" s="500">
        <f>AQB37+AQB38+AQB39</f>
        <v>1480428.2880000002</v>
      </c>
      <c r="AQC40" s="500">
        <f>AQC37+AQC38+AQC39</f>
        <v>0</v>
      </c>
      <c r="AQD40" s="516">
        <f>AQC40/AQA40</f>
        <v>0</v>
      </c>
      <c r="BEY40" s="500">
        <f>BEY37+BEY38+BEY39</f>
        <v>464420.60879999999</v>
      </c>
      <c r="BEZ40" s="500">
        <f>BEZ37+BEZ38+BEZ39</f>
        <v>396229.54318127997</v>
      </c>
      <c r="BFA40" s="498"/>
      <c r="BFB40" s="515">
        <f>BFA40/BEY40</f>
        <v>0</v>
      </c>
      <c r="BFC40" s="500">
        <f>BFC37+BFC38+BFC39</f>
        <v>464420.60879999999</v>
      </c>
      <c r="BFD40" s="497">
        <f>BFD37+BFD38+BFD39</f>
        <v>396229.54318127997</v>
      </c>
      <c r="BFE40" s="497"/>
      <c r="BFF40" s="515">
        <f>BFE40/BFC40</f>
        <v>0</v>
      </c>
      <c r="BFG40" s="500">
        <f>BFG37+BFG38+BFG39</f>
        <v>464420.60879999999</v>
      </c>
      <c r="BFH40" s="497">
        <f>BFH37+BFH38+BFH39</f>
        <v>396229.54318127997</v>
      </c>
      <c r="BFI40" s="497"/>
      <c r="BFJ40" s="515">
        <f>BFI40/BFG40</f>
        <v>0</v>
      </c>
      <c r="BFK40" s="500">
        <f>BFK37+BFK38+BFK39</f>
        <v>464420.60879999999</v>
      </c>
      <c r="BFL40" s="497">
        <f>BFL37+BFL38+BFL39</f>
        <v>396229.54318127997</v>
      </c>
      <c r="BFM40" s="497"/>
      <c r="BFN40" s="515">
        <f>BFM40/BFK40</f>
        <v>0</v>
      </c>
      <c r="BFO40" s="500">
        <f>BFO37+BFO38+BFO39</f>
        <v>541824.04360000009</v>
      </c>
      <c r="BFP40" s="497">
        <f>BFP37+BFP38+BFP39</f>
        <v>462267.80037816003</v>
      </c>
      <c r="BFQ40" s="497"/>
      <c r="BFR40" s="515">
        <f>BFQ40/BFO40</f>
        <v>0</v>
      </c>
      <c r="BFS40" s="500">
        <f>BFS37+BFS38+BFS39</f>
        <v>619227.47840000002</v>
      </c>
      <c r="BFT40" s="497">
        <f>BFT37+BFT38+BFT39</f>
        <v>528306.05757504003</v>
      </c>
      <c r="BFU40" s="497"/>
      <c r="BFV40" s="515">
        <f>BFU40/BFS40</f>
        <v>0</v>
      </c>
      <c r="BFW40" s="500">
        <f>BFW37+BFW38+BFW39</f>
        <v>851437.78280000004</v>
      </c>
      <c r="BFX40" s="497">
        <f>BFX37+BFX38+BFX39</f>
        <v>726420.8291656801</v>
      </c>
      <c r="BFY40" s="499"/>
      <c r="BFZ40" s="515">
        <f>BFY40/BFW40</f>
        <v>0</v>
      </c>
      <c r="BGA40" s="500">
        <f>BGA37+BGA38+BGA39</f>
        <v>3870171.7399999998</v>
      </c>
      <c r="BGB40" s="500">
        <f>BGB37+BGB38+BGB39</f>
        <v>3301912.8598439996</v>
      </c>
      <c r="BGC40" s="500">
        <f>BGC37+BGC38+BGC39</f>
        <v>0</v>
      </c>
      <c r="BGD40" s="516">
        <f>BGC40/BGA40</f>
        <v>0</v>
      </c>
    </row>
    <row r="41" spans="2:1666" ht="15.75" thickBot="1">
      <c r="B41" s="419"/>
      <c r="C41" s="703"/>
      <c r="D41" s="445"/>
      <c r="E41" s="445"/>
      <c r="F41" s="383"/>
      <c r="G41" s="703"/>
      <c r="H41" s="445"/>
      <c r="I41" s="445"/>
      <c r="J41" s="383"/>
      <c r="K41" s="703"/>
      <c r="L41" s="445"/>
      <c r="M41" s="445"/>
      <c r="N41" s="383"/>
      <c r="O41" s="703"/>
      <c r="P41" s="445"/>
      <c r="Q41" s="445"/>
      <c r="R41" s="383"/>
      <c r="S41" s="703"/>
      <c r="T41" s="445"/>
      <c r="U41" s="445"/>
      <c r="V41" s="383"/>
      <c r="W41" s="703"/>
      <c r="X41" s="445"/>
      <c r="Y41" s="445"/>
      <c r="Z41" s="383"/>
      <c r="AA41" s="703"/>
      <c r="AB41" s="445"/>
      <c r="AC41" s="445"/>
      <c r="AD41" s="383"/>
      <c r="AE41" s="703"/>
      <c r="AF41" s="703"/>
      <c r="AG41" s="703"/>
      <c r="AH41" s="383"/>
      <c r="IY41" s="703"/>
      <c r="IZ41" s="445"/>
      <c r="JA41" s="445"/>
      <c r="JB41" s="383"/>
      <c r="JC41" s="703"/>
      <c r="JD41" s="445"/>
      <c r="JE41" s="445"/>
      <c r="JF41" s="383"/>
      <c r="JG41" s="703"/>
      <c r="JH41" s="445"/>
      <c r="JI41" s="445"/>
      <c r="JJ41" s="383"/>
      <c r="JK41" s="703"/>
      <c r="JL41" s="445"/>
      <c r="JM41" s="445"/>
      <c r="JN41" s="383"/>
      <c r="JO41" s="703"/>
      <c r="JP41" s="445"/>
      <c r="JQ41" s="445"/>
      <c r="JR41" s="383"/>
      <c r="JS41" s="703"/>
      <c r="JT41" s="445"/>
      <c r="JU41" s="445"/>
      <c r="JV41" s="383"/>
      <c r="JW41" s="703"/>
      <c r="JX41" s="445"/>
      <c r="JY41" s="445"/>
      <c r="JZ41" s="383"/>
      <c r="KA41" s="703"/>
      <c r="KB41" s="703"/>
      <c r="KC41" s="703"/>
      <c r="KD41" s="383"/>
      <c r="YY41" s="703"/>
      <c r="YZ41" s="445"/>
      <c r="ZA41" s="445"/>
      <c r="ZB41" s="383"/>
      <c r="ZC41" s="703"/>
      <c r="ZD41" s="445"/>
      <c r="ZE41" s="445"/>
      <c r="ZF41" s="383"/>
      <c r="ZG41" s="703"/>
      <c r="ZH41" s="445"/>
      <c r="ZI41" s="445"/>
      <c r="ZJ41" s="383"/>
      <c r="ZK41" s="703"/>
      <c r="ZL41" s="445"/>
      <c r="ZM41" s="445"/>
      <c r="ZN41" s="383"/>
      <c r="ZO41" s="703"/>
      <c r="ZP41" s="445"/>
      <c r="ZQ41" s="445"/>
      <c r="ZR41" s="383"/>
      <c r="ZS41" s="703"/>
      <c r="ZT41" s="445"/>
      <c r="ZU41" s="445"/>
      <c r="ZV41" s="383"/>
      <c r="ZW41" s="703"/>
      <c r="ZX41" s="445"/>
      <c r="ZY41" s="445"/>
      <c r="ZZ41" s="383"/>
      <c r="AAA41" s="703"/>
      <c r="AAB41" s="703"/>
      <c r="AAC41" s="703"/>
      <c r="AAD41" s="383"/>
      <c r="AOY41" s="703"/>
      <c r="AOZ41" s="445"/>
      <c r="APA41" s="445"/>
      <c r="APB41" s="383"/>
      <c r="APC41" s="703"/>
      <c r="APD41" s="445"/>
      <c r="APE41" s="445"/>
      <c r="APF41" s="383"/>
      <c r="APG41" s="703"/>
      <c r="APH41" s="445"/>
      <c r="API41" s="445"/>
      <c r="APJ41" s="383"/>
      <c r="APK41" s="703"/>
      <c r="APL41" s="445"/>
      <c r="APM41" s="445"/>
      <c r="APN41" s="383"/>
      <c r="APO41" s="703"/>
      <c r="APP41" s="445"/>
      <c r="APQ41" s="445"/>
      <c r="APR41" s="383"/>
      <c r="APS41" s="703"/>
      <c r="APT41" s="445"/>
      <c r="APU41" s="445"/>
      <c r="APV41" s="383"/>
      <c r="APW41" s="703"/>
      <c r="APX41" s="445"/>
      <c r="APY41" s="445"/>
      <c r="APZ41" s="383"/>
      <c r="AQA41" s="703"/>
      <c r="AQB41" s="703"/>
      <c r="AQC41" s="703"/>
      <c r="AQD41" s="383"/>
      <c r="BEY41" s="703"/>
      <c r="BEZ41" s="445"/>
      <c r="BFA41" s="445"/>
      <c r="BFB41" s="383"/>
      <c r="BFC41" s="703"/>
      <c r="BFD41" s="445"/>
      <c r="BFE41" s="445"/>
      <c r="BFF41" s="383"/>
      <c r="BFG41" s="703"/>
      <c r="BFH41" s="445"/>
      <c r="BFI41" s="445"/>
      <c r="BFJ41" s="383"/>
      <c r="BFK41" s="703"/>
      <c r="BFL41" s="445"/>
      <c r="BFM41" s="445"/>
      <c r="BFN41" s="383"/>
      <c r="BFO41" s="703"/>
      <c r="BFP41" s="445"/>
      <c r="BFQ41" s="445"/>
      <c r="BFR41" s="383"/>
      <c r="BFS41" s="703"/>
      <c r="BFT41" s="445"/>
      <c r="BFU41" s="445"/>
      <c r="BFV41" s="383"/>
      <c r="BFW41" s="703"/>
      <c r="BFX41" s="445"/>
      <c r="BFY41" s="445"/>
      <c r="BFZ41" s="383"/>
      <c r="BGA41" s="703"/>
      <c r="BGB41" s="703"/>
      <c r="BGC41" s="703"/>
      <c r="BGD41" s="383"/>
    </row>
    <row r="42" spans="2:1666">
      <c r="B42" s="517" t="s">
        <v>42</v>
      </c>
      <c r="C42" s="492">
        <f>SUM(C26:C30)</f>
        <v>47645.633999999998</v>
      </c>
      <c r="D42" s="492">
        <f>SUM(D26:D30)</f>
        <v>73487.715119999993</v>
      </c>
      <c r="E42" s="495"/>
      <c r="F42" s="510">
        <f>E42/C42</f>
        <v>0</v>
      </c>
      <c r="G42" s="492">
        <f>SUM(G26:G30)</f>
        <v>77380.792799999996</v>
      </c>
      <c r="H42" s="493">
        <f>SUM(H26:H30)</f>
        <v>73487.715119999993</v>
      </c>
      <c r="I42" s="493"/>
      <c r="J42" s="510">
        <f>I42/G42</f>
        <v>0</v>
      </c>
      <c r="K42" s="492">
        <f>SUM(K26:K30)</f>
        <v>77380.792799999996</v>
      </c>
      <c r="L42" s="493">
        <f>SUM(L26:L30)</f>
        <v>73487.715119999993</v>
      </c>
      <c r="M42" s="493"/>
      <c r="N42" s="510">
        <f>M42/K42</f>
        <v>0</v>
      </c>
      <c r="O42" s="492">
        <f>SUM(O26:O30)</f>
        <v>77380.792799999996</v>
      </c>
      <c r="P42" s="493">
        <f>SUM(P26:P30)</f>
        <v>73487.715119999993</v>
      </c>
      <c r="Q42" s="493"/>
      <c r="R42" s="510">
        <f>Q42/O42</f>
        <v>0</v>
      </c>
      <c r="S42" s="492">
        <f>SUM(S26:S30)</f>
        <v>90277.591600000014</v>
      </c>
      <c r="T42" s="493">
        <f>SUM(T26:T30)</f>
        <v>85735.66764</v>
      </c>
      <c r="U42" s="493"/>
      <c r="V42" s="510">
        <f>U42/S42</f>
        <v>0</v>
      </c>
      <c r="W42" s="492">
        <f>SUM(W26:W30)</f>
        <v>103174.3904</v>
      </c>
      <c r="X42" s="493">
        <f>SUM(X26:X30)</f>
        <v>97983.620159999991</v>
      </c>
      <c r="Y42" s="493"/>
      <c r="Z42" s="510">
        <f>Y42/W42</f>
        <v>0</v>
      </c>
      <c r="AA42" s="492">
        <f>SUM(AA26:AA30)</f>
        <v>141864.7868</v>
      </c>
      <c r="AB42" s="493">
        <f>SUM(AB26:AB30)</f>
        <v>134727.47772</v>
      </c>
      <c r="AC42" s="496"/>
      <c r="AD42" s="510">
        <f>AC42/AA42</f>
        <v>0</v>
      </c>
      <c r="AE42" s="492">
        <f>SUM(AE26:AE30)</f>
        <v>615104.78120000008</v>
      </c>
      <c r="AF42" s="492">
        <f>SUM(AF26:AF30)</f>
        <v>612397.62599999993</v>
      </c>
      <c r="AG42" s="492">
        <f>SUM(AG26:AG30)</f>
        <v>0</v>
      </c>
      <c r="AH42" s="511">
        <f>AG42/AE42</f>
        <v>0</v>
      </c>
      <c r="IY42" s="492">
        <f>SUM(IY26:IY30)</f>
        <v>94659.196799999991</v>
      </c>
      <c r="IZ42" s="492">
        <f>SUM(IZ26:IZ30)</f>
        <v>82646.954784000001</v>
      </c>
      <c r="JA42" s="495"/>
      <c r="JB42" s="510">
        <f>JA42/IY42</f>
        <v>0</v>
      </c>
      <c r="JC42" s="492">
        <f>SUM(JC26:JC30)</f>
        <v>94659.196799999991</v>
      </c>
      <c r="JD42" s="493">
        <f>SUM(JD26:JD30)</f>
        <v>82646.954784000001</v>
      </c>
      <c r="JE42" s="493"/>
      <c r="JF42" s="510">
        <f>JE42/JC42</f>
        <v>0</v>
      </c>
      <c r="JG42" s="492">
        <f>SUM(JG26:JG30)</f>
        <v>94659.196799999991</v>
      </c>
      <c r="JH42" s="493">
        <f>SUM(JH26:JH30)</f>
        <v>82646.954784000001</v>
      </c>
      <c r="JI42" s="493"/>
      <c r="JJ42" s="510">
        <f>JI42/JG42</f>
        <v>0</v>
      </c>
      <c r="JK42" s="492">
        <f>SUM(JK26:JK30)</f>
        <v>94659.196799999991</v>
      </c>
      <c r="JL42" s="493">
        <f>SUM(JL26:JL30)</f>
        <v>82646.954784000001</v>
      </c>
      <c r="JM42" s="493"/>
      <c r="JN42" s="510">
        <f>JM42/JK42</f>
        <v>0</v>
      </c>
      <c r="JO42" s="492">
        <f>SUM(JO26:JO30)</f>
        <v>110435.72960000001</v>
      </c>
      <c r="JP42" s="493">
        <f>SUM(JP26:JP30)</f>
        <v>96421.447248000011</v>
      </c>
      <c r="JQ42" s="493"/>
      <c r="JR42" s="510">
        <f>JQ42/JO42</f>
        <v>0</v>
      </c>
      <c r="JS42" s="492">
        <f>SUM(JS26:JS30)</f>
        <v>126212.26240000001</v>
      </c>
      <c r="JT42" s="493">
        <f>SUM(JT26:JT30)</f>
        <v>110195.93971200001</v>
      </c>
      <c r="JU42" s="493"/>
      <c r="JV42" s="510">
        <f>JU42/JS42</f>
        <v>0</v>
      </c>
      <c r="JW42" s="492">
        <f>SUM(JW26:JW30)</f>
        <v>173541.86079999999</v>
      </c>
      <c r="JX42" s="493">
        <f>SUM(JX26:JX30)</f>
        <v>151519.41710400002</v>
      </c>
      <c r="JY42" s="496"/>
      <c r="JZ42" s="510">
        <f>JY42/JW42</f>
        <v>0</v>
      </c>
      <c r="KA42" s="492">
        <f>SUM(KA26:KA30)</f>
        <v>788826.64</v>
      </c>
      <c r="KB42" s="492">
        <f>SUM(KB26:KB30)</f>
        <v>688724.62320000003</v>
      </c>
      <c r="KC42" s="492">
        <f>SUM(KC26:KC30)</f>
        <v>0</v>
      </c>
      <c r="KD42" s="511">
        <f>KC42/KA42</f>
        <v>0</v>
      </c>
      <c r="YY42" s="495">
        <f>SUM(YY26:YY30)</f>
        <v>106103.28480000001</v>
      </c>
      <c r="YZ42" s="492">
        <f>SUM(YZ26:YZ30)</f>
        <v>101091.767844</v>
      </c>
      <c r="ZA42" s="495"/>
      <c r="ZB42" s="510">
        <f>ZA42/YY42</f>
        <v>0</v>
      </c>
      <c r="ZC42" s="492">
        <f>SUM(ZC26:ZC30)</f>
        <v>106103.28480000001</v>
      </c>
      <c r="ZD42" s="493">
        <f>SUM(ZD26:ZD30)</f>
        <v>101091.767844</v>
      </c>
      <c r="ZE42" s="493"/>
      <c r="ZF42" s="510">
        <f>ZE42/ZC42</f>
        <v>0</v>
      </c>
      <c r="ZG42" s="492">
        <f>SUM(ZG26:ZG30)</f>
        <v>106103.28480000001</v>
      </c>
      <c r="ZH42" s="493">
        <f>SUM(ZH26:ZH30)</f>
        <v>101091.767844</v>
      </c>
      <c r="ZI42" s="493"/>
      <c r="ZJ42" s="510">
        <f>ZI42/ZG42</f>
        <v>0</v>
      </c>
      <c r="ZK42" s="492">
        <f>SUM(ZK26:ZK30)</f>
        <v>106103.28480000001</v>
      </c>
      <c r="ZL42" s="493">
        <f>SUM(ZL26:ZL30)</f>
        <v>101091.767844</v>
      </c>
      <c r="ZM42" s="493"/>
      <c r="ZN42" s="510">
        <f>ZM42/ZK42</f>
        <v>0</v>
      </c>
      <c r="ZO42" s="492">
        <f>SUM(ZO26:ZO30)</f>
        <v>123787.16560000002</v>
      </c>
      <c r="ZP42" s="493">
        <f>SUM(ZP26:ZP30)</f>
        <v>117940.39581800002</v>
      </c>
      <c r="ZQ42" s="493"/>
      <c r="ZR42" s="510">
        <f>ZQ42/ZO42</f>
        <v>0</v>
      </c>
      <c r="ZS42" s="492">
        <f>SUM(ZS26:ZS30)</f>
        <v>141471.04640000002</v>
      </c>
      <c r="ZT42" s="493">
        <f>SUM(ZT26:ZT30)</f>
        <v>134789.02379199999</v>
      </c>
      <c r="ZU42" s="493"/>
      <c r="ZV42" s="510">
        <f>ZU42/ZS42</f>
        <v>0</v>
      </c>
      <c r="ZW42" s="492">
        <f>SUM(ZW26:ZW30)</f>
        <v>194522.6888</v>
      </c>
      <c r="ZX42" s="493">
        <f>SUM(ZX26:ZX30)</f>
        <v>185334.90771400003</v>
      </c>
      <c r="ZY42" s="496"/>
      <c r="ZZ42" s="510">
        <f>ZY42/ZW42</f>
        <v>0</v>
      </c>
      <c r="AAA42" s="492">
        <f>SUM(AAA26:AAA30)</f>
        <v>884194.04</v>
      </c>
      <c r="AAB42" s="492">
        <f>SUM(AAB26:AAB30)</f>
        <v>842431.39870000002</v>
      </c>
      <c r="AAC42" s="492">
        <f>SUM(AAC26:AAC30)</f>
        <v>0</v>
      </c>
      <c r="AAD42" s="511">
        <f>AAC42/AAA42</f>
        <v>0</v>
      </c>
      <c r="AOY42" s="492">
        <f>SUM(AOY26:AOY30)</f>
        <v>100133.268</v>
      </c>
      <c r="AOZ42" s="492">
        <f>SUM(AOZ26:AOZ30)</f>
        <v>108572.8878</v>
      </c>
      <c r="APA42" s="495"/>
      <c r="APB42" s="510">
        <f>APA42/AOY42</f>
        <v>0</v>
      </c>
      <c r="APC42" s="492">
        <f>SUM(APC26:APC30)</f>
        <v>100133.268</v>
      </c>
      <c r="APD42" s="493">
        <f>SUM(APD26:APD30)</f>
        <v>108572.8878</v>
      </c>
      <c r="APE42" s="493"/>
      <c r="APF42" s="510">
        <f>APE42/APC42</f>
        <v>0</v>
      </c>
      <c r="APG42" s="492">
        <f>SUM(APG26:APG30)</f>
        <v>100133.268</v>
      </c>
      <c r="APH42" s="493">
        <f>SUM(APH26:APH30)</f>
        <v>108572.8878</v>
      </c>
      <c r="API42" s="493"/>
      <c r="APJ42" s="510">
        <f>API42/APG42</f>
        <v>0</v>
      </c>
      <c r="APK42" s="492">
        <f>SUM(APK26:APK30)</f>
        <v>100133.268</v>
      </c>
      <c r="APL42" s="493">
        <f>SUM(APL26:APL30)</f>
        <v>108572.8878</v>
      </c>
      <c r="APM42" s="493"/>
      <c r="APN42" s="510">
        <f>APM42/APK42</f>
        <v>0</v>
      </c>
      <c r="APO42" s="492">
        <f>SUM(APO26:APO30)</f>
        <v>116822.14600000001</v>
      </c>
      <c r="APP42" s="493">
        <f>SUM(APP26:APP30)</f>
        <v>126668.36910000001</v>
      </c>
      <c r="APQ42" s="493"/>
      <c r="APR42" s="510">
        <f>APQ42/APO42</f>
        <v>0</v>
      </c>
      <c r="APS42" s="492">
        <f>SUM(APS26:APS30)</f>
        <v>133511.024</v>
      </c>
      <c r="APT42" s="493">
        <f>SUM(APT26:APT30)</f>
        <v>144763.8504</v>
      </c>
      <c r="APU42" s="493"/>
      <c r="APV42" s="510">
        <f>APU42/APS42</f>
        <v>0</v>
      </c>
      <c r="APW42" s="492">
        <f>SUM(APW26:APW30)</f>
        <v>183577.65800000002</v>
      </c>
      <c r="APX42" s="493">
        <f>SUM(APX26:APX30)</f>
        <v>199050.29430000001</v>
      </c>
      <c r="APY42" s="496"/>
      <c r="APZ42" s="510">
        <f>APY42/APW42</f>
        <v>0</v>
      </c>
      <c r="AQA42" s="492">
        <f>SUM(AQA26:AQA30)</f>
        <v>834443.9</v>
      </c>
      <c r="AQB42" s="492">
        <f>SUM(AQB26:AQB30)</f>
        <v>904774.06500000006</v>
      </c>
      <c r="AQC42" s="492">
        <f>SUM(AQC26:AQC30)</f>
        <v>0</v>
      </c>
      <c r="AQD42" s="511">
        <f>AQC42/AQA42</f>
        <v>0</v>
      </c>
      <c r="BEY42" s="492">
        <f>SUM(BEY26:BEY30)</f>
        <v>166119.69</v>
      </c>
      <c r="BEZ42" s="492">
        <f>SUM(BEZ26:BEZ30)</f>
        <v>203506.34449199997</v>
      </c>
      <c r="BFA42" s="495"/>
      <c r="BFB42" s="510">
        <f>BFA42/BEY42</f>
        <v>0</v>
      </c>
      <c r="BFC42" s="492">
        <f>SUM(BFC26:BFC30)</f>
        <v>166119.69</v>
      </c>
      <c r="BFD42" s="493">
        <f>SUM(BFD26:BFD30)</f>
        <v>203506.34449199997</v>
      </c>
      <c r="BFE42" s="493"/>
      <c r="BFF42" s="510">
        <f>BFE42/BFC42</f>
        <v>0</v>
      </c>
      <c r="BFG42" s="492">
        <f>SUM(BFG26:BFG30)</f>
        <v>166119.69</v>
      </c>
      <c r="BFH42" s="493">
        <f>SUM(BFH26:BFH30)</f>
        <v>203506.34449199997</v>
      </c>
      <c r="BFI42" s="493"/>
      <c r="BFJ42" s="510">
        <f>BFI42/BFG42</f>
        <v>0</v>
      </c>
      <c r="BFK42" s="492">
        <f>SUM(BFK26:BFK30)</f>
        <v>166119.69</v>
      </c>
      <c r="BFL42" s="493">
        <f>SUM(BFL26:BFL30)</f>
        <v>203506.34449199997</v>
      </c>
      <c r="BFM42" s="493"/>
      <c r="BFN42" s="510">
        <f>BFM42/BFK42</f>
        <v>0</v>
      </c>
      <c r="BFO42" s="492">
        <f>SUM(BFO26:BFO30)</f>
        <v>193806.30499999999</v>
      </c>
      <c r="BFP42" s="493">
        <f>SUM(BFP26:BFP30)</f>
        <v>237424.068574</v>
      </c>
      <c r="BFQ42" s="493"/>
      <c r="BFR42" s="510">
        <f>BFQ42/BFO42</f>
        <v>0</v>
      </c>
      <c r="BFS42" s="492">
        <f>SUM(BFS26:BFS30)</f>
        <v>221492.91999999998</v>
      </c>
      <c r="BFT42" s="493">
        <f>SUM(BFT26:BFT30)</f>
        <v>271341.79265600001</v>
      </c>
      <c r="BFU42" s="493"/>
      <c r="BFV42" s="510">
        <f>BFU42/BFS42</f>
        <v>0</v>
      </c>
      <c r="BFW42" s="492">
        <f>SUM(BFW26:BFW30)</f>
        <v>304552.76500000001</v>
      </c>
      <c r="BFX42" s="493">
        <f>SUM(BFX26:BFX30)</f>
        <v>373094.96490200004</v>
      </c>
      <c r="BFY42" s="496"/>
      <c r="BFZ42" s="510">
        <f>BFY42/BFW42</f>
        <v>0</v>
      </c>
      <c r="BGA42" s="492">
        <f>SUM(BGA26:BGA30)</f>
        <v>1384330.75</v>
      </c>
      <c r="BGB42" s="492">
        <f>SUM(BGB26:BGB30)</f>
        <v>1695886.2041000002</v>
      </c>
      <c r="BGC42" s="492">
        <f>SUM(BGC26:BGC30)</f>
        <v>0</v>
      </c>
      <c r="BGD42" s="511">
        <f>BGC42/BGA42</f>
        <v>0</v>
      </c>
    </row>
    <row r="43" spans="2:1666">
      <c r="B43" s="518" t="s">
        <v>43</v>
      </c>
      <c r="C43" s="494">
        <f>SUM(C31:C33)</f>
        <v>19058.2536</v>
      </c>
      <c r="D43" s="494">
        <f>SUM(D31:D33)</f>
        <v>17558.361191999997</v>
      </c>
      <c r="E43" s="490"/>
      <c r="F43" s="507">
        <f>E43/C43</f>
        <v>0</v>
      </c>
      <c r="G43" s="494">
        <f>SUM(G31:G33)</f>
        <v>10076.534399999999</v>
      </c>
      <c r="H43" s="489">
        <f>SUM(H31:H33)</f>
        <v>17558.361191999997</v>
      </c>
      <c r="I43" s="489"/>
      <c r="J43" s="507">
        <f>I43/G43</f>
        <v>0</v>
      </c>
      <c r="K43" s="494">
        <f>SUM(K31:K33)</f>
        <v>10076.534399999999</v>
      </c>
      <c r="L43" s="489">
        <f>SUM(L31:L33)</f>
        <v>17558.361191999997</v>
      </c>
      <c r="M43" s="489"/>
      <c r="N43" s="507">
        <f>M43/K43</f>
        <v>0</v>
      </c>
      <c r="O43" s="494">
        <f>SUM(O31:O33)</f>
        <v>10076.534399999999</v>
      </c>
      <c r="P43" s="489">
        <f>SUM(P31:P33)</f>
        <v>17558.361191999997</v>
      </c>
      <c r="Q43" s="489"/>
      <c r="R43" s="507">
        <f>Q43/O43</f>
        <v>0</v>
      </c>
      <c r="S43" s="494">
        <f>SUM(S31:S33)</f>
        <v>11755.9568</v>
      </c>
      <c r="T43" s="489">
        <f>SUM(T31:T33)</f>
        <v>20484.754723999999</v>
      </c>
      <c r="U43" s="489"/>
      <c r="V43" s="507">
        <f>U43/S43</f>
        <v>0</v>
      </c>
      <c r="W43" s="494">
        <f>SUM(W31:W33)</f>
        <v>13435.379199999999</v>
      </c>
      <c r="X43" s="489">
        <f>SUM(X31:X33)</f>
        <v>23411.148255999997</v>
      </c>
      <c r="Y43" s="489"/>
      <c r="Z43" s="507">
        <f>Y43/W43</f>
        <v>0</v>
      </c>
      <c r="AA43" s="494">
        <f>SUM(AA31:AA33)</f>
        <v>18473.646399999998</v>
      </c>
      <c r="AB43" s="489">
        <f>SUM(AB31:AB33)</f>
        <v>32190.328851999995</v>
      </c>
      <c r="AC43" s="491"/>
      <c r="AD43" s="507">
        <f>AC43/AA43</f>
        <v>0</v>
      </c>
      <c r="AE43" s="494">
        <f>SUM(AE31:AE33)</f>
        <v>92952.839199999988</v>
      </c>
      <c r="AF43" s="494">
        <f>SUM(AF31:AF33)</f>
        <v>146319.67660000001</v>
      </c>
      <c r="AG43" s="494">
        <f>SUM(AG31:AG33)</f>
        <v>0</v>
      </c>
      <c r="AH43" s="513">
        <f>AG43/AE43</f>
        <v>0</v>
      </c>
      <c r="IY43" s="494" t="e">
        <f>SUM(IY31:IY33)</f>
        <v>#VALUE!</v>
      </c>
      <c r="IZ43" s="494">
        <f>SUM(IZ31:IZ33)</f>
        <v>23789.403923999998</v>
      </c>
      <c r="JA43" s="490"/>
      <c r="JB43" s="507" t="e">
        <f>JA43/IY43</f>
        <v>#VALUE!</v>
      </c>
      <c r="JC43" s="494" t="e">
        <f>SUM(JC31:JC33)</f>
        <v>#VALUE!</v>
      </c>
      <c r="JD43" s="489">
        <f>SUM(JD31:JD33)</f>
        <v>23789.403923999998</v>
      </c>
      <c r="JE43" s="489"/>
      <c r="JF43" s="507" t="e">
        <f>JE43/JC43</f>
        <v>#VALUE!</v>
      </c>
      <c r="JG43" s="494" t="e">
        <f>SUM(JG31:JG33)</f>
        <v>#VALUE!</v>
      </c>
      <c r="JH43" s="489">
        <f>SUM(JH31:JH33)</f>
        <v>23789.403923999998</v>
      </c>
      <c r="JI43" s="489"/>
      <c r="JJ43" s="507" t="e">
        <f>JI43/JG43</f>
        <v>#VALUE!</v>
      </c>
      <c r="JK43" s="494" t="e">
        <f>SUM(JK31:JK33)</f>
        <v>#VALUE!</v>
      </c>
      <c r="JL43" s="489">
        <f>SUM(JL31:JL33)</f>
        <v>23789.403923999998</v>
      </c>
      <c r="JM43" s="489"/>
      <c r="JN43" s="507" t="e">
        <f>JM43/JK43</f>
        <v>#VALUE!</v>
      </c>
      <c r="JO43" s="494" t="e">
        <f>SUM(JO31:JO33)</f>
        <v>#VALUE!</v>
      </c>
      <c r="JP43" s="489">
        <f>SUM(JP31:JP33)</f>
        <v>27754.304578000003</v>
      </c>
      <c r="JQ43" s="489"/>
      <c r="JR43" s="507" t="e">
        <f>JQ43/JO43</f>
        <v>#VALUE!</v>
      </c>
      <c r="JS43" s="494" t="e">
        <f>SUM(JS31:JS33)</f>
        <v>#VALUE!</v>
      </c>
      <c r="JT43" s="489">
        <f>SUM(JT31:JT33)</f>
        <v>31719.205232000004</v>
      </c>
      <c r="JU43" s="489"/>
      <c r="JV43" s="507" t="e">
        <f>JU43/JS43</f>
        <v>#VALUE!</v>
      </c>
      <c r="JW43" s="494" t="e">
        <f>SUM(JW31:JW33)</f>
        <v>#VALUE!</v>
      </c>
      <c r="JX43" s="489">
        <f>SUM(JX31:JX33)</f>
        <v>43613.907193999999</v>
      </c>
      <c r="JY43" s="491"/>
      <c r="JZ43" s="507" t="e">
        <f>JY43/JW43</f>
        <v>#VALUE!</v>
      </c>
      <c r="KA43" s="494" t="e">
        <f>SUM(KA31:KA33)</f>
        <v>#VALUE!</v>
      </c>
      <c r="KB43" s="494">
        <f>SUM(KB31:KB33)</f>
        <v>198245.03270000001</v>
      </c>
      <c r="KC43" s="494">
        <f>SUM(KC31:KC33)</f>
        <v>0</v>
      </c>
      <c r="KD43" s="513" t="e">
        <f>KC43/KA43</f>
        <v>#VALUE!</v>
      </c>
      <c r="YY43" s="490">
        <f>SUM(YY31:YY33)</f>
        <v>12514.6536</v>
      </c>
      <c r="YZ43" s="494">
        <f>SUM(YZ31:YZ33)</f>
        <v>20273.738831999999</v>
      </c>
      <c r="ZA43" s="490"/>
      <c r="ZB43" s="507">
        <f>ZA43/YY43</f>
        <v>0</v>
      </c>
      <c r="ZC43" s="494">
        <f>SUM(ZC31:ZC33)</f>
        <v>12514.6536</v>
      </c>
      <c r="ZD43" s="489">
        <f>SUM(ZD31:ZD33)</f>
        <v>20273.738831999999</v>
      </c>
      <c r="ZE43" s="489"/>
      <c r="ZF43" s="507">
        <f>ZE43/ZC43</f>
        <v>0</v>
      </c>
      <c r="ZG43" s="494">
        <f>SUM(ZG31:ZG33)</f>
        <v>12514.6536</v>
      </c>
      <c r="ZH43" s="489">
        <f>SUM(ZH31:ZH33)</f>
        <v>20273.738831999999</v>
      </c>
      <c r="ZI43" s="489"/>
      <c r="ZJ43" s="507">
        <f>ZI43/ZG43</f>
        <v>0</v>
      </c>
      <c r="ZK43" s="494">
        <f>SUM(ZK31:ZK33)</f>
        <v>12514.6536</v>
      </c>
      <c r="ZL43" s="489">
        <f>SUM(ZL31:ZL33)</f>
        <v>20273.738831999999</v>
      </c>
      <c r="ZM43" s="489"/>
      <c r="ZN43" s="507">
        <f>ZM43/ZK43</f>
        <v>0</v>
      </c>
      <c r="ZO43" s="494">
        <f>SUM(ZO31:ZO33)</f>
        <v>14600.4292</v>
      </c>
      <c r="ZP43" s="489">
        <f>SUM(ZP31:ZP33)</f>
        <v>23652.695304000001</v>
      </c>
      <c r="ZQ43" s="489"/>
      <c r="ZR43" s="507">
        <f>ZQ43/ZO43</f>
        <v>0</v>
      </c>
      <c r="ZS43" s="494">
        <f>SUM(ZS31:ZS33)</f>
        <v>16686.2048</v>
      </c>
      <c r="ZT43" s="489">
        <f>SUM(ZT31:ZT33)</f>
        <v>27031.651775999999</v>
      </c>
      <c r="ZU43" s="489"/>
      <c r="ZV43" s="507">
        <f>ZU43/ZS43</f>
        <v>0</v>
      </c>
      <c r="ZW43" s="494">
        <f>SUM(ZW31:ZW33)</f>
        <v>22943.531599999998</v>
      </c>
      <c r="ZX43" s="489">
        <f>SUM(ZX31:ZX33)</f>
        <v>37168.521192</v>
      </c>
      <c r="ZY43" s="491"/>
      <c r="ZZ43" s="507">
        <f>ZY43/ZW43</f>
        <v>0</v>
      </c>
      <c r="AAA43" s="494">
        <f>SUM(AAA31:AAA33)</f>
        <v>104288.78</v>
      </c>
      <c r="AAB43" s="494">
        <f>SUM(AAB31:AAB33)</f>
        <v>168947.8236</v>
      </c>
      <c r="AAC43" s="494">
        <f>SUM(AAC31:AAC33)</f>
        <v>0</v>
      </c>
      <c r="AAD43" s="513">
        <f>AAC43/AAA43</f>
        <v>0</v>
      </c>
      <c r="AOY43" s="494">
        <f>SUM(AOY31:AOY33)</f>
        <v>11647.32</v>
      </c>
      <c r="AOZ43" s="494">
        <f>SUM(AOZ31:AOZ33)</f>
        <v>21035.05992</v>
      </c>
      <c r="APA43" s="490"/>
      <c r="APB43" s="507">
        <f>APA43/AOY43</f>
        <v>0</v>
      </c>
      <c r="APC43" s="494">
        <f>SUM(APC31:APC33)</f>
        <v>11647.32</v>
      </c>
      <c r="APD43" s="489">
        <f>SUM(APD31:APD33)</f>
        <v>21035.05992</v>
      </c>
      <c r="APE43" s="489"/>
      <c r="APF43" s="507">
        <f>APE43/APC43</f>
        <v>0</v>
      </c>
      <c r="APG43" s="494">
        <f>SUM(APG31:APG33)</f>
        <v>11647.32</v>
      </c>
      <c r="APH43" s="489">
        <f>SUM(APH31:APH33)</f>
        <v>21035.05992</v>
      </c>
      <c r="API43" s="489"/>
      <c r="APJ43" s="507">
        <f>API43/APG43</f>
        <v>0</v>
      </c>
      <c r="APK43" s="494">
        <f>SUM(APK31:APK33)</f>
        <v>11647.32</v>
      </c>
      <c r="APL43" s="489">
        <f>SUM(APL31:APL33)</f>
        <v>21035.05992</v>
      </c>
      <c r="APM43" s="489"/>
      <c r="APN43" s="507">
        <f>APM43/APK43</f>
        <v>0</v>
      </c>
      <c r="APO43" s="494">
        <f>SUM(APO31:APO33)</f>
        <v>13588.54</v>
      </c>
      <c r="APP43" s="489">
        <f>SUM(APP31:APP33)</f>
        <v>24540.903240000007</v>
      </c>
      <c r="APQ43" s="489"/>
      <c r="APR43" s="507">
        <f>APQ43/APO43</f>
        <v>0</v>
      </c>
      <c r="APS43" s="494">
        <f>SUM(APS31:APS33)</f>
        <v>15529.76</v>
      </c>
      <c r="APT43" s="489">
        <f>SUM(APT31:APT33)</f>
        <v>28046.746560000003</v>
      </c>
      <c r="APU43" s="489"/>
      <c r="APV43" s="507">
        <f>APU43/APS43</f>
        <v>0</v>
      </c>
      <c r="APW43" s="494">
        <f>SUM(APW31:APW33)</f>
        <v>21353.420000000002</v>
      </c>
      <c r="APX43" s="489">
        <f>SUM(APX31:APX33)</f>
        <v>38564.276519999999</v>
      </c>
      <c r="APY43" s="491"/>
      <c r="APZ43" s="507">
        <f>APY43/APW43</f>
        <v>0</v>
      </c>
      <c r="AQA43" s="494">
        <f>SUM(AQA31:AQA33)</f>
        <v>97061</v>
      </c>
      <c r="AQB43" s="494">
        <f>SUM(AQB31:AQB33)</f>
        <v>175292.16600000003</v>
      </c>
      <c r="AQC43" s="494">
        <f>SUM(AQC31:AQC33)</f>
        <v>0</v>
      </c>
      <c r="AQD43" s="513">
        <f>AQC43/AQA43</f>
        <v>0</v>
      </c>
      <c r="BEY43" s="494">
        <f>SUM(BEY31:BEY33)</f>
        <v>15415.7184</v>
      </c>
      <c r="BEZ43" s="494">
        <f>SUM(BEZ31:BEZ33)</f>
        <v>30769.773926399997</v>
      </c>
      <c r="BFA43" s="490"/>
      <c r="BFB43" s="507">
        <f>BFA43/BEY43</f>
        <v>0</v>
      </c>
      <c r="BFC43" s="494">
        <f>SUM(BFC31:BFC33)</f>
        <v>15415.7184</v>
      </c>
      <c r="BFD43" s="489">
        <f>SUM(BFD31:BFD33)</f>
        <v>30769.773926399997</v>
      </c>
      <c r="BFE43" s="489"/>
      <c r="BFF43" s="507">
        <f>BFE43/BFC43</f>
        <v>0</v>
      </c>
      <c r="BFG43" s="494">
        <f>SUM(BFG31:BFG33)</f>
        <v>15415.7184</v>
      </c>
      <c r="BFH43" s="489">
        <f>SUM(BFH31:BFH33)</f>
        <v>30769.773926399997</v>
      </c>
      <c r="BFI43" s="489"/>
      <c r="BFJ43" s="507">
        <f>BFI43/BFG43</f>
        <v>0</v>
      </c>
      <c r="BFK43" s="494">
        <f>SUM(BFK31:BFK33)</f>
        <v>15415.7184</v>
      </c>
      <c r="BFL43" s="489">
        <f>SUM(BFL31:BFL33)</f>
        <v>30769.773926399997</v>
      </c>
      <c r="BFM43" s="489"/>
      <c r="BFN43" s="507">
        <f>BFM43/BFK43</f>
        <v>0</v>
      </c>
      <c r="BFO43" s="494">
        <f>SUM(BFO31:BFO33)</f>
        <v>17985.004800000002</v>
      </c>
      <c r="BFP43" s="489">
        <f>SUM(BFP31:BFP33)</f>
        <v>35898.069580800002</v>
      </c>
      <c r="BFQ43" s="489"/>
      <c r="BFR43" s="507">
        <f>BFQ43/BFO43</f>
        <v>0</v>
      </c>
      <c r="BFS43" s="494">
        <f>SUM(BFS31:BFS33)</f>
        <v>20554.291200000003</v>
      </c>
      <c r="BFT43" s="489">
        <f>SUM(BFT31:BFT33)</f>
        <v>41026.365235199999</v>
      </c>
      <c r="BFU43" s="489"/>
      <c r="BFV43" s="507">
        <f>BFU43/BFS43</f>
        <v>0</v>
      </c>
      <c r="BFW43" s="494">
        <f>SUM(BFW31:BFW33)</f>
        <v>28262.150400000002</v>
      </c>
      <c r="BFX43" s="489">
        <f>SUM(BFX31:BFX33)</f>
        <v>56411.252198400005</v>
      </c>
      <c r="BFY43" s="491"/>
      <c r="BFZ43" s="507">
        <f>BFY43/BFW43</f>
        <v>0</v>
      </c>
      <c r="BGA43" s="494">
        <f>SUM(BGA31:BGA33)</f>
        <v>128464.32000000001</v>
      </c>
      <c r="BGB43" s="494">
        <f>SUM(BGB31:BGB33)</f>
        <v>256414.78272000002</v>
      </c>
      <c r="BGC43" s="494">
        <f>SUM(BGC31:BGC33)</f>
        <v>0</v>
      </c>
      <c r="BGD43" s="513">
        <f>BGC43/BGA43</f>
        <v>0</v>
      </c>
    </row>
    <row r="44" spans="2:1666" ht="15.75" thickBot="1">
      <c r="B44" s="519" t="s">
        <v>722</v>
      </c>
      <c r="C44" s="500">
        <f>C42+C43</f>
        <v>66703.887600000002</v>
      </c>
      <c r="D44" s="500">
        <f>D42+D43</f>
        <v>91046.07631199999</v>
      </c>
      <c r="E44" s="498"/>
      <c r="F44" s="515">
        <f>E44/C44</f>
        <v>0</v>
      </c>
      <c r="G44" s="500">
        <f>G42+G43</f>
        <v>87457.3272</v>
      </c>
      <c r="H44" s="497">
        <f>H42+H43</f>
        <v>91046.07631199999</v>
      </c>
      <c r="I44" s="497"/>
      <c r="J44" s="515">
        <f>I44/G44</f>
        <v>0</v>
      </c>
      <c r="K44" s="500">
        <f>K42+K43</f>
        <v>87457.3272</v>
      </c>
      <c r="L44" s="497">
        <f>L42+L43</f>
        <v>91046.07631199999</v>
      </c>
      <c r="M44" s="497"/>
      <c r="N44" s="515">
        <f>M44/K44</f>
        <v>0</v>
      </c>
      <c r="O44" s="500">
        <f>O42+O43</f>
        <v>87457.3272</v>
      </c>
      <c r="P44" s="497">
        <f>P42+P43</f>
        <v>91046.07631199999</v>
      </c>
      <c r="Q44" s="497"/>
      <c r="R44" s="515">
        <f>Q44/O44</f>
        <v>0</v>
      </c>
      <c r="S44" s="500">
        <f>S42+S43</f>
        <v>102033.54840000001</v>
      </c>
      <c r="T44" s="497">
        <f>T42+T43</f>
        <v>106220.422364</v>
      </c>
      <c r="U44" s="497"/>
      <c r="V44" s="515">
        <f>U44/S44</f>
        <v>0</v>
      </c>
      <c r="W44" s="500">
        <f>W42+W43</f>
        <v>116609.7696</v>
      </c>
      <c r="X44" s="497">
        <f>X42+X43</f>
        <v>121394.76841599999</v>
      </c>
      <c r="Y44" s="497"/>
      <c r="Z44" s="515">
        <f>Y44/W44</f>
        <v>0</v>
      </c>
      <c r="AA44" s="500">
        <f>AA42+AA43</f>
        <v>160338.4332</v>
      </c>
      <c r="AB44" s="497">
        <f>AB42+AB43</f>
        <v>166917.806572</v>
      </c>
      <c r="AC44" s="499"/>
      <c r="AD44" s="515">
        <f>AC44/AA44</f>
        <v>0</v>
      </c>
      <c r="AE44" s="500">
        <f>AE42+AE43</f>
        <v>708057.62040000013</v>
      </c>
      <c r="AF44" s="500">
        <f>AF42+AF43</f>
        <v>758717.30259999994</v>
      </c>
      <c r="AG44" s="500">
        <f>AG42+AG43</f>
        <v>0</v>
      </c>
      <c r="AH44" s="516">
        <f>AG44/AE44</f>
        <v>0</v>
      </c>
      <c r="IY44" s="500" t="e">
        <f>IY42+IY43</f>
        <v>#VALUE!</v>
      </c>
      <c r="IZ44" s="500">
        <f>IZ42+IZ43</f>
        <v>106436.358708</v>
      </c>
      <c r="JA44" s="498"/>
      <c r="JB44" s="515" t="e">
        <f>JA44/IY44</f>
        <v>#VALUE!</v>
      </c>
      <c r="JC44" s="500" t="e">
        <f>JC42+JC43</f>
        <v>#VALUE!</v>
      </c>
      <c r="JD44" s="497">
        <f>JD42+JD43</f>
        <v>106436.358708</v>
      </c>
      <c r="JE44" s="497"/>
      <c r="JF44" s="515" t="e">
        <f>JE44/JC44</f>
        <v>#VALUE!</v>
      </c>
      <c r="JG44" s="500" t="e">
        <f>JG42+JG43</f>
        <v>#VALUE!</v>
      </c>
      <c r="JH44" s="497">
        <f>JH42+JH43</f>
        <v>106436.358708</v>
      </c>
      <c r="JI44" s="497"/>
      <c r="JJ44" s="515" t="e">
        <f>JI44/JG44</f>
        <v>#VALUE!</v>
      </c>
      <c r="JK44" s="500" t="e">
        <f>JK42+JK43</f>
        <v>#VALUE!</v>
      </c>
      <c r="JL44" s="497">
        <f>JL42+JL43</f>
        <v>106436.358708</v>
      </c>
      <c r="JM44" s="497"/>
      <c r="JN44" s="515" t="e">
        <f>JM44/JK44</f>
        <v>#VALUE!</v>
      </c>
      <c r="JO44" s="500" t="e">
        <f>JO42+JO43</f>
        <v>#VALUE!</v>
      </c>
      <c r="JP44" s="497">
        <f>JP42+JP43</f>
        <v>124175.75182600002</v>
      </c>
      <c r="JQ44" s="497"/>
      <c r="JR44" s="515" t="e">
        <f>JQ44/JO44</f>
        <v>#VALUE!</v>
      </c>
      <c r="JS44" s="500" t="e">
        <f>JS42+JS43</f>
        <v>#VALUE!</v>
      </c>
      <c r="JT44" s="497">
        <f>JT42+JT43</f>
        <v>141915.144944</v>
      </c>
      <c r="JU44" s="497"/>
      <c r="JV44" s="515" t="e">
        <f>JU44/JS44</f>
        <v>#VALUE!</v>
      </c>
      <c r="JW44" s="500" t="e">
        <f>JW42+JW43</f>
        <v>#VALUE!</v>
      </c>
      <c r="JX44" s="497">
        <f>JX42+JX43</f>
        <v>195133.32429800002</v>
      </c>
      <c r="JY44" s="499"/>
      <c r="JZ44" s="515" t="e">
        <f>JY44/JW44</f>
        <v>#VALUE!</v>
      </c>
      <c r="KA44" s="500" t="e">
        <f>KA42+KA43</f>
        <v>#VALUE!</v>
      </c>
      <c r="KB44" s="500">
        <f>KB42+KB43</f>
        <v>886969.65590000001</v>
      </c>
      <c r="KC44" s="500">
        <f>KC42+KC43</f>
        <v>0</v>
      </c>
      <c r="KD44" s="516" t="e">
        <f>KC44/KA44</f>
        <v>#VALUE!</v>
      </c>
      <c r="YY44" s="498">
        <f>YY42+YY43</f>
        <v>118617.93840000001</v>
      </c>
      <c r="YZ44" s="500">
        <f>YZ42+YZ43</f>
        <v>121365.506676</v>
      </c>
      <c r="ZA44" s="498"/>
      <c r="ZB44" s="515">
        <f>ZA44/YY44</f>
        <v>0</v>
      </c>
      <c r="ZC44" s="500">
        <f>ZC42+ZC43</f>
        <v>118617.93840000001</v>
      </c>
      <c r="ZD44" s="497">
        <f>ZD42+ZD43</f>
        <v>121365.506676</v>
      </c>
      <c r="ZE44" s="497"/>
      <c r="ZF44" s="515">
        <f>ZE44/ZC44</f>
        <v>0</v>
      </c>
      <c r="ZG44" s="500">
        <f>ZG42+ZG43</f>
        <v>118617.93840000001</v>
      </c>
      <c r="ZH44" s="497">
        <f>ZH42+ZH43</f>
        <v>121365.506676</v>
      </c>
      <c r="ZI44" s="497"/>
      <c r="ZJ44" s="515">
        <f>ZI44/ZG44</f>
        <v>0</v>
      </c>
      <c r="ZK44" s="500">
        <f>ZK42+ZK43</f>
        <v>118617.93840000001</v>
      </c>
      <c r="ZL44" s="497">
        <f>ZL42+ZL43</f>
        <v>121365.506676</v>
      </c>
      <c r="ZM44" s="497"/>
      <c r="ZN44" s="515">
        <f>ZM44/ZK44</f>
        <v>0</v>
      </c>
      <c r="ZO44" s="500">
        <f>ZO42+ZO43</f>
        <v>138387.59480000002</v>
      </c>
      <c r="ZP44" s="497">
        <f>ZP42+ZP43</f>
        <v>141593.09112200001</v>
      </c>
      <c r="ZQ44" s="497"/>
      <c r="ZR44" s="515">
        <f>ZQ44/ZO44</f>
        <v>0</v>
      </c>
      <c r="ZS44" s="500">
        <f>ZS42+ZS43</f>
        <v>158157.25120000003</v>
      </c>
      <c r="ZT44" s="497">
        <f>ZT42+ZT43</f>
        <v>161820.67556800001</v>
      </c>
      <c r="ZU44" s="497"/>
      <c r="ZV44" s="515">
        <f>ZU44/ZS44</f>
        <v>0</v>
      </c>
      <c r="ZW44" s="500">
        <f>ZW42+ZW43</f>
        <v>217466.22039999999</v>
      </c>
      <c r="ZX44" s="497">
        <f>ZX42+ZX43</f>
        <v>222503.42890600004</v>
      </c>
      <c r="ZY44" s="499"/>
      <c r="ZZ44" s="515">
        <f>ZY44/ZW44</f>
        <v>0</v>
      </c>
      <c r="AAA44" s="500">
        <f>AAA42+AAA43</f>
        <v>988482.82000000007</v>
      </c>
      <c r="AAB44" s="500">
        <f>AAB42+AAB43</f>
        <v>1011379.2223</v>
      </c>
      <c r="AAC44" s="500">
        <f>AAC42+AAC43</f>
        <v>0</v>
      </c>
      <c r="AAD44" s="516">
        <f>AAC44/AAA44</f>
        <v>0</v>
      </c>
      <c r="AOY44" s="500">
        <f>AOY42+AOY43</f>
        <v>111780.58799999999</v>
      </c>
      <c r="AOZ44" s="500">
        <f>AOZ42+AOZ43</f>
        <v>129607.94772</v>
      </c>
      <c r="APA44" s="498"/>
      <c r="APB44" s="515">
        <f>APA44/AOY44</f>
        <v>0</v>
      </c>
      <c r="APC44" s="500">
        <f>APC42+APC43</f>
        <v>111780.58799999999</v>
      </c>
      <c r="APD44" s="497">
        <f>APD42+APD43</f>
        <v>129607.94772</v>
      </c>
      <c r="APE44" s="497"/>
      <c r="APF44" s="515">
        <f>APE44/APC44</f>
        <v>0</v>
      </c>
      <c r="APG44" s="500">
        <f>APG42+APG43</f>
        <v>111780.58799999999</v>
      </c>
      <c r="APH44" s="497">
        <f>APH42+APH43</f>
        <v>129607.94772</v>
      </c>
      <c r="API44" s="497"/>
      <c r="APJ44" s="515">
        <f>API44/APG44</f>
        <v>0</v>
      </c>
      <c r="APK44" s="500">
        <f>APK42+APK43</f>
        <v>111780.58799999999</v>
      </c>
      <c r="APL44" s="497">
        <f>APL42+APL43</f>
        <v>129607.94772</v>
      </c>
      <c r="APM44" s="497"/>
      <c r="APN44" s="515">
        <f>APM44/APK44</f>
        <v>0</v>
      </c>
      <c r="APO44" s="500">
        <f>APO42+APO43</f>
        <v>130410.68600000002</v>
      </c>
      <c r="APP44" s="497">
        <f>APP42+APP43</f>
        <v>151209.27234000002</v>
      </c>
      <c r="APQ44" s="497"/>
      <c r="APR44" s="515">
        <f>APQ44/APO44</f>
        <v>0</v>
      </c>
      <c r="APS44" s="500">
        <f>APS42+APS43</f>
        <v>149040.78400000001</v>
      </c>
      <c r="APT44" s="497">
        <f>APT42+APT43</f>
        <v>172810.59696</v>
      </c>
      <c r="APU44" s="497"/>
      <c r="APV44" s="515">
        <f>APU44/APS44</f>
        <v>0</v>
      </c>
      <c r="APW44" s="500">
        <f>APW42+APW43</f>
        <v>204931.07800000004</v>
      </c>
      <c r="APX44" s="497">
        <f>APX42+APX43</f>
        <v>237614.57082000002</v>
      </c>
      <c r="APY44" s="499"/>
      <c r="APZ44" s="515">
        <f>APY44/APW44</f>
        <v>0</v>
      </c>
      <c r="AQA44" s="500">
        <f>AQA42+AQA43</f>
        <v>931504.9</v>
      </c>
      <c r="AQB44" s="500">
        <f>AQB42+AQB43</f>
        <v>1080066.2310000001</v>
      </c>
      <c r="AQC44" s="500">
        <f>AQC42+AQC43</f>
        <v>0</v>
      </c>
      <c r="AQD44" s="516">
        <f>AQC44/AQA44</f>
        <v>0</v>
      </c>
      <c r="BEY44" s="500">
        <f>BEY42+BEY43</f>
        <v>181535.40840000001</v>
      </c>
      <c r="BEZ44" s="500">
        <f>BEZ42+BEZ43</f>
        <v>234276.11841839997</v>
      </c>
      <c r="BFA44" s="498"/>
      <c r="BFB44" s="515">
        <f>BFA44/BEY44</f>
        <v>0</v>
      </c>
      <c r="BFC44" s="500">
        <f>BFC42+BFC43</f>
        <v>181535.40840000001</v>
      </c>
      <c r="BFD44" s="497">
        <f>BFD42+BFD43</f>
        <v>234276.11841839997</v>
      </c>
      <c r="BFE44" s="497"/>
      <c r="BFF44" s="515">
        <f>BFE44/BFC44</f>
        <v>0</v>
      </c>
      <c r="BFG44" s="500">
        <f>BFG42+BFG43</f>
        <v>181535.40840000001</v>
      </c>
      <c r="BFH44" s="497">
        <f>BFH42+BFH43</f>
        <v>234276.11841839997</v>
      </c>
      <c r="BFI44" s="497"/>
      <c r="BFJ44" s="515">
        <f>BFI44/BFG44</f>
        <v>0</v>
      </c>
      <c r="BFK44" s="500">
        <f>BFK42+BFK43</f>
        <v>181535.40840000001</v>
      </c>
      <c r="BFL44" s="497">
        <f>BFL42+BFL43</f>
        <v>234276.11841839997</v>
      </c>
      <c r="BFM44" s="497"/>
      <c r="BFN44" s="515">
        <f>BFM44/BFK44</f>
        <v>0</v>
      </c>
      <c r="BFO44" s="500">
        <f>BFO42+BFO43</f>
        <v>211791.30979999999</v>
      </c>
      <c r="BFP44" s="497">
        <f>BFP42+BFP43</f>
        <v>273322.13815479999</v>
      </c>
      <c r="BFQ44" s="497"/>
      <c r="BFR44" s="515">
        <f>BFQ44/BFO44</f>
        <v>0</v>
      </c>
      <c r="BFS44" s="500">
        <f>BFS42+BFS43</f>
        <v>242047.21119999999</v>
      </c>
      <c r="BFT44" s="497">
        <f>BFT42+BFT43</f>
        <v>312368.15789119998</v>
      </c>
      <c r="BFU44" s="497"/>
      <c r="BFV44" s="515">
        <f>BFU44/BFS44</f>
        <v>0</v>
      </c>
      <c r="BFW44" s="500">
        <f>BFW42+BFW43</f>
        <v>332814.9154</v>
      </c>
      <c r="BFX44" s="497">
        <f>BFX42+BFX43</f>
        <v>429506.21710040001</v>
      </c>
      <c r="BFY44" s="499"/>
      <c r="BFZ44" s="515">
        <f>BFY44/BFW44</f>
        <v>0</v>
      </c>
      <c r="BGA44" s="500">
        <f>BGA42+BGA43</f>
        <v>1512795.07</v>
      </c>
      <c r="BGB44" s="500">
        <f>BGB42+BGB43</f>
        <v>1952300.9868200002</v>
      </c>
      <c r="BGC44" s="500">
        <f>BGC42+BGC43</f>
        <v>0</v>
      </c>
      <c r="BGD44" s="516">
        <f>BGC44/BGA44</f>
        <v>0</v>
      </c>
    </row>
    <row r="45" spans="2:1666" ht="15.75" thickBot="1">
      <c r="B45" s="419"/>
      <c r="C45" s="703"/>
      <c r="D45" s="445"/>
      <c r="E45" s="445"/>
      <c r="F45" s="383"/>
      <c r="G45" s="703"/>
      <c r="H45" s="445"/>
      <c r="I45" s="445"/>
      <c r="J45" s="383"/>
      <c r="K45" s="703"/>
      <c r="L45" s="445"/>
      <c r="M45" s="445"/>
      <c r="N45" s="383"/>
      <c r="O45" s="703"/>
      <c r="P45" s="445"/>
      <c r="Q45" s="445"/>
      <c r="R45" s="383"/>
      <c r="S45" s="703"/>
      <c r="T45" s="445"/>
      <c r="U45" s="445"/>
      <c r="V45" s="383"/>
      <c r="W45" s="703"/>
      <c r="X45" s="445"/>
      <c r="Y45" s="445"/>
      <c r="Z45" s="383"/>
      <c r="AA45" s="703"/>
      <c r="AB45" s="445"/>
      <c r="AC45" s="445"/>
      <c r="AD45" s="383"/>
      <c r="AE45" s="703"/>
      <c r="AF45" s="703"/>
      <c r="AG45" s="703"/>
      <c r="AH45" s="383"/>
      <c r="IY45" s="703"/>
      <c r="IZ45" s="445"/>
      <c r="JA45" s="445"/>
      <c r="JB45" s="383"/>
      <c r="JC45" s="703"/>
      <c r="JD45" s="445"/>
      <c r="JE45" s="445"/>
      <c r="JF45" s="383"/>
      <c r="JG45" s="703"/>
      <c r="JH45" s="445"/>
      <c r="JI45" s="445"/>
      <c r="JJ45" s="383"/>
      <c r="JK45" s="703"/>
      <c r="JL45" s="445"/>
      <c r="JM45" s="445"/>
      <c r="JN45" s="383"/>
      <c r="JO45" s="703"/>
      <c r="JP45" s="445"/>
      <c r="JQ45" s="445"/>
      <c r="JR45" s="383"/>
      <c r="JS45" s="703"/>
      <c r="JT45" s="445"/>
      <c r="JU45" s="445"/>
      <c r="JV45" s="383"/>
      <c r="JW45" s="703"/>
      <c r="JX45" s="445"/>
      <c r="JY45" s="445"/>
      <c r="JZ45" s="383"/>
      <c r="KA45" s="703"/>
      <c r="KB45" s="703"/>
      <c r="KC45" s="703"/>
      <c r="KD45" s="383"/>
      <c r="YY45" s="703"/>
      <c r="YZ45" s="445"/>
      <c r="ZA45" s="445"/>
      <c r="ZB45" s="383"/>
      <c r="ZC45" s="703"/>
      <c r="ZD45" s="445"/>
      <c r="ZE45" s="445"/>
      <c r="ZF45" s="383"/>
      <c r="ZG45" s="703"/>
      <c r="ZH45" s="445"/>
      <c r="ZI45" s="445"/>
      <c r="ZJ45" s="383"/>
      <c r="ZK45" s="703"/>
      <c r="ZL45" s="445"/>
      <c r="ZM45" s="445"/>
      <c r="ZN45" s="383"/>
      <c r="ZO45" s="703"/>
      <c r="ZP45" s="445"/>
      <c r="ZQ45" s="445"/>
      <c r="ZR45" s="383"/>
      <c r="ZS45" s="703"/>
      <c r="ZT45" s="445"/>
      <c r="ZU45" s="445"/>
      <c r="ZV45" s="383"/>
      <c r="ZW45" s="703"/>
      <c r="ZX45" s="445"/>
      <c r="ZY45" s="445"/>
      <c r="ZZ45" s="383"/>
      <c r="AAA45" s="703"/>
      <c r="AAB45" s="703"/>
      <c r="AAC45" s="703"/>
      <c r="AAD45" s="383"/>
      <c r="AOY45" s="703"/>
      <c r="AOZ45" s="445"/>
      <c r="APA45" s="445"/>
      <c r="APB45" s="383"/>
      <c r="APC45" s="703"/>
      <c r="APD45" s="445"/>
      <c r="APE45" s="445"/>
      <c r="APF45" s="383"/>
      <c r="APG45" s="703"/>
      <c r="APH45" s="445"/>
      <c r="API45" s="445"/>
      <c r="APJ45" s="383"/>
      <c r="APK45" s="703"/>
      <c r="APL45" s="445"/>
      <c r="APM45" s="445"/>
      <c r="APN45" s="383"/>
      <c r="APO45" s="703"/>
      <c r="APP45" s="445"/>
      <c r="APQ45" s="445"/>
      <c r="APR45" s="383"/>
      <c r="APS45" s="703"/>
      <c r="APT45" s="445"/>
      <c r="APU45" s="445"/>
      <c r="APV45" s="383"/>
      <c r="APW45" s="703"/>
      <c r="APX45" s="445"/>
      <c r="APY45" s="445"/>
      <c r="APZ45" s="383"/>
      <c r="AQA45" s="703"/>
      <c r="AQB45" s="703"/>
      <c r="AQC45" s="703"/>
      <c r="AQD45" s="383"/>
      <c r="BEY45" s="703"/>
      <c r="BEZ45" s="445"/>
      <c r="BFA45" s="445"/>
      <c r="BFB45" s="383"/>
      <c r="BFC45" s="703"/>
      <c r="BFD45" s="445"/>
      <c r="BFE45" s="445"/>
      <c r="BFF45" s="383"/>
      <c r="BFG45" s="703"/>
      <c r="BFH45" s="445"/>
      <c r="BFI45" s="445"/>
      <c r="BFJ45" s="383"/>
      <c r="BFK45" s="703"/>
      <c r="BFL45" s="445"/>
      <c r="BFM45" s="445"/>
      <c r="BFN45" s="383"/>
      <c r="BFO45" s="703"/>
      <c r="BFP45" s="445"/>
      <c r="BFQ45" s="445"/>
      <c r="BFR45" s="383"/>
      <c r="BFS45" s="703"/>
      <c r="BFT45" s="445"/>
      <c r="BFU45" s="445"/>
      <c r="BFV45" s="383"/>
      <c r="BFW45" s="703"/>
      <c r="BFX45" s="445"/>
      <c r="BFY45" s="445"/>
      <c r="BFZ45" s="383"/>
      <c r="BGA45" s="703"/>
      <c r="BGB45" s="703"/>
      <c r="BGC45" s="703"/>
      <c r="BGD45" s="383"/>
    </row>
    <row r="46" spans="2:1666" ht="24" thickBot="1">
      <c r="B46" s="520" t="s">
        <v>237</v>
      </c>
      <c r="C46" s="503">
        <f>C40+C44</f>
        <v>247757.29680000001</v>
      </c>
      <c r="D46" s="503">
        <f>D40+D44</f>
        <v>225681.36870599998</v>
      </c>
      <c r="E46" s="504"/>
      <c r="F46" s="521">
        <f>E46/C46</f>
        <v>0</v>
      </c>
      <c r="G46" s="503">
        <f>G40+G44</f>
        <v>241411.2696</v>
      </c>
      <c r="H46" s="505">
        <f>H40+H44</f>
        <v>225681.36870599998</v>
      </c>
      <c r="I46" s="505"/>
      <c r="J46" s="521">
        <f>I46/G46</f>
        <v>0</v>
      </c>
      <c r="K46" s="503">
        <f>K40+K44</f>
        <v>241411.2696</v>
      </c>
      <c r="L46" s="505">
        <f>L40+L44</f>
        <v>225681.36870599998</v>
      </c>
      <c r="M46" s="505"/>
      <c r="N46" s="521">
        <f>M46/K46</f>
        <v>0</v>
      </c>
      <c r="O46" s="503">
        <f>O40+O44</f>
        <v>241411.2696</v>
      </c>
      <c r="P46" s="505">
        <f>P40+P44</f>
        <v>225681.36870599998</v>
      </c>
      <c r="Q46" s="505"/>
      <c r="R46" s="521">
        <f>Q46/O46</f>
        <v>0</v>
      </c>
      <c r="S46" s="503">
        <f>S40+S44</f>
        <v>281646.48120000004</v>
      </c>
      <c r="T46" s="505">
        <f>T40+T44</f>
        <v>263294.93015700002</v>
      </c>
      <c r="U46" s="505"/>
      <c r="V46" s="521">
        <f>U46/S46</f>
        <v>0</v>
      </c>
      <c r="W46" s="503">
        <f>W40+W44</f>
        <v>321881.69279999996</v>
      </c>
      <c r="X46" s="505">
        <f>X40+X44</f>
        <v>300908.49160800001</v>
      </c>
      <c r="Y46" s="505"/>
      <c r="Z46" s="521">
        <f>Y46/W46</f>
        <v>0</v>
      </c>
      <c r="AA46" s="503">
        <f>AA40+AA44</f>
        <v>442587.32759999996</v>
      </c>
      <c r="AB46" s="505">
        <f>AB40+AB44</f>
        <v>413749.17596100003</v>
      </c>
      <c r="AC46" s="506"/>
      <c r="AD46" s="521">
        <f>AC46/AA46</f>
        <v>0</v>
      </c>
      <c r="AE46" s="503">
        <f>AE40+AE44</f>
        <v>2018106.6072000002</v>
      </c>
      <c r="AF46" s="503">
        <f>AF40+AF44</f>
        <v>1880678.0725499997</v>
      </c>
      <c r="AG46" s="503">
        <f>AG40+AG44</f>
        <v>0</v>
      </c>
      <c r="AH46" s="522">
        <f>AG46/AE46</f>
        <v>0</v>
      </c>
      <c r="IY46" s="503" t="e">
        <f>IY40+IY44</f>
        <v>#VALUE!</v>
      </c>
      <c r="IZ46" s="503">
        <f>IZ40+IZ44</f>
        <v>258235.88016864</v>
      </c>
      <c r="JA46" s="504"/>
      <c r="JB46" s="521" t="e">
        <f>JA46/IY46</f>
        <v>#VALUE!</v>
      </c>
      <c r="JC46" s="503" t="e">
        <f>JC40+JC44</f>
        <v>#VALUE!</v>
      </c>
      <c r="JD46" s="505">
        <f>JD40+JD44</f>
        <v>258235.88016864</v>
      </c>
      <c r="JE46" s="505"/>
      <c r="JF46" s="521" t="e">
        <f>JE46/JC46</f>
        <v>#VALUE!</v>
      </c>
      <c r="JG46" s="503" t="e">
        <f>JG40+JG44</f>
        <v>#VALUE!</v>
      </c>
      <c r="JH46" s="505">
        <f>JH40+JH44</f>
        <v>258235.88016864</v>
      </c>
      <c r="JI46" s="505"/>
      <c r="JJ46" s="521" t="e">
        <f>JI46/JG46</f>
        <v>#VALUE!</v>
      </c>
      <c r="JK46" s="503" t="e">
        <f>JK40+JK44</f>
        <v>#VALUE!</v>
      </c>
      <c r="JL46" s="505">
        <f>JL40+JL44</f>
        <v>258235.88016864</v>
      </c>
      <c r="JM46" s="505"/>
      <c r="JN46" s="521" t="e">
        <f>JM46/JK46</f>
        <v>#VALUE!</v>
      </c>
      <c r="JO46" s="503" t="e">
        <f>JO40+JO44</f>
        <v>#VALUE!</v>
      </c>
      <c r="JP46" s="505">
        <f>JP40+JP44</f>
        <v>301275.19353008003</v>
      </c>
      <c r="JQ46" s="505"/>
      <c r="JR46" s="521" t="e">
        <f>JQ46/JO46</f>
        <v>#VALUE!</v>
      </c>
      <c r="JS46" s="503" t="e">
        <f>JS40+JS44</f>
        <v>#VALUE!</v>
      </c>
      <c r="JT46" s="505">
        <f>JT40+JT44</f>
        <v>344314.50689152</v>
      </c>
      <c r="JU46" s="505"/>
      <c r="JV46" s="521" t="e">
        <f>JU46/JS46</f>
        <v>#VALUE!</v>
      </c>
      <c r="JW46" s="503" t="e">
        <f>JW40+JW44</f>
        <v>#VALUE!</v>
      </c>
      <c r="JX46" s="505">
        <f>JX40+JX44</f>
        <v>473432.44697584002</v>
      </c>
      <c r="JY46" s="506"/>
      <c r="JZ46" s="521" t="e">
        <f>JY46/JW46</f>
        <v>#VALUE!</v>
      </c>
      <c r="KA46" s="503" t="e">
        <f>KA40+KA44</f>
        <v>#VALUE!</v>
      </c>
      <c r="KB46" s="503">
        <f>KB40+KB44</f>
        <v>2151965.6680720001</v>
      </c>
      <c r="KC46" s="503">
        <f>KC40+KC44</f>
        <v>0</v>
      </c>
      <c r="KD46" s="522" t="e">
        <f>KC46/KA46</f>
        <v>#VALUE!</v>
      </c>
      <c r="YY46" s="504">
        <f>YY40+YY44</f>
        <v>334870.64399999997</v>
      </c>
      <c r="YZ46" s="503">
        <f>YZ40+YZ44</f>
        <v>310158.22583760001</v>
      </c>
      <c r="ZA46" s="504"/>
      <c r="ZB46" s="521">
        <f>ZA46/YY46</f>
        <v>0</v>
      </c>
      <c r="ZC46" s="503">
        <f>ZC40+ZC44</f>
        <v>334870.64399999997</v>
      </c>
      <c r="ZD46" s="505">
        <f>ZD40+ZD44</f>
        <v>310158.22583760001</v>
      </c>
      <c r="ZE46" s="505"/>
      <c r="ZF46" s="521">
        <f>ZE46/ZC46</f>
        <v>0</v>
      </c>
      <c r="ZG46" s="503">
        <f>ZG40+ZG44</f>
        <v>334870.64399999997</v>
      </c>
      <c r="ZH46" s="505">
        <f>ZH40+ZH44</f>
        <v>310158.22583760001</v>
      </c>
      <c r="ZI46" s="505"/>
      <c r="ZJ46" s="521">
        <f>ZI46/ZG46</f>
        <v>0</v>
      </c>
      <c r="ZK46" s="503">
        <f>ZK40+ZK44</f>
        <v>334870.64399999997</v>
      </c>
      <c r="ZL46" s="505">
        <f>ZL40+ZL44</f>
        <v>310158.22583760001</v>
      </c>
      <c r="ZM46" s="505"/>
      <c r="ZN46" s="521">
        <f>ZM46/ZK46</f>
        <v>0</v>
      </c>
      <c r="ZO46" s="503">
        <f>ZO40+ZO44</f>
        <v>390682.41800000006</v>
      </c>
      <c r="ZP46" s="505">
        <f>ZP40+ZP44</f>
        <v>361851.26347720006</v>
      </c>
      <c r="ZQ46" s="505"/>
      <c r="ZR46" s="521">
        <f>ZQ46/ZO46</f>
        <v>0</v>
      </c>
      <c r="ZS46" s="503">
        <f>ZS40+ZS44</f>
        <v>446494.19200000004</v>
      </c>
      <c r="ZT46" s="505">
        <f>ZT40+ZT44</f>
        <v>413544.30111679999</v>
      </c>
      <c r="ZU46" s="505"/>
      <c r="ZV46" s="521">
        <f>ZU46/ZS46</f>
        <v>0</v>
      </c>
      <c r="ZW46" s="503">
        <f>ZW40+ZW44</f>
        <v>613929.51399999997</v>
      </c>
      <c r="ZX46" s="505">
        <f>ZX40+ZX44</f>
        <v>568623.41403560003</v>
      </c>
      <c r="ZY46" s="506"/>
      <c r="ZZ46" s="521">
        <f>ZY46/ZW46</f>
        <v>0</v>
      </c>
      <c r="AAA46" s="503">
        <f>AAA40+AAA44</f>
        <v>2790588.7</v>
      </c>
      <c r="AAB46" s="503">
        <f>AAB40+AAB44</f>
        <v>2584651.8819800001</v>
      </c>
      <c r="AAC46" s="503">
        <f>AAC40+AAC44</f>
        <v>0</v>
      </c>
      <c r="AAD46" s="522">
        <f>AAC46/AAA46</f>
        <v>0</v>
      </c>
      <c r="AOY46" s="503">
        <f>AOY40+AOY44</f>
        <v>336715.14480000001</v>
      </c>
      <c r="AOZ46" s="503">
        <f>AOZ40+AOZ44</f>
        <v>307259.34227999998</v>
      </c>
      <c r="APA46" s="504"/>
      <c r="APB46" s="521">
        <f>APA46/AOY46</f>
        <v>0</v>
      </c>
      <c r="APC46" s="503">
        <f>APC40+APC44</f>
        <v>336715.14480000001</v>
      </c>
      <c r="APD46" s="505">
        <f>APD40+APD44</f>
        <v>307259.34227999998</v>
      </c>
      <c r="APE46" s="505"/>
      <c r="APF46" s="521">
        <f>APE46/APC46</f>
        <v>0</v>
      </c>
      <c r="APG46" s="503">
        <f>APG40+APG44</f>
        <v>336715.14480000001</v>
      </c>
      <c r="APH46" s="505">
        <f>APH40+APH44</f>
        <v>307259.34227999998</v>
      </c>
      <c r="API46" s="505"/>
      <c r="APJ46" s="521">
        <f>API46/APG46</f>
        <v>0</v>
      </c>
      <c r="APK46" s="503">
        <f>APK40+APK44</f>
        <v>336715.14480000001</v>
      </c>
      <c r="APL46" s="505">
        <f>APL40+APL44</f>
        <v>307259.34227999998</v>
      </c>
      <c r="APM46" s="505"/>
      <c r="APN46" s="521">
        <f>APM46/APK46</f>
        <v>0</v>
      </c>
      <c r="APO46" s="503">
        <f>APO40+APO44</f>
        <v>392834.33559999999</v>
      </c>
      <c r="APP46" s="505">
        <f>APP40+APP44</f>
        <v>358469.2326600001</v>
      </c>
      <c r="APQ46" s="505"/>
      <c r="APR46" s="521">
        <f>APQ46/APO46</f>
        <v>0</v>
      </c>
      <c r="APS46" s="503">
        <f>APS40+APS44</f>
        <v>448953.52639999997</v>
      </c>
      <c r="APT46" s="505">
        <f>APT40+APT44</f>
        <v>409679.12303999998</v>
      </c>
      <c r="APU46" s="505"/>
      <c r="APV46" s="521">
        <f>APU46/APS46</f>
        <v>0</v>
      </c>
      <c r="APW46" s="503">
        <f>APW40+APW44</f>
        <v>617311.09880000004</v>
      </c>
      <c r="APX46" s="505">
        <f>APX40+APX44</f>
        <v>563308.79417999997</v>
      </c>
      <c r="APY46" s="506"/>
      <c r="APZ46" s="521">
        <f>APY46/APW46</f>
        <v>0</v>
      </c>
      <c r="AQA46" s="503">
        <f>AQA40+AQA44</f>
        <v>2805959.54</v>
      </c>
      <c r="AQB46" s="503">
        <f>AQB40+AQB44</f>
        <v>2560494.5190000003</v>
      </c>
      <c r="AQC46" s="503">
        <f>AQC40+AQC44</f>
        <v>0</v>
      </c>
      <c r="AQD46" s="522">
        <f>AQC46/AQA46</f>
        <v>0</v>
      </c>
      <c r="BEY46" s="503">
        <f>BEY40+BEY44</f>
        <v>645956.0172</v>
      </c>
      <c r="BEZ46" s="503">
        <f>BEZ40+BEZ44</f>
        <v>630505.66159967997</v>
      </c>
      <c r="BFA46" s="504"/>
      <c r="BFB46" s="521">
        <f>BFA46/BEY46</f>
        <v>0</v>
      </c>
      <c r="BFC46" s="503">
        <f>BFC40+BFC44</f>
        <v>645956.0172</v>
      </c>
      <c r="BFD46" s="505">
        <f>BFD40+BFD44</f>
        <v>630505.66159967997</v>
      </c>
      <c r="BFE46" s="505"/>
      <c r="BFF46" s="521">
        <f>BFE46/BFC46</f>
        <v>0</v>
      </c>
      <c r="BFG46" s="503">
        <f>BFG40+BFG44</f>
        <v>645956.0172</v>
      </c>
      <c r="BFH46" s="505">
        <f>BFH40+BFH44</f>
        <v>630505.66159967997</v>
      </c>
      <c r="BFI46" s="505"/>
      <c r="BFJ46" s="521">
        <f>BFI46/BFG46</f>
        <v>0</v>
      </c>
      <c r="BFK46" s="503">
        <f>BFK40+BFK44</f>
        <v>645956.0172</v>
      </c>
      <c r="BFL46" s="505">
        <f>BFL40+BFL44</f>
        <v>630505.66159967997</v>
      </c>
      <c r="BFM46" s="505"/>
      <c r="BFN46" s="521">
        <f>BFM46/BFK46</f>
        <v>0</v>
      </c>
      <c r="BFO46" s="503">
        <f>BFO40+BFO44</f>
        <v>753615.35340000014</v>
      </c>
      <c r="BFP46" s="505">
        <f>BFP40+BFP44</f>
        <v>735589.93853296002</v>
      </c>
      <c r="BFQ46" s="505"/>
      <c r="BFR46" s="521">
        <f>BFQ46/BFO46</f>
        <v>0</v>
      </c>
      <c r="BFS46" s="503">
        <f>BFS40+BFS44</f>
        <v>861274.68960000004</v>
      </c>
      <c r="BFT46" s="505">
        <f>BFT40+BFT44</f>
        <v>840674.21546623996</v>
      </c>
      <c r="BFU46" s="505"/>
      <c r="BFV46" s="521">
        <f>BFU46/BFS46</f>
        <v>0</v>
      </c>
      <c r="BFW46" s="503">
        <f>BFW40+BFW44</f>
        <v>1184252.6982</v>
      </c>
      <c r="BFX46" s="505">
        <f>BFX40+BFX44</f>
        <v>1155927.0462660801</v>
      </c>
      <c r="BFY46" s="506"/>
      <c r="BFZ46" s="521">
        <f>BFY46/BFW46</f>
        <v>0</v>
      </c>
      <c r="BGA46" s="503">
        <f>BGA40+BGA44</f>
        <v>5382966.8099999996</v>
      </c>
      <c r="BGB46" s="503">
        <f>BGB40+BGB44</f>
        <v>5254213.8466640003</v>
      </c>
      <c r="BGC46" s="503">
        <f>BGC40+BGC44</f>
        <v>0</v>
      </c>
      <c r="BGD46" s="522">
        <f>BGC46/BGA46</f>
        <v>0</v>
      </c>
    </row>
  </sheetData>
  <mergeCells count="480">
    <mergeCell ref="YY2:AFB2"/>
    <mergeCell ref="AFC2:AJZ2"/>
    <mergeCell ref="AKA2:AOX2"/>
    <mergeCell ref="AOY2:AVB2"/>
    <mergeCell ref="AVC2:AZZ2"/>
    <mergeCell ref="BAA2:BEX2"/>
    <mergeCell ref="BEY2:BLB2"/>
    <mergeCell ref="YY3:AAD3"/>
    <mergeCell ref="AAE3:ABJ3"/>
    <mergeCell ref="ABK3:ACP3"/>
    <mergeCell ref="ACQ3:ADV3"/>
    <mergeCell ref="ADW3:AFB3"/>
    <mergeCell ref="AFC3:AGH3"/>
    <mergeCell ref="AGI3:AHN3"/>
    <mergeCell ref="AHO3:AIT3"/>
    <mergeCell ref="AIU3:AJZ3"/>
    <mergeCell ref="BJW3:BLB3"/>
    <mergeCell ref="BCM3:BDR3"/>
    <mergeCell ref="BDS3:BEX3"/>
    <mergeCell ref="BEY3:BGD3"/>
    <mergeCell ref="BHK3:BIP3"/>
    <mergeCell ref="BIQ3:BJV3"/>
    <mergeCell ref="YY4:ZA4"/>
    <mergeCell ref="ZC4:ZE4"/>
    <mergeCell ref="ZG4:ZI4"/>
    <mergeCell ref="ZK4:ZM4"/>
    <mergeCell ref="ZO4:ZQ4"/>
    <mergeCell ref="ZS4:ZU4"/>
    <mergeCell ref="AYU3:AZZ3"/>
    <mergeCell ref="BAA3:BBF3"/>
    <mergeCell ref="BBG3:BCL3"/>
    <mergeCell ref="ZW4:ZY4"/>
    <mergeCell ref="AAB4:AAB6"/>
    <mergeCell ref="AAE4:AAG4"/>
    <mergeCell ref="AAI4:AAK4"/>
    <mergeCell ref="AAM4:AAO4"/>
    <mergeCell ref="ARK3:ASP3"/>
    <mergeCell ref="ASQ3:ATV3"/>
    <mergeCell ref="ATW3:AVB3"/>
    <mergeCell ref="AVC3:AWH3"/>
    <mergeCell ref="AWI3:AXN3"/>
    <mergeCell ref="AXO3:AYT3"/>
    <mergeCell ref="AQE3:ARJ3"/>
    <mergeCell ref="ABS4:ABU4"/>
    <mergeCell ref="ABW4:ABY4"/>
    <mergeCell ref="ACA4:ACC4"/>
    <mergeCell ref="ACE4:ACG4"/>
    <mergeCell ref="ACI4:ACK4"/>
    <mergeCell ref="AKA3:ALF3"/>
    <mergeCell ref="ALG3:AML3"/>
    <mergeCell ref="AMM3:ANR3"/>
    <mergeCell ref="ANS3:AOX3"/>
    <mergeCell ref="AOY3:AQD3"/>
    <mergeCell ref="ACN4:ACN6"/>
    <mergeCell ref="AAU4:AAW4"/>
    <mergeCell ref="AAY4:ABA4"/>
    <mergeCell ref="ABC4:ABE4"/>
    <mergeCell ref="ABH4:ABH6"/>
    <mergeCell ref="ABK4:ABM4"/>
    <mergeCell ref="ABO4:ABQ4"/>
    <mergeCell ref="AFO4:AFQ4"/>
    <mergeCell ref="AFS4:AFU4"/>
    <mergeCell ref="AJO4:AJQ4"/>
    <mergeCell ref="AJS4:AJU4"/>
    <mergeCell ref="AJX4:AJX6"/>
    <mergeCell ref="AGI4:AGK4"/>
    <mergeCell ref="AGM4:AGO4"/>
    <mergeCell ref="AGQ4:AGS4"/>
    <mergeCell ref="AGU4:AGW4"/>
    <mergeCell ref="AGY4:AHA4"/>
    <mergeCell ref="AAQ4:AAS4"/>
    <mergeCell ref="BGE3:BHJ3"/>
    <mergeCell ref="AFW4:AFY4"/>
    <mergeCell ref="AGA4:AGC4"/>
    <mergeCell ref="AGF4:AGF6"/>
    <mergeCell ref="ACQ4:ACS4"/>
    <mergeCell ref="ACU4:ACW4"/>
    <mergeCell ref="ACY4:ADA4"/>
    <mergeCell ref="ADC4:ADE4"/>
    <mergeCell ref="ADG4:ADI4"/>
    <mergeCell ref="ADK4:ADM4"/>
    <mergeCell ref="ADO4:ADQ4"/>
    <mergeCell ref="ADT4:ADT6"/>
    <mergeCell ref="ADW4:ADY4"/>
    <mergeCell ref="AEA4:AEC4"/>
    <mergeCell ref="AEE4:AEG4"/>
    <mergeCell ref="AEI4:AEK4"/>
    <mergeCell ref="AEM4:AEO4"/>
    <mergeCell ref="AEQ4:AES4"/>
    <mergeCell ref="AEU4:AEW4"/>
    <mergeCell ref="AEZ4:AEZ6"/>
    <mergeCell ref="AFC4:AFE4"/>
    <mergeCell ref="AFG4:AFI4"/>
    <mergeCell ref="AFK4:AFM4"/>
    <mergeCell ref="AHC4:AHE4"/>
    <mergeCell ref="AHG4:AHI4"/>
    <mergeCell ref="AHL4:AHL6"/>
    <mergeCell ref="AHO4:AHQ4"/>
    <mergeCell ref="AHS4:AHU4"/>
    <mergeCell ref="AHW4:AHY4"/>
    <mergeCell ref="AIA4:AIC4"/>
    <mergeCell ref="AIE4:AIG4"/>
    <mergeCell ref="AII4:AIK4"/>
    <mergeCell ref="AIM4:AIO4"/>
    <mergeCell ref="AIR4:AIR6"/>
    <mergeCell ref="AIU4:AIW4"/>
    <mergeCell ref="AIY4:AJA4"/>
    <mergeCell ref="AJC4:AJE4"/>
    <mergeCell ref="AJG4:AJI4"/>
    <mergeCell ref="AJK4:AJM4"/>
    <mergeCell ref="ANG4:ANI4"/>
    <mergeCell ref="ANK4:ANM4"/>
    <mergeCell ref="ANP4:ANP6"/>
    <mergeCell ref="AKA4:AKC4"/>
    <mergeCell ref="AKE4:AKG4"/>
    <mergeCell ref="AKI4:AKK4"/>
    <mergeCell ref="AKM4:AKO4"/>
    <mergeCell ref="AKQ4:AKS4"/>
    <mergeCell ref="AKU4:AKW4"/>
    <mergeCell ref="AKY4:ALA4"/>
    <mergeCell ref="ALD4:ALD6"/>
    <mergeCell ref="ALG4:ALI4"/>
    <mergeCell ref="ALK4:ALM4"/>
    <mergeCell ref="ALO4:ALQ4"/>
    <mergeCell ref="ALS4:ALU4"/>
    <mergeCell ref="ALW4:ALY4"/>
    <mergeCell ref="AMA4:AMC4"/>
    <mergeCell ref="AME4:AMG4"/>
    <mergeCell ref="AMJ4:AMJ6"/>
    <mergeCell ref="AMM4:AMO4"/>
    <mergeCell ref="AMQ4:AMS4"/>
    <mergeCell ref="AMU4:AMW4"/>
    <mergeCell ref="AMY4:ANA4"/>
    <mergeCell ref="ANC4:ANE4"/>
    <mergeCell ref="AQY4:ARA4"/>
    <mergeCell ref="ARC4:ARE4"/>
    <mergeCell ref="ARH4:ARH6"/>
    <mergeCell ref="ANS4:ANU4"/>
    <mergeCell ref="ANW4:ANY4"/>
    <mergeCell ref="AOA4:AOC4"/>
    <mergeCell ref="AOE4:AOG4"/>
    <mergeCell ref="AOI4:AOK4"/>
    <mergeCell ref="AOM4:AOO4"/>
    <mergeCell ref="AOQ4:AOS4"/>
    <mergeCell ref="AOV4:AOV6"/>
    <mergeCell ref="AOY4:APA4"/>
    <mergeCell ref="APC4:APE4"/>
    <mergeCell ref="APG4:API4"/>
    <mergeCell ref="APK4:APM4"/>
    <mergeCell ref="APO4:APQ4"/>
    <mergeCell ref="APS4:APU4"/>
    <mergeCell ref="APW4:APY4"/>
    <mergeCell ref="AQB4:AQB6"/>
    <mergeCell ref="AQE4:AQG4"/>
    <mergeCell ref="AQI4:AQK4"/>
    <mergeCell ref="AQM4:AQO4"/>
    <mergeCell ref="AQQ4:AQS4"/>
    <mergeCell ref="AQU4:AQW4"/>
    <mergeCell ref="AUQ4:AUS4"/>
    <mergeCell ref="AUU4:AUW4"/>
    <mergeCell ref="AUZ4:AUZ6"/>
    <mergeCell ref="ARK4:ARM4"/>
    <mergeCell ref="ARO4:ARQ4"/>
    <mergeCell ref="ARS4:ARU4"/>
    <mergeCell ref="ARW4:ARY4"/>
    <mergeCell ref="ASA4:ASC4"/>
    <mergeCell ref="ASE4:ASG4"/>
    <mergeCell ref="ASI4:ASK4"/>
    <mergeCell ref="ASN4:ASN6"/>
    <mergeCell ref="ASQ4:ASS4"/>
    <mergeCell ref="ASU4:ASW4"/>
    <mergeCell ref="ASY4:ATA4"/>
    <mergeCell ref="ATC4:ATE4"/>
    <mergeCell ref="ATG4:ATI4"/>
    <mergeCell ref="ATK4:ATM4"/>
    <mergeCell ref="ATO4:ATQ4"/>
    <mergeCell ref="ATT4:ATT6"/>
    <mergeCell ref="ATW4:ATY4"/>
    <mergeCell ref="AUA4:AUC4"/>
    <mergeCell ref="AUE4:AUG4"/>
    <mergeCell ref="AUI4:AUK4"/>
    <mergeCell ref="AUM4:AUO4"/>
    <mergeCell ref="AYI4:AYK4"/>
    <mergeCell ref="AYM4:AYO4"/>
    <mergeCell ref="AYR4:AYR6"/>
    <mergeCell ref="AVC4:AVE4"/>
    <mergeCell ref="AVG4:AVI4"/>
    <mergeCell ref="AVK4:AVM4"/>
    <mergeCell ref="AVO4:AVQ4"/>
    <mergeCell ref="AVS4:AVU4"/>
    <mergeCell ref="AVW4:AVY4"/>
    <mergeCell ref="AWA4:AWC4"/>
    <mergeCell ref="AWF4:AWF6"/>
    <mergeCell ref="AWI4:AWK4"/>
    <mergeCell ref="AWM4:AWO4"/>
    <mergeCell ref="AWQ4:AWS4"/>
    <mergeCell ref="AWU4:AWW4"/>
    <mergeCell ref="AWY4:AXA4"/>
    <mergeCell ref="AXC4:AXE4"/>
    <mergeCell ref="AXG4:AXI4"/>
    <mergeCell ref="AXL4:AXL6"/>
    <mergeCell ref="AXO4:AXQ4"/>
    <mergeCell ref="AXS4:AXU4"/>
    <mergeCell ref="AXW4:AXY4"/>
    <mergeCell ref="AYA4:AYC4"/>
    <mergeCell ref="AYE4:AYG4"/>
    <mergeCell ref="BKU4:BKW4"/>
    <mergeCell ref="BKZ4:BKZ6"/>
    <mergeCell ref="AA4:AC4"/>
    <mergeCell ref="AM4:AO4"/>
    <mergeCell ref="BJW4:BJY4"/>
    <mergeCell ref="BKA4:BKC4"/>
    <mergeCell ref="BGE4:BGG4"/>
    <mergeCell ref="BGI4:BGK4"/>
    <mergeCell ref="BGM4:BGO4"/>
    <mergeCell ref="BGQ4:BGS4"/>
    <mergeCell ref="BGU4:BGW4"/>
    <mergeCell ref="BGY4:BHA4"/>
    <mergeCell ref="BIQ4:BIS4"/>
    <mergeCell ref="BIU4:BIW4"/>
    <mergeCell ref="BHC4:BHE4"/>
    <mergeCell ref="BHH4:BHH6"/>
    <mergeCell ref="BHK4:BHM4"/>
    <mergeCell ref="BHO4:BHQ4"/>
    <mergeCell ref="BHS4:BHU4"/>
    <mergeCell ref="BHW4:BHY4"/>
    <mergeCell ref="BIA4:BIC4"/>
    <mergeCell ref="BIE4:BIG4"/>
    <mergeCell ref="BEI4:BEK4"/>
    <mergeCell ref="BEM4:BEO4"/>
    <mergeCell ref="BKI4:BKK4"/>
    <mergeCell ref="BKM4:BKO4"/>
    <mergeCell ref="BKQ4:BKS4"/>
    <mergeCell ref="BIY4:BJA4"/>
    <mergeCell ref="BJC4:BJE4"/>
    <mergeCell ref="BJG4:BJI4"/>
    <mergeCell ref="BJK4:BJM4"/>
    <mergeCell ref="BJO4:BJQ4"/>
    <mergeCell ref="BJT4:BJT6"/>
    <mergeCell ref="BKE4:BKG4"/>
    <mergeCell ref="K4:M4"/>
    <mergeCell ref="O4:Q4"/>
    <mergeCell ref="S4:U4"/>
    <mergeCell ref="W4:Y4"/>
    <mergeCell ref="BEQ4:BES4"/>
    <mergeCell ref="BEV4:BEV6"/>
    <mergeCell ref="BEY4:BFA4"/>
    <mergeCell ref="BFC4:BFE4"/>
    <mergeCell ref="BFG4:BFI4"/>
    <mergeCell ref="BAQ4:BAS4"/>
    <mergeCell ref="BAU4:BAW4"/>
    <mergeCell ref="BAY4:BBA4"/>
    <mergeCell ref="BBD4:BBD6"/>
    <mergeCell ref="AYY4:AZA4"/>
    <mergeCell ref="AZC4:AZE4"/>
    <mergeCell ref="AZG4:AZI4"/>
    <mergeCell ref="AZK4:AZM4"/>
    <mergeCell ref="AZO4:AZQ4"/>
    <mergeCell ref="AZS4:AZU4"/>
    <mergeCell ref="AZX4:AZX6"/>
    <mergeCell ref="BAA4:BAC4"/>
    <mergeCell ref="BAE4:BAG4"/>
    <mergeCell ref="BAI4:BAK4"/>
    <mergeCell ref="BAM4:BAO4"/>
    <mergeCell ref="BCM4:BCO4"/>
    <mergeCell ref="BBG4:BBI4"/>
    <mergeCell ref="BBK4:BBM4"/>
    <mergeCell ref="BBO4:BBQ4"/>
    <mergeCell ref="BBS4:BBU4"/>
    <mergeCell ref="BBW4:BBY4"/>
    <mergeCell ref="BCA4:BCC4"/>
    <mergeCell ref="BCE4:BCG4"/>
    <mergeCell ref="BCJ4:BCJ6"/>
    <mergeCell ref="C4:E4"/>
    <mergeCell ref="AF4:AF6"/>
    <mergeCell ref="AI4:AK4"/>
    <mergeCell ref="BL4:BL6"/>
    <mergeCell ref="BO4:BQ4"/>
    <mergeCell ref="CR4:CR6"/>
    <mergeCell ref="CU4:CW4"/>
    <mergeCell ref="DX4:DX6"/>
    <mergeCell ref="AYU4:AYW4"/>
    <mergeCell ref="G4:I4"/>
    <mergeCell ref="EE4:EG4"/>
    <mergeCell ref="EI4:EK4"/>
    <mergeCell ref="EM4:EO4"/>
    <mergeCell ref="EQ4:ES4"/>
    <mergeCell ref="EU4:EW4"/>
    <mergeCell ref="EY4:FA4"/>
    <mergeCell ref="DK4:DM4"/>
    <mergeCell ref="DO4:DQ4"/>
    <mergeCell ref="DS4:DU4"/>
    <mergeCell ref="CM4:CO4"/>
    <mergeCell ref="CY4:DA4"/>
    <mergeCell ref="DC4:DE4"/>
    <mergeCell ref="DG4:DI4"/>
    <mergeCell ref="FD4:FD6"/>
    <mergeCell ref="BII4:BIK4"/>
    <mergeCell ref="BIN4:BIN6"/>
    <mergeCell ref="BCQ4:BCS4"/>
    <mergeCell ref="BCU4:BCW4"/>
    <mergeCell ref="BCY4:BDA4"/>
    <mergeCell ref="BDC4:BDE4"/>
    <mergeCell ref="BDG4:BDI4"/>
    <mergeCell ref="BDK4:BDM4"/>
    <mergeCell ref="BDP4:BDP6"/>
    <mergeCell ref="BDS4:BDU4"/>
    <mergeCell ref="BDW4:BDY4"/>
    <mergeCell ref="BEA4:BEC4"/>
    <mergeCell ref="BEE4:BEG4"/>
    <mergeCell ref="BFK4:BFM4"/>
    <mergeCell ref="BFO4:BFQ4"/>
    <mergeCell ref="BFS4:BFU4"/>
    <mergeCell ref="BFW4:BFY4"/>
    <mergeCell ref="BGB4:BGB6"/>
    <mergeCell ref="IY2:PB2"/>
    <mergeCell ref="FG3:GL3"/>
    <mergeCell ref="GM3:HR3"/>
    <mergeCell ref="HS3:IX3"/>
    <mergeCell ref="IY3:KD3"/>
    <mergeCell ref="KE3:LJ3"/>
    <mergeCell ref="LK3:MP3"/>
    <mergeCell ref="EA3:FF3"/>
    <mergeCell ref="C3:AH3"/>
    <mergeCell ref="AI3:BN3"/>
    <mergeCell ref="BO3:CT3"/>
    <mergeCell ref="CU3:DZ3"/>
    <mergeCell ref="MQ3:NV3"/>
    <mergeCell ref="NW3:PB3"/>
    <mergeCell ref="EA2:IX2"/>
    <mergeCell ref="C2:DZ2"/>
    <mergeCell ref="BS4:BU4"/>
    <mergeCell ref="BW4:BY4"/>
    <mergeCell ref="CA4:CC4"/>
    <mergeCell ref="CE4:CG4"/>
    <mergeCell ref="CI4:CK4"/>
    <mergeCell ref="AQ4:AS4"/>
    <mergeCell ref="AU4:AW4"/>
    <mergeCell ref="AY4:BA4"/>
    <mergeCell ref="EA4:EC4"/>
    <mergeCell ref="BC4:BE4"/>
    <mergeCell ref="BG4:BI4"/>
    <mergeCell ref="FG4:FI4"/>
    <mergeCell ref="FK4:FM4"/>
    <mergeCell ref="FO4:FQ4"/>
    <mergeCell ref="FS4:FU4"/>
    <mergeCell ref="FW4:FY4"/>
    <mergeCell ref="GA4:GC4"/>
    <mergeCell ref="GE4:GG4"/>
    <mergeCell ref="GJ4:GJ6"/>
    <mergeCell ref="JS4:JU4"/>
    <mergeCell ref="JW4:JY4"/>
    <mergeCell ref="KB4:KB6"/>
    <mergeCell ref="GM4:GO4"/>
    <mergeCell ref="GQ4:GS4"/>
    <mergeCell ref="GU4:GW4"/>
    <mergeCell ref="GY4:HA4"/>
    <mergeCell ref="HC4:HE4"/>
    <mergeCell ref="HG4:HI4"/>
    <mergeCell ref="HK4:HM4"/>
    <mergeCell ref="HP4:HP6"/>
    <mergeCell ref="HS4:HU4"/>
    <mergeCell ref="HW4:HY4"/>
    <mergeCell ref="IA4:IC4"/>
    <mergeCell ref="IE4:IG4"/>
    <mergeCell ref="II4:IK4"/>
    <mergeCell ref="IM4:IO4"/>
    <mergeCell ref="IQ4:IS4"/>
    <mergeCell ref="IV4:IV6"/>
    <mergeCell ref="IY4:JA4"/>
    <mergeCell ref="JC4:JE4"/>
    <mergeCell ref="JG4:JI4"/>
    <mergeCell ref="JK4:JM4"/>
    <mergeCell ref="JO4:JQ4"/>
    <mergeCell ref="NK4:NM4"/>
    <mergeCell ref="NO4:NQ4"/>
    <mergeCell ref="NT4:NT6"/>
    <mergeCell ref="KE4:KG4"/>
    <mergeCell ref="KI4:KK4"/>
    <mergeCell ref="KM4:KO4"/>
    <mergeCell ref="KQ4:KS4"/>
    <mergeCell ref="KU4:KW4"/>
    <mergeCell ref="KY4:LA4"/>
    <mergeCell ref="LC4:LE4"/>
    <mergeCell ref="LH4:LH6"/>
    <mergeCell ref="LK4:LM4"/>
    <mergeCell ref="LO4:LQ4"/>
    <mergeCell ref="LS4:LU4"/>
    <mergeCell ref="LW4:LY4"/>
    <mergeCell ref="MA4:MC4"/>
    <mergeCell ref="ME4:MG4"/>
    <mergeCell ref="MI4:MK4"/>
    <mergeCell ref="MN4:MN6"/>
    <mergeCell ref="MQ4:MS4"/>
    <mergeCell ref="MU4:MW4"/>
    <mergeCell ref="MY4:NA4"/>
    <mergeCell ref="NC4:NE4"/>
    <mergeCell ref="NG4:NI4"/>
    <mergeCell ref="WM3:XR3"/>
    <mergeCell ref="XS3:YX3"/>
    <mergeCell ref="OU4:OW4"/>
    <mergeCell ref="OZ4:OZ6"/>
    <mergeCell ref="NW4:NY4"/>
    <mergeCell ref="OA4:OC4"/>
    <mergeCell ref="OE4:OG4"/>
    <mergeCell ref="OI4:OK4"/>
    <mergeCell ref="OM4:OO4"/>
    <mergeCell ref="OQ4:OS4"/>
    <mergeCell ref="SI4:SK4"/>
    <mergeCell ref="SM4:SO4"/>
    <mergeCell ref="SR4:SR6"/>
    <mergeCell ref="PC4:PE4"/>
    <mergeCell ref="PG4:PI4"/>
    <mergeCell ref="PK4:PM4"/>
    <mergeCell ref="PO4:PQ4"/>
    <mergeCell ref="PS4:PU4"/>
    <mergeCell ref="PW4:PY4"/>
    <mergeCell ref="QA4:QC4"/>
    <mergeCell ref="QF4:QF6"/>
    <mergeCell ref="QI4:QK4"/>
    <mergeCell ref="QM4:QO4"/>
    <mergeCell ref="QQ4:QS4"/>
    <mergeCell ref="QU4:QW4"/>
    <mergeCell ref="QY4:RA4"/>
    <mergeCell ref="RC4:RE4"/>
    <mergeCell ref="RG4:RI4"/>
    <mergeCell ref="RL4:RL6"/>
    <mergeCell ref="RO4:RQ4"/>
    <mergeCell ref="RS4:RU4"/>
    <mergeCell ref="RW4:RY4"/>
    <mergeCell ref="SA4:SC4"/>
    <mergeCell ref="SE4:SG4"/>
    <mergeCell ref="WA4:WC4"/>
    <mergeCell ref="WE4:WG4"/>
    <mergeCell ref="WJ4:WJ6"/>
    <mergeCell ref="SU4:SW4"/>
    <mergeCell ref="SY4:TA4"/>
    <mergeCell ref="TC4:TE4"/>
    <mergeCell ref="TG4:TI4"/>
    <mergeCell ref="TK4:TM4"/>
    <mergeCell ref="TO4:TQ4"/>
    <mergeCell ref="TS4:TU4"/>
    <mergeCell ref="TX4:TX6"/>
    <mergeCell ref="UA4:UC4"/>
    <mergeCell ref="UE4:UG4"/>
    <mergeCell ref="UI4:UK4"/>
    <mergeCell ref="UM4:UO4"/>
    <mergeCell ref="YV4:YV6"/>
    <mergeCell ref="XK4:XM4"/>
    <mergeCell ref="XP4:XP6"/>
    <mergeCell ref="XS4:XU4"/>
    <mergeCell ref="XW4:XY4"/>
    <mergeCell ref="YA4:YC4"/>
    <mergeCell ref="YE4:YG4"/>
    <mergeCell ref="PC2:TZ2"/>
    <mergeCell ref="UA2:YX2"/>
    <mergeCell ref="PC3:QH3"/>
    <mergeCell ref="QI3:RN3"/>
    <mergeCell ref="RO3:ST3"/>
    <mergeCell ref="SU3:TZ3"/>
    <mergeCell ref="UA3:VF3"/>
    <mergeCell ref="VG3:WL3"/>
    <mergeCell ref="UQ4:US4"/>
    <mergeCell ref="UU4:UW4"/>
    <mergeCell ref="UY4:VA4"/>
    <mergeCell ref="VD4:VD6"/>
    <mergeCell ref="VG4:VI4"/>
    <mergeCell ref="VK4:VM4"/>
    <mergeCell ref="VO4:VQ4"/>
    <mergeCell ref="VS4:VU4"/>
    <mergeCell ref="VW4:VY4"/>
    <mergeCell ref="WM4:WO4"/>
    <mergeCell ref="WQ4:WS4"/>
    <mergeCell ref="WU4:WW4"/>
    <mergeCell ref="WY4:XA4"/>
    <mergeCell ref="XC4:XE4"/>
    <mergeCell ref="XG4:XI4"/>
    <mergeCell ref="YI4:YK4"/>
    <mergeCell ref="YM4:YO4"/>
    <mergeCell ref="YQ4:YS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BFBF"/>
  </sheetPr>
  <dimension ref="A1:JG101"/>
  <sheetViews>
    <sheetView topLeftCell="A4" zoomScale="80" zoomScaleNormal="80" zoomScaleSheetLayoutView="110" workbookViewId="0">
      <pane xSplit="3" ySplit="4" topLeftCell="D14" activePane="bottomRight" state="frozen"/>
      <selection pane="bottomRight" activeCell="D1" sqref="D1"/>
      <selection pane="bottomLeft" activeCell="A9" sqref="A9"/>
      <selection pane="topRight" activeCell="D1" sqref="D1"/>
    </sheetView>
  </sheetViews>
  <sheetFormatPr defaultColWidth="11.42578125" defaultRowHeight="15"/>
  <cols>
    <col min="1" max="1" width="20.7109375" hidden="1" customWidth="1"/>
    <col min="2" max="2" width="12.140625" customWidth="1"/>
    <col min="3" max="3" width="20.7109375" customWidth="1"/>
    <col min="4" max="4" width="23.85546875" customWidth="1"/>
    <col min="5" max="5" width="16.5703125" customWidth="1"/>
    <col min="6" max="6" width="11.140625" customWidth="1"/>
    <col min="7" max="7" width="16.5703125" customWidth="1"/>
    <col min="8" max="8" width="15.7109375" customWidth="1"/>
    <col min="9" max="9" width="17.28515625" customWidth="1"/>
    <col min="10" max="10" width="14.140625" customWidth="1"/>
    <col min="11" max="11" width="10.28515625" customWidth="1"/>
    <col min="12" max="12" width="23.28515625" customWidth="1"/>
    <col min="13" max="13" width="14.140625" customWidth="1"/>
    <col min="14" max="14" width="21.85546875" customWidth="1"/>
    <col min="15" max="15" width="23.85546875" customWidth="1"/>
    <col min="16" max="16" width="12" customWidth="1"/>
    <col min="17" max="17" width="24.5703125" customWidth="1"/>
    <col min="18" max="18" width="14.140625" customWidth="1"/>
    <col min="19" max="20" width="24.5703125" customWidth="1"/>
    <col min="21" max="21" width="10.28515625" customWidth="1"/>
    <col min="22" max="22" width="24.42578125" customWidth="1"/>
    <col min="23" max="23" width="15.85546875" customWidth="1"/>
    <col min="24" max="24" width="25.28515625" customWidth="1"/>
    <col min="25" max="25" width="26.140625" customWidth="1"/>
    <col min="26" max="26" width="9" customWidth="1"/>
    <col min="27" max="27" width="24.5703125" customWidth="1"/>
    <col min="28" max="28" width="15.28515625" customWidth="1"/>
    <col min="29" max="29" width="24.28515625" customWidth="1"/>
    <col min="30" max="30" width="23.28515625" customWidth="1"/>
    <col min="31" max="31" width="11" customWidth="1"/>
    <col min="32" max="32" width="22.85546875" customWidth="1"/>
    <col min="33" max="33" width="19.42578125" customWidth="1"/>
    <col min="34" max="34" width="23" customWidth="1"/>
    <col min="35" max="35" width="24.28515625" customWidth="1"/>
    <col min="36" max="36" width="10.85546875" customWidth="1"/>
    <col min="37" max="37" width="24.28515625" customWidth="1"/>
    <col min="38" max="38" width="14.140625" customWidth="1"/>
    <col min="39" max="39" width="24.28515625" customWidth="1"/>
    <col min="40" max="40" width="24.5703125" customWidth="1"/>
    <col min="41" max="41" width="22.28515625" customWidth="1"/>
    <col min="42" max="42" width="24.5703125" customWidth="1"/>
    <col min="43" max="43" width="15.28515625" customWidth="1"/>
    <col min="44" max="44" width="25.42578125" customWidth="1"/>
    <col min="45" max="45" width="24.28515625" customWidth="1"/>
    <col min="46" max="46" width="22.28515625" customWidth="1"/>
    <col min="47" max="47" width="24.5703125" customWidth="1"/>
    <col min="48" max="48" width="15.28515625" customWidth="1"/>
    <col min="49" max="49" width="25.28515625" customWidth="1"/>
    <col min="50" max="50" width="26" customWidth="1"/>
    <col min="51" max="51" width="22.28515625" customWidth="1"/>
    <col min="52" max="52" width="24.5703125" bestFit="1" customWidth="1"/>
    <col min="53" max="53" width="15.28515625" customWidth="1"/>
    <col min="54" max="55" width="25.85546875" customWidth="1"/>
    <col min="56" max="56" width="22.28515625" customWidth="1"/>
    <col min="57" max="57" width="24.5703125" customWidth="1"/>
    <col min="58" max="58" width="15.28515625" customWidth="1"/>
    <col min="59" max="60" width="25.5703125" customWidth="1"/>
    <col min="61" max="61" width="22.28515625" customWidth="1"/>
    <col min="62" max="62" width="14.5703125" customWidth="1"/>
    <col min="63" max="63" width="14.140625" customWidth="1"/>
    <col min="64" max="65" width="23.5703125" customWidth="1"/>
    <col min="66" max="66" width="22.28515625" customWidth="1"/>
    <col min="67" max="67" width="14.5703125" customWidth="1"/>
    <col min="68" max="68" width="14.140625" customWidth="1"/>
    <col min="69" max="69" width="23" customWidth="1"/>
    <col min="70" max="70" width="25.28515625" customWidth="1"/>
    <col min="71" max="71" width="18.140625" customWidth="1"/>
    <col min="72" max="72" width="14.5703125" customWidth="1"/>
    <col min="73" max="73" width="15.28515625" customWidth="1"/>
    <col min="74" max="74" width="20.85546875" customWidth="1"/>
    <col min="75" max="75" width="24.5703125" customWidth="1"/>
    <col min="76" max="76" width="22.28515625" customWidth="1"/>
    <col min="77" max="77" width="15.28515625" customWidth="1"/>
    <col min="78" max="78" width="14.140625" customWidth="1"/>
    <col min="79" max="79" width="23.28515625" customWidth="1"/>
    <col min="80" max="80" width="24.5703125" customWidth="1"/>
    <col min="81" max="81" width="22.28515625" customWidth="1"/>
    <col min="82" max="82" width="14.5703125" customWidth="1"/>
    <col min="83" max="83" width="14.140625" customWidth="1"/>
    <col min="84" max="84" width="20.7109375" customWidth="1"/>
    <col min="85" max="85" width="24.5703125" customWidth="1"/>
    <col min="86" max="86" width="22.85546875" customWidth="1"/>
    <col min="87" max="87" width="16.5703125" customWidth="1"/>
    <col min="88" max="88" width="14.140625" customWidth="1"/>
    <col min="89" max="89" width="16" customWidth="1"/>
    <col min="90" max="90" width="19.5703125" customWidth="1"/>
    <col min="91" max="91" width="14.28515625" customWidth="1"/>
    <col min="92" max="92" width="16.7109375" customWidth="1"/>
    <col min="93" max="93" width="14.140625" customWidth="1"/>
    <col min="94" max="94" width="16.7109375" customWidth="1"/>
    <col min="95" max="95" width="21.7109375" customWidth="1"/>
    <col min="96" max="96" width="22.85546875" customWidth="1"/>
    <col min="97" max="97" width="21.7109375" customWidth="1"/>
    <col min="98" max="98" width="15.85546875" customWidth="1"/>
    <col min="99" max="99" width="16.140625" customWidth="1"/>
    <col min="100" max="100" width="21.7109375" customWidth="1"/>
    <col min="101" max="101" width="22.85546875" customWidth="1"/>
    <col min="102" max="102" width="16.5703125" customWidth="1"/>
    <col min="103" max="103" width="15.85546875" customWidth="1"/>
    <col min="104" max="104" width="16.140625" customWidth="1"/>
    <col min="105" max="105" width="21.7109375" customWidth="1"/>
    <col min="106" max="106" width="22.85546875" customWidth="1"/>
    <col min="107" max="107" width="14.5703125" customWidth="1"/>
    <col min="108" max="108" width="15.85546875" customWidth="1"/>
    <col min="109" max="110" width="24.5703125" customWidth="1"/>
    <col min="111" max="111" width="22.85546875" customWidth="1"/>
    <col min="112" max="112" width="14.5703125" customWidth="1"/>
    <col min="113" max="113" width="15.85546875" customWidth="1"/>
    <col min="114" max="114" width="15" customWidth="1"/>
    <col min="115" max="115" width="24.5703125" customWidth="1"/>
    <col min="116" max="116" width="22.85546875" customWidth="1"/>
    <col min="117" max="117" width="14.5703125" customWidth="1"/>
    <col min="118" max="118" width="15.85546875" customWidth="1"/>
    <col min="119" max="119" width="16.140625" customWidth="1"/>
    <col min="120" max="120" width="24.5703125" customWidth="1"/>
    <col min="121" max="121" width="22.85546875" customWidth="1"/>
    <col min="122" max="122" width="14.5703125" customWidth="1"/>
    <col min="123" max="123" width="15.85546875" customWidth="1"/>
    <col min="124" max="125" width="24.5703125" customWidth="1"/>
    <col min="126" max="126" width="17" customWidth="1"/>
    <col min="127" max="127" width="16.5703125" customWidth="1"/>
    <col min="128" max="128" width="15.85546875" customWidth="1"/>
    <col min="129" max="130" width="24.5703125" customWidth="1"/>
    <col min="131" max="131" width="16.28515625" customWidth="1"/>
    <col min="132" max="132" width="14.5703125" customWidth="1"/>
    <col min="133" max="133" width="15.85546875" customWidth="1"/>
    <col min="134" max="134" width="16" customWidth="1"/>
    <col min="135" max="135" width="24.5703125" customWidth="1"/>
    <col min="136" max="136" width="22.85546875" customWidth="1"/>
    <col min="137" max="137" width="16.42578125" customWidth="1"/>
    <col min="138" max="138" width="15.85546875" customWidth="1"/>
    <col min="139" max="139" width="14.140625" customWidth="1"/>
    <col min="140" max="140" width="24.5703125" customWidth="1"/>
    <col min="141" max="141" width="22.85546875" customWidth="1"/>
    <col min="142" max="142" width="15.7109375" customWidth="1"/>
    <col min="143" max="143" width="15.85546875" customWidth="1"/>
    <col min="144" max="144" width="14.85546875" customWidth="1"/>
    <col min="145" max="145" width="24.5703125" customWidth="1"/>
    <col min="146" max="146" width="22.85546875" customWidth="1"/>
    <col min="147" max="147" width="17.140625" customWidth="1"/>
    <col min="148" max="148" width="15.28515625" customWidth="1"/>
    <col min="149" max="149" width="14.7109375" customWidth="1"/>
    <col min="150" max="150" width="24.5703125" customWidth="1"/>
    <col min="151" max="151" width="22.85546875" customWidth="1"/>
    <col min="152" max="152" width="17.85546875" customWidth="1"/>
    <col min="153" max="153" width="15.85546875" customWidth="1"/>
    <col min="154" max="154" width="15.28515625" customWidth="1"/>
    <col min="155" max="155" width="24.5703125" customWidth="1"/>
    <col min="156" max="156" width="22.85546875" customWidth="1"/>
    <col min="157" max="157" width="14.5703125" customWidth="1"/>
    <col min="158" max="158" width="15.85546875" customWidth="1"/>
    <col min="159" max="159" width="15.5703125" customWidth="1"/>
    <col min="160" max="160" width="24.5703125" customWidth="1"/>
    <col min="161" max="161" width="22.85546875" customWidth="1"/>
    <col min="162" max="162" width="14.5703125" customWidth="1"/>
    <col min="163" max="163" width="15.85546875" customWidth="1"/>
    <col min="164" max="164" width="16" customWidth="1"/>
    <col min="165" max="165" width="24.5703125" customWidth="1"/>
    <col min="166" max="166" width="22.85546875" customWidth="1"/>
    <col min="167" max="167" width="24.5703125" customWidth="1"/>
    <col min="168" max="168" width="15.85546875" customWidth="1"/>
    <col min="169" max="170" width="24.5703125" customWidth="1"/>
    <col min="171" max="171" width="22.85546875" customWidth="1"/>
    <col min="172" max="172" width="24.5703125" customWidth="1"/>
    <col min="173" max="173" width="15.85546875" customWidth="1"/>
    <col min="174" max="175" width="24.5703125" customWidth="1"/>
    <col min="176" max="176" width="22.28515625" customWidth="1"/>
    <col min="177" max="177" width="24.5703125" customWidth="1"/>
    <col min="178" max="178" width="18.7109375" customWidth="1"/>
    <col min="179" max="180" width="24.5703125" customWidth="1"/>
    <col min="181" max="181" width="18.140625" customWidth="1"/>
    <col min="182" max="182" width="24" customWidth="1"/>
    <col min="183" max="183" width="15.85546875" customWidth="1"/>
    <col min="184" max="185" width="24.5703125" customWidth="1"/>
    <col min="186" max="186" width="22.85546875" customWidth="1"/>
    <col min="187" max="187" width="24.5703125" customWidth="1"/>
    <col min="188" max="188" width="15.28515625" customWidth="1"/>
    <col min="189" max="190" width="24.5703125" customWidth="1"/>
    <col min="191" max="191" width="22.85546875" customWidth="1"/>
    <col min="192" max="192" width="24.5703125" customWidth="1"/>
    <col min="193" max="193" width="15.28515625" customWidth="1"/>
    <col min="194" max="195" width="24.5703125" customWidth="1"/>
    <col min="196" max="196" width="22.85546875" customWidth="1"/>
    <col min="197" max="197" width="24.5703125" customWidth="1"/>
    <col min="198" max="198" width="15.28515625" customWidth="1"/>
    <col min="199" max="200" width="24.5703125" customWidth="1"/>
    <col min="201" max="201" width="22.85546875" customWidth="1"/>
    <col min="202" max="202" width="24.5703125" customWidth="1"/>
    <col min="203" max="203" width="15.85546875" customWidth="1"/>
    <col min="204" max="205" width="24.5703125" customWidth="1"/>
    <col min="206" max="206" width="22.85546875" customWidth="1"/>
    <col min="207" max="207" width="11.140625" customWidth="1"/>
    <col min="208" max="208" width="15.28515625" customWidth="1"/>
    <col min="209" max="210" width="24.5703125" customWidth="1"/>
    <col min="211" max="211" width="22.85546875" customWidth="1"/>
    <col min="212" max="212" width="12.140625" customWidth="1"/>
    <col min="213" max="213" width="15.28515625" customWidth="1"/>
    <col min="214" max="215" width="24.5703125" customWidth="1"/>
    <col min="216" max="216" width="22.28515625" customWidth="1"/>
    <col min="217" max="218" width="10.5703125" customWidth="1"/>
    <col min="219" max="220" width="24.5703125" customWidth="1"/>
    <col min="221" max="221" width="22.85546875" style="55" customWidth="1"/>
    <col min="222" max="222" width="13.28515625" customWidth="1"/>
    <col min="223" max="223" width="15.28515625" customWidth="1"/>
    <col min="224" max="225" width="24.5703125" customWidth="1"/>
    <col min="226" max="226" width="22.85546875" style="55" customWidth="1"/>
    <col min="227" max="227" width="12.42578125" customWidth="1"/>
    <col min="228" max="228" width="15.28515625" customWidth="1"/>
    <col min="229" max="229" width="25" customWidth="1"/>
    <col min="230" max="230" width="24.5703125" customWidth="1"/>
    <col min="231" max="231" width="15.85546875" customWidth="1"/>
    <col min="232" max="232" width="11.7109375" customWidth="1"/>
    <col min="233" max="233" width="15.28515625" customWidth="1"/>
    <col min="234" max="234" width="24.5703125" customWidth="1"/>
    <col min="235" max="235" width="24.5703125" bestFit="1" customWidth="1"/>
    <col min="236" max="236" width="22.28515625" bestFit="1" customWidth="1"/>
    <col min="237" max="237" width="13.42578125" customWidth="1"/>
    <col min="238" max="238" width="15.28515625" customWidth="1"/>
    <col min="239" max="239" width="24.5703125" bestFit="1" customWidth="1"/>
    <col min="240" max="240" width="26.42578125" bestFit="1" customWidth="1"/>
    <col min="241" max="241" width="22.85546875" customWidth="1"/>
    <col min="242" max="242" width="19.5703125" customWidth="1"/>
    <col min="243" max="243" width="15.85546875" customWidth="1"/>
    <col min="244" max="244" width="24.5703125" bestFit="1" customWidth="1"/>
    <col min="245" max="245" width="26.42578125" bestFit="1" customWidth="1"/>
    <col min="246" max="246" width="22.85546875" customWidth="1"/>
    <col min="247" max="247" width="19.5703125" customWidth="1"/>
    <col min="248" max="248" width="15.85546875" customWidth="1"/>
    <col min="249" max="249" width="24.5703125" bestFit="1" customWidth="1"/>
    <col min="250" max="250" width="26.42578125" bestFit="1" customWidth="1"/>
    <col min="251" max="251" width="22.85546875" customWidth="1"/>
    <col min="252" max="252" width="19.140625" customWidth="1"/>
    <col min="253" max="253" width="15.28515625" customWidth="1"/>
    <col min="254" max="254" width="24.5703125" bestFit="1" customWidth="1"/>
    <col min="255" max="255" width="26.42578125" bestFit="1" customWidth="1"/>
    <col min="256" max="256" width="22.85546875" customWidth="1"/>
    <col min="257" max="257" width="17.28515625" customWidth="1"/>
    <col min="258" max="258" width="15.28515625" customWidth="1"/>
    <col min="259" max="259" width="24.5703125" bestFit="1" customWidth="1"/>
    <col min="260" max="260" width="24.5703125" customWidth="1"/>
    <col min="261" max="261" width="22.85546875" customWidth="1"/>
    <col min="262" max="262" width="17.140625" customWidth="1"/>
    <col min="263" max="263" width="15.85546875" customWidth="1"/>
    <col min="264" max="264" width="27.5703125" customWidth="1"/>
    <col min="265" max="265" width="26.42578125" bestFit="1" customWidth="1"/>
    <col min="266" max="266" width="25.5703125" customWidth="1"/>
    <col min="267" max="267" width="12" customWidth="1"/>
  </cols>
  <sheetData>
    <row r="1" spans="1:267" hidden="1">
      <c r="A1" t="s">
        <v>47</v>
      </c>
      <c r="B1" s="50">
        <v>44207</v>
      </c>
    </row>
    <row r="2" spans="1:267" hidden="1">
      <c r="D2" s="9"/>
      <c r="F2" s="9"/>
      <c r="G2" s="9"/>
      <c r="H2" s="9"/>
    </row>
    <row r="3" spans="1:267" ht="25.5" hidden="1">
      <c r="D3" s="998" t="s">
        <v>48</v>
      </c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999"/>
      <c r="R3" s="999"/>
      <c r="S3" s="1000"/>
      <c r="T3" s="1000"/>
      <c r="U3" s="1000"/>
      <c r="V3" s="1000"/>
      <c r="W3" s="1001"/>
      <c r="X3" s="1002" t="s">
        <v>49</v>
      </c>
      <c r="Y3" s="1003"/>
      <c r="Z3" s="1003"/>
      <c r="AA3" s="1003"/>
      <c r="AB3" s="1003"/>
      <c r="AC3" s="1004"/>
      <c r="AD3" s="1004"/>
      <c r="AE3" s="1004"/>
      <c r="AF3" s="1004"/>
      <c r="AG3" s="1004"/>
      <c r="AH3" s="1003"/>
      <c r="AI3" s="1003"/>
      <c r="AJ3" s="1003"/>
      <c r="AK3" s="1003"/>
      <c r="AL3" s="1003"/>
      <c r="AM3" s="1003"/>
      <c r="AN3" s="1003"/>
      <c r="AO3" s="1003"/>
      <c r="AP3" s="1003"/>
      <c r="AQ3" s="1005"/>
      <c r="AR3" s="1006" t="s">
        <v>50</v>
      </c>
      <c r="AS3" s="1007"/>
      <c r="AT3" s="1007"/>
      <c r="AU3" s="1007"/>
      <c r="AV3" s="1007"/>
      <c r="AW3" s="1007"/>
      <c r="AX3" s="1007"/>
      <c r="AY3" s="1007"/>
      <c r="AZ3" s="1007"/>
      <c r="BA3" s="1007"/>
      <c r="BB3" s="1007"/>
      <c r="BC3" s="1007"/>
      <c r="BD3" s="1007"/>
      <c r="BE3" s="1007"/>
      <c r="BF3" s="1007"/>
      <c r="BG3" s="1007"/>
      <c r="BH3" s="1007"/>
      <c r="BI3" s="1007"/>
      <c r="BJ3" s="1007"/>
      <c r="BK3" s="1007"/>
      <c r="BL3" s="1007"/>
      <c r="BM3" s="1007"/>
      <c r="BN3" s="1007"/>
      <c r="BO3" s="1007"/>
      <c r="BP3" s="1008"/>
      <c r="BQ3" s="1009" t="s">
        <v>51</v>
      </c>
      <c r="BR3" s="1010"/>
      <c r="BS3" s="1010"/>
      <c r="BT3" s="1010"/>
      <c r="BU3" s="1010"/>
      <c r="BV3" s="1010"/>
      <c r="BW3" s="1010"/>
      <c r="BX3" s="1010"/>
      <c r="BY3" s="1010"/>
      <c r="BZ3" s="1010"/>
      <c r="CA3" s="1010"/>
      <c r="CB3" s="1010"/>
      <c r="CC3" s="1010"/>
      <c r="CD3" s="1010"/>
      <c r="CE3" s="1010"/>
      <c r="CF3" s="1010"/>
      <c r="CG3" s="1010"/>
      <c r="CH3" s="1010"/>
      <c r="CI3" s="1010"/>
      <c r="CJ3" s="1011"/>
      <c r="CK3" s="1012" t="s">
        <v>52</v>
      </c>
      <c r="CL3" s="1013"/>
      <c r="CM3" s="1013"/>
      <c r="CN3" s="1013"/>
      <c r="CO3" s="1013"/>
      <c r="CP3" s="1013"/>
      <c r="CQ3" s="1013"/>
      <c r="CR3" s="1013"/>
      <c r="CS3" s="1013"/>
      <c r="CT3" s="1013"/>
      <c r="CU3" s="1013"/>
      <c r="CV3" s="1013"/>
      <c r="CW3" s="1013"/>
      <c r="CX3" s="1013"/>
      <c r="CY3" s="1013"/>
      <c r="CZ3" s="1013"/>
      <c r="DA3" s="1013"/>
      <c r="DB3" s="1013"/>
      <c r="DC3" s="1013"/>
      <c r="DD3" s="1014"/>
      <c r="DE3" s="993" t="s">
        <v>53</v>
      </c>
      <c r="DF3" s="994"/>
      <c r="DG3" s="994"/>
      <c r="DH3" s="994"/>
      <c r="DI3" s="994"/>
      <c r="DJ3" s="994"/>
      <c r="DK3" s="994"/>
      <c r="DL3" s="994"/>
      <c r="DM3" s="994"/>
      <c r="DN3" s="994"/>
      <c r="DO3" s="994"/>
      <c r="DP3" s="994"/>
      <c r="DQ3" s="994"/>
      <c r="DR3" s="994"/>
      <c r="DS3" s="994"/>
      <c r="DT3" s="994"/>
      <c r="DU3" s="994"/>
      <c r="DV3" s="994"/>
      <c r="DW3" s="994"/>
      <c r="DX3" s="994"/>
      <c r="DY3" s="994"/>
      <c r="DZ3" s="994"/>
      <c r="EA3" s="994"/>
      <c r="EB3" s="994"/>
      <c r="EC3" s="995"/>
      <c r="ED3" s="975" t="s">
        <v>54</v>
      </c>
      <c r="EE3" s="976"/>
      <c r="EF3" s="976"/>
      <c r="EG3" s="976"/>
      <c r="EH3" s="976"/>
      <c r="EI3" s="976"/>
      <c r="EJ3" s="976"/>
      <c r="EK3" s="976"/>
      <c r="EL3" s="976"/>
      <c r="EM3" s="976"/>
      <c r="EN3" s="976"/>
      <c r="EO3" s="976"/>
      <c r="EP3" s="976"/>
      <c r="EQ3" s="976"/>
      <c r="ER3" s="976"/>
      <c r="ES3" s="976"/>
      <c r="ET3" s="976"/>
      <c r="EU3" s="976"/>
      <c r="EV3" s="976"/>
      <c r="EW3" s="977"/>
      <c r="EX3" s="978" t="s">
        <v>55</v>
      </c>
      <c r="EY3" s="979"/>
      <c r="EZ3" s="979"/>
      <c r="FA3" s="979"/>
      <c r="FB3" s="979"/>
      <c r="FC3" s="979"/>
      <c r="FD3" s="979"/>
      <c r="FE3" s="979"/>
      <c r="FF3" s="979"/>
      <c r="FG3" s="979"/>
      <c r="FH3" s="979"/>
      <c r="FI3" s="979"/>
      <c r="FJ3" s="979"/>
      <c r="FK3" s="979"/>
      <c r="FL3" s="979"/>
      <c r="FM3" s="979"/>
      <c r="FN3" s="979"/>
      <c r="FO3" s="979"/>
      <c r="FP3" s="979"/>
      <c r="FQ3" s="980"/>
      <c r="FR3" s="981" t="s">
        <v>56</v>
      </c>
      <c r="FS3" s="982"/>
      <c r="FT3" s="982"/>
      <c r="FU3" s="982"/>
      <c r="FV3" s="982"/>
      <c r="FW3" s="982"/>
      <c r="FX3" s="982"/>
      <c r="FY3" s="982"/>
      <c r="FZ3" s="982"/>
      <c r="GA3" s="982"/>
      <c r="GB3" s="982"/>
      <c r="GC3" s="982"/>
      <c r="GD3" s="982"/>
      <c r="GE3" s="982"/>
      <c r="GF3" s="982"/>
      <c r="GG3" s="982"/>
      <c r="GH3" s="982"/>
      <c r="GI3" s="982"/>
      <c r="GJ3" s="982"/>
      <c r="GK3" s="982"/>
      <c r="GL3" s="982"/>
      <c r="GM3" s="982"/>
      <c r="GN3" s="982"/>
      <c r="GO3" s="982"/>
      <c r="GP3" s="983"/>
      <c r="GQ3" s="986" t="s">
        <v>57</v>
      </c>
      <c r="GR3" s="987"/>
      <c r="GS3" s="987"/>
      <c r="GT3" s="987"/>
      <c r="GU3" s="987"/>
      <c r="GV3" s="987"/>
      <c r="GW3" s="987"/>
      <c r="GX3" s="987"/>
      <c r="GY3" s="987"/>
      <c r="GZ3" s="987"/>
      <c r="HA3" s="987"/>
      <c r="HB3" s="987"/>
      <c r="HC3" s="987"/>
      <c r="HD3" s="987"/>
      <c r="HE3" s="987"/>
      <c r="HF3" s="987"/>
      <c r="HG3" s="987"/>
      <c r="HH3" s="987"/>
      <c r="HI3" s="987"/>
      <c r="HJ3" s="988"/>
      <c r="HK3" s="989" t="s">
        <v>58</v>
      </c>
      <c r="HL3" s="990"/>
      <c r="HM3" s="990"/>
      <c r="HN3" s="990"/>
      <c r="HO3" s="990"/>
      <c r="HP3" s="991"/>
      <c r="HQ3" s="991"/>
      <c r="HR3" s="991"/>
      <c r="HS3" s="991"/>
      <c r="HT3" s="991"/>
      <c r="HU3" s="991"/>
      <c r="HV3" s="991"/>
      <c r="HW3" s="991"/>
      <c r="HX3" s="991"/>
      <c r="HY3" s="991"/>
      <c r="HZ3" s="991"/>
      <c r="IA3" s="991"/>
      <c r="IB3" s="991"/>
      <c r="IC3" s="991"/>
      <c r="ID3" s="992"/>
      <c r="IE3" s="973" t="s">
        <v>59</v>
      </c>
      <c r="IF3" s="974"/>
      <c r="IG3" s="974"/>
      <c r="IH3" s="974"/>
      <c r="II3" s="974"/>
      <c r="IJ3" s="974"/>
      <c r="IK3" s="974"/>
      <c r="IL3" s="974"/>
      <c r="IM3" s="974"/>
      <c r="IN3" s="974"/>
      <c r="IO3" s="974"/>
      <c r="IP3" s="974"/>
      <c r="IQ3" s="974"/>
      <c r="IR3" s="974"/>
      <c r="IS3" s="974"/>
      <c r="IT3" s="974"/>
      <c r="IU3" s="974"/>
      <c r="IV3" s="974"/>
      <c r="IW3" s="974"/>
      <c r="IX3" s="974"/>
      <c r="IY3" s="974"/>
      <c r="IZ3" s="974"/>
      <c r="JA3" s="974"/>
      <c r="JB3" s="974"/>
      <c r="JC3" s="974"/>
      <c r="JD3" s="969" t="s">
        <v>60</v>
      </c>
      <c r="JE3" s="969"/>
      <c r="JF3" s="969"/>
      <c r="JG3" s="969"/>
    </row>
    <row r="4" spans="1:267">
      <c r="C4" s="984" t="s">
        <v>61</v>
      </c>
      <c r="D4" s="162" t="s">
        <v>62</v>
      </c>
      <c r="E4" s="745" t="s">
        <v>63</v>
      </c>
      <c r="F4" s="962" t="s">
        <v>64</v>
      </c>
      <c r="G4" s="745" t="s">
        <v>65</v>
      </c>
      <c r="H4" s="749" t="s">
        <v>66</v>
      </c>
      <c r="I4" s="166" t="s">
        <v>62</v>
      </c>
      <c r="J4" s="745" t="s">
        <v>63</v>
      </c>
      <c r="K4" s="962" t="s">
        <v>64</v>
      </c>
      <c r="L4" s="745" t="s">
        <v>65</v>
      </c>
      <c r="M4" s="354" t="s">
        <v>66</v>
      </c>
      <c r="N4" s="162" t="s">
        <v>62</v>
      </c>
      <c r="O4" s="745" t="s">
        <v>63</v>
      </c>
      <c r="P4" s="962" t="s">
        <v>64</v>
      </c>
      <c r="Q4" s="745" t="s">
        <v>65</v>
      </c>
      <c r="R4" s="749" t="s">
        <v>66</v>
      </c>
      <c r="S4" s="166" t="s">
        <v>62</v>
      </c>
      <c r="T4" s="745" t="s">
        <v>63</v>
      </c>
      <c r="U4" s="962" t="s">
        <v>64</v>
      </c>
      <c r="V4" s="745" t="s">
        <v>65</v>
      </c>
      <c r="W4" s="749" t="s">
        <v>66</v>
      </c>
      <c r="X4" s="743" t="s">
        <v>62</v>
      </c>
      <c r="Y4" s="743" t="s">
        <v>63</v>
      </c>
      <c r="Z4" s="996" t="s">
        <v>64</v>
      </c>
      <c r="AA4" s="745" t="s">
        <v>65</v>
      </c>
      <c r="AB4" s="749" t="s">
        <v>66</v>
      </c>
      <c r="AC4" s="745" t="s">
        <v>62</v>
      </c>
      <c r="AD4" s="745" t="s">
        <v>63</v>
      </c>
      <c r="AE4" s="962" t="s">
        <v>64</v>
      </c>
      <c r="AF4" s="745" t="s">
        <v>65</v>
      </c>
      <c r="AG4" s="749" t="s">
        <v>66</v>
      </c>
      <c r="AH4" s="745" t="s">
        <v>62</v>
      </c>
      <c r="AI4" s="745" t="s">
        <v>63</v>
      </c>
      <c r="AJ4" s="962" t="s">
        <v>64</v>
      </c>
      <c r="AK4" s="745" t="s">
        <v>65</v>
      </c>
      <c r="AL4" s="749" t="s">
        <v>66</v>
      </c>
      <c r="AM4" s="745" t="s">
        <v>62</v>
      </c>
      <c r="AN4" s="745" t="s">
        <v>63</v>
      </c>
      <c r="AO4" s="962" t="s">
        <v>64</v>
      </c>
      <c r="AP4" s="745" t="s">
        <v>65</v>
      </c>
      <c r="AQ4" s="749" t="s">
        <v>66</v>
      </c>
      <c r="AR4" s="745" t="s">
        <v>62</v>
      </c>
      <c r="AS4" s="745" t="s">
        <v>63</v>
      </c>
      <c r="AT4" s="962" t="s">
        <v>64</v>
      </c>
      <c r="AU4" s="745" t="s">
        <v>65</v>
      </c>
      <c r="AV4" s="749" t="s">
        <v>66</v>
      </c>
      <c r="AW4" s="746" t="s">
        <v>62</v>
      </c>
      <c r="AX4" s="746" t="s">
        <v>63</v>
      </c>
      <c r="AY4" s="963" t="s">
        <v>64</v>
      </c>
      <c r="AZ4" s="745" t="s">
        <v>65</v>
      </c>
      <c r="BA4" s="749" t="s">
        <v>66</v>
      </c>
      <c r="BB4" s="746" t="s">
        <v>62</v>
      </c>
      <c r="BC4" s="746" t="s">
        <v>63</v>
      </c>
      <c r="BD4" s="963" t="s">
        <v>64</v>
      </c>
      <c r="BE4" s="745" t="s">
        <v>65</v>
      </c>
      <c r="BF4" s="749" t="s">
        <v>66</v>
      </c>
      <c r="BG4" s="746" t="s">
        <v>62</v>
      </c>
      <c r="BH4" s="746" t="s">
        <v>63</v>
      </c>
      <c r="BI4" s="963" t="s">
        <v>64</v>
      </c>
      <c r="BJ4" s="745" t="s">
        <v>65</v>
      </c>
      <c r="BK4" s="749" t="s">
        <v>66</v>
      </c>
      <c r="BL4" s="746" t="s">
        <v>62</v>
      </c>
      <c r="BM4" s="746" t="s">
        <v>63</v>
      </c>
      <c r="BN4" s="963" t="s">
        <v>64</v>
      </c>
      <c r="BO4" s="745" t="s">
        <v>65</v>
      </c>
      <c r="BP4" s="749" t="s">
        <v>66</v>
      </c>
      <c r="BQ4" s="746" t="s">
        <v>62</v>
      </c>
      <c r="BR4" s="746" t="s">
        <v>63</v>
      </c>
      <c r="BS4" s="963" t="s">
        <v>64</v>
      </c>
      <c r="BT4" s="745" t="s">
        <v>65</v>
      </c>
      <c r="BU4" s="749" t="s">
        <v>66</v>
      </c>
      <c r="BV4" s="746" t="s">
        <v>62</v>
      </c>
      <c r="BW4" s="746" t="s">
        <v>63</v>
      </c>
      <c r="BX4" s="963" t="s">
        <v>64</v>
      </c>
      <c r="BY4" s="745" t="s">
        <v>65</v>
      </c>
      <c r="BZ4" s="749" t="s">
        <v>66</v>
      </c>
      <c r="CA4" s="746" t="s">
        <v>62</v>
      </c>
      <c r="CB4" s="746" t="s">
        <v>63</v>
      </c>
      <c r="CC4" s="963" t="s">
        <v>64</v>
      </c>
      <c r="CD4" s="745" t="s">
        <v>65</v>
      </c>
      <c r="CE4" s="749" t="s">
        <v>66</v>
      </c>
      <c r="CF4" s="746" t="s">
        <v>62</v>
      </c>
      <c r="CG4" s="746" t="s">
        <v>63</v>
      </c>
      <c r="CH4" s="963" t="s">
        <v>64</v>
      </c>
      <c r="CI4" s="745" t="s">
        <v>65</v>
      </c>
      <c r="CJ4" s="749" t="s">
        <v>66</v>
      </c>
      <c r="CK4" s="746" t="s">
        <v>62</v>
      </c>
      <c r="CL4" s="746" t="s">
        <v>63</v>
      </c>
      <c r="CM4" s="963" t="s">
        <v>64</v>
      </c>
      <c r="CN4" s="745" t="s">
        <v>65</v>
      </c>
      <c r="CO4" s="749" t="s">
        <v>66</v>
      </c>
      <c r="CP4" s="746" t="s">
        <v>62</v>
      </c>
      <c r="CQ4" s="746" t="s">
        <v>63</v>
      </c>
      <c r="CR4" s="963" t="s">
        <v>64</v>
      </c>
      <c r="CS4" s="745" t="s">
        <v>65</v>
      </c>
      <c r="CT4" s="749" t="s">
        <v>66</v>
      </c>
      <c r="CU4" s="746" t="s">
        <v>62</v>
      </c>
      <c r="CV4" s="746" t="s">
        <v>63</v>
      </c>
      <c r="CW4" s="963" t="s">
        <v>64</v>
      </c>
      <c r="CX4" s="745" t="s">
        <v>65</v>
      </c>
      <c r="CY4" s="749" t="s">
        <v>66</v>
      </c>
      <c r="CZ4" s="746" t="s">
        <v>62</v>
      </c>
      <c r="DA4" s="746" t="s">
        <v>63</v>
      </c>
      <c r="DB4" s="963" t="s">
        <v>64</v>
      </c>
      <c r="DC4" s="745" t="s">
        <v>65</v>
      </c>
      <c r="DD4" s="749" t="s">
        <v>66</v>
      </c>
      <c r="DE4" s="745" t="s">
        <v>62</v>
      </c>
      <c r="DF4" s="745" t="s">
        <v>63</v>
      </c>
      <c r="DG4" s="962" t="s">
        <v>64</v>
      </c>
      <c r="DH4" s="745" t="s">
        <v>65</v>
      </c>
      <c r="DI4" s="749" t="s">
        <v>66</v>
      </c>
      <c r="DJ4" s="745" t="s">
        <v>62</v>
      </c>
      <c r="DK4" s="745" t="s">
        <v>63</v>
      </c>
      <c r="DL4" s="962" t="s">
        <v>64</v>
      </c>
      <c r="DM4" s="745" t="s">
        <v>65</v>
      </c>
      <c r="DN4" s="749" t="s">
        <v>66</v>
      </c>
      <c r="DO4" s="745" t="s">
        <v>62</v>
      </c>
      <c r="DP4" s="745" t="s">
        <v>63</v>
      </c>
      <c r="DQ4" s="962" t="s">
        <v>64</v>
      </c>
      <c r="DR4" s="745" t="s">
        <v>65</v>
      </c>
      <c r="DS4" s="749" t="s">
        <v>66</v>
      </c>
      <c r="DT4" s="745" t="s">
        <v>62</v>
      </c>
      <c r="DU4" s="745" t="s">
        <v>63</v>
      </c>
      <c r="DV4" s="962" t="s">
        <v>64</v>
      </c>
      <c r="DW4" s="745" t="s">
        <v>65</v>
      </c>
      <c r="DX4" s="749" t="s">
        <v>66</v>
      </c>
      <c r="DY4" s="745" t="s">
        <v>62</v>
      </c>
      <c r="DZ4" s="745" t="s">
        <v>63</v>
      </c>
      <c r="EA4" s="962" t="s">
        <v>64</v>
      </c>
      <c r="EB4" s="745" t="s">
        <v>65</v>
      </c>
      <c r="EC4" s="749" t="s">
        <v>66</v>
      </c>
      <c r="ED4" s="745" t="s">
        <v>62</v>
      </c>
      <c r="EE4" s="745" t="s">
        <v>63</v>
      </c>
      <c r="EF4" s="962" t="s">
        <v>64</v>
      </c>
      <c r="EG4" s="745" t="s">
        <v>65</v>
      </c>
      <c r="EH4" s="749" t="s">
        <v>66</v>
      </c>
      <c r="EI4" s="745" t="s">
        <v>62</v>
      </c>
      <c r="EJ4" s="745" t="s">
        <v>63</v>
      </c>
      <c r="EK4" s="962" t="s">
        <v>64</v>
      </c>
      <c r="EL4" s="745" t="s">
        <v>65</v>
      </c>
      <c r="EM4" s="749" t="s">
        <v>66</v>
      </c>
      <c r="EN4" s="745" t="s">
        <v>62</v>
      </c>
      <c r="EO4" s="745" t="s">
        <v>63</v>
      </c>
      <c r="EP4" s="962" t="s">
        <v>64</v>
      </c>
      <c r="EQ4" s="745" t="s">
        <v>65</v>
      </c>
      <c r="ER4" s="749" t="s">
        <v>66</v>
      </c>
      <c r="ES4" s="745" t="s">
        <v>62</v>
      </c>
      <c r="ET4" s="745" t="s">
        <v>63</v>
      </c>
      <c r="EU4" s="962" t="s">
        <v>64</v>
      </c>
      <c r="EV4" s="745" t="s">
        <v>65</v>
      </c>
      <c r="EW4" s="749" t="s">
        <v>66</v>
      </c>
      <c r="EX4" s="745" t="s">
        <v>62</v>
      </c>
      <c r="EY4" s="745" t="s">
        <v>63</v>
      </c>
      <c r="EZ4" s="962" t="s">
        <v>64</v>
      </c>
      <c r="FA4" s="745" t="s">
        <v>65</v>
      </c>
      <c r="FB4" s="749" t="s">
        <v>66</v>
      </c>
      <c r="FC4" s="745" t="s">
        <v>62</v>
      </c>
      <c r="FD4" s="745" t="s">
        <v>63</v>
      </c>
      <c r="FE4" s="962" t="s">
        <v>64</v>
      </c>
      <c r="FF4" s="745" t="s">
        <v>65</v>
      </c>
      <c r="FG4" s="749" t="s">
        <v>66</v>
      </c>
      <c r="FH4" s="745" t="s">
        <v>62</v>
      </c>
      <c r="FI4" s="745" t="s">
        <v>63</v>
      </c>
      <c r="FJ4" s="962" t="s">
        <v>64</v>
      </c>
      <c r="FK4" s="745" t="s">
        <v>65</v>
      </c>
      <c r="FL4" s="749" t="s">
        <v>66</v>
      </c>
      <c r="FM4" s="745" t="s">
        <v>62</v>
      </c>
      <c r="FN4" s="745" t="s">
        <v>63</v>
      </c>
      <c r="FO4" s="962" t="s">
        <v>64</v>
      </c>
      <c r="FP4" s="745" t="s">
        <v>65</v>
      </c>
      <c r="FQ4" s="749" t="s">
        <v>66</v>
      </c>
      <c r="FR4" s="745" t="s">
        <v>62</v>
      </c>
      <c r="FS4" s="745" t="s">
        <v>63</v>
      </c>
      <c r="FT4" s="962" t="s">
        <v>64</v>
      </c>
      <c r="FU4" s="745" t="s">
        <v>65</v>
      </c>
      <c r="FV4" s="749" t="s">
        <v>66</v>
      </c>
      <c r="FW4" s="745" t="s">
        <v>62</v>
      </c>
      <c r="FX4" s="745" t="s">
        <v>63</v>
      </c>
      <c r="FY4" s="962" t="s">
        <v>64</v>
      </c>
      <c r="FZ4" s="745" t="s">
        <v>65</v>
      </c>
      <c r="GA4" s="749" t="s">
        <v>66</v>
      </c>
      <c r="GB4" s="745" t="s">
        <v>62</v>
      </c>
      <c r="GC4" s="745" t="s">
        <v>63</v>
      </c>
      <c r="GD4" s="962" t="s">
        <v>64</v>
      </c>
      <c r="GE4" s="745" t="s">
        <v>65</v>
      </c>
      <c r="GF4" s="749" t="s">
        <v>66</v>
      </c>
      <c r="GG4" s="745" t="s">
        <v>62</v>
      </c>
      <c r="GH4" s="745" t="s">
        <v>63</v>
      </c>
      <c r="GI4" s="962" t="s">
        <v>64</v>
      </c>
      <c r="GJ4" s="745" t="s">
        <v>65</v>
      </c>
      <c r="GK4" s="749" t="s">
        <v>66</v>
      </c>
      <c r="GL4" s="745" t="s">
        <v>62</v>
      </c>
      <c r="GM4" s="745" t="s">
        <v>63</v>
      </c>
      <c r="GN4" s="962" t="s">
        <v>64</v>
      </c>
      <c r="GO4" s="745" t="s">
        <v>65</v>
      </c>
      <c r="GP4" s="749" t="s">
        <v>66</v>
      </c>
      <c r="GQ4" s="745" t="s">
        <v>62</v>
      </c>
      <c r="GR4" s="745" t="s">
        <v>63</v>
      </c>
      <c r="GS4" s="962" t="s">
        <v>64</v>
      </c>
      <c r="GT4" s="745" t="s">
        <v>65</v>
      </c>
      <c r="GU4" s="749" t="s">
        <v>66</v>
      </c>
      <c r="GV4" s="745" t="s">
        <v>62</v>
      </c>
      <c r="GW4" s="745" t="s">
        <v>63</v>
      </c>
      <c r="GX4" s="962" t="s">
        <v>64</v>
      </c>
      <c r="GY4" s="745" t="s">
        <v>65</v>
      </c>
      <c r="GZ4" s="749" t="s">
        <v>66</v>
      </c>
      <c r="HA4" s="745" t="s">
        <v>62</v>
      </c>
      <c r="HB4" s="745" t="s">
        <v>63</v>
      </c>
      <c r="HC4" s="962" t="s">
        <v>64</v>
      </c>
      <c r="HD4" s="745" t="s">
        <v>65</v>
      </c>
      <c r="HE4" s="749" t="s">
        <v>66</v>
      </c>
      <c r="HF4" s="745" t="s">
        <v>62</v>
      </c>
      <c r="HG4" s="745" t="s">
        <v>63</v>
      </c>
      <c r="HH4" s="962" t="s">
        <v>64</v>
      </c>
      <c r="HI4" s="745" t="s">
        <v>65</v>
      </c>
      <c r="HJ4" s="749" t="s">
        <v>66</v>
      </c>
      <c r="HK4" s="746" t="s">
        <v>62</v>
      </c>
      <c r="HL4" s="746" t="s">
        <v>63</v>
      </c>
      <c r="HM4" s="963" t="s">
        <v>64</v>
      </c>
      <c r="HN4" s="745" t="s">
        <v>65</v>
      </c>
      <c r="HO4" s="749" t="s">
        <v>66</v>
      </c>
      <c r="HP4" s="745" t="s">
        <v>62</v>
      </c>
      <c r="HQ4" s="745" t="s">
        <v>63</v>
      </c>
      <c r="HR4" s="962" t="s">
        <v>64</v>
      </c>
      <c r="HS4" s="745" t="s">
        <v>65</v>
      </c>
      <c r="HT4" s="749" t="s">
        <v>66</v>
      </c>
      <c r="HU4" s="745" t="s">
        <v>62</v>
      </c>
      <c r="HV4" s="745" t="s">
        <v>63</v>
      </c>
      <c r="HW4" s="962" t="s">
        <v>64</v>
      </c>
      <c r="HX4" s="745" t="s">
        <v>65</v>
      </c>
      <c r="HY4" s="749" t="s">
        <v>66</v>
      </c>
      <c r="HZ4" s="745" t="s">
        <v>62</v>
      </c>
      <c r="IA4" s="745" t="s">
        <v>63</v>
      </c>
      <c r="IB4" s="962" t="s">
        <v>64</v>
      </c>
      <c r="IC4" s="745" t="s">
        <v>65</v>
      </c>
      <c r="ID4" s="749" t="s">
        <v>66</v>
      </c>
      <c r="IE4" s="745" t="s">
        <v>62</v>
      </c>
      <c r="IF4" s="745" t="s">
        <v>63</v>
      </c>
      <c r="IG4" s="962" t="s">
        <v>64</v>
      </c>
      <c r="IH4" s="745" t="s">
        <v>65</v>
      </c>
      <c r="II4" s="749" t="s">
        <v>66</v>
      </c>
      <c r="IJ4" s="745" t="s">
        <v>62</v>
      </c>
      <c r="IK4" s="745" t="s">
        <v>63</v>
      </c>
      <c r="IL4" s="962" t="s">
        <v>64</v>
      </c>
      <c r="IM4" s="745" t="s">
        <v>65</v>
      </c>
      <c r="IN4" s="749" t="s">
        <v>66</v>
      </c>
      <c r="IO4" s="745" t="s">
        <v>62</v>
      </c>
      <c r="IP4" s="745" t="s">
        <v>63</v>
      </c>
      <c r="IQ4" s="962" t="s">
        <v>64</v>
      </c>
      <c r="IR4" s="745" t="s">
        <v>65</v>
      </c>
      <c r="IS4" s="749" t="s">
        <v>66</v>
      </c>
      <c r="IT4" s="745" t="s">
        <v>62</v>
      </c>
      <c r="IU4" s="745" t="s">
        <v>63</v>
      </c>
      <c r="IV4" s="962" t="s">
        <v>64</v>
      </c>
      <c r="IW4" s="745" t="s">
        <v>65</v>
      </c>
      <c r="IX4" s="749" t="s">
        <v>66</v>
      </c>
      <c r="IY4" s="745" t="s">
        <v>62</v>
      </c>
      <c r="IZ4" s="745" t="s">
        <v>63</v>
      </c>
      <c r="JA4" s="962" t="s">
        <v>64</v>
      </c>
      <c r="JB4" s="745" t="s">
        <v>65</v>
      </c>
      <c r="JC4" s="749" t="s">
        <v>66</v>
      </c>
      <c r="JD4" s="970" t="s">
        <v>67</v>
      </c>
      <c r="JE4" s="970" t="s">
        <v>68</v>
      </c>
      <c r="JF4" s="970" t="s">
        <v>69</v>
      </c>
      <c r="JG4" s="970" t="s">
        <v>70</v>
      </c>
    </row>
    <row r="5" spans="1:267">
      <c r="C5" s="985"/>
      <c r="D5" s="163" t="s">
        <v>71</v>
      </c>
      <c r="E5" s="746" t="s">
        <v>72</v>
      </c>
      <c r="F5" s="963"/>
      <c r="G5" s="746" t="s">
        <v>72</v>
      </c>
      <c r="H5" s="750" t="s">
        <v>72</v>
      </c>
      <c r="I5" s="167" t="s">
        <v>73</v>
      </c>
      <c r="J5" s="746" t="s">
        <v>74</v>
      </c>
      <c r="K5" s="963"/>
      <c r="L5" s="746" t="s">
        <v>74</v>
      </c>
      <c r="M5" s="355" t="s">
        <v>74</v>
      </c>
      <c r="N5" s="163" t="s">
        <v>75</v>
      </c>
      <c r="O5" s="746" t="s">
        <v>76</v>
      </c>
      <c r="P5" s="963"/>
      <c r="Q5" s="746" t="s">
        <v>76</v>
      </c>
      <c r="R5" s="750" t="s">
        <v>76</v>
      </c>
      <c r="S5" s="744" t="s">
        <v>77</v>
      </c>
      <c r="T5" s="750" t="s">
        <v>78</v>
      </c>
      <c r="U5" s="963"/>
      <c r="V5" s="750" t="s">
        <v>78</v>
      </c>
      <c r="W5" s="750" t="s">
        <v>78</v>
      </c>
      <c r="X5" s="748" t="s">
        <v>79</v>
      </c>
      <c r="Y5" s="748" t="s">
        <v>80</v>
      </c>
      <c r="Z5" s="997"/>
      <c r="AA5" s="748" t="s">
        <v>80</v>
      </c>
      <c r="AB5" s="748" t="s">
        <v>80</v>
      </c>
      <c r="AC5" s="746" t="s">
        <v>81</v>
      </c>
      <c r="AD5" s="746" t="s">
        <v>82</v>
      </c>
      <c r="AE5" s="963"/>
      <c r="AF5" s="746" t="s">
        <v>82</v>
      </c>
      <c r="AG5" s="746" t="s">
        <v>82</v>
      </c>
      <c r="AH5" s="746" t="s">
        <v>83</v>
      </c>
      <c r="AI5" s="746" t="s">
        <v>84</v>
      </c>
      <c r="AJ5" s="963"/>
      <c r="AK5" s="746" t="s">
        <v>84</v>
      </c>
      <c r="AL5" s="746" t="s">
        <v>84</v>
      </c>
      <c r="AM5" s="746" t="s">
        <v>85</v>
      </c>
      <c r="AN5" s="746" t="s">
        <v>86</v>
      </c>
      <c r="AO5" s="963"/>
      <c r="AP5" s="746" t="s">
        <v>86</v>
      </c>
      <c r="AQ5" s="746" t="s">
        <v>86</v>
      </c>
      <c r="AR5" s="746" t="s">
        <v>87</v>
      </c>
      <c r="AS5" s="746" t="s">
        <v>88</v>
      </c>
      <c r="AT5" s="963"/>
      <c r="AU5" s="746" t="s">
        <v>88</v>
      </c>
      <c r="AV5" s="746" t="s">
        <v>88</v>
      </c>
      <c r="AW5" s="746" t="s">
        <v>89</v>
      </c>
      <c r="AX5" s="746" t="s">
        <v>90</v>
      </c>
      <c r="AY5" s="963"/>
      <c r="AZ5" s="746" t="s">
        <v>89</v>
      </c>
      <c r="BA5" s="746" t="s">
        <v>89</v>
      </c>
      <c r="BB5" s="746" t="s">
        <v>91</v>
      </c>
      <c r="BC5" s="746" t="s">
        <v>92</v>
      </c>
      <c r="BD5" s="963"/>
      <c r="BE5" s="746" t="s">
        <v>92</v>
      </c>
      <c r="BF5" s="746" t="s">
        <v>92</v>
      </c>
      <c r="BG5" s="746" t="s">
        <v>93</v>
      </c>
      <c r="BH5" s="746" t="s">
        <v>94</v>
      </c>
      <c r="BI5" s="963"/>
      <c r="BJ5" s="746" t="s">
        <v>94</v>
      </c>
      <c r="BK5" s="746" t="s">
        <v>94</v>
      </c>
      <c r="BL5" s="746" t="s">
        <v>95</v>
      </c>
      <c r="BM5" s="746" t="s">
        <v>96</v>
      </c>
      <c r="BN5" s="963"/>
      <c r="BO5" s="746" t="s">
        <v>96</v>
      </c>
      <c r="BP5" s="746" t="s">
        <v>96</v>
      </c>
      <c r="BQ5" s="746" t="s">
        <v>97</v>
      </c>
      <c r="BR5" s="746" t="s">
        <v>98</v>
      </c>
      <c r="BS5" s="963"/>
      <c r="BT5" s="746" t="s">
        <v>98</v>
      </c>
      <c r="BU5" s="746" t="s">
        <v>98</v>
      </c>
      <c r="BV5" s="746" t="s">
        <v>99</v>
      </c>
      <c r="BW5" s="746" t="s">
        <v>100</v>
      </c>
      <c r="BX5" s="963"/>
      <c r="BY5" s="746" t="s">
        <v>100</v>
      </c>
      <c r="BZ5" s="746" t="s">
        <v>100</v>
      </c>
      <c r="CA5" s="746" t="s">
        <v>101</v>
      </c>
      <c r="CB5" s="746" t="s">
        <v>102</v>
      </c>
      <c r="CC5" s="963"/>
      <c r="CD5" s="746" t="s">
        <v>102</v>
      </c>
      <c r="CE5" s="746" t="s">
        <v>102</v>
      </c>
      <c r="CF5" s="746" t="s">
        <v>103</v>
      </c>
      <c r="CG5" s="746" t="s">
        <v>104</v>
      </c>
      <c r="CH5" s="963"/>
      <c r="CI5" s="746" t="s">
        <v>104</v>
      </c>
      <c r="CJ5" s="746" t="s">
        <v>104</v>
      </c>
      <c r="CK5" s="746" t="s">
        <v>105</v>
      </c>
      <c r="CL5" s="746" t="s">
        <v>106</v>
      </c>
      <c r="CM5" s="963"/>
      <c r="CN5" s="746" t="s">
        <v>106</v>
      </c>
      <c r="CO5" s="746" t="s">
        <v>106</v>
      </c>
      <c r="CP5" s="746" t="s">
        <v>107</v>
      </c>
      <c r="CQ5" s="746" t="s">
        <v>108</v>
      </c>
      <c r="CR5" s="963"/>
      <c r="CS5" s="746" t="s">
        <v>108</v>
      </c>
      <c r="CT5" s="746" t="s">
        <v>108</v>
      </c>
      <c r="CU5" s="746" t="s">
        <v>109</v>
      </c>
      <c r="CV5" s="746" t="s">
        <v>110</v>
      </c>
      <c r="CW5" s="963"/>
      <c r="CX5" s="746" t="s">
        <v>110</v>
      </c>
      <c r="CY5" s="746" t="s">
        <v>110</v>
      </c>
      <c r="CZ5" s="746" t="s">
        <v>111</v>
      </c>
      <c r="DA5" s="746" t="s">
        <v>112</v>
      </c>
      <c r="DB5" s="963"/>
      <c r="DC5" s="746" t="s">
        <v>112</v>
      </c>
      <c r="DD5" s="746" t="s">
        <v>112</v>
      </c>
      <c r="DE5" s="746" t="s">
        <v>113</v>
      </c>
      <c r="DF5" s="746" t="s">
        <v>114</v>
      </c>
      <c r="DG5" s="963"/>
      <c r="DH5" s="746" t="s">
        <v>114</v>
      </c>
      <c r="DI5" s="746" t="s">
        <v>114</v>
      </c>
      <c r="DJ5" s="746" t="s">
        <v>115</v>
      </c>
      <c r="DK5" s="746" t="s">
        <v>116</v>
      </c>
      <c r="DL5" s="963"/>
      <c r="DM5" s="746" t="s">
        <v>116</v>
      </c>
      <c r="DN5" s="746" t="s">
        <v>116</v>
      </c>
      <c r="DO5" s="746" t="s">
        <v>117</v>
      </c>
      <c r="DP5" s="746" t="s">
        <v>118</v>
      </c>
      <c r="DQ5" s="963"/>
      <c r="DR5" s="746" t="s">
        <v>118</v>
      </c>
      <c r="DS5" s="746" t="s">
        <v>118</v>
      </c>
      <c r="DT5" s="746" t="s">
        <v>119</v>
      </c>
      <c r="DU5" s="746" t="s">
        <v>120</v>
      </c>
      <c r="DV5" s="963"/>
      <c r="DW5" s="746" t="s">
        <v>120</v>
      </c>
      <c r="DX5" s="746" t="s">
        <v>120</v>
      </c>
      <c r="DY5" s="746" t="s">
        <v>121</v>
      </c>
      <c r="DZ5" s="746" t="s">
        <v>122</v>
      </c>
      <c r="EA5" s="963"/>
      <c r="EB5" s="746" t="s">
        <v>122</v>
      </c>
      <c r="EC5" s="746" t="s">
        <v>122</v>
      </c>
      <c r="ED5" s="746" t="s">
        <v>123</v>
      </c>
      <c r="EE5" s="746" t="s">
        <v>124</v>
      </c>
      <c r="EF5" s="963"/>
      <c r="EG5" s="746" t="s">
        <v>124</v>
      </c>
      <c r="EH5" s="746" t="s">
        <v>124</v>
      </c>
      <c r="EI5" s="746" t="s">
        <v>125</v>
      </c>
      <c r="EJ5" s="746" t="s">
        <v>126</v>
      </c>
      <c r="EK5" s="963"/>
      <c r="EL5" s="746" t="s">
        <v>126</v>
      </c>
      <c r="EM5" s="746" t="s">
        <v>126</v>
      </c>
      <c r="EN5" s="746" t="s">
        <v>127</v>
      </c>
      <c r="EO5" s="746" t="s">
        <v>128</v>
      </c>
      <c r="EP5" s="963"/>
      <c r="EQ5" s="746" t="s">
        <v>128</v>
      </c>
      <c r="ER5" s="746" t="s">
        <v>128</v>
      </c>
      <c r="ES5" s="746" t="s">
        <v>129</v>
      </c>
      <c r="ET5" s="746" t="s">
        <v>130</v>
      </c>
      <c r="EU5" s="963"/>
      <c r="EV5" s="746" t="s">
        <v>130</v>
      </c>
      <c r="EW5" s="746" t="s">
        <v>130</v>
      </c>
      <c r="EX5" s="746" t="s">
        <v>131</v>
      </c>
      <c r="EY5" s="746" t="s">
        <v>132</v>
      </c>
      <c r="EZ5" s="963"/>
      <c r="FA5" s="746" t="s">
        <v>132</v>
      </c>
      <c r="FB5" s="746" t="s">
        <v>132</v>
      </c>
      <c r="FC5" s="746" t="s">
        <v>133</v>
      </c>
      <c r="FD5" s="746" t="s">
        <v>134</v>
      </c>
      <c r="FE5" s="963"/>
      <c r="FF5" s="746" t="s">
        <v>134</v>
      </c>
      <c r="FG5" s="746" t="s">
        <v>134</v>
      </c>
      <c r="FH5" s="746" t="s">
        <v>135</v>
      </c>
      <c r="FI5" s="746" t="s">
        <v>136</v>
      </c>
      <c r="FJ5" s="963"/>
      <c r="FK5" s="746" t="s">
        <v>136</v>
      </c>
      <c r="FL5" s="746" t="s">
        <v>136</v>
      </c>
      <c r="FM5" s="746" t="s">
        <v>137</v>
      </c>
      <c r="FN5" s="746" t="s">
        <v>138</v>
      </c>
      <c r="FO5" s="963"/>
      <c r="FP5" s="746" t="s">
        <v>138</v>
      </c>
      <c r="FQ5" s="746" t="s">
        <v>138</v>
      </c>
      <c r="FR5" s="746" t="s">
        <v>139</v>
      </c>
      <c r="FS5" s="746" t="s">
        <v>140</v>
      </c>
      <c r="FT5" s="963"/>
      <c r="FU5" s="746" t="s">
        <v>140</v>
      </c>
      <c r="FV5" s="746" t="s">
        <v>140</v>
      </c>
      <c r="FW5" s="746" t="s">
        <v>141</v>
      </c>
      <c r="FX5" s="746" t="s">
        <v>142</v>
      </c>
      <c r="FY5" s="963"/>
      <c r="FZ5" s="746" t="s">
        <v>142</v>
      </c>
      <c r="GA5" s="746" t="s">
        <v>142</v>
      </c>
      <c r="GB5" s="746" t="s">
        <v>143</v>
      </c>
      <c r="GC5" s="746" t="s">
        <v>144</v>
      </c>
      <c r="GD5" s="963"/>
      <c r="GE5" s="746" t="s">
        <v>144</v>
      </c>
      <c r="GF5" s="746" t="s">
        <v>144</v>
      </c>
      <c r="GG5" s="746" t="s">
        <v>145</v>
      </c>
      <c r="GH5" s="746" t="s">
        <v>146</v>
      </c>
      <c r="GI5" s="963"/>
      <c r="GJ5" s="746" t="s">
        <v>146</v>
      </c>
      <c r="GK5" s="746" t="s">
        <v>146</v>
      </c>
      <c r="GL5" s="746" t="s">
        <v>147</v>
      </c>
      <c r="GM5" s="746" t="s">
        <v>148</v>
      </c>
      <c r="GN5" s="963"/>
      <c r="GO5" s="746" t="s">
        <v>148</v>
      </c>
      <c r="GP5" s="746" t="s">
        <v>148</v>
      </c>
      <c r="GQ5" s="746" t="s">
        <v>149</v>
      </c>
      <c r="GR5" s="746" t="s">
        <v>150</v>
      </c>
      <c r="GS5" s="963"/>
      <c r="GT5" s="746" t="s">
        <v>150</v>
      </c>
      <c r="GU5" s="746" t="s">
        <v>150</v>
      </c>
      <c r="GV5" s="746" t="s">
        <v>151</v>
      </c>
      <c r="GW5" s="746" t="s">
        <v>152</v>
      </c>
      <c r="GX5" s="963"/>
      <c r="GY5" s="746" t="s">
        <v>152</v>
      </c>
      <c r="GZ5" s="746" t="s">
        <v>152</v>
      </c>
      <c r="HA5" s="746" t="s">
        <v>153</v>
      </c>
      <c r="HB5" s="746" t="s">
        <v>154</v>
      </c>
      <c r="HC5" s="963"/>
      <c r="HD5" s="746" t="s">
        <v>154</v>
      </c>
      <c r="HE5" s="746" t="s">
        <v>154</v>
      </c>
      <c r="HF5" s="746" t="s">
        <v>155</v>
      </c>
      <c r="HG5" s="746" t="s">
        <v>156</v>
      </c>
      <c r="HH5" s="963"/>
      <c r="HI5" s="746" t="s">
        <v>156</v>
      </c>
      <c r="HJ5" s="746" t="s">
        <v>156</v>
      </c>
      <c r="HK5" s="746" t="s">
        <v>157</v>
      </c>
      <c r="HL5" s="746" t="s">
        <v>158</v>
      </c>
      <c r="HM5" s="963"/>
      <c r="HN5" s="746" t="s">
        <v>158</v>
      </c>
      <c r="HO5" s="746" t="s">
        <v>158</v>
      </c>
      <c r="HP5" s="746" t="s">
        <v>159</v>
      </c>
      <c r="HQ5" s="746" t="s">
        <v>160</v>
      </c>
      <c r="HR5" s="963"/>
      <c r="HS5" s="746" t="s">
        <v>160</v>
      </c>
      <c r="HT5" s="746" t="s">
        <v>160</v>
      </c>
      <c r="HU5" s="746" t="s">
        <v>161</v>
      </c>
      <c r="HV5" s="746" t="s">
        <v>162</v>
      </c>
      <c r="HW5" s="963"/>
      <c r="HX5" s="746" t="s">
        <v>162</v>
      </c>
      <c r="HY5" s="746" t="s">
        <v>162</v>
      </c>
      <c r="HZ5" s="746" t="s">
        <v>163</v>
      </c>
      <c r="IA5" s="746" t="s">
        <v>164</v>
      </c>
      <c r="IB5" s="963"/>
      <c r="IC5" s="746" t="s">
        <v>164</v>
      </c>
      <c r="ID5" s="746" t="s">
        <v>164</v>
      </c>
      <c r="IE5" s="746" t="s">
        <v>165</v>
      </c>
      <c r="IF5" s="746" t="s">
        <v>166</v>
      </c>
      <c r="IG5" s="963"/>
      <c r="IH5" s="746" t="s">
        <v>166</v>
      </c>
      <c r="II5" s="746" t="s">
        <v>166</v>
      </c>
      <c r="IJ5" s="746" t="s">
        <v>167</v>
      </c>
      <c r="IK5" s="746" t="s">
        <v>168</v>
      </c>
      <c r="IL5" s="963"/>
      <c r="IM5" s="746" t="s">
        <v>168</v>
      </c>
      <c r="IN5" s="746" t="s">
        <v>168</v>
      </c>
      <c r="IO5" s="746" t="s">
        <v>169</v>
      </c>
      <c r="IP5" s="746" t="s">
        <v>170</v>
      </c>
      <c r="IQ5" s="963"/>
      <c r="IR5" s="746" t="s">
        <v>170</v>
      </c>
      <c r="IS5" s="746" t="s">
        <v>170</v>
      </c>
      <c r="IT5" s="746" t="s">
        <v>171</v>
      </c>
      <c r="IU5" s="746" t="s">
        <v>172</v>
      </c>
      <c r="IV5" s="963"/>
      <c r="IW5" s="746" t="s">
        <v>172</v>
      </c>
      <c r="IX5" s="746" t="s">
        <v>172</v>
      </c>
      <c r="IY5" s="746" t="s">
        <v>173</v>
      </c>
      <c r="IZ5" s="746" t="s">
        <v>174</v>
      </c>
      <c r="JA5" s="963"/>
      <c r="JB5" s="746" t="s">
        <v>174</v>
      </c>
      <c r="JC5" s="746" t="s">
        <v>174</v>
      </c>
      <c r="JD5" s="971"/>
      <c r="JE5" s="971"/>
      <c r="JF5" s="971"/>
      <c r="JG5" s="971"/>
    </row>
    <row r="6" spans="1:267">
      <c r="C6" s="985"/>
      <c r="D6" s="163" t="s">
        <v>175</v>
      </c>
      <c r="E6" s="746" t="s">
        <v>175</v>
      </c>
      <c r="F6" s="963"/>
      <c r="G6" s="746" t="s">
        <v>175</v>
      </c>
      <c r="H6" s="750" t="s">
        <v>175</v>
      </c>
      <c r="I6" s="167" t="s">
        <v>176</v>
      </c>
      <c r="J6" s="746" t="s">
        <v>176</v>
      </c>
      <c r="K6" s="963"/>
      <c r="L6" s="746" t="s">
        <v>176</v>
      </c>
      <c r="M6" s="355" t="s">
        <v>176</v>
      </c>
      <c r="N6" s="163" t="s">
        <v>177</v>
      </c>
      <c r="O6" s="746" t="s">
        <v>177</v>
      </c>
      <c r="P6" s="963"/>
      <c r="Q6" s="746" t="s">
        <v>177</v>
      </c>
      <c r="R6" s="750" t="s">
        <v>177</v>
      </c>
      <c r="S6" s="167" t="s">
        <v>178</v>
      </c>
      <c r="T6" s="750" t="s">
        <v>178</v>
      </c>
      <c r="U6" s="963"/>
      <c r="V6" s="750" t="s">
        <v>178</v>
      </c>
      <c r="W6" s="750" t="s">
        <v>178</v>
      </c>
      <c r="X6" s="748" t="s">
        <v>179</v>
      </c>
      <c r="Y6" s="748" t="s">
        <v>179</v>
      </c>
      <c r="Z6" s="997"/>
      <c r="AA6" s="748" t="s">
        <v>179</v>
      </c>
      <c r="AB6" s="748" t="s">
        <v>179</v>
      </c>
      <c r="AC6" s="746" t="s">
        <v>180</v>
      </c>
      <c r="AD6" s="746" t="s">
        <v>180</v>
      </c>
      <c r="AE6" s="963"/>
      <c r="AF6" s="746" t="s">
        <v>180</v>
      </c>
      <c r="AG6" s="746" t="s">
        <v>180</v>
      </c>
      <c r="AH6" s="746" t="s">
        <v>181</v>
      </c>
      <c r="AI6" s="746" t="s">
        <v>181</v>
      </c>
      <c r="AJ6" s="963"/>
      <c r="AK6" s="746" t="s">
        <v>181</v>
      </c>
      <c r="AL6" s="746" t="s">
        <v>181</v>
      </c>
      <c r="AM6" s="746" t="s">
        <v>182</v>
      </c>
      <c r="AN6" s="746" t="s">
        <v>182</v>
      </c>
      <c r="AO6" s="963"/>
      <c r="AP6" s="746" t="s">
        <v>182</v>
      </c>
      <c r="AQ6" s="746" t="s">
        <v>182</v>
      </c>
      <c r="AR6" s="746" t="s">
        <v>183</v>
      </c>
      <c r="AS6" s="746" t="s">
        <v>183</v>
      </c>
      <c r="AT6" s="963"/>
      <c r="AU6" s="746" t="s">
        <v>183</v>
      </c>
      <c r="AV6" s="746" t="s">
        <v>183</v>
      </c>
      <c r="AW6" s="746" t="s">
        <v>184</v>
      </c>
      <c r="AX6" s="746" t="s">
        <v>184</v>
      </c>
      <c r="AY6" s="963"/>
      <c r="AZ6" s="746" t="s">
        <v>184</v>
      </c>
      <c r="BA6" s="746" t="s">
        <v>184</v>
      </c>
      <c r="BB6" s="746" t="s">
        <v>185</v>
      </c>
      <c r="BC6" s="746" t="s">
        <v>185</v>
      </c>
      <c r="BD6" s="963"/>
      <c r="BE6" s="746" t="s">
        <v>185</v>
      </c>
      <c r="BF6" s="746" t="s">
        <v>185</v>
      </c>
      <c r="BG6" s="746" t="s">
        <v>186</v>
      </c>
      <c r="BH6" s="746" t="s">
        <v>186</v>
      </c>
      <c r="BI6" s="963"/>
      <c r="BJ6" s="746" t="s">
        <v>186</v>
      </c>
      <c r="BK6" s="746" t="s">
        <v>186</v>
      </c>
      <c r="BL6" s="746" t="s">
        <v>187</v>
      </c>
      <c r="BM6" s="746" t="s">
        <v>187</v>
      </c>
      <c r="BN6" s="963"/>
      <c r="BO6" s="746" t="s">
        <v>187</v>
      </c>
      <c r="BP6" s="746" t="s">
        <v>187</v>
      </c>
      <c r="BQ6" s="746" t="s">
        <v>188</v>
      </c>
      <c r="BR6" s="746" t="s">
        <v>188</v>
      </c>
      <c r="BS6" s="963"/>
      <c r="BT6" s="746" t="s">
        <v>188</v>
      </c>
      <c r="BU6" s="746" t="s">
        <v>188</v>
      </c>
      <c r="BV6" s="746" t="s">
        <v>189</v>
      </c>
      <c r="BW6" s="746" t="s">
        <v>189</v>
      </c>
      <c r="BX6" s="963"/>
      <c r="BY6" s="746" t="s">
        <v>189</v>
      </c>
      <c r="BZ6" s="746" t="s">
        <v>189</v>
      </c>
      <c r="CA6" s="746" t="s">
        <v>190</v>
      </c>
      <c r="CB6" s="746" t="s">
        <v>190</v>
      </c>
      <c r="CC6" s="963"/>
      <c r="CD6" s="746" t="s">
        <v>190</v>
      </c>
      <c r="CE6" s="746" t="s">
        <v>190</v>
      </c>
      <c r="CF6" s="746" t="s">
        <v>191</v>
      </c>
      <c r="CG6" s="746" t="s">
        <v>191</v>
      </c>
      <c r="CH6" s="963"/>
      <c r="CI6" s="746" t="s">
        <v>191</v>
      </c>
      <c r="CJ6" s="746" t="s">
        <v>191</v>
      </c>
      <c r="CK6" s="746" t="s">
        <v>192</v>
      </c>
      <c r="CL6" s="746" t="s">
        <v>192</v>
      </c>
      <c r="CM6" s="963"/>
      <c r="CN6" s="746" t="s">
        <v>192</v>
      </c>
      <c r="CO6" s="746" t="s">
        <v>192</v>
      </c>
      <c r="CP6" s="746" t="s">
        <v>193</v>
      </c>
      <c r="CQ6" s="746" t="s">
        <v>193</v>
      </c>
      <c r="CR6" s="963"/>
      <c r="CS6" s="746" t="s">
        <v>193</v>
      </c>
      <c r="CT6" s="746" t="s">
        <v>193</v>
      </c>
      <c r="CU6" s="746" t="s">
        <v>194</v>
      </c>
      <c r="CV6" s="746" t="s">
        <v>194</v>
      </c>
      <c r="CW6" s="963"/>
      <c r="CX6" s="746" t="s">
        <v>194</v>
      </c>
      <c r="CY6" s="746" t="s">
        <v>194</v>
      </c>
      <c r="CZ6" s="746" t="s">
        <v>195</v>
      </c>
      <c r="DA6" s="746" t="s">
        <v>195</v>
      </c>
      <c r="DB6" s="963"/>
      <c r="DC6" s="746" t="s">
        <v>195</v>
      </c>
      <c r="DD6" s="746" t="s">
        <v>195</v>
      </c>
      <c r="DE6" s="746" t="s">
        <v>196</v>
      </c>
      <c r="DF6" s="746" t="s">
        <v>196</v>
      </c>
      <c r="DG6" s="963"/>
      <c r="DH6" s="746" t="s">
        <v>196</v>
      </c>
      <c r="DI6" s="746" t="s">
        <v>196</v>
      </c>
      <c r="DJ6" s="746" t="s">
        <v>197</v>
      </c>
      <c r="DK6" s="746" t="s">
        <v>197</v>
      </c>
      <c r="DL6" s="963"/>
      <c r="DM6" s="746" t="s">
        <v>197</v>
      </c>
      <c r="DN6" s="746" t="s">
        <v>197</v>
      </c>
      <c r="DO6" s="746" t="s">
        <v>198</v>
      </c>
      <c r="DP6" s="746" t="s">
        <v>198</v>
      </c>
      <c r="DQ6" s="963"/>
      <c r="DR6" s="746" t="s">
        <v>198</v>
      </c>
      <c r="DS6" s="746" t="s">
        <v>198</v>
      </c>
      <c r="DT6" s="746" t="s">
        <v>199</v>
      </c>
      <c r="DU6" s="746" t="s">
        <v>199</v>
      </c>
      <c r="DV6" s="963"/>
      <c r="DW6" s="746" t="s">
        <v>199</v>
      </c>
      <c r="DX6" s="746" t="s">
        <v>199</v>
      </c>
      <c r="DY6" s="746" t="s">
        <v>200</v>
      </c>
      <c r="DZ6" s="746" t="s">
        <v>200</v>
      </c>
      <c r="EA6" s="963"/>
      <c r="EB6" s="746" t="s">
        <v>200</v>
      </c>
      <c r="EC6" s="746" t="s">
        <v>200</v>
      </c>
      <c r="ED6" s="746" t="s">
        <v>201</v>
      </c>
      <c r="EE6" s="746" t="s">
        <v>201</v>
      </c>
      <c r="EF6" s="963"/>
      <c r="EG6" s="746" t="s">
        <v>201</v>
      </c>
      <c r="EH6" s="746" t="s">
        <v>201</v>
      </c>
      <c r="EI6" s="746" t="s">
        <v>202</v>
      </c>
      <c r="EJ6" s="746" t="s">
        <v>202</v>
      </c>
      <c r="EK6" s="963"/>
      <c r="EL6" s="746" t="s">
        <v>202</v>
      </c>
      <c r="EM6" s="746" t="s">
        <v>202</v>
      </c>
      <c r="EN6" s="746" t="s">
        <v>203</v>
      </c>
      <c r="EO6" s="746" t="s">
        <v>203</v>
      </c>
      <c r="EP6" s="963"/>
      <c r="EQ6" s="746" t="s">
        <v>203</v>
      </c>
      <c r="ER6" s="746" t="s">
        <v>203</v>
      </c>
      <c r="ES6" s="746" t="s">
        <v>204</v>
      </c>
      <c r="ET6" s="746" t="s">
        <v>204</v>
      </c>
      <c r="EU6" s="963"/>
      <c r="EV6" s="746" t="s">
        <v>204</v>
      </c>
      <c r="EW6" s="746" t="s">
        <v>204</v>
      </c>
      <c r="EX6" s="746" t="s">
        <v>205</v>
      </c>
      <c r="EY6" s="746" t="s">
        <v>205</v>
      </c>
      <c r="EZ6" s="963"/>
      <c r="FA6" s="746" t="s">
        <v>205</v>
      </c>
      <c r="FB6" s="746" t="s">
        <v>205</v>
      </c>
      <c r="FC6" s="746" t="s">
        <v>206</v>
      </c>
      <c r="FD6" s="746" t="s">
        <v>206</v>
      </c>
      <c r="FE6" s="963"/>
      <c r="FF6" s="746" t="s">
        <v>206</v>
      </c>
      <c r="FG6" s="746" t="s">
        <v>206</v>
      </c>
      <c r="FH6" s="746" t="s">
        <v>207</v>
      </c>
      <c r="FI6" s="746" t="s">
        <v>207</v>
      </c>
      <c r="FJ6" s="963"/>
      <c r="FK6" s="746" t="s">
        <v>207</v>
      </c>
      <c r="FL6" s="746" t="s">
        <v>207</v>
      </c>
      <c r="FM6" s="746" t="s">
        <v>208</v>
      </c>
      <c r="FN6" s="746" t="s">
        <v>208</v>
      </c>
      <c r="FO6" s="963"/>
      <c r="FP6" s="746" t="s">
        <v>208</v>
      </c>
      <c r="FQ6" s="746" t="s">
        <v>208</v>
      </c>
      <c r="FR6" s="746" t="s">
        <v>209</v>
      </c>
      <c r="FS6" s="746" t="s">
        <v>209</v>
      </c>
      <c r="FT6" s="963"/>
      <c r="FU6" s="746" t="s">
        <v>209</v>
      </c>
      <c r="FV6" s="746" t="s">
        <v>209</v>
      </c>
      <c r="FW6" s="746" t="s">
        <v>210</v>
      </c>
      <c r="FX6" s="746" t="s">
        <v>210</v>
      </c>
      <c r="FY6" s="963"/>
      <c r="FZ6" s="746" t="s">
        <v>210</v>
      </c>
      <c r="GA6" s="746" t="s">
        <v>210</v>
      </c>
      <c r="GB6" s="746" t="s">
        <v>211</v>
      </c>
      <c r="GC6" s="746" t="s">
        <v>211</v>
      </c>
      <c r="GD6" s="963"/>
      <c r="GE6" s="746" t="s">
        <v>211</v>
      </c>
      <c r="GF6" s="746" t="s">
        <v>211</v>
      </c>
      <c r="GG6" s="746" t="s">
        <v>212</v>
      </c>
      <c r="GH6" s="746" t="s">
        <v>212</v>
      </c>
      <c r="GI6" s="963"/>
      <c r="GJ6" s="746" t="s">
        <v>212</v>
      </c>
      <c r="GK6" s="746" t="s">
        <v>212</v>
      </c>
      <c r="GL6" s="746" t="s">
        <v>213</v>
      </c>
      <c r="GM6" s="746" t="s">
        <v>213</v>
      </c>
      <c r="GN6" s="963"/>
      <c r="GO6" s="746" t="s">
        <v>213</v>
      </c>
      <c r="GP6" s="746" t="s">
        <v>213</v>
      </c>
      <c r="GQ6" s="746" t="s">
        <v>214</v>
      </c>
      <c r="GR6" s="746" t="s">
        <v>214</v>
      </c>
      <c r="GS6" s="963"/>
      <c r="GT6" s="746" t="s">
        <v>214</v>
      </c>
      <c r="GU6" s="746" t="s">
        <v>214</v>
      </c>
      <c r="GV6" s="746" t="s">
        <v>215</v>
      </c>
      <c r="GW6" s="746" t="s">
        <v>215</v>
      </c>
      <c r="GX6" s="963"/>
      <c r="GY6" s="746" t="s">
        <v>215</v>
      </c>
      <c r="GZ6" s="746" t="s">
        <v>215</v>
      </c>
      <c r="HA6" s="746" t="s">
        <v>216</v>
      </c>
      <c r="HB6" s="746" t="s">
        <v>216</v>
      </c>
      <c r="HC6" s="963"/>
      <c r="HD6" s="746" t="s">
        <v>216</v>
      </c>
      <c r="HE6" s="746" t="s">
        <v>216</v>
      </c>
      <c r="HF6" s="746" t="s">
        <v>217</v>
      </c>
      <c r="HG6" s="746" t="s">
        <v>217</v>
      </c>
      <c r="HH6" s="963"/>
      <c r="HI6" s="746" t="s">
        <v>217</v>
      </c>
      <c r="HJ6" s="746" t="s">
        <v>217</v>
      </c>
      <c r="HK6" s="746" t="s">
        <v>218</v>
      </c>
      <c r="HL6" s="746" t="s">
        <v>218</v>
      </c>
      <c r="HM6" s="963"/>
      <c r="HN6" s="746" t="s">
        <v>218</v>
      </c>
      <c r="HO6" s="746" t="s">
        <v>218</v>
      </c>
      <c r="HP6" s="746" t="s">
        <v>219</v>
      </c>
      <c r="HQ6" s="746" t="s">
        <v>219</v>
      </c>
      <c r="HR6" s="963"/>
      <c r="HS6" s="746" t="s">
        <v>219</v>
      </c>
      <c r="HT6" s="746" t="s">
        <v>219</v>
      </c>
      <c r="HU6" s="746" t="s">
        <v>220</v>
      </c>
      <c r="HV6" s="746" t="s">
        <v>220</v>
      </c>
      <c r="HW6" s="963"/>
      <c r="HX6" s="746" t="s">
        <v>220</v>
      </c>
      <c r="HY6" s="746" t="s">
        <v>220</v>
      </c>
      <c r="HZ6" s="746" t="s">
        <v>221</v>
      </c>
      <c r="IA6" s="746" t="s">
        <v>221</v>
      </c>
      <c r="IB6" s="963"/>
      <c r="IC6" s="746" t="s">
        <v>221</v>
      </c>
      <c r="ID6" s="746" t="s">
        <v>221</v>
      </c>
      <c r="IE6" s="746" t="s">
        <v>222</v>
      </c>
      <c r="IF6" s="746" t="s">
        <v>222</v>
      </c>
      <c r="IG6" s="963"/>
      <c r="IH6" s="746" t="s">
        <v>222</v>
      </c>
      <c r="II6" s="746" t="s">
        <v>222</v>
      </c>
      <c r="IJ6" s="746" t="s">
        <v>223</v>
      </c>
      <c r="IK6" s="746" t="s">
        <v>223</v>
      </c>
      <c r="IL6" s="963"/>
      <c r="IM6" s="746" t="s">
        <v>223</v>
      </c>
      <c r="IN6" s="746" t="s">
        <v>223</v>
      </c>
      <c r="IO6" s="746" t="s">
        <v>224</v>
      </c>
      <c r="IP6" s="746" t="s">
        <v>224</v>
      </c>
      <c r="IQ6" s="963"/>
      <c r="IR6" s="746" t="s">
        <v>224</v>
      </c>
      <c r="IS6" s="746" t="s">
        <v>224</v>
      </c>
      <c r="IT6" s="746" t="s">
        <v>225</v>
      </c>
      <c r="IU6" s="746" t="s">
        <v>225</v>
      </c>
      <c r="IV6" s="963"/>
      <c r="IW6" s="746" t="s">
        <v>225</v>
      </c>
      <c r="IX6" s="746" t="s">
        <v>225</v>
      </c>
      <c r="IY6" s="746" t="s">
        <v>226</v>
      </c>
      <c r="IZ6" s="746" t="s">
        <v>226</v>
      </c>
      <c r="JA6" s="963"/>
      <c r="JB6" s="746" t="s">
        <v>226</v>
      </c>
      <c r="JC6" s="746" t="s">
        <v>226</v>
      </c>
      <c r="JD6" s="971"/>
      <c r="JE6" s="971"/>
      <c r="JF6" s="971"/>
      <c r="JG6" s="971"/>
    </row>
    <row r="7" spans="1:267" ht="15.75" thickBot="1">
      <c r="C7" s="985"/>
      <c r="D7" s="163">
        <v>2020</v>
      </c>
      <c r="E7" s="746">
        <v>2021</v>
      </c>
      <c r="F7" s="963"/>
      <c r="G7" s="746">
        <v>2021</v>
      </c>
      <c r="H7" s="750">
        <v>2021</v>
      </c>
      <c r="I7" s="167">
        <v>2020</v>
      </c>
      <c r="J7" s="746">
        <v>2021</v>
      </c>
      <c r="K7" s="963"/>
      <c r="L7" s="746">
        <v>2021</v>
      </c>
      <c r="M7" s="355">
        <v>2021</v>
      </c>
      <c r="N7" s="163">
        <v>2020</v>
      </c>
      <c r="O7" s="746">
        <v>2021</v>
      </c>
      <c r="P7" s="963"/>
      <c r="Q7" s="746">
        <v>2021</v>
      </c>
      <c r="R7" s="750">
        <v>2021</v>
      </c>
      <c r="S7" s="168">
        <v>2020</v>
      </c>
      <c r="T7" s="750">
        <v>2021</v>
      </c>
      <c r="U7" s="964"/>
      <c r="V7" s="750">
        <v>2021</v>
      </c>
      <c r="W7" s="750">
        <v>2021</v>
      </c>
      <c r="X7" s="748">
        <v>2020</v>
      </c>
      <c r="Y7" s="748">
        <v>2021</v>
      </c>
      <c r="Z7" s="997"/>
      <c r="AA7" s="748">
        <v>2021</v>
      </c>
      <c r="AB7" s="748">
        <v>2021</v>
      </c>
      <c r="AC7" s="747">
        <v>2020</v>
      </c>
      <c r="AD7" s="747">
        <v>2021</v>
      </c>
      <c r="AE7" s="964"/>
      <c r="AF7" s="747">
        <v>2021</v>
      </c>
      <c r="AG7" s="747">
        <v>2021</v>
      </c>
      <c r="AH7" s="747">
        <v>2020</v>
      </c>
      <c r="AI7" s="747">
        <v>2021</v>
      </c>
      <c r="AJ7" s="964"/>
      <c r="AK7" s="747">
        <v>2021</v>
      </c>
      <c r="AL7" s="747">
        <v>2021</v>
      </c>
      <c r="AM7" s="747">
        <v>2020</v>
      </c>
      <c r="AN7" s="747">
        <v>2021</v>
      </c>
      <c r="AO7" s="964"/>
      <c r="AP7" s="747">
        <v>2021</v>
      </c>
      <c r="AQ7" s="747">
        <v>2021</v>
      </c>
      <c r="AR7" s="747">
        <v>2020</v>
      </c>
      <c r="AS7" s="747">
        <v>2021</v>
      </c>
      <c r="AT7" s="964"/>
      <c r="AU7" s="747">
        <v>2021</v>
      </c>
      <c r="AV7" s="747">
        <v>2021</v>
      </c>
      <c r="AW7" s="747">
        <v>2020</v>
      </c>
      <c r="AX7" s="747">
        <v>2021</v>
      </c>
      <c r="AY7" s="964"/>
      <c r="AZ7" s="747">
        <v>2021</v>
      </c>
      <c r="BA7" s="747">
        <v>2021</v>
      </c>
      <c r="BB7" s="747">
        <v>2020</v>
      </c>
      <c r="BC7" s="747">
        <v>2021</v>
      </c>
      <c r="BD7" s="964"/>
      <c r="BE7" s="747">
        <v>2021</v>
      </c>
      <c r="BF7" s="356">
        <v>2021</v>
      </c>
      <c r="BG7" s="747">
        <v>2020</v>
      </c>
      <c r="BH7" s="747">
        <v>2021</v>
      </c>
      <c r="BI7" s="964"/>
      <c r="BJ7" s="747">
        <v>2021</v>
      </c>
      <c r="BK7" s="747">
        <v>2021</v>
      </c>
      <c r="BL7" s="747">
        <v>2020</v>
      </c>
      <c r="BM7" s="747">
        <v>2021</v>
      </c>
      <c r="BN7" s="964"/>
      <c r="BO7" s="747">
        <v>2021</v>
      </c>
      <c r="BP7" s="747">
        <v>2021</v>
      </c>
      <c r="BQ7" s="747">
        <v>2020</v>
      </c>
      <c r="BR7" s="747">
        <v>2020</v>
      </c>
      <c r="BS7" s="964"/>
      <c r="BT7" s="747">
        <v>2020</v>
      </c>
      <c r="BU7" s="747">
        <v>2020</v>
      </c>
      <c r="BV7" s="747">
        <v>2020</v>
      </c>
      <c r="BW7" s="747">
        <v>2021</v>
      </c>
      <c r="BX7" s="964"/>
      <c r="BY7" s="747">
        <v>2021</v>
      </c>
      <c r="BZ7" s="747">
        <v>2021</v>
      </c>
      <c r="CA7" s="747">
        <v>2020</v>
      </c>
      <c r="CB7" s="747">
        <v>2021</v>
      </c>
      <c r="CC7" s="964"/>
      <c r="CD7" s="747">
        <v>2021</v>
      </c>
      <c r="CE7" s="747">
        <v>2021</v>
      </c>
      <c r="CF7" s="747">
        <v>2020</v>
      </c>
      <c r="CG7" s="747">
        <v>2021</v>
      </c>
      <c r="CH7" s="964"/>
      <c r="CI7" s="747">
        <v>2021</v>
      </c>
      <c r="CJ7" s="747">
        <v>2021</v>
      </c>
      <c r="CK7" s="747">
        <v>2020</v>
      </c>
      <c r="CL7" s="747">
        <v>2021</v>
      </c>
      <c r="CM7" s="964"/>
      <c r="CN7" s="747">
        <v>2021</v>
      </c>
      <c r="CO7" s="747">
        <v>2021</v>
      </c>
      <c r="CP7" s="747">
        <v>2020</v>
      </c>
      <c r="CQ7" s="747">
        <v>2021</v>
      </c>
      <c r="CR7" s="964"/>
      <c r="CS7" s="747">
        <v>2021</v>
      </c>
      <c r="CT7" s="747">
        <v>2021</v>
      </c>
      <c r="CU7" s="747">
        <v>2020</v>
      </c>
      <c r="CV7" s="747">
        <v>2021</v>
      </c>
      <c r="CW7" s="964"/>
      <c r="CX7" s="747">
        <v>2021</v>
      </c>
      <c r="CY7" s="747">
        <v>2021</v>
      </c>
      <c r="CZ7" s="747">
        <v>2020</v>
      </c>
      <c r="DA7" s="747">
        <v>2021</v>
      </c>
      <c r="DB7" s="964"/>
      <c r="DC7" s="747">
        <v>2021</v>
      </c>
      <c r="DD7" s="747">
        <v>2021</v>
      </c>
      <c r="DE7" s="747">
        <v>2020</v>
      </c>
      <c r="DF7" s="747">
        <v>2021</v>
      </c>
      <c r="DG7" s="964"/>
      <c r="DH7" s="747">
        <v>2021</v>
      </c>
      <c r="DI7" s="747">
        <v>2021</v>
      </c>
      <c r="DJ7" s="747">
        <v>2020</v>
      </c>
      <c r="DK7" s="747">
        <v>2021</v>
      </c>
      <c r="DL7" s="964"/>
      <c r="DM7" s="747">
        <v>2021</v>
      </c>
      <c r="DN7" s="747">
        <v>2021</v>
      </c>
      <c r="DO7" s="747">
        <v>2020</v>
      </c>
      <c r="DP7" s="747">
        <v>2021</v>
      </c>
      <c r="DQ7" s="964"/>
      <c r="DR7" s="747">
        <v>2021</v>
      </c>
      <c r="DS7" s="747">
        <v>2021</v>
      </c>
      <c r="DT7" s="747">
        <v>2020</v>
      </c>
      <c r="DU7" s="747">
        <v>2021</v>
      </c>
      <c r="DV7" s="964"/>
      <c r="DW7" s="747">
        <v>2021</v>
      </c>
      <c r="DX7" s="747">
        <v>2021</v>
      </c>
      <c r="DY7" s="747">
        <v>2020</v>
      </c>
      <c r="DZ7" s="747">
        <v>2021</v>
      </c>
      <c r="EA7" s="964"/>
      <c r="EB7" s="747">
        <v>2021</v>
      </c>
      <c r="EC7" s="747">
        <v>2021</v>
      </c>
      <c r="ED7" s="747">
        <v>2020</v>
      </c>
      <c r="EE7" s="747">
        <v>2021</v>
      </c>
      <c r="EF7" s="964"/>
      <c r="EG7" s="747">
        <v>2021</v>
      </c>
      <c r="EH7" s="747">
        <v>2021</v>
      </c>
      <c r="EI7" s="747">
        <v>2020</v>
      </c>
      <c r="EJ7" s="747">
        <v>2021</v>
      </c>
      <c r="EK7" s="964"/>
      <c r="EL7" s="747">
        <v>2021</v>
      </c>
      <c r="EM7" s="747">
        <v>2021</v>
      </c>
      <c r="EN7" s="747">
        <v>2020</v>
      </c>
      <c r="EO7" s="747">
        <v>2021</v>
      </c>
      <c r="EP7" s="964"/>
      <c r="EQ7" s="747">
        <v>2021</v>
      </c>
      <c r="ER7" s="747">
        <v>2021</v>
      </c>
      <c r="ES7" s="747">
        <v>2020</v>
      </c>
      <c r="ET7" s="747">
        <v>2021</v>
      </c>
      <c r="EU7" s="964"/>
      <c r="EV7" s="747">
        <v>2021</v>
      </c>
      <c r="EW7" s="747">
        <v>2021</v>
      </c>
      <c r="EX7" s="747">
        <v>2020</v>
      </c>
      <c r="EY7" s="747">
        <v>2021</v>
      </c>
      <c r="EZ7" s="964"/>
      <c r="FA7" s="747">
        <v>2021</v>
      </c>
      <c r="FB7" s="747">
        <v>2021</v>
      </c>
      <c r="FC7" s="747">
        <v>2020</v>
      </c>
      <c r="FD7" s="747">
        <v>2021</v>
      </c>
      <c r="FE7" s="964"/>
      <c r="FF7" s="747">
        <v>2021</v>
      </c>
      <c r="FG7" s="747">
        <v>2021</v>
      </c>
      <c r="FH7" s="747">
        <v>2020</v>
      </c>
      <c r="FI7" s="747">
        <v>2021</v>
      </c>
      <c r="FJ7" s="964"/>
      <c r="FK7" s="747">
        <v>2021</v>
      </c>
      <c r="FL7" s="747">
        <v>2021</v>
      </c>
      <c r="FM7" s="747">
        <v>2020</v>
      </c>
      <c r="FN7" s="747">
        <v>2021</v>
      </c>
      <c r="FO7" s="964"/>
      <c r="FP7" s="747">
        <v>2021</v>
      </c>
      <c r="FQ7" s="747">
        <v>2021</v>
      </c>
      <c r="FR7" s="747">
        <v>2020</v>
      </c>
      <c r="FS7" s="747">
        <v>2021</v>
      </c>
      <c r="FT7" s="964"/>
      <c r="FU7" s="747">
        <v>2021</v>
      </c>
      <c r="FV7" s="747">
        <v>2021</v>
      </c>
      <c r="FW7" s="747">
        <v>2020</v>
      </c>
      <c r="FX7" s="747">
        <v>2021</v>
      </c>
      <c r="FY7" s="964"/>
      <c r="FZ7" s="747">
        <v>2021</v>
      </c>
      <c r="GA7" s="747">
        <v>2021</v>
      </c>
      <c r="GB7" s="747">
        <v>2020</v>
      </c>
      <c r="GC7" s="747">
        <v>2021</v>
      </c>
      <c r="GD7" s="964"/>
      <c r="GE7" s="747">
        <v>2021</v>
      </c>
      <c r="GF7" s="747">
        <v>2021</v>
      </c>
      <c r="GG7" s="747">
        <v>2020</v>
      </c>
      <c r="GH7" s="747">
        <v>2021</v>
      </c>
      <c r="GI7" s="964"/>
      <c r="GJ7" s="747">
        <v>2021</v>
      </c>
      <c r="GK7" s="747">
        <v>2021</v>
      </c>
      <c r="GL7" s="747">
        <v>2020</v>
      </c>
      <c r="GM7" s="747">
        <v>2021</v>
      </c>
      <c r="GN7" s="964"/>
      <c r="GO7" s="747">
        <v>2021</v>
      </c>
      <c r="GP7" s="747">
        <v>2021</v>
      </c>
      <c r="GQ7" s="747">
        <v>2020</v>
      </c>
      <c r="GR7" s="747">
        <v>2021</v>
      </c>
      <c r="GS7" s="964"/>
      <c r="GT7" s="747">
        <v>2021</v>
      </c>
      <c r="GU7" s="747">
        <v>2021</v>
      </c>
      <c r="GV7" s="747">
        <v>2020</v>
      </c>
      <c r="GW7" s="747">
        <v>2021</v>
      </c>
      <c r="GX7" s="964"/>
      <c r="GY7" s="747">
        <v>2021</v>
      </c>
      <c r="GZ7" s="747">
        <v>2021</v>
      </c>
      <c r="HA7" s="747">
        <v>2020</v>
      </c>
      <c r="HB7" s="747">
        <v>2021</v>
      </c>
      <c r="HC7" s="964"/>
      <c r="HD7" s="747">
        <v>2021</v>
      </c>
      <c r="HE7" s="747">
        <v>2021</v>
      </c>
      <c r="HF7" s="747">
        <v>2020</v>
      </c>
      <c r="HG7" s="747">
        <v>2021</v>
      </c>
      <c r="HH7" s="964"/>
      <c r="HI7" s="747">
        <v>2021</v>
      </c>
      <c r="HJ7" s="747">
        <v>2021</v>
      </c>
      <c r="HK7" s="747">
        <v>2020</v>
      </c>
      <c r="HL7" s="747">
        <v>2021</v>
      </c>
      <c r="HM7" s="964"/>
      <c r="HN7" s="747">
        <v>2021</v>
      </c>
      <c r="HO7" s="747">
        <v>2021</v>
      </c>
      <c r="HP7" s="747">
        <v>2020</v>
      </c>
      <c r="HQ7" s="747">
        <v>2021</v>
      </c>
      <c r="HR7" s="964"/>
      <c r="HS7" s="747">
        <v>2021</v>
      </c>
      <c r="HT7" s="747">
        <v>2021</v>
      </c>
      <c r="HU7" s="747">
        <v>2020</v>
      </c>
      <c r="HV7" s="747">
        <v>2021</v>
      </c>
      <c r="HW7" s="964"/>
      <c r="HX7" s="747">
        <v>2021</v>
      </c>
      <c r="HY7" s="747">
        <v>2021</v>
      </c>
      <c r="HZ7" s="747">
        <v>2020</v>
      </c>
      <c r="IA7" s="747">
        <v>2021</v>
      </c>
      <c r="IB7" s="964"/>
      <c r="IC7" s="747">
        <v>2021</v>
      </c>
      <c r="ID7" s="747">
        <v>2021</v>
      </c>
      <c r="IE7" s="747">
        <v>2020</v>
      </c>
      <c r="IF7" s="747">
        <v>2021</v>
      </c>
      <c r="IG7" s="964"/>
      <c r="IH7" s="747">
        <v>2021</v>
      </c>
      <c r="II7" s="747">
        <v>2021</v>
      </c>
      <c r="IJ7" s="747">
        <v>2020</v>
      </c>
      <c r="IK7" s="747">
        <v>2021</v>
      </c>
      <c r="IL7" s="964"/>
      <c r="IM7" s="747">
        <v>2021</v>
      </c>
      <c r="IN7" s="747">
        <v>2021</v>
      </c>
      <c r="IO7" s="747">
        <v>2020</v>
      </c>
      <c r="IP7" s="747">
        <v>2021</v>
      </c>
      <c r="IQ7" s="964"/>
      <c r="IR7" s="747">
        <v>2021</v>
      </c>
      <c r="IS7" s="747">
        <v>2021</v>
      </c>
      <c r="IT7" s="747">
        <v>2020</v>
      </c>
      <c r="IU7" s="747">
        <v>2021</v>
      </c>
      <c r="IV7" s="964"/>
      <c r="IW7" s="747">
        <v>2021</v>
      </c>
      <c r="IX7" s="747">
        <v>2021</v>
      </c>
      <c r="IY7" s="747">
        <v>2020</v>
      </c>
      <c r="IZ7" s="747">
        <v>2021</v>
      </c>
      <c r="JA7" s="964"/>
      <c r="JB7" s="747">
        <v>2021</v>
      </c>
      <c r="JC7" s="747">
        <v>2021</v>
      </c>
      <c r="JD7" s="972"/>
      <c r="JE7" s="972"/>
      <c r="JF7" s="972"/>
      <c r="JG7" s="972"/>
    </row>
    <row r="8" spans="1:267">
      <c r="B8" t="s">
        <v>227</v>
      </c>
      <c r="C8" s="70" t="str">
        <f>"A1"</f>
        <v>A1</v>
      </c>
      <c r="D8" s="164">
        <v>66294.080000000002</v>
      </c>
      <c r="E8" s="1">
        <f>D8*F8</f>
        <v>39776.447999999997</v>
      </c>
      <c r="F8" s="2">
        <v>0.6</v>
      </c>
      <c r="G8" s="108">
        <v>62517.27</v>
      </c>
      <c r="H8" s="171">
        <f>G8/D8</f>
        <v>0.94302945300696528</v>
      </c>
      <c r="I8" s="169">
        <v>58903.19</v>
      </c>
      <c r="J8" s="1">
        <f>I8*K8</f>
        <v>55368.998599999999</v>
      </c>
      <c r="K8" s="2">
        <v>0.94</v>
      </c>
      <c r="L8" s="108">
        <v>47598.84</v>
      </c>
      <c r="M8" s="14">
        <f>L8/I8</f>
        <v>0.80808594576966031</v>
      </c>
      <c r="N8" s="164">
        <v>175989.5</v>
      </c>
      <c r="O8" s="1">
        <f>N8*P8</f>
        <v>149591.07499999998</v>
      </c>
      <c r="P8" s="2">
        <v>0.85</v>
      </c>
      <c r="Q8" s="108">
        <v>51830.51</v>
      </c>
      <c r="R8" s="13">
        <f>Q8/N8</f>
        <v>0.29450910423633231</v>
      </c>
      <c r="S8" s="160">
        <v>59555.73</v>
      </c>
      <c r="T8" s="1">
        <f>S8*U8</f>
        <v>41689.010999999999</v>
      </c>
      <c r="U8" s="2">
        <v>0.7</v>
      </c>
      <c r="V8" s="108">
        <v>52299.79</v>
      </c>
      <c r="W8" s="13">
        <f>V8/S8</f>
        <v>0.87816554343301645</v>
      </c>
      <c r="X8" s="108">
        <v>55368.82</v>
      </c>
      <c r="Y8" s="1">
        <f>X8*Z8</f>
        <v>52600.379000000001</v>
      </c>
      <c r="Z8" s="2">
        <v>0.95</v>
      </c>
      <c r="AA8" s="108">
        <v>63020.54</v>
      </c>
      <c r="AB8" s="13">
        <f>AA8/X8</f>
        <v>1.1381954681353152</v>
      </c>
      <c r="AC8" s="108">
        <v>96081.69</v>
      </c>
      <c r="AD8" s="1">
        <f>AC8*AE8</f>
        <v>115298.02800000001</v>
      </c>
      <c r="AE8" s="2">
        <v>1.2</v>
      </c>
      <c r="AF8" s="108">
        <v>55712.38</v>
      </c>
      <c r="AG8" s="13">
        <f>AF8/AC8</f>
        <v>0.57984388076437865</v>
      </c>
      <c r="AH8" s="108">
        <v>48960.53</v>
      </c>
      <c r="AI8" s="1">
        <f>AH8*AJ8</f>
        <v>29376.317999999999</v>
      </c>
      <c r="AJ8" s="2">
        <v>0.6</v>
      </c>
      <c r="AK8" s="108">
        <v>62366.06</v>
      </c>
      <c r="AL8" s="13">
        <f>AK8/AH8</f>
        <v>1.2738027958439175</v>
      </c>
      <c r="AM8" s="108">
        <v>58197.38</v>
      </c>
      <c r="AN8" s="1">
        <f>AM8*AO8</f>
        <v>34918.428</v>
      </c>
      <c r="AO8" s="2">
        <v>0.6</v>
      </c>
      <c r="AP8" s="108">
        <v>53916.72</v>
      </c>
      <c r="AQ8" s="13">
        <f>AP8/AM8</f>
        <v>0.92644582969198963</v>
      </c>
      <c r="AR8" s="160">
        <v>45586.83</v>
      </c>
      <c r="AS8" s="1">
        <f>AR8*AT8</f>
        <v>34190.122499999998</v>
      </c>
      <c r="AT8" s="2">
        <v>0.75</v>
      </c>
      <c r="AU8" s="108">
        <v>44138.85</v>
      </c>
      <c r="AV8" s="13">
        <f>AU8/AR8</f>
        <v>0.96823687894069399</v>
      </c>
      <c r="AW8" s="160">
        <v>41883.93</v>
      </c>
      <c r="AX8" s="1">
        <f>AW8*AY8</f>
        <v>31412.947500000002</v>
      </c>
      <c r="AY8" s="2">
        <v>0.75</v>
      </c>
      <c r="AZ8" s="108">
        <v>49999.63</v>
      </c>
      <c r="BA8" s="58">
        <f>AZ8/AW8</f>
        <v>1.1937664397777381</v>
      </c>
      <c r="BB8" s="160">
        <v>43993.71</v>
      </c>
      <c r="BC8" s="1">
        <f>BB8*BD8</f>
        <v>30795.596999999998</v>
      </c>
      <c r="BD8" s="2">
        <v>0.7</v>
      </c>
      <c r="BE8" s="108">
        <v>60682.47</v>
      </c>
      <c r="BF8" s="57">
        <f>BE8/BB8</f>
        <v>1.379344228981825</v>
      </c>
      <c r="BG8" s="160">
        <v>36338.31</v>
      </c>
      <c r="BH8" s="1">
        <f>BG8*BI8</f>
        <v>27253.732499999998</v>
      </c>
      <c r="BI8" s="2">
        <v>0.75</v>
      </c>
      <c r="BJ8" s="115"/>
      <c r="BK8" s="58">
        <f>BJ8/BG8</f>
        <v>0</v>
      </c>
      <c r="BL8" s="160">
        <v>33957.5</v>
      </c>
      <c r="BM8" s="1">
        <f>BL8*BN8</f>
        <v>25468.125</v>
      </c>
      <c r="BN8" s="2">
        <v>0.75</v>
      </c>
      <c r="BO8" s="115"/>
      <c r="BP8" s="58">
        <f>BO8/BL8</f>
        <v>0</v>
      </c>
      <c r="BQ8" s="160">
        <v>24974.87</v>
      </c>
      <c r="BR8" s="1">
        <f>BQ8*BS8</f>
        <v>87412.044999999998</v>
      </c>
      <c r="BS8" s="57">
        <v>3.5</v>
      </c>
      <c r="BT8" s="115"/>
      <c r="BU8" s="57">
        <f>BT8/BQ8</f>
        <v>0</v>
      </c>
      <c r="BV8" s="160">
        <v>32668.49</v>
      </c>
      <c r="BW8" s="1">
        <f>BV8*BX8</f>
        <v>114339.71500000001</v>
      </c>
      <c r="BX8" s="57">
        <v>3.5</v>
      </c>
      <c r="BY8" s="108"/>
      <c r="BZ8" s="56">
        <f>BY8/BV8</f>
        <v>0</v>
      </c>
      <c r="CA8" s="160">
        <v>32232.799999999999</v>
      </c>
      <c r="CB8" s="1">
        <f>CA8*CC8</f>
        <v>161164</v>
      </c>
      <c r="CC8" s="57">
        <v>5</v>
      </c>
      <c r="CD8" s="115"/>
      <c r="CE8" s="57">
        <f>CD8/CA8</f>
        <v>0</v>
      </c>
      <c r="CF8" s="160">
        <v>70213.929999999993</v>
      </c>
      <c r="CG8" s="1">
        <f>CF8*CH8</f>
        <v>210641.78999999998</v>
      </c>
      <c r="CH8" s="57">
        <v>3</v>
      </c>
      <c r="CI8" s="115"/>
      <c r="CJ8" s="58">
        <f>CI8/CF8</f>
        <v>0</v>
      </c>
      <c r="CK8" s="160">
        <v>3337.26</v>
      </c>
      <c r="CL8" s="1">
        <f>CK8*CM8</f>
        <v>21692.190000000002</v>
      </c>
      <c r="CM8" s="57">
        <v>6.5</v>
      </c>
      <c r="CN8" s="115"/>
      <c r="CO8" s="57">
        <f>CN8/CK8</f>
        <v>0</v>
      </c>
      <c r="CP8" s="160">
        <v>34609.519999999997</v>
      </c>
      <c r="CQ8" s="1">
        <f>CP8*CR8</f>
        <v>224961.87999999998</v>
      </c>
      <c r="CR8" s="57">
        <v>6.5</v>
      </c>
      <c r="CS8" s="116"/>
      <c r="CT8" s="57">
        <f>CS8/CP8</f>
        <v>0</v>
      </c>
      <c r="CU8" s="160">
        <v>38033.360000000001</v>
      </c>
      <c r="CV8" s="1">
        <f>CU8*CW8</f>
        <v>247216.84</v>
      </c>
      <c r="CW8" s="57">
        <v>6.5</v>
      </c>
      <c r="CX8" s="116"/>
      <c r="CY8" s="129">
        <f>CX8/CU8</f>
        <v>0</v>
      </c>
      <c r="CZ8" s="160">
        <v>35062.230000000003</v>
      </c>
      <c r="DA8" s="1">
        <f>CZ8*DB8</f>
        <v>227904.49500000002</v>
      </c>
      <c r="DB8" s="57">
        <v>6.5</v>
      </c>
      <c r="DC8" s="116"/>
      <c r="DD8" s="58">
        <f>DC8/CZ8</f>
        <v>0</v>
      </c>
      <c r="DE8" s="160">
        <v>32770.400000000001</v>
      </c>
      <c r="DF8" s="1">
        <f>DE8*DG8</f>
        <v>147466.80000000002</v>
      </c>
      <c r="DG8" s="57">
        <v>4.5</v>
      </c>
      <c r="DH8" s="232"/>
      <c r="DI8" s="57">
        <f>DH8/DE8</f>
        <v>0</v>
      </c>
      <c r="DJ8" s="160">
        <v>43338.03</v>
      </c>
      <c r="DK8" s="1">
        <f>DJ8*DL8</f>
        <v>130014.09</v>
      </c>
      <c r="DL8" s="57">
        <v>3</v>
      </c>
      <c r="DM8" s="88"/>
      <c r="DN8" s="57">
        <f>DM8/DJ8</f>
        <v>0</v>
      </c>
      <c r="DO8" s="160">
        <v>43911.97</v>
      </c>
      <c r="DP8" s="1">
        <f>DO8*DQ8</f>
        <v>109779.925</v>
      </c>
      <c r="DQ8" s="57">
        <v>2.5</v>
      </c>
      <c r="DR8" s="88"/>
      <c r="DS8" s="57">
        <f>DR8/DO8</f>
        <v>0</v>
      </c>
      <c r="DT8" s="160">
        <v>32771.620000000003</v>
      </c>
      <c r="DU8" s="1">
        <f>DT8*DV8</f>
        <v>81929.05</v>
      </c>
      <c r="DV8" s="57">
        <v>2.5</v>
      </c>
      <c r="DW8" s="88"/>
      <c r="DX8" s="57">
        <f t="shared" ref="DX8:DX31" si="0">DW8/DT8</f>
        <v>0</v>
      </c>
      <c r="DY8" s="160">
        <v>44040.52</v>
      </c>
      <c r="DZ8" s="1">
        <f>DY8*EA8</f>
        <v>110101.29999999999</v>
      </c>
      <c r="EA8" s="57">
        <v>2.5</v>
      </c>
      <c r="EB8" s="232"/>
      <c r="EC8" s="58">
        <f>EB8/DY8</f>
        <v>0</v>
      </c>
      <c r="ED8" s="160">
        <v>59285.61</v>
      </c>
      <c r="EE8" s="1">
        <f>ED8*EF8</f>
        <v>118571.22</v>
      </c>
      <c r="EF8" s="57">
        <v>2</v>
      </c>
      <c r="EG8" s="232"/>
      <c r="EH8" s="57">
        <f>EG8/ED8</f>
        <v>0</v>
      </c>
      <c r="EI8" s="160">
        <v>61672.53</v>
      </c>
      <c r="EJ8" s="1">
        <f>EI8*EK8</f>
        <v>111010.554</v>
      </c>
      <c r="EK8" s="57">
        <v>1.8</v>
      </c>
      <c r="EL8" s="232"/>
      <c r="EM8" s="57">
        <f>EL8/EI8</f>
        <v>0</v>
      </c>
      <c r="EN8" s="160">
        <v>49735.34</v>
      </c>
      <c r="EO8" s="1">
        <f>EN8*EP8</f>
        <v>89523.611999999994</v>
      </c>
      <c r="EP8" s="57">
        <v>1.8</v>
      </c>
      <c r="EQ8" s="232"/>
      <c r="ER8" s="57">
        <f>EQ8/EN8</f>
        <v>0</v>
      </c>
      <c r="ES8" s="160">
        <v>51880.59</v>
      </c>
      <c r="ET8" s="1">
        <f>ES8*EU8</f>
        <v>93385.061999999991</v>
      </c>
      <c r="EU8" s="57">
        <v>1.8</v>
      </c>
      <c r="EV8" s="232"/>
      <c r="EW8" s="58">
        <f>EV8/ES8</f>
        <v>0</v>
      </c>
      <c r="EX8" s="160">
        <v>55882.84</v>
      </c>
      <c r="EY8" s="1">
        <f>EX8*EZ8</f>
        <v>100589.11199999999</v>
      </c>
      <c r="EZ8" s="57">
        <v>1.8</v>
      </c>
      <c r="FA8" s="232"/>
      <c r="FB8" s="49">
        <f t="shared" ref="FB8:FB32" si="1">FA8/EX8</f>
        <v>0</v>
      </c>
      <c r="FC8" s="160">
        <v>55420.95</v>
      </c>
      <c r="FD8" s="1">
        <f>FC8*FE8</f>
        <v>99757.709999999992</v>
      </c>
      <c r="FE8" s="57">
        <v>1.8</v>
      </c>
      <c r="FF8" s="232"/>
      <c r="FG8" s="56">
        <f>FF8/FC8</f>
        <v>0</v>
      </c>
      <c r="FH8" s="160">
        <v>56458.71</v>
      </c>
      <c r="FI8" s="1">
        <f>FH8*FJ8</f>
        <v>101625.678</v>
      </c>
      <c r="FJ8" s="57">
        <v>1.8</v>
      </c>
      <c r="FK8" s="232"/>
      <c r="FL8" s="90">
        <f>FK8/FH8</f>
        <v>0</v>
      </c>
      <c r="FM8" s="160">
        <v>57024.77</v>
      </c>
      <c r="FN8" s="1">
        <f>FM8*FO8</f>
        <v>102644.586</v>
      </c>
      <c r="FO8" s="57">
        <v>1.8</v>
      </c>
      <c r="FP8" s="232"/>
      <c r="FQ8" s="59">
        <f>FP8/FM8</f>
        <v>0</v>
      </c>
      <c r="FR8" s="160">
        <v>53827.96</v>
      </c>
      <c r="FS8" s="1">
        <f>FR8*FT8</f>
        <v>83971.617599999998</v>
      </c>
      <c r="FT8" s="57">
        <v>1.56</v>
      </c>
      <c r="FU8" s="88"/>
      <c r="FV8" s="90">
        <f>FU8/FR8</f>
        <v>0</v>
      </c>
      <c r="FW8" s="160">
        <v>57182.94</v>
      </c>
      <c r="FX8" s="1">
        <f>FW8*FY8</f>
        <v>89205.386400000003</v>
      </c>
      <c r="FY8" s="57">
        <v>1.56</v>
      </c>
      <c r="FZ8" s="88"/>
      <c r="GA8" s="56">
        <f t="shared" ref="GA8:GA36" si="2">FZ8/FW8</f>
        <v>0</v>
      </c>
      <c r="GB8" s="160">
        <v>52087.55</v>
      </c>
      <c r="GC8" s="1">
        <f>GB8*GD8</f>
        <v>81256.578000000009</v>
      </c>
      <c r="GD8" s="57">
        <v>1.56</v>
      </c>
      <c r="GE8" s="88"/>
      <c r="GF8" s="49">
        <f>GE8/GB8</f>
        <v>0</v>
      </c>
      <c r="GG8" s="160">
        <v>48428.97</v>
      </c>
      <c r="GH8" s="1">
        <f>GG8*GI8</f>
        <v>75549.193200000009</v>
      </c>
      <c r="GI8" s="57">
        <v>1.56</v>
      </c>
      <c r="GJ8" s="108"/>
      <c r="GK8" s="49">
        <f>GJ8/GG8</f>
        <v>0</v>
      </c>
      <c r="GL8" s="160">
        <v>55175.51</v>
      </c>
      <c r="GM8" s="1">
        <f>GL8*GN8</f>
        <v>86073.795600000012</v>
      </c>
      <c r="GN8" s="57">
        <v>1.56</v>
      </c>
      <c r="GO8" s="108"/>
      <c r="GP8" s="59">
        <f>GO8/GL8</f>
        <v>0</v>
      </c>
      <c r="GQ8" s="160">
        <v>56911.9</v>
      </c>
      <c r="GR8" s="1">
        <f>GQ8*GS8</f>
        <v>88782.563999999998</v>
      </c>
      <c r="GS8" s="57">
        <v>1.56</v>
      </c>
      <c r="GT8" s="108"/>
      <c r="GU8" s="49">
        <f>GT8/GQ8</f>
        <v>0</v>
      </c>
      <c r="GV8" s="160">
        <v>50512.95</v>
      </c>
      <c r="GW8" s="1">
        <f>GV8*GX8</f>
        <v>101025.9</v>
      </c>
      <c r="GX8" s="57">
        <v>2</v>
      </c>
      <c r="GY8" s="91"/>
      <c r="GZ8" s="49">
        <f t="shared" ref="GZ8:GZ32" si="3">GY8/GV8</f>
        <v>0</v>
      </c>
      <c r="HA8" s="160">
        <v>45553.85</v>
      </c>
      <c r="HB8" s="1">
        <f>HA8*HC8</f>
        <v>136661.54999999999</v>
      </c>
      <c r="HC8" s="57">
        <v>3</v>
      </c>
      <c r="HD8" s="91"/>
      <c r="HE8" s="49">
        <f>HD8/HA8</f>
        <v>0</v>
      </c>
      <c r="HF8" s="108">
        <v>52667.67</v>
      </c>
      <c r="HG8" s="1">
        <f>HF8*HH8</f>
        <v>210670.68</v>
      </c>
      <c r="HH8" s="57">
        <v>4</v>
      </c>
      <c r="HI8" s="91"/>
      <c r="HJ8" s="59">
        <f>HI8/HF8</f>
        <v>0</v>
      </c>
      <c r="HK8" s="108">
        <v>30939.200000000001</v>
      </c>
      <c r="HL8" s="1">
        <f>HK8*HM8</f>
        <v>170165.6</v>
      </c>
      <c r="HM8" s="57">
        <v>5.5</v>
      </c>
      <c r="HN8" s="93"/>
      <c r="HO8" s="56">
        <f>HN8/HK8</f>
        <v>0</v>
      </c>
      <c r="HP8" s="108">
        <v>37180.959999999999</v>
      </c>
      <c r="HQ8" s="1">
        <f>HP8*HR8</f>
        <v>148723.84</v>
      </c>
      <c r="HR8" s="57">
        <v>4</v>
      </c>
      <c r="HS8" s="92"/>
      <c r="HT8" s="56">
        <f>HS8/HP8</f>
        <v>0</v>
      </c>
      <c r="HU8" s="108">
        <v>70481.289999999994</v>
      </c>
      <c r="HV8" s="1">
        <f>HU8*HW8</f>
        <v>211443.87</v>
      </c>
      <c r="HW8" s="57">
        <v>3</v>
      </c>
      <c r="HX8" s="93"/>
      <c r="HY8" s="56">
        <f>HX8/HU8</f>
        <v>0</v>
      </c>
      <c r="HZ8" s="108">
        <v>104189.61</v>
      </c>
      <c r="IA8" s="1">
        <f>HZ8*IB8</f>
        <v>312568.83</v>
      </c>
      <c r="IB8" s="57">
        <v>3</v>
      </c>
      <c r="IC8" s="93"/>
      <c r="ID8" s="56">
        <f>IC8/HZ8</f>
        <v>0</v>
      </c>
      <c r="IE8" s="108">
        <v>119192.49</v>
      </c>
      <c r="IF8" s="1">
        <f>IE8*IG8</f>
        <v>178788.73500000002</v>
      </c>
      <c r="IG8" s="57">
        <v>1.5</v>
      </c>
      <c r="IH8" s="94"/>
      <c r="II8" s="49">
        <f>IH8/IE8</f>
        <v>0</v>
      </c>
      <c r="IJ8" s="108">
        <v>142360.41</v>
      </c>
      <c r="IK8" s="1">
        <f>IJ8*IL8</f>
        <v>213540.61499999999</v>
      </c>
      <c r="IL8" s="57">
        <v>1.5</v>
      </c>
      <c r="IM8" s="94"/>
      <c r="IN8" s="49">
        <f>IM8/IJ8</f>
        <v>0</v>
      </c>
      <c r="IO8" s="108">
        <v>230304.62</v>
      </c>
      <c r="IP8" s="1">
        <f>IO8*IQ8</f>
        <v>345456.93</v>
      </c>
      <c r="IQ8" s="57">
        <v>1.5</v>
      </c>
      <c r="IR8" s="94"/>
      <c r="IS8" s="49">
        <f>IR8/IO8</f>
        <v>0</v>
      </c>
      <c r="IT8" s="108">
        <v>272374.28999999998</v>
      </c>
      <c r="IU8" s="1">
        <f>IT8*IV8</f>
        <v>408561.43499999994</v>
      </c>
      <c r="IV8" s="57">
        <v>1.5</v>
      </c>
      <c r="IW8" s="94"/>
      <c r="IX8" s="49">
        <f>IW8/IT8</f>
        <v>0</v>
      </c>
      <c r="IY8" s="108">
        <v>59366.35</v>
      </c>
      <c r="IZ8" s="1">
        <f>IY8*JA8</f>
        <v>89049.524999999994</v>
      </c>
      <c r="JA8" s="57">
        <v>1.5</v>
      </c>
      <c r="JB8" s="94"/>
      <c r="JC8" s="56">
        <f>JB8/IY8</f>
        <v>0</v>
      </c>
      <c r="JD8" s="73">
        <f>D8+I8+N8+S8+X8+AC8+AM8+AH8+AR8+AW8+BB8</f>
        <v>750815.39</v>
      </c>
      <c r="JE8" s="73">
        <f>G8+L8+Q8+V8+AA8+AF8+AP8+AK8+AU8+AZ8+BE8</f>
        <v>604083.05999999994</v>
      </c>
      <c r="JF8" s="74">
        <f>JE8-JD8</f>
        <v>-146732.33000000007</v>
      </c>
      <c r="JG8" s="78">
        <f>JE8/JD8</f>
        <v>0.80456936291622894</v>
      </c>
    </row>
    <row r="9" spans="1:267">
      <c r="C9" s="71" t="str">
        <f>"A2"</f>
        <v>A2</v>
      </c>
      <c r="D9" s="164">
        <v>78369.03</v>
      </c>
      <c r="E9" s="1">
        <f t="shared" ref="E9:E36" si="4">D9*F9</f>
        <v>47021.417999999998</v>
      </c>
      <c r="F9" s="2">
        <v>0.6</v>
      </c>
      <c r="G9" s="108">
        <v>58026.39</v>
      </c>
      <c r="H9" s="171">
        <f t="shared" ref="H9:H36" si="5">G9/D9</f>
        <v>0.74042501227844726</v>
      </c>
      <c r="I9" s="169">
        <v>67835.53</v>
      </c>
      <c r="J9" s="1">
        <f t="shared" ref="J9:J36" si="6">I9*K9</f>
        <v>44093.094499999999</v>
      </c>
      <c r="K9" s="2">
        <v>0.65</v>
      </c>
      <c r="L9" s="108">
        <v>43414.65</v>
      </c>
      <c r="M9" s="14">
        <f t="shared" ref="M9:M36" si="7">L9/I9</f>
        <v>0.63999868505486734</v>
      </c>
      <c r="N9" s="164">
        <v>60901.91</v>
      </c>
      <c r="O9" s="1">
        <f t="shared" ref="O9:O36" si="8">N9*P9</f>
        <v>42631.337</v>
      </c>
      <c r="P9" s="2">
        <v>0.7</v>
      </c>
      <c r="Q9" s="108">
        <v>44097.599999999999</v>
      </c>
      <c r="R9" s="13">
        <f t="shared" ref="R9:R36" si="9">Q9/N9</f>
        <v>0.72407581305742297</v>
      </c>
      <c r="S9" s="160">
        <v>65879.25</v>
      </c>
      <c r="T9" s="1">
        <f t="shared" ref="T9:T36" si="10">S9*U9</f>
        <v>49409.4375</v>
      </c>
      <c r="U9" s="2">
        <v>0.75</v>
      </c>
      <c r="V9" s="108">
        <v>46126.1</v>
      </c>
      <c r="W9" s="13">
        <f t="shared" ref="W9:W36" si="11">V9/S9</f>
        <v>0.70016127991742461</v>
      </c>
      <c r="X9" s="108">
        <v>68164.02</v>
      </c>
      <c r="Y9" s="1">
        <f t="shared" ref="Y9:Y36" si="12">X9*Z9</f>
        <v>54531.216000000008</v>
      </c>
      <c r="Z9" s="2">
        <v>0.8</v>
      </c>
      <c r="AA9" s="108">
        <v>45511.91</v>
      </c>
      <c r="AB9" s="13">
        <f t="shared" ref="AB9:AB36" si="13">AA9/X9</f>
        <v>0.66768230512226245</v>
      </c>
      <c r="AC9" s="108">
        <v>108190.95</v>
      </c>
      <c r="AD9" s="1">
        <f t="shared" ref="AD9:AD36" si="14">AC9*AE9</f>
        <v>77897.483999999997</v>
      </c>
      <c r="AE9" s="2">
        <v>0.72</v>
      </c>
      <c r="AF9" s="108">
        <v>58825.17</v>
      </c>
      <c r="AG9" s="13">
        <f t="shared" ref="AG9:AG36" si="15">AF9/AC9</f>
        <v>0.54371617958803398</v>
      </c>
      <c r="AH9" s="108">
        <v>74170.66</v>
      </c>
      <c r="AI9" s="1">
        <f t="shared" ref="AI9:AI36" si="16">AH9*AJ9</f>
        <v>44502.396000000001</v>
      </c>
      <c r="AJ9" s="2">
        <v>0.6</v>
      </c>
      <c r="AK9" s="108">
        <v>50469.21</v>
      </c>
      <c r="AL9" s="13">
        <f t="shared" ref="AL9:AL36" si="17">AK9/AH9</f>
        <v>0.68044709323066555</v>
      </c>
      <c r="AM9" s="108">
        <v>67670.320000000007</v>
      </c>
      <c r="AN9" s="1">
        <f t="shared" ref="AN9:AN36" si="18">AM9*AO9</f>
        <v>40602.192000000003</v>
      </c>
      <c r="AO9" s="2">
        <v>0.6</v>
      </c>
      <c r="AP9" s="108">
        <v>44277.63</v>
      </c>
      <c r="AQ9" s="13">
        <f t="shared" ref="AQ9:AQ36" si="19">AP9/AM9</f>
        <v>0.65431388531929502</v>
      </c>
      <c r="AR9" s="160">
        <v>71224.61</v>
      </c>
      <c r="AS9" s="1">
        <f t="shared" ref="AS9:AS36" si="20">AR9*AT9</f>
        <v>53418.457500000004</v>
      </c>
      <c r="AT9" s="2">
        <v>0.75</v>
      </c>
      <c r="AU9" s="108">
        <v>45022.720000000001</v>
      </c>
      <c r="AV9" s="13">
        <f t="shared" ref="AV9:AV36" si="21">AU9/AR9</f>
        <v>0.63212308217623092</v>
      </c>
      <c r="AW9" s="160">
        <v>79543.14</v>
      </c>
      <c r="AX9" s="1">
        <f t="shared" ref="AX9:AX36" si="22">AW9*AY9</f>
        <v>59657.354999999996</v>
      </c>
      <c r="AY9" s="2">
        <v>0.75</v>
      </c>
      <c r="AZ9" s="108">
        <v>54553.07</v>
      </c>
      <c r="BA9" s="60">
        <f t="shared" ref="BA9:BA36" si="23">AZ9/AW9</f>
        <v>0.68582997855000449</v>
      </c>
      <c r="BB9" s="160">
        <v>66907.25</v>
      </c>
      <c r="BC9" s="1">
        <f t="shared" ref="BC9:BC36" si="24">BB9*BD9</f>
        <v>46835.074999999997</v>
      </c>
      <c r="BD9" s="2">
        <v>0.7</v>
      </c>
      <c r="BE9" s="108">
        <v>57919.45</v>
      </c>
      <c r="BF9" s="17">
        <f t="shared" ref="BF9:BF36" si="25">BE9/BB9</f>
        <v>0.86566777142985252</v>
      </c>
      <c r="BG9" s="160">
        <v>51818.48</v>
      </c>
      <c r="BH9" s="1">
        <f t="shared" ref="BH9:BH36" si="26">BG9*BI9</f>
        <v>38863.86</v>
      </c>
      <c r="BI9" s="2">
        <v>0.75</v>
      </c>
      <c r="BJ9" s="115"/>
      <c r="BK9" s="60">
        <f t="shared" ref="BK9:BK34" si="27">BJ9/BG9</f>
        <v>0</v>
      </c>
      <c r="BL9" s="160">
        <v>54164.46</v>
      </c>
      <c r="BM9" s="1">
        <f t="shared" ref="BM9:BM36" si="28">BL9*BN9</f>
        <v>40623.345000000001</v>
      </c>
      <c r="BN9" s="2">
        <v>0.75</v>
      </c>
      <c r="BO9" s="115"/>
      <c r="BP9" s="60">
        <f t="shared" ref="BP9:BP32" si="29">BO9/BL9</f>
        <v>0</v>
      </c>
      <c r="BQ9" s="160">
        <v>38054.959999999999</v>
      </c>
      <c r="BR9" s="1">
        <f t="shared" ref="BR9:BR36" si="30">BQ9*BS9</f>
        <v>133192.35999999999</v>
      </c>
      <c r="BS9" s="57">
        <v>3.5</v>
      </c>
      <c r="BT9" s="115"/>
      <c r="BU9" s="16">
        <f t="shared" ref="BU9:BU31" si="31">BT9/BQ9</f>
        <v>0</v>
      </c>
      <c r="BV9" s="160">
        <v>4717.72</v>
      </c>
      <c r="BW9" s="1">
        <f t="shared" ref="BW9:BW36" si="32">BV9*BX9</f>
        <v>16512.02</v>
      </c>
      <c r="BX9" s="57">
        <v>3.5</v>
      </c>
      <c r="BY9" s="108"/>
      <c r="BZ9" s="14">
        <f t="shared" ref="BZ9:BZ31" si="33">BY9/BV9</f>
        <v>0</v>
      </c>
      <c r="CA9" s="160"/>
      <c r="CB9" s="1">
        <f t="shared" ref="CB9:CB36" si="34">CA9*CC9</f>
        <v>0</v>
      </c>
      <c r="CC9" s="57">
        <v>5</v>
      </c>
      <c r="CD9" s="115"/>
      <c r="CE9" s="16" t="e">
        <f t="shared" ref="CE9:CE32" si="35">CD9/CA9</f>
        <v>#DIV/0!</v>
      </c>
      <c r="CF9" s="160"/>
      <c r="CG9" s="1">
        <f t="shared" ref="CG9:CG36" si="36">CF9*CH9</f>
        <v>0</v>
      </c>
      <c r="CH9" s="57">
        <v>3</v>
      </c>
      <c r="CI9" s="115"/>
      <c r="CJ9" s="18" t="e">
        <f t="shared" ref="CJ9:CJ35" si="37">CI9/CF9</f>
        <v>#DIV/0!</v>
      </c>
      <c r="CK9" s="160"/>
      <c r="CL9" s="1">
        <f t="shared" ref="CL9:CL36" si="38">CK9*CM9</f>
        <v>0</v>
      </c>
      <c r="CM9" s="57">
        <v>6.5</v>
      </c>
      <c r="CN9" s="115"/>
      <c r="CO9" s="16" t="e">
        <f t="shared" ref="CO9:CO32" si="39">CN9/CK9</f>
        <v>#DIV/0!</v>
      </c>
      <c r="CP9" s="160">
        <v>3325.98</v>
      </c>
      <c r="CQ9" s="1">
        <f t="shared" ref="CQ9:CQ27" si="40">CP9*CR9</f>
        <v>21618.87</v>
      </c>
      <c r="CR9" s="57">
        <v>6.5</v>
      </c>
      <c r="CS9" s="116"/>
      <c r="CT9" s="16">
        <f t="shared" ref="CT9:CT32" si="41">CS9/CP9</f>
        <v>0</v>
      </c>
      <c r="CU9" s="160">
        <v>27540.91</v>
      </c>
      <c r="CV9" s="1">
        <f t="shared" ref="CV9:CV27" si="42">CU9*CW9</f>
        <v>179015.91500000001</v>
      </c>
      <c r="CW9" s="57">
        <v>6.5</v>
      </c>
      <c r="CX9" s="116"/>
      <c r="CY9" s="130">
        <f t="shared" ref="CY9:CY32" si="43">CX9/CU9</f>
        <v>0</v>
      </c>
      <c r="CZ9" s="160">
        <v>15715.49</v>
      </c>
      <c r="DA9" s="1">
        <f t="shared" ref="DA9:DA27" si="44">CZ9*DB9</f>
        <v>102150.685</v>
      </c>
      <c r="DB9" s="57">
        <v>6.5</v>
      </c>
      <c r="DC9" s="116"/>
      <c r="DD9" s="18">
        <f t="shared" ref="DD9:DD32" si="45">DC9/CZ9</f>
        <v>0</v>
      </c>
      <c r="DE9" s="160">
        <v>30185.83</v>
      </c>
      <c r="DF9" s="1">
        <f t="shared" ref="DF9:DF27" si="46">DE9*DG9</f>
        <v>135836.23500000002</v>
      </c>
      <c r="DG9" s="57">
        <v>4.5</v>
      </c>
      <c r="DH9" s="232"/>
      <c r="DI9" s="16">
        <f t="shared" ref="DI9:DI36" si="47">DH9/DE9</f>
        <v>0</v>
      </c>
      <c r="DJ9" s="160">
        <v>40125.25</v>
      </c>
      <c r="DK9" s="1">
        <f t="shared" ref="DK9:DK27" si="48">DJ9*DL9</f>
        <v>120375.75</v>
      </c>
      <c r="DL9" s="57">
        <v>3</v>
      </c>
      <c r="DM9" s="88"/>
      <c r="DN9" s="16">
        <f>DM9/DJ9</f>
        <v>0</v>
      </c>
      <c r="DO9" s="160">
        <v>62662.74</v>
      </c>
      <c r="DP9" s="1">
        <f t="shared" ref="DP9:DP27" si="49">DO9*DQ9</f>
        <v>156656.85</v>
      </c>
      <c r="DQ9" s="57">
        <v>2.5</v>
      </c>
      <c r="DR9" s="88"/>
      <c r="DS9" s="16">
        <f t="shared" ref="DS9:DS35" si="50">DR9/DO9</f>
        <v>0</v>
      </c>
      <c r="DT9" s="160">
        <v>63311.56</v>
      </c>
      <c r="DU9" s="1">
        <f t="shared" ref="DU9:DU27" si="51">DT9*DV9</f>
        <v>158278.9</v>
      </c>
      <c r="DV9" s="57">
        <v>2.5</v>
      </c>
      <c r="DW9" s="88"/>
      <c r="DX9" s="16">
        <f t="shared" si="0"/>
        <v>0</v>
      </c>
      <c r="DY9" s="160">
        <v>72927.42</v>
      </c>
      <c r="DZ9" s="1">
        <f t="shared" ref="DZ9:DZ27" si="52">DY9*EA9</f>
        <v>182318.55</v>
      </c>
      <c r="EA9" s="57">
        <v>2.5</v>
      </c>
      <c r="EB9" s="232"/>
      <c r="EC9" s="18">
        <f t="shared" ref="EC9:EC35" si="53">EB9/DY9</f>
        <v>0</v>
      </c>
      <c r="ED9" s="160">
        <v>69332.72</v>
      </c>
      <c r="EE9" s="1">
        <f t="shared" ref="EE9:EE27" si="54">ED9*EF9</f>
        <v>138665.44</v>
      </c>
      <c r="EF9" s="57">
        <v>2</v>
      </c>
      <c r="EG9" s="232"/>
      <c r="EH9" s="16">
        <f t="shared" ref="EH9:EH32" si="55">EG9/ED9</f>
        <v>0</v>
      </c>
      <c r="EI9" s="160">
        <v>78138.02</v>
      </c>
      <c r="EJ9" s="1">
        <f t="shared" ref="EJ9:EJ27" si="56">EI9*EK9</f>
        <v>140648.43600000002</v>
      </c>
      <c r="EK9" s="57">
        <v>1.8</v>
      </c>
      <c r="EL9" s="232"/>
      <c r="EM9" s="16">
        <f t="shared" ref="EM9:EM32" si="57">EL9/EI9</f>
        <v>0</v>
      </c>
      <c r="EN9" s="160">
        <v>65610.98</v>
      </c>
      <c r="EO9" s="1">
        <f t="shared" ref="EO9:EO27" si="58">EN9*EP9</f>
        <v>118099.764</v>
      </c>
      <c r="EP9" s="57">
        <v>1.8</v>
      </c>
      <c r="EQ9" s="232"/>
      <c r="ER9" s="16">
        <f t="shared" ref="ER9:ER35" si="59">EQ9/EN9</f>
        <v>0</v>
      </c>
      <c r="ES9" s="160">
        <v>70151.56</v>
      </c>
      <c r="ET9" s="1">
        <f t="shared" ref="ET9:ET27" si="60">ES9*EU9</f>
        <v>126272.808</v>
      </c>
      <c r="EU9" s="57">
        <v>1.8</v>
      </c>
      <c r="EV9" s="232"/>
      <c r="EW9" s="18">
        <f t="shared" ref="EW9:EW32" si="61">EV9/ES9</f>
        <v>0</v>
      </c>
      <c r="EX9" s="160">
        <v>69649.87</v>
      </c>
      <c r="EY9" s="1">
        <f t="shared" ref="EY9:EY27" si="62">EX9*EZ9</f>
        <v>125369.76599999999</v>
      </c>
      <c r="EZ9" s="57">
        <v>1.8</v>
      </c>
      <c r="FA9" s="232"/>
      <c r="FB9" s="32">
        <f t="shared" si="1"/>
        <v>0</v>
      </c>
      <c r="FC9" s="160">
        <v>64276.89</v>
      </c>
      <c r="FD9" s="1">
        <f t="shared" ref="FD9:FD27" si="63">FC9*FE9</f>
        <v>115698.402</v>
      </c>
      <c r="FE9" s="57">
        <v>1.8</v>
      </c>
      <c r="FF9" s="232"/>
      <c r="FG9" s="14">
        <f t="shared" ref="FG9:FG36" si="64">FF9/FC9</f>
        <v>0</v>
      </c>
      <c r="FH9" s="160">
        <v>60612.160000000003</v>
      </c>
      <c r="FI9" s="1">
        <f t="shared" ref="FI9:FI27" si="65">FH9*FJ9</f>
        <v>109101.88800000001</v>
      </c>
      <c r="FJ9" s="57">
        <v>1.8</v>
      </c>
      <c r="FK9" s="232"/>
      <c r="FL9" s="234">
        <f t="shared" ref="FL9:FL32" si="66">FK9/FH9</f>
        <v>0</v>
      </c>
      <c r="FM9" s="160">
        <v>56433.03</v>
      </c>
      <c r="FN9" s="1">
        <f t="shared" ref="FN9:FN27" si="67">FM9*FO9</f>
        <v>101579.454</v>
      </c>
      <c r="FO9" s="57">
        <v>1.8</v>
      </c>
      <c r="FP9" s="232"/>
      <c r="FQ9" s="13">
        <f t="shared" ref="FQ9:FQ32" si="68">FP9/FM9</f>
        <v>0</v>
      </c>
      <c r="FR9" s="160">
        <v>60118.57</v>
      </c>
      <c r="FS9" s="1">
        <f t="shared" ref="FS9:FS27" si="69">FR9*FT9</f>
        <v>93784.969200000007</v>
      </c>
      <c r="FT9" s="57">
        <v>1.56</v>
      </c>
      <c r="FU9" s="88"/>
      <c r="FV9" s="31">
        <f t="shared" ref="FV9:FV36" si="70">FU9/FR9</f>
        <v>0</v>
      </c>
      <c r="FW9" s="160">
        <v>55878.92</v>
      </c>
      <c r="FX9" s="1">
        <f t="shared" ref="FX9:FX27" si="71">FW9*FY9</f>
        <v>87171.1152</v>
      </c>
      <c r="FY9" s="57">
        <v>1.56</v>
      </c>
      <c r="FZ9" s="88"/>
      <c r="GA9" s="14">
        <f t="shared" si="2"/>
        <v>0</v>
      </c>
      <c r="GB9" s="160">
        <v>59260.38</v>
      </c>
      <c r="GC9" s="1">
        <f t="shared" ref="GC9:GC27" si="72">GB9*GD9</f>
        <v>92446.192800000004</v>
      </c>
      <c r="GD9" s="57">
        <v>1.56</v>
      </c>
      <c r="GE9" s="88"/>
      <c r="GF9" s="32">
        <f t="shared" ref="GF9:GF36" si="73">GE9/GB9</f>
        <v>0</v>
      </c>
      <c r="GG9" s="160">
        <v>60439.97</v>
      </c>
      <c r="GH9" s="1">
        <f t="shared" ref="GH9:GH27" si="74">GG9*GI9</f>
        <v>94286.353200000012</v>
      </c>
      <c r="GI9" s="57">
        <v>1.56</v>
      </c>
      <c r="GJ9" s="108"/>
      <c r="GK9" s="32">
        <f t="shared" ref="GK9:GK36" si="75">GJ9/GG9</f>
        <v>0</v>
      </c>
      <c r="GL9" s="160">
        <v>60724.28</v>
      </c>
      <c r="GM9" s="1">
        <f t="shared" ref="GM9:GM27" si="76">GL9*GN9</f>
        <v>94729.876799999998</v>
      </c>
      <c r="GN9" s="57">
        <v>1.56</v>
      </c>
      <c r="GO9" s="108"/>
      <c r="GP9" s="13">
        <f t="shared" ref="GP9:GP32" si="77">GO9/GL9</f>
        <v>0</v>
      </c>
      <c r="GQ9" s="160">
        <v>61492.1</v>
      </c>
      <c r="GR9" s="1">
        <f t="shared" ref="GR9:GR27" si="78">GQ9*GS9</f>
        <v>95927.676000000007</v>
      </c>
      <c r="GS9" s="57">
        <v>1.56</v>
      </c>
      <c r="GT9" s="108"/>
      <c r="GU9" s="32">
        <f t="shared" ref="GU9:GU36" si="79">GT9/GQ9</f>
        <v>0</v>
      </c>
      <c r="GV9" s="160">
        <v>58083.519999999997</v>
      </c>
      <c r="GW9" s="1">
        <f t="shared" ref="GW9:GW27" si="80">GV9*GX9</f>
        <v>116167.03999999999</v>
      </c>
      <c r="GX9" s="57">
        <v>2</v>
      </c>
      <c r="GY9" s="96"/>
      <c r="GZ9" s="32">
        <f t="shared" si="3"/>
        <v>0</v>
      </c>
      <c r="HA9" s="160">
        <v>48509.85</v>
      </c>
      <c r="HB9" s="1">
        <f t="shared" ref="HB9:HB27" si="81">HA9*HC9</f>
        <v>145529.54999999999</v>
      </c>
      <c r="HC9" s="57">
        <v>3</v>
      </c>
      <c r="HD9" s="96"/>
      <c r="HE9" s="32">
        <f>HD9/HA9</f>
        <v>0</v>
      </c>
      <c r="HF9" s="108">
        <v>54037.97</v>
      </c>
      <c r="HG9" s="1">
        <f t="shared" ref="HG9:HG27" si="82">HF9*HH9</f>
        <v>270189.84999999998</v>
      </c>
      <c r="HH9" s="57">
        <v>5</v>
      </c>
      <c r="HI9" s="96"/>
      <c r="HJ9" s="13">
        <f t="shared" ref="HJ9:HJ32" si="83">HI9/HF9</f>
        <v>0</v>
      </c>
      <c r="HK9" s="108">
        <v>35461.449999999997</v>
      </c>
      <c r="HL9" s="1">
        <f t="shared" ref="HL9:HL27" si="84">HK9*HM9</f>
        <v>195037.97499999998</v>
      </c>
      <c r="HM9" s="57">
        <v>5.5</v>
      </c>
      <c r="HN9" s="97"/>
      <c r="HO9" s="14">
        <f t="shared" ref="HO9:HO32" si="85">HN9/HK9</f>
        <v>0</v>
      </c>
      <c r="HP9" s="108">
        <v>36470.78</v>
      </c>
      <c r="HQ9" s="1">
        <f t="shared" ref="HQ9:HQ27" si="86">HP9*HR9</f>
        <v>182353.9</v>
      </c>
      <c r="HR9" s="57">
        <v>5</v>
      </c>
      <c r="HS9" s="81"/>
      <c r="HT9" s="14">
        <f t="shared" ref="HT9:HT32" si="87">HS9/HP9</f>
        <v>0</v>
      </c>
      <c r="HU9" s="108">
        <v>62923.67</v>
      </c>
      <c r="HV9" s="1">
        <f t="shared" ref="HV9:HV27" si="88">HU9*HW9</f>
        <v>188771.01</v>
      </c>
      <c r="HW9" s="57">
        <v>3</v>
      </c>
      <c r="HX9" s="97"/>
      <c r="HY9" s="14">
        <f t="shared" ref="HY9:HY34" si="89">HX9/HU9</f>
        <v>0</v>
      </c>
      <c r="HZ9" s="108">
        <v>88385.49</v>
      </c>
      <c r="IA9" s="1">
        <f t="shared" ref="IA9:IA27" si="90">HZ9*IB9</f>
        <v>265156.47000000003</v>
      </c>
      <c r="IB9" s="57">
        <v>3</v>
      </c>
      <c r="IC9" s="97"/>
      <c r="ID9" s="14">
        <f t="shared" ref="ID9:ID34" si="91">IC9/HZ9</f>
        <v>0</v>
      </c>
      <c r="IE9" s="108">
        <v>96996.6</v>
      </c>
      <c r="IF9" s="1">
        <f t="shared" ref="IF9:IF27" si="92">IE9*IG9</f>
        <v>145494.90000000002</v>
      </c>
      <c r="IG9" s="57">
        <v>1.5</v>
      </c>
      <c r="IH9" s="88"/>
      <c r="II9" s="32">
        <f t="shared" ref="II9:II36" si="93">IH9/IE9</f>
        <v>0</v>
      </c>
      <c r="IJ9" s="108">
        <v>119200.16</v>
      </c>
      <c r="IK9" s="1">
        <f t="shared" ref="IK9:IK27" si="94">IJ9*IL9</f>
        <v>178800.24</v>
      </c>
      <c r="IL9" s="57">
        <v>1.5</v>
      </c>
      <c r="IM9" s="88"/>
      <c r="IN9" s="32">
        <f t="shared" ref="IN9:IN36" si="95">IM9/IJ9</f>
        <v>0</v>
      </c>
      <c r="IO9" s="108">
        <v>152996.04</v>
      </c>
      <c r="IP9" s="1">
        <f t="shared" ref="IP9:IP27" si="96">IO9*IQ9</f>
        <v>229494.06</v>
      </c>
      <c r="IQ9" s="57">
        <v>1.5</v>
      </c>
      <c r="IR9" s="88"/>
      <c r="IS9" s="32">
        <f t="shared" ref="IS9:IS36" si="97">IR9/IO9</f>
        <v>0</v>
      </c>
      <c r="IT9" s="108">
        <v>230453.39</v>
      </c>
      <c r="IU9" s="1">
        <f t="shared" ref="IU9:IU27" si="98">IT9*IV9</f>
        <v>345680.08500000002</v>
      </c>
      <c r="IV9" s="57">
        <v>1.5</v>
      </c>
      <c r="IW9" s="88"/>
      <c r="IX9" s="32">
        <f t="shared" ref="IX9:IX36" si="99">IW9/IT9</f>
        <v>0</v>
      </c>
      <c r="IY9" s="108">
        <v>55933.68</v>
      </c>
      <c r="IZ9" s="1">
        <f t="shared" ref="IZ9:IZ27" si="100">IY9*JA9</f>
        <v>83900.52</v>
      </c>
      <c r="JA9" s="57">
        <v>1.5</v>
      </c>
      <c r="JB9" s="88"/>
      <c r="JC9" s="14">
        <f t="shared" ref="JC9:JC36" si="101">JB9/IY9</f>
        <v>0</v>
      </c>
      <c r="JD9" s="73">
        <f t="shared" ref="JD9:JD36" si="102">D9+I9+N9+S9+X9+AC9+AM9+AH9+AR9+AW9+BB9</f>
        <v>808856.67</v>
      </c>
      <c r="JE9" s="73">
        <f t="shared" ref="JE9:JE36" si="103">G9+L9+Q9+V9+AA9+AF9+AP9+AK9+AU9+AZ9+BE9</f>
        <v>548243.9</v>
      </c>
      <c r="JF9" s="75">
        <f t="shared" ref="JF9:JF37" si="104">JE9-JD9</f>
        <v>-260612.77000000002</v>
      </c>
      <c r="JG9" s="11">
        <f t="shared" ref="JG9:JG36" si="105">JE9/JD9</f>
        <v>0.67780104972120714</v>
      </c>
    </row>
    <row r="10" spans="1:267">
      <c r="C10" s="71" t="str">
        <f>"A3"</f>
        <v>A3</v>
      </c>
      <c r="D10" s="164">
        <v>60587.360000000001</v>
      </c>
      <c r="E10" s="1">
        <f t="shared" si="4"/>
        <v>36352.415999999997</v>
      </c>
      <c r="F10" s="2">
        <v>0.6</v>
      </c>
      <c r="G10" s="108">
        <v>43169.3</v>
      </c>
      <c r="H10" s="171">
        <f t="shared" si="5"/>
        <v>0.71251330310480609</v>
      </c>
      <c r="I10" s="169">
        <v>53522.11</v>
      </c>
      <c r="J10" s="1">
        <f t="shared" si="6"/>
        <v>26761.055</v>
      </c>
      <c r="K10" s="2">
        <v>0.5</v>
      </c>
      <c r="L10" s="108">
        <v>36952.089999999997</v>
      </c>
      <c r="M10" s="14">
        <f t="shared" si="7"/>
        <v>0.69040794542666561</v>
      </c>
      <c r="N10" s="164">
        <v>54758.31</v>
      </c>
      <c r="O10" s="1">
        <f t="shared" si="8"/>
        <v>41068.732499999998</v>
      </c>
      <c r="P10" s="2">
        <v>0.75</v>
      </c>
      <c r="Q10" s="108">
        <v>36998.49</v>
      </c>
      <c r="R10" s="13">
        <f t="shared" si="9"/>
        <v>0.6756689532602449</v>
      </c>
      <c r="S10" s="160">
        <v>45923.13</v>
      </c>
      <c r="T10" s="1">
        <f t="shared" si="10"/>
        <v>32146.190999999995</v>
      </c>
      <c r="U10" s="2">
        <v>0.7</v>
      </c>
      <c r="V10" s="108">
        <v>30968.18</v>
      </c>
      <c r="W10" s="13">
        <f t="shared" si="11"/>
        <v>0.67434819882703989</v>
      </c>
      <c r="X10" s="108">
        <v>59279.57</v>
      </c>
      <c r="Y10" s="1">
        <f t="shared" si="12"/>
        <v>41495.699000000001</v>
      </c>
      <c r="Z10" s="2">
        <v>0.7</v>
      </c>
      <c r="AA10" s="108">
        <v>46920.81</v>
      </c>
      <c r="AB10" s="13">
        <f t="shared" si="13"/>
        <v>0.79151738111460657</v>
      </c>
      <c r="AC10" s="108">
        <v>79537.539999999994</v>
      </c>
      <c r="AD10" s="1">
        <f t="shared" si="14"/>
        <v>67606.909</v>
      </c>
      <c r="AE10" s="2">
        <v>0.85</v>
      </c>
      <c r="AF10" s="108">
        <v>51089.96</v>
      </c>
      <c r="AG10" s="13">
        <f t="shared" si="15"/>
        <v>0.64233769362240778</v>
      </c>
      <c r="AH10" s="108">
        <v>56093.99</v>
      </c>
      <c r="AI10" s="1">
        <f t="shared" si="16"/>
        <v>33656.394</v>
      </c>
      <c r="AJ10" s="2">
        <v>0.6</v>
      </c>
      <c r="AK10" s="108">
        <v>34738.32</v>
      </c>
      <c r="AL10" s="13">
        <f t="shared" si="17"/>
        <v>0.6192877347466279</v>
      </c>
      <c r="AM10" s="108">
        <v>54771.23</v>
      </c>
      <c r="AN10" s="1">
        <f t="shared" si="18"/>
        <v>32862.737999999998</v>
      </c>
      <c r="AO10" s="2">
        <v>0.6</v>
      </c>
      <c r="AP10" s="108">
        <v>45014.39</v>
      </c>
      <c r="AQ10" s="13">
        <f t="shared" si="19"/>
        <v>0.8218619519773428</v>
      </c>
      <c r="AR10" s="160">
        <v>53576</v>
      </c>
      <c r="AS10" s="1">
        <f t="shared" si="20"/>
        <v>40182</v>
      </c>
      <c r="AT10" s="2">
        <v>0.75</v>
      </c>
      <c r="AU10" s="108">
        <v>36962.82</v>
      </c>
      <c r="AV10" s="13">
        <f t="shared" si="21"/>
        <v>0.68991376735851873</v>
      </c>
      <c r="AW10" s="160">
        <v>58356.07</v>
      </c>
      <c r="AX10" s="1">
        <f t="shared" si="22"/>
        <v>43767.052499999998</v>
      </c>
      <c r="AY10" s="2">
        <v>0.75</v>
      </c>
      <c r="AZ10" s="108">
        <v>45259.1</v>
      </c>
      <c r="BA10" s="60">
        <f t="shared" si="23"/>
        <v>0.77556799147029609</v>
      </c>
      <c r="BB10" s="160">
        <v>46828.34</v>
      </c>
      <c r="BC10" s="1">
        <f t="shared" si="24"/>
        <v>32779.837999999996</v>
      </c>
      <c r="BD10" s="2">
        <v>0.7</v>
      </c>
      <c r="BE10" s="108">
        <v>50014.37</v>
      </c>
      <c r="BF10" s="17">
        <f t="shared" si="25"/>
        <v>1.0680363643041801</v>
      </c>
      <c r="BG10" s="160">
        <v>46706.53</v>
      </c>
      <c r="BH10" s="1">
        <f t="shared" si="26"/>
        <v>35029.897499999999</v>
      </c>
      <c r="BI10" s="2">
        <v>0.75</v>
      </c>
      <c r="BJ10" s="115"/>
      <c r="BK10" s="60">
        <f t="shared" si="27"/>
        <v>0</v>
      </c>
      <c r="BL10" s="160">
        <v>46030.44</v>
      </c>
      <c r="BM10" s="1">
        <f t="shared" si="28"/>
        <v>34522.83</v>
      </c>
      <c r="BN10" s="2">
        <v>0.75</v>
      </c>
      <c r="BO10" s="115"/>
      <c r="BP10" s="60">
        <f t="shared" si="29"/>
        <v>0</v>
      </c>
      <c r="BQ10" s="160">
        <v>41142.230000000003</v>
      </c>
      <c r="BR10" s="1">
        <f t="shared" si="30"/>
        <v>143997.80500000002</v>
      </c>
      <c r="BS10" s="57">
        <v>3.5</v>
      </c>
      <c r="BT10" s="115"/>
      <c r="BU10" s="16">
        <f t="shared" si="31"/>
        <v>0</v>
      </c>
      <c r="BV10" s="160">
        <v>44713.53</v>
      </c>
      <c r="BW10" s="1">
        <f t="shared" si="32"/>
        <v>156497.35499999998</v>
      </c>
      <c r="BX10" s="57">
        <v>3.5</v>
      </c>
      <c r="BY10" s="108"/>
      <c r="BZ10" s="14">
        <f t="shared" si="33"/>
        <v>0</v>
      </c>
      <c r="CA10" s="160">
        <v>40909.440000000002</v>
      </c>
      <c r="CB10" s="1">
        <f t="shared" si="34"/>
        <v>204547.20000000001</v>
      </c>
      <c r="CC10" s="57">
        <v>5</v>
      </c>
      <c r="CD10" s="115"/>
      <c r="CE10" s="16">
        <f t="shared" si="35"/>
        <v>0</v>
      </c>
      <c r="CF10" s="160">
        <v>84327.72</v>
      </c>
      <c r="CG10" s="1">
        <f t="shared" si="36"/>
        <v>252983.16</v>
      </c>
      <c r="CH10" s="57">
        <v>3</v>
      </c>
      <c r="CI10" s="115"/>
      <c r="CJ10" s="18">
        <f t="shared" si="37"/>
        <v>0</v>
      </c>
      <c r="CK10" s="160">
        <v>4778.8100000000004</v>
      </c>
      <c r="CL10" s="1">
        <f t="shared" si="38"/>
        <v>31062.265000000003</v>
      </c>
      <c r="CM10" s="57">
        <v>6.5</v>
      </c>
      <c r="CN10" s="115"/>
      <c r="CO10" s="16">
        <f t="shared" si="39"/>
        <v>0</v>
      </c>
      <c r="CP10" s="160">
        <v>20318.43</v>
      </c>
      <c r="CQ10" s="1">
        <f t="shared" si="40"/>
        <v>132069.79500000001</v>
      </c>
      <c r="CR10" s="57">
        <v>6.5</v>
      </c>
      <c r="CS10" s="116"/>
      <c r="CT10" s="16">
        <f t="shared" si="41"/>
        <v>0</v>
      </c>
      <c r="CU10" s="160">
        <v>28204.93</v>
      </c>
      <c r="CV10" s="1">
        <f t="shared" si="42"/>
        <v>183332.04500000001</v>
      </c>
      <c r="CW10" s="57">
        <v>6.5</v>
      </c>
      <c r="CX10" s="116"/>
      <c r="CY10" s="130">
        <f t="shared" si="43"/>
        <v>0</v>
      </c>
      <c r="CZ10" s="160">
        <v>24996.39</v>
      </c>
      <c r="DA10" s="1">
        <f t="shared" si="44"/>
        <v>162476.535</v>
      </c>
      <c r="DB10" s="57">
        <v>6.5</v>
      </c>
      <c r="DC10" s="116"/>
      <c r="DD10" s="18">
        <f t="shared" si="45"/>
        <v>0</v>
      </c>
      <c r="DE10" s="160">
        <v>32536.06</v>
      </c>
      <c r="DF10" s="1">
        <f t="shared" si="46"/>
        <v>146412.27000000002</v>
      </c>
      <c r="DG10" s="57">
        <v>4.5</v>
      </c>
      <c r="DH10" s="232"/>
      <c r="DI10" s="16">
        <f t="shared" si="47"/>
        <v>0</v>
      </c>
      <c r="DJ10" s="160">
        <v>33690.379999999997</v>
      </c>
      <c r="DK10" s="1">
        <f t="shared" si="48"/>
        <v>101071.13999999998</v>
      </c>
      <c r="DL10" s="57">
        <v>3</v>
      </c>
      <c r="DM10" s="88"/>
      <c r="DN10" s="16">
        <f t="shared" ref="DN10:DN32" si="106">DM10/DJ10</f>
        <v>0</v>
      </c>
      <c r="DO10" s="160">
        <v>50944.32</v>
      </c>
      <c r="DP10" s="1">
        <f t="shared" si="49"/>
        <v>127360.8</v>
      </c>
      <c r="DQ10" s="57">
        <v>2.5</v>
      </c>
      <c r="DR10" s="88"/>
      <c r="DS10" s="16">
        <f t="shared" si="50"/>
        <v>0</v>
      </c>
      <c r="DT10" s="160">
        <v>42513.4</v>
      </c>
      <c r="DU10" s="1">
        <f t="shared" si="51"/>
        <v>106283.5</v>
      </c>
      <c r="DV10" s="57">
        <v>2.5</v>
      </c>
      <c r="DW10" s="88"/>
      <c r="DX10" s="16">
        <f t="shared" si="0"/>
        <v>0</v>
      </c>
      <c r="DY10" s="160">
        <v>49553.66</v>
      </c>
      <c r="DZ10" s="1">
        <f t="shared" si="52"/>
        <v>123884.15000000001</v>
      </c>
      <c r="EA10" s="57">
        <v>2.5</v>
      </c>
      <c r="EB10" s="232"/>
      <c r="EC10" s="18">
        <f t="shared" si="53"/>
        <v>0</v>
      </c>
      <c r="ED10" s="160">
        <v>50272.45</v>
      </c>
      <c r="EE10" s="1">
        <f t="shared" si="54"/>
        <v>100544.9</v>
      </c>
      <c r="EF10" s="57">
        <v>2</v>
      </c>
      <c r="EG10" s="232"/>
      <c r="EH10" s="16">
        <f t="shared" si="55"/>
        <v>0</v>
      </c>
      <c r="EI10" s="160">
        <v>60797.95</v>
      </c>
      <c r="EJ10" s="1">
        <f t="shared" si="56"/>
        <v>109436.31</v>
      </c>
      <c r="EK10" s="57">
        <v>1.8</v>
      </c>
      <c r="EL10" s="232"/>
      <c r="EM10" s="16">
        <f t="shared" si="57"/>
        <v>0</v>
      </c>
      <c r="EN10" s="160">
        <v>49794.34</v>
      </c>
      <c r="EO10" s="1">
        <f t="shared" si="58"/>
        <v>89629.811999999991</v>
      </c>
      <c r="EP10" s="57">
        <v>1.8</v>
      </c>
      <c r="EQ10" s="232"/>
      <c r="ER10" s="16">
        <f t="shared" si="59"/>
        <v>0</v>
      </c>
      <c r="ES10" s="160">
        <v>41759.58</v>
      </c>
      <c r="ET10" s="1">
        <f t="shared" si="60"/>
        <v>75167.244000000006</v>
      </c>
      <c r="EU10" s="57">
        <v>1.8</v>
      </c>
      <c r="EV10" s="232"/>
      <c r="EW10" s="18">
        <f t="shared" si="61"/>
        <v>0</v>
      </c>
      <c r="EX10" s="160">
        <v>41799.85</v>
      </c>
      <c r="EY10" s="1">
        <f t="shared" si="62"/>
        <v>75239.73</v>
      </c>
      <c r="EZ10" s="57">
        <v>1.8</v>
      </c>
      <c r="FA10" s="232"/>
      <c r="FB10" s="32">
        <f t="shared" si="1"/>
        <v>0</v>
      </c>
      <c r="FC10" s="160">
        <v>48539.519999999997</v>
      </c>
      <c r="FD10" s="1">
        <f t="shared" si="63"/>
        <v>87371.135999999999</v>
      </c>
      <c r="FE10" s="57">
        <v>1.8</v>
      </c>
      <c r="FF10" s="232"/>
      <c r="FG10" s="14">
        <f t="shared" si="64"/>
        <v>0</v>
      </c>
      <c r="FH10" s="160">
        <v>36158.120000000003</v>
      </c>
      <c r="FI10" s="1">
        <f t="shared" si="65"/>
        <v>65084.616000000009</v>
      </c>
      <c r="FJ10" s="57">
        <v>1.8</v>
      </c>
      <c r="FK10" s="232"/>
      <c r="FL10" s="234">
        <f t="shared" si="66"/>
        <v>0</v>
      </c>
      <c r="FM10" s="160">
        <v>43462.16</v>
      </c>
      <c r="FN10" s="1">
        <f t="shared" si="67"/>
        <v>78231.888000000006</v>
      </c>
      <c r="FO10" s="57">
        <v>1.8</v>
      </c>
      <c r="FP10" s="232"/>
      <c r="FQ10" s="13">
        <f t="shared" si="68"/>
        <v>0</v>
      </c>
      <c r="FR10" s="160">
        <v>40628.65</v>
      </c>
      <c r="FS10" s="1">
        <f t="shared" si="69"/>
        <v>63380.694000000003</v>
      </c>
      <c r="FT10" s="57">
        <v>1.56</v>
      </c>
      <c r="FU10" s="88"/>
      <c r="FV10" s="31">
        <f t="shared" si="70"/>
        <v>0</v>
      </c>
      <c r="FW10" s="160">
        <v>39691.54</v>
      </c>
      <c r="FX10" s="1">
        <f t="shared" si="71"/>
        <v>61918.8024</v>
      </c>
      <c r="FY10" s="57">
        <v>1.56</v>
      </c>
      <c r="FZ10" s="88"/>
      <c r="GA10" s="14">
        <f t="shared" si="2"/>
        <v>0</v>
      </c>
      <c r="GB10" s="160">
        <v>40902.46</v>
      </c>
      <c r="GC10" s="1">
        <f t="shared" si="72"/>
        <v>63807.837599999999</v>
      </c>
      <c r="GD10" s="57">
        <v>1.56</v>
      </c>
      <c r="GE10" s="88"/>
      <c r="GF10" s="32">
        <f t="shared" si="73"/>
        <v>0</v>
      </c>
      <c r="GG10" s="160">
        <v>41138.44</v>
      </c>
      <c r="GH10" s="1">
        <f t="shared" si="74"/>
        <v>64175.966400000005</v>
      </c>
      <c r="GI10" s="57">
        <v>1.56</v>
      </c>
      <c r="GJ10" s="108"/>
      <c r="GK10" s="32">
        <f t="shared" si="75"/>
        <v>0</v>
      </c>
      <c r="GL10" s="160">
        <v>35720.71</v>
      </c>
      <c r="GM10" s="1">
        <f t="shared" si="76"/>
        <v>55724.3076</v>
      </c>
      <c r="GN10" s="57">
        <v>1.56</v>
      </c>
      <c r="GO10" s="108"/>
      <c r="GP10" s="13">
        <f t="shared" si="77"/>
        <v>0</v>
      </c>
      <c r="GQ10" s="160">
        <v>43219.55</v>
      </c>
      <c r="GR10" s="1">
        <f t="shared" si="78"/>
        <v>67422.498000000007</v>
      </c>
      <c r="GS10" s="57">
        <v>1.56</v>
      </c>
      <c r="GT10" s="108"/>
      <c r="GU10" s="32">
        <f t="shared" si="79"/>
        <v>0</v>
      </c>
      <c r="GV10" s="160">
        <v>33077.199999999997</v>
      </c>
      <c r="GW10" s="1">
        <f t="shared" si="80"/>
        <v>66154.399999999994</v>
      </c>
      <c r="GX10" s="57">
        <v>2</v>
      </c>
      <c r="GY10" s="96"/>
      <c r="GZ10" s="32">
        <f t="shared" si="3"/>
        <v>0</v>
      </c>
      <c r="HA10" s="160">
        <v>32932.42</v>
      </c>
      <c r="HB10" s="1">
        <f t="shared" si="81"/>
        <v>98797.26</v>
      </c>
      <c r="HC10" s="57">
        <v>3</v>
      </c>
      <c r="HD10" s="96"/>
      <c r="HE10" s="32">
        <f t="shared" ref="HE10:HE32" si="107">HD10/HA10</f>
        <v>0</v>
      </c>
      <c r="HF10" s="108">
        <v>38940.370000000003</v>
      </c>
      <c r="HG10" s="1">
        <f t="shared" si="82"/>
        <v>194701.85</v>
      </c>
      <c r="HH10" s="57">
        <v>5</v>
      </c>
      <c r="HI10" s="96"/>
      <c r="HJ10" s="13">
        <f t="shared" si="83"/>
        <v>0</v>
      </c>
      <c r="HK10" s="108">
        <v>27285.9</v>
      </c>
      <c r="HL10" s="1">
        <f t="shared" si="84"/>
        <v>150072.45000000001</v>
      </c>
      <c r="HM10" s="57">
        <v>5.5</v>
      </c>
      <c r="HN10" s="97"/>
      <c r="HO10" s="14">
        <f t="shared" si="85"/>
        <v>0</v>
      </c>
      <c r="HP10" s="108">
        <v>40102.17</v>
      </c>
      <c r="HQ10" s="1">
        <f t="shared" si="86"/>
        <v>200510.84999999998</v>
      </c>
      <c r="HR10" s="57">
        <v>5</v>
      </c>
      <c r="HS10" s="81"/>
      <c r="HT10" s="14">
        <f t="shared" si="87"/>
        <v>0</v>
      </c>
      <c r="HU10" s="108">
        <v>79608.31</v>
      </c>
      <c r="HV10" s="1">
        <f t="shared" si="88"/>
        <v>238824.93</v>
      </c>
      <c r="HW10" s="57">
        <v>3</v>
      </c>
      <c r="HX10" s="97"/>
      <c r="HY10" s="14">
        <f t="shared" si="89"/>
        <v>0</v>
      </c>
      <c r="HZ10" s="108">
        <v>85569.41</v>
      </c>
      <c r="IA10" s="1">
        <f t="shared" si="90"/>
        <v>256708.23</v>
      </c>
      <c r="IB10" s="57">
        <v>3</v>
      </c>
      <c r="IC10" s="97"/>
      <c r="ID10" s="14">
        <f t="shared" si="91"/>
        <v>0</v>
      </c>
      <c r="IE10" s="108">
        <v>89363.78</v>
      </c>
      <c r="IF10" s="1">
        <f t="shared" si="92"/>
        <v>134045.66999999998</v>
      </c>
      <c r="IG10" s="57">
        <v>1.5</v>
      </c>
      <c r="IH10" s="88"/>
      <c r="II10" s="32">
        <f t="shared" si="93"/>
        <v>0</v>
      </c>
      <c r="IJ10" s="108">
        <v>103419.26</v>
      </c>
      <c r="IK10" s="1">
        <f t="shared" si="94"/>
        <v>155128.88999999998</v>
      </c>
      <c r="IL10" s="57">
        <v>1.5</v>
      </c>
      <c r="IM10" s="88"/>
      <c r="IN10" s="32">
        <f t="shared" si="95"/>
        <v>0</v>
      </c>
      <c r="IO10" s="108">
        <v>116247.38</v>
      </c>
      <c r="IP10" s="1">
        <f t="shared" si="96"/>
        <v>174371.07</v>
      </c>
      <c r="IQ10" s="57">
        <v>1.5</v>
      </c>
      <c r="IR10" s="88"/>
      <c r="IS10" s="32">
        <f t="shared" si="97"/>
        <v>0</v>
      </c>
      <c r="IT10" s="108">
        <v>195428.77</v>
      </c>
      <c r="IU10" s="1">
        <f t="shared" si="98"/>
        <v>293143.15499999997</v>
      </c>
      <c r="IV10" s="57">
        <v>1.5</v>
      </c>
      <c r="IW10" s="88"/>
      <c r="IX10" s="32">
        <f t="shared" si="99"/>
        <v>0</v>
      </c>
      <c r="IY10" s="108">
        <v>43595.16</v>
      </c>
      <c r="IZ10" s="1">
        <f t="shared" si="100"/>
        <v>65392.740000000005</v>
      </c>
      <c r="JA10" s="57">
        <v>1.5</v>
      </c>
      <c r="JB10" s="88"/>
      <c r="JC10" s="14">
        <f t="shared" si="101"/>
        <v>0</v>
      </c>
      <c r="JD10" s="73">
        <f t="shared" si="102"/>
        <v>623233.64999999991</v>
      </c>
      <c r="JE10" s="73">
        <f t="shared" si="103"/>
        <v>458087.82999999996</v>
      </c>
      <c r="JF10" s="75">
        <f t="shared" si="104"/>
        <v>-165145.81999999995</v>
      </c>
      <c r="JG10" s="11">
        <f t="shared" si="105"/>
        <v>0.73501780592238564</v>
      </c>
    </row>
    <row r="11" spans="1:267">
      <c r="C11" s="71" t="str">
        <f>"A4"</f>
        <v>A4</v>
      </c>
      <c r="D11" s="164">
        <v>62237.75</v>
      </c>
      <c r="E11" s="1">
        <f t="shared" si="4"/>
        <v>37342.65</v>
      </c>
      <c r="F11" s="2">
        <v>0.6</v>
      </c>
      <c r="G11" s="108">
        <v>36771.550000000003</v>
      </c>
      <c r="H11" s="171">
        <f t="shared" si="5"/>
        <v>0.59082389707211469</v>
      </c>
      <c r="I11" s="169">
        <v>59468.85</v>
      </c>
      <c r="J11" s="1">
        <f t="shared" si="6"/>
        <v>35681.31</v>
      </c>
      <c r="K11" s="2">
        <v>0.6</v>
      </c>
      <c r="L11" s="108">
        <v>30455.99</v>
      </c>
      <c r="M11" s="14">
        <f t="shared" si="7"/>
        <v>0.51213349509869455</v>
      </c>
      <c r="N11" s="164">
        <v>54731.99</v>
      </c>
      <c r="O11" s="1">
        <f t="shared" si="8"/>
        <v>30102.594500000003</v>
      </c>
      <c r="P11" s="2">
        <v>0.55000000000000004</v>
      </c>
      <c r="Q11" s="108">
        <v>30776.34</v>
      </c>
      <c r="R11" s="13">
        <f t="shared" si="9"/>
        <v>0.56230990322113272</v>
      </c>
      <c r="S11" s="160">
        <v>56248.85</v>
      </c>
      <c r="T11" s="1">
        <f t="shared" si="10"/>
        <v>32624.332999999999</v>
      </c>
      <c r="U11" s="2">
        <v>0.57999999999999996</v>
      </c>
      <c r="V11" s="108">
        <v>37343.18</v>
      </c>
      <c r="W11" s="13">
        <f t="shared" si="11"/>
        <v>0.66389232846538193</v>
      </c>
      <c r="X11" s="108">
        <v>55253.73</v>
      </c>
      <c r="Y11" s="1">
        <f t="shared" si="12"/>
        <v>38677.610999999997</v>
      </c>
      <c r="Z11" s="2">
        <v>0.7</v>
      </c>
      <c r="AA11" s="108">
        <v>37119.760000000002</v>
      </c>
      <c r="AB11" s="13">
        <f t="shared" si="13"/>
        <v>0.6718055052572921</v>
      </c>
      <c r="AC11" s="108">
        <v>73248.39</v>
      </c>
      <c r="AD11" s="1">
        <f t="shared" si="14"/>
        <v>51273.873</v>
      </c>
      <c r="AE11" s="2">
        <v>0.7</v>
      </c>
      <c r="AF11" s="108">
        <v>36357.9</v>
      </c>
      <c r="AG11" s="13">
        <f t="shared" si="15"/>
        <v>0.49636449347214323</v>
      </c>
      <c r="AH11" s="108">
        <v>49422.85</v>
      </c>
      <c r="AI11" s="1">
        <f t="shared" si="16"/>
        <v>29653.71</v>
      </c>
      <c r="AJ11" s="2">
        <v>0.6</v>
      </c>
      <c r="AK11" s="108">
        <v>28736.89</v>
      </c>
      <c r="AL11" s="13">
        <f t="shared" si="17"/>
        <v>0.58144947124659951</v>
      </c>
      <c r="AM11" s="108">
        <v>42586.53</v>
      </c>
      <c r="AN11" s="1">
        <f t="shared" si="18"/>
        <v>25551.917999999998</v>
      </c>
      <c r="AO11" s="2">
        <v>0.6</v>
      </c>
      <c r="AP11" s="108">
        <v>26598.85</v>
      </c>
      <c r="AQ11" s="13">
        <f t="shared" si="19"/>
        <v>0.62458364182289561</v>
      </c>
      <c r="AR11" s="160">
        <v>37983.15</v>
      </c>
      <c r="AS11" s="1">
        <f t="shared" si="20"/>
        <v>28487.362500000003</v>
      </c>
      <c r="AT11" s="2">
        <v>0.75</v>
      </c>
      <c r="AU11" s="108">
        <v>31465.65</v>
      </c>
      <c r="AV11" s="13">
        <f t="shared" si="21"/>
        <v>0.82841075582198953</v>
      </c>
      <c r="AW11" s="160">
        <v>51366.73</v>
      </c>
      <c r="AX11" s="1">
        <f t="shared" si="22"/>
        <v>38525.047500000001</v>
      </c>
      <c r="AY11" s="2">
        <v>0.75</v>
      </c>
      <c r="AZ11" s="108">
        <v>30224.19</v>
      </c>
      <c r="BA11" s="60">
        <f t="shared" si="23"/>
        <v>0.58840011813093795</v>
      </c>
      <c r="BB11" s="160">
        <v>46826.29</v>
      </c>
      <c r="BC11" s="1">
        <f t="shared" si="24"/>
        <v>32778.402999999998</v>
      </c>
      <c r="BD11" s="2">
        <v>0.7</v>
      </c>
      <c r="BE11" s="108">
        <v>28867.35</v>
      </c>
      <c r="BF11" s="17">
        <f t="shared" si="25"/>
        <v>0.61647741044614035</v>
      </c>
      <c r="BG11" s="160">
        <v>33569.78</v>
      </c>
      <c r="BH11" s="1">
        <f t="shared" si="26"/>
        <v>25177.334999999999</v>
      </c>
      <c r="BI11" s="2">
        <v>0.75</v>
      </c>
      <c r="BJ11" s="115"/>
      <c r="BK11" s="60">
        <f t="shared" si="27"/>
        <v>0</v>
      </c>
      <c r="BL11" s="160">
        <v>38372.32</v>
      </c>
      <c r="BM11" s="1">
        <f t="shared" si="28"/>
        <v>28779.239999999998</v>
      </c>
      <c r="BN11" s="2">
        <v>0.75</v>
      </c>
      <c r="BO11" s="115"/>
      <c r="BP11" s="60">
        <f t="shared" si="29"/>
        <v>0</v>
      </c>
      <c r="BQ11" s="160">
        <v>31687.72</v>
      </c>
      <c r="BR11" s="1">
        <f t="shared" si="30"/>
        <v>110907.02</v>
      </c>
      <c r="BS11" s="57">
        <v>3.5</v>
      </c>
      <c r="BT11" s="115"/>
      <c r="BU11" s="16">
        <f t="shared" si="31"/>
        <v>0</v>
      </c>
      <c r="BV11" s="160">
        <v>32263.919999999998</v>
      </c>
      <c r="BW11" s="1">
        <f t="shared" si="32"/>
        <v>112923.72</v>
      </c>
      <c r="BX11" s="57">
        <v>3.5</v>
      </c>
      <c r="BY11" s="108"/>
      <c r="BZ11" s="14">
        <f t="shared" si="33"/>
        <v>0</v>
      </c>
      <c r="CA11" s="160">
        <v>17191.46</v>
      </c>
      <c r="CB11" s="1">
        <f t="shared" si="34"/>
        <v>85957.299999999988</v>
      </c>
      <c r="CC11" s="57">
        <v>5</v>
      </c>
      <c r="CD11" s="115"/>
      <c r="CE11" s="16">
        <f t="shared" si="35"/>
        <v>0</v>
      </c>
      <c r="CF11" s="160"/>
      <c r="CG11" s="1">
        <f t="shared" si="36"/>
        <v>0</v>
      </c>
      <c r="CH11" s="57">
        <v>3</v>
      </c>
      <c r="CI11" s="115"/>
      <c r="CJ11" s="18" t="e">
        <f t="shared" si="37"/>
        <v>#DIV/0!</v>
      </c>
      <c r="CK11" s="160"/>
      <c r="CL11" s="1">
        <f t="shared" si="38"/>
        <v>0</v>
      </c>
      <c r="CM11" s="57">
        <v>6.5</v>
      </c>
      <c r="CN11" s="115"/>
      <c r="CO11" s="16" t="e">
        <f t="shared" si="39"/>
        <v>#DIV/0!</v>
      </c>
      <c r="CP11" s="160"/>
      <c r="CQ11" s="1">
        <f t="shared" si="40"/>
        <v>0</v>
      </c>
      <c r="CR11" s="57">
        <v>6.5</v>
      </c>
      <c r="CS11" s="116"/>
      <c r="CT11" s="16" t="e">
        <f t="shared" si="41"/>
        <v>#DIV/0!</v>
      </c>
      <c r="CU11" s="160"/>
      <c r="CV11" s="1">
        <f t="shared" si="42"/>
        <v>0</v>
      </c>
      <c r="CW11" s="57">
        <v>6.5</v>
      </c>
      <c r="CX11" s="132"/>
      <c r="CY11" s="130" t="e">
        <f t="shared" si="43"/>
        <v>#DIV/0!</v>
      </c>
      <c r="CZ11" s="160"/>
      <c r="DA11" s="1">
        <f t="shared" si="44"/>
        <v>0</v>
      </c>
      <c r="DB11" s="57">
        <v>6.5</v>
      </c>
      <c r="DC11" s="132"/>
      <c r="DD11" s="18" t="e">
        <f t="shared" si="45"/>
        <v>#DIV/0!</v>
      </c>
      <c r="DE11" s="160">
        <v>15644.56</v>
      </c>
      <c r="DF11" s="1">
        <f t="shared" si="46"/>
        <v>70400.52</v>
      </c>
      <c r="DG11" s="57">
        <v>4.5</v>
      </c>
      <c r="DH11" s="116"/>
      <c r="DI11" s="16">
        <f t="shared" si="47"/>
        <v>0</v>
      </c>
      <c r="DJ11" s="160">
        <v>26096.29</v>
      </c>
      <c r="DK11" s="1">
        <f t="shared" si="48"/>
        <v>78288.87</v>
      </c>
      <c r="DL11" s="57">
        <v>3</v>
      </c>
      <c r="DM11" s="88"/>
      <c r="DN11" s="16">
        <f t="shared" si="106"/>
        <v>0</v>
      </c>
      <c r="DO11" s="160">
        <v>36214.239999999998</v>
      </c>
      <c r="DP11" s="1">
        <f t="shared" si="49"/>
        <v>90535.599999999991</v>
      </c>
      <c r="DQ11" s="57">
        <v>2.5</v>
      </c>
      <c r="DR11" s="88"/>
      <c r="DS11" s="16">
        <f t="shared" si="50"/>
        <v>0</v>
      </c>
      <c r="DT11" s="160">
        <v>32084.43</v>
      </c>
      <c r="DU11" s="1">
        <f t="shared" si="51"/>
        <v>80211.074999999997</v>
      </c>
      <c r="DV11" s="57">
        <v>2.5</v>
      </c>
      <c r="DW11" s="88"/>
      <c r="DX11" s="16">
        <f t="shared" si="0"/>
        <v>0</v>
      </c>
      <c r="DY11" s="160">
        <v>35953.25</v>
      </c>
      <c r="DZ11" s="1">
        <f t="shared" si="52"/>
        <v>89883.125</v>
      </c>
      <c r="EA11" s="57">
        <v>2.5</v>
      </c>
      <c r="EB11" s="232"/>
      <c r="EC11" s="18">
        <f t="shared" si="53"/>
        <v>0</v>
      </c>
      <c r="ED11" s="160">
        <v>33642.29</v>
      </c>
      <c r="EE11" s="1">
        <f t="shared" si="54"/>
        <v>67284.58</v>
      </c>
      <c r="EF11" s="57">
        <v>2</v>
      </c>
      <c r="EG11" s="232"/>
      <c r="EH11" s="16">
        <f t="shared" si="55"/>
        <v>0</v>
      </c>
      <c r="EI11" s="160">
        <v>40800.86</v>
      </c>
      <c r="EJ11" s="1">
        <f t="shared" si="56"/>
        <v>73441.54800000001</v>
      </c>
      <c r="EK11" s="57">
        <v>1.8</v>
      </c>
      <c r="EL11" s="232"/>
      <c r="EM11" s="16">
        <f t="shared" si="57"/>
        <v>0</v>
      </c>
      <c r="EN11" s="160">
        <v>34884.82</v>
      </c>
      <c r="EO11" s="1">
        <f t="shared" si="58"/>
        <v>62792.675999999999</v>
      </c>
      <c r="EP11" s="57">
        <v>1.8</v>
      </c>
      <c r="EQ11" s="232"/>
      <c r="ER11" s="16">
        <f t="shared" si="59"/>
        <v>0</v>
      </c>
      <c r="ES11" s="160">
        <v>38293.43</v>
      </c>
      <c r="ET11" s="1">
        <f t="shared" si="60"/>
        <v>68928.173999999999</v>
      </c>
      <c r="EU11" s="57">
        <v>1.8</v>
      </c>
      <c r="EV11" s="232"/>
      <c r="EW11" s="18">
        <f t="shared" si="61"/>
        <v>0</v>
      </c>
      <c r="EX11" s="160">
        <v>43581.79</v>
      </c>
      <c r="EY11" s="1">
        <f t="shared" si="62"/>
        <v>78447.222000000009</v>
      </c>
      <c r="EZ11" s="57">
        <v>1.8</v>
      </c>
      <c r="FA11" s="232"/>
      <c r="FB11" s="32">
        <f t="shared" si="1"/>
        <v>0</v>
      </c>
      <c r="FC11" s="160">
        <v>40329.74</v>
      </c>
      <c r="FD11" s="1">
        <f t="shared" si="63"/>
        <v>72593.531999999992</v>
      </c>
      <c r="FE11" s="57">
        <v>1.8</v>
      </c>
      <c r="FF11" s="232"/>
      <c r="FG11" s="14">
        <f t="shared" si="64"/>
        <v>0</v>
      </c>
      <c r="FH11" s="160">
        <v>35997.46</v>
      </c>
      <c r="FI11" s="1">
        <f t="shared" si="65"/>
        <v>64795.428</v>
      </c>
      <c r="FJ11" s="57">
        <v>1.8</v>
      </c>
      <c r="FK11" s="232"/>
      <c r="FL11" s="234">
        <f t="shared" si="66"/>
        <v>0</v>
      </c>
      <c r="FM11" s="160">
        <v>33044.85</v>
      </c>
      <c r="FN11" s="1">
        <f t="shared" si="67"/>
        <v>59480.729999999996</v>
      </c>
      <c r="FO11" s="57">
        <v>1.8</v>
      </c>
      <c r="FP11" s="232"/>
      <c r="FQ11" s="13">
        <f t="shared" si="68"/>
        <v>0</v>
      </c>
      <c r="FR11" s="160">
        <v>39355.43</v>
      </c>
      <c r="FS11" s="1">
        <f t="shared" si="69"/>
        <v>61394.470800000003</v>
      </c>
      <c r="FT11" s="57">
        <v>1.56</v>
      </c>
      <c r="FU11" s="88"/>
      <c r="FV11" s="31">
        <f t="shared" si="70"/>
        <v>0</v>
      </c>
      <c r="FW11" s="160">
        <v>36122.120000000003</v>
      </c>
      <c r="FX11" s="1">
        <f t="shared" si="71"/>
        <v>56350.507200000007</v>
      </c>
      <c r="FY11" s="57">
        <v>1.56</v>
      </c>
      <c r="FZ11" s="88"/>
      <c r="GA11" s="14">
        <f t="shared" si="2"/>
        <v>0</v>
      </c>
      <c r="GB11" s="160">
        <v>34435.519999999997</v>
      </c>
      <c r="GC11" s="1">
        <f t="shared" si="72"/>
        <v>53719.411199999995</v>
      </c>
      <c r="GD11" s="57">
        <v>1.56</v>
      </c>
      <c r="GE11" s="88"/>
      <c r="GF11" s="32">
        <f t="shared" si="73"/>
        <v>0</v>
      </c>
      <c r="GG11" s="160">
        <v>32603.75</v>
      </c>
      <c r="GH11" s="1">
        <f t="shared" si="74"/>
        <v>50861.85</v>
      </c>
      <c r="GI11" s="57">
        <v>1.56</v>
      </c>
      <c r="GJ11" s="108"/>
      <c r="GK11" s="32">
        <f t="shared" si="75"/>
        <v>0</v>
      </c>
      <c r="GL11" s="160">
        <v>35726.839999999997</v>
      </c>
      <c r="GM11" s="1">
        <f t="shared" si="76"/>
        <v>55733.8704</v>
      </c>
      <c r="GN11" s="57">
        <v>1.56</v>
      </c>
      <c r="GO11" s="108"/>
      <c r="GP11" s="13">
        <f t="shared" si="77"/>
        <v>0</v>
      </c>
      <c r="GQ11" s="160">
        <v>34807.69</v>
      </c>
      <c r="GR11" s="1">
        <f t="shared" si="78"/>
        <v>54299.996400000004</v>
      </c>
      <c r="GS11" s="57">
        <v>1.56</v>
      </c>
      <c r="GT11" s="108"/>
      <c r="GU11" s="32">
        <f t="shared" si="79"/>
        <v>0</v>
      </c>
      <c r="GV11" s="160">
        <v>29867.91</v>
      </c>
      <c r="GW11" s="1">
        <f t="shared" si="80"/>
        <v>59735.82</v>
      </c>
      <c r="GX11" s="57">
        <v>2</v>
      </c>
      <c r="GY11" s="96"/>
      <c r="GZ11" s="32">
        <f t="shared" si="3"/>
        <v>0</v>
      </c>
      <c r="HA11" s="160">
        <v>27487.45</v>
      </c>
      <c r="HB11" s="1">
        <f t="shared" si="81"/>
        <v>82462.350000000006</v>
      </c>
      <c r="HC11" s="57">
        <v>3</v>
      </c>
      <c r="HD11" s="96"/>
      <c r="HE11" s="32">
        <f t="shared" si="107"/>
        <v>0</v>
      </c>
      <c r="HF11" s="108">
        <v>5062.76</v>
      </c>
      <c r="HG11" s="1">
        <f t="shared" si="82"/>
        <v>25313.800000000003</v>
      </c>
      <c r="HH11" s="57">
        <v>5</v>
      </c>
      <c r="HI11" s="96"/>
      <c r="HJ11" s="13">
        <f t="shared" si="83"/>
        <v>0</v>
      </c>
      <c r="HL11" s="1">
        <f t="shared" si="84"/>
        <v>0</v>
      </c>
      <c r="HM11" s="57">
        <v>5.5</v>
      </c>
      <c r="HN11" s="97"/>
      <c r="HO11" s="14" t="e">
        <f t="shared" si="85"/>
        <v>#DIV/0!</v>
      </c>
      <c r="HQ11" s="1">
        <f t="shared" si="86"/>
        <v>0</v>
      </c>
      <c r="HR11" s="57">
        <v>5</v>
      </c>
      <c r="HS11" s="81"/>
      <c r="HT11" s="14" t="e">
        <f t="shared" si="87"/>
        <v>#DIV/0!</v>
      </c>
      <c r="HU11" s="108">
        <v>16567.48</v>
      </c>
      <c r="HV11" s="1">
        <f t="shared" si="88"/>
        <v>49702.44</v>
      </c>
      <c r="HW11" s="57">
        <v>3</v>
      </c>
      <c r="HX11" s="97"/>
      <c r="HY11" s="14">
        <f t="shared" si="89"/>
        <v>0</v>
      </c>
      <c r="HZ11" s="108">
        <v>51611.76</v>
      </c>
      <c r="IA11" s="1">
        <f t="shared" si="90"/>
        <v>154835.28</v>
      </c>
      <c r="IB11" s="57">
        <v>3</v>
      </c>
      <c r="IC11" s="97"/>
      <c r="ID11" s="14">
        <f t="shared" si="91"/>
        <v>0</v>
      </c>
      <c r="IE11" s="108">
        <v>68692.289999999994</v>
      </c>
      <c r="IF11" s="1">
        <f t="shared" si="92"/>
        <v>103038.435</v>
      </c>
      <c r="IG11" s="57">
        <v>1.5</v>
      </c>
      <c r="IH11" s="88"/>
      <c r="II11" s="32">
        <f t="shared" si="93"/>
        <v>0</v>
      </c>
      <c r="IJ11" s="108">
        <v>66903.92</v>
      </c>
      <c r="IK11" s="1">
        <f t="shared" si="94"/>
        <v>100355.88</v>
      </c>
      <c r="IL11" s="57">
        <v>1.5</v>
      </c>
      <c r="IM11" s="88"/>
      <c r="IN11" s="32">
        <f t="shared" si="95"/>
        <v>0</v>
      </c>
      <c r="IO11" s="108">
        <v>107528.81</v>
      </c>
      <c r="IP11" s="1">
        <f t="shared" si="96"/>
        <v>161293.215</v>
      </c>
      <c r="IQ11" s="57">
        <v>1.5</v>
      </c>
      <c r="IR11" s="88"/>
      <c r="IS11" s="32">
        <f t="shared" si="97"/>
        <v>0</v>
      </c>
      <c r="IT11" s="108">
        <v>160567.46</v>
      </c>
      <c r="IU11" s="1">
        <f t="shared" si="98"/>
        <v>240851.19</v>
      </c>
      <c r="IV11" s="57">
        <v>1.5</v>
      </c>
      <c r="IW11" s="88"/>
      <c r="IX11" s="32">
        <f t="shared" si="99"/>
        <v>0</v>
      </c>
      <c r="IY11" s="108">
        <v>41989.36</v>
      </c>
      <c r="IZ11" s="1">
        <f t="shared" si="100"/>
        <v>62984.04</v>
      </c>
      <c r="JA11" s="57">
        <v>1.5</v>
      </c>
      <c r="JB11" s="88"/>
      <c r="JC11" s="14">
        <f t="shared" si="101"/>
        <v>0</v>
      </c>
      <c r="JD11" s="73">
        <f t="shared" si="102"/>
        <v>589375.11</v>
      </c>
      <c r="JE11" s="73">
        <f t="shared" si="103"/>
        <v>354717.65</v>
      </c>
      <c r="JF11" s="75">
        <f t="shared" si="104"/>
        <v>-234657.45999999996</v>
      </c>
      <c r="JG11" s="11">
        <f t="shared" si="105"/>
        <v>0.60185380071445505</v>
      </c>
    </row>
    <row r="12" spans="1:267">
      <c r="C12" s="71" t="str">
        <f>"A5"</f>
        <v>A5</v>
      </c>
      <c r="D12" s="164">
        <v>60872.54</v>
      </c>
      <c r="E12" s="1">
        <f t="shared" si="4"/>
        <v>36523.523999999998</v>
      </c>
      <c r="F12" s="2">
        <v>0.6</v>
      </c>
      <c r="G12" s="108">
        <v>45913.03</v>
      </c>
      <c r="H12" s="171">
        <f t="shared" si="5"/>
        <v>0.75424863164901612</v>
      </c>
      <c r="I12" s="169">
        <v>63531.91</v>
      </c>
      <c r="J12" s="1">
        <f t="shared" si="6"/>
        <v>41295.741500000004</v>
      </c>
      <c r="K12" s="2">
        <v>0.65</v>
      </c>
      <c r="L12" s="108">
        <v>46116.84</v>
      </c>
      <c r="M12" s="14">
        <f t="shared" si="7"/>
        <v>0.72588467747939567</v>
      </c>
      <c r="N12" s="164">
        <v>59103.58</v>
      </c>
      <c r="O12" s="1">
        <f t="shared" si="8"/>
        <v>47282.864000000001</v>
      </c>
      <c r="P12" s="2">
        <v>0.8</v>
      </c>
      <c r="Q12" s="108">
        <v>33943.360000000001</v>
      </c>
      <c r="R12" s="13">
        <f t="shared" si="9"/>
        <v>0.57430294408562055</v>
      </c>
      <c r="S12" s="160">
        <v>55801.29</v>
      </c>
      <c r="T12" s="1">
        <f t="shared" si="10"/>
        <v>33480.773999999998</v>
      </c>
      <c r="U12" s="2">
        <v>0.6</v>
      </c>
      <c r="V12" s="108">
        <v>41264.1</v>
      </c>
      <c r="W12" s="13">
        <f t="shared" si="11"/>
        <v>0.73948290442747822</v>
      </c>
      <c r="X12" s="108">
        <v>61764.29</v>
      </c>
      <c r="Y12" s="1">
        <f t="shared" si="12"/>
        <v>49411.432000000001</v>
      </c>
      <c r="Z12" s="2">
        <v>0.8</v>
      </c>
      <c r="AA12" s="108">
        <v>41409.050000000003</v>
      </c>
      <c r="AB12" s="13">
        <f t="shared" si="13"/>
        <v>0.67043675236937073</v>
      </c>
      <c r="AC12" s="108">
        <v>88615.13</v>
      </c>
      <c r="AD12" s="1">
        <f t="shared" si="14"/>
        <v>62030.591</v>
      </c>
      <c r="AE12" s="2">
        <v>0.7</v>
      </c>
      <c r="AF12" s="108">
        <v>50661.39</v>
      </c>
      <c r="AG12" s="13">
        <f t="shared" si="15"/>
        <v>0.57170135619052864</v>
      </c>
      <c r="AH12" s="108">
        <v>56649.51</v>
      </c>
      <c r="AI12" s="1">
        <f t="shared" si="16"/>
        <v>33989.705999999998</v>
      </c>
      <c r="AJ12" s="2">
        <v>0.6</v>
      </c>
      <c r="AK12" s="108">
        <v>38067.629999999997</v>
      </c>
      <c r="AL12" s="13">
        <f t="shared" si="17"/>
        <v>0.67198515927145697</v>
      </c>
      <c r="AM12" s="108">
        <v>46828.7</v>
      </c>
      <c r="AN12" s="1">
        <f t="shared" si="18"/>
        <v>28097.219999999998</v>
      </c>
      <c r="AO12" s="2">
        <v>0.6</v>
      </c>
      <c r="AP12" s="108">
        <v>42843.11</v>
      </c>
      <c r="AQ12" s="13">
        <f t="shared" si="19"/>
        <v>0.91489001402985781</v>
      </c>
      <c r="AR12" s="160">
        <v>57203.07</v>
      </c>
      <c r="AS12" s="1">
        <f t="shared" si="20"/>
        <v>42902.302499999998</v>
      </c>
      <c r="AT12" s="2">
        <v>0.75</v>
      </c>
      <c r="AU12" s="108">
        <v>47069.59</v>
      </c>
      <c r="AV12" s="13">
        <f t="shared" si="21"/>
        <v>0.82285076657598966</v>
      </c>
      <c r="AW12" s="160">
        <v>54803.26</v>
      </c>
      <c r="AX12" s="1">
        <f t="shared" si="22"/>
        <v>41102.445</v>
      </c>
      <c r="AY12" s="2">
        <v>0.75</v>
      </c>
      <c r="AZ12" s="108">
        <v>51461.86</v>
      </c>
      <c r="BA12" s="60">
        <f t="shared" si="23"/>
        <v>0.93902917454180646</v>
      </c>
      <c r="BB12" s="160">
        <v>40327.64</v>
      </c>
      <c r="BC12" s="1">
        <f t="shared" si="24"/>
        <v>28229.347999999998</v>
      </c>
      <c r="BD12" s="2">
        <v>0.7</v>
      </c>
      <c r="BE12" s="108">
        <v>57452.82</v>
      </c>
      <c r="BF12" s="17">
        <f t="shared" si="25"/>
        <v>1.4246511821668713</v>
      </c>
      <c r="BG12" s="160">
        <v>35415.410000000003</v>
      </c>
      <c r="BH12" s="1">
        <f t="shared" si="26"/>
        <v>26561.557500000003</v>
      </c>
      <c r="BI12" s="2">
        <v>0.75</v>
      </c>
      <c r="BJ12" s="115"/>
      <c r="BK12" s="60">
        <f t="shared" si="27"/>
        <v>0</v>
      </c>
      <c r="BL12" s="160">
        <v>30391.29</v>
      </c>
      <c r="BM12" s="1">
        <f t="shared" si="28"/>
        <v>22793.467499999999</v>
      </c>
      <c r="BN12" s="2">
        <v>0.75</v>
      </c>
      <c r="BO12" s="115"/>
      <c r="BP12" s="60">
        <f t="shared" si="29"/>
        <v>0</v>
      </c>
      <c r="BQ12" s="160">
        <v>46261.49</v>
      </c>
      <c r="BR12" s="1">
        <f t="shared" si="30"/>
        <v>161915.215</v>
      </c>
      <c r="BS12" s="57">
        <v>3.5</v>
      </c>
      <c r="BT12" s="115"/>
      <c r="BU12" s="16">
        <f t="shared" si="31"/>
        <v>0</v>
      </c>
      <c r="BV12" s="160">
        <v>38916.35</v>
      </c>
      <c r="BW12" s="1">
        <f t="shared" si="32"/>
        <v>136207.22500000001</v>
      </c>
      <c r="BX12" s="57">
        <v>3.5</v>
      </c>
      <c r="BY12" s="108"/>
      <c r="BZ12" s="14">
        <f t="shared" si="33"/>
        <v>0</v>
      </c>
      <c r="CA12" s="160">
        <v>31039.48</v>
      </c>
      <c r="CB12" s="1">
        <f t="shared" si="34"/>
        <v>155197.4</v>
      </c>
      <c r="CC12" s="57">
        <v>5</v>
      </c>
      <c r="CD12" s="115"/>
      <c r="CE12" s="16">
        <f t="shared" si="35"/>
        <v>0</v>
      </c>
      <c r="CF12" s="160">
        <v>65514.09</v>
      </c>
      <c r="CG12" s="1">
        <f t="shared" si="36"/>
        <v>196542.27</v>
      </c>
      <c r="CH12" s="57">
        <v>3</v>
      </c>
      <c r="CI12" s="115"/>
      <c r="CJ12" s="18">
        <f t="shared" si="37"/>
        <v>0</v>
      </c>
      <c r="CK12" s="160">
        <v>3799.42</v>
      </c>
      <c r="CL12" s="1">
        <f t="shared" si="38"/>
        <v>24696.23</v>
      </c>
      <c r="CM12" s="57">
        <v>6.5</v>
      </c>
      <c r="CN12" s="115"/>
      <c r="CO12" s="16">
        <f t="shared" si="39"/>
        <v>0</v>
      </c>
      <c r="CP12" s="160">
        <v>14775.34</v>
      </c>
      <c r="CQ12" s="1">
        <f t="shared" si="40"/>
        <v>96039.71</v>
      </c>
      <c r="CR12" s="57">
        <v>6.5</v>
      </c>
      <c r="CS12" s="116"/>
      <c r="CT12" s="16">
        <f t="shared" si="41"/>
        <v>0</v>
      </c>
      <c r="CU12" s="160">
        <v>20598.48</v>
      </c>
      <c r="CV12" s="1">
        <f t="shared" si="42"/>
        <v>133890.12</v>
      </c>
      <c r="CW12" s="57">
        <v>6.5</v>
      </c>
      <c r="CX12" s="116"/>
      <c r="CY12" s="130">
        <f t="shared" si="43"/>
        <v>0</v>
      </c>
      <c r="CZ12" s="160">
        <v>24686.639999999999</v>
      </c>
      <c r="DA12" s="1">
        <f t="shared" si="44"/>
        <v>160463.16</v>
      </c>
      <c r="DB12" s="57">
        <v>6.5</v>
      </c>
      <c r="DC12" s="116"/>
      <c r="DD12" s="18">
        <f t="shared" si="45"/>
        <v>0</v>
      </c>
      <c r="DE12" s="160">
        <v>25489.33</v>
      </c>
      <c r="DF12" s="1">
        <f t="shared" si="46"/>
        <v>114701.98500000002</v>
      </c>
      <c r="DG12" s="57">
        <v>4.5</v>
      </c>
      <c r="DH12" s="116"/>
      <c r="DI12" s="16">
        <f t="shared" si="47"/>
        <v>0</v>
      </c>
      <c r="DJ12" s="160">
        <v>20585.330000000002</v>
      </c>
      <c r="DK12" s="1">
        <f t="shared" si="48"/>
        <v>61755.990000000005</v>
      </c>
      <c r="DL12" s="57">
        <v>3</v>
      </c>
      <c r="DM12" s="88"/>
      <c r="DN12" s="16">
        <f t="shared" si="106"/>
        <v>0</v>
      </c>
      <c r="DO12" s="160">
        <v>43823.13</v>
      </c>
      <c r="DP12" s="1">
        <f t="shared" si="49"/>
        <v>109557.825</v>
      </c>
      <c r="DQ12" s="57">
        <v>2.5</v>
      </c>
      <c r="DR12" s="88"/>
      <c r="DS12" s="16">
        <f t="shared" si="50"/>
        <v>0</v>
      </c>
      <c r="DT12" s="160">
        <v>43541.81</v>
      </c>
      <c r="DU12" s="1">
        <f t="shared" si="51"/>
        <v>108854.52499999999</v>
      </c>
      <c r="DV12" s="57">
        <v>2.5</v>
      </c>
      <c r="DW12" s="88"/>
      <c r="DX12" s="16">
        <f t="shared" si="0"/>
        <v>0</v>
      </c>
      <c r="DY12" s="160">
        <v>46415.37</v>
      </c>
      <c r="DZ12" s="1">
        <f t="shared" si="52"/>
        <v>116038.425</v>
      </c>
      <c r="EA12" s="57">
        <v>2.5</v>
      </c>
      <c r="EB12" s="232"/>
      <c r="EC12" s="18">
        <f t="shared" si="53"/>
        <v>0</v>
      </c>
      <c r="ED12" s="160">
        <v>46075.49</v>
      </c>
      <c r="EE12" s="1">
        <f t="shared" si="54"/>
        <v>92150.98</v>
      </c>
      <c r="EF12" s="57">
        <v>2</v>
      </c>
      <c r="EG12" s="232"/>
      <c r="EH12" s="16">
        <f t="shared" si="55"/>
        <v>0</v>
      </c>
      <c r="EI12" s="160">
        <v>49916.46</v>
      </c>
      <c r="EJ12" s="1">
        <f t="shared" si="56"/>
        <v>89849.627999999997</v>
      </c>
      <c r="EK12" s="57">
        <v>1.8</v>
      </c>
      <c r="EL12" s="232"/>
      <c r="EM12" s="16">
        <f t="shared" si="57"/>
        <v>0</v>
      </c>
      <c r="EN12" s="160">
        <v>48411.92</v>
      </c>
      <c r="EO12" s="1">
        <f t="shared" si="58"/>
        <v>87141.456000000006</v>
      </c>
      <c r="EP12" s="57">
        <v>1.8</v>
      </c>
      <c r="EQ12" s="232"/>
      <c r="ER12" s="16">
        <f t="shared" si="59"/>
        <v>0</v>
      </c>
      <c r="ES12" s="160">
        <v>42647.199999999997</v>
      </c>
      <c r="ET12" s="1">
        <f t="shared" si="60"/>
        <v>76764.959999999992</v>
      </c>
      <c r="EU12" s="57">
        <v>1.8</v>
      </c>
      <c r="EV12" s="232"/>
      <c r="EW12" s="18">
        <f t="shared" si="61"/>
        <v>0</v>
      </c>
      <c r="EX12" s="160">
        <v>49467.28</v>
      </c>
      <c r="EY12" s="1">
        <f t="shared" si="62"/>
        <v>89041.104000000007</v>
      </c>
      <c r="EZ12" s="57">
        <v>1.8</v>
      </c>
      <c r="FA12" s="232"/>
      <c r="FB12" s="32">
        <f t="shared" si="1"/>
        <v>0</v>
      </c>
      <c r="FC12" s="160">
        <v>49765.27</v>
      </c>
      <c r="FD12" s="1">
        <f t="shared" si="63"/>
        <v>89577.48599999999</v>
      </c>
      <c r="FE12" s="57">
        <v>1.8</v>
      </c>
      <c r="FF12" s="232"/>
      <c r="FG12" s="14">
        <f t="shared" si="64"/>
        <v>0</v>
      </c>
      <c r="FH12" s="160">
        <v>47405.93</v>
      </c>
      <c r="FI12" s="1">
        <f t="shared" si="65"/>
        <v>85330.673999999999</v>
      </c>
      <c r="FJ12" s="57">
        <v>1.8</v>
      </c>
      <c r="FK12" s="232"/>
      <c r="FL12" s="234">
        <f t="shared" si="66"/>
        <v>0</v>
      </c>
      <c r="FM12" s="160">
        <v>47194.89</v>
      </c>
      <c r="FN12" s="1">
        <f t="shared" si="67"/>
        <v>84950.801999999996</v>
      </c>
      <c r="FO12" s="57">
        <v>1.8</v>
      </c>
      <c r="FP12" s="232"/>
      <c r="FQ12" s="13">
        <f t="shared" si="68"/>
        <v>0</v>
      </c>
      <c r="FR12" s="160">
        <v>46108.160000000003</v>
      </c>
      <c r="FS12" s="1">
        <f t="shared" si="69"/>
        <v>71928.729600000006</v>
      </c>
      <c r="FT12" s="57">
        <v>1.56</v>
      </c>
      <c r="FU12" s="88"/>
      <c r="FV12" s="31">
        <f t="shared" si="70"/>
        <v>0</v>
      </c>
      <c r="FW12" s="160">
        <v>51573.03</v>
      </c>
      <c r="FX12" s="1">
        <f t="shared" si="71"/>
        <v>80453.926800000001</v>
      </c>
      <c r="FY12" s="57">
        <v>1.56</v>
      </c>
      <c r="FZ12" s="88"/>
      <c r="GA12" s="14">
        <f t="shared" si="2"/>
        <v>0</v>
      </c>
      <c r="GB12" s="160">
        <v>57362.89</v>
      </c>
      <c r="GC12" s="1">
        <f t="shared" si="72"/>
        <v>89486.108399999997</v>
      </c>
      <c r="GD12" s="57">
        <v>1.56</v>
      </c>
      <c r="GE12" s="88"/>
      <c r="GF12" s="32">
        <f t="shared" si="73"/>
        <v>0</v>
      </c>
      <c r="GG12" s="160">
        <v>45351.91</v>
      </c>
      <c r="GH12" s="1">
        <f t="shared" si="74"/>
        <v>70748.979600000006</v>
      </c>
      <c r="GI12" s="57">
        <v>1.56</v>
      </c>
      <c r="GJ12" s="108"/>
      <c r="GK12" s="32">
        <f t="shared" si="75"/>
        <v>0</v>
      </c>
      <c r="GL12" s="160">
        <v>42995.3</v>
      </c>
      <c r="GM12" s="1">
        <f t="shared" si="76"/>
        <v>67072.668000000005</v>
      </c>
      <c r="GN12" s="57">
        <v>1.56</v>
      </c>
      <c r="GO12" s="108"/>
      <c r="GP12" s="13">
        <f t="shared" si="77"/>
        <v>0</v>
      </c>
      <c r="GQ12" s="160">
        <v>41076.03</v>
      </c>
      <c r="GR12" s="1">
        <f t="shared" si="78"/>
        <v>64078.606800000001</v>
      </c>
      <c r="GS12" s="57">
        <v>1.56</v>
      </c>
      <c r="GT12" s="108"/>
      <c r="GU12" s="32">
        <f t="shared" si="79"/>
        <v>0</v>
      </c>
      <c r="GV12" s="160">
        <v>39942.160000000003</v>
      </c>
      <c r="GW12" s="1">
        <f t="shared" si="80"/>
        <v>79884.320000000007</v>
      </c>
      <c r="GX12" s="57">
        <v>2</v>
      </c>
      <c r="GY12" s="96"/>
      <c r="GZ12" s="32">
        <f t="shared" si="3"/>
        <v>0</v>
      </c>
      <c r="HA12" s="160">
        <v>35375.08</v>
      </c>
      <c r="HB12" s="1">
        <f t="shared" si="81"/>
        <v>106125.24</v>
      </c>
      <c r="HC12" s="57">
        <v>3</v>
      </c>
      <c r="HD12" s="96"/>
      <c r="HE12" s="32">
        <f t="shared" si="107"/>
        <v>0</v>
      </c>
      <c r="HF12" s="108">
        <v>24476.37</v>
      </c>
      <c r="HG12" s="1">
        <f t="shared" si="82"/>
        <v>122381.84999999999</v>
      </c>
      <c r="HH12" s="57">
        <v>5</v>
      </c>
      <c r="HI12" s="96"/>
      <c r="HJ12" s="13">
        <f t="shared" si="83"/>
        <v>0</v>
      </c>
      <c r="HL12" s="1">
        <f t="shared" si="84"/>
        <v>0</v>
      </c>
      <c r="HM12" s="57">
        <v>5.5</v>
      </c>
      <c r="HN12" s="97"/>
      <c r="HO12" s="14" t="e">
        <f t="shared" si="85"/>
        <v>#DIV/0!</v>
      </c>
      <c r="HQ12" s="1">
        <f t="shared" si="86"/>
        <v>0</v>
      </c>
      <c r="HR12" s="57">
        <v>5</v>
      </c>
      <c r="HS12" s="81"/>
      <c r="HT12" s="14" t="e">
        <f t="shared" si="87"/>
        <v>#DIV/0!</v>
      </c>
      <c r="HU12" s="108">
        <v>1674.66</v>
      </c>
      <c r="HV12" s="1">
        <f t="shared" si="88"/>
        <v>5023.9800000000005</v>
      </c>
      <c r="HW12" s="57">
        <v>3</v>
      </c>
      <c r="HX12" s="97"/>
      <c r="HY12" s="14">
        <f t="shared" si="89"/>
        <v>0</v>
      </c>
      <c r="HZ12" s="108">
        <v>75156.929999999993</v>
      </c>
      <c r="IA12" s="1">
        <f t="shared" si="90"/>
        <v>225470.78999999998</v>
      </c>
      <c r="IB12" s="57">
        <v>3</v>
      </c>
      <c r="IC12" s="97"/>
      <c r="ID12" s="14">
        <f t="shared" si="91"/>
        <v>0</v>
      </c>
      <c r="IE12" s="108">
        <v>121733.08</v>
      </c>
      <c r="IF12" s="1">
        <f t="shared" si="92"/>
        <v>182599.62</v>
      </c>
      <c r="IG12" s="57">
        <v>1.5</v>
      </c>
      <c r="IH12" s="88"/>
      <c r="II12" s="32">
        <f t="shared" si="93"/>
        <v>0</v>
      </c>
      <c r="IJ12" s="108">
        <v>112445.82</v>
      </c>
      <c r="IK12" s="1">
        <f t="shared" si="94"/>
        <v>168668.73</v>
      </c>
      <c r="IL12" s="57">
        <v>1.5</v>
      </c>
      <c r="IM12" s="88"/>
      <c r="IN12" s="32">
        <f t="shared" si="95"/>
        <v>0</v>
      </c>
      <c r="IO12" s="108">
        <v>153751.82</v>
      </c>
      <c r="IP12" s="1">
        <f t="shared" si="96"/>
        <v>230627.73</v>
      </c>
      <c r="IQ12" s="57">
        <v>1.5</v>
      </c>
      <c r="IR12" s="88"/>
      <c r="IS12" s="32">
        <f t="shared" si="97"/>
        <v>0</v>
      </c>
      <c r="IT12" s="108">
        <v>216293.24</v>
      </c>
      <c r="IU12" s="1">
        <f t="shared" si="98"/>
        <v>324439.86</v>
      </c>
      <c r="IV12" s="57">
        <v>1.5</v>
      </c>
      <c r="IW12" s="88"/>
      <c r="IX12" s="32">
        <f t="shared" si="99"/>
        <v>0</v>
      </c>
      <c r="IY12" s="108">
        <v>46769.57</v>
      </c>
      <c r="IZ12" s="1">
        <f t="shared" si="100"/>
        <v>70154.354999999996</v>
      </c>
      <c r="JA12" s="57">
        <v>1.5</v>
      </c>
      <c r="JB12" s="88"/>
      <c r="JC12" s="14">
        <f t="shared" si="101"/>
        <v>0</v>
      </c>
      <c r="JD12" s="73">
        <f t="shared" si="102"/>
        <v>645500.92000000004</v>
      </c>
      <c r="JE12" s="73">
        <f t="shared" si="103"/>
        <v>496202.77999999997</v>
      </c>
      <c r="JF12" s="75">
        <f t="shared" si="104"/>
        <v>-149298.14000000007</v>
      </c>
      <c r="JG12" s="11">
        <f t="shared" si="105"/>
        <v>0.76870964025891697</v>
      </c>
    </row>
    <row r="13" spans="1:267">
      <c r="C13" s="71" t="str">
        <f>"A6"</f>
        <v>A6</v>
      </c>
      <c r="D13" s="164">
        <v>91933.68</v>
      </c>
      <c r="E13" s="1">
        <f t="shared" si="4"/>
        <v>55160.207999999991</v>
      </c>
      <c r="F13" s="2">
        <v>0.6</v>
      </c>
      <c r="G13" s="108">
        <v>74049.98</v>
      </c>
      <c r="H13" s="171">
        <f t="shared" si="5"/>
        <v>0.80547172701016645</v>
      </c>
      <c r="I13" s="169">
        <v>100118.11</v>
      </c>
      <c r="J13" s="1">
        <f t="shared" si="6"/>
        <v>65076.771500000003</v>
      </c>
      <c r="K13" s="2">
        <v>0.65</v>
      </c>
      <c r="L13" s="108">
        <v>54270.86</v>
      </c>
      <c r="M13" s="14">
        <f t="shared" si="7"/>
        <v>0.54206836305639405</v>
      </c>
      <c r="N13" s="164">
        <v>98306.48</v>
      </c>
      <c r="O13" s="1">
        <f t="shared" si="8"/>
        <v>58983.887999999992</v>
      </c>
      <c r="P13" s="2">
        <v>0.6</v>
      </c>
      <c r="Q13" s="108">
        <v>61593.03</v>
      </c>
      <c r="R13" s="13">
        <f t="shared" si="9"/>
        <v>0.62654089537129187</v>
      </c>
      <c r="S13" s="160">
        <v>95468.11</v>
      </c>
      <c r="T13" s="1">
        <f t="shared" si="10"/>
        <v>66827.676999999996</v>
      </c>
      <c r="U13" s="2">
        <v>0.7</v>
      </c>
      <c r="V13" s="108">
        <v>69356.42</v>
      </c>
      <c r="W13" s="13">
        <f t="shared" si="11"/>
        <v>0.72648782928665911</v>
      </c>
      <c r="X13" s="108">
        <v>105909.38</v>
      </c>
      <c r="Y13" s="1">
        <f t="shared" si="12"/>
        <v>90022.972999999998</v>
      </c>
      <c r="Z13" s="2">
        <v>0.85</v>
      </c>
      <c r="AA13" s="108">
        <v>74114.960000000006</v>
      </c>
      <c r="AB13" s="13">
        <f t="shared" si="13"/>
        <v>0.69979599540663917</v>
      </c>
      <c r="AC13" s="108">
        <v>158167.91</v>
      </c>
      <c r="AD13" s="1">
        <f t="shared" si="14"/>
        <v>118625.9325</v>
      </c>
      <c r="AE13" s="2">
        <v>0.75</v>
      </c>
      <c r="AF13" s="108">
        <v>80033.23</v>
      </c>
      <c r="AG13" s="13">
        <f t="shared" si="15"/>
        <v>0.50600169149355256</v>
      </c>
      <c r="AH13" s="108">
        <v>91811.19</v>
      </c>
      <c r="AI13" s="1">
        <f t="shared" si="16"/>
        <v>55086.714</v>
      </c>
      <c r="AJ13" s="2">
        <v>0.6</v>
      </c>
      <c r="AK13" s="108">
        <v>52983.44</v>
      </c>
      <c r="AL13" s="13">
        <f t="shared" si="17"/>
        <v>0.57709131098289868</v>
      </c>
      <c r="AM13" s="108">
        <v>89915.92</v>
      </c>
      <c r="AN13" s="1">
        <f t="shared" si="18"/>
        <v>53949.551999999996</v>
      </c>
      <c r="AO13" s="2">
        <v>0.6</v>
      </c>
      <c r="AP13" s="108">
        <v>87012.63</v>
      </c>
      <c r="AQ13" s="13">
        <f t="shared" si="19"/>
        <v>0.9677110571743025</v>
      </c>
      <c r="AR13" s="160">
        <v>101277.43</v>
      </c>
      <c r="AS13" s="1">
        <f t="shared" si="20"/>
        <v>75958.072499999995</v>
      </c>
      <c r="AT13" s="2">
        <v>0.75</v>
      </c>
      <c r="AU13" s="108">
        <v>68400.92</v>
      </c>
      <c r="AV13" s="13">
        <f t="shared" si="21"/>
        <v>0.67538167190853882</v>
      </c>
      <c r="AW13" s="160">
        <v>95461.21</v>
      </c>
      <c r="AX13" s="1">
        <f t="shared" si="22"/>
        <v>71595.907500000001</v>
      </c>
      <c r="AY13" s="2">
        <v>0.75</v>
      </c>
      <c r="AZ13" s="108">
        <v>70441.16</v>
      </c>
      <c r="BA13" s="60">
        <f t="shared" si="23"/>
        <v>0.7379034898049166</v>
      </c>
      <c r="BB13" s="160">
        <v>85741.37</v>
      </c>
      <c r="BC13" s="1">
        <f t="shared" si="24"/>
        <v>60018.958999999995</v>
      </c>
      <c r="BD13" s="2">
        <v>0.7</v>
      </c>
      <c r="BE13" s="108">
        <v>59807.85</v>
      </c>
      <c r="BF13" s="17">
        <f t="shared" si="25"/>
        <v>0.69753783966829552</v>
      </c>
      <c r="BG13" s="160">
        <v>56414.14</v>
      </c>
      <c r="BH13" s="1">
        <f t="shared" si="26"/>
        <v>42310.604999999996</v>
      </c>
      <c r="BI13" s="2">
        <v>0.75</v>
      </c>
      <c r="BJ13" s="115"/>
      <c r="BK13" s="60">
        <f t="shared" si="27"/>
        <v>0</v>
      </c>
      <c r="BL13" s="160">
        <v>65547.62</v>
      </c>
      <c r="BM13" s="1">
        <f t="shared" si="28"/>
        <v>49160.714999999997</v>
      </c>
      <c r="BN13" s="2">
        <v>0.75</v>
      </c>
      <c r="BO13" s="115"/>
      <c r="BP13" s="60">
        <f t="shared" si="29"/>
        <v>0</v>
      </c>
      <c r="BQ13" s="160">
        <v>49801.06</v>
      </c>
      <c r="BR13" s="1">
        <f t="shared" si="30"/>
        <v>174303.71</v>
      </c>
      <c r="BS13" s="57">
        <v>3.5</v>
      </c>
      <c r="BT13" s="115"/>
      <c r="BU13" s="16">
        <f t="shared" si="31"/>
        <v>0</v>
      </c>
      <c r="BV13" s="160">
        <v>47427.42</v>
      </c>
      <c r="BW13" s="1">
        <f t="shared" si="32"/>
        <v>165995.97</v>
      </c>
      <c r="BX13" s="57">
        <v>3.5</v>
      </c>
      <c r="BY13" s="108"/>
      <c r="BZ13" s="14">
        <f t="shared" si="33"/>
        <v>0</v>
      </c>
      <c r="CA13" s="160"/>
      <c r="CB13" s="1">
        <f t="shared" si="34"/>
        <v>0</v>
      </c>
      <c r="CC13" s="57">
        <v>5</v>
      </c>
      <c r="CD13" s="115"/>
      <c r="CE13" s="16" t="e">
        <f t="shared" si="35"/>
        <v>#DIV/0!</v>
      </c>
      <c r="CF13" s="160"/>
      <c r="CG13" s="1">
        <f t="shared" si="36"/>
        <v>0</v>
      </c>
      <c r="CH13" s="57">
        <v>3</v>
      </c>
      <c r="CI13" s="115"/>
      <c r="CJ13" s="18" t="e">
        <f t="shared" si="37"/>
        <v>#DIV/0!</v>
      </c>
      <c r="CK13" s="160"/>
      <c r="CL13" s="1">
        <f t="shared" si="38"/>
        <v>0</v>
      </c>
      <c r="CM13" s="57">
        <v>6.5</v>
      </c>
      <c r="CN13" s="115"/>
      <c r="CO13" s="16" t="e">
        <f t="shared" si="39"/>
        <v>#DIV/0!</v>
      </c>
      <c r="CP13" s="160"/>
      <c r="CQ13" s="1">
        <f t="shared" si="40"/>
        <v>0</v>
      </c>
      <c r="CR13" s="57">
        <v>6.5</v>
      </c>
      <c r="CS13" s="95"/>
      <c r="CT13" s="16" t="e">
        <f t="shared" si="41"/>
        <v>#DIV/0!</v>
      </c>
      <c r="CU13" s="160"/>
      <c r="CV13" s="1">
        <f t="shared" si="42"/>
        <v>0</v>
      </c>
      <c r="CW13" s="57">
        <v>6.5</v>
      </c>
      <c r="CX13" s="132"/>
      <c r="CY13" s="130" t="e">
        <f t="shared" si="43"/>
        <v>#DIV/0!</v>
      </c>
      <c r="CZ13" s="160"/>
      <c r="DA13" s="1">
        <f t="shared" si="44"/>
        <v>0</v>
      </c>
      <c r="DB13" s="57">
        <v>6.5</v>
      </c>
      <c r="DC13" s="132"/>
      <c r="DD13" s="18" t="e">
        <f t="shared" si="45"/>
        <v>#DIV/0!</v>
      </c>
      <c r="DE13" s="357"/>
      <c r="DF13" s="1">
        <f t="shared" si="46"/>
        <v>0</v>
      </c>
      <c r="DG13" s="57">
        <v>4.5</v>
      </c>
      <c r="DH13" s="132"/>
      <c r="DI13" s="16" t="e">
        <f t="shared" si="47"/>
        <v>#DIV/0!</v>
      </c>
      <c r="DJ13" s="160">
        <v>33759.839999999997</v>
      </c>
      <c r="DK13" s="1">
        <f t="shared" si="48"/>
        <v>101279.51999999999</v>
      </c>
      <c r="DL13" s="57">
        <v>3</v>
      </c>
      <c r="DM13" s="88"/>
      <c r="DN13" s="16">
        <f t="shared" si="106"/>
        <v>0</v>
      </c>
      <c r="DO13" s="160">
        <v>56008.82</v>
      </c>
      <c r="DP13" s="1">
        <f t="shared" si="49"/>
        <v>140022.04999999999</v>
      </c>
      <c r="DQ13" s="57">
        <v>2.5</v>
      </c>
      <c r="DR13" s="88"/>
      <c r="DS13" s="16">
        <f t="shared" si="50"/>
        <v>0</v>
      </c>
      <c r="DT13" s="160">
        <v>60308.45</v>
      </c>
      <c r="DU13" s="1">
        <f t="shared" si="51"/>
        <v>150771.125</v>
      </c>
      <c r="DV13" s="57">
        <v>2.5</v>
      </c>
      <c r="DW13" s="88"/>
      <c r="DX13" s="16">
        <f t="shared" si="0"/>
        <v>0</v>
      </c>
      <c r="DY13" s="160">
        <v>78826.7</v>
      </c>
      <c r="DZ13" s="1">
        <f t="shared" si="52"/>
        <v>197066.75</v>
      </c>
      <c r="EA13" s="57">
        <v>2.5</v>
      </c>
      <c r="EB13" s="232"/>
      <c r="EC13" s="18">
        <f t="shared" si="53"/>
        <v>0</v>
      </c>
      <c r="ED13" s="160">
        <v>58210.12</v>
      </c>
      <c r="EE13" s="1">
        <f t="shared" si="54"/>
        <v>116420.24</v>
      </c>
      <c r="EF13" s="57">
        <v>2</v>
      </c>
      <c r="EG13" s="232"/>
      <c r="EH13" s="16">
        <f t="shared" si="55"/>
        <v>0</v>
      </c>
      <c r="EI13" s="160">
        <v>79580.479999999996</v>
      </c>
      <c r="EJ13" s="1">
        <f t="shared" si="56"/>
        <v>143244.864</v>
      </c>
      <c r="EK13" s="57">
        <v>1.8</v>
      </c>
      <c r="EL13" s="232"/>
      <c r="EM13" s="16">
        <f t="shared" si="57"/>
        <v>0</v>
      </c>
      <c r="EN13" s="160">
        <v>69781.88</v>
      </c>
      <c r="EO13" s="1">
        <f t="shared" si="58"/>
        <v>125607.38400000001</v>
      </c>
      <c r="EP13" s="57">
        <v>1.8</v>
      </c>
      <c r="EQ13" s="232"/>
      <c r="ER13" s="16">
        <f t="shared" si="59"/>
        <v>0</v>
      </c>
      <c r="ES13" s="160">
        <v>80197.72</v>
      </c>
      <c r="ET13" s="1">
        <f t="shared" si="60"/>
        <v>144355.89600000001</v>
      </c>
      <c r="EU13" s="57">
        <v>1.8</v>
      </c>
      <c r="EV13" s="232"/>
      <c r="EW13" s="18">
        <f t="shared" si="61"/>
        <v>0</v>
      </c>
      <c r="EX13" s="160">
        <v>68924.289999999994</v>
      </c>
      <c r="EY13" s="1">
        <f t="shared" si="62"/>
        <v>124063.72199999999</v>
      </c>
      <c r="EZ13" s="57">
        <v>1.8</v>
      </c>
      <c r="FA13" s="232"/>
      <c r="FB13" s="32">
        <f t="shared" si="1"/>
        <v>0</v>
      </c>
      <c r="FC13" s="160">
        <v>78475.73</v>
      </c>
      <c r="FD13" s="1">
        <f t="shared" si="63"/>
        <v>141256.31399999998</v>
      </c>
      <c r="FE13" s="57">
        <v>1.8</v>
      </c>
      <c r="FF13" s="232"/>
      <c r="FG13" s="14">
        <f t="shared" si="64"/>
        <v>0</v>
      </c>
      <c r="FH13" s="160">
        <v>69070.710000000006</v>
      </c>
      <c r="FI13" s="1">
        <f t="shared" si="65"/>
        <v>124327.27800000002</v>
      </c>
      <c r="FJ13" s="57">
        <v>1.8</v>
      </c>
      <c r="FK13" s="232"/>
      <c r="FL13" s="234">
        <f t="shared" si="66"/>
        <v>0</v>
      </c>
      <c r="FM13" s="160">
        <v>50384.29</v>
      </c>
      <c r="FN13" s="1">
        <f t="shared" si="67"/>
        <v>90691.722000000009</v>
      </c>
      <c r="FO13" s="57">
        <v>1.8</v>
      </c>
      <c r="FP13" s="232"/>
      <c r="FQ13" s="13">
        <f t="shared" si="68"/>
        <v>0</v>
      </c>
      <c r="FR13" s="160">
        <v>75594.87</v>
      </c>
      <c r="FS13" s="1">
        <f t="shared" si="69"/>
        <v>117927.9972</v>
      </c>
      <c r="FT13" s="57">
        <v>1.56</v>
      </c>
      <c r="FU13" s="88"/>
      <c r="FV13" s="31">
        <f t="shared" si="70"/>
        <v>0</v>
      </c>
      <c r="FW13" s="160">
        <v>94835.78</v>
      </c>
      <c r="FX13" s="1">
        <f t="shared" si="71"/>
        <v>147943.8168</v>
      </c>
      <c r="FY13" s="57">
        <v>1.56</v>
      </c>
      <c r="FZ13" s="88"/>
      <c r="GA13" s="14">
        <f t="shared" si="2"/>
        <v>0</v>
      </c>
      <c r="GB13" s="160">
        <v>86573.56</v>
      </c>
      <c r="GC13" s="1">
        <f t="shared" si="72"/>
        <v>135054.7536</v>
      </c>
      <c r="GD13" s="57">
        <v>1.56</v>
      </c>
      <c r="GE13" s="88"/>
      <c r="GF13" s="32">
        <f t="shared" si="73"/>
        <v>0</v>
      </c>
      <c r="GG13" s="160">
        <v>82942.48</v>
      </c>
      <c r="GH13" s="1">
        <f t="shared" si="74"/>
        <v>129390.26880000001</v>
      </c>
      <c r="GI13" s="57">
        <v>1.56</v>
      </c>
      <c r="GJ13" s="108"/>
      <c r="GK13" s="32">
        <f t="shared" si="75"/>
        <v>0</v>
      </c>
      <c r="GL13" s="160">
        <v>98865.8</v>
      </c>
      <c r="GM13" s="1">
        <f t="shared" si="76"/>
        <v>154230.64800000002</v>
      </c>
      <c r="GN13" s="57">
        <v>1.56</v>
      </c>
      <c r="GO13" s="108"/>
      <c r="GP13" s="13">
        <f t="shared" si="77"/>
        <v>0</v>
      </c>
      <c r="GQ13" s="160">
        <v>82335.429999999993</v>
      </c>
      <c r="GR13" s="1">
        <f t="shared" si="78"/>
        <v>128443.2708</v>
      </c>
      <c r="GS13" s="57">
        <v>1.56</v>
      </c>
      <c r="GT13" s="108"/>
      <c r="GU13" s="32">
        <f t="shared" si="79"/>
        <v>0</v>
      </c>
      <c r="GV13" s="160">
        <v>68472.02</v>
      </c>
      <c r="GW13" s="1">
        <f t="shared" si="80"/>
        <v>136944.04</v>
      </c>
      <c r="GX13" s="57">
        <v>2</v>
      </c>
      <c r="GY13" s="96"/>
      <c r="GZ13" s="32">
        <f t="shared" si="3"/>
        <v>0</v>
      </c>
      <c r="HA13" s="160">
        <v>52299.78</v>
      </c>
      <c r="HB13" s="1">
        <f t="shared" si="81"/>
        <v>156899.34</v>
      </c>
      <c r="HC13" s="57">
        <v>3</v>
      </c>
      <c r="HD13" s="96"/>
      <c r="HE13" s="32">
        <f t="shared" si="107"/>
        <v>0</v>
      </c>
      <c r="HF13" s="108">
        <v>9256.16</v>
      </c>
      <c r="HG13" s="1">
        <f t="shared" si="82"/>
        <v>46280.800000000003</v>
      </c>
      <c r="HH13" s="57">
        <v>5</v>
      </c>
      <c r="HI13" s="96"/>
      <c r="HJ13" s="13">
        <f t="shared" si="83"/>
        <v>0</v>
      </c>
      <c r="HK13" s="108">
        <v>6134.05</v>
      </c>
      <c r="HL13" s="1">
        <f t="shared" si="84"/>
        <v>33737.275000000001</v>
      </c>
      <c r="HM13" s="57">
        <v>5.5</v>
      </c>
      <c r="HN13" s="97"/>
      <c r="HO13" s="14">
        <f t="shared" si="85"/>
        <v>0</v>
      </c>
      <c r="HP13" s="108">
        <v>20037.09</v>
      </c>
      <c r="HQ13" s="1">
        <f t="shared" si="86"/>
        <v>100185.45</v>
      </c>
      <c r="HR13" s="57">
        <v>5</v>
      </c>
      <c r="HS13" s="81"/>
      <c r="HT13" s="14">
        <f t="shared" si="87"/>
        <v>0</v>
      </c>
      <c r="HU13" s="108">
        <v>67481.919999999998</v>
      </c>
      <c r="HV13" s="1">
        <f t="shared" si="88"/>
        <v>202445.76</v>
      </c>
      <c r="HW13" s="57">
        <v>3</v>
      </c>
      <c r="HX13" s="97"/>
      <c r="HY13" s="14">
        <f t="shared" si="89"/>
        <v>0</v>
      </c>
      <c r="HZ13" s="108">
        <v>139172.49</v>
      </c>
      <c r="IA13" s="1">
        <f t="shared" si="90"/>
        <v>417517.47</v>
      </c>
      <c r="IB13" s="57">
        <v>3</v>
      </c>
      <c r="IC13" s="97"/>
      <c r="ID13" s="14">
        <f t="shared" si="91"/>
        <v>0</v>
      </c>
      <c r="IE13" s="108">
        <v>204438.11</v>
      </c>
      <c r="IF13" s="1">
        <f t="shared" si="92"/>
        <v>306657.16499999998</v>
      </c>
      <c r="IG13" s="57">
        <v>1.5</v>
      </c>
      <c r="IH13" s="88"/>
      <c r="II13" s="32">
        <f t="shared" si="93"/>
        <v>0</v>
      </c>
      <c r="IJ13" s="108">
        <v>245503.13</v>
      </c>
      <c r="IK13" s="1">
        <f t="shared" si="94"/>
        <v>368254.69500000001</v>
      </c>
      <c r="IL13" s="57">
        <v>1.5</v>
      </c>
      <c r="IM13" s="88"/>
      <c r="IN13" s="32">
        <f t="shared" si="95"/>
        <v>0</v>
      </c>
      <c r="IO13" s="108">
        <v>296034.09999999998</v>
      </c>
      <c r="IP13" s="1">
        <f t="shared" si="96"/>
        <v>444051.14999999997</v>
      </c>
      <c r="IQ13" s="57">
        <v>1.5</v>
      </c>
      <c r="IR13" s="88"/>
      <c r="IS13" s="32">
        <f t="shared" si="97"/>
        <v>0</v>
      </c>
      <c r="IT13" s="108">
        <v>334743.11</v>
      </c>
      <c r="IU13" s="1">
        <f t="shared" si="98"/>
        <v>502114.66499999998</v>
      </c>
      <c r="IV13" s="57">
        <v>1.5</v>
      </c>
      <c r="IW13" s="88"/>
      <c r="IX13" s="32">
        <f t="shared" si="99"/>
        <v>0</v>
      </c>
      <c r="IY13" s="108">
        <v>86586.35</v>
      </c>
      <c r="IZ13" s="1">
        <f t="shared" si="100"/>
        <v>129879.52500000001</v>
      </c>
      <c r="JA13" s="57">
        <v>1.5</v>
      </c>
      <c r="JB13" s="88"/>
      <c r="JC13" s="14">
        <f t="shared" si="101"/>
        <v>0</v>
      </c>
      <c r="JD13" s="73">
        <f t="shared" si="102"/>
        <v>1114110.79</v>
      </c>
      <c r="JE13" s="73">
        <f t="shared" si="103"/>
        <v>752064.4800000001</v>
      </c>
      <c r="JF13" s="75">
        <f t="shared" si="104"/>
        <v>-362046.30999999994</v>
      </c>
      <c r="JG13" s="11">
        <f t="shared" si="105"/>
        <v>0.6750356308819162</v>
      </c>
    </row>
    <row r="14" spans="1:267">
      <c r="C14" s="71" t="str">
        <f>"A8"</f>
        <v>A8</v>
      </c>
      <c r="D14" s="164">
        <v>84597.06</v>
      </c>
      <c r="E14" s="1">
        <f t="shared" si="4"/>
        <v>50758.235999999997</v>
      </c>
      <c r="F14" s="2">
        <v>0.6</v>
      </c>
      <c r="G14" s="108">
        <v>56835.12</v>
      </c>
      <c r="H14" s="171">
        <f t="shared" si="5"/>
        <v>0.67183327647556557</v>
      </c>
      <c r="I14" s="169">
        <v>75304.03</v>
      </c>
      <c r="J14" s="1">
        <f t="shared" si="6"/>
        <v>45182.417999999998</v>
      </c>
      <c r="K14" s="2">
        <v>0.6</v>
      </c>
      <c r="L14" s="108">
        <v>56459.72</v>
      </c>
      <c r="M14" s="14">
        <f t="shared" si="7"/>
        <v>0.74975695191877512</v>
      </c>
      <c r="N14" s="164">
        <v>54902.9</v>
      </c>
      <c r="O14" s="1">
        <f t="shared" si="8"/>
        <v>43922.320000000007</v>
      </c>
      <c r="P14" s="2">
        <v>0.8</v>
      </c>
      <c r="Q14" s="108">
        <v>44981.94</v>
      </c>
      <c r="R14" s="13">
        <f t="shared" si="9"/>
        <v>0.81929989126257452</v>
      </c>
      <c r="S14" s="160">
        <v>69332.22</v>
      </c>
      <c r="T14" s="1">
        <f t="shared" si="10"/>
        <v>58932.387000000002</v>
      </c>
      <c r="U14" s="2">
        <v>0.85</v>
      </c>
      <c r="V14" s="108">
        <v>50849.5</v>
      </c>
      <c r="W14" s="13">
        <f t="shared" si="11"/>
        <v>0.73341802700101044</v>
      </c>
      <c r="X14" s="108">
        <v>85047.14</v>
      </c>
      <c r="Y14" s="1">
        <f t="shared" si="12"/>
        <v>59532.997999999992</v>
      </c>
      <c r="Z14" s="2">
        <v>0.7</v>
      </c>
      <c r="AA14" s="108">
        <v>57420.34</v>
      </c>
      <c r="AB14" s="13">
        <f t="shared" si="13"/>
        <v>0.67515897653936385</v>
      </c>
      <c r="AC14" s="108">
        <v>108767.88</v>
      </c>
      <c r="AD14" s="1">
        <f t="shared" si="14"/>
        <v>79400.5524</v>
      </c>
      <c r="AE14" s="2">
        <v>0.73</v>
      </c>
      <c r="AF14" s="108">
        <v>68123.649999999994</v>
      </c>
      <c r="AG14" s="13">
        <f t="shared" si="15"/>
        <v>0.62632139194034109</v>
      </c>
      <c r="AH14" s="108">
        <v>80559.58</v>
      </c>
      <c r="AI14" s="1">
        <f t="shared" si="16"/>
        <v>48335.748</v>
      </c>
      <c r="AJ14" s="2">
        <v>0.6</v>
      </c>
      <c r="AK14" s="108">
        <v>59891.37</v>
      </c>
      <c r="AL14" s="13">
        <f t="shared" si="17"/>
        <v>0.74344193452845708</v>
      </c>
      <c r="AM14" s="108">
        <v>80671.070000000007</v>
      </c>
      <c r="AN14" s="1">
        <f t="shared" si="18"/>
        <v>48402.642</v>
      </c>
      <c r="AO14" s="2">
        <v>0.6</v>
      </c>
      <c r="AP14" s="108">
        <v>63965.66</v>
      </c>
      <c r="AQ14" s="13">
        <f t="shared" si="19"/>
        <v>0.79291944435595063</v>
      </c>
      <c r="AR14" s="160">
        <v>74881.22</v>
      </c>
      <c r="AS14" s="1">
        <f t="shared" si="20"/>
        <v>56160.915000000001</v>
      </c>
      <c r="AT14" s="2">
        <v>0.75</v>
      </c>
      <c r="AU14" s="108">
        <v>69039.17</v>
      </c>
      <c r="AV14" s="13">
        <f t="shared" si="21"/>
        <v>0.9219824409912124</v>
      </c>
      <c r="AW14" s="160">
        <v>79910.070000000007</v>
      </c>
      <c r="AX14" s="1">
        <f t="shared" si="22"/>
        <v>59932.552500000005</v>
      </c>
      <c r="AY14" s="2">
        <v>0.75</v>
      </c>
      <c r="AZ14" s="108">
        <v>65856.399999999994</v>
      </c>
      <c r="BA14" s="60">
        <f t="shared" si="23"/>
        <v>0.82413142674008411</v>
      </c>
      <c r="BB14" s="160">
        <v>64815.57</v>
      </c>
      <c r="BC14" s="1">
        <f t="shared" si="24"/>
        <v>45370.898999999998</v>
      </c>
      <c r="BD14" s="2">
        <v>0.7</v>
      </c>
      <c r="BE14" s="108">
        <v>70242.69</v>
      </c>
      <c r="BF14" s="17">
        <f t="shared" si="25"/>
        <v>1.0837317329771228</v>
      </c>
      <c r="BG14" s="160">
        <v>10506.93</v>
      </c>
      <c r="BH14" s="1">
        <f t="shared" si="26"/>
        <v>7880.1975000000002</v>
      </c>
      <c r="BI14" s="2">
        <v>0.75</v>
      </c>
      <c r="BJ14" s="115"/>
      <c r="BK14" s="60">
        <f t="shared" si="27"/>
        <v>0</v>
      </c>
      <c r="BL14" s="160"/>
      <c r="BM14" s="1">
        <f t="shared" si="28"/>
        <v>0</v>
      </c>
      <c r="BN14" s="2">
        <v>0.75</v>
      </c>
      <c r="BO14" s="115"/>
      <c r="BP14" s="60" t="e">
        <f t="shared" si="29"/>
        <v>#DIV/0!</v>
      </c>
      <c r="BQ14" s="160"/>
      <c r="BR14" s="1">
        <f t="shared" si="30"/>
        <v>0</v>
      </c>
      <c r="BS14" s="57">
        <v>3.5</v>
      </c>
      <c r="BT14" s="115"/>
      <c r="BU14" s="16" t="e">
        <f t="shared" si="31"/>
        <v>#DIV/0!</v>
      </c>
      <c r="BV14" s="160"/>
      <c r="BW14" s="1">
        <f t="shared" si="32"/>
        <v>0</v>
      </c>
      <c r="BX14" s="57">
        <v>3.5</v>
      </c>
      <c r="BZ14" s="14" t="e">
        <f t="shared" si="33"/>
        <v>#DIV/0!</v>
      </c>
      <c r="CA14" s="160"/>
      <c r="CB14" s="1">
        <f t="shared" si="34"/>
        <v>0</v>
      </c>
      <c r="CC14" s="57">
        <v>5</v>
      </c>
      <c r="CD14" s="115"/>
      <c r="CE14" s="16" t="e">
        <f t="shared" si="35"/>
        <v>#DIV/0!</v>
      </c>
      <c r="CF14" s="160"/>
      <c r="CG14" s="1">
        <f t="shared" si="36"/>
        <v>0</v>
      </c>
      <c r="CH14" s="57">
        <v>3</v>
      </c>
      <c r="CI14" s="115"/>
      <c r="CJ14" s="18" t="e">
        <f t="shared" si="37"/>
        <v>#DIV/0!</v>
      </c>
      <c r="CK14" s="160"/>
      <c r="CL14" s="1">
        <f t="shared" si="38"/>
        <v>0</v>
      </c>
      <c r="CM14" s="57">
        <v>6.5</v>
      </c>
      <c r="CN14" s="115"/>
      <c r="CO14" s="16" t="e">
        <f t="shared" si="39"/>
        <v>#DIV/0!</v>
      </c>
      <c r="CP14" s="160"/>
      <c r="CQ14" s="1">
        <f t="shared" si="40"/>
        <v>0</v>
      </c>
      <c r="CR14" s="57">
        <v>6.5</v>
      </c>
      <c r="CS14" s="95"/>
      <c r="CT14" s="16" t="e">
        <f t="shared" si="41"/>
        <v>#DIV/0!</v>
      </c>
      <c r="CU14" s="160"/>
      <c r="CV14" s="1">
        <f t="shared" si="42"/>
        <v>0</v>
      </c>
      <c r="CW14" s="57">
        <v>6.5</v>
      </c>
      <c r="CX14" s="132"/>
      <c r="CY14" s="130" t="e">
        <f t="shared" si="43"/>
        <v>#DIV/0!</v>
      </c>
      <c r="CZ14" s="160"/>
      <c r="DA14" s="1">
        <f t="shared" si="44"/>
        <v>0</v>
      </c>
      <c r="DB14" s="57">
        <v>6.5</v>
      </c>
      <c r="DC14" s="132"/>
      <c r="DD14" s="18" t="e">
        <f t="shared" si="45"/>
        <v>#DIV/0!</v>
      </c>
      <c r="DE14" s="357"/>
      <c r="DF14" s="1">
        <f t="shared" si="46"/>
        <v>0</v>
      </c>
      <c r="DG14" s="57">
        <v>4.5</v>
      </c>
      <c r="DH14" s="132"/>
      <c r="DI14" s="16" t="e">
        <f t="shared" si="47"/>
        <v>#DIV/0!</v>
      </c>
      <c r="DJ14" s="357"/>
      <c r="DK14" s="1">
        <f t="shared" si="48"/>
        <v>0</v>
      </c>
      <c r="DL14" s="57">
        <v>3</v>
      </c>
      <c r="DM14" s="233"/>
      <c r="DN14" s="16" t="e">
        <f t="shared" si="106"/>
        <v>#DIV/0!</v>
      </c>
      <c r="DO14" s="357"/>
      <c r="DP14" s="1">
        <f t="shared" si="49"/>
        <v>0</v>
      </c>
      <c r="DQ14" s="57">
        <v>2.5</v>
      </c>
      <c r="DR14" s="233"/>
      <c r="DS14" s="16" t="e">
        <f t="shared" si="50"/>
        <v>#DIV/0!</v>
      </c>
      <c r="DT14" s="357"/>
      <c r="DU14" s="1">
        <f t="shared" si="51"/>
        <v>0</v>
      </c>
      <c r="DV14" s="57">
        <v>2.5</v>
      </c>
      <c r="DW14" s="233"/>
      <c r="DX14" s="16" t="e">
        <f t="shared" si="0"/>
        <v>#DIV/0!</v>
      </c>
      <c r="DY14" s="357"/>
      <c r="DZ14" s="1">
        <f t="shared" si="52"/>
        <v>0</v>
      </c>
      <c r="EA14" s="57">
        <v>2.5</v>
      </c>
      <c r="EB14" s="233"/>
      <c r="EC14" s="18" t="e">
        <f t="shared" si="53"/>
        <v>#DIV/0!</v>
      </c>
      <c r="ED14" s="357"/>
      <c r="EE14" s="1">
        <f t="shared" si="54"/>
        <v>0</v>
      </c>
      <c r="EF14" s="57">
        <v>2</v>
      </c>
      <c r="EG14" s="233"/>
      <c r="EH14" s="16" t="e">
        <f t="shared" si="55"/>
        <v>#DIV/0!</v>
      </c>
      <c r="EI14" s="357"/>
      <c r="EJ14" s="1">
        <f t="shared" si="56"/>
        <v>0</v>
      </c>
      <c r="EK14" s="57">
        <v>1.8</v>
      </c>
      <c r="EL14" s="233"/>
      <c r="EM14" s="16" t="e">
        <f t="shared" si="57"/>
        <v>#DIV/0!</v>
      </c>
      <c r="EN14" s="357"/>
      <c r="EO14" s="1">
        <f t="shared" si="58"/>
        <v>0</v>
      </c>
      <c r="EP14" s="57">
        <v>1.8</v>
      </c>
      <c r="EQ14" s="233"/>
      <c r="ER14" s="16" t="e">
        <f t="shared" si="59"/>
        <v>#DIV/0!</v>
      </c>
      <c r="ES14" s="357"/>
      <c r="ET14" s="1">
        <f t="shared" si="60"/>
        <v>0</v>
      </c>
      <c r="EU14" s="57">
        <v>1.8</v>
      </c>
      <c r="EV14" s="233"/>
      <c r="EW14" s="18" t="e">
        <f t="shared" si="61"/>
        <v>#DIV/0!</v>
      </c>
      <c r="EX14" s="357"/>
      <c r="EY14" s="1">
        <f t="shared" si="62"/>
        <v>0</v>
      </c>
      <c r="EZ14" s="57">
        <v>1.8</v>
      </c>
      <c r="FA14" s="233"/>
      <c r="FB14" s="32" t="e">
        <f t="shared" si="1"/>
        <v>#DIV/0!</v>
      </c>
      <c r="FC14" s="160">
        <v>8847.4599999999991</v>
      </c>
      <c r="FD14" s="1">
        <f t="shared" si="63"/>
        <v>15925.427999999998</v>
      </c>
      <c r="FE14" s="57">
        <v>1.8</v>
      </c>
      <c r="FF14" s="232"/>
      <c r="FG14" s="14">
        <f t="shared" si="64"/>
        <v>0</v>
      </c>
      <c r="FH14" s="160">
        <v>20940.5</v>
      </c>
      <c r="FI14" s="1">
        <f t="shared" si="65"/>
        <v>37692.9</v>
      </c>
      <c r="FJ14" s="57">
        <v>1.8</v>
      </c>
      <c r="FK14" s="232"/>
      <c r="FL14" s="234">
        <f t="shared" si="66"/>
        <v>0</v>
      </c>
      <c r="FM14" s="160">
        <v>16969.11</v>
      </c>
      <c r="FN14" s="1">
        <f t="shared" si="67"/>
        <v>30544.398000000001</v>
      </c>
      <c r="FO14" s="57">
        <v>1.8</v>
      </c>
      <c r="FP14" s="232"/>
      <c r="FQ14" s="13">
        <f t="shared" si="68"/>
        <v>0</v>
      </c>
      <c r="FR14" s="160">
        <v>21493.68</v>
      </c>
      <c r="FS14" s="1">
        <f t="shared" si="69"/>
        <v>33530.140800000001</v>
      </c>
      <c r="FT14" s="57">
        <v>1.56</v>
      </c>
      <c r="FU14" s="88"/>
      <c r="FV14" s="31">
        <f t="shared" si="70"/>
        <v>0</v>
      </c>
      <c r="FW14" s="160">
        <v>20707.53</v>
      </c>
      <c r="FX14" s="1">
        <f t="shared" si="71"/>
        <v>32303.746800000001</v>
      </c>
      <c r="FY14" s="57">
        <v>1.56</v>
      </c>
      <c r="FZ14" s="88"/>
      <c r="GA14" s="14">
        <f t="shared" si="2"/>
        <v>0</v>
      </c>
      <c r="GB14" s="160">
        <v>23176.97</v>
      </c>
      <c r="GC14" s="1">
        <f t="shared" si="72"/>
        <v>36156.073200000006</v>
      </c>
      <c r="GD14" s="57">
        <v>1.56</v>
      </c>
      <c r="GE14" s="88"/>
      <c r="GF14" s="32">
        <f t="shared" si="73"/>
        <v>0</v>
      </c>
      <c r="GG14" s="160">
        <v>22078.71</v>
      </c>
      <c r="GH14" s="1">
        <f t="shared" si="74"/>
        <v>34442.787600000003</v>
      </c>
      <c r="GI14" s="57">
        <v>1.56</v>
      </c>
      <c r="GJ14" s="108"/>
      <c r="GK14" s="32">
        <f t="shared" si="75"/>
        <v>0</v>
      </c>
      <c r="GL14" s="160">
        <v>37898.97</v>
      </c>
      <c r="GM14" s="1">
        <f t="shared" si="76"/>
        <v>59122.393200000006</v>
      </c>
      <c r="GN14" s="57">
        <v>1.56</v>
      </c>
      <c r="GO14" s="108"/>
      <c r="GP14" s="13">
        <f t="shared" si="77"/>
        <v>0</v>
      </c>
      <c r="GQ14" s="160">
        <v>40985.68</v>
      </c>
      <c r="GR14" s="1">
        <f t="shared" si="78"/>
        <v>63937.660800000005</v>
      </c>
      <c r="GS14" s="57">
        <v>1.56</v>
      </c>
      <c r="GT14" s="108"/>
      <c r="GU14" s="32">
        <f t="shared" si="79"/>
        <v>0</v>
      </c>
      <c r="GV14" s="160">
        <v>37651.39</v>
      </c>
      <c r="GW14" s="1">
        <f t="shared" si="80"/>
        <v>75302.78</v>
      </c>
      <c r="GX14" s="57">
        <v>2</v>
      </c>
      <c r="GY14" s="96"/>
      <c r="GZ14" s="32">
        <f t="shared" si="3"/>
        <v>0</v>
      </c>
      <c r="HA14" s="160">
        <v>13088.15</v>
      </c>
      <c r="HB14" s="1">
        <f t="shared" si="81"/>
        <v>39264.449999999997</v>
      </c>
      <c r="HC14" s="57">
        <v>3</v>
      </c>
      <c r="HD14" s="96"/>
      <c r="HE14" s="32">
        <f t="shared" si="107"/>
        <v>0</v>
      </c>
      <c r="HG14" s="1">
        <f t="shared" si="82"/>
        <v>0</v>
      </c>
      <c r="HH14" s="57">
        <v>5</v>
      </c>
      <c r="HI14" s="96"/>
      <c r="HJ14" s="13" t="e">
        <f t="shared" si="83"/>
        <v>#DIV/0!</v>
      </c>
      <c r="HL14" s="1">
        <f t="shared" si="84"/>
        <v>0</v>
      </c>
      <c r="HM14" s="57">
        <v>5.5</v>
      </c>
      <c r="HN14" s="97"/>
      <c r="HO14" s="14" t="e">
        <f t="shared" si="85"/>
        <v>#DIV/0!</v>
      </c>
      <c r="HQ14" s="1">
        <f t="shared" si="86"/>
        <v>0</v>
      </c>
      <c r="HR14" s="57">
        <v>5</v>
      </c>
      <c r="HS14" s="81"/>
      <c r="HT14" s="14" t="e">
        <f t="shared" si="87"/>
        <v>#DIV/0!</v>
      </c>
      <c r="HV14" s="1">
        <f t="shared" si="88"/>
        <v>0</v>
      </c>
      <c r="HW14" s="57">
        <v>3</v>
      </c>
      <c r="HX14" s="97"/>
      <c r="HY14" s="14" t="e">
        <f t="shared" si="89"/>
        <v>#DIV/0!</v>
      </c>
      <c r="HZ14" s="108">
        <v>30851.15</v>
      </c>
      <c r="IA14" s="1">
        <f t="shared" si="90"/>
        <v>92553.450000000012</v>
      </c>
      <c r="IB14" s="57">
        <v>3</v>
      </c>
      <c r="IC14" s="97"/>
      <c r="ID14" s="14">
        <f t="shared" si="91"/>
        <v>0</v>
      </c>
      <c r="IE14" s="108">
        <v>90005</v>
      </c>
      <c r="IF14" s="1">
        <f t="shared" si="92"/>
        <v>135007.5</v>
      </c>
      <c r="IG14" s="57">
        <v>1.5</v>
      </c>
      <c r="IH14" s="88"/>
      <c r="II14" s="32">
        <f t="shared" si="93"/>
        <v>0</v>
      </c>
      <c r="IJ14" s="108">
        <v>164474.96</v>
      </c>
      <c r="IK14" s="1">
        <f t="shared" si="94"/>
        <v>246712.44</v>
      </c>
      <c r="IL14" s="57">
        <v>1.5</v>
      </c>
      <c r="IM14" s="88"/>
      <c r="IN14" s="32">
        <f t="shared" si="95"/>
        <v>0</v>
      </c>
      <c r="IO14" s="108">
        <v>186635.38</v>
      </c>
      <c r="IP14" s="1">
        <f t="shared" si="96"/>
        <v>279953.07</v>
      </c>
      <c r="IQ14" s="57">
        <v>1.5</v>
      </c>
      <c r="IR14" s="88"/>
      <c r="IS14" s="32">
        <f t="shared" si="97"/>
        <v>0</v>
      </c>
      <c r="IT14" s="108">
        <v>240921.44</v>
      </c>
      <c r="IU14" s="1">
        <f t="shared" si="98"/>
        <v>361382.16000000003</v>
      </c>
      <c r="IV14" s="57">
        <v>1.5</v>
      </c>
      <c r="IW14" s="88"/>
      <c r="IX14" s="32">
        <f t="shared" si="99"/>
        <v>0</v>
      </c>
      <c r="IY14" s="108">
        <v>54162.62</v>
      </c>
      <c r="IZ14" s="1">
        <f t="shared" si="100"/>
        <v>81243.930000000008</v>
      </c>
      <c r="JA14" s="57">
        <v>1.5</v>
      </c>
      <c r="JB14" s="88"/>
      <c r="JC14" s="14">
        <f t="shared" si="101"/>
        <v>0</v>
      </c>
      <c r="JD14" s="73">
        <f t="shared" si="102"/>
        <v>858788.73999999987</v>
      </c>
      <c r="JE14" s="73">
        <f t="shared" si="103"/>
        <v>663665.56000000006</v>
      </c>
      <c r="JF14" s="75">
        <f t="shared" si="104"/>
        <v>-195123.17999999982</v>
      </c>
      <c r="JG14" s="11">
        <f t="shared" si="105"/>
        <v>0.77279257294407488</v>
      </c>
    </row>
    <row r="15" spans="1:267">
      <c r="C15" s="71" t="str">
        <f>"A9"</f>
        <v>A9</v>
      </c>
      <c r="D15" s="164">
        <v>71795.360000000001</v>
      </c>
      <c r="E15" s="1">
        <f t="shared" si="4"/>
        <v>43077.216</v>
      </c>
      <c r="F15" s="2">
        <v>0.6</v>
      </c>
      <c r="G15" s="108">
        <v>51721.08</v>
      </c>
      <c r="H15" s="171">
        <f t="shared" si="5"/>
        <v>0.72039585845101972</v>
      </c>
      <c r="I15" s="169">
        <v>65743.27</v>
      </c>
      <c r="J15" s="1">
        <f t="shared" si="6"/>
        <v>46020.288999999997</v>
      </c>
      <c r="K15" s="2">
        <v>0.7</v>
      </c>
      <c r="L15" s="108">
        <v>50082.720000000001</v>
      </c>
      <c r="M15" s="14">
        <f t="shared" si="7"/>
        <v>0.76179234771863336</v>
      </c>
      <c r="N15" s="164">
        <v>49445.26</v>
      </c>
      <c r="O15" s="1">
        <f t="shared" si="8"/>
        <v>39556.208000000006</v>
      </c>
      <c r="P15" s="2">
        <v>0.8</v>
      </c>
      <c r="Q15" s="108">
        <v>38425.56</v>
      </c>
      <c r="R15" s="13">
        <f t="shared" si="9"/>
        <v>0.77713333896919534</v>
      </c>
      <c r="S15" s="160">
        <v>62953.94</v>
      </c>
      <c r="T15" s="1">
        <f t="shared" si="10"/>
        <v>50363.152000000002</v>
      </c>
      <c r="U15" s="2">
        <v>0.8</v>
      </c>
      <c r="V15" s="108">
        <v>44055.360000000001</v>
      </c>
      <c r="W15" s="13">
        <f t="shared" si="11"/>
        <v>0.69980306236591383</v>
      </c>
      <c r="X15" s="108">
        <v>51540.28</v>
      </c>
      <c r="Y15" s="1">
        <f t="shared" si="12"/>
        <v>41232.224000000002</v>
      </c>
      <c r="Z15" s="2">
        <v>0.8</v>
      </c>
      <c r="AA15" s="108">
        <v>54047.56</v>
      </c>
      <c r="AB15" s="13">
        <f t="shared" si="13"/>
        <v>1.0486469999774932</v>
      </c>
      <c r="AC15" s="108">
        <v>84499.839999999997</v>
      </c>
      <c r="AD15" s="1">
        <f t="shared" si="14"/>
        <v>92949.824000000008</v>
      </c>
      <c r="AE15" s="2">
        <v>1.1000000000000001</v>
      </c>
      <c r="AF15" s="108">
        <v>72476.800000000003</v>
      </c>
      <c r="AG15" s="13">
        <f t="shared" si="15"/>
        <v>0.85771523354363755</v>
      </c>
      <c r="AH15" s="108">
        <v>52490.080000000002</v>
      </c>
      <c r="AI15" s="1">
        <f t="shared" si="16"/>
        <v>31494.047999999999</v>
      </c>
      <c r="AJ15" s="2">
        <v>0.6</v>
      </c>
      <c r="AK15" s="108">
        <v>48314.3</v>
      </c>
      <c r="AL15" s="13">
        <f t="shared" si="17"/>
        <v>0.920446301472583</v>
      </c>
      <c r="AM15" s="108">
        <v>62411.44</v>
      </c>
      <c r="AN15" s="1">
        <f t="shared" si="18"/>
        <v>37446.864000000001</v>
      </c>
      <c r="AO15" s="2">
        <v>0.6</v>
      </c>
      <c r="AP15" s="108">
        <v>51152.37</v>
      </c>
      <c r="AQ15" s="13">
        <f t="shared" si="19"/>
        <v>0.81959925936655209</v>
      </c>
      <c r="AR15" s="160">
        <v>61916.5</v>
      </c>
      <c r="AS15" s="1">
        <f t="shared" si="20"/>
        <v>46437.375</v>
      </c>
      <c r="AT15" s="2">
        <v>0.75</v>
      </c>
      <c r="AU15" s="108">
        <v>43320.61</v>
      </c>
      <c r="AV15" s="13">
        <f t="shared" si="21"/>
        <v>0.69966180258897059</v>
      </c>
      <c r="AW15" s="160">
        <v>53857.64</v>
      </c>
      <c r="AX15" s="1">
        <f t="shared" si="22"/>
        <v>40393.229999999996</v>
      </c>
      <c r="AY15" s="2">
        <v>0.75</v>
      </c>
      <c r="AZ15" s="108">
        <v>54639.02</v>
      </c>
      <c r="BA15" s="60">
        <f t="shared" si="23"/>
        <v>1.0145082480405752</v>
      </c>
      <c r="BB15" s="160">
        <v>54059.8</v>
      </c>
      <c r="BC15" s="1">
        <f t="shared" si="24"/>
        <v>37841.86</v>
      </c>
      <c r="BD15" s="2">
        <v>0.7</v>
      </c>
      <c r="BE15" s="108">
        <v>58366.39</v>
      </c>
      <c r="BF15" s="17">
        <f t="shared" si="25"/>
        <v>1.0796634467756077</v>
      </c>
      <c r="BG15" s="160">
        <v>40777.5</v>
      </c>
      <c r="BH15" s="1">
        <f t="shared" si="26"/>
        <v>30583.125</v>
      </c>
      <c r="BI15" s="2">
        <v>0.75</v>
      </c>
      <c r="BJ15" s="115"/>
      <c r="BK15" s="60">
        <f t="shared" si="27"/>
        <v>0</v>
      </c>
      <c r="BL15" s="160">
        <v>47979.61</v>
      </c>
      <c r="BM15" s="1">
        <f t="shared" si="28"/>
        <v>35984.707500000004</v>
      </c>
      <c r="BN15" s="2">
        <v>0.75</v>
      </c>
      <c r="BO15" s="115"/>
      <c r="BP15" s="60">
        <f t="shared" si="29"/>
        <v>0</v>
      </c>
      <c r="BQ15" s="160">
        <v>34234.910000000003</v>
      </c>
      <c r="BR15" s="1">
        <f t="shared" si="30"/>
        <v>119822.18500000001</v>
      </c>
      <c r="BS15" s="57">
        <v>3.5</v>
      </c>
      <c r="BT15" s="115"/>
      <c r="BU15" s="16">
        <f t="shared" si="31"/>
        <v>0</v>
      </c>
      <c r="BV15" s="160">
        <v>37868.29</v>
      </c>
      <c r="BW15" s="1">
        <f t="shared" si="32"/>
        <v>132539.01500000001</v>
      </c>
      <c r="BX15" s="57">
        <v>3.5</v>
      </c>
      <c r="BY15" s="108"/>
      <c r="BZ15" s="14">
        <f t="shared" si="33"/>
        <v>0</v>
      </c>
      <c r="CA15" s="160">
        <v>36353.08</v>
      </c>
      <c r="CB15" s="1">
        <f t="shared" si="34"/>
        <v>181765.40000000002</v>
      </c>
      <c r="CC15" s="57">
        <v>5</v>
      </c>
      <c r="CD15" s="115"/>
      <c r="CE15" s="16">
        <f t="shared" si="35"/>
        <v>0</v>
      </c>
      <c r="CF15" s="160">
        <v>81895.17</v>
      </c>
      <c r="CG15" s="1">
        <f t="shared" si="36"/>
        <v>245685.51</v>
      </c>
      <c r="CH15" s="57">
        <v>3</v>
      </c>
      <c r="CI15" s="115"/>
      <c r="CJ15" s="18">
        <f t="shared" si="37"/>
        <v>0</v>
      </c>
      <c r="CK15" s="160">
        <v>6910.68</v>
      </c>
      <c r="CL15" s="1">
        <f t="shared" si="38"/>
        <v>44919.42</v>
      </c>
      <c r="CM15" s="57">
        <v>6.5</v>
      </c>
      <c r="CN15" s="115"/>
      <c r="CO15" s="16">
        <f t="shared" si="39"/>
        <v>0</v>
      </c>
      <c r="CP15" s="160">
        <v>52373.23</v>
      </c>
      <c r="CQ15" s="1">
        <f t="shared" si="40"/>
        <v>340425.995</v>
      </c>
      <c r="CR15" s="57">
        <v>6.5</v>
      </c>
      <c r="CS15" s="116"/>
      <c r="CT15" s="16">
        <f t="shared" si="41"/>
        <v>0</v>
      </c>
      <c r="CU15" s="160">
        <v>50086.66</v>
      </c>
      <c r="CV15" s="1">
        <f t="shared" si="42"/>
        <v>325563.29000000004</v>
      </c>
      <c r="CW15" s="57">
        <v>6.5</v>
      </c>
      <c r="CX15" s="116"/>
      <c r="CY15" s="130">
        <f t="shared" si="43"/>
        <v>0</v>
      </c>
      <c r="CZ15" s="160">
        <v>44260.99</v>
      </c>
      <c r="DA15" s="1">
        <f t="shared" si="44"/>
        <v>287696.435</v>
      </c>
      <c r="DB15" s="57">
        <v>6.5</v>
      </c>
      <c r="DC15" s="116"/>
      <c r="DD15" s="18">
        <f t="shared" si="45"/>
        <v>0</v>
      </c>
      <c r="DE15" s="160">
        <v>45718.95</v>
      </c>
      <c r="DF15" s="1">
        <f t="shared" si="46"/>
        <v>205735.27499999999</v>
      </c>
      <c r="DG15" s="57">
        <v>4.5</v>
      </c>
      <c r="DH15" s="116"/>
      <c r="DI15" s="16">
        <f t="shared" si="47"/>
        <v>0</v>
      </c>
      <c r="DJ15" s="160">
        <v>39211.760000000002</v>
      </c>
      <c r="DK15" s="1">
        <f t="shared" si="48"/>
        <v>117635.28</v>
      </c>
      <c r="DL15" s="57">
        <v>3</v>
      </c>
      <c r="DM15" s="88"/>
      <c r="DN15" s="16">
        <f t="shared" si="106"/>
        <v>0</v>
      </c>
      <c r="DO15" s="160">
        <v>49581.45</v>
      </c>
      <c r="DP15" s="1">
        <f t="shared" si="49"/>
        <v>123953.625</v>
      </c>
      <c r="DQ15" s="57">
        <v>2.5</v>
      </c>
      <c r="DR15" s="88"/>
      <c r="DS15" s="16">
        <f t="shared" si="50"/>
        <v>0</v>
      </c>
      <c r="DT15" s="160">
        <v>47478.66</v>
      </c>
      <c r="DU15" s="1">
        <f t="shared" si="51"/>
        <v>118696.65000000001</v>
      </c>
      <c r="DV15" s="57">
        <v>2.5</v>
      </c>
      <c r="DW15" s="88"/>
      <c r="DX15" s="16">
        <f t="shared" si="0"/>
        <v>0</v>
      </c>
      <c r="DY15" s="160">
        <v>51608.17</v>
      </c>
      <c r="DZ15" s="1">
        <f t="shared" si="52"/>
        <v>129020.42499999999</v>
      </c>
      <c r="EA15" s="57">
        <v>2.5</v>
      </c>
      <c r="EB15" s="232"/>
      <c r="EC15" s="18">
        <f t="shared" si="53"/>
        <v>0</v>
      </c>
      <c r="ED15" s="160">
        <v>86536.66</v>
      </c>
      <c r="EE15" s="1">
        <f t="shared" si="54"/>
        <v>173073.32</v>
      </c>
      <c r="EF15" s="57">
        <v>2</v>
      </c>
      <c r="EG15" s="232"/>
      <c r="EH15" s="16">
        <f t="shared" si="55"/>
        <v>0</v>
      </c>
      <c r="EI15" s="160">
        <v>54547.76</v>
      </c>
      <c r="EJ15" s="1">
        <f t="shared" si="56"/>
        <v>98185.968000000008</v>
      </c>
      <c r="EK15" s="57">
        <v>1.8</v>
      </c>
      <c r="EL15" s="232"/>
      <c r="EM15" s="16">
        <f t="shared" si="57"/>
        <v>0</v>
      </c>
      <c r="EN15" s="160">
        <v>69166.66</v>
      </c>
      <c r="EO15" s="1">
        <f t="shared" si="58"/>
        <v>124499.98800000001</v>
      </c>
      <c r="EP15" s="57">
        <v>1.8</v>
      </c>
      <c r="EQ15" s="232"/>
      <c r="ER15" s="16">
        <f t="shared" si="59"/>
        <v>0</v>
      </c>
      <c r="ES15" s="160">
        <v>54269.97</v>
      </c>
      <c r="ET15" s="1">
        <f t="shared" si="60"/>
        <v>97685.946000000011</v>
      </c>
      <c r="EU15" s="57">
        <v>1.8</v>
      </c>
      <c r="EV15" s="232"/>
      <c r="EW15" s="18">
        <f t="shared" si="61"/>
        <v>0</v>
      </c>
      <c r="EX15" s="160">
        <v>47594.31</v>
      </c>
      <c r="EY15" s="1">
        <f t="shared" si="62"/>
        <v>85669.758000000002</v>
      </c>
      <c r="EZ15" s="57">
        <v>1.8</v>
      </c>
      <c r="FA15" s="232"/>
      <c r="FB15" s="32">
        <f t="shared" si="1"/>
        <v>0</v>
      </c>
      <c r="FC15" s="160">
        <v>63442.32</v>
      </c>
      <c r="FD15" s="1">
        <f t="shared" si="63"/>
        <v>114196.17600000001</v>
      </c>
      <c r="FE15" s="57">
        <v>1.8</v>
      </c>
      <c r="FF15" s="232"/>
      <c r="FG15" s="14">
        <f t="shared" si="64"/>
        <v>0</v>
      </c>
      <c r="FH15" s="160">
        <v>43626.05</v>
      </c>
      <c r="FI15" s="1">
        <f t="shared" si="65"/>
        <v>78526.890000000014</v>
      </c>
      <c r="FJ15" s="57">
        <v>1.8</v>
      </c>
      <c r="FK15" s="232"/>
      <c r="FL15" s="234">
        <f t="shared" si="66"/>
        <v>0</v>
      </c>
      <c r="FM15" s="160">
        <v>61100.69</v>
      </c>
      <c r="FN15" s="1">
        <f t="shared" si="67"/>
        <v>109981.24200000001</v>
      </c>
      <c r="FO15" s="57">
        <v>1.8</v>
      </c>
      <c r="FP15" s="232"/>
      <c r="FQ15" s="13">
        <f t="shared" si="68"/>
        <v>0</v>
      </c>
      <c r="FR15" s="160">
        <v>49913.38</v>
      </c>
      <c r="FS15" s="1">
        <f t="shared" si="69"/>
        <v>77864.872799999997</v>
      </c>
      <c r="FT15" s="57">
        <v>1.56</v>
      </c>
      <c r="FU15" s="88"/>
      <c r="FV15" s="31">
        <f t="shared" si="70"/>
        <v>0</v>
      </c>
      <c r="FW15" s="160">
        <v>50963.83</v>
      </c>
      <c r="FX15" s="1">
        <f t="shared" si="71"/>
        <v>79503.574800000002</v>
      </c>
      <c r="FY15" s="57">
        <v>1.56</v>
      </c>
      <c r="FZ15" s="88"/>
      <c r="GA15" s="14">
        <f t="shared" si="2"/>
        <v>0</v>
      </c>
      <c r="GB15" s="160">
        <v>51332.77</v>
      </c>
      <c r="GC15" s="1">
        <f t="shared" si="72"/>
        <v>80079.121199999994</v>
      </c>
      <c r="GD15" s="57">
        <v>1.56</v>
      </c>
      <c r="GE15" s="88"/>
      <c r="GF15" s="32">
        <f t="shared" si="73"/>
        <v>0</v>
      </c>
      <c r="GG15" s="160">
        <v>40965.14</v>
      </c>
      <c r="GH15" s="1">
        <f t="shared" si="74"/>
        <v>63905.618399999999</v>
      </c>
      <c r="GI15" s="57">
        <v>1.56</v>
      </c>
      <c r="GJ15" s="108"/>
      <c r="GK15" s="32">
        <f t="shared" si="75"/>
        <v>0</v>
      </c>
      <c r="GL15" s="160">
        <v>53690.66</v>
      </c>
      <c r="GM15" s="1">
        <f t="shared" si="76"/>
        <v>83757.429600000003</v>
      </c>
      <c r="GN15" s="57">
        <v>1.56</v>
      </c>
      <c r="GO15" s="108"/>
      <c r="GP15" s="13">
        <f t="shared" si="77"/>
        <v>0</v>
      </c>
      <c r="GQ15" s="160">
        <v>60544.04</v>
      </c>
      <c r="GR15" s="1">
        <f t="shared" si="78"/>
        <v>94448.702400000009</v>
      </c>
      <c r="GS15" s="57">
        <v>1.56</v>
      </c>
      <c r="GT15" s="108"/>
      <c r="GU15" s="32">
        <f t="shared" si="79"/>
        <v>0</v>
      </c>
      <c r="GV15" s="160">
        <v>59399.38</v>
      </c>
      <c r="GW15" s="1">
        <f t="shared" si="80"/>
        <v>118798.76</v>
      </c>
      <c r="GX15" s="57">
        <v>2</v>
      </c>
      <c r="GY15" s="96"/>
      <c r="GZ15" s="32">
        <f t="shared" si="3"/>
        <v>0</v>
      </c>
      <c r="HA15" s="160">
        <v>40405.83</v>
      </c>
      <c r="HB15" s="1">
        <f t="shared" si="81"/>
        <v>121217.49</v>
      </c>
      <c r="HC15" s="57">
        <v>3</v>
      </c>
      <c r="HD15" s="96"/>
      <c r="HE15" s="32">
        <f t="shared" si="107"/>
        <v>0</v>
      </c>
      <c r="HF15" s="108">
        <v>66701.279999999999</v>
      </c>
      <c r="HG15" s="1">
        <f t="shared" si="82"/>
        <v>333506.40000000002</v>
      </c>
      <c r="HH15" s="57">
        <v>5</v>
      </c>
      <c r="HI15" s="96"/>
      <c r="HJ15" s="13">
        <f t="shared" si="83"/>
        <v>0</v>
      </c>
      <c r="HK15" s="108">
        <v>29435.57</v>
      </c>
      <c r="HL15" s="1">
        <f t="shared" si="84"/>
        <v>161895.63500000001</v>
      </c>
      <c r="HM15" s="57">
        <v>5.5</v>
      </c>
      <c r="HN15" s="97"/>
      <c r="HO15" s="14">
        <f t="shared" si="85"/>
        <v>0</v>
      </c>
      <c r="HP15" s="108">
        <v>57254.23</v>
      </c>
      <c r="HQ15" s="1">
        <f t="shared" si="86"/>
        <v>286271.15000000002</v>
      </c>
      <c r="HR15" s="57">
        <v>5</v>
      </c>
      <c r="HS15" s="81"/>
      <c r="HT15" s="14">
        <f t="shared" si="87"/>
        <v>0</v>
      </c>
      <c r="HU15" s="108">
        <v>98089.24</v>
      </c>
      <c r="HV15" s="1">
        <f t="shared" si="88"/>
        <v>294267.72000000003</v>
      </c>
      <c r="HW15" s="57">
        <v>3</v>
      </c>
      <c r="HX15" s="97"/>
      <c r="HY15" s="14">
        <f t="shared" si="89"/>
        <v>0</v>
      </c>
      <c r="HZ15" s="108">
        <v>97415.49</v>
      </c>
      <c r="IA15" s="1">
        <f t="shared" si="90"/>
        <v>292246.47000000003</v>
      </c>
      <c r="IB15" s="57">
        <v>3</v>
      </c>
      <c r="IC15" s="97"/>
      <c r="ID15" s="14">
        <f t="shared" si="91"/>
        <v>0</v>
      </c>
      <c r="IE15" s="108">
        <v>119926.27</v>
      </c>
      <c r="IF15" s="1">
        <f t="shared" si="92"/>
        <v>179889.405</v>
      </c>
      <c r="IG15" s="57">
        <v>1.5</v>
      </c>
      <c r="IH15" s="88"/>
      <c r="II15" s="32">
        <f t="shared" si="93"/>
        <v>0</v>
      </c>
      <c r="IJ15" s="108">
        <v>130824.73</v>
      </c>
      <c r="IK15" s="1">
        <f t="shared" si="94"/>
        <v>196237.095</v>
      </c>
      <c r="IL15" s="57">
        <v>1.5</v>
      </c>
      <c r="IM15" s="88"/>
      <c r="IN15" s="32">
        <f t="shared" si="95"/>
        <v>0</v>
      </c>
      <c r="IO15" s="108">
        <v>172287.67</v>
      </c>
      <c r="IP15" s="1">
        <f t="shared" si="96"/>
        <v>258431.505</v>
      </c>
      <c r="IQ15" s="57">
        <v>1.5</v>
      </c>
      <c r="IR15" s="88"/>
      <c r="IS15" s="32">
        <f t="shared" si="97"/>
        <v>0</v>
      </c>
      <c r="IT15" s="108">
        <v>265234.39</v>
      </c>
      <c r="IU15" s="1">
        <f t="shared" si="98"/>
        <v>397851.58500000002</v>
      </c>
      <c r="IV15" s="57">
        <v>1.5</v>
      </c>
      <c r="IW15" s="88"/>
      <c r="IX15" s="32">
        <f t="shared" si="99"/>
        <v>0</v>
      </c>
      <c r="IY15" s="108">
        <v>50274.64</v>
      </c>
      <c r="IZ15" s="1">
        <f t="shared" si="100"/>
        <v>75411.959999999992</v>
      </c>
      <c r="JA15" s="57">
        <v>1.5</v>
      </c>
      <c r="JB15" s="88"/>
      <c r="JC15" s="14">
        <f t="shared" si="101"/>
        <v>0</v>
      </c>
      <c r="JD15" s="73">
        <f t="shared" si="102"/>
        <v>670713.41</v>
      </c>
      <c r="JE15" s="73">
        <f t="shared" si="103"/>
        <v>566601.7699999999</v>
      </c>
      <c r="JF15" s="75">
        <f t="shared" si="104"/>
        <v>-104111.64000000013</v>
      </c>
      <c r="JG15" s="11">
        <f t="shared" si="105"/>
        <v>0.84477477496685194</v>
      </c>
    </row>
    <row r="16" spans="1:267">
      <c r="C16" s="71" t="str">
        <f>"A10"</f>
        <v>A10</v>
      </c>
      <c r="D16" s="164">
        <v>137833.4</v>
      </c>
      <c r="E16" s="1">
        <f t="shared" si="4"/>
        <v>82700.039999999994</v>
      </c>
      <c r="F16" s="2">
        <v>0.6</v>
      </c>
      <c r="G16" s="108">
        <v>107351.45</v>
      </c>
      <c r="H16" s="171">
        <f t="shared" si="5"/>
        <v>0.7788493209918641</v>
      </c>
      <c r="I16" s="169">
        <v>117496.52</v>
      </c>
      <c r="J16" s="1">
        <f t="shared" si="6"/>
        <v>105746.868</v>
      </c>
      <c r="K16" s="2">
        <v>0.9</v>
      </c>
      <c r="L16" s="108">
        <v>90910.26</v>
      </c>
      <c r="M16" s="14">
        <f t="shared" si="7"/>
        <v>0.77372725592213276</v>
      </c>
      <c r="N16" s="164">
        <v>88700.71</v>
      </c>
      <c r="O16" s="1">
        <f t="shared" si="8"/>
        <v>79830.63900000001</v>
      </c>
      <c r="P16" s="2">
        <v>0.9</v>
      </c>
      <c r="Q16" s="108">
        <v>98882.32</v>
      </c>
      <c r="R16" s="13">
        <f t="shared" si="9"/>
        <v>1.1147861161427006</v>
      </c>
      <c r="S16" s="160">
        <v>102517.5</v>
      </c>
      <c r="T16" s="1">
        <f t="shared" si="10"/>
        <v>117895.12499999999</v>
      </c>
      <c r="U16" s="2">
        <v>1.1499999999999999</v>
      </c>
      <c r="V16" s="108">
        <v>91921.25</v>
      </c>
      <c r="W16" s="13">
        <f t="shared" si="11"/>
        <v>0.89663959811739458</v>
      </c>
      <c r="X16" s="108">
        <v>115418.55</v>
      </c>
      <c r="Y16" s="1">
        <f t="shared" si="12"/>
        <v>121189.47750000001</v>
      </c>
      <c r="Z16" s="2">
        <v>1.05</v>
      </c>
      <c r="AA16" s="108">
        <v>100037.71</v>
      </c>
      <c r="AB16" s="13">
        <f t="shared" si="13"/>
        <v>0.86673857885062677</v>
      </c>
      <c r="AC16" s="108">
        <v>185181.61</v>
      </c>
      <c r="AD16" s="1">
        <f t="shared" si="14"/>
        <v>194440.6905</v>
      </c>
      <c r="AE16" s="2">
        <v>1.05</v>
      </c>
      <c r="AF16" s="108">
        <v>116948.96</v>
      </c>
      <c r="AG16" s="13">
        <f t="shared" si="15"/>
        <v>0.63153657644514494</v>
      </c>
      <c r="AH16" s="108">
        <v>89557.28</v>
      </c>
      <c r="AI16" s="1">
        <f t="shared" si="16"/>
        <v>53734.367999999995</v>
      </c>
      <c r="AJ16" s="2">
        <v>0.6</v>
      </c>
      <c r="AK16" s="108">
        <v>87842.45</v>
      </c>
      <c r="AL16" s="13">
        <f t="shared" si="17"/>
        <v>0.98085214289670253</v>
      </c>
      <c r="AM16" s="108">
        <v>95379.48</v>
      </c>
      <c r="AN16" s="1">
        <f t="shared" si="18"/>
        <v>57227.687999999995</v>
      </c>
      <c r="AO16" s="2">
        <v>0.6</v>
      </c>
      <c r="AP16" s="108">
        <v>84222.51</v>
      </c>
      <c r="AQ16" s="13">
        <f t="shared" si="19"/>
        <v>0.88302546837118423</v>
      </c>
      <c r="AR16" s="160">
        <v>95002.77</v>
      </c>
      <c r="AS16" s="1">
        <f t="shared" si="20"/>
        <v>71252.077499999999</v>
      </c>
      <c r="AT16" s="2">
        <v>0.75</v>
      </c>
      <c r="AU16" s="108">
        <v>86941.43</v>
      </c>
      <c r="AV16" s="13">
        <f t="shared" si="21"/>
        <v>0.91514626362999718</v>
      </c>
      <c r="AW16" s="160">
        <v>125553.26</v>
      </c>
      <c r="AX16" s="1">
        <f t="shared" si="22"/>
        <v>94164.944999999992</v>
      </c>
      <c r="AY16" s="2">
        <v>0.75</v>
      </c>
      <c r="AZ16" s="108">
        <v>87527.11</v>
      </c>
      <c r="BA16" s="60">
        <f t="shared" si="23"/>
        <v>0.69713132100273623</v>
      </c>
      <c r="BB16" s="160">
        <v>91388.94</v>
      </c>
      <c r="BC16" s="1">
        <f t="shared" si="24"/>
        <v>63972.257999999994</v>
      </c>
      <c r="BD16" s="2">
        <v>0.7</v>
      </c>
      <c r="BE16" s="108">
        <v>107760.54</v>
      </c>
      <c r="BF16" s="17">
        <f t="shared" si="25"/>
        <v>1.1791420274707201</v>
      </c>
      <c r="BG16" s="160">
        <v>59472.88</v>
      </c>
      <c r="BH16" s="1">
        <f t="shared" si="26"/>
        <v>44604.659999999996</v>
      </c>
      <c r="BI16" s="2">
        <v>0.75</v>
      </c>
      <c r="BJ16" s="115"/>
      <c r="BK16" s="60">
        <f t="shared" si="27"/>
        <v>0</v>
      </c>
      <c r="BL16" s="160">
        <v>72385.47</v>
      </c>
      <c r="BM16" s="1">
        <f t="shared" si="28"/>
        <v>54289.102500000001</v>
      </c>
      <c r="BN16" s="2">
        <v>0.75</v>
      </c>
      <c r="BO16" s="115"/>
      <c r="BP16" s="60">
        <f t="shared" si="29"/>
        <v>0</v>
      </c>
      <c r="BQ16" s="160">
        <v>58020.33</v>
      </c>
      <c r="BR16" s="1">
        <f t="shared" si="30"/>
        <v>203071.155</v>
      </c>
      <c r="BS16" s="57">
        <v>3.5</v>
      </c>
      <c r="BT16" s="115"/>
      <c r="BU16" s="16">
        <f t="shared" si="31"/>
        <v>0</v>
      </c>
      <c r="BV16" s="160">
        <v>69215.75</v>
      </c>
      <c r="BW16" s="1">
        <f t="shared" si="32"/>
        <v>242255.125</v>
      </c>
      <c r="BX16" s="57">
        <v>3.5</v>
      </c>
      <c r="BY16" s="108"/>
      <c r="BZ16" s="14">
        <f t="shared" si="33"/>
        <v>0</v>
      </c>
      <c r="CA16" s="160">
        <v>59339.7</v>
      </c>
      <c r="CB16" s="1">
        <f t="shared" si="34"/>
        <v>296698.5</v>
      </c>
      <c r="CC16" s="57">
        <v>5</v>
      </c>
      <c r="CD16" s="115"/>
      <c r="CE16" s="16">
        <f t="shared" si="35"/>
        <v>0</v>
      </c>
      <c r="CF16" s="160">
        <v>147796.97</v>
      </c>
      <c r="CG16" s="1">
        <f t="shared" si="36"/>
        <v>443390.91000000003</v>
      </c>
      <c r="CH16" s="57">
        <v>3</v>
      </c>
      <c r="CI16" s="115"/>
      <c r="CJ16" s="18">
        <f t="shared" si="37"/>
        <v>0</v>
      </c>
      <c r="CK16" s="160">
        <v>7794.4</v>
      </c>
      <c r="CL16" s="1">
        <f t="shared" si="38"/>
        <v>50663.6</v>
      </c>
      <c r="CM16" s="57">
        <v>6.5</v>
      </c>
      <c r="CN16" s="115"/>
      <c r="CO16" s="16">
        <f t="shared" si="39"/>
        <v>0</v>
      </c>
      <c r="CP16" s="160">
        <v>87200.57</v>
      </c>
      <c r="CQ16" s="1">
        <f t="shared" si="40"/>
        <v>566803.70500000007</v>
      </c>
      <c r="CR16" s="57">
        <v>6.5</v>
      </c>
      <c r="CS16" s="116"/>
      <c r="CT16" s="16">
        <f t="shared" si="41"/>
        <v>0</v>
      </c>
      <c r="CU16" s="160">
        <v>91083.51</v>
      </c>
      <c r="CV16" s="1">
        <f t="shared" si="42"/>
        <v>592042.81499999994</v>
      </c>
      <c r="CW16" s="57">
        <v>6.5</v>
      </c>
      <c r="CX16" s="116"/>
      <c r="CY16" s="130">
        <f t="shared" si="43"/>
        <v>0</v>
      </c>
      <c r="CZ16" s="160">
        <v>81578.710000000006</v>
      </c>
      <c r="DA16" s="1">
        <f t="shared" si="44"/>
        <v>530261.61499999999</v>
      </c>
      <c r="DB16" s="57">
        <v>6.5</v>
      </c>
      <c r="DC16" s="116"/>
      <c r="DD16" s="18">
        <f t="shared" si="45"/>
        <v>0</v>
      </c>
      <c r="DE16" s="160">
        <v>91301.1</v>
      </c>
      <c r="DF16" s="1">
        <f t="shared" si="46"/>
        <v>410854.95</v>
      </c>
      <c r="DG16" s="57">
        <v>4.5</v>
      </c>
      <c r="DH16" s="116"/>
      <c r="DI16" s="16">
        <f t="shared" si="47"/>
        <v>0</v>
      </c>
      <c r="DJ16" s="160">
        <v>111204.8</v>
      </c>
      <c r="DK16" s="1">
        <f t="shared" si="48"/>
        <v>333614.40000000002</v>
      </c>
      <c r="DL16" s="57">
        <v>3</v>
      </c>
      <c r="DM16" s="88"/>
      <c r="DN16" s="16">
        <f t="shared" si="106"/>
        <v>0</v>
      </c>
      <c r="DO16" s="160">
        <v>118875.19</v>
      </c>
      <c r="DP16" s="1">
        <f t="shared" si="49"/>
        <v>297187.97499999998</v>
      </c>
      <c r="DQ16" s="57">
        <v>2.5</v>
      </c>
      <c r="DR16" s="88"/>
      <c r="DS16" s="16">
        <f t="shared" si="50"/>
        <v>0</v>
      </c>
      <c r="DT16" s="160">
        <v>91801.9</v>
      </c>
      <c r="DU16" s="1">
        <f t="shared" si="51"/>
        <v>229504.75</v>
      </c>
      <c r="DV16" s="57">
        <v>2.5</v>
      </c>
      <c r="DW16" s="88"/>
      <c r="DX16" s="16">
        <f t="shared" si="0"/>
        <v>0</v>
      </c>
      <c r="DY16" s="160">
        <v>131603.68</v>
      </c>
      <c r="DZ16" s="1">
        <f t="shared" si="52"/>
        <v>329009.19999999995</v>
      </c>
      <c r="EA16" s="57">
        <v>2.5</v>
      </c>
      <c r="EB16" s="232"/>
      <c r="EC16" s="18">
        <f t="shared" si="53"/>
        <v>0</v>
      </c>
      <c r="ED16" s="160">
        <v>147963.68</v>
      </c>
      <c r="EE16" s="1">
        <f t="shared" si="54"/>
        <v>295927.36</v>
      </c>
      <c r="EF16" s="57">
        <v>2</v>
      </c>
      <c r="EG16" s="232"/>
      <c r="EH16" s="16">
        <f t="shared" si="55"/>
        <v>0</v>
      </c>
      <c r="EI16" s="160">
        <v>128088.09</v>
      </c>
      <c r="EJ16" s="1">
        <f t="shared" si="56"/>
        <v>230558.56200000001</v>
      </c>
      <c r="EK16" s="57">
        <v>1.8</v>
      </c>
      <c r="EL16" s="232"/>
      <c r="EM16" s="16">
        <f t="shared" si="57"/>
        <v>0</v>
      </c>
      <c r="EN16" s="160">
        <v>111503.62</v>
      </c>
      <c r="EO16" s="1">
        <f t="shared" si="58"/>
        <v>200706.516</v>
      </c>
      <c r="EP16" s="57">
        <v>1.8</v>
      </c>
      <c r="EQ16" s="232"/>
      <c r="ER16" s="16">
        <f t="shared" si="59"/>
        <v>0</v>
      </c>
      <c r="ES16" s="160">
        <v>107196.51</v>
      </c>
      <c r="ET16" s="1">
        <f t="shared" si="60"/>
        <v>192953.71799999999</v>
      </c>
      <c r="EU16" s="57">
        <v>1.8</v>
      </c>
      <c r="EV16" s="232"/>
      <c r="EW16" s="18">
        <f t="shared" si="61"/>
        <v>0</v>
      </c>
      <c r="EX16" s="160">
        <v>102836.6</v>
      </c>
      <c r="EY16" s="1">
        <f t="shared" si="62"/>
        <v>185105.88</v>
      </c>
      <c r="EZ16" s="57">
        <v>1.8</v>
      </c>
      <c r="FA16" s="232"/>
      <c r="FB16" s="32">
        <f t="shared" si="1"/>
        <v>0</v>
      </c>
      <c r="FC16" s="160">
        <v>106148.21</v>
      </c>
      <c r="FD16" s="1">
        <f t="shared" si="63"/>
        <v>191066.77800000002</v>
      </c>
      <c r="FE16" s="57">
        <v>1.8</v>
      </c>
      <c r="FF16" s="232"/>
      <c r="FG16" s="14">
        <f t="shared" si="64"/>
        <v>0</v>
      </c>
      <c r="FH16" s="160">
        <v>107220.86</v>
      </c>
      <c r="FI16" s="1">
        <f t="shared" si="65"/>
        <v>192997.54800000001</v>
      </c>
      <c r="FJ16" s="57">
        <v>1.8</v>
      </c>
      <c r="FK16" s="232"/>
      <c r="FL16" s="234">
        <f t="shared" si="66"/>
        <v>0</v>
      </c>
      <c r="FM16" s="160">
        <v>99067.09</v>
      </c>
      <c r="FN16" s="1">
        <f t="shared" si="67"/>
        <v>178320.76199999999</v>
      </c>
      <c r="FO16" s="57">
        <v>1.8</v>
      </c>
      <c r="FP16" s="232"/>
      <c r="FQ16" s="13">
        <f t="shared" si="68"/>
        <v>0</v>
      </c>
      <c r="FR16" s="160">
        <v>127541.45</v>
      </c>
      <c r="FS16" s="1">
        <f t="shared" si="69"/>
        <v>198964.66200000001</v>
      </c>
      <c r="FT16" s="57">
        <v>1.56</v>
      </c>
      <c r="FU16" s="88"/>
      <c r="FV16" s="31">
        <f t="shared" si="70"/>
        <v>0</v>
      </c>
      <c r="FW16" s="160">
        <v>114799.67999999999</v>
      </c>
      <c r="FX16" s="1">
        <f t="shared" si="71"/>
        <v>179087.50080000001</v>
      </c>
      <c r="FY16" s="57">
        <v>1.56</v>
      </c>
      <c r="FZ16" s="88"/>
      <c r="GA16" s="14">
        <f t="shared" si="2"/>
        <v>0</v>
      </c>
      <c r="GB16" s="160">
        <v>134380.82</v>
      </c>
      <c r="GC16" s="1">
        <f t="shared" si="72"/>
        <v>209634.07920000001</v>
      </c>
      <c r="GD16" s="57">
        <v>1.56</v>
      </c>
      <c r="GE16" s="88"/>
      <c r="GF16" s="32">
        <f t="shared" si="73"/>
        <v>0</v>
      </c>
      <c r="GG16" s="160">
        <v>101417.42</v>
      </c>
      <c r="GH16" s="1">
        <f t="shared" si="74"/>
        <v>158211.1752</v>
      </c>
      <c r="GI16" s="57">
        <v>1.56</v>
      </c>
      <c r="GJ16" s="108"/>
      <c r="GK16" s="32">
        <f t="shared" si="75"/>
        <v>0</v>
      </c>
      <c r="GL16" s="160">
        <v>107594.22</v>
      </c>
      <c r="GM16" s="1">
        <f t="shared" si="76"/>
        <v>167846.98320000002</v>
      </c>
      <c r="GN16" s="57">
        <v>1.56</v>
      </c>
      <c r="GO16" s="108"/>
      <c r="GP16" s="13">
        <f t="shared" si="77"/>
        <v>0</v>
      </c>
      <c r="GQ16" s="160">
        <v>113356.66</v>
      </c>
      <c r="GR16" s="1">
        <f t="shared" si="78"/>
        <v>176836.38960000002</v>
      </c>
      <c r="GS16" s="57">
        <v>1.56</v>
      </c>
      <c r="GT16" s="108"/>
      <c r="GU16" s="32">
        <f t="shared" si="79"/>
        <v>0</v>
      </c>
      <c r="GV16" s="160">
        <v>110897.97</v>
      </c>
      <c r="GW16" s="1">
        <f t="shared" si="80"/>
        <v>221795.94</v>
      </c>
      <c r="GX16" s="57">
        <v>2</v>
      </c>
      <c r="GY16" s="96"/>
      <c r="GZ16" s="32">
        <f t="shared" si="3"/>
        <v>0</v>
      </c>
      <c r="HA16" s="160">
        <v>91692.92</v>
      </c>
      <c r="HB16" s="1">
        <f t="shared" si="81"/>
        <v>275078.76</v>
      </c>
      <c r="HC16" s="57">
        <v>3</v>
      </c>
      <c r="HD16" s="96"/>
      <c r="HE16" s="32">
        <f t="shared" si="107"/>
        <v>0</v>
      </c>
      <c r="HF16" s="108">
        <v>86411.47</v>
      </c>
      <c r="HG16" s="1">
        <f t="shared" si="82"/>
        <v>432057.35</v>
      </c>
      <c r="HH16" s="57">
        <v>5</v>
      </c>
      <c r="HI16" s="96"/>
      <c r="HJ16" s="13">
        <f t="shared" si="83"/>
        <v>0</v>
      </c>
      <c r="HK16" s="108">
        <v>59234.33</v>
      </c>
      <c r="HL16" s="1">
        <f t="shared" si="84"/>
        <v>325788.815</v>
      </c>
      <c r="HM16" s="57">
        <v>5.5</v>
      </c>
      <c r="HN16" s="97"/>
      <c r="HO16" s="14">
        <f t="shared" si="85"/>
        <v>0</v>
      </c>
      <c r="HP16" s="108">
        <v>56199.22</v>
      </c>
      <c r="HQ16" s="1">
        <f t="shared" si="86"/>
        <v>280996.09999999998</v>
      </c>
      <c r="HR16" s="57">
        <v>5</v>
      </c>
      <c r="HS16" s="81"/>
      <c r="HT16" s="14">
        <f t="shared" si="87"/>
        <v>0</v>
      </c>
      <c r="HU16" s="108">
        <v>196596.72</v>
      </c>
      <c r="HV16" s="1">
        <f t="shared" si="88"/>
        <v>589790.16</v>
      </c>
      <c r="HW16" s="57">
        <v>3</v>
      </c>
      <c r="HX16" s="97"/>
      <c r="HY16" s="14">
        <f t="shared" si="89"/>
        <v>0</v>
      </c>
      <c r="HZ16" s="108">
        <v>282960.28000000003</v>
      </c>
      <c r="IA16" s="1">
        <f t="shared" si="90"/>
        <v>848880.84000000008</v>
      </c>
      <c r="IB16" s="57">
        <v>3</v>
      </c>
      <c r="IC16" s="97"/>
      <c r="ID16" s="14">
        <f t="shared" si="91"/>
        <v>0</v>
      </c>
      <c r="IE16" s="108">
        <v>407808.65</v>
      </c>
      <c r="IF16" s="1">
        <f t="shared" si="92"/>
        <v>611712.97500000009</v>
      </c>
      <c r="IG16" s="57">
        <v>1.5</v>
      </c>
      <c r="IH16" s="88"/>
      <c r="II16" s="32">
        <f t="shared" si="93"/>
        <v>0</v>
      </c>
      <c r="IJ16" s="108">
        <v>451329.31</v>
      </c>
      <c r="IK16" s="1">
        <f t="shared" si="94"/>
        <v>676993.96499999997</v>
      </c>
      <c r="IL16" s="57">
        <v>1.5</v>
      </c>
      <c r="IM16" s="88"/>
      <c r="IN16" s="32">
        <f t="shared" si="95"/>
        <v>0</v>
      </c>
      <c r="IO16" s="108">
        <v>564154.02</v>
      </c>
      <c r="IP16" s="1">
        <f t="shared" si="96"/>
        <v>846231.03</v>
      </c>
      <c r="IQ16" s="57">
        <v>1.5</v>
      </c>
      <c r="IR16" s="88"/>
      <c r="IS16" s="32">
        <f t="shared" si="97"/>
        <v>0</v>
      </c>
      <c r="IT16" s="108">
        <v>648668.38</v>
      </c>
      <c r="IU16" s="1">
        <f t="shared" si="98"/>
        <v>973002.57000000007</v>
      </c>
      <c r="IV16" s="57">
        <v>1.5</v>
      </c>
      <c r="IW16" s="88"/>
      <c r="IX16" s="32">
        <f t="shared" si="99"/>
        <v>0</v>
      </c>
      <c r="IY16" s="108">
        <v>142804.4</v>
      </c>
      <c r="IZ16" s="1">
        <f t="shared" si="100"/>
        <v>214206.59999999998</v>
      </c>
      <c r="JA16" s="57">
        <v>1.5</v>
      </c>
      <c r="JB16" s="88"/>
      <c r="JC16" s="14">
        <f t="shared" si="101"/>
        <v>0</v>
      </c>
      <c r="JD16" s="73">
        <f t="shared" si="102"/>
        <v>1244030.02</v>
      </c>
      <c r="JE16" s="73">
        <f t="shared" si="103"/>
        <v>1060345.99</v>
      </c>
      <c r="JF16" s="75">
        <f t="shared" si="104"/>
        <v>-183684.03000000003</v>
      </c>
      <c r="JG16" s="11">
        <f t="shared" si="105"/>
        <v>0.85234759045444897</v>
      </c>
    </row>
    <row r="17" spans="3:267">
      <c r="C17" s="71" t="str">
        <f>"A11"</f>
        <v>A11</v>
      </c>
      <c r="D17" s="164">
        <v>98388.11</v>
      </c>
      <c r="E17" s="1">
        <f t="shared" si="4"/>
        <v>59032.865999999995</v>
      </c>
      <c r="F17" s="2">
        <v>0.6</v>
      </c>
      <c r="G17" s="108">
        <v>77264.78</v>
      </c>
      <c r="H17" s="171">
        <f t="shared" si="5"/>
        <v>0.78530607001191499</v>
      </c>
      <c r="I17" s="169">
        <v>95395.34</v>
      </c>
      <c r="J17" s="1">
        <f t="shared" si="6"/>
        <v>62006.970999999998</v>
      </c>
      <c r="K17" s="2">
        <v>0.65</v>
      </c>
      <c r="L17" s="108">
        <v>59840.46</v>
      </c>
      <c r="M17" s="14">
        <f t="shared" si="7"/>
        <v>0.62728913173326917</v>
      </c>
      <c r="N17" s="164">
        <v>79557.100000000006</v>
      </c>
      <c r="O17" s="1">
        <f t="shared" si="8"/>
        <v>51712.115000000005</v>
      </c>
      <c r="P17" s="2">
        <v>0.65</v>
      </c>
      <c r="Q17" s="108">
        <v>61322.84</v>
      </c>
      <c r="R17" s="13">
        <f t="shared" si="9"/>
        <v>0.77080285731883125</v>
      </c>
      <c r="S17" s="160">
        <v>92460.83</v>
      </c>
      <c r="T17" s="1">
        <f t="shared" si="10"/>
        <v>73968.664000000004</v>
      </c>
      <c r="U17" s="2">
        <v>0.8</v>
      </c>
      <c r="V17" s="108">
        <v>62052.79</v>
      </c>
      <c r="W17" s="13">
        <f t="shared" si="11"/>
        <v>0.67112516727353622</v>
      </c>
      <c r="X17" s="108">
        <v>84769.85</v>
      </c>
      <c r="Y17" s="1">
        <f t="shared" si="12"/>
        <v>63577.387500000004</v>
      </c>
      <c r="Z17" s="2">
        <v>0.75</v>
      </c>
      <c r="AA17" s="108">
        <v>70218.649999999994</v>
      </c>
      <c r="AB17" s="13">
        <f t="shared" si="13"/>
        <v>0.82834462960592703</v>
      </c>
      <c r="AC17" s="108">
        <v>120772.27</v>
      </c>
      <c r="AD17" s="1">
        <f t="shared" si="14"/>
        <v>105071.87490000001</v>
      </c>
      <c r="AE17" s="2">
        <v>0.87</v>
      </c>
      <c r="AF17" s="108">
        <v>83112.92</v>
      </c>
      <c r="AG17" s="13">
        <f t="shared" si="15"/>
        <v>0.6881788344294596</v>
      </c>
      <c r="AH17" s="108">
        <v>80065.55</v>
      </c>
      <c r="AI17" s="1">
        <f t="shared" si="16"/>
        <v>48039.33</v>
      </c>
      <c r="AJ17" s="2">
        <v>0.6</v>
      </c>
      <c r="AK17" s="108">
        <v>53103.64</v>
      </c>
      <c r="AL17" s="13">
        <f t="shared" si="17"/>
        <v>0.66325204785329017</v>
      </c>
      <c r="AM17" s="108">
        <v>78865.289999999994</v>
      </c>
      <c r="AN17" s="1">
        <f t="shared" si="18"/>
        <v>47319.173999999992</v>
      </c>
      <c r="AO17" s="2">
        <v>0.6</v>
      </c>
      <c r="AP17" s="108">
        <v>54956.81</v>
      </c>
      <c r="AQ17" s="13">
        <f t="shared" si="19"/>
        <v>0.69684407424356143</v>
      </c>
      <c r="AR17" s="160">
        <v>69599.149999999994</v>
      </c>
      <c r="AS17" s="1">
        <f t="shared" si="20"/>
        <v>52199.362499999996</v>
      </c>
      <c r="AT17" s="2">
        <v>0.75</v>
      </c>
      <c r="AU17" s="108">
        <v>58020.73</v>
      </c>
      <c r="AV17" s="13">
        <f t="shared" si="21"/>
        <v>0.83364135912579407</v>
      </c>
      <c r="AW17" s="160">
        <v>72896.36</v>
      </c>
      <c r="AX17" s="1">
        <f t="shared" si="22"/>
        <v>54672.270000000004</v>
      </c>
      <c r="AY17" s="2">
        <v>0.75</v>
      </c>
      <c r="AZ17" s="108">
        <v>59138.46</v>
      </c>
      <c r="BA17" s="60">
        <f t="shared" si="23"/>
        <v>0.81126766823473762</v>
      </c>
      <c r="BB17" s="160">
        <v>61806.21</v>
      </c>
      <c r="BC17" s="1">
        <f t="shared" si="24"/>
        <v>43264.346999999994</v>
      </c>
      <c r="BD17" s="2">
        <v>0.7</v>
      </c>
      <c r="BE17" s="108">
        <v>76704.600000000006</v>
      </c>
      <c r="BF17" s="17">
        <f t="shared" si="25"/>
        <v>1.2410500498250905</v>
      </c>
      <c r="BG17" s="160">
        <v>37452.550000000003</v>
      </c>
      <c r="BH17" s="1">
        <f t="shared" si="26"/>
        <v>28089.412500000002</v>
      </c>
      <c r="BI17" s="2">
        <v>0.75</v>
      </c>
      <c r="BJ17" s="115"/>
      <c r="BK17" s="60">
        <f t="shared" si="27"/>
        <v>0</v>
      </c>
      <c r="BL17" s="160">
        <v>41904.269999999997</v>
      </c>
      <c r="BM17" s="1">
        <f t="shared" si="28"/>
        <v>31428.202499999999</v>
      </c>
      <c r="BN17" s="2">
        <v>0.75</v>
      </c>
      <c r="BO17" s="115"/>
      <c r="BP17" s="60">
        <f t="shared" si="29"/>
        <v>0</v>
      </c>
      <c r="BQ17" s="160">
        <v>37767.4</v>
      </c>
      <c r="BR17" s="1">
        <f t="shared" si="30"/>
        <v>132185.9</v>
      </c>
      <c r="BS17" s="57">
        <v>3.5</v>
      </c>
      <c r="BT17" s="115"/>
      <c r="BU17" s="16">
        <f t="shared" si="31"/>
        <v>0</v>
      </c>
      <c r="BV17" s="160">
        <v>40277.279999999999</v>
      </c>
      <c r="BW17" s="1">
        <f t="shared" si="32"/>
        <v>140970.47999999998</v>
      </c>
      <c r="BX17" s="57">
        <v>3.5</v>
      </c>
      <c r="BY17" s="108"/>
      <c r="BZ17" s="14">
        <f t="shared" si="33"/>
        <v>0</v>
      </c>
      <c r="CA17" s="160">
        <v>27335.4</v>
      </c>
      <c r="CB17" s="1">
        <f t="shared" si="34"/>
        <v>136677</v>
      </c>
      <c r="CC17" s="57">
        <v>5</v>
      </c>
      <c r="CD17" s="115"/>
      <c r="CE17" s="16">
        <f t="shared" si="35"/>
        <v>0</v>
      </c>
      <c r="CF17" s="160">
        <v>64676.93</v>
      </c>
      <c r="CG17" s="1">
        <f t="shared" si="36"/>
        <v>194030.79</v>
      </c>
      <c r="CH17" s="57">
        <v>3</v>
      </c>
      <c r="CI17" s="115"/>
      <c r="CJ17" s="18">
        <f t="shared" si="37"/>
        <v>0</v>
      </c>
      <c r="CK17" s="160">
        <v>6857.75</v>
      </c>
      <c r="CL17" s="1">
        <f t="shared" si="38"/>
        <v>44575.375</v>
      </c>
      <c r="CM17" s="57">
        <v>6.5</v>
      </c>
      <c r="CN17" s="115"/>
      <c r="CO17" s="16">
        <f t="shared" si="39"/>
        <v>0</v>
      </c>
      <c r="CP17" s="160">
        <v>17498.7</v>
      </c>
      <c r="CQ17" s="1">
        <f t="shared" si="40"/>
        <v>113741.55</v>
      </c>
      <c r="CR17" s="57">
        <v>6.5</v>
      </c>
      <c r="CS17" s="116"/>
      <c r="CT17" s="16">
        <f t="shared" si="41"/>
        <v>0</v>
      </c>
      <c r="CU17" s="160">
        <v>31695.59</v>
      </c>
      <c r="CV17" s="1">
        <f t="shared" si="42"/>
        <v>206021.33499999999</v>
      </c>
      <c r="CW17" s="57">
        <v>6.5</v>
      </c>
      <c r="CX17" s="116"/>
      <c r="CY17" s="130">
        <f t="shared" si="43"/>
        <v>0</v>
      </c>
      <c r="CZ17" s="160">
        <v>41433.85</v>
      </c>
      <c r="DA17" s="1">
        <f t="shared" si="44"/>
        <v>269320.02499999997</v>
      </c>
      <c r="DB17" s="57">
        <v>6.5</v>
      </c>
      <c r="DC17" s="116"/>
      <c r="DD17" s="18">
        <f t="shared" si="45"/>
        <v>0</v>
      </c>
      <c r="DE17" s="160">
        <v>37544.04</v>
      </c>
      <c r="DF17" s="1">
        <f t="shared" si="46"/>
        <v>168948.18</v>
      </c>
      <c r="DG17" s="57">
        <v>4.5</v>
      </c>
      <c r="DH17" s="116"/>
      <c r="DI17" s="16">
        <f t="shared" si="47"/>
        <v>0</v>
      </c>
      <c r="DJ17" s="160">
        <v>40426.43</v>
      </c>
      <c r="DK17" s="1">
        <f t="shared" si="48"/>
        <v>121279.29000000001</v>
      </c>
      <c r="DL17" s="57">
        <v>3</v>
      </c>
      <c r="DM17" s="88"/>
      <c r="DN17" s="16">
        <f t="shared" si="106"/>
        <v>0</v>
      </c>
      <c r="DO17" s="160">
        <v>53996.89</v>
      </c>
      <c r="DP17" s="1">
        <f t="shared" si="49"/>
        <v>134992.22500000001</v>
      </c>
      <c r="DQ17" s="57">
        <v>2.5</v>
      </c>
      <c r="DR17" s="88"/>
      <c r="DS17" s="16">
        <f t="shared" si="50"/>
        <v>0</v>
      </c>
      <c r="DT17" s="160">
        <v>51959.040000000001</v>
      </c>
      <c r="DU17" s="1">
        <f t="shared" si="51"/>
        <v>129897.60000000001</v>
      </c>
      <c r="DV17" s="57">
        <v>2.5</v>
      </c>
      <c r="DW17" s="88"/>
      <c r="DX17" s="16">
        <f t="shared" si="0"/>
        <v>0</v>
      </c>
      <c r="DY17" s="160">
        <v>59383.35</v>
      </c>
      <c r="DZ17" s="1">
        <f t="shared" si="52"/>
        <v>148458.375</v>
      </c>
      <c r="EA17" s="57">
        <v>2.5</v>
      </c>
      <c r="EB17" s="232"/>
      <c r="EC17" s="18">
        <f t="shared" si="53"/>
        <v>0</v>
      </c>
      <c r="ED17" s="160">
        <v>51331.21</v>
      </c>
      <c r="EE17" s="1">
        <f t="shared" si="54"/>
        <v>102662.42</v>
      </c>
      <c r="EF17" s="57">
        <v>2</v>
      </c>
      <c r="EG17" s="232"/>
      <c r="EH17" s="16">
        <f t="shared" si="55"/>
        <v>0</v>
      </c>
      <c r="EI17" s="160">
        <v>78810.990000000005</v>
      </c>
      <c r="EJ17" s="1">
        <f t="shared" si="56"/>
        <v>141859.78200000001</v>
      </c>
      <c r="EK17" s="57">
        <v>1.8</v>
      </c>
      <c r="EL17" s="232"/>
      <c r="EM17" s="16">
        <f t="shared" si="57"/>
        <v>0</v>
      </c>
      <c r="EN17" s="160">
        <v>61220.160000000003</v>
      </c>
      <c r="EO17" s="1">
        <f t="shared" si="58"/>
        <v>110196.28800000002</v>
      </c>
      <c r="EP17" s="57">
        <v>1.8</v>
      </c>
      <c r="EQ17" s="232"/>
      <c r="ER17" s="16">
        <f t="shared" si="59"/>
        <v>0</v>
      </c>
      <c r="ES17" s="160">
        <v>62741.75</v>
      </c>
      <c r="ET17" s="1">
        <f t="shared" si="60"/>
        <v>112935.15000000001</v>
      </c>
      <c r="EU17" s="57">
        <v>1.8</v>
      </c>
      <c r="EV17" s="232"/>
      <c r="EW17" s="18">
        <f t="shared" si="61"/>
        <v>0</v>
      </c>
      <c r="EX17" s="160">
        <v>63198.16</v>
      </c>
      <c r="EY17" s="1">
        <f t="shared" si="62"/>
        <v>113756.68800000001</v>
      </c>
      <c r="EZ17" s="57">
        <v>1.8</v>
      </c>
      <c r="FA17" s="232"/>
      <c r="FB17" s="32">
        <f t="shared" si="1"/>
        <v>0</v>
      </c>
      <c r="FC17" s="160">
        <v>63471.19</v>
      </c>
      <c r="FD17" s="1">
        <f t="shared" si="63"/>
        <v>114248.14200000001</v>
      </c>
      <c r="FE17" s="57">
        <v>1.8</v>
      </c>
      <c r="FF17" s="232"/>
      <c r="FG17" s="14">
        <f t="shared" si="64"/>
        <v>0</v>
      </c>
      <c r="FH17" s="160">
        <v>74090.44</v>
      </c>
      <c r="FI17" s="1">
        <f t="shared" si="65"/>
        <v>133362.79200000002</v>
      </c>
      <c r="FJ17" s="57">
        <v>1.8</v>
      </c>
      <c r="FK17" s="232"/>
      <c r="FL17" s="234">
        <f t="shared" si="66"/>
        <v>0</v>
      </c>
      <c r="FM17" s="160">
        <v>73191.23</v>
      </c>
      <c r="FN17" s="1">
        <f t="shared" si="67"/>
        <v>131744.21400000001</v>
      </c>
      <c r="FO17" s="57">
        <v>1.8</v>
      </c>
      <c r="FP17" s="232"/>
      <c r="FQ17" s="13">
        <f t="shared" si="68"/>
        <v>0</v>
      </c>
      <c r="FR17" s="160">
        <v>74928.070000000007</v>
      </c>
      <c r="FS17" s="1">
        <f t="shared" si="69"/>
        <v>116887.78920000001</v>
      </c>
      <c r="FT17" s="57">
        <v>1.56</v>
      </c>
      <c r="FU17" s="88"/>
      <c r="FV17" s="31">
        <f t="shared" si="70"/>
        <v>0</v>
      </c>
      <c r="FW17" s="160">
        <v>66745.16</v>
      </c>
      <c r="FX17" s="1">
        <f t="shared" si="71"/>
        <v>104122.44960000001</v>
      </c>
      <c r="FY17" s="57">
        <v>1.56</v>
      </c>
      <c r="FZ17" s="88"/>
      <c r="GA17" s="14">
        <f t="shared" si="2"/>
        <v>0</v>
      </c>
      <c r="GB17" s="160">
        <v>59449.15</v>
      </c>
      <c r="GC17" s="1">
        <f t="shared" si="72"/>
        <v>92740.673999999999</v>
      </c>
      <c r="GD17" s="57">
        <v>1.56</v>
      </c>
      <c r="GE17" s="88"/>
      <c r="GF17" s="32">
        <f t="shared" si="73"/>
        <v>0</v>
      </c>
      <c r="GG17" s="160">
        <v>52360.71</v>
      </c>
      <c r="GH17" s="1">
        <f t="shared" si="74"/>
        <v>81682.707599999994</v>
      </c>
      <c r="GI17" s="57">
        <v>1.56</v>
      </c>
      <c r="GJ17" s="108"/>
      <c r="GK17" s="32">
        <f t="shared" si="75"/>
        <v>0</v>
      </c>
      <c r="GL17" s="160">
        <v>45475.55</v>
      </c>
      <c r="GM17" s="1">
        <f t="shared" si="76"/>
        <v>70941.858000000007</v>
      </c>
      <c r="GN17" s="57">
        <v>1.56</v>
      </c>
      <c r="GO17" s="108"/>
      <c r="GP17" s="13">
        <f t="shared" si="77"/>
        <v>0</v>
      </c>
      <c r="GQ17" s="160">
        <v>48055.58</v>
      </c>
      <c r="GR17" s="1">
        <f t="shared" si="78"/>
        <v>74966.704800000007</v>
      </c>
      <c r="GS17" s="57">
        <v>1.56</v>
      </c>
      <c r="GT17" s="108"/>
      <c r="GU17" s="32">
        <f t="shared" si="79"/>
        <v>0</v>
      </c>
      <c r="GV17" s="160">
        <v>56783.4</v>
      </c>
      <c r="GW17" s="1">
        <f t="shared" si="80"/>
        <v>113566.8</v>
      </c>
      <c r="GX17" s="57">
        <v>2</v>
      </c>
      <c r="GY17" s="96"/>
      <c r="GZ17" s="32">
        <f t="shared" si="3"/>
        <v>0</v>
      </c>
      <c r="HA17" s="160">
        <v>48449.919999999998</v>
      </c>
      <c r="HB17" s="1">
        <f t="shared" si="81"/>
        <v>145349.76000000001</v>
      </c>
      <c r="HC17" s="57">
        <v>3</v>
      </c>
      <c r="HD17" s="96"/>
      <c r="HE17" s="32">
        <f t="shared" si="107"/>
        <v>0</v>
      </c>
      <c r="HF17" s="108">
        <v>6970.77</v>
      </c>
      <c r="HG17" s="1">
        <f t="shared" si="82"/>
        <v>34853.850000000006</v>
      </c>
      <c r="HH17" s="57">
        <v>5</v>
      </c>
      <c r="HI17" s="96"/>
      <c r="HJ17" s="13">
        <f t="shared" si="83"/>
        <v>0</v>
      </c>
      <c r="HL17" s="1">
        <f t="shared" si="84"/>
        <v>0</v>
      </c>
      <c r="HM17" s="57">
        <v>5.5</v>
      </c>
      <c r="HN17" s="97"/>
      <c r="HO17" s="14" t="e">
        <f t="shared" si="85"/>
        <v>#DIV/0!</v>
      </c>
      <c r="HQ17" s="1">
        <f t="shared" si="86"/>
        <v>0</v>
      </c>
      <c r="HR17" s="57">
        <v>5</v>
      </c>
      <c r="HS17" s="81"/>
      <c r="HT17" s="14" t="e">
        <f t="shared" si="87"/>
        <v>#DIV/0!</v>
      </c>
      <c r="HU17" s="108">
        <v>30108.57</v>
      </c>
      <c r="HV17" s="1">
        <f t="shared" si="88"/>
        <v>90325.709999999992</v>
      </c>
      <c r="HW17" s="57">
        <v>3</v>
      </c>
      <c r="HX17" s="97"/>
      <c r="HY17" s="14">
        <f t="shared" si="89"/>
        <v>0</v>
      </c>
      <c r="HZ17" s="108">
        <v>118507.81</v>
      </c>
      <c r="IA17" s="1">
        <f t="shared" si="90"/>
        <v>355523.43</v>
      </c>
      <c r="IB17" s="57">
        <v>3</v>
      </c>
      <c r="IC17" s="97"/>
      <c r="ID17" s="14">
        <f t="shared" si="91"/>
        <v>0</v>
      </c>
      <c r="IE17" s="108">
        <v>151070.99</v>
      </c>
      <c r="IF17" s="1">
        <f t="shared" si="92"/>
        <v>226606.48499999999</v>
      </c>
      <c r="IG17" s="57">
        <v>1.5</v>
      </c>
      <c r="IH17" s="88"/>
      <c r="II17" s="32">
        <f t="shared" si="93"/>
        <v>0</v>
      </c>
      <c r="IJ17" s="108">
        <v>168703.73</v>
      </c>
      <c r="IK17" s="1">
        <f t="shared" si="94"/>
        <v>253055.59500000003</v>
      </c>
      <c r="IL17" s="57">
        <v>1.5</v>
      </c>
      <c r="IM17" s="88"/>
      <c r="IN17" s="32">
        <f t="shared" si="95"/>
        <v>0</v>
      </c>
      <c r="IO17" s="108">
        <v>260653.15</v>
      </c>
      <c r="IP17" s="1">
        <f t="shared" si="96"/>
        <v>390979.72499999998</v>
      </c>
      <c r="IQ17" s="57">
        <v>1.5</v>
      </c>
      <c r="IR17" s="88"/>
      <c r="IS17" s="32">
        <f t="shared" si="97"/>
        <v>0</v>
      </c>
      <c r="IT17" s="108">
        <v>355690.09</v>
      </c>
      <c r="IU17" s="1">
        <f t="shared" si="98"/>
        <v>533535.13500000001</v>
      </c>
      <c r="IV17" s="57">
        <v>1.5</v>
      </c>
      <c r="IW17" s="88"/>
      <c r="IX17" s="32">
        <f t="shared" si="99"/>
        <v>0</v>
      </c>
      <c r="IY17" s="108">
        <v>91946.7</v>
      </c>
      <c r="IZ17" s="1">
        <f t="shared" si="100"/>
        <v>137920.04999999999</v>
      </c>
      <c r="JA17" s="57">
        <v>1.5</v>
      </c>
      <c r="JB17" s="88"/>
      <c r="JC17" s="14">
        <f t="shared" si="101"/>
        <v>0</v>
      </c>
      <c r="JD17" s="73">
        <f t="shared" si="102"/>
        <v>934576.06000000017</v>
      </c>
      <c r="JE17" s="73">
        <f t="shared" si="103"/>
        <v>715736.67999999993</v>
      </c>
      <c r="JF17" s="75">
        <f t="shared" si="104"/>
        <v>-218839.38000000024</v>
      </c>
      <c r="JG17" s="11">
        <f t="shared" si="105"/>
        <v>0.76584101672794802</v>
      </c>
    </row>
    <row r="18" spans="3:267">
      <c r="C18" s="71" t="str">
        <f>"A12"</f>
        <v>A12</v>
      </c>
      <c r="D18" s="164">
        <v>129041.01</v>
      </c>
      <c r="E18" s="1">
        <f t="shared" si="4"/>
        <v>77424.606</v>
      </c>
      <c r="F18" s="2">
        <v>0.6</v>
      </c>
      <c r="G18" s="108">
        <v>69323.11</v>
      </c>
      <c r="H18" s="171">
        <f t="shared" si="5"/>
        <v>0.53721766436887008</v>
      </c>
      <c r="I18" s="169">
        <v>127681.9</v>
      </c>
      <c r="J18" s="1">
        <f t="shared" si="6"/>
        <v>82993.235000000001</v>
      </c>
      <c r="K18" s="2">
        <v>0.65</v>
      </c>
      <c r="L18" s="108">
        <v>46577.63</v>
      </c>
      <c r="M18" s="14">
        <f t="shared" si="7"/>
        <v>0.36479430522258832</v>
      </c>
      <c r="N18" s="164">
        <v>109956.04</v>
      </c>
      <c r="O18" s="1">
        <f t="shared" si="8"/>
        <v>54978.02</v>
      </c>
      <c r="P18" s="2">
        <v>0.5</v>
      </c>
      <c r="Q18" s="108">
        <v>54813.97</v>
      </c>
      <c r="R18" s="13">
        <f t="shared" si="9"/>
        <v>0.49850804012221617</v>
      </c>
      <c r="S18" s="160">
        <v>112999.31</v>
      </c>
      <c r="T18" s="1">
        <f t="shared" si="10"/>
        <v>67799.585999999996</v>
      </c>
      <c r="U18" s="2">
        <v>0.6</v>
      </c>
      <c r="V18" s="108">
        <v>62325.1</v>
      </c>
      <c r="W18" s="13">
        <f t="shared" si="11"/>
        <v>0.55155292541166845</v>
      </c>
      <c r="X18" s="108">
        <v>132406.76</v>
      </c>
      <c r="Y18" s="1">
        <f t="shared" si="12"/>
        <v>86064.394000000015</v>
      </c>
      <c r="Z18" s="2">
        <v>0.65</v>
      </c>
      <c r="AA18" s="108">
        <v>99709.04</v>
      </c>
      <c r="AB18" s="13">
        <f t="shared" si="13"/>
        <v>0.75305097715554692</v>
      </c>
      <c r="AC18" s="108">
        <v>178445.92</v>
      </c>
      <c r="AD18" s="1">
        <f t="shared" si="14"/>
        <v>142756.736</v>
      </c>
      <c r="AE18" s="2">
        <v>0.8</v>
      </c>
      <c r="AF18" s="108">
        <v>114111.83</v>
      </c>
      <c r="AG18" s="13">
        <f t="shared" si="15"/>
        <v>0.6394757022183527</v>
      </c>
      <c r="AH18" s="108">
        <v>111066.6</v>
      </c>
      <c r="AI18" s="1">
        <f t="shared" si="16"/>
        <v>66639.960000000006</v>
      </c>
      <c r="AJ18" s="2">
        <v>0.6</v>
      </c>
      <c r="AK18" s="108">
        <v>71546.34</v>
      </c>
      <c r="AL18" s="13">
        <f t="shared" si="17"/>
        <v>0.64417511655169057</v>
      </c>
      <c r="AM18" s="108">
        <v>119330.4</v>
      </c>
      <c r="AN18" s="1">
        <f t="shared" si="18"/>
        <v>71598.239999999991</v>
      </c>
      <c r="AO18" s="2">
        <v>0.6</v>
      </c>
      <c r="AP18" s="108">
        <v>88215.03</v>
      </c>
      <c r="AQ18" s="13">
        <f t="shared" si="19"/>
        <v>0.73925026648699743</v>
      </c>
      <c r="AR18" s="160">
        <v>112587.03</v>
      </c>
      <c r="AS18" s="1">
        <f t="shared" si="20"/>
        <v>84440.272499999992</v>
      </c>
      <c r="AT18" s="2">
        <v>0.75</v>
      </c>
      <c r="AU18" s="108">
        <v>85413.4</v>
      </c>
      <c r="AV18" s="13">
        <f t="shared" si="21"/>
        <v>0.75864333573769549</v>
      </c>
      <c r="AW18" s="160">
        <v>123762.6</v>
      </c>
      <c r="AX18" s="1">
        <f t="shared" si="22"/>
        <v>92821.950000000012</v>
      </c>
      <c r="AY18" s="2">
        <v>0.75</v>
      </c>
      <c r="AZ18" s="108">
        <v>71795.19</v>
      </c>
      <c r="BA18" s="60">
        <f t="shared" si="23"/>
        <v>0.58010408637181188</v>
      </c>
      <c r="BB18" s="160">
        <v>76165.77</v>
      </c>
      <c r="BC18" s="1">
        <f t="shared" si="24"/>
        <v>53316.038999999997</v>
      </c>
      <c r="BD18" s="2">
        <v>0.7</v>
      </c>
      <c r="BE18" s="108">
        <v>93270.93</v>
      </c>
      <c r="BF18" s="17">
        <f t="shared" si="25"/>
        <v>1.2245780486431108</v>
      </c>
      <c r="BG18" s="160">
        <v>31824.33</v>
      </c>
      <c r="BH18" s="1">
        <f t="shared" si="26"/>
        <v>23868.247500000001</v>
      </c>
      <c r="BI18" s="2">
        <v>0.75</v>
      </c>
      <c r="BJ18" s="115"/>
      <c r="BK18" s="60">
        <f t="shared" si="27"/>
        <v>0</v>
      </c>
      <c r="BL18" s="160">
        <v>27960.78</v>
      </c>
      <c r="BM18" s="1">
        <f t="shared" si="28"/>
        <v>20970.584999999999</v>
      </c>
      <c r="BN18" s="2">
        <v>0.75</v>
      </c>
      <c r="BO18" s="115"/>
      <c r="BP18" s="60">
        <f t="shared" si="29"/>
        <v>0</v>
      </c>
      <c r="BQ18" s="160"/>
      <c r="BR18" s="1">
        <f t="shared" si="30"/>
        <v>0</v>
      </c>
      <c r="BS18" s="57">
        <v>3.5</v>
      </c>
      <c r="BT18" s="115"/>
      <c r="BU18" s="16" t="e">
        <f t="shared" si="31"/>
        <v>#DIV/0!</v>
      </c>
      <c r="BV18" s="160"/>
      <c r="BW18" s="1">
        <f t="shared" si="32"/>
        <v>0</v>
      </c>
      <c r="BX18" s="57">
        <v>3.5</v>
      </c>
      <c r="BZ18" s="14" t="e">
        <f t="shared" si="33"/>
        <v>#DIV/0!</v>
      </c>
      <c r="CA18" s="160"/>
      <c r="CB18" s="1">
        <f t="shared" si="34"/>
        <v>0</v>
      </c>
      <c r="CC18" s="57">
        <v>5</v>
      </c>
      <c r="CD18" s="115"/>
      <c r="CE18" s="16" t="e">
        <f t="shared" si="35"/>
        <v>#DIV/0!</v>
      </c>
      <c r="CF18" s="160"/>
      <c r="CG18" s="1">
        <f t="shared" si="36"/>
        <v>0</v>
      </c>
      <c r="CH18" s="57">
        <v>3</v>
      </c>
      <c r="CI18" s="115"/>
      <c r="CJ18" s="18" t="e">
        <f t="shared" si="37"/>
        <v>#DIV/0!</v>
      </c>
      <c r="CK18" s="160"/>
      <c r="CL18" s="1">
        <f t="shared" si="38"/>
        <v>0</v>
      </c>
      <c r="CM18" s="57">
        <v>6.5</v>
      </c>
      <c r="CN18" s="115"/>
      <c r="CO18" s="16" t="e">
        <f t="shared" si="39"/>
        <v>#DIV/0!</v>
      </c>
      <c r="CP18" s="160"/>
      <c r="CQ18" s="1">
        <f t="shared" si="40"/>
        <v>0</v>
      </c>
      <c r="CR18" s="57">
        <v>6.5</v>
      </c>
      <c r="CS18" s="95"/>
      <c r="CT18" s="16" t="e">
        <f t="shared" si="41"/>
        <v>#DIV/0!</v>
      </c>
      <c r="CU18" s="160"/>
      <c r="CV18" s="1">
        <f t="shared" si="42"/>
        <v>0</v>
      </c>
      <c r="CW18" s="57">
        <v>6.5</v>
      </c>
      <c r="CX18" s="132"/>
      <c r="CY18" s="130" t="e">
        <f t="shared" si="43"/>
        <v>#DIV/0!</v>
      </c>
      <c r="CZ18" s="160"/>
      <c r="DA18" s="1">
        <f t="shared" si="44"/>
        <v>0</v>
      </c>
      <c r="DB18" s="57">
        <v>6.5</v>
      </c>
      <c r="DC18" s="132"/>
      <c r="DD18" s="18" t="e">
        <f t="shared" si="45"/>
        <v>#DIV/0!</v>
      </c>
      <c r="DE18" s="357"/>
      <c r="DF18" s="1">
        <f t="shared" si="46"/>
        <v>0</v>
      </c>
      <c r="DG18" s="57">
        <v>4.5</v>
      </c>
      <c r="DH18" s="132"/>
      <c r="DI18" s="16" t="e">
        <f t="shared" si="47"/>
        <v>#DIV/0!</v>
      </c>
      <c r="DJ18" s="357"/>
      <c r="DK18" s="1">
        <f t="shared" si="48"/>
        <v>0</v>
      </c>
      <c r="DL18" s="57">
        <v>3</v>
      </c>
      <c r="DM18" s="233"/>
      <c r="DN18" s="16" t="e">
        <f t="shared" si="106"/>
        <v>#DIV/0!</v>
      </c>
      <c r="DO18" s="160">
        <v>48902.55</v>
      </c>
      <c r="DP18" s="1">
        <f t="shared" si="49"/>
        <v>122256.375</v>
      </c>
      <c r="DQ18" s="57">
        <v>2.5</v>
      </c>
      <c r="DR18" s="88"/>
      <c r="DS18" s="16">
        <f t="shared" si="50"/>
        <v>0</v>
      </c>
      <c r="DT18" s="160">
        <v>64424.4</v>
      </c>
      <c r="DU18" s="1">
        <f t="shared" si="51"/>
        <v>161061</v>
      </c>
      <c r="DV18" s="57">
        <v>2.5</v>
      </c>
      <c r="DW18" s="88"/>
      <c r="DX18" s="16">
        <f t="shared" si="0"/>
        <v>0</v>
      </c>
      <c r="DY18" s="160">
        <v>71019.31</v>
      </c>
      <c r="DZ18" s="1">
        <f t="shared" si="52"/>
        <v>177548.27499999999</v>
      </c>
      <c r="EA18" s="57">
        <v>2.5</v>
      </c>
      <c r="EB18" s="232"/>
      <c r="EC18" s="18">
        <f t="shared" si="53"/>
        <v>0</v>
      </c>
      <c r="ED18" s="160">
        <v>68422.05</v>
      </c>
      <c r="EE18" s="1">
        <f t="shared" si="54"/>
        <v>136844.1</v>
      </c>
      <c r="EF18" s="57">
        <v>2</v>
      </c>
      <c r="EG18" s="232"/>
      <c r="EH18" s="16">
        <f t="shared" si="55"/>
        <v>0</v>
      </c>
      <c r="EI18" s="160">
        <v>81017.210000000006</v>
      </c>
      <c r="EJ18" s="1">
        <f t="shared" si="56"/>
        <v>145830.978</v>
      </c>
      <c r="EK18" s="57">
        <v>1.8</v>
      </c>
      <c r="EL18" s="232"/>
      <c r="EM18" s="16">
        <f t="shared" si="57"/>
        <v>0</v>
      </c>
      <c r="EN18" s="160">
        <v>71369.23</v>
      </c>
      <c r="EO18" s="1">
        <f t="shared" si="58"/>
        <v>128464.614</v>
      </c>
      <c r="EP18" s="57">
        <v>1.8</v>
      </c>
      <c r="EQ18" s="232"/>
      <c r="ER18" s="16">
        <f t="shared" si="59"/>
        <v>0</v>
      </c>
      <c r="ES18" s="160">
        <v>60042.57</v>
      </c>
      <c r="ET18" s="1">
        <f t="shared" si="60"/>
        <v>108076.626</v>
      </c>
      <c r="EU18" s="57">
        <v>1.8</v>
      </c>
      <c r="EV18" s="232"/>
      <c r="EW18" s="18">
        <f t="shared" si="61"/>
        <v>0</v>
      </c>
      <c r="EX18" s="160">
        <v>76288.98</v>
      </c>
      <c r="EY18" s="1">
        <f t="shared" si="62"/>
        <v>137320.16399999999</v>
      </c>
      <c r="EZ18" s="57">
        <v>1.8</v>
      </c>
      <c r="FA18" s="232"/>
      <c r="FB18" s="32">
        <f t="shared" si="1"/>
        <v>0</v>
      </c>
      <c r="FC18" s="160">
        <v>63460.43</v>
      </c>
      <c r="FD18" s="1">
        <f t="shared" si="63"/>
        <v>114228.774</v>
      </c>
      <c r="FE18" s="57">
        <v>1.8</v>
      </c>
      <c r="FF18" s="232"/>
      <c r="FG18" s="14">
        <f t="shared" si="64"/>
        <v>0</v>
      </c>
      <c r="FH18" s="160">
        <v>64939.13</v>
      </c>
      <c r="FI18" s="1">
        <f t="shared" si="65"/>
        <v>116890.43399999999</v>
      </c>
      <c r="FJ18" s="57">
        <v>1.8</v>
      </c>
      <c r="FK18" s="232"/>
      <c r="FL18" s="234">
        <f t="shared" si="66"/>
        <v>0</v>
      </c>
      <c r="FM18" s="160">
        <v>51609.41</v>
      </c>
      <c r="FN18" s="1">
        <f t="shared" si="67"/>
        <v>92896.938000000009</v>
      </c>
      <c r="FO18" s="57">
        <v>1.8</v>
      </c>
      <c r="FP18" s="232"/>
      <c r="FQ18" s="13">
        <f t="shared" si="68"/>
        <v>0</v>
      </c>
      <c r="FR18" s="160">
        <v>62239.46</v>
      </c>
      <c r="FS18" s="1">
        <f t="shared" si="69"/>
        <v>97093.5576</v>
      </c>
      <c r="FT18" s="57">
        <v>1.56</v>
      </c>
      <c r="FU18" s="88"/>
      <c r="FV18" s="31">
        <f t="shared" si="70"/>
        <v>0</v>
      </c>
      <c r="FW18" s="160">
        <v>72016.509999999995</v>
      </c>
      <c r="FX18" s="1">
        <f t="shared" si="71"/>
        <v>112345.75559999999</v>
      </c>
      <c r="FY18" s="57">
        <v>1.56</v>
      </c>
      <c r="FZ18" s="88"/>
      <c r="GA18" s="14">
        <f t="shared" si="2"/>
        <v>0</v>
      </c>
      <c r="GB18" s="160">
        <v>74380.11</v>
      </c>
      <c r="GC18" s="1">
        <f t="shared" si="72"/>
        <v>116032.9716</v>
      </c>
      <c r="GD18" s="57">
        <v>1.56</v>
      </c>
      <c r="GE18" s="88"/>
      <c r="GF18" s="32">
        <f t="shared" si="73"/>
        <v>0</v>
      </c>
      <c r="GG18" s="160">
        <v>69486.63</v>
      </c>
      <c r="GH18" s="1">
        <f t="shared" si="74"/>
        <v>108399.14280000002</v>
      </c>
      <c r="GI18" s="57">
        <v>1.56</v>
      </c>
      <c r="GJ18" s="108"/>
      <c r="GK18" s="32">
        <f t="shared" si="75"/>
        <v>0</v>
      </c>
      <c r="GL18" s="160">
        <v>76912.47</v>
      </c>
      <c r="GM18" s="1">
        <f t="shared" si="76"/>
        <v>119983.4532</v>
      </c>
      <c r="GN18" s="57">
        <v>1.56</v>
      </c>
      <c r="GO18" s="108"/>
      <c r="GP18" s="13">
        <f t="shared" si="77"/>
        <v>0</v>
      </c>
      <c r="GQ18" s="160">
        <v>73808.399999999994</v>
      </c>
      <c r="GR18" s="1">
        <f t="shared" si="78"/>
        <v>115141.10399999999</v>
      </c>
      <c r="GS18" s="57">
        <v>1.56</v>
      </c>
      <c r="GT18" s="108"/>
      <c r="GU18" s="32">
        <f t="shared" si="79"/>
        <v>0</v>
      </c>
      <c r="GV18" s="160">
        <v>76971.929999999993</v>
      </c>
      <c r="GW18" s="1">
        <f t="shared" si="80"/>
        <v>153943.85999999999</v>
      </c>
      <c r="GX18" s="57">
        <v>2</v>
      </c>
      <c r="GY18" s="96"/>
      <c r="GZ18" s="32">
        <f t="shared" si="3"/>
        <v>0</v>
      </c>
      <c r="HA18" s="160">
        <v>30787.25</v>
      </c>
      <c r="HB18" s="1">
        <f t="shared" si="81"/>
        <v>92361.75</v>
      </c>
      <c r="HC18" s="57">
        <v>3</v>
      </c>
      <c r="HD18" s="96"/>
      <c r="HE18" s="32">
        <f t="shared" si="107"/>
        <v>0</v>
      </c>
      <c r="HG18" s="1">
        <f t="shared" si="82"/>
        <v>0</v>
      </c>
      <c r="HH18" s="57">
        <v>5</v>
      </c>
      <c r="HI18" s="96"/>
      <c r="HJ18" s="13" t="e">
        <f t="shared" si="83"/>
        <v>#DIV/0!</v>
      </c>
      <c r="HL18" s="1">
        <f t="shared" si="84"/>
        <v>0</v>
      </c>
      <c r="HM18" s="57">
        <v>5.5</v>
      </c>
      <c r="HN18" s="97"/>
      <c r="HO18" s="14" t="e">
        <f t="shared" si="85"/>
        <v>#DIV/0!</v>
      </c>
      <c r="HQ18" s="1">
        <f t="shared" si="86"/>
        <v>0</v>
      </c>
      <c r="HR18" s="57">
        <v>5</v>
      </c>
      <c r="HS18" s="81"/>
      <c r="HT18" s="14" t="e">
        <f t="shared" si="87"/>
        <v>#DIV/0!</v>
      </c>
      <c r="HU18">
        <v>396.97</v>
      </c>
      <c r="HV18" s="1">
        <f t="shared" si="88"/>
        <v>1190.9100000000001</v>
      </c>
      <c r="HW18" s="57">
        <v>3</v>
      </c>
      <c r="HX18" s="97"/>
      <c r="HY18" s="14">
        <f t="shared" si="89"/>
        <v>0</v>
      </c>
      <c r="HZ18" s="108">
        <v>109488.63</v>
      </c>
      <c r="IA18" s="1">
        <f t="shared" si="90"/>
        <v>328465.89</v>
      </c>
      <c r="IB18" s="57">
        <v>3</v>
      </c>
      <c r="IC18" s="97"/>
      <c r="ID18" s="14">
        <f t="shared" si="91"/>
        <v>0</v>
      </c>
      <c r="IE18" s="108">
        <v>166310.29999999999</v>
      </c>
      <c r="IF18" s="1">
        <f t="shared" si="92"/>
        <v>249465.44999999998</v>
      </c>
      <c r="IG18" s="57">
        <v>1.5</v>
      </c>
      <c r="IH18" s="88"/>
      <c r="II18" s="32">
        <f t="shared" si="93"/>
        <v>0</v>
      </c>
      <c r="IJ18" s="108">
        <v>284299.38</v>
      </c>
      <c r="IK18" s="1">
        <f t="shared" si="94"/>
        <v>426449.07</v>
      </c>
      <c r="IL18" s="57">
        <v>1.5</v>
      </c>
      <c r="IM18" s="88"/>
      <c r="IN18" s="32">
        <f t="shared" si="95"/>
        <v>0</v>
      </c>
      <c r="IO18" s="108">
        <v>303942.03999999998</v>
      </c>
      <c r="IP18" s="1">
        <f t="shared" si="96"/>
        <v>455913.05999999994</v>
      </c>
      <c r="IQ18" s="57">
        <v>1.5</v>
      </c>
      <c r="IR18" s="88"/>
      <c r="IS18" s="32">
        <f t="shared" si="97"/>
        <v>0</v>
      </c>
      <c r="IT18" s="108">
        <v>279599.92</v>
      </c>
      <c r="IU18" s="1">
        <f t="shared" si="98"/>
        <v>419399.88</v>
      </c>
      <c r="IV18" s="57">
        <v>1.5</v>
      </c>
      <c r="IW18" s="88"/>
      <c r="IX18" s="32">
        <f t="shared" si="99"/>
        <v>0</v>
      </c>
      <c r="IY18" s="108">
        <v>52641.95</v>
      </c>
      <c r="IZ18" s="1">
        <f t="shared" si="100"/>
        <v>78962.924999999988</v>
      </c>
      <c r="JA18" s="57">
        <v>1.5</v>
      </c>
      <c r="JB18" s="88"/>
      <c r="JC18" s="14">
        <f t="shared" si="101"/>
        <v>0</v>
      </c>
      <c r="JD18" s="73">
        <f t="shared" si="102"/>
        <v>1333443.3400000001</v>
      </c>
      <c r="JE18" s="73">
        <f t="shared" si="103"/>
        <v>857101.56999999983</v>
      </c>
      <c r="JF18" s="75">
        <f t="shared" si="104"/>
        <v>-476341.77000000025</v>
      </c>
      <c r="JG18" s="11">
        <f t="shared" si="105"/>
        <v>0.64277314550163023</v>
      </c>
    </row>
    <row r="19" spans="3:267">
      <c r="C19" s="71" t="str">
        <f>"A14"</f>
        <v>A14</v>
      </c>
      <c r="D19" s="164">
        <v>77831.95</v>
      </c>
      <c r="E19" s="1">
        <f t="shared" si="4"/>
        <v>46699.17</v>
      </c>
      <c r="F19" s="2">
        <v>0.6</v>
      </c>
      <c r="G19" s="108">
        <v>46120.959999999999</v>
      </c>
      <c r="H19" s="171">
        <f t="shared" si="5"/>
        <v>0.59257104569524466</v>
      </c>
      <c r="I19" s="169">
        <v>73324.06</v>
      </c>
      <c r="J19" s="1">
        <f t="shared" si="6"/>
        <v>47660.639000000003</v>
      </c>
      <c r="K19" s="2">
        <v>0.65</v>
      </c>
      <c r="L19" s="108">
        <v>39205.96</v>
      </c>
      <c r="M19" s="14">
        <f t="shared" si="7"/>
        <v>0.53469434180267705</v>
      </c>
      <c r="N19" s="164">
        <v>59312.05</v>
      </c>
      <c r="O19" s="1">
        <f t="shared" si="8"/>
        <v>32621.627500000006</v>
      </c>
      <c r="P19" s="2">
        <v>0.55000000000000004</v>
      </c>
      <c r="Q19" s="108">
        <v>49639.95</v>
      </c>
      <c r="R19" s="13">
        <f t="shared" si="9"/>
        <v>0.83692858365205713</v>
      </c>
      <c r="S19" s="160">
        <v>60612.63</v>
      </c>
      <c r="T19" s="1">
        <f t="shared" si="10"/>
        <v>52126.861799999999</v>
      </c>
      <c r="U19" s="2">
        <v>0.86</v>
      </c>
      <c r="V19" s="108">
        <v>55744.51</v>
      </c>
      <c r="W19" s="13">
        <f t="shared" si="11"/>
        <v>0.91968472577414984</v>
      </c>
      <c r="X19" s="108">
        <v>68409.119999999995</v>
      </c>
      <c r="Y19" s="1">
        <f t="shared" si="12"/>
        <v>71829.576000000001</v>
      </c>
      <c r="Z19" s="2">
        <v>1.05</v>
      </c>
      <c r="AA19" s="108">
        <v>50662.84</v>
      </c>
      <c r="AB19" s="13">
        <f t="shared" si="13"/>
        <v>0.74058605051490212</v>
      </c>
      <c r="AC19" s="108">
        <v>112784.24</v>
      </c>
      <c r="AD19" s="1">
        <f t="shared" si="14"/>
        <v>90227.392000000007</v>
      </c>
      <c r="AE19" s="2">
        <v>0.8</v>
      </c>
      <c r="AF19" s="108">
        <v>63551.18</v>
      </c>
      <c r="AG19" s="13">
        <f t="shared" si="15"/>
        <v>0.56347571256409579</v>
      </c>
      <c r="AH19" s="108">
        <v>59928.800000000003</v>
      </c>
      <c r="AI19" s="1">
        <f t="shared" si="16"/>
        <v>35957.279999999999</v>
      </c>
      <c r="AJ19" s="2">
        <v>0.6</v>
      </c>
      <c r="AK19" s="108">
        <v>42953.89</v>
      </c>
      <c r="AL19" s="13">
        <f t="shared" si="17"/>
        <v>0.71674870846738126</v>
      </c>
      <c r="AM19" s="108">
        <v>56270.38</v>
      </c>
      <c r="AN19" s="1">
        <f t="shared" si="18"/>
        <v>33762.227999999996</v>
      </c>
      <c r="AO19" s="2">
        <v>0.6</v>
      </c>
      <c r="AP19" s="108">
        <v>37885.379999999997</v>
      </c>
      <c r="AQ19" s="13">
        <f t="shared" si="19"/>
        <v>0.67327393204026698</v>
      </c>
      <c r="AR19" s="160">
        <v>60191.82</v>
      </c>
      <c r="AS19" s="1">
        <f t="shared" si="20"/>
        <v>45143.864999999998</v>
      </c>
      <c r="AT19" s="2">
        <v>0.75</v>
      </c>
      <c r="AU19" s="108">
        <v>40620.49</v>
      </c>
      <c r="AV19" s="13">
        <f t="shared" si="21"/>
        <v>0.67485066907762548</v>
      </c>
      <c r="AW19" s="160">
        <v>54735.82</v>
      </c>
      <c r="AX19" s="1">
        <f t="shared" si="22"/>
        <v>41051.864999999998</v>
      </c>
      <c r="AY19" s="2">
        <v>0.75</v>
      </c>
      <c r="AZ19" s="108">
        <v>49769.22</v>
      </c>
      <c r="BA19" s="60">
        <f t="shared" si="23"/>
        <v>0.90926234411031026</v>
      </c>
      <c r="BB19" s="160">
        <v>46982.65</v>
      </c>
      <c r="BC19" s="1">
        <f t="shared" si="24"/>
        <v>32887.854999999996</v>
      </c>
      <c r="BD19" s="2">
        <v>0.7</v>
      </c>
      <c r="BE19" s="108">
        <v>54148.11</v>
      </c>
      <c r="BF19" s="17">
        <f t="shared" si="25"/>
        <v>1.1525128957178874</v>
      </c>
      <c r="BG19" s="160">
        <v>26232.67</v>
      </c>
      <c r="BH19" s="1">
        <f t="shared" si="26"/>
        <v>19674.502499999999</v>
      </c>
      <c r="BI19" s="2">
        <v>0.75</v>
      </c>
      <c r="BJ19" s="115"/>
      <c r="BK19" s="60">
        <f t="shared" si="27"/>
        <v>0</v>
      </c>
      <c r="BL19" s="160">
        <v>32494.83</v>
      </c>
      <c r="BM19" s="1">
        <f t="shared" si="28"/>
        <v>24371.122500000001</v>
      </c>
      <c r="BN19" s="2">
        <v>0.75</v>
      </c>
      <c r="BO19" s="115"/>
      <c r="BP19" s="60">
        <f t="shared" si="29"/>
        <v>0</v>
      </c>
      <c r="BQ19" s="160">
        <v>19170.47</v>
      </c>
      <c r="BR19" s="1">
        <f t="shared" si="30"/>
        <v>67096.645000000004</v>
      </c>
      <c r="BS19" s="57">
        <v>3.5</v>
      </c>
      <c r="BT19" s="115"/>
      <c r="BU19" s="16">
        <f t="shared" si="31"/>
        <v>0</v>
      </c>
      <c r="BV19" s="160">
        <v>23873.96</v>
      </c>
      <c r="BW19" s="1">
        <f t="shared" si="32"/>
        <v>83558.86</v>
      </c>
      <c r="BX19" s="57">
        <v>3.5</v>
      </c>
      <c r="BY19" s="108"/>
      <c r="BZ19" s="14">
        <f t="shared" si="33"/>
        <v>0</v>
      </c>
      <c r="CA19" s="160">
        <v>14829</v>
      </c>
      <c r="CB19" s="1">
        <f t="shared" si="34"/>
        <v>74145</v>
      </c>
      <c r="CC19" s="57">
        <v>5</v>
      </c>
      <c r="CD19" s="115"/>
      <c r="CE19" s="16">
        <f t="shared" si="35"/>
        <v>0</v>
      </c>
      <c r="CF19" s="160"/>
      <c r="CG19" s="1">
        <f t="shared" si="36"/>
        <v>0</v>
      </c>
      <c r="CH19" s="57">
        <v>3</v>
      </c>
      <c r="CI19" s="115"/>
      <c r="CJ19" s="18" t="e">
        <f t="shared" si="37"/>
        <v>#DIV/0!</v>
      </c>
      <c r="CK19" s="160"/>
      <c r="CL19" s="1">
        <f t="shared" si="38"/>
        <v>0</v>
      </c>
      <c r="CM19" s="57">
        <v>6.5</v>
      </c>
      <c r="CN19" s="115"/>
      <c r="CO19" s="16" t="e">
        <f t="shared" si="39"/>
        <v>#DIV/0!</v>
      </c>
      <c r="CP19" s="160"/>
      <c r="CQ19" s="1">
        <f t="shared" si="40"/>
        <v>0</v>
      </c>
      <c r="CR19" s="57">
        <v>6.5</v>
      </c>
      <c r="CS19" s="95"/>
      <c r="CT19" s="16" t="e">
        <f t="shared" si="41"/>
        <v>#DIV/0!</v>
      </c>
      <c r="CU19" s="160"/>
      <c r="CV19" s="1">
        <f t="shared" si="42"/>
        <v>0</v>
      </c>
      <c r="CW19" s="57">
        <v>6.5</v>
      </c>
      <c r="CX19" s="132"/>
      <c r="CY19" s="130" t="e">
        <f t="shared" si="43"/>
        <v>#DIV/0!</v>
      </c>
      <c r="CZ19" s="160"/>
      <c r="DA19" s="1">
        <f t="shared" si="44"/>
        <v>0</v>
      </c>
      <c r="DB19" s="57">
        <v>6.5</v>
      </c>
      <c r="DC19" s="132"/>
      <c r="DD19" s="18" t="e">
        <f t="shared" si="45"/>
        <v>#DIV/0!</v>
      </c>
      <c r="DE19" s="357"/>
      <c r="DF19" s="1">
        <f t="shared" si="46"/>
        <v>0</v>
      </c>
      <c r="DG19" s="57">
        <v>4.5</v>
      </c>
      <c r="DH19" s="132"/>
      <c r="DI19" s="16" t="e">
        <f t="shared" si="47"/>
        <v>#DIV/0!</v>
      </c>
      <c r="DJ19" s="357"/>
      <c r="DK19" s="1">
        <f t="shared" si="48"/>
        <v>0</v>
      </c>
      <c r="DL19" s="57">
        <v>3</v>
      </c>
      <c r="DM19" s="233"/>
      <c r="DN19" s="16" t="e">
        <f t="shared" si="106"/>
        <v>#DIV/0!</v>
      </c>
      <c r="DO19" s="160">
        <v>46058.57</v>
      </c>
      <c r="DP19" s="1">
        <f t="shared" si="49"/>
        <v>115146.425</v>
      </c>
      <c r="DQ19" s="57">
        <v>2.5</v>
      </c>
      <c r="DR19" s="88"/>
      <c r="DS19" s="16">
        <f t="shared" si="50"/>
        <v>0</v>
      </c>
      <c r="DT19" s="160">
        <v>51627.44</v>
      </c>
      <c r="DU19" s="1">
        <f t="shared" si="51"/>
        <v>129068.6</v>
      </c>
      <c r="DV19" s="57">
        <v>2.5</v>
      </c>
      <c r="DW19" s="88"/>
      <c r="DX19" s="16">
        <f t="shared" si="0"/>
        <v>0</v>
      </c>
      <c r="DY19" s="160">
        <v>45718.14</v>
      </c>
      <c r="DZ19" s="1">
        <f t="shared" si="52"/>
        <v>114295.35</v>
      </c>
      <c r="EA19" s="57">
        <v>2.5</v>
      </c>
      <c r="EB19" s="232"/>
      <c r="EC19" s="18">
        <f t="shared" si="53"/>
        <v>0</v>
      </c>
      <c r="ED19" s="160">
        <v>51484.71</v>
      </c>
      <c r="EE19" s="1">
        <f t="shared" si="54"/>
        <v>102969.42</v>
      </c>
      <c r="EF19" s="57">
        <v>2</v>
      </c>
      <c r="EG19" s="232"/>
      <c r="EH19" s="16">
        <f t="shared" si="55"/>
        <v>0</v>
      </c>
      <c r="EI19" s="160">
        <v>81525.86</v>
      </c>
      <c r="EJ19" s="1">
        <f t="shared" si="56"/>
        <v>146746.54800000001</v>
      </c>
      <c r="EK19" s="57">
        <v>1.8</v>
      </c>
      <c r="EL19" s="232"/>
      <c r="EM19" s="16">
        <f t="shared" si="57"/>
        <v>0</v>
      </c>
      <c r="EN19" s="160">
        <v>71788.92</v>
      </c>
      <c r="EO19" s="1">
        <f t="shared" si="58"/>
        <v>129220.056</v>
      </c>
      <c r="EP19" s="57">
        <v>1.8</v>
      </c>
      <c r="EQ19" s="232"/>
      <c r="ER19" s="16">
        <f t="shared" si="59"/>
        <v>0</v>
      </c>
      <c r="ES19" s="160">
        <v>65811.199999999997</v>
      </c>
      <c r="ET19" s="1">
        <f t="shared" si="60"/>
        <v>118460.16</v>
      </c>
      <c r="EU19" s="57">
        <v>1.8</v>
      </c>
      <c r="EV19" s="232"/>
      <c r="EW19" s="18">
        <f t="shared" si="61"/>
        <v>0</v>
      </c>
      <c r="EX19" s="160">
        <v>58018.14</v>
      </c>
      <c r="EY19" s="1">
        <f t="shared" si="62"/>
        <v>104432.652</v>
      </c>
      <c r="EZ19" s="57">
        <v>1.8</v>
      </c>
      <c r="FA19" s="232"/>
      <c r="FB19" s="32">
        <f t="shared" si="1"/>
        <v>0</v>
      </c>
      <c r="FC19" s="160">
        <v>61681.52</v>
      </c>
      <c r="FD19" s="1">
        <f t="shared" si="63"/>
        <v>111026.73599999999</v>
      </c>
      <c r="FE19" s="57">
        <v>1.8</v>
      </c>
      <c r="FF19" s="232"/>
      <c r="FG19" s="14">
        <f t="shared" si="64"/>
        <v>0</v>
      </c>
      <c r="FH19" s="160">
        <v>63507.4</v>
      </c>
      <c r="FI19" s="1">
        <f t="shared" si="65"/>
        <v>114313.32</v>
      </c>
      <c r="FJ19" s="57">
        <v>1.8</v>
      </c>
      <c r="FK19" s="232"/>
      <c r="FL19" s="234">
        <f t="shared" si="66"/>
        <v>0</v>
      </c>
      <c r="FM19" s="160">
        <v>57505.55</v>
      </c>
      <c r="FN19" s="1">
        <f t="shared" si="67"/>
        <v>103509.99</v>
      </c>
      <c r="FO19" s="57">
        <v>1.8</v>
      </c>
      <c r="FP19" s="232"/>
      <c r="FQ19" s="13">
        <f t="shared" si="68"/>
        <v>0</v>
      </c>
      <c r="FR19" s="160">
        <v>64451.28</v>
      </c>
      <c r="FS19" s="1">
        <f t="shared" si="69"/>
        <v>100543.99680000001</v>
      </c>
      <c r="FT19" s="57">
        <v>1.56</v>
      </c>
      <c r="FU19" s="88"/>
      <c r="FV19" s="31">
        <f t="shared" si="70"/>
        <v>0</v>
      </c>
      <c r="FW19" s="160">
        <v>55205.54</v>
      </c>
      <c r="FX19" s="1">
        <f t="shared" si="71"/>
        <v>86120.642400000012</v>
      </c>
      <c r="FY19" s="57">
        <v>1.56</v>
      </c>
      <c r="FZ19" s="88"/>
      <c r="GA19" s="14">
        <f t="shared" si="2"/>
        <v>0</v>
      </c>
      <c r="GB19" s="160">
        <v>53022.9</v>
      </c>
      <c r="GC19" s="1">
        <f t="shared" si="72"/>
        <v>82715.724000000002</v>
      </c>
      <c r="GD19" s="57">
        <v>1.56</v>
      </c>
      <c r="GE19" s="88"/>
      <c r="GF19" s="32">
        <f t="shared" si="73"/>
        <v>0</v>
      </c>
      <c r="GG19" s="160">
        <v>56335.3</v>
      </c>
      <c r="GH19" s="1">
        <f t="shared" si="74"/>
        <v>87883.068000000014</v>
      </c>
      <c r="GI19" s="57">
        <v>1.56</v>
      </c>
      <c r="GJ19" s="108"/>
      <c r="GK19" s="32">
        <f t="shared" si="75"/>
        <v>0</v>
      </c>
      <c r="GL19" s="160">
        <v>61617.43</v>
      </c>
      <c r="GM19" s="1">
        <f t="shared" si="76"/>
        <v>96123.190799999997</v>
      </c>
      <c r="GN19" s="57">
        <v>1.56</v>
      </c>
      <c r="GO19" s="108"/>
      <c r="GP19" s="13">
        <f t="shared" si="77"/>
        <v>0</v>
      </c>
      <c r="GQ19" s="160">
        <v>60946.69</v>
      </c>
      <c r="GR19" s="1">
        <f t="shared" si="78"/>
        <v>95076.8364</v>
      </c>
      <c r="GS19" s="57">
        <v>1.56</v>
      </c>
      <c r="GT19" s="108"/>
      <c r="GU19" s="32">
        <f t="shared" si="79"/>
        <v>0</v>
      </c>
      <c r="GV19" s="160">
        <v>60601.15</v>
      </c>
      <c r="GW19" s="1">
        <f t="shared" si="80"/>
        <v>121202.3</v>
      </c>
      <c r="GX19" s="57">
        <v>2</v>
      </c>
      <c r="GY19" s="96"/>
      <c r="GZ19" s="32">
        <f t="shared" si="3"/>
        <v>0</v>
      </c>
      <c r="HA19" s="160">
        <v>28132.58</v>
      </c>
      <c r="HB19" s="1">
        <f t="shared" si="81"/>
        <v>84397.74</v>
      </c>
      <c r="HC19" s="57">
        <v>3</v>
      </c>
      <c r="HD19" s="96"/>
      <c r="HE19" s="32">
        <f t="shared" si="107"/>
        <v>0</v>
      </c>
      <c r="HG19" s="1">
        <f t="shared" si="82"/>
        <v>0</v>
      </c>
      <c r="HH19" s="57">
        <v>5</v>
      </c>
      <c r="HI19" s="96"/>
      <c r="HJ19" s="13" t="e">
        <f t="shared" si="83"/>
        <v>#DIV/0!</v>
      </c>
      <c r="HL19" s="1">
        <f t="shared" si="84"/>
        <v>0</v>
      </c>
      <c r="HM19" s="57">
        <v>5.5</v>
      </c>
      <c r="HN19" s="97"/>
      <c r="HO19" s="14" t="e">
        <f t="shared" si="85"/>
        <v>#DIV/0!</v>
      </c>
      <c r="HQ19" s="1">
        <f t="shared" si="86"/>
        <v>0</v>
      </c>
      <c r="HR19" s="57">
        <v>5</v>
      </c>
      <c r="HS19" s="81"/>
      <c r="HT19" s="14" t="e">
        <f t="shared" si="87"/>
        <v>#DIV/0!</v>
      </c>
      <c r="HU19" s="108">
        <v>12243.55</v>
      </c>
      <c r="HV19" s="1">
        <f t="shared" si="88"/>
        <v>36730.649999999994</v>
      </c>
      <c r="HW19" s="57">
        <v>3</v>
      </c>
      <c r="HX19" s="97"/>
      <c r="HY19" s="14">
        <f t="shared" si="89"/>
        <v>0</v>
      </c>
      <c r="HZ19" s="108">
        <v>98405.31</v>
      </c>
      <c r="IA19" s="1">
        <f t="shared" si="90"/>
        <v>295215.93</v>
      </c>
      <c r="IB19" s="57">
        <v>3</v>
      </c>
      <c r="IC19" s="97"/>
      <c r="ID19" s="14">
        <f t="shared" si="91"/>
        <v>0</v>
      </c>
      <c r="IE19" s="108">
        <v>150489.54</v>
      </c>
      <c r="IF19" s="1">
        <f t="shared" si="92"/>
        <v>225734.31</v>
      </c>
      <c r="IG19" s="57">
        <v>1.5</v>
      </c>
      <c r="IH19" s="88"/>
      <c r="II19" s="32">
        <f t="shared" si="93"/>
        <v>0</v>
      </c>
      <c r="IJ19" s="108">
        <v>181927.19</v>
      </c>
      <c r="IK19" s="1">
        <f t="shared" si="94"/>
        <v>272890.78500000003</v>
      </c>
      <c r="IL19" s="57">
        <v>1.5</v>
      </c>
      <c r="IM19" s="88"/>
      <c r="IN19" s="32">
        <f t="shared" si="95"/>
        <v>0</v>
      </c>
      <c r="IO19" s="108">
        <v>272933.71000000002</v>
      </c>
      <c r="IP19" s="1">
        <f t="shared" si="96"/>
        <v>409400.56500000006</v>
      </c>
      <c r="IQ19" s="57">
        <v>1.5</v>
      </c>
      <c r="IR19" s="88"/>
      <c r="IS19" s="32">
        <f t="shared" si="97"/>
        <v>0</v>
      </c>
      <c r="IT19" s="108">
        <v>255990.16</v>
      </c>
      <c r="IU19" s="1">
        <f t="shared" si="98"/>
        <v>383985.24</v>
      </c>
      <c r="IV19" s="57">
        <v>1.5</v>
      </c>
      <c r="IW19" s="88"/>
      <c r="IX19" s="32">
        <f t="shared" si="99"/>
        <v>0</v>
      </c>
      <c r="IY19" s="108">
        <v>59547.58</v>
      </c>
      <c r="IZ19" s="1">
        <f t="shared" si="100"/>
        <v>89321.37</v>
      </c>
      <c r="JA19" s="57">
        <v>1.5</v>
      </c>
      <c r="JB19" s="88"/>
      <c r="JC19" s="14">
        <f t="shared" si="101"/>
        <v>0</v>
      </c>
      <c r="JD19" s="73">
        <f t="shared" si="102"/>
        <v>730383.5199999999</v>
      </c>
      <c r="JE19" s="73">
        <f t="shared" si="103"/>
        <v>530302.49</v>
      </c>
      <c r="JF19" s="75">
        <f t="shared" si="104"/>
        <v>-200081.02999999991</v>
      </c>
      <c r="JG19" s="11">
        <f t="shared" si="105"/>
        <v>0.72606031691405093</v>
      </c>
    </row>
    <row r="20" spans="3:267">
      <c r="C20" s="71" t="str">
        <f>"A15"</f>
        <v>A15</v>
      </c>
      <c r="D20" s="164">
        <v>73853.5</v>
      </c>
      <c r="E20" s="1">
        <f t="shared" si="4"/>
        <v>44312.1</v>
      </c>
      <c r="F20" s="2">
        <v>0.6</v>
      </c>
      <c r="G20" s="108">
        <v>39206.94</v>
      </c>
      <c r="H20" s="171">
        <f t="shared" si="5"/>
        <v>0.53087450154698157</v>
      </c>
      <c r="I20" s="169">
        <v>59960.58</v>
      </c>
      <c r="J20" s="1">
        <f t="shared" si="6"/>
        <v>32978.319000000003</v>
      </c>
      <c r="K20" s="2">
        <v>0.55000000000000004</v>
      </c>
      <c r="L20" s="108">
        <v>39515.72</v>
      </c>
      <c r="M20" s="14">
        <f t="shared" si="7"/>
        <v>0.65902831493624647</v>
      </c>
      <c r="N20" s="164">
        <v>64052.73</v>
      </c>
      <c r="O20" s="1">
        <f t="shared" si="8"/>
        <v>44836.911</v>
      </c>
      <c r="P20" s="2">
        <v>0.7</v>
      </c>
      <c r="Q20" s="108">
        <v>34446.379999999997</v>
      </c>
      <c r="R20" s="13">
        <f t="shared" si="9"/>
        <v>0.53778160587378543</v>
      </c>
      <c r="S20" s="160">
        <v>60167.83</v>
      </c>
      <c r="T20" s="1">
        <f t="shared" si="10"/>
        <v>33693.984800000006</v>
      </c>
      <c r="U20" s="2">
        <v>0.56000000000000005</v>
      </c>
      <c r="V20" s="108">
        <v>35818.78</v>
      </c>
      <c r="W20" s="13">
        <f t="shared" si="11"/>
        <v>0.59531447286697892</v>
      </c>
      <c r="X20" s="108">
        <v>52765.23</v>
      </c>
      <c r="Y20" s="1">
        <f t="shared" si="12"/>
        <v>34297.399500000007</v>
      </c>
      <c r="Z20" s="2">
        <v>0.65</v>
      </c>
      <c r="AA20" s="108">
        <v>42184.89</v>
      </c>
      <c r="AB20" s="13">
        <f t="shared" si="13"/>
        <v>0.79948272754615102</v>
      </c>
      <c r="AC20" s="108">
        <v>87204.59</v>
      </c>
      <c r="AD20" s="1">
        <f t="shared" si="14"/>
        <v>74123.901499999993</v>
      </c>
      <c r="AE20" s="2">
        <v>0.85</v>
      </c>
      <c r="AF20" s="108">
        <v>50367.61</v>
      </c>
      <c r="AG20" s="13">
        <f t="shared" si="15"/>
        <v>0.57757980399884923</v>
      </c>
      <c r="AH20" s="108">
        <v>58309.26</v>
      </c>
      <c r="AI20" s="1">
        <f t="shared" si="16"/>
        <v>34985.555999999997</v>
      </c>
      <c r="AJ20" s="2">
        <v>0.6</v>
      </c>
      <c r="AK20" s="108">
        <v>31427.16</v>
      </c>
      <c r="AL20" s="13">
        <f t="shared" si="17"/>
        <v>0.53897374104902029</v>
      </c>
      <c r="AM20" s="108">
        <v>56362.63</v>
      </c>
      <c r="AN20" s="1">
        <f t="shared" si="18"/>
        <v>33817.577999999994</v>
      </c>
      <c r="AO20" s="2">
        <v>0.6</v>
      </c>
      <c r="AP20" s="108">
        <v>41290.86</v>
      </c>
      <c r="AQ20" s="13">
        <f t="shared" si="19"/>
        <v>0.7325928545208058</v>
      </c>
      <c r="AR20" s="160">
        <v>63714.46</v>
      </c>
      <c r="AS20" s="1">
        <f t="shared" si="20"/>
        <v>47785.845000000001</v>
      </c>
      <c r="AT20" s="2">
        <v>0.75</v>
      </c>
      <c r="AU20" s="108">
        <v>42105.33</v>
      </c>
      <c r="AV20" s="13">
        <f t="shared" si="21"/>
        <v>0.66084417885673052</v>
      </c>
      <c r="AW20" s="160">
        <v>67685.94</v>
      </c>
      <c r="AX20" s="1">
        <f t="shared" si="22"/>
        <v>50764.455000000002</v>
      </c>
      <c r="AY20" s="2">
        <v>0.75</v>
      </c>
      <c r="AZ20" s="108">
        <v>40564.69</v>
      </c>
      <c r="BA20" s="60">
        <f t="shared" si="23"/>
        <v>0.59930747803753637</v>
      </c>
      <c r="BB20" s="160">
        <v>49073.47</v>
      </c>
      <c r="BC20" s="1">
        <f t="shared" si="24"/>
        <v>34351.428999999996</v>
      </c>
      <c r="BD20" s="2">
        <v>0.7</v>
      </c>
      <c r="BE20" s="108">
        <v>63449.31</v>
      </c>
      <c r="BF20" s="17">
        <f t="shared" si="25"/>
        <v>1.292945251273244</v>
      </c>
      <c r="BG20" s="160">
        <v>37985.800000000003</v>
      </c>
      <c r="BH20" s="1">
        <f t="shared" si="26"/>
        <v>28489.350000000002</v>
      </c>
      <c r="BI20" s="2">
        <v>0.75</v>
      </c>
      <c r="BJ20" s="115"/>
      <c r="BK20" s="60">
        <f t="shared" si="27"/>
        <v>0</v>
      </c>
      <c r="BL20" s="160">
        <v>47332.56</v>
      </c>
      <c r="BM20" s="1">
        <f t="shared" si="28"/>
        <v>35499.42</v>
      </c>
      <c r="BN20" s="2">
        <v>0.75</v>
      </c>
      <c r="BO20" s="115"/>
      <c r="BP20" s="60">
        <f t="shared" si="29"/>
        <v>0</v>
      </c>
      <c r="BQ20" s="160">
        <v>36524.15</v>
      </c>
      <c r="BR20" s="1">
        <f t="shared" si="30"/>
        <v>127834.52500000001</v>
      </c>
      <c r="BS20" s="57">
        <v>3.5</v>
      </c>
      <c r="BT20" s="115"/>
      <c r="BU20" s="16">
        <f t="shared" si="31"/>
        <v>0</v>
      </c>
      <c r="BV20" s="160">
        <v>37359.97</v>
      </c>
      <c r="BW20" s="1">
        <f t="shared" si="32"/>
        <v>130759.895</v>
      </c>
      <c r="BX20" s="57">
        <v>3.5</v>
      </c>
      <c r="BY20" s="108"/>
      <c r="BZ20" s="14">
        <f t="shared" si="33"/>
        <v>0</v>
      </c>
      <c r="CA20" s="160">
        <v>28280.93</v>
      </c>
      <c r="CB20" s="1">
        <f t="shared" si="34"/>
        <v>141404.65</v>
      </c>
      <c r="CC20" s="57">
        <v>5</v>
      </c>
      <c r="CD20" s="115"/>
      <c r="CE20" s="16">
        <f t="shared" si="35"/>
        <v>0</v>
      </c>
      <c r="CF20" s="160">
        <v>36944.400000000001</v>
      </c>
      <c r="CG20" s="1">
        <f t="shared" si="36"/>
        <v>110833.20000000001</v>
      </c>
      <c r="CH20" s="57">
        <v>3</v>
      </c>
      <c r="CI20" s="115"/>
      <c r="CJ20" s="18">
        <f t="shared" si="37"/>
        <v>0</v>
      </c>
      <c r="CK20" s="160"/>
      <c r="CL20" s="1">
        <f t="shared" si="38"/>
        <v>0</v>
      </c>
      <c r="CM20" s="57">
        <v>6.5</v>
      </c>
      <c r="CN20" s="115"/>
      <c r="CO20" s="16" t="e">
        <f t="shared" si="39"/>
        <v>#DIV/0!</v>
      </c>
      <c r="CP20" s="160">
        <v>4091.71</v>
      </c>
      <c r="CQ20" s="1">
        <f t="shared" si="40"/>
        <v>26596.115000000002</v>
      </c>
      <c r="CR20" s="57">
        <v>6.5</v>
      </c>
      <c r="CS20" s="116"/>
      <c r="CT20" s="16">
        <f t="shared" si="41"/>
        <v>0</v>
      </c>
      <c r="CU20" s="160"/>
      <c r="CV20" s="1">
        <f t="shared" si="42"/>
        <v>0</v>
      </c>
      <c r="CW20" s="57">
        <v>6.5</v>
      </c>
      <c r="CX20" s="132"/>
      <c r="CY20" s="130" t="e">
        <f t="shared" si="43"/>
        <v>#DIV/0!</v>
      </c>
      <c r="CZ20" s="160"/>
      <c r="DA20" s="1">
        <f t="shared" si="44"/>
        <v>0</v>
      </c>
      <c r="DB20" s="57">
        <v>6.5</v>
      </c>
      <c r="DC20" s="132"/>
      <c r="DD20" s="18" t="e">
        <f t="shared" si="45"/>
        <v>#DIV/0!</v>
      </c>
      <c r="DE20" s="160">
        <v>31557.67</v>
      </c>
      <c r="DF20" s="1">
        <f t="shared" si="46"/>
        <v>142009.51499999998</v>
      </c>
      <c r="DG20" s="57">
        <v>4.5</v>
      </c>
      <c r="DH20" s="116"/>
      <c r="DI20" s="16">
        <f t="shared" si="47"/>
        <v>0</v>
      </c>
      <c r="DJ20" s="160">
        <v>39056.18</v>
      </c>
      <c r="DK20" s="1">
        <f t="shared" si="48"/>
        <v>117168.54000000001</v>
      </c>
      <c r="DL20" s="57">
        <v>3</v>
      </c>
      <c r="DM20" s="88"/>
      <c r="DN20" s="16">
        <f t="shared" si="106"/>
        <v>0</v>
      </c>
      <c r="DO20" s="160">
        <v>39871.25</v>
      </c>
      <c r="DP20" s="1">
        <f t="shared" si="49"/>
        <v>99678.125</v>
      </c>
      <c r="DQ20" s="57">
        <v>2.5</v>
      </c>
      <c r="DR20" s="88"/>
      <c r="DS20" s="16">
        <f t="shared" si="50"/>
        <v>0</v>
      </c>
      <c r="DT20" s="160">
        <v>41612.720000000001</v>
      </c>
      <c r="DU20" s="1">
        <f t="shared" si="51"/>
        <v>104031.8</v>
      </c>
      <c r="DV20" s="57">
        <v>2.5</v>
      </c>
      <c r="DW20" s="88"/>
      <c r="DX20" s="16">
        <f t="shared" si="0"/>
        <v>0</v>
      </c>
      <c r="DY20" s="160">
        <v>34703.07</v>
      </c>
      <c r="DZ20" s="1">
        <f t="shared" si="52"/>
        <v>86757.675000000003</v>
      </c>
      <c r="EA20" s="57">
        <v>2.5</v>
      </c>
      <c r="EB20" s="232"/>
      <c r="EC20" s="18">
        <f t="shared" si="53"/>
        <v>0</v>
      </c>
      <c r="ED20" s="160">
        <v>46963.48</v>
      </c>
      <c r="EE20" s="1">
        <f t="shared" si="54"/>
        <v>93926.96</v>
      </c>
      <c r="EF20" s="57">
        <v>2</v>
      </c>
      <c r="EG20" s="232"/>
      <c r="EH20" s="16">
        <f t="shared" si="55"/>
        <v>0</v>
      </c>
      <c r="EI20" s="160">
        <v>58483.49</v>
      </c>
      <c r="EJ20" s="1">
        <f t="shared" si="56"/>
        <v>105270.28199999999</v>
      </c>
      <c r="EK20" s="57">
        <v>1.8</v>
      </c>
      <c r="EL20" s="232"/>
      <c r="EM20" s="16">
        <f t="shared" si="57"/>
        <v>0</v>
      </c>
      <c r="EN20" s="160">
        <v>58345.919999999998</v>
      </c>
      <c r="EO20" s="1">
        <f t="shared" si="58"/>
        <v>105022.656</v>
      </c>
      <c r="EP20" s="57">
        <v>1.8</v>
      </c>
      <c r="EQ20" s="232"/>
      <c r="ER20" s="16">
        <f t="shared" si="59"/>
        <v>0</v>
      </c>
      <c r="ES20" s="160">
        <v>43535.12</v>
      </c>
      <c r="ET20" s="1">
        <f t="shared" si="60"/>
        <v>78363.216</v>
      </c>
      <c r="EU20" s="57">
        <v>1.8</v>
      </c>
      <c r="EV20" s="232"/>
      <c r="EW20" s="18">
        <f t="shared" si="61"/>
        <v>0</v>
      </c>
      <c r="EX20" s="160">
        <v>51424.62</v>
      </c>
      <c r="EY20" s="1">
        <f t="shared" si="62"/>
        <v>92564.316000000006</v>
      </c>
      <c r="EZ20" s="57">
        <v>1.8</v>
      </c>
      <c r="FA20" s="232"/>
      <c r="FB20" s="32">
        <f t="shared" si="1"/>
        <v>0</v>
      </c>
      <c r="FC20" s="160">
        <v>52168.12</v>
      </c>
      <c r="FD20" s="1">
        <f t="shared" si="63"/>
        <v>93902.616000000009</v>
      </c>
      <c r="FE20" s="57">
        <v>1.8</v>
      </c>
      <c r="FF20" s="232"/>
      <c r="FG20" s="14">
        <f t="shared" si="64"/>
        <v>0</v>
      </c>
      <c r="FH20" s="160">
        <v>51563.55</v>
      </c>
      <c r="FI20" s="1">
        <f t="shared" si="65"/>
        <v>92814.390000000014</v>
      </c>
      <c r="FJ20" s="57">
        <v>1.8</v>
      </c>
      <c r="FK20" s="232"/>
      <c r="FL20" s="234">
        <f t="shared" si="66"/>
        <v>0</v>
      </c>
      <c r="FM20" s="160">
        <v>40560.17</v>
      </c>
      <c r="FN20" s="1">
        <f t="shared" si="67"/>
        <v>73008.305999999997</v>
      </c>
      <c r="FO20" s="57">
        <v>1.8</v>
      </c>
      <c r="FP20" s="232"/>
      <c r="FQ20" s="13">
        <f t="shared" si="68"/>
        <v>0</v>
      </c>
      <c r="FR20" s="160">
        <v>51481.5</v>
      </c>
      <c r="FS20" s="1">
        <f t="shared" si="69"/>
        <v>80311.14</v>
      </c>
      <c r="FT20" s="57">
        <v>1.56</v>
      </c>
      <c r="FU20" s="88"/>
      <c r="FV20" s="31">
        <f t="shared" si="70"/>
        <v>0</v>
      </c>
      <c r="FW20" s="160">
        <v>42238.04</v>
      </c>
      <c r="FX20" s="1">
        <f t="shared" si="71"/>
        <v>65891.342400000009</v>
      </c>
      <c r="FY20" s="57">
        <v>1.56</v>
      </c>
      <c r="FZ20" s="88"/>
      <c r="GA20" s="14">
        <f t="shared" si="2"/>
        <v>0</v>
      </c>
      <c r="GB20" s="160">
        <v>53348.28</v>
      </c>
      <c r="GC20" s="1">
        <f t="shared" si="72"/>
        <v>83223.316800000001</v>
      </c>
      <c r="GD20" s="57">
        <v>1.56</v>
      </c>
      <c r="GE20" s="88"/>
      <c r="GF20" s="32">
        <f t="shared" si="73"/>
        <v>0</v>
      </c>
      <c r="GG20" s="160">
        <v>44594.080000000002</v>
      </c>
      <c r="GH20" s="1">
        <f t="shared" si="74"/>
        <v>69566.764800000004</v>
      </c>
      <c r="GI20" s="57">
        <v>1.56</v>
      </c>
      <c r="GJ20" s="108"/>
      <c r="GK20" s="32">
        <f t="shared" si="75"/>
        <v>0</v>
      </c>
      <c r="GL20" s="160">
        <v>42491.51</v>
      </c>
      <c r="GM20" s="1">
        <f t="shared" si="76"/>
        <v>66286.755600000004</v>
      </c>
      <c r="GN20" s="57">
        <v>1.56</v>
      </c>
      <c r="GO20" s="108"/>
      <c r="GP20" s="13">
        <f t="shared" si="77"/>
        <v>0</v>
      </c>
      <c r="GQ20" s="160">
        <v>39962.75</v>
      </c>
      <c r="GR20" s="1">
        <f t="shared" si="78"/>
        <v>62341.89</v>
      </c>
      <c r="GS20" s="57">
        <v>1.56</v>
      </c>
      <c r="GT20" s="108"/>
      <c r="GU20" s="32">
        <f t="shared" si="79"/>
        <v>0</v>
      </c>
      <c r="GV20" s="160">
        <v>42600.67</v>
      </c>
      <c r="GW20" s="1">
        <f t="shared" si="80"/>
        <v>85201.34</v>
      </c>
      <c r="GX20" s="57">
        <v>2</v>
      </c>
      <c r="GY20" s="96"/>
      <c r="GZ20" s="32">
        <f t="shared" si="3"/>
        <v>0</v>
      </c>
      <c r="HA20" s="160">
        <v>31243.96</v>
      </c>
      <c r="HB20" s="1">
        <f t="shared" si="81"/>
        <v>93731.88</v>
      </c>
      <c r="HC20" s="57">
        <v>3</v>
      </c>
      <c r="HD20" s="96"/>
      <c r="HE20" s="32">
        <f t="shared" si="107"/>
        <v>0</v>
      </c>
      <c r="HF20" s="108">
        <v>11635.82</v>
      </c>
      <c r="HG20" s="1">
        <f t="shared" si="82"/>
        <v>58179.1</v>
      </c>
      <c r="HH20" s="57">
        <v>5</v>
      </c>
      <c r="HI20" s="96"/>
      <c r="HJ20" s="13">
        <f t="shared" si="83"/>
        <v>0</v>
      </c>
      <c r="HK20" s="108">
        <v>9221.89</v>
      </c>
      <c r="HL20" s="1">
        <f t="shared" si="84"/>
        <v>50720.394999999997</v>
      </c>
      <c r="HM20" s="57">
        <v>5.5</v>
      </c>
      <c r="HN20" s="97"/>
      <c r="HO20" s="14">
        <f t="shared" si="85"/>
        <v>0</v>
      </c>
      <c r="HP20" s="108">
        <v>4674.8900000000003</v>
      </c>
      <c r="HQ20" s="1">
        <f t="shared" si="86"/>
        <v>23374.45</v>
      </c>
      <c r="HR20" s="57">
        <v>5</v>
      </c>
      <c r="HS20" s="81"/>
      <c r="HT20" s="14">
        <f t="shared" si="87"/>
        <v>0</v>
      </c>
      <c r="HU20" s="108">
        <v>20799.810000000001</v>
      </c>
      <c r="HV20" s="1">
        <f t="shared" si="88"/>
        <v>62399.430000000008</v>
      </c>
      <c r="HW20" s="57">
        <v>3</v>
      </c>
      <c r="HX20" s="97"/>
      <c r="HY20" s="14">
        <f t="shared" si="89"/>
        <v>0</v>
      </c>
      <c r="HZ20" s="108">
        <v>68603.48</v>
      </c>
      <c r="IA20" s="1">
        <f t="shared" si="90"/>
        <v>205810.44</v>
      </c>
      <c r="IB20" s="57">
        <v>3</v>
      </c>
      <c r="IC20" s="97"/>
      <c r="ID20" s="14">
        <f t="shared" si="91"/>
        <v>0</v>
      </c>
      <c r="IE20" s="108">
        <v>101184.47</v>
      </c>
      <c r="IF20" s="1">
        <f t="shared" si="92"/>
        <v>151776.70500000002</v>
      </c>
      <c r="IG20" s="57">
        <v>1.5</v>
      </c>
      <c r="IH20" s="88"/>
      <c r="II20" s="32">
        <f t="shared" si="93"/>
        <v>0</v>
      </c>
      <c r="IJ20" s="108">
        <v>117369.03</v>
      </c>
      <c r="IK20" s="1">
        <f t="shared" si="94"/>
        <v>176053.54499999998</v>
      </c>
      <c r="IL20" s="57">
        <v>1.5</v>
      </c>
      <c r="IM20" s="88"/>
      <c r="IN20" s="32">
        <f t="shared" si="95"/>
        <v>0</v>
      </c>
      <c r="IO20" s="108">
        <v>135897.51</v>
      </c>
      <c r="IP20" s="1">
        <f t="shared" si="96"/>
        <v>203846.26500000001</v>
      </c>
      <c r="IQ20" s="57">
        <v>1.5</v>
      </c>
      <c r="IR20" s="88"/>
      <c r="IS20" s="32">
        <f t="shared" si="97"/>
        <v>0</v>
      </c>
      <c r="IT20" s="108">
        <v>220610.68</v>
      </c>
      <c r="IU20" s="1">
        <f t="shared" si="98"/>
        <v>330916.02</v>
      </c>
      <c r="IV20" s="57">
        <v>1.5</v>
      </c>
      <c r="IW20" s="88"/>
      <c r="IX20" s="32">
        <f t="shared" si="99"/>
        <v>0</v>
      </c>
      <c r="IY20" s="108">
        <v>50150.44</v>
      </c>
      <c r="IZ20" s="1">
        <f t="shared" si="100"/>
        <v>75225.66</v>
      </c>
      <c r="JA20" s="57">
        <v>1.5</v>
      </c>
      <c r="JB20" s="88"/>
      <c r="JC20" s="14">
        <f t="shared" si="101"/>
        <v>0</v>
      </c>
      <c r="JD20" s="73">
        <f t="shared" si="102"/>
        <v>693150.22</v>
      </c>
      <c r="JE20" s="73">
        <f t="shared" si="103"/>
        <v>460377.67</v>
      </c>
      <c r="JF20" s="75">
        <f t="shared" si="104"/>
        <v>-232772.55</v>
      </c>
      <c r="JG20" s="11">
        <f t="shared" si="105"/>
        <v>0.66418166901829734</v>
      </c>
    </row>
    <row r="21" spans="3:267">
      <c r="C21" s="71" t="str">
        <f>"A16"</f>
        <v>A16</v>
      </c>
      <c r="D21" s="164">
        <v>77339.47</v>
      </c>
      <c r="E21" s="1">
        <f t="shared" si="4"/>
        <v>46403.682000000001</v>
      </c>
      <c r="F21" s="2">
        <v>0.6</v>
      </c>
      <c r="G21" s="108">
        <v>76349.02</v>
      </c>
      <c r="H21" s="171">
        <f t="shared" si="5"/>
        <v>0.9871934731386186</v>
      </c>
      <c r="I21" s="169">
        <v>84510.28</v>
      </c>
      <c r="J21" s="1">
        <f t="shared" si="6"/>
        <v>54931.682000000001</v>
      </c>
      <c r="K21" s="2">
        <v>0.65</v>
      </c>
      <c r="L21" s="108">
        <v>62088.04</v>
      </c>
      <c r="M21" s="14">
        <f t="shared" si="7"/>
        <v>0.73468032528113747</v>
      </c>
      <c r="N21" s="164">
        <v>69061.710000000006</v>
      </c>
      <c r="O21" s="1">
        <f t="shared" si="8"/>
        <v>51796.282500000001</v>
      </c>
      <c r="P21" s="2">
        <v>0.75</v>
      </c>
      <c r="Q21" s="108">
        <v>59087.16</v>
      </c>
      <c r="R21" s="13">
        <f t="shared" si="9"/>
        <v>0.85557047457990831</v>
      </c>
      <c r="S21" s="160">
        <v>82531.199999999997</v>
      </c>
      <c r="T21" s="1">
        <f t="shared" si="10"/>
        <v>74278.080000000002</v>
      </c>
      <c r="U21" s="2">
        <v>0.9</v>
      </c>
      <c r="V21" s="108">
        <v>58836.52</v>
      </c>
      <c r="W21" s="13">
        <f t="shared" si="11"/>
        <v>0.71290033344965298</v>
      </c>
      <c r="X21" s="108">
        <v>91811.34</v>
      </c>
      <c r="Y21" s="1">
        <f t="shared" si="12"/>
        <v>73449.072</v>
      </c>
      <c r="Z21" s="2">
        <v>0.8</v>
      </c>
      <c r="AA21" s="108">
        <v>68894.31</v>
      </c>
      <c r="AB21" s="13">
        <f t="shared" si="13"/>
        <v>0.75038998450518202</v>
      </c>
      <c r="AC21" s="108">
        <v>143772.21</v>
      </c>
      <c r="AD21" s="1">
        <f t="shared" si="14"/>
        <v>115017.768</v>
      </c>
      <c r="AE21" s="2">
        <v>0.8</v>
      </c>
      <c r="AF21" s="108">
        <v>73515.02</v>
      </c>
      <c r="AG21" s="13">
        <f t="shared" si="15"/>
        <v>0.51132983210037608</v>
      </c>
      <c r="AH21" s="108">
        <v>70393.240000000005</v>
      </c>
      <c r="AI21" s="1">
        <f t="shared" si="16"/>
        <v>42235.944000000003</v>
      </c>
      <c r="AJ21" s="2">
        <v>0.6</v>
      </c>
      <c r="AK21" s="108">
        <v>53527.08</v>
      </c>
      <c r="AL21" s="13">
        <f t="shared" si="17"/>
        <v>0.76040085667316915</v>
      </c>
      <c r="AM21" s="108">
        <v>85670.52</v>
      </c>
      <c r="AN21" s="1">
        <f t="shared" si="18"/>
        <v>51402.311999999998</v>
      </c>
      <c r="AO21" s="2">
        <v>0.6</v>
      </c>
      <c r="AP21" s="108">
        <v>58234.559999999998</v>
      </c>
      <c r="AQ21" s="13">
        <f t="shared" si="19"/>
        <v>0.67975028049321973</v>
      </c>
      <c r="AR21" s="160">
        <v>93756.39</v>
      </c>
      <c r="AS21" s="1">
        <f t="shared" si="20"/>
        <v>70317.292499999996</v>
      </c>
      <c r="AT21" s="2">
        <v>0.75</v>
      </c>
      <c r="AU21" s="108">
        <v>65475.08</v>
      </c>
      <c r="AV21" s="13">
        <f t="shared" si="21"/>
        <v>0.69835325357556965</v>
      </c>
      <c r="AW21" s="160">
        <v>97299.66</v>
      </c>
      <c r="AX21" s="1">
        <f t="shared" si="22"/>
        <v>72974.744999999995</v>
      </c>
      <c r="AY21" s="2">
        <v>0.75</v>
      </c>
      <c r="AZ21" s="108">
        <v>65283.26</v>
      </c>
      <c r="BA21" s="60">
        <f t="shared" si="23"/>
        <v>0.67095054597313086</v>
      </c>
      <c r="BB21" s="160">
        <v>83547.22</v>
      </c>
      <c r="BC21" s="1">
        <f t="shared" si="24"/>
        <v>58483.053999999996</v>
      </c>
      <c r="BD21" s="2">
        <v>0.7</v>
      </c>
      <c r="BE21" s="108">
        <v>83378.149999999994</v>
      </c>
      <c r="BF21" s="17">
        <f t="shared" si="25"/>
        <v>0.99797635397084417</v>
      </c>
      <c r="BG21" s="160">
        <v>59563.48</v>
      </c>
      <c r="BH21" s="1">
        <f t="shared" si="26"/>
        <v>44672.61</v>
      </c>
      <c r="BI21" s="2">
        <v>0.75</v>
      </c>
      <c r="BJ21" s="115"/>
      <c r="BK21" s="60">
        <f t="shared" si="27"/>
        <v>0</v>
      </c>
      <c r="BL21" s="160">
        <v>49633.86</v>
      </c>
      <c r="BM21" s="1">
        <f t="shared" si="28"/>
        <v>37225.395000000004</v>
      </c>
      <c r="BN21" s="2">
        <v>0.75</v>
      </c>
      <c r="BO21" s="115"/>
      <c r="BP21" s="60">
        <f t="shared" si="29"/>
        <v>0</v>
      </c>
      <c r="BQ21" s="160">
        <v>40790.870000000003</v>
      </c>
      <c r="BR21" s="1">
        <f t="shared" si="30"/>
        <v>142768.04500000001</v>
      </c>
      <c r="BS21" s="57">
        <v>3.5</v>
      </c>
      <c r="BT21" s="115"/>
      <c r="BU21" s="16">
        <f t="shared" si="31"/>
        <v>0</v>
      </c>
      <c r="BV21" s="160">
        <v>50829.37</v>
      </c>
      <c r="BW21" s="1">
        <f t="shared" si="32"/>
        <v>177902.79500000001</v>
      </c>
      <c r="BX21" s="57">
        <v>3.5</v>
      </c>
      <c r="BY21" s="108"/>
      <c r="BZ21" s="14">
        <f t="shared" si="33"/>
        <v>0</v>
      </c>
      <c r="CA21" s="160">
        <v>11470.99</v>
      </c>
      <c r="CB21" s="1">
        <f t="shared" si="34"/>
        <v>57354.95</v>
      </c>
      <c r="CC21" s="57">
        <v>5</v>
      </c>
      <c r="CD21" s="115"/>
      <c r="CE21" s="16">
        <f t="shared" si="35"/>
        <v>0</v>
      </c>
      <c r="CF21" s="160"/>
      <c r="CG21" s="1">
        <f t="shared" si="36"/>
        <v>0</v>
      </c>
      <c r="CH21" s="57">
        <v>3</v>
      </c>
      <c r="CI21" s="115"/>
      <c r="CJ21" s="18" t="e">
        <f t="shared" si="37"/>
        <v>#DIV/0!</v>
      </c>
      <c r="CK21" s="160"/>
      <c r="CL21" s="1">
        <f t="shared" si="38"/>
        <v>0</v>
      </c>
      <c r="CM21" s="57">
        <v>6.5</v>
      </c>
      <c r="CN21" s="115"/>
      <c r="CO21" s="16" t="e">
        <f t="shared" si="39"/>
        <v>#DIV/0!</v>
      </c>
      <c r="CP21" s="160"/>
      <c r="CQ21" s="1">
        <f t="shared" si="40"/>
        <v>0</v>
      </c>
      <c r="CR21" s="57">
        <v>6.5</v>
      </c>
      <c r="CS21" s="95"/>
      <c r="CT21" s="16" t="e">
        <f t="shared" si="41"/>
        <v>#DIV/0!</v>
      </c>
      <c r="CU21" s="160"/>
      <c r="CV21" s="1">
        <f t="shared" si="42"/>
        <v>0</v>
      </c>
      <c r="CW21" s="57">
        <v>6.5</v>
      </c>
      <c r="CX21" s="132"/>
      <c r="CY21" s="130" t="e">
        <f t="shared" si="43"/>
        <v>#DIV/0!</v>
      </c>
      <c r="CZ21" s="160"/>
      <c r="DA21" s="1">
        <f t="shared" si="44"/>
        <v>0</v>
      </c>
      <c r="DB21" s="57">
        <v>6.5</v>
      </c>
      <c r="DC21" s="132"/>
      <c r="DD21" s="18" t="e">
        <f t="shared" si="45"/>
        <v>#DIV/0!</v>
      </c>
      <c r="DE21" s="357"/>
      <c r="DF21" s="1">
        <f t="shared" si="46"/>
        <v>0</v>
      </c>
      <c r="DG21" s="57">
        <v>4.5</v>
      </c>
      <c r="DH21" s="132"/>
      <c r="DI21" s="16" t="e">
        <f t="shared" si="47"/>
        <v>#DIV/0!</v>
      </c>
      <c r="DJ21" s="357"/>
      <c r="DK21" s="1">
        <f t="shared" si="48"/>
        <v>0</v>
      </c>
      <c r="DL21" s="57">
        <v>3</v>
      </c>
      <c r="DM21" s="233"/>
      <c r="DN21" s="16" t="e">
        <f t="shared" si="106"/>
        <v>#DIV/0!</v>
      </c>
      <c r="DO21" s="160">
        <v>51394.02</v>
      </c>
      <c r="DP21" s="1">
        <f t="shared" si="49"/>
        <v>128485.04999999999</v>
      </c>
      <c r="DQ21" s="57">
        <v>2.5</v>
      </c>
      <c r="DR21" s="88"/>
      <c r="DS21" s="16">
        <f t="shared" si="50"/>
        <v>0</v>
      </c>
      <c r="DT21" s="160">
        <v>61484.05</v>
      </c>
      <c r="DU21" s="1">
        <f t="shared" si="51"/>
        <v>153710.125</v>
      </c>
      <c r="DV21" s="57">
        <v>2.5</v>
      </c>
      <c r="DW21" s="88"/>
      <c r="DX21" s="16">
        <f t="shared" si="0"/>
        <v>0</v>
      </c>
      <c r="DY21" s="160">
        <v>69460.36</v>
      </c>
      <c r="DZ21" s="1">
        <f t="shared" si="52"/>
        <v>173650.9</v>
      </c>
      <c r="EA21" s="57">
        <v>2.5</v>
      </c>
      <c r="EB21" s="232"/>
      <c r="EC21" s="18">
        <f t="shared" si="53"/>
        <v>0</v>
      </c>
      <c r="ED21" s="160">
        <v>68532.36</v>
      </c>
      <c r="EE21" s="1">
        <f t="shared" si="54"/>
        <v>137064.72</v>
      </c>
      <c r="EF21" s="57">
        <v>2</v>
      </c>
      <c r="EG21" s="232"/>
      <c r="EH21" s="16">
        <f t="shared" si="55"/>
        <v>0</v>
      </c>
      <c r="EI21" s="160">
        <v>79875.520000000004</v>
      </c>
      <c r="EJ21" s="1">
        <f t="shared" si="56"/>
        <v>143775.93600000002</v>
      </c>
      <c r="EK21" s="57">
        <v>1.8</v>
      </c>
      <c r="EL21" s="232"/>
      <c r="EM21" s="16">
        <f t="shared" si="57"/>
        <v>0</v>
      </c>
      <c r="EN21" s="160">
        <v>60675.25</v>
      </c>
      <c r="EO21" s="1">
        <f t="shared" si="58"/>
        <v>109215.45</v>
      </c>
      <c r="EP21" s="57">
        <v>1.8</v>
      </c>
      <c r="EQ21" s="232"/>
      <c r="ER21" s="16">
        <f t="shared" si="59"/>
        <v>0</v>
      </c>
      <c r="ES21" s="160">
        <v>58661.23</v>
      </c>
      <c r="ET21" s="1">
        <f t="shared" si="60"/>
        <v>105590.21400000001</v>
      </c>
      <c r="EU21" s="57">
        <v>1.8</v>
      </c>
      <c r="EV21" s="232"/>
      <c r="EW21" s="18">
        <f t="shared" si="61"/>
        <v>0</v>
      </c>
      <c r="EX21" s="160">
        <v>59191.99</v>
      </c>
      <c r="EY21" s="1">
        <f t="shared" si="62"/>
        <v>106545.58199999999</v>
      </c>
      <c r="EZ21" s="57">
        <v>1.8</v>
      </c>
      <c r="FA21" s="232"/>
      <c r="FB21" s="32">
        <f t="shared" si="1"/>
        <v>0</v>
      </c>
      <c r="FC21" s="160">
        <v>74044.149999999994</v>
      </c>
      <c r="FD21" s="1">
        <f t="shared" si="63"/>
        <v>133279.47</v>
      </c>
      <c r="FE21" s="57">
        <v>1.8</v>
      </c>
      <c r="FF21" s="232"/>
      <c r="FG21" s="14">
        <f t="shared" si="64"/>
        <v>0</v>
      </c>
      <c r="FH21" s="160">
        <v>68200.27</v>
      </c>
      <c r="FI21" s="1">
        <f t="shared" si="65"/>
        <v>122760.486</v>
      </c>
      <c r="FJ21" s="57">
        <v>1.8</v>
      </c>
      <c r="FK21" s="232"/>
      <c r="FL21" s="234">
        <f t="shared" si="66"/>
        <v>0</v>
      </c>
      <c r="FM21" s="160">
        <v>63334.51</v>
      </c>
      <c r="FN21" s="1">
        <f t="shared" si="67"/>
        <v>114002.118</v>
      </c>
      <c r="FO21" s="57">
        <v>1.8</v>
      </c>
      <c r="FP21" s="232"/>
      <c r="FQ21" s="13">
        <f t="shared" si="68"/>
        <v>0</v>
      </c>
      <c r="FR21" s="160">
        <v>67016.52</v>
      </c>
      <c r="FS21" s="1">
        <f t="shared" si="69"/>
        <v>104545.7712</v>
      </c>
      <c r="FT21" s="57">
        <v>1.56</v>
      </c>
      <c r="FU21" s="88"/>
      <c r="FV21" s="31">
        <f t="shared" si="70"/>
        <v>0</v>
      </c>
      <c r="FW21" s="160">
        <v>66415.710000000006</v>
      </c>
      <c r="FX21" s="1">
        <f t="shared" si="71"/>
        <v>103608.50760000001</v>
      </c>
      <c r="FY21" s="57">
        <v>1.56</v>
      </c>
      <c r="FZ21" s="88"/>
      <c r="GA21" s="14">
        <f t="shared" si="2"/>
        <v>0</v>
      </c>
      <c r="GB21" s="160">
        <v>65619.5</v>
      </c>
      <c r="GC21" s="1">
        <f t="shared" si="72"/>
        <v>102366.42</v>
      </c>
      <c r="GD21" s="57">
        <v>1.56</v>
      </c>
      <c r="GE21" s="88"/>
      <c r="GF21" s="32">
        <f t="shared" si="73"/>
        <v>0</v>
      </c>
      <c r="GG21" s="160">
        <v>67777.97</v>
      </c>
      <c r="GH21" s="1">
        <f t="shared" si="74"/>
        <v>105733.63320000001</v>
      </c>
      <c r="GI21" s="57">
        <v>1.56</v>
      </c>
      <c r="GJ21" s="108"/>
      <c r="GK21" s="32">
        <f t="shared" si="75"/>
        <v>0</v>
      </c>
      <c r="GL21" s="160">
        <v>71738.149999999994</v>
      </c>
      <c r="GM21" s="1">
        <f t="shared" si="76"/>
        <v>111911.514</v>
      </c>
      <c r="GN21" s="57">
        <v>1.56</v>
      </c>
      <c r="GO21" s="108"/>
      <c r="GP21" s="13">
        <f t="shared" si="77"/>
        <v>0</v>
      </c>
      <c r="GQ21" s="160">
        <v>81064.02</v>
      </c>
      <c r="GR21" s="1">
        <f t="shared" si="78"/>
        <v>126459.87120000001</v>
      </c>
      <c r="GS21" s="57">
        <v>1.56</v>
      </c>
      <c r="GT21" s="108"/>
      <c r="GU21" s="32">
        <f t="shared" si="79"/>
        <v>0</v>
      </c>
      <c r="GV21" s="160">
        <v>75099.649999999994</v>
      </c>
      <c r="GW21" s="1">
        <f t="shared" si="80"/>
        <v>150199.29999999999</v>
      </c>
      <c r="GX21" s="57">
        <v>2</v>
      </c>
      <c r="GY21" s="96"/>
      <c r="GZ21" s="32">
        <f t="shared" si="3"/>
        <v>0</v>
      </c>
      <c r="HA21" s="160">
        <v>40698.17</v>
      </c>
      <c r="HB21" s="1">
        <f t="shared" si="81"/>
        <v>122094.51</v>
      </c>
      <c r="HC21" s="57">
        <v>3</v>
      </c>
      <c r="HD21" s="96"/>
      <c r="HE21" s="32">
        <f t="shared" si="107"/>
        <v>0</v>
      </c>
      <c r="HG21" s="1">
        <f t="shared" si="82"/>
        <v>0</v>
      </c>
      <c r="HH21" s="57">
        <v>5</v>
      </c>
      <c r="HI21" s="96"/>
      <c r="HJ21" s="13" t="e">
        <f t="shared" si="83"/>
        <v>#DIV/0!</v>
      </c>
      <c r="HL21" s="1">
        <f t="shared" si="84"/>
        <v>0</v>
      </c>
      <c r="HM21" s="57">
        <v>5.5</v>
      </c>
      <c r="HN21" s="97"/>
      <c r="HO21" s="14" t="e">
        <f t="shared" si="85"/>
        <v>#DIV/0!</v>
      </c>
      <c r="HQ21" s="1">
        <f t="shared" si="86"/>
        <v>0</v>
      </c>
      <c r="HR21" s="57">
        <v>5</v>
      </c>
      <c r="HS21" s="81"/>
      <c r="HT21" s="14" t="e">
        <f t="shared" si="87"/>
        <v>#DIV/0!</v>
      </c>
      <c r="HV21" s="1">
        <f t="shared" si="88"/>
        <v>0</v>
      </c>
      <c r="HW21" s="57">
        <v>3</v>
      </c>
      <c r="HX21" s="97"/>
      <c r="HY21" s="14" t="e">
        <f t="shared" si="89"/>
        <v>#DIV/0!</v>
      </c>
      <c r="HZ21" s="108">
        <v>95933.49</v>
      </c>
      <c r="IA21" s="1">
        <f t="shared" si="90"/>
        <v>287800.47000000003</v>
      </c>
      <c r="IB21" s="57">
        <v>3</v>
      </c>
      <c r="IC21" s="97"/>
      <c r="ID21" s="14">
        <f t="shared" si="91"/>
        <v>0</v>
      </c>
      <c r="IE21" s="108">
        <v>145096.69</v>
      </c>
      <c r="IF21" s="1">
        <f t="shared" si="92"/>
        <v>217645.035</v>
      </c>
      <c r="IG21" s="57">
        <v>1.5</v>
      </c>
      <c r="IH21" s="88"/>
      <c r="II21" s="32">
        <f t="shared" si="93"/>
        <v>0</v>
      </c>
      <c r="IJ21" s="108">
        <v>160765.29</v>
      </c>
      <c r="IK21" s="1">
        <f t="shared" si="94"/>
        <v>241147.935</v>
      </c>
      <c r="IL21" s="57">
        <v>1.5</v>
      </c>
      <c r="IM21" s="88"/>
      <c r="IN21" s="32">
        <f t="shared" si="95"/>
        <v>0</v>
      </c>
      <c r="IO21" s="108">
        <v>194481.56</v>
      </c>
      <c r="IP21" s="1">
        <f t="shared" si="96"/>
        <v>291722.33999999997</v>
      </c>
      <c r="IQ21" s="57">
        <v>1.5</v>
      </c>
      <c r="IR21" s="88"/>
      <c r="IS21" s="32">
        <f t="shared" si="97"/>
        <v>0</v>
      </c>
      <c r="IT21" s="108">
        <v>261628.46</v>
      </c>
      <c r="IU21" s="1">
        <f t="shared" si="98"/>
        <v>392442.69</v>
      </c>
      <c r="IV21" s="57">
        <v>1.5</v>
      </c>
      <c r="IW21" s="88"/>
      <c r="IX21" s="32">
        <f t="shared" si="99"/>
        <v>0</v>
      </c>
      <c r="IY21" s="108">
        <v>64631.88</v>
      </c>
      <c r="IZ21" s="1">
        <f t="shared" si="100"/>
        <v>96947.819999999992</v>
      </c>
      <c r="JA21" s="57">
        <v>1.5</v>
      </c>
      <c r="JB21" s="88"/>
      <c r="JC21" s="14">
        <f t="shared" si="101"/>
        <v>0</v>
      </c>
      <c r="JD21" s="73">
        <f t="shared" si="102"/>
        <v>979693.24</v>
      </c>
      <c r="JE21" s="73">
        <f t="shared" si="103"/>
        <v>724668.20000000007</v>
      </c>
      <c r="JF21" s="75">
        <f t="shared" si="104"/>
        <v>-255025.03999999992</v>
      </c>
      <c r="JG21" s="11">
        <f t="shared" si="105"/>
        <v>0.7396888846553642</v>
      </c>
    </row>
    <row r="22" spans="3:267">
      <c r="C22" s="71" t="str">
        <f>"A17"</f>
        <v>A17</v>
      </c>
      <c r="D22" s="164">
        <v>78909.279999999999</v>
      </c>
      <c r="E22" s="1">
        <f t="shared" si="4"/>
        <v>47345.567999999999</v>
      </c>
      <c r="F22" s="2">
        <v>0.6</v>
      </c>
      <c r="G22" s="108">
        <v>45777.68</v>
      </c>
      <c r="H22" s="171">
        <f t="shared" si="5"/>
        <v>0.58013049922645343</v>
      </c>
      <c r="I22" s="169">
        <v>63523.72</v>
      </c>
      <c r="J22" s="1">
        <f t="shared" si="6"/>
        <v>41290.418000000005</v>
      </c>
      <c r="K22" s="2">
        <v>0.65</v>
      </c>
      <c r="L22" s="108">
        <v>29483.53</v>
      </c>
      <c r="M22" s="14">
        <f t="shared" si="7"/>
        <v>0.4641341848367822</v>
      </c>
      <c r="N22" s="164">
        <v>68662.600000000006</v>
      </c>
      <c r="O22" s="1">
        <f t="shared" si="8"/>
        <v>34331.300000000003</v>
      </c>
      <c r="P22" s="2">
        <v>0.5</v>
      </c>
      <c r="Q22" s="108">
        <v>41181.33</v>
      </c>
      <c r="R22" s="13">
        <f t="shared" si="9"/>
        <v>0.59976362677789652</v>
      </c>
      <c r="S22" s="160">
        <v>69238.78</v>
      </c>
      <c r="T22" s="1">
        <f t="shared" si="10"/>
        <v>42928.043599999997</v>
      </c>
      <c r="U22" s="2">
        <v>0.62</v>
      </c>
      <c r="V22" s="108">
        <v>46701.77</v>
      </c>
      <c r="W22" s="13">
        <f t="shared" si="11"/>
        <v>0.67450307472199822</v>
      </c>
      <c r="X22" s="108">
        <v>70101.649999999994</v>
      </c>
      <c r="Y22" s="1">
        <f t="shared" si="12"/>
        <v>49071.154999999992</v>
      </c>
      <c r="Z22" s="2">
        <v>0.7</v>
      </c>
      <c r="AA22" s="108">
        <v>51645.56</v>
      </c>
      <c r="AB22" s="13">
        <f t="shared" si="13"/>
        <v>0.73672388595703531</v>
      </c>
      <c r="AC22" s="108">
        <v>105627.12</v>
      </c>
      <c r="AD22" s="1">
        <f t="shared" si="14"/>
        <v>84501.695999999996</v>
      </c>
      <c r="AE22" s="2">
        <v>0.8</v>
      </c>
      <c r="AF22" s="108">
        <v>54344.31</v>
      </c>
      <c r="AG22" s="13">
        <f t="shared" si="15"/>
        <v>0.51449201682295231</v>
      </c>
      <c r="AH22" s="108">
        <v>66350.649999999994</v>
      </c>
      <c r="AI22" s="1">
        <f t="shared" si="16"/>
        <v>39810.389999999992</v>
      </c>
      <c r="AJ22" s="2">
        <v>0.6</v>
      </c>
      <c r="AK22" s="108">
        <v>43283.06</v>
      </c>
      <c r="AL22" s="13">
        <f t="shared" si="17"/>
        <v>0.65233814589608397</v>
      </c>
      <c r="AM22" s="108">
        <v>66156.81</v>
      </c>
      <c r="AN22" s="1">
        <f t="shared" si="18"/>
        <v>39694.085999999996</v>
      </c>
      <c r="AO22" s="2">
        <v>0.6</v>
      </c>
      <c r="AP22" s="108">
        <v>55409.89</v>
      </c>
      <c r="AQ22" s="13">
        <f t="shared" si="19"/>
        <v>0.83755383610545919</v>
      </c>
      <c r="AR22" s="160">
        <v>70559.31</v>
      </c>
      <c r="AS22" s="1">
        <f t="shared" si="20"/>
        <v>52919.482499999998</v>
      </c>
      <c r="AT22" s="2">
        <v>0.75</v>
      </c>
      <c r="AU22" s="108">
        <v>54038.720000000001</v>
      </c>
      <c r="AV22" s="13">
        <f t="shared" si="21"/>
        <v>0.76586236458378065</v>
      </c>
      <c r="AW22" s="160">
        <v>72060.61</v>
      </c>
      <c r="AX22" s="1">
        <f t="shared" si="22"/>
        <v>54045.457500000004</v>
      </c>
      <c r="AY22" s="2">
        <v>0.75</v>
      </c>
      <c r="AZ22" s="108">
        <v>45444.24</v>
      </c>
      <c r="BA22" s="60">
        <f t="shared" si="23"/>
        <v>0.63063912448146076</v>
      </c>
      <c r="BB22" s="160">
        <v>54621.32</v>
      </c>
      <c r="BC22" s="1">
        <f t="shared" si="24"/>
        <v>38234.923999999999</v>
      </c>
      <c r="BD22" s="2">
        <v>0.7</v>
      </c>
      <c r="BE22" s="108">
        <v>54805.91</v>
      </c>
      <c r="BF22" s="17">
        <f t="shared" si="25"/>
        <v>1.0033794496361494</v>
      </c>
      <c r="BG22" s="160">
        <v>44402.35</v>
      </c>
      <c r="BH22" s="1">
        <f t="shared" si="26"/>
        <v>33301.762499999997</v>
      </c>
      <c r="BI22" s="2">
        <v>0.75</v>
      </c>
      <c r="BJ22" s="115"/>
      <c r="BK22" s="60">
        <f t="shared" si="27"/>
        <v>0</v>
      </c>
      <c r="BL22" s="160">
        <v>52023.13</v>
      </c>
      <c r="BM22" s="1">
        <f t="shared" si="28"/>
        <v>39017.347499999996</v>
      </c>
      <c r="BN22" s="2">
        <v>0.75</v>
      </c>
      <c r="BO22" s="115"/>
      <c r="BP22" s="60">
        <f t="shared" si="29"/>
        <v>0</v>
      </c>
      <c r="BQ22" s="160">
        <v>49008.92</v>
      </c>
      <c r="BR22" s="1">
        <f t="shared" si="30"/>
        <v>171531.22</v>
      </c>
      <c r="BS22" s="57">
        <v>3.5</v>
      </c>
      <c r="BT22" s="115"/>
      <c r="BU22" s="16">
        <f t="shared" si="31"/>
        <v>0</v>
      </c>
      <c r="BV22" s="160">
        <v>42822.79</v>
      </c>
      <c r="BW22" s="1">
        <f t="shared" si="32"/>
        <v>149879.76500000001</v>
      </c>
      <c r="BX22" s="57">
        <v>3.5</v>
      </c>
      <c r="BY22" s="108"/>
      <c r="BZ22" s="14">
        <f t="shared" si="33"/>
        <v>0</v>
      </c>
      <c r="CA22" s="160">
        <v>38727.870000000003</v>
      </c>
      <c r="CB22" s="1">
        <f t="shared" si="34"/>
        <v>193639.35</v>
      </c>
      <c r="CC22" s="57">
        <v>5</v>
      </c>
      <c r="CD22" s="115"/>
      <c r="CE22" s="16">
        <f t="shared" si="35"/>
        <v>0</v>
      </c>
      <c r="CF22" s="160">
        <v>76207.14</v>
      </c>
      <c r="CG22" s="1">
        <f t="shared" si="36"/>
        <v>228621.41999999998</v>
      </c>
      <c r="CH22" s="57">
        <v>3</v>
      </c>
      <c r="CI22" s="115"/>
      <c r="CJ22" s="18">
        <f t="shared" si="37"/>
        <v>0</v>
      </c>
      <c r="CK22" s="160">
        <v>4925.6099999999997</v>
      </c>
      <c r="CL22" s="1">
        <f t="shared" si="38"/>
        <v>32016.464999999997</v>
      </c>
      <c r="CM22" s="57">
        <v>6.5</v>
      </c>
      <c r="CN22" s="115"/>
      <c r="CO22" s="16">
        <f t="shared" si="39"/>
        <v>0</v>
      </c>
      <c r="CP22" s="160">
        <v>41379.879999999997</v>
      </c>
      <c r="CQ22" s="1">
        <f t="shared" si="40"/>
        <v>268969.21999999997</v>
      </c>
      <c r="CR22" s="57">
        <v>6.5</v>
      </c>
      <c r="CS22" s="95"/>
      <c r="CT22" s="16">
        <f t="shared" si="41"/>
        <v>0</v>
      </c>
      <c r="CU22" s="160">
        <v>40824.78</v>
      </c>
      <c r="CV22" s="1">
        <f t="shared" si="42"/>
        <v>265361.07</v>
      </c>
      <c r="CW22" s="57">
        <v>6.5</v>
      </c>
      <c r="CX22" s="116"/>
      <c r="CY22" s="130">
        <f t="shared" si="43"/>
        <v>0</v>
      </c>
      <c r="CZ22" s="160">
        <v>41835.629999999997</v>
      </c>
      <c r="DA22" s="1">
        <f t="shared" si="44"/>
        <v>271931.59499999997</v>
      </c>
      <c r="DB22" s="57">
        <v>6.5</v>
      </c>
      <c r="DC22" s="116"/>
      <c r="DD22" s="18">
        <f t="shared" si="45"/>
        <v>0</v>
      </c>
      <c r="DE22" s="160">
        <v>44031.21</v>
      </c>
      <c r="DF22" s="1">
        <f t="shared" si="46"/>
        <v>198140.44500000001</v>
      </c>
      <c r="DG22" s="57">
        <v>4.5</v>
      </c>
      <c r="DH22" s="116"/>
      <c r="DI22" s="16">
        <f t="shared" si="47"/>
        <v>0</v>
      </c>
      <c r="DJ22" s="160">
        <v>42237.17</v>
      </c>
      <c r="DK22" s="1">
        <f t="shared" si="48"/>
        <v>126711.51</v>
      </c>
      <c r="DL22" s="57">
        <v>3</v>
      </c>
      <c r="DM22" s="88"/>
      <c r="DN22" s="16">
        <f t="shared" si="106"/>
        <v>0</v>
      </c>
      <c r="DO22" s="160">
        <v>49520.38</v>
      </c>
      <c r="DP22" s="1">
        <f t="shared" si="49"/>
        <v>123800.95</v>
      </c>
      <c r="DQ22" s="57">
        <v>2.5</v>
      </c>
      <c r="DR22" s="88"/>
      <c r="DS22" s="16">
        <f t="shared" si="50"/>
        <v>0</v>
      </c>
      <c r="DT22" s="160">
        <v>49321.96</v>
      </c>
      <c r="DU22" s="1">
        <f t="shared" si="51"/>
        <v>123304.9</v>
      </c>
      <c r="DV22" s="57">
        <v>2.5</v>
      </c>
      <c r="DW22" s="88"/>
      <c r="DX22" s="16">
        <f t="shared" si="0"/>
        <v>0</v>
      </c>
      <c r="DY22" s="160">
        <v>55783.18</v>
      </c>
      <c r="DZ22" s="1">
        <f t="shared" si="52"/>
        <v>139457.95000000001</v>
      </c>
      <c r="EA22" s="57">
        <v>2.5</v>
      </c>
      <c r="EB22" s="232"/>
      <c r="EC22" s="18">
        <f t="shared" si="53"/>
        <v>0</v>
      </c>
      <c r="ED22" s="160">
        <v>54353.32</v>
      </c>
      <c r="EE22" s="1">
        <f t="shared" si="54"/>
        <v>108706.64</v>
      </c>
      <c r="EF22" s="57">
        <v>2</v>
      </c>
      <c r="EG22" s="232"/>
      <c r="EH22" s="16">
        <f t="shared" si="55"/>
        <v>0</v>
      </c>
      <c r="EI22" s="160">
        <v>69602.210000000006</v>
      </c>
      <c r="EJ22" s="1">
        <f t="shared" si="56"/>
        <v>125283.97800000002</v>
      </c>
      <c r="EK22" s="57">
        <v>1.8</v>
      </c>
      <c r="EL22" s="232"/>
      <c r="EM22" s="16">
        <f t="shared" si="57"/>
        <v>0</v>
      </c>
      <c r="EN22" s="160">
        <v>55208.97</v>
      </c>
      <c r="EO22" s="1">
        <f t="shared" si="58"/>
        <v>99376.146000000008</v>
      </c>
      <c r="EP22" s="57">
        <v>1.8</v>
      </c>
      <c r="EQ22" s="232"/>
      <c r="ER22" s="16">
        <f t="shared" si="59"/>
        <v>0</v>
      </c>
      <c r="ES22" s="160">
        <v>59106.19</v>
      </c>
      <c r="ET22" s="1">
        <f t="shared" si="60"/>
        <v>106391.14200000001</v>
      </c>
      <c r="EU22" s="57">
        <v>1.8</v>
      </c>
      <c r="EV22" s="232"/>
      <c r="EW22" s="18">
        <f t="shared" si="61"/>
        <v>0</v>
      </c>
      <c r="EX22" s="160">
        <v>58875.8</v>
      </c>
      <c r="EY22" s="1">
        <f t="shared" si="62"/>
        <v>105976.44</v>
      </c>
      <c r="EZ22" s="57">
        <v>1.8</v>
      </c>
      <c r="FA22" s="232"/>
      <c r="FB22" s="32">
        <f t="shared" si="1"/>
        <v>0</v>
      </c>
      <c r="FC22" s="160">
        <v>48275.54</v>
      </c>
      <c r="FD22" s="1">
        <f t="shared" si="63"/>
        <v>86895.972000000009</v>
      </c>
      <c r="FE22" s="57">
        <v>1.8</v>
      </c>
      <c r="FF22" s="232"/>
      <c r="FG22" s="14">
        <f t="shared" si="64"/>
        <v>0</v>
      </c>
      <c r="FH22" s="160">
        <v>51198.92</v>
      </c>
      <c r="FI22" s="1">
        <f t="shared" si="65"/>
        <v>92158.055999999997</v>
      </c>
      <c r="FJ22" s="57">
        <v>1.8</v>
      </c>
      <c r="FK22" s="232"/>
      <c r="FL22" s="234">
        <f t="shared" si="66"/>
        <v>0</v>
      </c>
      <c r="FM22" s="160">
        <v>49836.51</v>
      </c>
      <c r="FN22" s="1">
        <f t="shared" si="67"/>
        <v>89705.718000000008</v>
      </c>
      <c r="FO22" s="57">
        <v>1.8</v>
      </c>
      <c r="FP22" s="232"/>
      <c r="FQ22" s="13">
        <f t="shared" si="68"/>
        <v>0</v>
      </c>
      <c r="FR22" s="160">
        <v>59728.3</v>
      </c>
      <c r="FS22" s="1">
        <f t="shared" si="69"/>
        <v>93176.148000000001</v>
      </c>
      <c r="FT22" s="57">
        <v>1.56</v>
      </c>
      <c r="FU22" s="88"/>
      <c r="FV22" s="31">
        <f t="shared" si="70"/>
        <v>0</v>
      </c>
      <c r="FW22" s="160">
        <v>50110.45</v>
      </c>
      <c r="FX22" s="1">
        <f t="shared" si="71"/>
        <v>78172.301999999996</v>
      </c>
      <c r="FY22" s="57">
        <v>1.56</v>
      </c>
      <c r="FZ22" s="88"/>
      <c r="GA22" s="14">
        <f t="shared" si="2"/>
        <v>0</v>
      </c>
      <c r="GB22" s="160">
        <v>56280.39</v>
      </c>
      <c r="GC22" s="1">
        <f t="shared" si="72"/>
        <v>87797.4084</v>
      </c>
      <c r="GD22" s="57">
        <v>1.56</v>
      </c>
      <c r="GE22" s="88"/>
      <c r="GF22" s="32">
        <f t="shared" si="73"/>
        <v>0</v>
      </c>
      <c r="GG22" s="160">
        <v>42325.87</v>
      </c>
      <c r="GH22" s="1">
        <f t="shared" si="74"/>
        <v>66028.357200000013</v>
      </c>
      <c r="GI22" s="57">
        <v>1.56</v>
      </c>
      <c r="GJ22" s="108"/>
      <c r="GK22" s="32">
        <f t="shared" si="75"/>
        <v>0</v>
      </c>
      <c r="GL22" s="160">
        <v>48448.71</v>
      </c>
      <c r="GM22" s="1">
        <f t="shared" si="76"/>
        <v>75579.987600000008</v>
      </c>
      <c r="GN22" s="57">
        <v>1.56</v>
      </c>
      <c r="GO22" s="108"/>
      <c r="GP22" s="13">
        <f t="shared" si="77"/>
        <v>0</v>
      </c>
      <c r="GQ22" s="160">
        <v>46643.66</v>
      </c>
      <c r="GR22" s="1">
        <f t="shared" si="78"/>
        <v>72764.109600000011</v>
      </c>
      <c r="GS22" s="57">
        <v>1.56</v>
      </c>
      <c r="GT22" s="108"/>
      <c r="GU22" s="32">
        <f t="shared" si="79"/>
        <v>0</v>
      </c>
      <c r="GV22" s="160">
        <v>44280.72</v>
      </c>
      <c r="GW22" s="1">
        <f t="shared" si="80"/>
        <v>88561.44</v>
      </c>
      <c r="GX22" s="57">
        <v>2</v>
      </c>
      <c r="GY22" s="96"/>
      <c r="GZ22" s="32">
        <f t="shared" si="3"/>
        <v>0</v>
      </c>
      <c r="HA22" s="160">
        <v>35411.769999999997</v>
      </c>
      <c r="HB22" s="1">
        <f t="shared" si="81"/>
        <v>106235.31</v>
      </c>
      <c r="HC22" s="57">
        <v>3</v>
      </c>
      <c r="HD22" s="96"/>
      <c r="HE22" s="32">
        <f t="shared" si="107"/>
        <v>0</v>
      </c>
      <c r="HF22" s="108">
        <v>46066.43</v>
      </c>
      <c r="HG22" s="1">
        <f t="shared" si="82"/>
        <v>230332.15</v>
      </c>
      <c r="HH22" s="57">
        <v>5</v>
      </c>
      <c r="HI22" s="96"/>
      <c r="HJ22" s="13">
        <f t="shared" si="83"/>
        <v>0</v>
      </c>
      <c r="HK22" s="108">
        <v>28296.54</v>
      </c>
      <c r="HL22" s="1">
        <f t="shared" si="84"/>
        <v>155630.97</v>
      </c>
      <c r="HM22" s="57">
        <v>5.5</v>
      </c>
      <c r="HN22" s="97"/>
      <c r="HO22" s="14">
        <f t="shared" si="85"/>
        <v>0</v>
      </c>
      <c r="HP22" s="108">
        <v>31390.09</v>
      </c>
      <c r="HQ22" s="1">
        <f t="shared" si="86"/>
        <v>156950.45000000001</v>
      </c>
      <c r="HR22" s="57">
        <v>5</v>
      </c>
      <c r="HS22" s="81"/>
      <c r="HT22" s="14">
        <f t="shared" si="87"/>
        <v>0</v>
      </c>
      <c r="HU22" s="108">
        <v>36717.89</v>
      </c>
      <c r="HV22" s="1">
        <f t="shared" si="88"/>
        <v>110153.67</v>
      </c>
      <c r="HW22" s="57">
        <v>3</v>
      </c>
      <c r="HX22" s="97"/>
      <c r="HY22" s="14">
        <f t="shared" si="89"/>
        <v>0</v>
      </c>
      <c r="HZ22" s="108">
        <v>85330.58</v>
      </c>
      <c r="IA22" s="1">
        <f t="shared" si="90"/>
        <v>255991.74</v>
      </c>
      <c r="IB22" s="57">
        <v>3</v>
      </c>
      <c r="IC22" s="97"/>
      <c r="ID22" s="14">
        <f t="shared" si="91"/>
        <v>0</v>
      </c>
      <c r="IE22" s="108">
        <v>93315.91</v>
      </c>
      <c r="IF22" s="1">
        <f t="shared" si="92"/>
        <v>139973.86499999999</v>
      </c>
      <c r="IG22" s="57">
        <v>1.5</v>
      </c>
      <c r="IH22" s="88"/>
      <c r="II22" s="32">
        <f t="shared" si="93"/>
        <v>0</v>
      </c>
      <c r="IJ22" s="108">
        <v>119253.07</v>
      </c>
      <c r="IK22" s="1">
        <f t="shared" si="94"/>
        <v>178879.60500000001</v>
      </c>
      <c r="IL22" s="57">
        <v>1.5</v>
      </c>
      <c r="IM22" s="88"/>
      <c r="IN22" s="32">
        <f t="shared" si="95"/>
        <v>0</v>
      </c>
      <c r="IO22" s="108">
        <v>139033.5</v>
      </c>
      <c r="IP22" s="1">
        <f t="shared" si="96"/>
        <v>208550.25</v>
      </c>
      <c r="IQ22" s="57">
        <v>1.5</v>
      </c>
      <c r="IR22" s="88"/>
      <c r="IS22" s="32">
        <f t="shared" si="97"/>
        <v>0</v>
      </c>
      <c r="IT22" s="108">
        <v>181941.88</v>
      </c>
      <c r="IU22" s="1">
        <f t="shared" si="98"/>
        <v>272912.82</v>
      </c>
      <c r="IV22" s="57">
        <v>1.5</v>
      </c>
      <c r="IW22" s="88"/>
      <c r="IX22" s="32">
        <f t="shared" si="99"/>
        <v>0</v>
      </c>
      <c r="IY22" s="108">
        <v>53486.34</v>
      </c>
      <c r="IZ22" s="1">
        <f t="shared" si="100"/>
        <v>80229.509999999995</v>
      </c>
      <c r="JA22" s="57">
        <v>1.5</v>
      </c>
      <c r="JB22" s="88"/>
      <c r="JC22" s="14">
        <f t="shared" si="101"/>
        <v>0</v>
      </c>
      <c r="JD22" s="73">
        <f t="shared" si="102"/>
        <v>785811.84999999986</v>
      </c>
      <c r="JE22" s="73">
        <f t="shared" si="103"/>
        <v>522116</v>
      </c>
      <c r="JF22" s="75">
        <f t="shared" si="104"/>
        <v>-263695.84999999986</v>
      </c>
      <c r="JG22" s="11">
        <f t="shared" si="105"/>
        <v>0.66442876879497315</v>
      </c>
    </row>
    <row r="23" spans="3:267">
      <c r="C23" s="71" t="str">
        <f>"A18"</f>
        <v>A18</v>
      </c>
      <c r="D23" s="164">
        <v>103767.51</v>
      </c>
      <c r="E23" s="1">
        <f t="shared" si="4"/>
        <v>62260.505999999994</v>
      </c>
      <c r="F23" s="2">
        <v>0.6</v>
      </c>
      <c r="G23" s="108">
        <v>77741.210000000006</v>
      </c>
      <c r="H23" s="171">
        <f t="shared" si="5"/>
        <v>0.74918642646431444</v>
      </c>
      <c r="I23" s="169">
        <v>98801.85</v>
      </c>
      <c r="J23" s="1">
        <f t="shared" si="6"/>
        <v>69161.294999999998</v>
      </c>
      <c r="K23" s="2">
        <v>0.7</v>
      </c>
      <c r="L23" s="108">
        <v>60518.84</v>
      </c>
      <c r="M23" s="14">
        <f t="shared" si="7"/>
        <v>0.61252739700724224</v>
      </c>
      <c r="N23" s="164">
        <v>89898.47</v>
      </c>
      <c r="O23" s="1">
        <f t="shared" si="8"/>
        <v>58434.005499999999</v>
      </c>
      <c r="P23" s="2">
        <v>0.65</v>
      </c>
      <c r="Q23" s="108">
        <v>62562.04</v>
      </c>
      <c r="R23" s="13">
        <f t="shared" si="9"/>
        <v>0.69591885156666178</v>
      </c>
      <c r="S23" s="160">
        <v>89945.03</v>
      </c>
      <c r="T23" s="1">
        <f t="shared" si="10"/>
        <v>65659.871899999998</v>
      </c>
      <c r="U23" s="2">
        <v>0.73</v>
      </c>
      <c r="V23" s="108">
        <v>59562.89</v>
      </c>
      <c r="W23" s="13">
        <f t="shared" si="11"/>
        <v>0.66221435470086565</v>
      </c>
      <c r="X23" s="108">
        <v>86512.3</v>
      </c>
      <c r="Y23" s="1">
        <f t="shared" si="12"/>
        <v>64884.225000000006</v>
      </c>
      <c r="Z23" s="2">
        <v>0.75</v>
      </c>
      <c r="AA23" s="108">
        <v>69155.199999999997</v>
      </c>
      <c r="AB23" s="13">
        <f t="shared" si="13"/>
        <v>0.79936841350883048</v>
      </c>
      <c r="AC23" s="108">
        <v>136910.54</v>
      </c>
      <c r="AD23" s="1">
        <f t="shared" si="14"/>
        <v>116373.959</v>
      </c>
      <c r="AE23" s="2">
        <v>0.85</v>
      </c>
      <c r="AF23" s="108">
        <v>77467.61</v>
      </c>
      <c r="AG23" s="13">
        <f t="shared" si="15"/>
        <v>0.56582648786572598</v>
      </c>
      <c r="AH23" s="108">
        <v>91629.71</v>
      </c>
      <c r="AI23" s="1">
        <f t="shared" si="16"/>
        <v>54977.826000000001</v>
      </c>
      <c r="AJ23" s="2">
        <v>0.6</v>
      </c>
      <c r="AK23" s="108">
        <v>65010.16</v>
      </c>
      <c r="AL23" s="13">
        <f t="shared" si="17"/>
        <v>0.70948778512995403</v>
      </c>
      <c r="AM23" s="108">
        <v>88591.12</v>
      </c>
      <c r="AN23" s="1">
        <f t="shared" si="18"/>
        <v>53154.671999999999</v>
      </c>
      <c r="AO23" s="2">
        <v>0.6</v>
      </c>
      <c r="AP23" s="108">
        <v>70035.520000000004</v>
      </c>
      <c r="AQ23" s="13">
        <f t="shared" si="19"/>
        <v>0.79054785626369783</v>
      </c>
      <c r="AR23" s="160">
        <v>95873.87</v>
      </c>
      <c r="AS23" s="1">
        <f t="shared" si="20"/>
        <v>71905.402499999997</v>
      </c>
      <c r="AT23" s="2">
        <v>0.75</v>
      </c>
      <c r="AU23" s="108">
        <v>58879.7</v>
      </c>
      <c r="AV23" s="13">
        <f t="shared" si="21"/>
        <v>0.61413709491439117</v>
      </c>
      <c r="AW23" s="160">
        <v>100200.9</v>
      </c>
      <c r="AX23" s="1">
        <f t="shared" si="22"/>
        <v>75150.674999999988</v>
      </c>
      <c r="AY23" s="2">
        <v>0.75</v>
      </c>
      <c r="AZ23" s="108">
        <v>60893.919999999998</v>
      </c>
      <c r="BA23" s="60">
        <f t="shared" si="23"/>
        <v>0.60771829394745958</v>
      </c>
      <c r="BB23" s="160">
        <v>63027.82</v>
      </c>
      <c r="BC23" s="1">
        <f t="shared" si="24"/>
        <v>44119.473999999995</v>
      </c>
      <c r="BD23" s="2">
        <v>0.7</v>
      </c>
      <c r="BE23" s="108">
        <v>74267.92</v>
      </c>
      <c r="BF23" s="17">
        <f t="shared" si="25"/>
        <v>1.1783355350066049</v>
      </c>
      <c r="BG23" s="160">
        <v>57714.66</v>
      </c>
      <c r="BH23" s="1">
        <f t="shared" si="26"/>
        <v>43285.995000000003</v>
      </c>
      <c r="BI23" s="2">
        <v>0.75</v>
      </c>
      <c r="BJ23" s="115"/>
      <c r="BK23" s="60">
        <f t="shared" si="27"/>
        <v>0</v>
      </c>
      <c r="BL23" s="160">
        <v>77770</v>
      </c>
      <c r="BM23" s="1">
        <f t="shared" si="28"/>
        <v>58327.5</v>
      </c>
      <c r="BN23" s="2">
        <v>0.75</v>
      </c>
      <c r="BO23" s="115"/>
      <c r="BP23" s="60">
        <f t="shared" si="29"/>
        <v>0</v>
      </c>
      <c r="BQ23" s="160">
        <v>56226.32</v>
      </c>
      <c r="BR23" s="1">
        <f t="shared" si="30"/>
        <v>196792.12</v>
      </c>
      <c r="BS23" s="57">
        <v>3.5</v>
      </c>
      <c r="BT23" s="115"/>
      <c r="BU23" s="16">
        <f t="shared" si="31"/>
        <v>0</v>
      </c>
      <c r="BV23" s="160">
        <v>60412.89</v>
      </c>
      <c r="BW23" s="1">
        <f t="shared" si="32"/>
        <v>211445.11499999999</v>
      </c>
      <c r="BX23" s="57">
        <v>3.5</v>
      </c>
      <c r="BY23" s="108"/>
      <c r="BZ23" s="14">
        <f t="shared" si="33"/>
        <v>0</v>
      </c>
      <c r="CA23" s="160">
        <v>43990.07</v>
      </c>
      <c r="CB23" s="1">
        <f t="shared" si="34"/>
        <v>219950.35</v>
      </c>
      <c r="CC23" s="57">
        <v>5</v>
      </c>
      <c r="CD23" s="115"/>
      <c r="CE23" s="16">
        <f t="shared" si="35"/>
        <v>0</v>
      </c>
      <c r="CF23" s="160">
        <v>103624.37</v>
      </c>
      <c r="CG23" s="1">
        <f t="shared" si="36"/>
        <v>310873.11</v>
      </c>
      <c r="CH23" s="57">
        <v>3</v>
      </c>
      <c r="CI23" s="115"/>
      <c r="CJ23" s="18">
        <f t="shared" si="37"/>
        <v>0</v>
      </c>
      <c r="CK23" s="160">
        <v>8302.8799999999992</v>
      </c>
      <c r="CL23" s="1">
        <f t="shared" si="38"/>
        <v>53968.719999999994</v>
      </c>
      <c r="CM23" s="57">
        <v>6.5</v>
      </c>
      <c r="CN23" s="115"/>
      <c r="CO23" s="16">
        <f t="shared" si="39"/>
        <v>0</v>
      </c>
      <c r="CP23" s="160">
        <v>73272.28</v>
      </c>
      <c r="CQ23" s="1">
        <f t="shared" si="40"/>
        <v>476269.82</v>
      </c>
      <c r="CR23" s="57">
        <v>6.5</v>
      </c>
      <c r="CS23" s="116"/>
      <c r="CT23" s="16">
        <f t="shared" si="41"/>
        <v>0</v>
      </c>
      <c r="CU23" s="160">
        <v>72211.64</v>
      </c>
      <c r="CV23" s="1">
        <f t="shared" si="42"/>
        <v>469375.66</v>
      </c>
      <c r="CW23" s="57">
        <v>6.5</v>
      </c>
      <c r="CX23" s="116"/>
      <c r="CY23" s="130">
        <f t="shared" si="43"/>
        <v>0</v>
      </c>
      <c r="CZ23" s="160">
        <v>61586.47</v>
      </c>
      <c r="DA23" s="1">
        <f t="shared" si="44"/>
        <v>400312.05499999999</v>
      </c>
      <c r="DB23" s="57">
        <v>6.5</v>
      </c>
      <c r="DC23" s="116"/>
      <c r="DD23" s="18">
        <f t="shared" si="45"/>
        <v>0</v>
      </c>
      <c r="DE23" s="160">
        <v>58201.59</v>
      </c>
      <c r="DF23" s="1">
        <f t="shared" si="46"/>
        <v>261907.15499999997</v>
      </c>
      <c r="DG23" s="57">
        <v>4.5</v>
      </c>
      <c r="DH23" s="116"/>
      <c r="DI23" s="16">
        <f t="shared" si="47"/>
        <v>0</v>
      </c>
      <c r="DJ23" s="160">
        <v>58385.39</v>
      </c>
      <c r="DK23" s="1">
        <f t="shared" si="48"/>
        <v>175156.16999999998</v>
      </c>
      <c r="DL23" s="57">
        <v>3</v>
      </c>
      <c r="DM23" s="88"/>
      <c r="DN23" s="16">
        <f t="shared" si="106"/>
        <v>0</v>
      </c>
      <c r="DO23" s="160">
        <v>39079.68</v>
      </c>
      <c r="DP23" s="1">
        <f t="shared" si="49"/>
        <v>97699.199999999997</v>
      </c>
      <c r="DQ23" s="57">
        <v>2.5</v>
      </c>
      <c r="DR23" s="88"/>
      <c r="DS23" s="16">
        <f t="shared" si="50"/>
        <v>0</v>
      </c>
      <c r="DT23" s="160">
        <v>38162.129999999997</v>
      </c>
      <c r="DU23" s="1">
        <f t="shared" si="51"/>
        <v>95405.324999999997</v>
      </c>
      <c r="DV23" s="57">
        <v>2.5</v>
      </c>
      <c r="DW23" s="88"/>
      <c r="DX23" s="16">
        <f t="shared" si="0"/>
        <v>0</v>
      </c>
      <c r="DY23" s="160">
        <v>51069.99</v>
      </c>
      <c r="DZ23" s="1">
        <f t="shared" si="52"/>
        <v>127674.97499999999</v>
      </c>
      <c r="EA23" s="57">
        <v>2.5</v>
      </c>
      <c r="EB23" s="232"/>
      <c r="EC23" s="18">
        <f t="shared" si="53"/>
        <v>0</v>
      </c>
      <c r="ED23" s="160">
        <v>53605.56</v>
      </c>
      <c r="EE23" s="1">
        <f t="shared" si="54"/>
        <v>107211.12</v>
      </c>
      <c r="EF23" s="57">
        <v>2</v>
      </c>
      <c r="EG23" s="232"/>
      <c r="EH23" s="16">
        <f t="shared" si="55"/>
        <v>0</v>
      </c>
      <c r="EI23" s="160">
        <v>78853.919999999998</v>
      </c>
      <c r="EJ23" s="1">
        <f t="shared" si="56"/>
        <v>141937.05600000001</v>
      </c>
      <c r="EK23" s="57">
        <v>1.8</v>
      </c>
      <c r="EL23" s="232"/>
      <c r="EM23" s="16">
        <f t="shared" si="57"/>
        <v>0</v>
      </c>
      <c r="EN23" s="160">
        <v>62989.41</v>
      </c>
      <c r="EO23" s="1">
        <f t="shared" si="58"/>
        <v>113380.93800000001</v>
      </c>
      <c r="EP23" s="57">
        <v>1.8</v>
      </c>
      <c r="EQ23" s="232"/>
      <c r="ER23" s="16">
        <f t="shared" si="59"/>
        <v>0</v>
      </c>
      <c r="ES23" s="160">
        <v>58546.59</v>
      </c>
      <c r="ET23" s="1">
        <f t="shared" si="60"/>
        <v>105383.86199999999</v>
      </c>
      <c r="EU23" s="57">
        <v>1.8</v>
      </c>
      <c r="EV23" s="232"/>
      <c r="EW23" s="18">
        <f t="shared" si="61"/>
        <v>0</v>
      </c>
      <c r="EX23" s="160">
        <v>73247.72</v>
      </c>
      <c r="EY23" s="1">
        <f t="shared" si="62"/>
        <v>131845.89600000001</v>
      </c>
      <c r="EZ23" s="57">
        <v>1.8</v>
      </c>
      <c r="FA23" s="232"/>
      <c r="FB23" s="32">
        <f t="shared" si="1"/>
        <v>0</v>
      </c>
      <c r="FC23" s="160">
        <v>72321.83</v>
      </c>
      <c r="FD23" s="1">
        <f t="shared" si="63"/>
        <v>130179.29400000001</v>
      </c>
      <c r="FE23" s="57">
        <v>1.8</v>
      </c>
      <c r="FF23" s="232"/>
      <c r="FG23" s="14">
        <f t="shared" si="64"/>
        <v>0</v>
      </c>
      <c r="FH23" s="160">
        <v>74833.31</v>
      </c>
      <c r="FI23" s="1">
        <f t="shared" si="65"/>
        <v>134699.95800000001</v>
      </c>
      <c r="FJ23" s="57">
        <v>1.8</v>
      </c>
      <c r="FK23" s="232"/>
      <c r="FL23" s="234">
        <f t="shared" si="66"/>
        <v>0</v>
      </c>
      <c r="FM23" s="160">
        <v>68040.78</v>
      </c>
      <c r="FN23" s="1">
        <f t="shared" si="67"/>
        <v>122473.40399999999</v>
      </c>
      <c r="FO23" s="57">
        <v>1.8</v>
      </c>
      <c r="FP23" s="232"/>
      <c r="FQ23" s="13">
        <f t="shared" si="68"/>
        <v>0</v>
      </c>
      <c r="FR23" s="160">
        <v>74133.09</v>
      </c>
      <c r="FS23" s="1">
        <f t="shared" si="69"/>
        <v>115647.6204</v>
      </c>
      <c r="FT23" s="57">
        <v>1.56</v>
      </c>
      <c r="FU23" s="88"/>
      <c r="FV23" s="31">
        <f t="shared" si="70"/>
        <v>0</v>
      </c>
      <c r="FW23" s="160">
        <v>57722.96</v>
      </c>
      <c r="FX23" s="1">
        <f t="shared" si="71"/>
        <v>90047.817599999995</v>
      </c>
      <c r="FY23" s="57">
        <v>1.56</v>
      </c>
      <c r="FZ23" s="88"/>
      <c r="GA23" s="14">
        <f t="shared" si="2"/>
        <v>0</v>
      </c>
      <c r="GB23" s="160">
        <v>61843.79</v>
      </c>
      <c r="GC23" s="1">
        <f t="shared" si="72"/>
        <v>96476.31240000001</v>
      </c>
      <c r="GD23" s="57">
        <v>1.56</v>
      </c>
      <c r="GE23" s="88"/>
      <c r="GF23" s="32">
        <f t="shared" si="73"/>
        <v>0</v>
      </c>
      <c r="GG23" s="160">
        <v>52113</v>
      </c>
      <c r="GH23" s="1">
        <f t="shared" si="74"/>
        <v>81296.28</v>
      </c>
      <c r="GI23" s="57">
        <v>1.56</v>
      </c>
      <c r="GJ23" s="108"/>
      <c r="GK23" s="32">
        <f t="shared" si="75"/>
        <v>0</v>
      </c>
      <c r="GL23" s="160">
        <v>55961.03</v>
      </c>
      <c r="GM23" s="1">
        <f t="shared" si="76"/>
        <v>87299.2068</v>
      </c>
      <c r="GN23" s="57">
        <v>1.56</v>
      </c>
      <c r="GO23" s="108"/>
      <c r="GP23" s="13">
        <f t="shared" si="77"/>
        <v>0</v>
      </c>
      <c r="GQ23" s="160">
        <v>50315.26</v>
      </c>
      <c r="GR23" s="1">
        <f t="shared" si="78"/>
        <v>78491.805600000007</v>
      </c>
      <c r="GS23" s="57">
        <v>1.56</v>
      </c>
      <c r="GT23" s="108"/>
      <c r="GU23" s="32">
        <f t="shared" si="79"/>
        <v>0</v>
      </c>
      <c r="GV23" s="160">
        <v>52117.53</v>
      </c>
      <c r="GW23" s="1">
        <f t="shared" si="80"/>
        <v>104235.06</v>
      </c>
      <c r="GX23" s="57">
        <v>2</v>
      </c>
      <c r="GY23" s="96"/>
      <c r="GZ23" s="32">
        <f t="shared" si="3"/>
        <v>0</v>
      </c>
      <c r="HA23" s="160">
        <v>50577.58</v>
      </c>
      <c r="HB23" s="1">
        <f t="shared" si="81"/>
        <v>151732.74</v>
      </c>
      <c r="HC23" s="57">
        <v>3</v>
      </c>
      <c r="HD23" s="96"/>
      <c r="HE23" s="32">
        <f t="shared" si="107"/>
        <v>0</v>
      </c>
      <c r="HF23" s="108">
        <v>38059.89</v>
      </c>
      <c r="HG23" s="1">
        <f t="shared" si="82"/>
        <v>190299.45</v>
      </c>
      <c r="HH23" s="57">
        <v>5</v>
      </c>
      <c r="HI23" s="96"/>
      <c r="HJ23" s="13">
        <f t="shared" si="83"/>
        <v>0</v>
      </c>
      <c r="HK23" s="108">
        <v>31732.05</v>
      </c>
      <c r="HL23" s="1">
        <f t="shared" si="84"/>
        <v>174526.27499999999</v>
      </c>
      <c r="HM23" s="57">
        <v>5.5</v>
      </c>
      <c r="HN23" s="97"/>
      <c r="HO23" s="14">
        <f t="shared" si="85"/>
        <v>0</v>
      </c>
      <c r="HP23" s="108">
        <v>41015.089999999997</v>
      </c>
      <c r="HQ23" s="1">
        <f t="shared" si="86"/>
        <v>205075.44999999998</v>
      </c>
      <c r="HR23" s="57">
        <v>5</v>
      </c>
      <c r="HS23" s="81"/>
      <c r="HT23" s="14">
        <f t="shared" si="87"/>
        <v>0</v>
      </c>
      <c r="HU23" s="108">
        <v>50573.37</v>
      </c>
      <c r="HV23" s="1">
        <f t="shared" si="88"/>
        <v>151720.11000000002</v>
      </c>
      <c r="HW23" s="57">
        <v>3</v>
      </c>
      <c r="HX23" s="97"/>
      <c r="HY23" s="14">
        <f t="shared" si="89"/>
        <v>0</v>
      </c>
      <c r="HZ23" s="108">
        <v>99836.9</v>
      </c>
      <c r="IA23" s="1">
        <f t="shared" si="90"/>
        <v>299510.69999999995</v>
      </c>
      <c r="IB23" s="57">
        <v>3</v>
      </c>
      <c r="IC23" s="97"/>
      <c r="ID23" s="14">
        <f t="shared" si="91"/>
        <v>0</v>
      </c>
      <c r="IE23" s="108">
        <v>118649.4</v>
      </c>
      <c r="IF23" s="1">
        <f t="shared" si="92"/>
        <v>177974.09999999998</v>
      </c>
      <c r="IG23" s="57">
        <v>1.5</v>
      </c>
      <c r="IH23" s="88"/>
      <c r="II23" s="32">
        <f t="shared" si="93"/>
        <v>0</v>
      </c>
      <c r="IJ23" s="108">
        <v>119278.61</v>
      </c>
      <c r="IK23" s="1">
        <f t="shared" si="94"/>
        <v>178917.91500000001</v>
      </c>
      <c r="IL23" s="57">
        <v>1.5</v>
      </c>
      <c r="IM23" s="88"/>
      <c r="IN23" s="32">
        <f t="shared" si="95"/>
        <v>0</v>
      </c>
      <c r="IO23" s="108">
        <v>169712.26</v>
      </c>
      <c r="IP23" s="1">
        <f t="shared" si="96"/>
        <v>254568.39</v>
      </c>
      <c r="IQ23" s="57">
        <v>1.5</v>
      </c>
      <c r="IR23" s="88"/>
      <c r="IS23" s="32">
        <f t="shared" si="97"/>
        <v>0</v>
      </c>
      <c r="IT23" s="108">
        <v>229205.77</v>
      </c>
      <c r="IU23" s="1">
        <f t="shared" si="98"/>
        <v>343808.65499999997</v>
      </c>
      <c r="IV23" s="57">
        <v>1.5</v>
      </c>
      <c r="IW23" s="88"/>
      <c r="IX23" s="32">
        <f t="shared" si="99"/>
        <v>0</v>
      </c>
      <c r="IY23" s="108">
        <v>77241.03</v>
      </c>
      <c r="IZ23" s="1">
        <f t="shared" si="100"/>
        <v>115861.545</v>
      </c>
      <c r="JA23" s="57">
        <v>1.5</v>
      </c>
      <c r="JB23" s="88"/>
      <c r="JC23" s="14">
        <f t="shared" si="101"/>
        <v>0</v>
      </c>
      <c r="JD23" s="73">
        <f t="shared" si="102"/>
        <v>1045159.1199999999</v>
      </c>
      <c r="JE23" s="73">
        <f t="shared" si="103"/>
        <v>736095.01</v>
      </c>
      <c r="JF23" s="75">
        <f t="shared" si="104"/>
        <v>-309064.10999999987</v>
      </c>
      <c r="JG23" s="11">
        <f t="shared" si="105"/>
        <v>0.70428989798223274</v>
      </c>
    </row>
    <row r="24" spans="3:267">
      <c r="C24" s="71" t="str">
        <f>"A22"</f>
        <v>A22</v>
      </c>
      <c r="D24" s="164">
        <v>81541.19</v>
      </c>
      <c r="E24" s="1">
        <f t="shared" si="4"/>
        <v>48924.714</v>
      </c>
      <c r="F24" s="2">
        <v>0.6</v>
      </c>
      <c r="G24" s="108">
        <v>68898.91</v>
      </c>
      <c r="H24" s="171">
        <f t="shared" si="5"/>
        <v>0.84495835785570461</v>
      </c>
      <c r="I24" s="169">
        <v>95330.4</v>
      </c>
      <c r="J24" s="1">
        <f t="shared" si="6"/>
        <v>71497.799999999988</v>
      </c>
      <c r="K24" s="2">
        <v>0.75</v>
      </c>
      <c r="L24" s="108">
        <v>41441.870000000003</v>
      </c>
      <c r="M24" s="14">
        <f t="shared" si="7"/>
        <v>0.43471830601780759</v>
      </c>
      <c r="N24" s="164">
        <v>87883.02</v>
      </c>
      <c r="O24" s="1">
        <f t="shared" si="8"/>
        <v>52729.811999999998</v>
      </c>
      <c r="P24" s="2">
        <v>0.6</v>
      </c>
      <c r="Q24" s="108">
        <v>53601.09</v>
      </c>
      <c r="R24" s="13">
        <f t="shared" si="9"/>
        <v>0.60991406531090986</v>
      </c>
      <c r="S24" s="160">
        <v>85445.01</v>
      </c>
      <c r="T24" s="1">
        <f t="shared" si="10"/>
        <v>59811.506999999991</v>
      </c>
      <c r="U24" s="2">
        <v>0.7</v>
      </c>
      <c r="V24" s="108">
        <v>55616.36</v>
      </c>
      <c r="W24" s="13">
        <f t="shared" si="11"/>
        <v>0.65090237569168763</v>
      </c>
      <c r="X24" s="108">
        <v>80260.7</v>
      </c>
      <c r="Y24" s="1">
        <f t="shared" si="12"/>
        <v>64208.56</v>
      </c>
      <c r="Z24" s="2">
        <v>0.8</v>
      </c>
      <c r="AA24" s="108">
        <v>70205.350000000006</v>
      </c>
      <c r="AB24" s="13">
        <f t="shared" si="13"/>
        <v>0.8747163929544598</v>
      </c>
      <c r="AC24" s="108">
        <v>139661.01</v>
      </c>
      <c r="AD24" s="1">
        <f t="shared" si="14"/>
        <v>139661.01</v>
      </c>
      <c r="AE24" s="2">
        <v>1</v>
      </c>
      <c r="AF24" s="108">
        <v>78758.850000000006</v>
      </c>
      <c r="AG24" s="13">
        <f t="shared" si="15"/>
        <v>0.56392868704014099</v>
      </c>
      <c r="AH24" s="108">
        <v>81040.639999999999</v>
      </c>
      <c r="AI24" s="1">
        <f t="shared" si="16"/>
        <v>48624.383999999998</v>
      </c>
      <c r="AJ24" s="2">
        <v>0.6</v>
      </c>
      <c r="AK24" s="108">
        <v>36939.089999999997</v>
      </c>
      <c r="AL24" s="13">
        <f t="shared" si="17"/>
        <v>0.45580945560153519</v>
      </c>
      <c r="AM24" s="108">
        <v>83438.960000000006</v>
      </c>
      <c r="AN24" s="1">
        <f t="shared" si="18"/>
        <v>50063.376000000004</v>
      </c>
      <c r="AO24" s="2">
        <v>0.6</v>
      </c>
      <c r="AP24" s="108">
        <v>64451.13</v>
      </c>
      <c r="AQ24" s="13">
        <f t="shared" si="19"/>
        <v>0.77243448384303914</v>
      </c>
      <c r="AR24" s="160">
        <v>72365.399999999994</v>
      </c>
      <c r="AS24" s="1">
        <f t="shared" si="20"/>
        <v>54274.049999999996</v>
      </c>
      <c r="AT24" s="2">
        <v>0.75</v>
      </c>
      <c r="AU24" s="108">
        <v>59414.61</v>
      </c>
      <c r="AV24" s="13">
        <f t="shared" si="21"/>
        <v>0.82103615816398456</v>
      </c>
      <c r="AW24" s="160">
        <v>81183.97</v>
      </c>
      <c r="AX24" s="1">
        <f t="shared" si="22"/>
        <v>60887.977500000001</v>
      </c>
      <c r="AY24" s="2">
        <v>0.75</v>
      </c>
      <c r="AZ24" s="108">
        <v>50559.82</v>
      </c>
      <c r="BA24" s="60">
        <f t="shared" si="23"/>
        <v>0.62278082729878814</v>
      </c>
      <c r="BB24" s="160">
        <v>65647.12</v>
      </c>
      <c r="BC24" s="1">
        <f t="shared" si="24"/>
        <v>45952.983999999997</v>
      </c>
      <c r="BD24" s="2">
        <v>0.7</v>
      </c>
      <c r="BE24" s="108">
        <v>68750.19</v>
      </c>
      <c r="BF24" s="17">
        <f t="shared" si="25"/>
        <v>1.0472689434052858</v>
      </c>
      <c r="BG24" s="160">
        <v>40659.1</v>
      </c>
      <c r="BH24" s="1">
        <f t="shared" si="26"/>
        <v>30494.324999999997</v>
      </c>
      <c r="BI24" s="2">
        <v>0.75</v>
      </c>
      <c r="BJ24" s="115"/>
      <c r="BK24" s="60">
        <f t="shared" si="27"/>
        <v>0</v>
      </c>
      <c r="BL24" s="160">
        <v>44906.94</v>
      </c>
      <c r="BM24" s="1">
        <f t="shared" si="28"/>
        <v>33680.205000000002</v>
      </c>
      <c r="BN24" s="2">
        <v>0.75</v>
      </c>
      <c r="BO24" s="115"/>
      <c r="BP24" s="60">
        <f t="shared" si="29"/>
        <v>0</v>
      </c>
      <c r="BQ24" s="160">
        <v>27213.18</v>
      </c>
      <c r="BR24" s="1">
        <f t="shared" si="30"/>
        <v>95246.13</v>
      </c>
      <c r="BS24" s="57">
        <v>3.5</v>
      </c>
      <c r="BT24" s="115"/>
      <c r="BU24" s="16">
        <f t="shared" si="31"/>
        <v>0</v>
      </c>
      <c r="BV24" s="160"/>
      <c r="BW24" s="1">
        <f t="shared" si="32"/>
        <v>0</v>
      </c>
      <c r="BX24" s="57">
        <v>3.5</v>
      </c>
      <c r="BZ24" s="14" t="e">
        <f t="shared" si="33"/>
        <v>#DIV/0!</v>
      </c>
      <c r="CA24" s="160"/>
      <c r="CB24" s="1">
        <f t="shared" si="34"/>
        <v>0</v>
      </c>
      <c r="CC24" s="57">
        <v>5</v>
      </c>
      <c r="CD24" s="115"/>
      <c r="CE24" s="16" t="e">
        <f t="shared" si="35"/>
        <v>#DIV/0!</v>
      </c>
      <c r="CF24" s="160"/>
      <c r="CG24" s="1">
        <f t="shared" si="36"/>
        <v>0</v>
      </c>
      <c r="CH24" s="57">
        <v>3</v>
      </c>
      <c r="CI24" s="115"/>
      <c r="CJ24" s="18" t="e">
        <f t="shared" si="37"/>
        <v>#DIV/0!</v>
      </c>
      <c r="CK24" s="160"/>
      <c r="CL24" s="1">
        <f t="shared" si="38"/>
        <v>0</v>
      </c>
      <c r="CM24" s="57">
        <v>6.5</v>
      </c>
      <c r="CN24" s="115"/>
      <c r="CO24" s="16" t="e">
        <f t="shared" si="39"/>
        <v>#DIV/0!</v>
      </c>
      <c r="CP24" s="160"/>
      <c r="CQ24" s="1">
        <f t="shared" si="40"/>
        <v>0</v>
      </c>
      <c r="CR24" s="57">
        <v>6.5</v>
      </c>
      <c r="CS24" s="116"/>
      <c r="CT24" s="16" t="e">
        <f t="shared" si="41"/>
        <v>#DIV/0!</v>
      </c>
      <c r="CU24" s="160"/>
      <c r="CV24" s="1">
        <f t="shared" si="42"/>
        <v>0</v>
      </c>
      <c r="CW24" s="57">
        <v>6.5</v>
      </c>
      <c r="CX24" s="132"/>
      <c r="CY24" s="130" t="e">
        <f t="shared" si="43"/>
        <v>#DIV/0!</v>
      </c>
      <c r="CZ24" s="160"/>
      <c r="DA24" s="1">
        <f t="shared" si="44"/>
        <v>0</v>
      </c>
      <c r="DB24" s="57">
        <v>6.5</v>
      </c>
      <c r="DC24" s="132"/>
      <c r="DD24" s="18" t="e">
        <f t="shared" si="45"/>
        <v>#DIV/0!</v>
      </c>
      <c r="DE24" s="160">
        <v>78827.08</v>
      </c>
      <c r="DF24" s="1">
        <f t="shared" si="46"/>
        <v>354721.86</v>
      </c>
      <c r="DG24" s="57">
        <v>4.5</v>
      </c>
      <c r="DH24" s="116"/>
      <c r="DI24" s="16">
        <f t="shared" si="47"/>
        <v>0</v>
      </c>
      <c r="DJ24" s="160">
        <v>98307.71</v>
      </c>
      <c r="DK24" s="1">
        <f t="shared" si="48"/>
        <v>294923.13</v>
      </c>
      <c r="DL24" s="57">
        <v>3</v>
      </c>
      <c r="DM24" s="88"/>
      <c r="DN24" s="16">
        <f t="shared" si="106"/>
        <v>0</v>
      </c>
      <c r="DO24" s="160">
        <v>81670.820000000007</v>
      </c>
      <c r="DP24" s="1">
        <f t="shared" si="49"/>
        <v>204177.05000000002</v>
      </c>
      <c r="DQ24" s="57">
        <v>2.5</v>
      </c>
      <c r="DR24" s="88"/>
      <c r="DS24" s="16">
        <f t="shared" si="50"/>
        <v>0</v>
      </c>
      <c r="DT24" s="160">
        <v>70302.289999999994</v>
      </c>
      <c r="DU24" s="1">
        <f t="shared" si="51"/>
        <v>175755.72499999998</v>
      </c>
      <c r="DV24" s="57">
        <v>2.5</v>
      </c>
      <c r="DW24" s="88"/>
      <c r="DX24" s="16">
        <f t="shared" si="0"/>
        <v>0</v>
      </c>
      <c r="DY24" s="160">
        <v>78312.929999999993</v>
      </c>
      <c r="DZ24" s="1">
        <f t="shared" si="52"/>
        <v>195782.32499999998</v>
      </c>
      <c r="EA24" s="57">
        <v>2.5</v>
      </c>
      <c r="EB24" s="232"/>
      <c r="EC24" s="18">
        <f t="shared" si="53"/>
        <v>0</v>
      </c>
      <c r="ED24" s="160">
        <v>84547.43</v>
      </c>
      <c r="EE24" s="1">
        <f t="shared" si="54"/>
        <v>169094.86</v>
      </c>
      <c r="EF24" s="57">
        <v>2</v>
      </c>
      <c r="EG24" s="232"/>
      <c r="EH24" s="16">
        <f t="shared" si="55"/>
        <v>0</v>
      </c>
      <c r="EI24" s="160">
        <v>91261</v>
      </c>
      <c r="EJ24" s="1">
        <f t="shared" si="56"/>
        <v>164269.80000000002</v>
      </c>
      <c r="EK24" s="57">
        <v>1.8</v>
      </c>
      <c r="EL24" s="232"/>
      <c r="EM24" s="16">
        <f t="shared" si="57"/>
        <v>0</v>
      </c>
      <c r="EN24" s="160">
        <v>70090.69</v>
      </c>
      <c r="EO24" s="1">
        <f t="shared" si="58"/>
        <v>126163.24200000001</v>
      </c>
      <c r="EP24" s="57">
        <v>1.8</v>
      </c>
      <c r="EQ24" s="232"/>
      <c r="ER24" s="16">
        <f t="shared" si="59"/>
        <v>0</v>
      </c>
      <c r="ES24" s="160">
        <v>72056.95</v>
      </c>
      <c r="ET24" s="1">
        <f t="shared" si="60"/>
        <v>129702.51</v>
      </c>
      <c r="EU24" s="57">
        <v>1.8</v>
      </c>
      <c r="EV24" s="232"/>
      <c r="EW24" s="18">
        <f t="shared" si="61"/>
        <v>0</v>
      </c>
      <c r="EX24" s="160">
        <v>78995.92</v>
      </c>
      <c r="EY24" s="1">
        <f t="shared" si="62"/>
        <v>142192.65599999999</v>
      </c>
      <c r="EZ24" s="57">
        <v>1.8</v>
      </c>
      <c r="FA24" s="232"/>
      <c r="FB24" s="32">
        <f t="shared" si="1"/>
        <v>0</v>
      </c>
      <c r="FC24" s="160">
        <v>81844.929999999993</v>
      </c>
      <c r="FD24" s="1">
        <f t="shared" si="63"/>
        <v>147320.87399999998</v>
      </c>
      <c r="FE24" s="57">
        <v>1.8</v>
      </c>
      <c r="FF24" s="232"/>
      <c r="FG24" s="14">
        <f t="shared" si="64"/>
        <v>0</v>
      </c>
      <c r="FH24" s="160">
        <v>72919.460000000006</v>
      </c>
      <c r="FI24" s="1">
        <f t="shared" si="65"/>
        <v>131255.02800000002</v>
      </c>
      <c r="FJ24" s="57">
        <v>1.8</v>
      </c>
      <c r="FK24" s="232"/>
      <c r="FL24" s="234">
        <f t="shared" si="66"/>
        <v>0</v>
      </c>
      <c r="FM24" s="160">
        <v>72904.679999999993</v>
      </c>
      <c r="FN24" s="1">
        <f t="shared" si="67"/>
        <v>131228.424</v>
      </c>
      <c r="FO24" s="57">
        <v>1.8</v>
      </c>
      <c r="FP24" s="232"/>
      <c r="FQ24" s="13">
        <f t="shared" si="68"/>
        <v>0</v>
      </c>
      <c r="FR24" s="160">
        <v>86011.16</v>
      </c>
      <c r="FS24" s="1">
        <f t="shared" si="69"/>
        <v>134177.40960000001</v>
      </c>
      <c r="FT24" s="57">
        <v>1.56</v>
      </c>
      <c r="FU24" s="88"/>
      <c r="FV24" s="31">
        <f t="shared" si="70"/>
        <v>0</v>
      </c>
      <c r="FW24" s="160">
        <v>93907.04</v>
      </c>
      <c r="FX24" s="1">
        <f t="shared" si="71"/>
        <v>146494.98240000001</v>
      </c>
      <c r="FY24" s="57">
        <v>1.56</v>
      </c>
      <c r="FZ24" s="88"/>
      <c r="GA24" s="14">
        <f t="shared" si="2"/>
        <v>0</v>
      </c>
      <c r="GB24" s="160">
        <v>79578.47</v>
      </c>
      <c r="GC24" s="1">
        <f t="shared" si="72"/>
        <v>124142.41320000001</v>
      </c>
      <c r="GD24" s="57">
        <v>1.56</v>
      </c>
      <c r="GE24" s="88"/>
      <c r="GF24" s="32">
        <f t="shared" si="73"/>
        <v>0</v>
      </c>
      <c r="GG24" s="160">
        <v>73250.06</v>
      </c>
      <c r="GH24" s="1">
        <f t="shared" si="74"/>
        <v>114270.09360000001</v>
      </c>
      <c r="GI24" s="57">
        <v>1.56</v>
      </c>
      <c r="GJ24" s="108"/>
      <c r="GK24" s="32">
        <f t="shared" si="75"/>
        <v>0</v>
      </c>
      <c r="GL24" s="160">
        <v>63733.19</v>
      </c>
      <c r="GM24" s="1">
        <f t="shared" si="76"/>
        <v>99423.776400000002</v>
      </c>
      <c r="GN24" s="57">
        <v>1.56</v>
      </c>
      <c r="GO24" s="108"/>
      <c r="GP24" s="13">
        <f t="shared" si="77"/>
        <v>0</v>
      </c>
      <c r="GQ24" s="160">
        <v>65870.28</v>
      </c>
      <c r="GR24" s="1">
        <f t="shared" si="78"/>
        <v>102757.63680000001</v>
      </c>
      <c r="GS24" s="57">
        <v>1.56</v>
      </c>
      <c r="GT24" s="108"/>
      <c r="GU24" s="32">
        <f t="shared" si="79"/>
        <v>0</v>
      </c>
      <c r="GV24" s="160">
        <v>88042.91</v>
      </c>
      <c r="GW24" s="1">
        <f t="shared" si="80"/>
        <v>176085.82</v>
      </c>
      <c r="GX24" s="57">
        <v>2</v>
      </c>
      <c r="GY24" s="96"/>
      <c r="GZ24" s="32">
        <f t="shared" si="3"/>
        <v>0</v>
      </c>
      <c r="HA24" s="160">
        <v>66084.740000000005</v>
      </c>
      <c r="HB24" s="1">
        <f t="shared" si="81"/>
        <v>198254.22000000003</v>
      </c>
      <c r="HC24" s="57">
        <v>3</v>
      </c>
      <c r="HD24" s="96"/>
      <c r="HE24" s="32">
        <f t="shared" si="107"/>
        <v>0</v>
      </c>
      <c r="HF24" s="108">
        <v>66626.67</v>
      </c>
      <c r="HG24" s="1">
        <f t="shared" si="82"/>
        <v>333133.34999999998</v>
      </c>
      <c r="HH24" s="57">
        <v>5</v>
      </c>
      <c r="HI24" s="96"/>
      <c r="HJ24" s="13">
        <f t="shared" si="83"/>
        <v>0</v>
      </c>
      <c r="HK24" s="108">
        <v>41313.11</v>
      </c>
      <c r="HL24" s="1">
        <f t="shared" si="84"/>
        <v>227222.10500000001</v>
      </c>
      <c r="HM24" s="57">
        <v>5.5</v>
      </c>
      <c r="HN24" s="97"/>
      <c r="HO24" s="14">
        <f t="shared" si="85"/>
        <v>0</v>
      </c>
      <c r="HP24" s="108">
        <v>43767.44</v>
      </c>
      <c r="HQ24" s="1">
        <f t="shared" si="86"/>
        <v>218837.2</v>
      </c>
      <c r="HR24" s="57">
        <v>5</v>
      </c>
      <c r="HS24" s="81"/>
      <c r="HT24" s="14">
        <f t="shared" si="87"/>
        <v>0</v>
      </c>
      <c r="HU24" s="108">
        <v>99242.53</v>
      </c>
      <c r="HV24" s="1">
        <f t="shared" si="88"/>
        <v>297727.58999999997</v>
      </c>
      <c r="HW24" s="57">
        <v>3</v>
      </c>
      <c r="HX24" s="97"/>
      <c r="HY24" s="14">
        <f t="shared" si="89"/>
        <v>0</v>
      </c>
      <c r="HZ24" s="108">
        <v>140566.96</v>
      </c>
      <c r="IA24" s="1">
        <f t="shared" si="90"/>
        <v>421700.88</v>
      </c>
      <c r="IB24" s="57">
        <v>3</v>
      </c>
      <c r="IC24" s="97"/>
      <c r="ID24" s="14">
        <f t="shared" si="91"/>
        <v>0</v>
      </c>
      <c r="IE24" s="108">
        <v>244975.23</v>
      </c>
      <c r="IF24" s="1">
        <f t="shared" si="92"/>
        <v>367462.84500000003</v>
      </c>
      <c r="IG24" s="57">
        <v>1.5</v>
      </c>
      <c r="IH24" s="88"/>
      <c r="II24" s="32">
        <f t="shared" si="93"/>
        <v>0</v>
      </c>
      <c r="IJ24" s="108">
        <v>259950.19</v>
      </c>
      <c r="IK24" s="1">
        <f t="shared" si="94"/>
        <v>389925.28500000003</v>
      </c>
      <c r="IL24" s="57">
        <v>1.5</v>
      </c>
      <c r="IM24" s="88"/>
      <c r="IN24" s="32">
        <f t="shared" si="95"/>
        <v>0</v>
      </c>
      <c r="IO24" s="108">
        <v>334424.24</v>
      </c>
      <c r="IP24" s="1">
        <f t="shared" si="96"/>
        <v>501636.36</v>
      </c>
      <c r="IQ24" s="57">
        <v>1.5</v>
      </c>
      <c r="IR24" s="88"/>
      <c r="IS24" s="32">
        <f t="shared" si="97"/>
        <v>0</v>
      </c>
      <c r="IT24" s="108">
        <v>363760.25</v>
      </c>
      <c r="IU24" s="1">
        <f t="shared" si="98"/>
        <v>545640.375</v>
      </c>
      <c r="IV24" s="57">
        <v>1.5</v>
      </c>
      <c r="IW24" s="88"/>
      <c r="IX24" s="32">
        <f t="shared" si="99"/>
        <v>0</v>
      </c>
      <c r="IY24" s="108">
        <v>58752.07</v>
      </c>
      <c r="IZ24" s="1">
        <f t="shared" si="100"/>
        <v>88128.104999999996</v>
      </c>
      <c r="JA24" s="57">
        <v>1.5</v>
      </c>
      <c r="JB24" s="88"/>
      <c r="JC24" s="14">
        <f t="shared" si="101"/>
        <v>0</v>
      </c>
      <c r="JD24" s="73">
        <f t="shared" si="102"/>
        <v>953797.42</v>
      </c>
      <c r="JE24" s="73">
        <f t="shared" si="103"/>
        <v>648637.26999999979</v>
      </c>
      <c r="JF24" s="75">
        <f t="shared" si="104"/>
        <v>-305160.15000000026</v>
      </c>
      <c r="JG24" s="11">
        <f t="shared" si="105"/>
        <v>0.68005768981845194</v>
      </c>
    </row>
    <row r="25" spans="3:267">
      <c r="C25" s="71" t="str">
        <f>"A23"</f>
        <v>A23</v>
      </c>
      <c r="D25" s="164">
        <v>59586.879999999997</v>
      </c>
      <c r="E25" s="1">
        <f t="shared" si="4"/>
        <v>35752.127999999997</v>
      </c>
      <c r="F25" s="2">
        <v>0.6</v>
      </c>
      <c r="G25" s="108">
        <v>38382.82</v>
      </c>
      <c r="H25" s="171">
        <f t="shared" si="5"/>
        <v>0.64414884618895973</v>
      </c>
      <c r="I25" s="169">
        <v>59319.94</v>
      </c>
      <c r="J25" s="1">
        <f t="shared" si="6"/>
        <v>38557.961000000003</v>
      </c>
      <c r="K25" s="2">
        <v>0.65</v>
      </c>
      <c r="L25" s="108">
        <v>35876.82</v>
      </c>
      <c r="M25" s="14">
        <f t="shared" si="7"/>
        <v>0.60480202778357495</v>
      </c>
      <c r="N25" s="164">
        <v>55121.04</v>
      </c>
      <c r="O25" s="1">
        <f t="shared" si="8"/>
        <v>35828.675999999999</v>
      </c>
      <c r="P25" s="2">
        <v>0.65</v>
      </c>
      <c r="Q25" s="108">
        <v>43448.41</v>
      </c>
      <c r="R25" s="13">
        <f t="shared" si="9"/>
        <v>0.7882363975715988</v>
      </c>
      <c r="S25" s="160">
        <v>55430.42</v>
      </c>
      <c r="T25" s="1">
        <f t="shared" si="10"/>
        <v>44344.336000000003</v>
      </c>
      <c r="U25" s="2">
        <v>0.8</v>
      </c>
      <c r="V25" s="108">
        <v>45799.28</v>
      </c>
      <c r="W25" s="13">
        <f t="shared" si="11"/>
        <v>0.82624811430257972</v>
      </c>
      <c r="X25" s="108">
        <v>55269.9</v>
      </c>
      <c r="Y25" s="1">
        <f t="shared" si="12"/>
        <v>46979.415000000001</v>
      </c>
      <c r="Z25" s="2">
        <v>0.85</v>
      </c>
      <c r="AA25" s="108">
        <v>44379.7</v>
      </c>
      <c r="AB25" s="13">
        <f t="shared" si="13"/>
        <v>0.80296327657549582</v>
      </c>
      <c r="AC25" s="108">
        <v>91840.59</v>
      </c>
      <c r="AD25" s="1">
        <f t="shared" si="14"/>
        <v>78064.501499999998</v>
      </c>
      <c r="AE25" s="2">
        <v>0.85</v>
      </c>
      <c r="AF25" s="108">
        <v>59061.919999999998</v>
      </c>
      <c r="AG25" s="13">
        <f t="shared" si="15"/>
        <v>0.64309168745540513</v>
      </c>
      <c r="AH25" s="108">
        <v>52046.07</v>
      </c>
      <c r="AI25" s="1">
        <f t="shared" si="16"/>
        <v>31227.642</v>
      </c>
      <c r="AJ25" s="2">
        <v>0.6</v>
      </c>
      <c r="AK25" s="108">
        <v>51325.36</v>
      </c>
      <c r="AL25" s="13">
        <f t="shared" si="17"/>
        <v>0.98615246069491891</v>
      </c>
      <c r="AM25" s="108">
        <v>53752.95</v>
      </c>
      <c r="AN25" s="1">
        <f t="shared" si="18"/>
        <v>32251.769999999997</v>
      </c>
      <c r="AO25" s="2">
        <v>0.6</v>
      </c>
      <c r="AP25" s="108">
        <v>45811.14</v>
      </c>
      <c r="AQ25" s="13">
        <f t="shared" si="19"/>
        <v>0.85225350422627966</v>
      </c>
      <c r="AR25" s="160">
        <v>53050.13</v>
      </c>
      <c r="AS25" s="1">
        <f t="shared" si="20"/>
        <v>39787.597499999996</v>
      </c>
      <c r="AT25" s="2">
        <v>0.75</v>
      </c>
      <c r="AU25" s="108">
        <v>51810.02</v>
      </c>
      <c r="AV25" s="13">
        <f t="shared" si="21"/>
        <v>0.97662380846192076</v>
      </c>
      <c r="AW25" s="160">
        <v>51475.06</v>
      </c>
      <c r="AX25" s="1">
        <f t="shared" si="22"/>
        <v>38606.294999999998</v>
      </c>
      <c r="AY25" s="2">
        <v>0.75</v>
      </c>
      <c r="AZ25" s="108">
        <v>54824.53</v>
      </c>
      <c r="BA25" s="60">
        <f t="shared" si="23"/>
        <v>1.0650697638817712</v>
      </c>
      <c r="BB25" s="160">
        <v>37964.57</v>
      </c>
      <c r="BC25" s="1">
        <f t="shared" si="24"/>
        <v>26575.198999999997</v>
      </c>
      <c r="BD25" s="2">
        <v>0.7</v>
      </c>
      <c r="BE25" s="108">
        <v>51295.82</v>
      </c>
      <c r="BF25" s="17">
        <f t="shared" si="25"/>
        <v>1.3511497693770798</v>
      </c>
      <c r="BG25" s="160">
        <v>27893.33</v>
      </c>
      <c r="BH25" s="1">
        <f t="shared" si="26"/>
        <v>20919.997500000001</v>
      </c>
      <c r="BI25" s="2">
        <v>0.75</v>
      </c>
      <c r="BJ25" s="115"/>
      <c r="BK25" s="60">
        <f t="shared" si="27"/>
        <v>0</v>
      </c>
      <c r="BL25" s="160">
        <v>30723.9</v>
      </c>
      <c r="BM25" s="1">
        <f t="shared" si="28"/>
        <v>23042.925000000003</v>
      </c>
      <c r="BN25" s="2">
        <v>0.75</v>
      </c>
      <c r="BO25" s="115"/>
      <c r="BP25" s="60">
        <f t="shared" si="29"/>
        <v>0</v>
      </c>
      <c r="BQ25" s="160">
        <v>27074</v>
      </c>
      <c r="BR25" s="1">
        <f t="shared" si="30"/>
        <v>94759</v>
      </c>
      <c r="BS25" s="57">
        <v>3.5</v>
      </c>
      <c r="BT25" s="115"/>
      <c r="BU25" s="16">
        <f t="shared" si="31"/>
        <v>0</v>
      </c>
      <c r="BV25" s="160">
        <v>28985.279999999999</v>
      </c>
      <c r="BW25" s="1">
        <f t="shared" si="32"/>
        <v>101448.48</v>
      </c>
      <c r="BX25" s="57">
        <v>3.5</v>
      </c>
      <c r="BY25" s="108"/>
      <c r="BZ25" s="14">
        <f t="shared" si="33"/>
        <v>0</v>
      </c>
      <c r="CA25" s="160">
        <v>28814.19</v>
      </c>
      <c r="CB25" s="1">
        <f t="shared" si="34"/>
        <v>144070.94999999998</v>
      </c>
      <c r="CC25" s="57">
        <v>5</v>
      </c>
      <c r="CD25" s="115"/>
      <c r="CE25" s="16">
        <f t="shared" si="35"/>
        <v>0</v>
      </c>
      <c r="CF25" s="160">
        <v>59087.32</v>
      </c>
      <c r="CG25" s="1">
        <f t="shared" si="36"/>
        <v>177261.96</v>
      </c>
      <c r="CH25" s="57">
        <v>3</v>
      </c>
      <c r="CI25" s="115"/>
      <c r="CJ25" s="18">
        <f t="shared" si="37"/>
        <v>0</v>
      </c>
      <c r="CK25" s="160">
        <v>3012.03</v>
      </c>
      <c r="CL25" s="1">
        <f t="shared" si="38"/>
        <v>19578.195</v>
      </c>
      <c r="CM25" s="57">
        <v>6.5</v>
      </c>
      <c r="CN25" s="115"/>
      <c r="CO25" s="16">
        <f t="shared" si="39"/>
        <v>0</v>
      </c>
      <c r="CP25" s="160">
        <v>18057.189999999999</v>
      </c>
      <c r="CQ25" s="1">
        <f t="shared" si="40"/>
        <v>117371.73499999999</v>
      </c>
      <c r="CR25" s="57">
        <v>6.5</v>
      </c>
      <c r="CS25" s="116"/>
      <c r="CT25" s="16">
        <f t="shared" si="41"/>
        <v>0</v>
      </c>
      <c r="CU25" s="160">
        <v>24085.78</v>
      </c>
      <c r="CV25" s="1">
        <f t="shared" si="42"/>
        <v>156557.57</v>
      </c>
      <c r="CW25" s="57">
        <v>6.5</v>
      </c>
      <c r="CX25" s="116"/>
      <c r="CY25" s="130">
        <f t="shared" si="43"/>
        <v>0</v>
      </c>
      <c r="CZ25" s="160">
        <v>25078.7</v>
      </c>
      <c r="DA25" s="1">
        <f t="shared" si="44"/>
        <v>163011.55000000002</v>
      </c>
      <c r="DB25" s="57">
        <v>6.5</v>
      </c>
      <c r="DC25" s="116"/>
      <c r="DD25" s="18">
        <f t="shared" si="45"/>
        <v>0</v>
      </c>
      <c r="DE25" s="160">
        <v>27516.02</v>
      </c>
      <c r="DF25" s="1">
        <f t="shared" si="46"/>
        <v>123822.09</v>
      </c>
      <c r="DG25" s="57">
        <v>4.5</v>
      </c>
      <c r="DH25" s="116"/>
      <c r="DI25" s="16">
        <f t="shared" si="47"/>
        <v>0</v>
      </c>
      <c r="DJ25" s="160">
        <v>31552.42</v>
      </c>
      <c r="DK25" s="1">
        <f t="shared" si="48"/>
        <v>94657.26</v>
      </c>
      <c r="DL25" s="57">
        <v>3</v>
      </c>
      <c r="DM25" s="88"/>
      <c r="DN25" s="16">
        <f t="shared" si="106"/>
        <v>0</v>
      </c>
      <c r="DO25" s="160">
        <v>51909.35</v>
      </c>
      <c r="DP25" s="1">
        <f t="shared" si="49"/>
        <v>129773.375</v>
      </c>
      <c r="DQ25" s="57">
        <v>2.5</v>
      </c>
      <c r="DR25" s="88"/>
      <c r="DS25" s="16">
        <f t="shared" si="50"/>
        <v>0</v>
      </c>
      <c r="DT25" s="160">
        <v>46251.24</v>
      </c>
      <c r="DU25" s="1">
        <f t="shared" si="51"/>
        <v>115628.09999999999</v>
      </c>
      <c r="DV25" s="57">
        <v>2.5</v>
      </c>
      <c r="DW25" s="88"/>
      <c r="DX25" s="16">
        <f t="shared" si="0"/>
        <v>0</v>
      </c>
      <c r="DY25" s="160">
        <v>44001.67</v>
      </c>
      <c r="DZ25" s="1">
        <f t="shared" si="52"/>
        <v>110004.17499999999</v>
      </c>
      <c r="EA25" s="57">
        <v>2.5</v>
      </c>
      <c r="EB25" s="232"/>
      <c r="EC25" s="18">
        <f t="shared" si="53"/>
        <v>0</v>
      </c>
      <c r="ED25" s="160">
        <v>46734.58</v>
      </c>
      <c r="EE25" s="1">
        <f t="shared" si="54"/>
        <v>93469.16</v>
      </c>
      <c r="EF25" s="57">
        <v>2</v>
      </c>
      <c r="EG25" s="232"/>
      <c r="EH25" s="16">
        <f t="shared" si="55"/>
        <v>0</v>
      </c>
      <c r="EI25" s="160">
        <v>40420.120000000003</v>
      </c>
      <c r="EJ25" s="1">
        <f t="shared" si="56"/>
        <v>72756.216</v>
      </c>
      <c r="EK25" s="57">
        <v>1.8</v>
      </c>
      <c r="EL25" s="232"/>
      <c r="EM25" s="16">
        <f t="shared" si="57"/>
        <v>0</v>
      </c>
      <c r="EN25" s="160">
        <v>46577.05</v>
      </c>
      <c r="EO25" s="1">
        <f t="shared" si="58"/>
        <v>83838.69</v>
      </c>
      <c r="EP25" s="57">
        <v>1.8</v>
      </c>
      <c r="EQ25" s="232"/>
      <c r="ER25" s="16">
        <f t="shared" si="59"/>
        <v>0</v>
      </c>
      <c r="ES25" s="160">
        <v>49989.06</v>
      </c>
      <c r="ET25" s="1">
        <f t="shared" si="60"/>
        <v>89980.308000000005</v>
      </c>
      <c r="EU25" s="57">
        <v>1.8</v>
      </c>
      <c r="EV25" s="232"/>
      <c r="EW25" s="18">
        <f t="shared" si="61"/>
        <v>0</v>
      </c>
      <c r="EX25" s="160">
        <v>52503.11</v>
      </c>
      <c r="EY25" s="1">
        <f t="shared" si="62"/>
        <v>94505.597999999998</v>
      </c>
      <c r="EZ25" s="57">
        <v>1.8</v>
      </c>
      <c r="FA25" s="232"/>
      <c r="FB25" s="32">
        <f t="shared" si="1"/>
        <v>0</v>
      </c>
      <c r="FC25" s="160">
        <v>51947.82</v>
      </c>
      <c r="FD25" s="1">
        <f t="shared" si="63"/>
        <v>93506.076000000001</v>
      </c>
      <c r="FE25" s="57">
        <v>1.8</v>
      </c>
      <c r="FF25" s="232"/>
      <c r="FG25" s="14">
        <f t="shared" si="64"/>
        <v>0</v>
      </c>
      <c r="FH25" s="160">
        <v>41590.699999999997</v>
      </c>
      <c r="FI25" s="1">
        <f t="shared" si="65"/>
        <v>74863.259999999995</v>
      </c>
      <c r="FJ25" s="57">
        <v>1.8</v>
      </c>
      <c r="FK25" s="232"/>
      <c r="FL25" s="234">
        <f t="shared" si="66"/>
        <v>0</v>
      </c>
      <c r="FM25" s="160">
        <v>47581.78</v>
      </c>
      <c r="FN25" s="1">
        <f t="shared" si="67"/>
        <v>85647.203999999998</v>
      </c>
      <c r="FO25" s="57">
        <v>1.8</v>
      </c>
      <c r="FP25" s="232"/>
      <c r="FQ25" s="13">
        <f t="shared" si="68"/>
        <v>0</v>
      </c>
      <c r="FR25" s="160">
        <v>51362.74</v>
      </c>
      <c r="FS25" s="1">
        <f t="shared" si="69"/>
        <v>80125.874400000001</v>
      </c>
      <c r="FT25" s="57">
        <v>1.56</v>
      </c>
      <c r="FU25" s="88"/>
      <c r="FV25" s="31">
        <f t="shared" si="70"/>
        <v>0</v>
      </c>
      <c r="FW25" s="160">
        <v>49175.58</v>
      </c>
      <c r="FX25" s="1">
        <f t="shared" si="71"/>
        <v>76713.904800000004</v>
      </c>
      <c r="FY25" s="57">
        <v>1.56</v>
      </c>
      <c r="FZ25" s="88"/>
      <c r="GA25" s="14">
        <f t="shared" si="2"/>
        <v>0</v>
      </c>
      <c r="GB25" s="160">
        <v>61385.760000000002</v>
      </c>
      <c r="GC25" s="1">
        <f t="shared" si="72"/>
        <v>95761.785600000003</v>
      </c>
      <c r="GD25" s="57">
        <v>1.56</v>
      </c>
      <c r="GE25" s="88"/>
      <c r="GF25" s="32">
        <f t="shared" si="73"/>
        <v>0</v>
      </c>
      <c r="GG25" s="160">
        <v>40931.86</v>
      </c>
      <c r="GH25" s="1">
        <f t="shared" si="74"/>
        <v>63853.7016</v>
      </c>
      <c r="GI25" s="57">
        <v>1.56</v>
      </c>
      <c r="GJ25" s="108"/>
      <c r="GK25" s="32">
        <f t="shared" si="75"/>
        <v>0</v>
      </c>
      <c r="GL25" s="160">
        <v>53642.01</v>
      </c>
      <c r="GM25" s="1">
        <f t="shared" si="76"/>
        <v>83681.535600000003</v>
      </c>
      <c r="GN25" s="57">
        <v>1.56</v>
      </c>
      <c r="GO25" s="108"/>
      <c r="GP25" s="13">
        <f t="shared" si="77"/>
        <v>0</v>
      </c>
      <c r="GQ25" s="160">
        <v>42922.46</v>
      </c>
      <c r="GR25" s="1">
        <f t="shared" si="78"/>
        <v>66959.037599999996</v>
      </c>
      <c r="GS25" s="57">
        <v>1.56</v>
      </c>
      <c r="GT25" s="108"/>
      <c r="GU25" s="32">
        <f t="shared" si="79"/>
        <v>0</v>
      </c>
      <c r="GV25" s="160">
        <v>39768.76</v>
      </c>
      <c r="GW25" s="1">
        <f t="shared" si="80"/>
        <v>79537.52</v>
      </c>
      <c r="GX25" s="57">
        <v>2</v>
      </c>
      <c r="GY25" s="96"/>
      <c r="GZ25" s="32">
        <f t="shared" si="3"/>
        <v>0</v>
      </c>
      <c r="HA25" s="160">
        <v>35975.42</v>
      </c>
      <c r="HB25" s="1">
        <f t="shared" si="81"/>
        <v>107926.26</v>
      </c>
      <c r="HC25" s="57">
        <v>3</v>
      </c>
      <c r="HD25" s="96"/>
      <c r="HE25" s="32">
        <f t="shared" si="107"/>
        <v>0</v>
      </c>
      <c r="HF25" s="108">
        <v>31906.240000000002</v>
      </c>
      <c r="HG25" s="1">
        <f t="shared" si="82"/>
        <v>159531.20000000001</v>
      </c>
      <c r="HH25" s="57">
        <v>5</v>
      </c>
      <c r="HI25" s="96"/>
      <c r="HJ25" s="13">
        <f t="shared" si="83"/>
        <v>0</v>
      </c>
      <c r="HK25" s="108">
        <v>17396.45</v>
      </c>
      <c r="HL25" s="1">
        <f t="shared" si="84"/>
        <v>95680.475000000006</v>
      </c>
      <c r="HM25" s="57">
        <v>5.5</v>
      </c>
      <c r="HN25" s="97"/>
      <c r="HO25" s="14">
        <f t="shared" si="85"/>
        <v>0</v>
      </c>
      <c r="HP25" s="108">
        <v>16814.47</v>
      </c>
      <c r="HQ25" s="1">
        <f t="shared" si="86"/>
        <v>84072.35</v>
      </c>
      <c r="HR25" s="57">
        <v>5</v>
      </c>
      <c r="HS25" s="81"/>
      <c r="HT25" s="14">
        <f t="shared" si="87"/>
        <v>0</v>
      </c>
      <c r="HU25" s="108">
        <v>43275.839999999997</v>
      </c>
      <c r="HV25" s="1">
        <f t="shared" si="88"/>
        <v>129827.51999999999</v>
      </c>
      <c r="HW25" s="57">
        <v>3</v>
      </c>
      <c r="HX25" s="97"/>
      <c r="HY25" s="14">
        <f t="shared" si="89"/>
        <v>0</v>
      </c>
      <c r="HZ25" s="108">
        <v>52988.2</v>
      </c>
      <c r="IA25" s="1">
        <f t="shared" si="90"/>
        <v>158964.59999999998</v>
      </c>
      <c r="IB25" s="57">
        <v>3</v>
      </c>
      <c r="IC25" s="97"/>
      <c r="ID25" s="14">
        <f t="shared" si="91"/>
        <v>0</v>
      </c>
      <c r="IE25" s="108">
        <v>94000.01</v>
      </c>
      <c r="IF25" s="1">
        <f t="shared" si="92"/>
        <v>141000.01499999998</v>
      </c>
      <c r="IG25" s="57">
        <v>1.5</v>
      </c>
      <c r="IH25" s="88"/>
      <c r="II25" s="32">
        <f t="shared" si="93"/>
        <v>0</v>
      </c>
      <c r="IJ25" s="108">
        <v>94600.29</v>
      </c>
      <c r="IK25" s="1">
        <f t="shared" si="94"/>
        <v>141900.435</v>
      </c>
      <c r="IL25" s="57">
        <v>1.5</v>
      </c>
      <c r="IM25" s="88"/>
      <c r="IN25" s="32">
        <f t="shared" si="95"/>
        <v>0</v>
      </c>
      <c r="IO25" s="108">
        <v>148226.15</v>
      </c>
      <c r="IP25" s="1">
        <f t="shared" si="96"/>
        <v>222339.22499999998</v>
      </c>
      <c r="IQ25" s="57">
        <v>1.5</v>
      </c>
      <c r="IR25" s="88"/>
      <c r="IS25" s="32">
        <f t="shared" si="97"/>
        <v>0</v>
      </c>
      <c r="IT25" s="108">
        <v>198436.94</v>
      </c>
      <c r="IU25" s="1">
        <f t="shared" si="98"/>
        <v>297655.41000000003</v>
      </c>
      <c r="IV25" s="57">
        <v>1.5</v>
      </c>
      <c r="IW25" s="88"/>
      <c r="IX25" s="32">
        <f t="shared" si="99"/>
        <v>0</v>
      </c>
      <c r="IY25" s="108">
        <v>39470.870000000003</v>
      </c>
      <c r="IZ25" s="1">
        <f t="shared" si="100"/>
        <v>59206.305000000008</v>
      </c>
      <c r="JA25" s="57">
        <v>1.5</v>
      </c>
      <c r="JB25" s="88"/>
      <c r="JC25" s="14">
        <f t="shared" si="101"/>
        <v>0</v>
      </c>
      <c r="JD25" s="73">
        <f t="shared" si="102"/>
        <v>624857.54999999993</v>
      </c>
      <c r="JE25" s="73">
        <f t="shared" si="103"/>
        <v>522015.82</v>
      </c>
      <c r="JF25" s="75">
        <f t="shared" si="104"/>
        <v>-102841.72999999992</v>
      </c>
      <c r="JG25" s="11">
        <f t="shared" si="105"/>
        <v>0.83541571995089137</v>
      </c>
    </row>
    <row r="26" spans="3:267">
      <c r="C26" s="71" t="s">
        <v>27</v>
      </c>
      <c r="D26" s="164">
        <v>41561.57</v>
      </c>
      <c r="E26" s="1">
        <f t="shared" si="4"/>
        <v>24936.941999999999</v>
      </c>
      <c r="F26" s="2">
        <v>0.6</v>
      </c>
      <c r="G26" s="108">
        <v>80177.56</v>
      </c>
      <c r="H26" s="171">
        <f t="shared" si="5"/>
        <v>1.9291273164127341</v>
      </c>
      <c r="I26" s="169">
        <v>38908.65</v>
      </c>
      <c r="J26" s="1">
        <f t="shared" si="6"/>
        <v>25290.622500000001</v>
      </c>
      <c r="K26" s="2">
        <v>0.65</v>
      </c>
      <c r="L26" s="108">
        <v>54697.21</v>
      </c>
      <c r="M26" s="14">
        <f t="shared" si="7"/>
        <v>1.4057853459320742</v>
      </c>
      <c r="N26" s="164">
        <v>37025.94</v>
      </c>
      <c r="O26" s="1">
        <f t="shared" si="8"/>
        <v>61092.800999999999</v>
      </c>
      <c r="P26" s="2">
        <v>1.65</v>
      </c>
      <c r="Q26" s="108">
        <v>73384.240000000005</v>
      </c>
      <c r="R26" s="13">
        <f t="shared" si="9"/>
        <v>1.9819683173472435</v>
      </c>
      <c r="S26" s="160">
        <v>30886.97</v>
      </c>
      <c r="T26" s="1">
        <f t="shared" si="10"/>
        <v>63318.288499999995</v>
      </c>
      <c r="U26" s="2">
        <v>2.0499999999999998</v>
      </c>
      <c r="V26" s="108">
        <v>76564.5</v>
      </c>
      <c r="W26" s="13">
        <f t="shared" si="11"/>
        <v>2.4788608270736816</v>
      </c>
      <c r="X26" s="108">
        <v>31657.03</v>
      </c>
      <c r="Y26" s="1">
        <f t="shared" si="12"/>
        <v>82308.278000000006</v>
      </c>
      <c r="Z26" s="2">
        <v>2.6</v>
      </c>
      <c r="AA26" s="108">
        <v>89097.81</v>
      </c>
      <c r="AB26" s="13">
        <f t="shared" si="13"/>
        <v>2.8144715407604566</v>
      </c>
      <c r="AC26" s="108">
        <v>56670.69</v>
      </c>
      <c r="AD26" s="1">
        <f t="shared" si="14"/>
        <v>175679.13900000002</v>
      </c>
      <c r="AE26" s="2">
        <v>3.1</v>
      </c>
      <c r="AF26" s="108">
        <v>107508.87</v>
      </c>
      <c r="AG26" s="13">
        <f t="shared" si="15"/>
        <v>1.8970806602143011</v>
      </c>
      <c r="AH26" s="108">
        <v>22119.08</v>
      </c>
      <c r="AI26" s="1">
        <f t="shared" si="16"/>
        <v>13271.448</v>
      </c>
      <c r="AJ26" s="2">
        <v>0.6</v>
      </c>
      <c r="AK26" s="108">
        <v>66441.89</v>
      </c>
      <c r="AL26" s="13">
        <f t="shared" si="17"/>
        <v>3.0038270126967301</v>
      </c>
      <c r="AM26" s="108">
        <v>30730.93</v>
      </c>
      <c r="AN26" s="1">
        <f t="shared" si="18"/>
        <v>18438.558000000001</v>
      </c>
      <c r="AO26" s="2">
        <v>0.6</v>
      </c>
      <c r="AP26" s="108">
        <v>83980.1</v>
      </c>
      <c r="AQ26" s="13">
        <f t="shared" si="19"/>
        <v>2.7327549149993184</v>
      </c>
      <c r="AR26" s="160">
        <v>34613.339999999997</v>
      </c>
      <c r="AS26" s="1">
        <f t="shared" si="20"/>
        <v>69226.679999999993</v>
      </c>
      <c r="AT26" s="2">
        <v>2</v>
      </c>
      <c r="AU26" s="108">
        <v>74838.289999999994</v>
      </c>
      <c r="AV26" s="13">
        <f t="shared" si="21"/>
        <v>2.1621227538284371</v>
      </c>
      <c r="AW26" s="160">
        <v>36944.730000000003</v>
      </c>
      <c r="AX26" s="1">
        <f t="shared" si="22"/>
        <v>73889.460000000006</v>
      </c>
      <c r="AY26" s="2">
        <v>2</v>
      </c>
      <c r="AZ26" s="108">
        <v>72754.429999999993</v>
      </c>
      <c r="BA26" s="60">
        <f t="shared" si="23"/>
        <v>1.969277620921847</v>
      </c>
      <c r="BB26" s="160">
        <v>11735.4</v>
      </c>
      <c r="BC26" s="1">
        <f t="shared" si="24"/>
        <v>23470.799999999999</v>
      </c>
      <c r="BD26" s="2">
        <v>2</v>
      </c>
      <c r="BE26" s="108">
        <v>96165.65</v>
      </c>
      <c r="BF26" s="17">
        <f t="shared" si="25"/>
        <v>8.1944927313939022</v>
      </c>
      <c r="BG26" s="160"/>
      <c r="BH26" s="1">
        <f t="shared" si="26"/>
        <v>0</v>
      </c>
      <c r="BI26" s="2">
        <v>2</v>
      </c>
      <c r="BJ26" s="115"/>
      <c r="BK26" s="60" t="e">
        <f t="shared" si="27"/>
        <v>#DIV/0!</v>
      </c>
      <c r="BL26" s="160"/>
      <c r="BM26" s="1">
        <f t="shared" si="28"/>
        <v>0</v>
      </c>
      <c r="BN26" s="2">
        <v>2</v>
      </c>
      <c r="BO26" s="115"/>
      <c r="BP26" s="60" t="e">
        <f t="shared" si="29"/>
        <v>#DIV/0!</v>
      </c>
      <c r="BQ26" s="160"/>
      <c r="BR26" s="1">
        <f t="shared" si="30"/>
        <v>0</v>
      </c>
      <c r="BS26" s="57">
        <v>3.5</v>
      </c>
      <c r="BT26" s="115"/>
      <c r="BU26" s="16" t="e">
        <f t="shared" si="31"/>
        <v>#DIV/0!</v>
      </c>
      <c r="BV26" s="160"/>
      <c r="BW26" s="1">
        <f t="shared" si="32"/>
        <v>0</v>
      </c>
      <c r="BX26" s="57">
        <v>3.5</v>
      </c>
      <c r="BZ26" s="14" t="e">
        <f t="shared" si="33"/>
        <v>#DIV/0!</v>
      </c>
      <c r="CA26" s="160"/>
      <c r="CB26" s="1">
        <f t="shared" si="34"/>
        <v>0</v>
      </c>
      <c r="CC26" s="57">
        <v>5</v>
      </c>
      <c r="CD26" s="115"/>
      <c r="CE26" s="16" t="e">
        <f t="shared" si="35"/>
        <v>#DIV/0!</v>
      </c>
      <c r="CF26" s="160"/>
      <c r="CG26" s="1">
        <f t="shared" si="36"/>
        <v>0</v>
      </c>
      <c r="CH26" s="57">
        <v>3</v>
      </c>
      <c r="CI26" s="115"/>
      <c r="CJ26" s="18" t="e">
        <f t="shared" si="37"/>
        <v>#DIV/0!</v>
      </c>
      <c r="CK26" s="160"/>
      <c r="CL26" s="1">
        <f t="shared" si="38"/>
        <v>0</v>
      </c>
      <c r="CM26" s="57">
        <v>6.5</v>
      </c>
      <c r="CN26" s="115"/>
      <c r="CO26" s="16" t="e">
        <f t="shared" si="39"/>
        <v>#DIV/0!</v>
      </c>
      <c r="CP26" s="160"/>
      <c r="CQ26" s="1">
        <f t="shared" si="40"/>
        <v>0</v>
      </c>
      <c r="CR26" s="57">
        <v>6.5</v>
      </c>
      <c r="CS26" s="95"/>
      <c r="CT26" s="16" t="e">
        <f t="shared" si="41"/>
        <v>#DIV/0!</v>
      </c>
      <c r="CU26" s="160"/>
      <c r="CV26" s="1">
        <f t="shared" si="42"/>
        <v>0</v>
      </c>
      <c r="CW26" s="57">
        <v>6.5</v>
      </c>
      <c r="CX26" s="132"/>
      <c r="CY26" s="130" t="e">
        <f t="shared" si="43"/>
        <v>#DIV/0!</v>
      </c>
      <c r="CZ26" s="160"/>
      <c r="DA26" s="1">
        <f t="shared" si="44"/>
        <v>0</v>
      </c>
      <c r="DB26" s="57">
        <v>6.5</v>
      </c>
      <c r="DC26" s="132"/>
      <c r="DD26" s="18" t="e">
        <f t="shared" si="45"/>
        <v>#DIV/0!</v>
      </c>
      <c r="DE26" s="357"/>
      <c r="DF26" s="1">
        <f t="shared" si="46"/>
        <v>0</v>
      </c>
      <c r="DG26" s="57">
        <v>4.5</v>
      </c>
      <c r="DH26" s="132"/>
      <c r="DI26" s="16" t="e">
        <f t="shared" si="47"/>
        <v>#DIV/0!</v>
      </c>
      <c r="DJ26" s="357"/>
      <c r="DK26" s="1">
        <f t="shared" si="48"/>
        <v>0</v>
      </c>
      <c r="DL26" s="57">
        <v>3</v>
      </c>
      <c r="DM26" s="233"/>
      <c r="DN26" s="16" t="e">
        <f t="shared" si="106"/>
        <v>#DIV/0!</v>
      </c>
      <c r="DO26" s="357"/>
      <c r="DP26" s="1">
        <f t="shared" si="49"/>
        <v>0</v>
      </c>
      <c r="DQ26" s="57">
        <v>2.5</v>
      </c>
      <c r="DR26" s="233"/>
      <c r="DS26" s="16" t="e">
        <f t="shared" si="50"/>
        <v>#DIV/0!</v>
      </c>
      <c r="DT26" s="357"/>
      <c r="DU26" s="1">
        <f t="shared" si="51"/>
        <v>0</v>
      </c>
      <c r="DV26" s="57">
        <v>2.5</v>
      </c>
      <c r="DW26" s="233"/>
      <c r="DX26" s="16" t="e">
        <f t="shared" si="0"/>
        <v>#DIV/0!</v>
      </c>
      <c r="DY26" s="357"/>
      <c r="DZ26" s="1">
        <f t="shared" si="52"/>
        <v>0</v>
      </c>
      <c r="EA26" s="57">
        <v>2.5</v>
      </c>
      <c r="EB26" s="233"/>
      <c r="EC26" s="18" t="e">
        <f t="shared" si="53"/>
        <v>#DIV/0!</v>
      </c>
      <c r="ED26" s="357"/>
      <c r="EE26" s="1">
        <f t="shared" si="54"/>
        <v>0</v>
      </c>
      <c r="EF26" s="57">
        <v>2</v>
      </c>
      <c r="EG26" s="233"/>
      <c r="EH26" s="16" t="e">
        <f t="shared" si="55"/>
        <v>#DIV/0!</v>
      </c>
      <c r="EI26" s="357"/>
      <c r="EJ26" s="1">
        <f t="shared" si="56"/>
        <v>0</v>
      </c>
      <c r="EK26" s="57">
        <v>1.8</v>
      </c>
      <c r="EL26" s="233"/>
      <c r="EM26" s="16" t="e">
        <f t="shared" si="57"/>
        <v>#DIV/0!</v>
      </c>
      <c r="EN26" s="357"/>
      <c r="EO26" s="1">
        <f t="shared" si="58"/>
        <v>0</v>
      </c>
      <c r="EP26" s="57">
        <v>1.8</v>
      </c>
      <c r="EQ26" s="233"/>
      <c r="ER26" s="16" t="e">
        <f t="shared" si="59"/>
        <v>#DIV/0!</v>
      </c>
      <c r="ES26" s="160">
        <v>23435.3</v>
      </c>
      <c r="ET26" s="1">
        <f t="shared" si="60"/>
        <v>42183.54</v>
      </c>
      <c r="EU26" s="57">
        <v>1.8</v>
      </c>
      <c r="EV26" s="232"/>
      <c r="EW26" s="18">
        <f t="shared" si="61"/>
        <v>0</v>
      </c>
      <c r="EX26" s="160">
        <v>103568.97</v>
      </c>
      <c r="EY26" s="1">
        <f t="shared" si="62"/>
        <v>186424.14600000001</v>
      </c>
      <c r="EZ26" s="57">
        <v>1.8</v>
      </c>
      <c r="FA26" s="232"/>
      <c r="FB26" s="32">
        <f t="shared" si="1"/>
        <v>0</v>
      </c>
      <c r="FC26" s="160">
        <v>109279.8</v>
      </c>
      <c r="FD26" s="1">
        <f t="shared" si="63"/>
        <v>196703.64</v>
      </c>
      <c r="FE26" s="57">
        <v>1.8</v>
      </c>
      <c r="FF26" s="232"/>
      <c r="FG26" s="14">
        <f t="shared" si="64"/>
        <v>0</v>
      </c>
      <c r="FH26" s="160">
        <v>106505.69</v>
      </c>
      <c r="FI26" s="1">
        <f t="shared" si="65"/>
        <v>191710.242</v>
      </c>
      <c r="FJ26" s="57">
        <v>1.8</v>
      </c>
      <c r="FK26" s="232"/>
      <c r="FL26" s="234">
        <f t="shared" si="66"/>
        <v>0</v>
      </c>
      <c r="FM26" s="160">
        <v>103944.21</v>
      </c>
      <c r="FN26" s="1">
        <f t="shared" si="67"/>
        <v>187099.57800000001</v>
      </c>
      <c r="FO26" s="57">
        <v>1.8</v>
      </c>
      <c r="FP26" s="232"/>
      <c r="FQ26" s="13">
        <f t="shared" si="68"/>
        <v>0</v>
      </c>
      <c r="FR26" s="160">
        <v>109691.52</v>
      </c>
      <c r="FS26" s="1">
        <f t="shared" si="69"/>
        <v>171118.77120000002</v>
      </c>
      <c r="FT26" s="57">
        <v>1.56</v>
      </c>
      <c r="FU26" s="88"/>
      <c r="FV26" s="31">
        <f t="shared" si="70"/>
        <v>0</v>
      </c>
      <c r="FW26" s="160">
        <v>100664.55</v>
      </c>
      <c r="FX26" s="1">
        <f t="shared" si="71"/>
        <v>157036.698</v>
      </c>
      <c r="FY26" s="57">
        <v>1.56</v>
      </c>
      <c r="FZ26" s="88"/>
      <c r="GA26" s="14">
        <f t="shared" si="2"/>
        <v>0</v>
      </c>
      <c r="GB26" s="160">
        <v>97807.1</v>
      </c>
      <c r="GC26" s="1">
        <f t="shared" si="72"/>
        <v>152579.076</v>
      </c>
      <c r="GD26" s="57">
        <v>1.56</v>
      </c>
      <c r="GE26" s="88"/>
      <c r="GF26" s="32">
        <f t="shared" si="73"/>
        <v>0</v>
      </c>
      <c r="GG26" s="160">
        <v>86280.2</v>
      </c>
      <c r="GH26" s="1">
        <f t="shared" si="74"/>
        <v>134597.11199999999</v>
      </c>
      <c r="GI26" s="57">
        <v>1.56</v>
      </c>
      <c r="GJ26" s="108"/>
      <c r="GK26" s="32">
        <f t="shared" si="75"/>
        <v>0</v>
      </c>
      <c r="GL26" s="160">
        <v>81037.679999999993</v>
      </c>
      <c r="GM26" s="1">
        <f t="shared" si="76"/>
        <v>126418.78079999999</v>
      </c>
      <c r="GN26" s="57">
        <v>1.56</v>
      </c>
      <c r="GO26" s="108"/>
      <c r="GP26" s="13">
        <f t="shared" si="77"/>
        <v>0</v>
      </c>
      <c r="GQ26" s="160">
        <v>91942.47</v>
      </c>
      <c r="GR26" s="1">
        <f t="shared" si="78"/>
        <v>143430.25320000001</v>
      </c>
      <c r="GS26" s="57">
        <v>1.56</v>
      </c>
      <c r="GT26" s="108"/>
      <c r="GU26" s="32">
        <f t="shared" si="79"/>
        <v>0</v>
      </c>
      <c r="GV26" s="160">
        <v>104307.58</v>
      </c>
      <c r="GW26" s="1">
        <f t="shared" si="80"/>
        <v>208615.16</v>
      </c>
      <c r="GX26" s="57">
        <v>2</v>
      </c>
      <c r="GY26" s="96"/>
      <c r="GZ26" s="32">
        <f t="shared" si="3"/>
        <v>0</v>
      </c>
      <c r="HA26" s="160">
        <v>39438.339999999997</v>
      </c>
      <c r="HB26" s="1">
        <f t="shared" si="81"/>
        <v>118315.01999999999</v>
      </c>
      <c r="HC26" s="57">
        <v>3</v>
      </c>
      <c r="HD26" s="96"/>
      <c r="HE26" s="32">
        <f t="shared" si="107"/>
        <v>0</v>
      </c>
      <c r="HF26" s="108">
        <v>9592.99</v>
      </c>
      <c r="HG26" s="1">
        <f t="shared" si="82"/>
        <v>47964.95</v>
      </c>
      <c r="HH26" s="57">
        <v>5</v>
      </c>
      <c r="HI26" s="96"/>
      <c r="HJ26" s="13">
        <f t="shared" si="83"/>
        <v>0</v>
      </c>
      <c r="HK26" s="108">
        <v>1028.6600000000001</v>
      </c>
      <c r="HL26" s="1">
        <f t="shared" si="84"/>
        <v>5657.63</v>
      </c>
      <c r="HM26" s="57">
        <v>5.5</v>
      </c>
      <c r="HN26" s="97"/>
      <c r="HO26" s="14">
        <f t="shared" si="85"/>
        <v>0</v>
      </c>
      <c r="HQ26" s="1">
        <f t="shared" si="86"/>
        <v>0</v>
      </c>
      <c r="HR26" s="57">
        <v>5</v>
      </c>
      <c r="HS26" s="81"/>
      <c r="HT26" s="14" t="e">
        <f t="shared" si="87"/>
        <v>#DIV/0!</v>
      </c>
      <c r="HU26" s="108">
        <v>1222.82</v>
      </c>
      <c r="HV26" s="1">
        <f t="shared" si="88"/>
        <v>3668.46</v>
      </c>
      <c r="HW26" s="57">
        <v>3</v>
      </c>
      <c r="HX26" s="97"/>
      <c r="HY26" s="14">
        <f t="shared" si="89"/>
        <v>0</v>
      </c>
      <c r="HZ26" s="108">
        <v>91571.520000000004</v>
      </c>
      <c r="IA26" s="1">
        <f t="shared" si="90"/>
        <v>274714.56</v>
      </c>
      <c r="IB26" s="57">
        <v>3</v>
      </c>
      <c r="IC26" s="97"/>
      <c r="ID26" s="14">
        <f t="shared" si="91"/>
        <v>0</v>
      </c>
      <c r="IE26" s="108">
        <v>217171.73</v>
      </c>
      <c r="IF26" s="1">
        <f t="shared" si="92"/>
        <v>325757.59500000003</v>
      </c>
      <c r="IG26" s="57">
        <v>1.5</v>
      </c>
      <c r="IH26" s="88"/>
      <c r="II26" s="32">
        <f t="shared" si="93"/>
        <v>0</v>
      </c>
      <c r="IJ26" s="108">
        <v>322529.96000000002</v>
      </c>
      <c r="IK26" s="1">
        <f t="shared" si="94"/>
        <v>483794.94000000006</v>
      </c>
      <c r="IL26" s="57">
        <v>1.5</v>
      </c>
      <c r="IM26" s="88"/>
      <c r="IN26" s="32">
        <f t="shared" si="95"/>
        <v>0</v>
      </c>
      <c r="IO26" s="108">
        <v>376211.89</v>
      </c>
      <c r="IP26" s="1">
        <f t="shared" si="96"/>
        <v>564317.83499999996</v>
      </c>
      <c r="IQ26" s="57">
        <v>1.5</v>
      </c>
      <c r="IR26" s="88"/>
      <c r="IS26" s="32">
        <f t="shared" si="97"/>
        <v>0</v>
      </c>
      <c r="IT26" s="108">
        <v>378702.13</v>
      </c>
      <c r="IU26" s="1">
        <f t="shared" si="98"/>
        <v>568053.19500000007</v>
      </c>
      <c r="IV26" s="57">
        <v>1.5</v>
      </c>
      <c r="IW26" s="88"/>
      <c r="IX26" s="32">
        <f t="shared" si="99"/>
        <v>0</v>
      </c>
      <c r="IY26" s="108">
        <v>76774.03</v>
      </c>
      <c r="IZ26" s="1">
        <f t="shared" si="100"/>
        <v>115161.045</v>
      </c>
      <c r="JA26" s="57">
        <v>1.5</v>
      </c>
      <c r="JB26" s="88"/>
      <c r="JC26" s="14">
        <f t="shared" si="101"/>
        <v>0</v>
      </c>
      <c r="JD26" s="73">
        <f t="shared" si="102"/>
        <v>372854.33000000007</v>
      </c>
      <c r="JE26" s="73">
        <f t="shared" si="103"/>
        <v>875610.55000000016</v>
      </c>
      <c r="JF26" s="75">
        <f t="shared" si="104"/>
        <v>502756.22000000009</v>
      </c>
      <c r="JG26" s="11">
        <f t="shared" si="105"/>
        <v>2.3483985019028744</v>
      </c>
    </row>
    <row r="27" spans="3:267">
      <c r="C27" s="71" t="str">
        <f>"E1"</f>
        <v>E1</v>
      </c>
      <c r="D27" s="164">
        <v>118884.64</v>
      </c>
      <c r="E27" s="1">
        <f t="shared" si="4"/>
        <v>71330.784</v>
      </c>
      <c r="F27" s="2">
        <v>0.6</v>
      </c>
      <c r="G27" s="108">
        <v>128000.92</v>
      </c>
      <c r="H27" s="171">
        <f t="shared" si="5"/>
        <v>1.076681731130279</v>
      </c>
      <c r="I27" s="169">
        <v>119483.05</v>
      </c>
      <c r="J27" s="1">
        <f t="shared" si="6"/>
        <v>131431.35500000001</v>
      </c>
      <c r="K27" s="2">
        <v>1.1000000000000001</v>
      </c>
      <c r="L27" s="108">
        <v>110741.69</v>
      </c>
      <c r="M27" s="14">
        <f t="shared" si="7"/>
        <v>0.92684016686885717</v>
      </c>
      <c r="N27" s="164">
        <v>111835.23</v>
      </c>
      <c r="O27" s="1">
        <f t="shared" si="8"/>
        <v>111835.23</v>
      </c>
      <c r="P27" s="2">
        <v>1</v>
      </c>
      <c r="Q27" s="108">
        <v>106989.57</v>
      </c>
      <c r="R27" s="13">
        <f t="shared" si="9"/>
        <v>0.95667143528921983</v>
      </c>
      <c r="S27" s="160">
        <v>126047.76</v>
      </c>
      <c r="T27" s="1">
        <f t="shared" si="10"/>
        <v>126047.76</v>
      </c>
      <c r="U27" s="2">
        <v>1</v>
      </c>
      <c r="V27" s="108">
        <v>110480.23</v>
      </c>
      <c r="W27" s="13">
        <f t="shared" si="11"/>
        <v>0.87649498888357869</v>
      </c>
      <c r="X27" s="108">
        <v>112660.36</v>
      </c>
      <c r="Y27" s="1">
        <f t="shared" si="12"/>
        <v>101394.32400000001</v>
      </c>
      <c r="Z27" s="2">
        <v>0.9</v>
      </c>
      <c r="AA27" s="108">
        <v>114015.42</v>
      </c>
      <c r="AB27" s="13">
        <f t="shared" si="13"/>
        <v>1.0120278330372812</v>
      </c>
      <c r="AC27" s="108">
        <v>161849.45000000001</v>
      </c>
      <c r="AD27" s="1">
        <f t="shared" si="14"/>
        <v>169941.92250000002</v>
      </c>
      <c r="AE27" s="2">
        <v>1.05</v>
      </c>
      <c r="AF27" s="108">
        <v>144155.81</v>
      </c>
      <c r="AG27" s="13">
        <f t="shared" si="15"/>
        <v>0.89067840514749963</v>
      </c>
      <c r="AH27" s="108">
        <v>114223.34</v>
      </c>
      <c r="AI27" s="1">
        <f t="shared" si="16"/>
        <v>68534.004000000001</v>
      </c>
      <c r="AJ27" s="2">
        <v>0.6</v>
      </c>
      <c r="AK27" s="108">
        <v>106579.34</v>
      </c>
      <c r="AL27" s="13">
        <f t="shared" si="17"/>
        <v>0.93307847590518711</v>
      </c>
      <c r="AM27" s="108">
        <v>112345.23</v>
      </c>
      <c r="AN27" s="1">
        <f t="shared" si="18"/>
        <v>67407.137999999992</v>
      </c>
      <c r="AO27" s="2">
        <v>0.6</v>
      </c>
      <c r="AP27" s="108">
        <v>104221.6</v>
      </c>
      <c r="AQ27" s="13">
        <f t="shared" si="19"/>
        <v>0.9276904769343568</v>
      </c>
      <c r="AR27" s="160">
        <v>127510.81</v>
      </c>
      <c r="AS27" s="1">
        <f t="shared" si="20"/>
        <v>95633.107499999998</v>
      </c>
      <c r="AT27" s="2">
        <v>0.75</v>
      </c>
      <c r="AU27" s="108">
        <v>120137.09</v>
      </c>
      <c r="AV27" s="13">
        <f t="shared" si="21"/>
        <v>0.94217180488462116</v>
      </c>
      <c r="AW27" s="160">
        <v>162991.01999999999</v>
      </c>
      <c r="AX27" s="1">
        <f t="shared" si="22"/>
        <v>122243.26499999998</v>
      </c>
      <c r="AY27" s="2">
        <v>0.75</v>
      </c>
      <c r="AZ27" s="108">
        <v>125687.13</v>
      </c>
      <c r="BA27" s="60">
        <f t="shared" si="23"/>
        <v>0.77112917018373173</v>
      </c>
      <c r="BB27" s="160">
        <v>116903.87</v>
      </c>
      <c r="BC27" s="1">
        <f t="shared" si="24"/>
        <v>81832.708999999988</v>
      </c>
      <c r="BD27" s="2">
        <v>0.7</v>
      </c>
      <c r="BE27" s="108">
        <v>118266.87</v>
      </c>
      <c r="BF27" s="17">
        <f t="shared" si="25"/>
        <v>1.0116591520879505</v>
      </c>
      <c r="BG27" s="160">
        <v>94889.55</v>
      </c>
      <c r="BH27" s="1">
        <f t="shared" si="26"/>
        <v>71167.162500000006</v>
      </c>
      <c r="BI27" s="2">
        <v>0.75</v>
      </c>
      <c r="BJ27" s="115"/>
      <c r="BK27" s="60">
        <f t="shared" si="27"/>
        <v>0</v>
      </c>
      <c r="BL27" s="160">
        <v>105238.36</v>
      </c>
      <c r="BM27" s="1">
        <f t="shared" si="28"/>
        <v>78928.77</v>
      </c>
      <c r="BN27" s="2">
        <v>0.75</v>
      </c>
      <c r="BO27" s="115"/>
      <c r="BP27" s="60">
        <f t="shared" si="29"/>
        <v>0</v>
      </c>
      <c r="BQ27" s="160">
        <v>70584.899999999994</v>
      </c>
      <c r="BR27" s="1">
        <f t="shared" si="30"/>
        <v>247047.14999999997</v>
      </c>
      <c r="BS27" s="57">
        <v>3.5</v>
      </c>
      <c r="BT27" s="115"/>
      <c r="BU27" s="16">
        <f t="shared" si="31"/>
        <v>0</v>
      </c>
      <c r="BV27" s="160">
        <v>80611.83</v>
      </c>
      <c r="BW27" s="1">
        <f t="shared" si="32"/>
        <v>282141.40500000003</v>
      </c>
      <c r="BX27" s="57">
        <v>3.5</v>
      </c>
      <c r="BY27" s="108"/>
      <c r="BZ27" s="14">
        <f t="shared" si="33"/>
        <v>0</v>
      </c>
      <c r="CA27" s="160">
        <v>48184.88</v>
      </c>
      <c r="CB27" s="1">
        <f t="shared" si="34"/>
        <v>240924.4</v>
      </c>
      <c r="CC27" s="57">
        <v>5</v>
      </c>
      <c r="CD27" s="115"/>
      <c r="CE27" s="16">
        <f t="shared" si="35"/>
        <v>0</v>
      </c>
      <c r="CF27" s="160">
        <v>69647.69</v>
      </c>
      <c r="CG27" s="1">
        <f t="shared" si="36"/>
        <v>208943.07</v>
      </c>
      <c r="CH27" s="57">
        <v>3</v>
      </c>
      <c r="CI27" s="115"/>
      <c r="CJ27" s="18">
        <f t="shared" si="37"/>
        <v>0</v>
      </c>
      <c r="CK27" s="160">
        <v>5557.05</v>
      </c>
      <c r="CL27" s="1">
        <f t="shared" si="38"/>
        <v>36120.825000000004</v>
      </c>
      <c r="CM27" s="57">
        <v>6.5</v>
      </c>
      <c r="CN27" s="115"/>
      <c r="CO27" s="16">
        <f t="shared" si="39"/>
        <v>0</v>
      </c>
      <c r="CP27" s="160">
        <v>68928.69</v>
      </c>
      <c r="CQ27" s="1">
        <f t="shared" si="40"/>
        <v>448036.48499999999</v>
      </c>
      <c r="CR27" s="57">
        <v>6.5</v>
      </c>
      <c r="CS27" s="116"/>
      <c r="CT27" s="16">
        <f t="shared" si="41"/>
        <v>0</v>
      </c>
      <c r="CU27" s="160">
        <v>48151.01</v>
      </c>
      <c r="CV27" s="1">
        <f t="shared" si="42"/>
        <v>312981.565</v>
      </c>
      <c r="CW27" s="57">
        <v>6.5</v>
      </c>
      <c r="CX27" s="116"/>
      <c r="CY27" s="130">
        <f t="shared" si="43"/>
        <v>0</v>
      </c>
      <c r="CZ27" s="160">
        <v>57234.5</v>
      </c>
      <c r="DA27" s="1">
        <f t="shared" si="44"/>
        <v>372024.25</v>
      </c>
      <c r="DB27" s="57">
        <v>6.5</v>
      </c>
      <c r="DC27" s="116"/>
      <c r="DD27" s="18">
        <f t="shared" si="45"/>
        <v>0</v>
      </c>
      <c r="DE27" s="160">
        <v>68897.59</v>
      </c>
      <c r="DF27" s="1">
        <f t="shared" si="46"/>
        <v>310039.15499999997</v>
      </c>
      <c r="DG27" s="57">
        <v>4.5</v>
      </c>
      <c r="DH27" s="116"/>
      <c r="DI27" s="16">
        <f t="shared" si="47"/>
        <v>0</v>
      </c>
      <c r="DJ27" s="160">
        <v>73484.039999999994</v>
      </c>
      <c r="DK27" s="1">
        <f t="shared" si="48"/>
        <v>220452.12</v>
      </c>
      <c r="DL27" s="57">
        <v>3</v>
      </c>
      <c r="DM27" s="88"/>
      <c r="DN27" s="16">
        <f t="shared" si="106"/>
        <v>0</v>
      </c>
      <c r="DO27" s="160">
        <v>82418.080000000002</v>
      </c>
      <c r="DP27" s="1">
        <f t="shared" si="49"/>
        <v>206045.2</v>
      </c>
      <c r="DQ27" s="57">
        <v>2.5</v>
      </c>
      <c r="DR27" s="88"/>
      <c r="DS27" s="16">
        <f t="shared" si="50"/>
        <v>0</v>
      </c>
      <c r="DT27" s="160">
        <v>53717.8</v>
      </c>
      <c r="DU27" s="1">
        <f t="shared" si="51"/>
        <v>134294.5</v>
      </c>
      <c r="DV27" s="57">
        <v>2.5</v>
      </c>
      <c r="DW27" s="88"/>
      <c r="DX27" s="16">
        <f t="shared" si="0"/>
        <v>0</v>
      </c>
      <c r="DY27" s="160">
        <v>100376.16</v>
      </c>
      <c r="DZ27" s="1">
        <f t="shared" si="52"/>
        <v>250940.40000000002</v>
      </c>
      <c r="EA27" s="57">
        <v>2.5</v>
      </c>
      <c r="EB27" s="232"/>
      <c r="EC27" s="18">
        <f t="shared" si="53"/>
        <v>0</v>
      </c>
      <c r="ED27" s="160">
        <v>88143.84</v>
      </c>
      <c r="EE27" s="1">
        <f t="shared" si="54"/>
        <v>176287.68</v>
      </c>
      <c r="EF27" s="57">
        <v>2</v>
      </c>
      <c r="EG27" s="232"/>
      <c r="EH27" s="16">
        <f t="shared" si="55"/>
        <v>0</v>
      </c>
      <c r="EI27" s="160">
        <v>107487.37</v>
      </c>
      <c r="EJ27" s="1">
        <f t="shared" si="56"/>
        <v>193477.266</v>
      </c>
      <c r="EK27" s="57">
        <v>1.8</v>
      </c>
      <c r="EL27" s="232"/>
      <c r="EM27" s="16">
        <f t="shared" si="57"/>
        <v>0</v>
      </c>
      <c r="EN27" s="160">
        <v>101576.34</v>
      </c>
      <c r="EO27" s="1">
        <f t="shared" si="58"/>
        <v>182837.41200000001</v>
      </c>
      <c r="EP27" s="57">
        <v>1.8</v>
      </c>
      <c r="EQ27" s="232"/>
      <c r="ER27" s="16">
        <f t="shared" si="59"/>
        <v>0</v>
      </c>
      <c r="ES27" s="160">
        <v>101557.12</v>
      </c>
      <c r="ET27" s="1">
        <f t="shared" si="60"/>
        <v>182802.81599999999</v>
      </c>
      <c r="EU27" s="57">
        <v>1.8</v>
      </c>
      <c r="EV27" s="232"/>
      <c r="EW27" s="18">
        <f t="shared" si="61"/>
        <v>0</v>
      </c>
      <c r="EX27" s="160">
        <v>104593.58</v>
      </c>
      <c r="EY27" s="1">
        <f t="shared" si="62"/>
        <v>188268.44400000002</v>
      </c>
      <c r="EZ27" s="57">
        <v>1.8</v>
      </c>
      <c r="FA27" s="232"/>
      <c r="FB27" s="32">
        <f t="shared" si="1"/>
        <v>0</v>
      </c>
      <c r="FC27" s="160">
        <v>88201.84</v>
      </c>
      <c r="FD27" s="1">
        <f t="shared" si="63"/>
        <v>158763.31200000001</v>
      </c>
      <c r="FE27" s="57">
        <v>1.8</v>
      </c>
      <c r="FF27" s="232"/>
      <c r="FG27" s="14">
        <f t="shared" si="64"/>
        <v>0</v>
      </c>
      <c r="FH27" s="160">
        <v>83571.100000000006</v>
      </c>
      <c r="FI27" s="1">
        <f t="shared" si="65"/>
        <v>150427.98000000001</v>
      </c>
      <c r="FJ27" s="57">
        <v>1.8</v>
      </c>
      <c r="FK27" s="232"/>
      <c r="FL27" s="234">
        <f t="shared" si="66"/>
        <v>0</v>
      </c>
      <c r="FM27" s="160">
        <v>88897.66</v>
      </c>
      <c r="FN27" s="1">
        <f t="shared" si="67"/>
        <v>160015.788</v>
      </c>
      <c r="FO27" s="57">
        <v>1.8</v>
      </c>
      <c r="FP27" s="232"/>
      <c r="FQ27" s="13">
        <f t="shared" si="68"/>
        <v>0</v>
      </c>
      <c r="FR27" s="160">
        <v>90661.8</v>
      </c>
      <c r="FS27" s="1">
        <f t="shared" si="69"/>
        <v>141432.408</v>
      </c>
      <c r="FT27" s="57">
        <v>1.56</v>
      </c>
      <c r="FU27" s="88"/>
      <c r="FV27" s="31">
        <f t="shared" si="70"/>
        <v>0</v>
      </c>
      <c r="FW27" s="160">
        <v>86240.79</v>
      </c>
      <c r="FX27" s="1">
        <f t="shared" si="71"/>
        <v>134535.6324</v>
      </c>
      <c r="FY27" s="57">
        <v>1.56</v>
      </c>
      <c r="FZ27" s="88"/>
      <c r="GA27" s="14">
        <f t="shared" si="2"/>
        <v>0</v>
      </c>
      <c r="GB27" s="160">
        <v>108219.54</v>
      </c>
      <c r="GC27" s="1">
        <f t="shared" si="72"/>
        <v>168822.48240000001</v>
      </c>
      <c r="GD27" s="57">
        <v>1.56</v>
      </c>
      <c r="GE27" s="88"/>
      <c r="GF27" s="32">
        <f t="shared" si="73"/>
        <v>0</v>
      </c>
      <c r="GG27" s="160">
        <v>104858.97</v>
      </c>
      <c r="GH27" s="1">
        <f t="shared" si="74"/>
        <v>163579.9932</v>
      </c>
      <c r="GI27" s="57">
        <v>1.56</v>
      </c>
      <c r="GJ27" s="108"/>
      <c r="GK27" s="32">
        <f t="shared" si="75"/>
        <v>0</v>
      </c>
      <c r="GL27" s="160">
        <v>114101.4</v>
      </c>
      <c r="GM27" s="1">
        <f t="shared" si="76"/>
        <v>177998.18400000001</v>
      </c>
      <c r="GN27" s="57">
        <v>1.56</v>
      </c>
      <c r="GO27" s="108"/>
      <c r="GP27" s="13">
        <f t="shared" si="77"/>
        <v>0</v>
      </c>
      <c r="GQ27" s="160">
        <v>108532.38</v>
      </c>
      <c r="GR27" s="1">
        <f t="shared" si="78"/>
        <v>169310.51280000003</v>
      </c>
      <c r="GS27" s="57">
        <v>1.56</v>
      </c>
      <c r="GT27" s="108"/>
      <c r="GU27" s="32">
        <f t="shared" si="79"/>
        <v>0</v>
      </c>
      <c r="GV27" s="160">
        <v>106488.25</v>
      </c>
      <c r="GW27" s="1">
        <f t="shared" si="80"/>
        <v>212976.5</v>
      </c>
      <c r="GX27" s="57">
        <v>2</v>
      </c>
      <c r="GY27" s="97"/>
      <c r="GZ27" s="32">
        <f t="shared" si="3"/>
        <v>0</v>
      </c>
      <c r="HA27" s="160">
        <v>74650.84</v>
      </c>
      <c r="HB27" s="1">
        <f t="shared" si="81"/>
        <v>223952.52</v>
      </c>
      <c r="HC27" s="57">
        <v>3</v>
      </c>
      <c r="HD27" s="97"/>
      <c r="HE27" s="32">
        <f t="shared" si="107"/>
        <v>0</v>
      </c>
      <c r="HF27" s="108">
        <v>32694.94</v>
      </c>
      <c r="HG27" s="1">
        <f t="shared" si="82"/>
        <v>163474.69999999998</v>
      </c>
      <c r="HH27" s="57">
        <v>5</v>
      </c>
      <c r="HI27" s="97"/>
      <c r="HJ27" s="13">
        <f t="shared" si="83"/>
        <v>0</v>
      </c>
      <c r="HK27" s="108">
        <v>21583.43</v>
      </c>
      <c r="HL27" s="1">
        <f t="shared" si="84"/>
        <v>118708.86500000001</v>
      </c>
      <c r="HM27" s="57">
        <v>5.5</v>
      </c>
      <c r="HN27" s="96"/>
      <c r="HO27" s="14">
        <f t="shared" si="85"/>
        <v>0</v>
      </c>
      <c r="HP27" s="108">
        <v>31066.79</v>
      </c>
      <c r="HQ27" s="1">
        <f t="shared" si="86"/>
        <v>155333.95000000001</v>
      </c>
      <c r="HR27" s="57">
        <v>5</v>
      </c>
      <c r="HS27" s="81"/>
      <c r="HT27" s="14">
        <f t="shared" si="87"/>
        <v>0</v>
      </c>
      <c r="HU27" s="108">
        <v>51840.19</v>
      </c>
      <c r="HV27" s="1">
        <f t="shared" si="88"/>
        <v>155520.57</v>
      </c>
      <c r="HW27" s="57">
        <v>3</v>
      </c>
      <c r="HX27" s="96"/>
      <c r="HY27" s="14">
        <f t="shared" si="89"/>
        <v>0</v>
      </c>
      <c r="HZ27" s="108">
        <v>73791.89</v>
      </c>
      <c r="IA27" s="1">
        <f t="shared" si="90"/>
        <v>221375.66999999998</v>
      </c>
      <c r="IB27" s="57">
        <v>3</v>
      </c>
      <c r="IC27" s="96"/>
      <c r="ID27" s="14">
        <f t="shared" si="91"/>
        <v>0</v>
      </c>
      <c r="IE27" s="108">
        <v>109829.51</v>
      </c>
      <c r="IF27" s="1">
        <f t="shared" si="92"/>
        <v>164744.26499999998</v>
      </c>
      <c r="IG27" s="57">
        <v>1.5</v>
      </c>
      <c r="IH27" s="88"/>
      <c r="II27" s="32">
        <f t="shared" si="93"/>
        <v>0</v>
      </c>
      <c r="IJ27" s="108">
        <v>238111.98</v>
      </c>
      <c r="IK27" s="1">
        <f t="shared" si="94"/>
        <v>357167.97000000003</v>
      </c>
      <c r="IL27" s="57">
        <v>1.5</v>
      </c>
      <c r="IM27" s="88"/>
      <c r="IN27" s="32">
        <f t="shared" si="95"/>
        <v>0</v>
      </c>
      <c r="IO27" s="108">
        <v>331981.15000000002</v>
      </c>
      <c r="IP27" s="1">
        <f t="shared" si="96"/>
        <v>497971.72500000003</v>
      </c>
      <c r="IQ27" s="57">
        <v>1.5</v>
      </c>
      <c r="IR27" s="88"/>
      <c r="IS27" s="32">
        <f t="shared" si="97"/>
        <v>0</v>
      </c>
      <c r="IT27" s="108">
        <v>415942.88</v>
      </c>
      <c r="IU27" s="1">
        <f t="shared" si="98"/>
        <v>623914.32000000007</v>
      </c>
      <c r="IV27" s="57">
        <v>1.5</v>
      </c>
      <c r="IW27" s="88"/>
      <c r="IX27" s="32">
        <f t="shared" si="99"/>
        <v>0</v>
      </c>
      <c r="IY27" s="108">
        <v>145624.12</v>
      </c>
      <c r="IZ27" s="1">
        <f t="shared" si="100"/>
        <v>218436.18</v>
      </c>
      <c r="JA27" s="57">
        <v>1.5</v>
      </c>
      <c r="JB27" s="88"/>
      <c r="JC27" s="14">
        <f t="shared" si="101"/>
        <v>0</v>
      </c>
      <c r="JD27" s="73">
        <f t="shared" si="102"/>
        <v>1384734.7599999998</v>
      </c>
      <c r="JE27" s="73">
        <f t="shared" si="103"/>
        <v>1289275.67</v>
      </c>
      <c r="JF27" s="75">
        <f t="shared" si="104"/>
        <v>-95459.089999999851</v>
      </c>
      <c r="JG27" s="11">
        <f t="shared" si="105"/>
        <v>0.93106326730759625</v>
      </c>
    </row>
    <row r="28" spans="3:267">
      <c r="C28" s="71" t="str">
        <f>"E2"</f>
        <v>E2</v>
      </c>
      <c r="D28" s="164">
        <v>144354.29</v>
      </c>
      <c r="E28" s="1">
        <f t="shared" si="4"/>
        <v>0</v>
      </c>
      <c r="F28" s="2">
        <v>0</v>
      </c>
      <c r="H28" s="171">
        <f t="shared" si="5"/>
        <v>0</v>
      </c>
      <c r="I28" s="169">
        <v>130226.05</v>
      </c>
      <c r="J28" s="1">
        <f t="shared" si="6"/>
        <v>84646.93250000001</v>
      </c>
      <c r="K28" s="2">
        <v>0.65</v>
      </c>
      <c r="M28" s="14">
        <f t="shared" si="7"/>
        <v>0</v>
      </c>
      <c r="N28" s="164">
        <v>0</v>
      </c>
      <c r="O28" s="1">
        <v>0</v>
      </c>
      <c r="P28" s="2">
        <v>0.65</v>
      </c>
      <c r="R28" s="13" t="e">
        <f t="shared" si="9"/>
        <v>#DIV/0!</v>
      </c>
      <c r="S28" s="160">
        <v>113913.35</v>
      </c>
      <c r="T28" s="1">
        <f t="shared" si="10"/>
        <v>0</v>
      </c>
      <c r="U28" s="2">
        <v>0</v>
      </c>
      <c r="W28" s="13">
        <f t="shared" si="11"/>
        <v>0</v>
      </c>
      <c r="X28" s="108">
        <v>128522.83</v>
      </c>
      <c r="Y28" s="1">
        <f>X28*(Z28+30%)</f>
        <v>38556.849000000002</v>
      </c>
      <c r="Z28" s="2">
        <v>0</v>
      </c>
      <c r="AB28" s="13">
        <f t="shared" si="13"/>
        <v>0</v>
      </c>
      <c r="AC28" s="108">
        <v>156231.88</v>
      </c>
      <c r="AD28" s="1">
        <v>0</v>
      </c>
      <c r="AE28" s="2">
        <v>0</v>
      </c>
      <c r="AG28" s="13">
        <f t="shared" si="15"/>
        <v>0</v>
      </c>
      <c r="AH28" s="108">
        <v>117146.19</v>
      </c>
      <c r="AI28" s="1">
        <f>AH28*(AJ28+30%)</f>
        <v>105431.571</v>
      </c>
      <c r="AJ28" s="2">
        <v>0.6</v>
      </c>
      <c r="AL28" s="13">
        <f t="shared" si="17"/>
        <v>0</v>
      </c>
      <c r="AM28" s="108">
        <v>127508.13</v>
      </c>
      <c r="AN28" s="1">
        <f>AM28*(AO28+30%)</f>
        <v>114757.317</v>
      </c>
      <c r="AO28" s="2">
        <v>0.6</v>
      </c>
      <c r="AP28" s="108">
        <v>115075.13</v>
      </c>
      <c r="AQ28" s="13">
        <f t="shared" si="19"/>
        <v>0.90249249204736981</v>
      </c>
      <c r="AR28" s="160">
        <v>120068.5</v>
      </c>
      <c r="AS28" s="1">
        <f t="shared" si="20"/>
        <v>180102.75</v>
      </c>
      <c r="AT28" s="2">
        <v>1.5</v>
      </c>
      <c r="AU28" s="108">
        <v>238828.13</v>
      </c>
      <c r="AV28" s="13">
        <f t="shared" si="21"/>
        <v>1.9890989726697677</v>
      </c>
      <c r="AW28" s="160">
        <v>140544.79</v>
      </c>
      <c r="AX28" s="1">
        <f t="shared" si="22"/>
        <v>210817.185</v>
      </c>
      <c r="AY28" s="2">
        <v>1.5</v>
      </c>
      <c r="AZ28" s="108">
        <v>203299.52</v>
      </c>
      <c r="BA28" s="60">
        <f t="shared" si="23"/>
        <v>1.4465105394515156</v>
      </c>
      <c r="BB28" s="160">
        <v>74011.09</v>
      </c>
      <c r="BC28" s="1">
        <f t="shared" si="24"/>
        <v>111016.63499999999</v>
      </c>
      <c r="BD28" s="2">
        <v>1.5</v>
      </c>
      <c r="BE28" s="108">
        <v>214711.35</v>
      </c>
      <c r="BF28" s="17">
        <f t="shared" si="25"/>
        <v>2.9010699612720203</v>
      </c>
      <c r="BG28" s="160">
        <v>19354.759999999998</v>
      </c>
      <c r="BH28" s="1">
        <f t="shared" si="26"/>
        <v>29032.14</v>
      </c>
      <c r="BI28" s="2">
        <v>1.5</v>
      </c>
      <c r="BJ28" s="115"/>
      <c r="BK28" s="60">
        <f t="shared" si="27"/>
        <v>0</v>
      </c>
      <c r="BL28" s="160"/>
      <c r="BM28" s="1">
        <f t="shared" si="28"/>
        <v>0</v>
      </c>
      <c r="BN28" s="2">
        <v>1.5</v>
      </c>
      <c r="BO28" s="115"/>
      <c r="BP28" s="60" t="e">
        <f t="shared" si="29"/>
        <v>#DIV/0!</v>
      </c>
      <c r="BQ28" s="160"/>
      <c r="BR28" s="1">
        <f t="shared" si="30"/>
        <v>0</v>
      </c>
      <c r="BS28" s="57">
        <v>3.5</v>
      </c>
      <c r="BT28" s="115"/>
      <c r="BU28" s="16" t="e">
        <f t="shared" si="31"/>
        <v>#DIV/0!</v>
      </c>
      <c r="BV28" s="160"/>
      <c r="BW28" s="1">
        <f>BV28*(BX28+30%)</f>
        <v>0</v>
      </c>
      <c r="BX28" s="57">
        <v>3.5</v>
      </c>
      <c r="BZ28" s="14" t="e">
        <f t="shared" si="33"/>
        <v>#DIV/0!</v>
      </c>
      <c r="CA28" s="160"/>
      <c r="CB28" s="1">
        <f>CA28*(CC28+30%)</f>
        <v>0</v>
      </c>
      <c r="CC28" s="57">
        <v>5</v>
      </c>
      <c r="CD28" s="115"/>
      <c r="CE28" s="16" t="e">
        <f t="shared" si="35"/>
        <v>#DIV/0!</v>
      </c>
      <c r="CF28" s="160"/>
      <c r="CG28" s="1">
        <f>CF28*(CH28+30%)</f>
        <v>0</v>
      </c>
      <c r="CH28" s="57">
        <v>3</v>
      </c>
      <c r="CI28" s="115"/>
      <c r="CJ28" s="18" t="e">
        <f t="shared" si="37"/>
        <v>#DIV/0!</v>
      </c>
      <c r="CK28" s="160"/>
      <c r="CL28" s="1">
        <f>CK28*(CM28+30%)</f>
        <v>0</v>
      </c>
      <c r="CM28" s="57">
        <v>6.5</v>
      </c>
      <c r="CN28" s="115"/>
      <c r="CO28" s="16" t="e">
        <f t="shared" si="39"/>
        <v>#DIV/0!</v>
      </c>
      <c r="CP28" s="160"/>
      <c r="CQ28" s="1">
        <f>CP28*(CR28+30%)</f>
        <v>0</v>
      </c>
      <c r="CR28" s="57">
        <v>6.5</v>
      </c>
      <c r="CS28" s="95"/>
      <c r="CT28" s="16" t="e">
        <f t="shared" si="41"/>
        <v>#DIV/0!</v>
      </c>
      <c r="CU28" s="160"/>
      <c r="CV28" s="1">
        <f>CU28*(CW28+30%)</f>
        <v>0</v>
      </c>
      <c r="CW28" s="57">
        <v>6.5</v>
      </c>
      <c r="CX28" s="132"/>
      <c r="CY28" s="130" t="e">
        <f t="shared" si="43"/>
        <v>#DIV/0!</v>
      </c>
      <c r="CZ28" s="160"/>
      <c r="DA28" s="1">
        <f>CZ28*(DB28+30%)</f>
        <v>0</v>
      </c>
      <c r="DB28" s="57">
        <v>6.5</v>
      </c>
      <c r="DC28" s="132"/>
      <c r="DD28" s="18" t="e">
        <f t="shared" si="45"/>
        <v>#DIV/0!</v>
      </c>
      <c r="DE28" s="357"/>
      <c r="DF28" s="1">
        <f>DE28*(DG28+30%)</f>
        <v>0</v>
      </c>
      <c r="DG28" s="57">
        <v>4.5</v>
      </c>
      <c r="DH28" s="132"/>
      <c r="DI28" s="16" t="e">
        <f t="shared" si="47"/>
        <v>#DIV/0!</v>
      </c>
      <c r="DJ28" s="357"/>
      <c r="DK28" s="1">
        <f>DJ28*(DL28+30%)</f>
        <v>0</v>
      </c>
      <c r="DL28" s="57">
        <v>3</v>
      </c>
      <c r="DM28" s="233"/>
      <c r="DN28" s="16" t="e">
        <f t="shared" si="106"/>
        <v>#DIV/0!</v>
      </c>
      <c r="DO28" s="357"/>
      <c r="DP28" s="1">
        <f>DO28*(DQ28+30%)</f>
        <v>0</v>
      </c>
      <c r="DQ28" s="57">
        <v>2.5</v>
      </c>
      <c r="DR28" s="233"/>
      <c r="DS28" s="16" t="e">
        <f t="shared" si="50"/>
        <v>#DIV/0!</v>
      </c>
      <c r="DT28" s="357"/>
      <c r="DU28" s="1">
        <f>DT28*(DV28+30%)</f>
        <v>0</v>
      </c>
      <c r="DV28" s="57">
        <v>2.5</v>
      </c>
      <c r="DW28" s="233"/>
      <c r="DX28" s="16" t="e">
        <f t="shared" si="0"/>
        <v>#DIV/0!</v>
      </c>
      <c r="DY28" s="357"/>
      <c r="DZ28" s="1">
        <f>DY28*(EA28+30%)</f>
        <v>0</v>
      </c>
      <c r="EA28" s="57">
        <v>2.5</v>
      </c>
      <c r="EB28" s="233"/>
      <c r="EC28" s="18" t="e">
        <f t="shared" si="53"/>
        <v>#DIV/0!</v>
      </c>
      <c r="ED28" s="357"/>
      <c r="EE28" s="1">
        <f>ED28*(EF28+30%)</f>
        <v>0</v>
      </c>
      <c r="EF28" s="57">
        <v>2</v>
      </c>
      <c r="EG28" s="233"/>
      <c r="EH28" s="16" t="e">
        <f t="shared" si="55"/>
        <v>#DIV/0!</v>
      </c>
      <c r="EI28" s="357"/>
      <c r="EJ28" s="1">
        <f>EI28*(EK28+30%)</f>
        <v>0</v>
      </c>
      <c r="EK28" s="57">
        <v>1.8</v>
      </c>
      <c r="EL28" s="233"/>
      <c r="EM28" s="16" t="e">
        <f t="shared" si="57"/>
        <v>#DIV/0!</v>
      </c>
      <c r="EN28" s="357"/>
      <c r="EO28" s="1">
        <f>EN28*(EP28+30%)</f>
        <v>0</v>
      </c>
      <c r="EP28" s="57">
        <v>1.8</v>
      </c>
      <c r="EQ28" s="233"/>
      <c r="ER28" s="16" t="e">
        <f t="shared" si="59"/>
        <v>#DIV/0!</v>
      </c>
      <c r="ES28" s="357"/>
      <c r="ET28" s="1">
        <f>ES28*(EU28+30%)</f>
        <v>0</v>
      </c>
      <c r="EU28" s="57">
        <v>1.8</v>
      </c>
      <c r="EV28" s="233"/>
      <c r="EW28" s="18" t="e">
        <f t="shared" si="61"/>
        <v>#DIV/0!</v>
      </c>
      <c r="EX28" s="357"/>
      <c r="EY28" s="1">
        <f>EX28*(EZ28+30%)</f>
        <v>0</v>
      </c>
      <c r="EZ28" s="57">
        <v>1.8</v>
      </c>
      <c r="FA28" s="233"/>
      <c r="FB28" s="32" t="e">
        <f t="shared" si="1"/>
        <v>#DIV/0!</v>
      </c>
      <c r="FC28" s="357"/>
      <c r="FD28" s="1">
        <f>FC28*(FE28+30%)</f>
        <v>0</v>
      </c>
      <c r="FE28" s="57">
        <v>1.8</v>
      </c>
      <c r="FF28" s="232"/>
      <c r="FG28" s="14" t="e">
        <f t="shared" si="64"/>
        <v>#DIV/0!</v>
      </c>
      <c r="FH28" s="357"/>
      <c r="FI28" s="1">
        <f>FH28*(FJ28+30%)</f>
        <v>0</v>
      </c>
      <c r="FJ28" s="57">
        <v>1.8</v>
      </c>
      <c r="FK28" s="232"/>
      <c r="FL28" s="234" t="e">
        <f t="shared" si="66"/>
        <v>#DIV/0!</v>
      </c>
      <c r="FM28" s="357"/>
      <c r="FN28" s="1">
        <f>FM28*(FO28+30%)</f>
        <v>0</v>
      </c>
      <c r="FO28" s="57">
        <v>1.8</v>
      </c>
      <c r="FP28" s="232"/>
      <c r="FQ28" s="13" t="e">
        <f t="shared" si="68"/>
        <v>#DIV/0!</v>
      </c>
      <c r="FR28" s="357"/>
      <c r="FS28" s="1">
        <f>FR28*(FT28+30%)</f>
        <v>0</v>
      </c>
      <c r="FT28" s="57">
        <v>1.56</v>
      </c>
      <c r="FU28" s="88"/>
      <c r="FV28" s="31" t="e">
        <f t="shared" si="70"/>
        <v>#DIV/0!</v>
      </c>
      <c r="FW28" s="357"/>
      <c r="FX28" s="1">
        <f>FW28*(FY28+30%)</f>
        <v>0</v>
      </c>
      <c r="FY28" s="57">
        <v>1.56</v>
      </c>
      <c r="FZ28" s="88"/>
      <c r="GA28" s="14" t="e">
        <f t="shared" si="2"/>
        <v>#DIV/0!</v>
      </c>
      <c r="GB28" s="357"/>
      <c r="GC28" s="1">
        <f>GB28*(GD28+30%)</f>
        <v>0</v>
      </c>
      <c r="GD28" s="57">
        <v>1.56</v>
      </c>
      <c r="GE28" s="88"/>
      <c r="GF28" s="32" t="e">
        <f t="shared" si="73"/>
        <v>#DIV/0!</v>
      </c>
      <c r="GG28" s="357"/>
      <c r="GH28" s="1">
        <f>GG28*(GI28+30%)</f>
        <v>0</v>
      </c>
      <c r="GI28" s="57">
        <v>1.56</v>
      </c>
      <c r="GJ28" s="108"/>
      <c r="GK28" s="32" t="e">
        <f t="shared" si="75"/>
        <v>#DIV/0!</v>
      </c>
      <c r="GL28" s="357"/>
      <c r="GM28" s="1">
        <f>GL28*(GN28+30%)</f>
        <v>0</v>
      </c>
      <c r="GN28" s="57">
        <v>1.56</v>
      </c>
      <c r="GP28" s="13" t="e">
        <f t="shared" si="77"/>
        <v>#DIV/0!</v>
      </c>
      <c r="GQ28" s="357"/>
      <c r="GR28" s="1">
        <f>GQ28*(GS28+30%)</f>
        <v>0</v>
      </c>
      <c r="GS28" s="57">
        <v>1.56</v>
      </c>
      <c r="GU28" s="32" t="e">
        <f t="shared" si="79"/>
        <v>#DIV/0!</v>
      </c>
      <c r="GV28" s="357"/>
      <c r="GW28" s="1">
        <f>GV28*(GX28+30%)</f>
        <v>0</v>
      </c>
      <c r="GX28" s="57">
        <v>2</v>
      </c>
      <c r="GY28" s="97"/>
      <c r="GZ28" s="32" t="e">
        <f t="shared" si="3"/>
        <v>#DIV/0!</v>
      </c>
      <c r="HA28" s="357"/>
      <c r="HB28" s="1">
        <f>HA28*(HC28+30%)</f>
        <v>0</v>
      </c>
      <c r="HC28" s="57">
        <v>3</v>
      </c>
      <c r="HD28" s="97"/>
      <c r="HE28" s="32" t="e">
        <f t="shared" si="107"/>
        <v>#DIV/0!</v>
      </c>
      <c r="HG28" s="1">
        <f>HF28*(HH28+30%)</f>
        <v>0</v>
      </c>
      <c r="HH28" s="57">
        <v>5</v>
      </c>
      <c r="HI28" s="97"/>
      <c r="HJ28" s="13" t="e">
        <f t="shared" si="83"/>
        <v>#DIV/0!</v>
      </c>
      <c r="HL28" s="1">
        <f>HK28*(HM28+30%)</f>
        <v>0</v>
      </c>
      <c r="HM28" s="57">
        <v>5.5</v>
      </c>
      <c r="HN28" s="96"/>
      <c r="HO28" s="14" t="e">
        <f t="shared" si="85"/>
        <v>#DIV/0!</v>
      </c>
      <c r="HQ28" s="1">
        <f>HP28*(HR28+30%)</f>
        <v>0</v>
      </c>
      <c r="HR28" s="57">
        <v>5</v>
      </c>
      <c r="HS28" s="81"/>
      <c r="HT28" s="14" t="e">
        <f t="shared" si="87"/>
        <v>#DIV/0!</v>
      </c>
      <c r="HV28" s="1">
        <f>HU28*(HW28+30%)</f>
        <v>0</v>
      </c>
      <c r="HW28" s="57">
        <v>3</v>
      </c>
      <c r="HX28" s="96"/>
      <c r="HY28" s="14" t="e">
        <f t="shared" si="89"/>
        <v>#DIV/0!</v>
      </c>
      <c r="IA28" s="1">
        <f>HZ28*(IB28+30%)</f>
        <v>0</v>
      </c>
      <c r="IB28" s="57">
        <v>3</v>
      </c>
      <c r="IC28" s="96"/>
      <c r="ID28" s="14" t="e">
        <f t="shared" si="91"/>
        <v>#DIV/0!</v>
      </c>
      <c r="IF28" s="1">
        <f>IE28*(IG28+30%)</f>
        <v>0</v>
      </c>
      <c r="IG28" s="57">
        <v>1.5</v>
      </c>
      <c r="IH28" s="88"/>
      <c r="II28" s="32" t="e">
        <f t="shared" si="93"/>
        <v>#DIV/0!</v>
      </c>
      <c r="IK28" s="1">
        <f>IJ28*(IL28+30%)</f>
        <v>0</v>
      </c>
      <c r="IL28" s="57">
        <v>1.5</v>
      </c>
      <c r="IM28" s="88"/>
      <c r="IN28" s="32" t="e">
        <f t="shared" si="95"/>
        <v>#DIV/0!</v>
      </c>
      <c r="IP28" s="1">
        <f>IO28*(IQ28+30%)</f>
        <v>0</v>
      </c>
      <c r="IQ28" s="57">
        <v>1.5</v>
      </c>
      <c r="IR28" s="88"/>
      <c r="IS28" s="32" t="e">
        <f t="shared" si="97"/>
        <v>#DIV/0!</v>
      </c>
      <c r="IU28" s="1">
        <f>IT28*(IV28+30%)</f>
        <v>0</v>
      </c>
      <c r="IV28" s="57">
        <v>1.5</v>
      </c>
      <c r="IW28" s="88"/>
      <c r="IX28" s="32" t="e">
        <f t="shared" si="99"/>
        <v>#DIV/0!</v>
      </c>
      <c r="IZ28" s="1">
        <f>IY28*(JA28+30%)</f>
        <v>0</v>
      </c>
      <c r="JA28" s="57">
        <v>1.5</v>
      </c>
      <c r="JB28" s="88"/>
      <c r="JC28" s="14" t="e">
        <f t="shared" si="101"/>
        <v>#DIV/0!</v>
      </c>
      <c r="JD28" s="73">
        <f t="shared" si="102"/>
        <v>1252527.1000000003</v>
      </c>
      <c r="JE28" s="73">
        <f t="shared" si="103"/>
        <v>771914.13</v>
      </c>
      <c r="JF28" s="75">
        <f t="shared" si="104"/>
        <v>-480612.97000000032</v>
      </c>
      <c r="JG28" s="11">
        <f t="shared" si="105"/>
        <v>0.61628537218875323</v>
      </c>
    </row>
    <row r="29" spans="3:267">
      <c r="C29" s="71" t="str">
        <f>"E3"</f>
        <v>E3</v>
      </c>
      <c r="D29" s="164">
        <v>102439.15</v>
      </c>
      <c r="E29" s="1">
        <f t="shared" si="4"/>
        <v>61463.489999999991</v>
      </c>
      <c r="F29" s="2">
        <v>0.6</v>
      </c>
      <c r="G29" s="108">
        <v>97043.74</v>
      </c>
      <c r="H29" s="171">
        <f t="shared" si="5"/>
        <v>0.94733058601130538</v>
      </c>
      <c r="I29" s="169">
        <v>119602.1</v>
      </c>
      <c r="J29" s="1">
        <f t="shared" si="6"/>
        <v>77741.365000000005</v>
      </c>
      <c r="K29" s="2">
        <v>0.65</v>
      </c>
      <c r="L29" s="108">
        <v>81012.240000000005</v>
      </c>
      <c r="M29" s="14">
        <f t="shared" si="7"/>
        <v>0.67734797298709637</v>
      </c>
      <c r="N29" s="164">
        <v>80619.039999999994</v>
      </c>
      <c r="O29" s="1">
        <f t="shared" si="8"/>
        <v>56433.327999999994</v>
      </c>
      <c r="P29" s="2">
        <v>0.7</v>
      </c>
      <c r="Q29" s="108">
        <v>79000.56</v>
      </c>
      <c r="R29" s="13">
        <f t="shared" si="9"/>
        <v>0.97992434541517737</v>
      </c>
      <c r="S29" s="160">
        <v>93326.6</v>
      </c>
      <c r="T29" s="1">
        <f t="shared" si="10"/>
        <v>93326.6</v>
      </c>
      <c r="U29" s="2">
        <v>1</v>
      </c>
      <c r="V29" s="108">
        <v>83351.14</v>
      </c>
      <c r="W29" s="13">
        <f t="shared" si="11"/>
        <v>0.89311236024884644</v>
      </c>
      <c r="X29" s="108">
        <v>92400.28</v>
      </c>
      <c r="Y29" s="1">
        <f t="shared" si="12"/>
        <v>83160.252000000008</v>
      </c>
      <c r="Z29" s="2">
        <v>0.9</v>
      </c>
      <c r="AA29" s="108">
        <v>87365.71</v>
      </c>
      <c r="AB29" s="13">
        <f t="shared" si="13"/>
        <v>0.94551347679898812</v>
      </c>
      <c r="AC29" s="108">
        <v>128318.79</v>
      </c>
      <c r="AD29" s="1">
        <f t="shared" si="14"/>
        <v>128318.79</v>
      </c>
      <c r="AE29" s="2">
        <v>1</v>
      </c>
      <c r="AF29" s="108">
        <v>92581.78</v>
      </c>
      <c r="AG29" s="13">
        <f t="shared" si="15"/>
        <v>0.72149823108525257</v>
      </c>
      <c r="AH29" s="108">
        <v>87321.53</v>
      </c>
      <c r="AI29" s="1">
        <f t="shared" si="16"/>
        <v>52392.917999999998</v>
      </c>
      <c r="AJ29" s="2">
        <v>0.6</v>
      </c>
      <c r="AK29" s="108">
        <v>74808.740000000005</v>
      </c>
      <c r="AL29" s="13">
        <f t="shared" si="17"/>
        <v>0.85670441184436419</v>
      </c>
      <c r="AM29" s="108">
        <v>97027.78</v>
      </c>
      <c r="AN29" s="1">
        <f t="shared" si="18"/>
        <v>58216.667999999998</v>
      </c>
      <c r="AO29" s="2">
        <v>0.6</v>
      </c>
      <c r="AP29" s="108">
        <v>71502.25</v>
      </c>
      <c r="AQ29" s="13">
        <f t="shared" si="19"/>
        <v>0.73692554853877934</v>
      </c>
      <c r="AR29" s="160">
        <v>100487.9</v>
      </c>
      <c r="AS29" s="1">
        <f t="shared" si="20"/>
        <v>75365.924999999988</v>
      </c>
      <c r="AT29" s="2">
        <v>0.75</v>
      </c>
      <c r="AU29" s="108">
        <v>95284.3</v>
      </c>
      <c r="AV29" s="13">
        <f t="shared" si="21"/>
        <v>0.94821665095996643</v>
      </c>
      <c r="AW29" s="160">
        <v>97171.05</v>
      </c>
      <c r="AX29" s="1">
        <f t="shared" si="22"/>
        <v>72878.287500000006</v>
      </c>
      <c r="AY29" s="2">
        <v>0.75</v>
      </c>
      <c r="AZ29" s="108">
        <v>101041.7</v>
      </c>
      <c r="BA29" s="60">
        <f t="shared" si="23"/>
        <v>1.039833366007674</v>
      </c>
      <c r="BB29" s="160">
        <v>77753.33</v>
      </c>
      <c r="BC29" s="1">
        <f t="shared" si="24"/>
        <v>54427.330999999998</v>
      </c>
      <c r="BD29" s="2">
        <v>0.7</v>
      </c>
      <c r="BE29" s="108">
        <v>111955</v>
      </c>
      <c r="BF29" s="17">
        <f t="shared" si="25"/>
        <v>1.4398740221158373</v>
      </c>
      <c r="BG29" s="160">
        <v>48189.14</v>
      </c>
      <c r="BH29" s="1">
        <f t="shared" si="26"/>
        <v>36141.854999999996</v>
      </c>
      <c r="BI29" s="2">
        <v>0.75</v>
      </c>
      <c r="BJ29" s="115"/>
      <c r="BK29" s="60">
        <f t="shared" si="27"/>
        <v>0</v>
      </c>
      <c r="BL29" s="160">
        <v>67077.52</v>
      </c>
      <c r="BM29" s="1">
        <f t="shared" si="28"/>
        <v>50308.14</v>
      </c>
      <c r="BN29" s="2">
        <v>0.75</v>
      </c>
      <c r="BO29" s="115"/>
      <c r="BP29" s="60">
        <f t="shared" si="29"/>
        <v>0</v>
      </c>
      <c r="BQ29" s="160">
        <v>47628.09</v>
      </c>
      <c r="BR29" s="1">
        <f t="shared" si="30"/>
        <v>166698.315</v>
      </c>
      <c r="BS29" s="57">
        <v>3.5</v>
      </c>
      <c r="BT29" s="115"/>
      <c r="BU29" s="16">
        <f t="shared" si="31"/>
        <v>0</v>
      </c>
      <c r="BV29" s="160">
        <v>51621.120000000003</v>
      </c>
      <c r="BW29" s="1">
        <f t="shared" si="32"/>
        <v>180673.92000000001</v>
      </c>
      <c r="BX29" s="57">
        <v>3.5</v>
      </c>
      <c r="BY29" s="108"/>
      <c r="BZ29" s="14">
        <f t="shared" si="33"/>
        <v>0</v>
      </c>
      <c r="CA29" s="160">
        <v>16599.009999999998</v>
      </c>
      <c r="CB29" s="1">
        <f t="shared" si="34"/>
        <v>82995.049999999988</v>
      </c>
      <c r="CC29" s="57">
        <v>5</v>
      </c>
      <c r="CD29" s="115"/>
      <c r="CE29" s="16">
        <f t="shared" si="35"/>
        <v>0</v>
      </c>
      <c r="CF29" s="160"/>
      <c r="CG29" s="1">
        <f t="shared" si="36"/>
        <v>0</v>
      </c>
      <c r="CH29" s="57">
        <v>3</v>
      </c>
      <c r="CI29" s="115"/>
      <c r="CJ29" s="18" t="e">
        <f t="shared" si="37"/>
        <v>#DIV/0!</v>
      </c>
      <c r="CK29" s="160"/>
      <c r="CL29" s="1">
        <f t="shared" si="38"/>
        <v>0</v>
      </c>
      <c r="CM29" s="57">
        <v>6.5</v>
      </c>
      <c r="CN29" s="115"/>
      <c r="CO29" s="16" t="e">
        <f t="shared" si="39"/>
        <v>#DIV/0!</v>
      </c>
      <c r="CP29" s="160"/>
      <c r="CQ29" s="1">
        <f t="shared" ref="CQ29:CQ36" si="108">CP29*CR29</f>
        <v>0</v>
      </c>
      <c r="CR29" s="57">
        <v>6.5</v>
      </c>
      <c r="CS29" s="95"/>
      <c r="CT29" s="16" t="e">
        <f t="shared" si="41"/>
        <v>#DIV/0!</v>
      </c>
      <c r="CU29" s="160"/>
      <c r="CV29" s="1">
        <f t="shared" ref="CV29:CV36" si="109">CU29*CW29</f>
        <v>0</v>
      </c>
      <c r="CW29" s="57">
        <v>6.5</v>
      </c>
      <c r="CX29" s="132"/>
      <c r="CY29" s="130" t="e">
        <f t="shared" si="43"/>
        <v>#DIV/0!</v>
      </c>
      <c r="CZ29" s="160"/>
      <c r="DA29" s="1">
        <f t="shared" ref="DA29:DA36" si="110">CZ29*DB29</f>
        <v>0</v>
      </c>
      <c r="DB29" s="57">
        <v>6.5</v>
      </c>
      <c r="DC29" s="132"/>
      <c r="DD29" s="18" t="e">
        <f t="shared" si="45"/>
        <v>#DIV/0!</v>
      </c>
      <c r="DE29" s="357"/>
      <c r="DF29" s="1">
        <f t="shared" ref="DF29:DF36" si="111">DE29*DG29</f>
        <v>0</v>
      </c>
      <c r="DG29" s="57">
        <v>4.5</v>
      </c>
      <c r="DH29" s="132"/>
      <c r="DI29" s="16" t="e">
        <f t="shared" si="47"/>
        <v>#DIV/0!</v>
      </c>
      <c r="DJ29" s="357"/>
      <c r="DK29" s="1">
        <f t="shared" ref="DK29:DK36" si="112">DJ29*DL29</f>
        <v>0</v>
      </c>
      <c r="DL29" s="57">
        <v>3</v>
      </c>
      <c r="DM29" s="233"/>
      <c r="DN29" s="16" t="e">
        <f t="shared" si="106"/>
        <v>#DIV/0!</v>
      </c>
      <c r="DO29" s="160">
        <v>86047.12</v>
      </c>
      <c r="DP29" s="1">
        <f t="shared" ref="DP29:DP36" si="113">DO29*DQ29</f>
        <v>215117.8</v>
      </c>
      <c r="DQ29" s="57">
        <v>2.5</v>
      </c>
      <c r="DR29" s="88"/>
      <c r="DS29" s="16">
        <f t="shared" si="50"/>
        <v>0</v>
      </c>
      <c r="DT29" s="160">
        <v>83390.89</v>
      </c>
      <c r="DU29" s="1">
        <f t="shared" ref="DU29:DU36" si="114">DT29*DV29</f>
        <v>208477.22500000001</v>
      </c>
      <c r="DV29" s="57">
        <v>2.5</v>
      </c>
      <c r="DW29" s="88"/>
      <c r="DX29" s="16">
        <f t="shared" si="0"/>
        <v>0</v>
      </c>
      <c r="DY29" s="160">
        <v>106907.11</v>
      </c>
      <c r="DZ29" s="1">
        <f t="shared" ref="DZ29:DZ36" si="115">DY29*EA29</f>
        <v>267267.77500000002</v>
      </c>
      <c r="EA29" s="57">
        <v>2.5</v>
      </c>
      <c r="EB29" s="232"/>
      <c r="EC29" s="18">
        <f t="shared" si="53"/>
        <v>0</v>
      </c>
      <c r="ED29" s="160">
        <v>92256.25</v>
      </c>
      <c r="EE29" s="1">
        <f t="shared" ref="EE29:EE36" si="116">ED29*EF29</f>
        <v>184512.5</v>
      </c>
      <c r="EF29" s="57">
        <v>2</v>
      </c>
      <c r="EG29" s="232"/>
      <c r="EH29" s="16">
        <f t="shared" si="55"/>
        <v>0</v>
      </c>
      <c r="EI29" s="160">
        <v>119015.16</v>
      </c>
      <c r="EJ29" s="1">
        <f t="shared" ref="EJ29:EJ36" si="117">EI29*EK29</f>
        <v>214227.288</v>
      </c>
      <c r="EK29" s="57">
        <v>1.8</v>
      </c>
      <c r="EL29" s="232"/>
      <c r="EM29" s="16">
        <f t="shared" si="57"/>
        <v>0</v>
      </c>
      <c r="EN29" s="160">
        <v>122422.47</v>
      </c>
      <c r="EO29" s="1">
        <f t="shared" ref="EO29:EO36" si="118">EN29*EP29</f>
        <v>220360.446</v>
      </c>
      <c r="EP29" s="57">
        <v>1.8</v>
      </c>
      <c r="EQ29" s="232"/>
      <c r="ER29" s="16">
        <f t="shared" si="59"/>
        <v>0</v>
      </c>
      <c r="ES29" s="160">
        <v>91307.28</v>
      </c>
      <c r="ET29" s="1">
        <f t="shared" ref="ET29:ET36" si="119">ES29*EU29</f>
        <v>164353.10399999999</v>
      </c>
      <c r="EU29" s="57">
        <v>1.8</v>
      </c>
      <c r="EV29" s="232"/>
      <c r="EW29" s="18">
        <f t="shared" si="61"/>
        <v>0</v>
      </c>
      <c r="EX29" s="160">
        <v>91220.04</v>
      </c>
      <c r="EY29" s="1">
        <f t="shared" ref="EY29:EY36" si="120">EX29*EZ29</f>
        <v>164196.07199999999</v>
      </c>
      <c r="EZ29" s="57">
        <v>1.8</v>
      </c>
      <c r="FA29" s="232"/>
      <c r="FB29" s="32">
        <f t="shared" si="1"/>
        <v>0</v>
      </c>
      <c r="FC29" s="160">
        <v>96112.58</v>
      </c>
      <c r="FD29" s="1">
        <f t="shared" ref="FD29:FD36" si="121">FC29*FE29</f>
        <v>173002.644</v>
      </c>
      <c r="FE29" s="57">
        <v>1.8</v>
      </c>
      <c r="FF29" s="232"/>
      <c r="FG29" s="14">
        <f t="shared" si="64"/>
        <v>0</v>
      </c>
      <c r="FH29" s="160">
        <v>94075.7</v>
      </c>
      <c r="FI29" s="1">
        <f t="shared" ref="FI29:FI36" si="122">FH29*FJ29</f>
        <v>169336.26</v>
      </c>
      <c r="FJ29" s="57">
        <v>1.8</v>
      </c>
      <c r="FK29" s="232"/>
      <c r="FL29" s="234">
        <f t="shared" si="66"/>
        <v>0</v>
      </c>
      <c r="FM29" s="160">
        <v>85062.78</v>
      </c>
      <c r="FN29" s="1">
        <f t="shared" ref="FN29:FN36" si="123">FM29*FO29</f>
        <v>153113.00400000002</v>
      </c>
      <c r="FO29" s="57">
        <v>1.8</v>
      </c>
      <c r="FP29" s="232"/>
      <c r="FQ29" s="13">
        <f t="shared" si="68"/>
        <v>0</v>
      </c>
      <c r="FR29" s="160">
        <v>100541.37</v>
      </c>
      <c r="FS29" s="1">
        <f t="shared" ref="FS29:FS36" si="124">FR29*FT29</f>
        <v>156844.53719999999</v>
      </c>
      <c r="FT29" s="57">
        <v>1.56</v>
      </c>
      <c r="FU29" s="88"/>
      <c r="FV29" s="31">
        <f t="shared" si="70"/>
        <v>0</v>
      </c>
      <c r="FW29" s="160">
        <v>86798.04</v>
      </c>
      <c r="FX29" s="1">
        <f t="shared" ref="FX29:FX36" si="125">FW29*FY29</f>
        <v>135404.9424</v>
      </c>
      <c r="FY29" s="57">
        <v>1.56</v>
      </c>
      <c r="FZ29" s="88"/>
      <c r="GA29" s="14">
        <f t="shared" si="2"/>
        <v>0</v>
      </c>
      <c r="GB29" s="160">
        <v>99887.69</v>
      </c>
      <c r="GC29" s="1">
        <f t="shared" ref="GC29:GC36" si="126">GB29*GD29</f>
        <v>155824.79640000002</v>
      </c>
      <c r="GD29" s="57">
        <v>1.56</v>
      </c>
      <c r="GE29" s="88"/>
      <c r="GF29" s="32">
        <f t="shared" si="73"/>
        <v>0</v>
      </c>
      <c r="GG29" s="160">
        <v>92627.5</v>
      </c>
      <c r="GH29" s="1">
        <f t="shared" ref="GH29:GH36" si="127">GG29*GI29</f>
        <v>144498.9</v>
      </c>
      <c r="GI29" s="57">
        <v>1.56</v>
      </c>
      <c r="GJ29" s="108"/>
      <c r="GK29" s="32">
        <f t="shared" si="75"/>
        <v>0</v>
      </c>
      <c r="GL29" s="160">
        <v>107181.47</v>
      </c>
      <c r="GM29" s="1">
        <f t="shared" ref="GM29:GM36" si="128">GL29*GN29</f>
        <v>167203.0932</v>
      </c>
      <c r="GN29" s="57">
        <v>1.56</v>
      </c>
      <c r="GO29" s="108"/>
      <c r="GP29" s="13">
        <f t="shared" si="77"/>
        <v>0</v>
      </c>
      <c r="GQ29" s="160">
        <v>79641.88</v>
      </c>
      <c r="GR29" s="1">
        <f t="shared" ref="GR29:GR36" si="129">GQ29*GS29</f>
        <v>124241.33280000002</v>
      </c>
      <c r="GS29" s="57">
        <v>1.56</v>
      </c>
      <c r="GT29" s="108"/>
      <c r="GU29" s="32">
        <f t="shared" si="79"/>
        <v>0</v>
      </c>
      <c r="GV29" s="160">
        <v>101274.27</v>
      </c>
      <c r="GW29" s="1">
        <f t="shared" ref="GW29:GW36" si="130">GV29*GX29</f>
        <v>202548.54</v>
      </c>
      <c r="GX29" s="57">
        <v>2</v>
      </c>
      <c r="GY29" s="97"/>
      <c r="GZ29" s="32">
        <f t="shared" si="3"/>
        <v>0</v>
      </c>
      <c r="HA29" s="160">
        <v>58800.45</v>
      </c>
      <c r="HB29" s="1">
        <f t="shared" ref="HB29:HB36" si="131">HA29*HC29</f>
        <v>176401.34999999998</v>
      </c>
      <c r="HC29" s="57">
        <v>3</v>
      </c>
      <c r="HD29" s="97"/>
      <c r="HE29" s="32">
        <f>HD29/HA29</f>
        <v>0</v>
      </c>
      <c r="HG29" s="1">
        <f t="shared" ref="HG29:HG36" si="132">HF29*HH29</f>
        <v>0</v>
      </c>
      <c r="HH29" s="57">
        <v>5</v>
      </c>
      <c r="HI29" s="97"/>
      <c r="HJ29" s="13" t="e">
        <f t="shared" si="83"/>
        <v>#DIV/0!</v>
      </c>
      <c r="HL29" s="1">
        <f t="shared" ref="HL29:HL36" si="133">HK29*HM29</f>
        <v>0</v>
      </c>
      <c r="HM29" s="57">
        <v>5.5</v>
      </c>
      <c r="HN29" s="96"/>
      <c r="HO29" s="14" t="e">
        <f t="shared" si="85"/>
        <v>#DIV/0!</v>
      </c>
      <c r="HQ29" s="1">
        <f t="shared" ref="HQ29:HQ36" si="134">HP29*HR29</f>
        <v>0</v>
      </c>
      <c r="HR29" s="57">
        <v>5</v>
      </c>
      <c r="HS29" s="81"/>
      <c r="HT29" s="14" t="e">
        <f t="shared" si="87"/>
        <v>#DIV/0!</v>
      </c>
      <c r="HU29" s="108">
        <v>18669.79</v>
      </c>
      <c r="HV29" s="1">
        <f t="shared" ref="HV29:HV36" si="135">HU29*HW29</f>
        <v>56009.37</v>
      </c>
      <c r="HW29" s="57">
        <v>3</v>
      </c>
      <c r="HX29" s="96"/>
      <c r="HY29" s="14">
        <f t="shared" si="89"/>
        <v>0</v>
      </c>
      <c r="HZ29" s="108">
        <v>70003.070000000007</v>
      </c>
      <c r="IA29" s="1">
        <f t="shared" ref="IA29:IA36" si="136">HZ29*IB29</f>
        <v>210009.21000000002</v>
      </c>
      <c r="IB29" s="57">
        <v>3</v>
      </c>
      <c r="IC29" s="96"/>
      <c r="ID29" s="14">
        <f t="shared" si="91"/>
        <v>0</v>
      </c>
      <c r="IE29" s="108">
        <v>108302.86</v>
      </c>
      <c r="IF29" s="1">
        <f t="shared" ref="IF29:IF36" si="137">IE29*IG29</f>
        <v>162454.29</v>
      </c>
      <c r="IG29" s="57">
        <v>1.5</v>
      </c>
      <c r="IH29" s="88"/>
      <c r="II29" s="32">
        <f t="shared" si="93"/>
        <v>0</v>
      </c>
      <c r="IJ29" s="108">
        <v>185903.8</v>
      </c>
      <c r="IK29" s="1">
        <f t="shared" ref="IK29:IK36" si="138">IJ29*IL29</f>
        <v>278855.69999999995</v>
      </c>
      <c r="IL29" s="57">
        <v>1.5</v>
      </c>
      <c r="IM29" s="88"/>
      <c r="IN29" s="32">
        <f t="shared" si="95"/>
        <v>0</v>
      </c>
      <c r="IO29" s="108">
        <v>259531.64</v>
      </c>
      <c r="IP29" s="1">
        <f t="shared" ref="IP29:IP36" si="139">IO29*IQ29</f>
        <v>389297.46</v>
      </c>
      <c r="IQ29" s="57">
        <v>1.5</v>
      </c>
      <c r="IR29" s="88"/>
      <c r="IS29" s="32">
        <f t="shared" si="97"/>
        <v>0</v>
      </c>
      <c r="IT29" s="108">
        <v>295198.34000000003</v>
      </c>
      <c r="IU29" s="1">
        <f t="shared" ref="IU29:IU36" si="140">IT29*IV29</f>
        <v>442797.51</v>
      </c>
      <c r="IV29" s="57">
        <v>1.5</v>
      </c>
      <c r="IW29" s="88"/>
      <c r="IX29" s="32">
        <f t="shared" si="99"/>
        <v>0</v>
      </c>
      <c r="IY29" s="108">
        <v>120888.09</v>
      </c>
      <c r="IZ29" s="1">
        <f t="shared" ref="IZ29:IZ36" si="141">IY29*JA29</f>
        <v>181332.13500000001</v>
      </c>
      <c r="JA29" s="57">
        <v>1.5</v>
      </c>
      <c r="JB29" s="88"/>
      <c r="JC29" s="14">
        <f t="shared" si="101"/>
        <v>0</v>
      </c>
      <c r="JD29" s="73">
        <f t="shared" si="102"/>
        <v>1076467.5500000003</v>
      </c>
      <c r="JE29" s="73">
        <f t="shared" si="103"/>
        <v>974947.16</v>
      </c>
      <c r="JF29" s="75">
        <f t="shared" si="104"/>
        <v>-101520.39000000025</v>
      </c>
      <c r="JG29" s="11">
        <f t="shared" si="105"/>
        <v>0.90569117480596584</v>
      </c>
    </row>
    <row r="30" spans="3:267">
      <c r="C30" s="71" t="s">
        <v>228</v>
      </c>
      <c r="D30" s="164">
        <v>130015.74</v>
      </c>
      <c r="E30" s="1">
        <f t="shared" si="4"/>
        <v>78009.444000000003</v>
      </c>
      <c r="F30" s="2">
        <v>0.6</v>
      </c>
      <c r="G30" s="108">
        <v>125089.58</v>
      </c>
      <c r="H30" s="171">
        <f t="shared" si="5"/>
        <v>0.96211104901606526</v>
      </c>
      <c r="I30" s="169">
        <v>138790.81</v>
      </c>
      <c r="J30" s="1">
        <f t="shared" si="6"/>
        <v>90214.026500000007</v>
      </c>
      <c r="K30" s="2">
        <v>0.65</v>
      </c>
      <c r="L30" s="108">
        <v>126367.89</v>
      </c>
      <c r="M30" s="14">
        <f t="shared" si="7"/>
        <v>0.91049176815093158</v>
      </c>
      <c r="N30" s="164">
        <v>121696.05</v>
      </c>
      <c r="O30" s="1">
        <f t="shared" si="8"/>
        <v>121696.05</v>
      </c>
      <c r="P30" s="2">
        <v>1</v>
      </c>
      <c r="Q30" s="108">
        <v>128171.35</v>
      </c>
      <c r="R30" s="13">
        <f t="shared" si="9"/>
        <v>1.0532087935475309</v>
      </c>
      <c r="S30" s="160">
        <v>140211.53</v>
      </c>
      <c r="T30" s="1">
        <f t="shared" si="10"/>
        <v>151428.45240000001</v>
      </c>
      <c r="U30" s="2">
        <v>1.08</v>
      </c>
      <c r="V30" s="108">
        <v>119807.62</v>
      </c>
      <c r="W30" s="13">
        <f t="shared" si="11"/>
        <v>0.85447765957621313</v>
      </c>
      <c r="X30" s="108">
        <v>142490.17000000001</v>
      </c>
      <c r="Y30" s="1">
        <f t="shared" si="12"/>
        <v>123966.44790000001</v>
      </c>
      <c r="Z30" s="2">
        <v>0.87</v>
      </c>
      <c r="AA30" s="108">
        <v>130305.36</v>
      </c>
      <c r="AB30" s="13">
        <f t="shared" si="13"/>
        <v>0.914486662483454</v>
      </c>
      <c r="AC30" s="108">
        <v>202911.98</v>
      </c>
      <c r="AD30" s="1">
        <f t="shared" si="14"/>
        <v>202911.98</v>
      </c>
      <c r="AE30" s="2">
        <v>1</v>
      </c>
      <c r="AF30" s="108">
        <v>153118.06</v>
      </c>
      <c r="AG30" s="13">
        <f t="shared" si="15"/>
        <v>0.75460335067451412</v>
      </c>
      <c r="AH30" s="108">
        <v>131151.67000000001</v>
      </c>
      <c r="AI30" s="1">
        <f t="shared" si="16"/>
        <v>78691.002000000008</v>
      </c>
      <c r="AJ30" s="2">
        <v>0.6</v>
      </c>
      <c r="AK30" s="108">
        <v>115948.22</v>
      </c>
      <c r="AL30" s="13">
        <f t="shared" si="17"/>
        <v>0.88407734342993871</v>
      </c>
      <c r="AM30" s="108">
        <v>146210.67000000001</v>
      </c>
      <c r="AN30" s="1">
        <f t="shared" si="18"/>
        <v>87726.402000000002</v>
      </c>
      <c r="AO30" s="2">
        <v>0.6</v>
      </c>
      <c r="AP30" s="108">
        <v>126070.97</v>
      </c>
      <c r="AQ30" s="13">
        <f t="shared" si="19"/>
        <v>0.86225560692663528</v>
      </c>
      <c r="AR30" s="160">
        <v>162015.70000000001</v>
      </c>
      <c r="AS30" s="1">
        <f t="shared" si="20"/>
        <v>121511.77500000001</v>
      </c>
      <c r="AT30" s="2">
        <v>0.75</v>
      </c>
      <c r="AU30" s="108">
        <v>125534.47</v>
      </c>
      <c r="AV30" s="13">
        <f t="shared" si="21"/>
        <v>0.77482904434570221</v>
      </c>
      <c r="AW30" s="160">
        <v>185412.78</v>
      </c>
      <c r="AX30" s="1">
        <f t="shared" si="22"/>
        <v>139059.58499999999</v>
      </c>
      <c r="AY30" s="2">
        <v>0.75</v>
      </c>
      <c r="AZ30" s="108">
        <v>153065.63</v>
      </c>
      <c r="BA30" s="60">
        <f t="shared" si="23"/>
        <v>0.82553980367480606</v>
      </c>
      <c r="BB30" s="160">
        <v>104729.21</v>
      </c>
      <c r="BC30" s="1">
        <f t="shared" si="24"/>
        <v>73310.447</v>
      </c>
      <c r="BD30" s="2">
        <v>0.7</v>
      </c>
      <c r="BE30" s="108">
        <v>140766.9</v>
      </c>
      <c r="BF30" s="17">
        <f t="shared" si="25"/>
        <v>1.3441035218350257</v>
      </c>
      <c r="BG30" s="160">
        <v>22606.93</v>
      </c>
      <c r="BH30" s="1">
        <f t="shared" si="26"/>
        <v>16955.197500000002</v>
      </c>
      <c r="BI30" s="2">
        <v>0.75</v>
      </c>
      <c r="BJ30" s="115"/>
      <c r="BK30" s="60">
        <f t="shared" si="27"/>
        <v>0</v>
      </c>
      <c r="BL30" s="160"/>
      <c r="BM30" s="1">
        <f t="shared" si="28"/>
        <v>0</v>
      </c>
      <c r="BN30" s="2">
        <v>0.75</v>
      </c>
      <c r="BO30" s="115"/>
      <c r="BP30" s="60" t="e">
        <f t="shared" si="29"/>
        <v>#DIV/0!</v>
      </c>
      <c r="BQ30" s="160"/>
      <c r="BR30" s="1">
        <f t="shared" si="30"/>
        <v>0</v>
      </c>
      <c r="BS30" s="57">
        <v>3.5</v>
      </c>
      <c r="BT30" s="115"/>
      <c r="BU30" s="16" t="e">
        <f t="shared" si="31"/>
        <v>#DIV/0!</v>
      </c>
      <c r="BV30" s="160"/>
      <c r="BW30" s="1">
        <f t="shared" si="32"/>
        <v>0</v>
      </c>
      <c r="BX30" s="57">
        <v>3.5</v>
      </c>
      <c r="BZ30" s="14" t="e">
        <f t="shared" si="33"/>
        <v>#DIV/0!</v>
      </c>
      <c r="CA30" s="160"/>
      <c r="CB30" s="1">
        <f t="shared" si="34"/>
        <v>0</v>
      </c>
      <c r="CC30" s="57">
        <v>5</v>
      </c>
      <c r="CD30" s="115"/>
      <c r="CE30" s="16" t="e">
        <f t="shared" si="35"/>
        <v>#DIV/0!</v>
      </c>
      <c r="CF30" s="160"/>
      <c r="CG30" s="1">
        <f t="shared" si="36"/>
        <v>0</v>
      </c>
      <c r="CH30" s="57">
        <v>3</v>
      </c>
      <c r="CI30" s="115"/>
      <c r="CJ30" s="18" t="e">
        <f t="shared" si="37"/>
        <v>#DIV/0!</v>
      </c>
      <c r="CK30" s="160"/>
      <c r="CL30" s="1">
        <f t="shared" si="38"/>
        <v>0</v>
      </c>
      <c r="CM30" s="57">
        <v>6.5</v>
      </c>
      <c r="CN30" s="115"/>
      <c r="CO30" s="16" t="e">
        <f t="shared" si="39"/>
        <v>#DIV/0!</v>
      </c>
      <c r="CP30" s="160"/>
      <c r="CQ30" s="1">
        <f t="shared" si="108"/>
        <v>0</v>
      </c>
      <c r="CR30" s="57">
        <v>6.5</v>
      </c>
      <c r="CS30" s="95"/>
      <c r="CT30" s="16" t="e">
        <f t="shared" si="41"/>
        <v>#DIV/0!</v>
      </c>
      <c r="CU30" s="160"/>
      <c r="CV30" s="1">
        <f t="shared" si="109"/>
        <v>0</v>
      </c>
      <c r="CW30" s="57">
        <v>6.5</v>
      </c>
      <c r="CX30" s="132"/>
      <c r="CY30" s="130" t="e">
        <f t="shared" si="43"/>
        <v>#DIV/0!</v>
      </c>
      <c r="CZ30" s="160"/>
      <c r="DA30" s="1">
        <f t="shared" si="110"/>
        <v>0</v>
      </c>
      <c r="DB30" s="57">
        <v>6.5</v>
      </c>
      <c r="DC30" s="132"/>
      <c r="DD30" s="18" t="e">
        <f t="shared" si="45"/>
        <v>#DIV/0!</v>
      </c>
      <c r="DE30" s="357">
        <v>34.99</v>
      </c>
      <c r="DF30" s="1">
        <f t="shared" si="111"/>
        <v>157.45500000000001</v>
      </c>
      <c r="DG30" s="57">
        <v>4.5</v>
      </c>
      <c r="DH30" s="132"/>
      <c r="DI30" s="16">
        <f t="shared" si="47"/>
        <v>0</v>
      </c>
      <c r="DJ30" s="357"/>
      <c r="DK30" s="1">
        <f t="shared" si="112"/>
        <v>0</v>
      </c>
      <c r="DL30" s="57">
        <v>3</v>
      </c>
      <c r="DM30" s="233"/>
      <c r="DN30" s="16" t="e">
        <f t="shared" si="106"/>
        <v>#DIV/0!</v>
      </c>
      <c r="DO30" s="357"/>
      <c r="DP30" s="1">
        <f t="shared" si="113"/>
        <v>0</v>
      </c>
      <c r="DQ30" s="57">
        <v>2.5</v>
      </c>
      <c r="DR30" s="233"/>
      <c r="DS30" s="16" t="e">
        <f t="shared" si="50"/>
        <v>#DIV/0!</v>
      </c>
      <c r="DT30" s="357"/>
      <c r="DU30" s="1">
        <f t="shared" si="114"/>
        <v>0</v>
      </c>
      <c r="DV30" s="57">
        <v>2.5</v>
      </c>
      <c r="DW30" s="233"/>
      <c r="DX30" s="16" t="e">
        <f t="shared" si="0"/>
        <v>#DIV/0!</v>
      </c>
      <c r="DY30" s="357"/>
      <c r="DZ30" s="1">
        <f t="shared" si="115"/>
        <v>0</v>
      </c>
      <c r="EA30" s="57">
        <v>2.5</v>
      </c>
      <c r="EB30" s="233"/>
      <c r="EC30" s="18" t="e">
        <f t="shared" si="53"/>
        <v>#DIV/0!</v>
      </c>
      <c r="ED30" s="357"/>
      <c r="EE30" s="1">
        <f t="shared" si="116"/>
        <v>0</v>
      </c>
      <c r="EF30" s="57">
        <v>2</v>
      </c>
      <c r="EG30" s="233"/>
      <c r="EH30" s="16" t="e">
        <f t="shared" si="55"/>
        <v>#DIV/0!</v>
      </c>
      <c r="EI30" s="357"/>
      <c r="EJ30" s="1">
        <f t="shared" si="117"/>
        <v>0</v>
      </c>
      <c r="EK30" s="57">
        <v>1.8</v>
      </c>
      <c r="EL30" s="233"/>
      <c r="EM30" s="16" t="e">
        <f t="shared" si="57"/>
        <v>#DIV/0!</v>
      </c>
      <c r="EN30" s="357"/>
      <c r="EO30" s="1">
        <f t="shared" si="118"/>
        <v>0</v>
      </c>
      <c r="EP30" s="57">
        <v>1.8</v>
      </c>
      <c r="EQ30" s="233"/>
      <c r="ER30" s="16" t="e">
        <f t="shared" si="59"/>
        <v>#DIV/0!</v>
      </c>
      <c r="ES30" s="357"/>
      <c r="ET30" s="1">
        <f t="shared" si="119"/>
        <v>0</v>
      </c>
      <c r="EU30" s="57">
        <v>1.8</v>
      </c>
      <c r="EV30" s="233"/>
      <c r="EW30" s="18" t="e">
        <f t="shared" si="61"/>
        <v>#DIV/0!</v>
      </c>
      <c r="EX30" s="357"/>
      <c r="EY30" s="1">
        <f t="shared" si="120"/>
        <v>0</v>
      </c>
      <c r="EZ30" s="57">
        <v>1.8</v>
      </c>
      <c r="FA30" s="233"/>
      <c r="FB30" s="32" t="e">
        <f t="shared" si="1"/>
        <v>#DIV/0!</v>
      </c>
      <c r="FC30" s="160">
        <v>46586.06</v>
      </c>
      <c r="FD30" s="1">
        <f t="shared" si="121"/>
        <v>83854.907999999996</v>
      </c>
      <c r="FE30" s="57">
        <v>1.8</v>
      </c>
      <c r="FF30" s="232"/>
      <c r="FG30" s="14">
        <f t="shared" si="64"/>
        <v>0</v>
      </c>
      <c r="FH30" s="160">
        <v>66064.899999999994</v>
      </c>
      <c r="FI30" s="1">
        <f t="shared" si="122"/>
        <v>118916.81999999999</v>
      </c>
      <c r="FJ30" s="57">
        <v>1.8</v>
      </c>
      <c r="FK30" s="232"/>
      <c r="FL30" s="234">
        <f t="shared" si="66"/>
        <v>0</v>
      </c>
      <c r="FM30" s="160">
        <v>70505.95</v>
      </c>
      <c r="FN30" s="1">
        <f t="shared" si="123"/>
        <v>126910.70999999999</v>
      </c>
      <c r="FO30" s="57">
        <v>1.8</v>
      </c>
      <c r="FP30" s="232"/>
      <c r="FQ30" s="13">
        <f t="shared" si="68"/>
        <v>0</v>
      </c>
      <c r="FR30" s="160">
        <v>78635.42</v>
      </c>
      <c r="FS30" s="1">
        <f t="shared" si="124"/>
        <v>122671.2552</v>
      </c>
      <c r="FT30" s="57">
        <v>1.56</v>
      </c>
      <c r="FU30" s="88"/>
      <c r="FV30" s="31">
        <f t="shared" si="70"/>
        <v>0</v>
      </c>
      <c r="FW30" s="160">
        <v>71118.53</v>
      </c>
      <c r="FX30" s="1">
        <f t="shared" si="125"/>
        <v>110944.9068</v>
      </c>
      <c r="FY30" s="57">
        <v>1.56</v>
      </c>
      <c r="FZ30" s="88"/>
      <c r="GA30" s="14">
        <f t="shared" si="2"/>
        <v>0</v>
      </c>
      <c r="GB30" s="160">
        <v>88054.41</v>
      </c>
      <c r="GC30" s="1">
        <f t="shared" si="126"/>
        <v>137364.87960000001</v>
      </c>
      <c r="GD30" s="57">
        <v>1.56</v>
      </c>
      <c r="GE30" s="88"/>
      <c r="GF30" s="32">
        <f t="shared" si="73"/>
        <v>0</v>
      </c>
      <c r="GG30" s="160">
        <v>87946.93</v>
      </c>
      <c r="GH30" s="1">
        <f t="shared" si="127"/>
        <v>137197.2108</v>
      </c>
      <c r="GI30" s="57">
        <v>1.56</v>
      </c>
      <c r="GJ30" s="108"/>
      <c r="GK30" s="32">
        <f t="shared" si="75"/>
        <v>0</v>
      </c>
      <c r="GL30" s="160">
        <v>130963.76</v>
      </c>
      <c r="GM30" s="1">
        <f t="shared" si="128"/>
        <v>204303.4656</v>
      </c>
      <c r="GN30" s="57">
        <v>1.56</v>
      </c>
      <c r="GO30" s="108"/>
      <c r="GP30" s="13">
        <f t="shared" si="77"/>
        <v>0</v>
      </c>
      <c r="GQ30" s="160">
        <v>131965.04999999999</v>
      </c>
      <c r="GR30" s="1">
        <f t="shared" si="129"/>
        <v>205865.478</v>
      </c>
      <c r="GS30" s="57">
        <v>1.56</v>
      </c>
      <c r="GT30" s="108"/>
      <c r="GU30" s="32">
        <f t="shared" si="79"/>
        <v>0</v>
      </c>
      <c r="GV30" s="160">
        <v>137161.91</v>
      </c>
      <c r="GW30" s="1">
        <f t="shared" si="130"/>
        <v>274323.82</v>
      </c>
      <c r="GX30" s="57">
        <v>2</v>
      </c>
      <c r="GY30" s="97"/>
      <c r="GZ30" s="32">
        <f t="shared" si="3"/>
        <v>0</v>
      </c>
      <c r="HA30" s="160">
        <v>54086.43</v>
      </c>
      <c r="HB30" s="1">
        <f t="shared" si="131"/>
        <v>162259.29</v>
      </c>
      <c r="HC30" s="57">
        <v>3</v>
      </c>
      <c r="HD30" s="97"/>
      <c r="HE30" s="32">
        <f t="shared" si="107"/>
        <v>0</v>
      </c>
      <c r="HG30" s="1">
        <f t="shared" si="132"/>
        <v>0</v>
      </c>
      <c r="HH30" s="57">
        <v>5</v>
      </c>
      <c r="HI30" s="97"/>
      <c r="HJ30" s="13" t="e">
        <f t="shared" si="83"/>
        <v>#DIV/0!</v>
      </c>
      <c r="HL30" s="1">
        <f t="shared" si="133"/>
        <v>0</v>
      </c>
      <c r="HM30" s="57">
        <v>5.5</v>
      </c>
      <c r="HN30" s="96"/>
      <c r="HO30" s="14" t="e">
        <f t="shared" si="85"/>
        <v>#DIV/0!</v>
      </c>
      <c r="HQ30" s="1">
        <f t="shared" si="134"/>
        <v>0</v>
      </c>
      <c r="HR30" s="57">
        <v>5</v>
      </c>
      <c r="HS30" s="81"/>
      <c r="HT30" s="14" t="e">
        <f t="shared" si="87"/>
        <v>#DIV/0!</v>
      </c>
      <c r="HV30" s="1">
        <f t="shared" si="135"/>
        <v>0</v>
      </c>
      <c r="HW30" s="57">
        <v>3</v>
      </c>
      <c r="HX30" s="96"/>
      <c r="HY30" s="14" t="e">
        <f t="shared" si="89"/>
        <v>#DIV/0!</v>
      </c>
      <c r="HZ30" s="108">
        <v>69237.05</v>
      </c>
      <c r="IA30" s="1">
        <f t="shared" si="136"/>
        <v>207711.15000000002</v>
      </c>
      <c r="IB30" s="57">
        <v>3</v>
      </c>
      <c r="IC30" s="96"/>
      <c r="ID30" s="14">
        <f t="shared" si="91"/>
        <v>0</v>
      </c>
      <c r="IE30" s="108">
        <v>161561.03</v>
      </c>
      <c r="IF30" s="1">
        <f t="shared" si="137"/>
        <v>242341.54499999998</v>
      </c>
      <c r="IG30" s="57">
        <v>1.5</v>
      </c>
      <c r="IH30" s="88"/>
      <c r="II30" s="32">
        <f t="shared" si="93"/>
        <v>0</v>
      </c>
      <c r="IJ30" s="108">
        <v>260959.89</v>
      </c>
      <c r="IK30" s="1">
        <f t="shared" si="138"/>
        <v>391439.83500000002</v>
      </c>
      <c r="IL30" s="57">
        <v>1.5</v>
      </c>
      <c r="IM30" s="88"/>
      <c r="IN30" s="32">
        <f t="shared" si="95"/>
        <v>0</v>
      </c>
      <c r="IO30" s="108">
        <v>343904.85</v>
      </c>
      <c r="IP30" s="1">
        <f t="shared" si="139"/>
        <v>515857.27499999997</v>
      </c>
      <c r="IQ30" s="57">
        <v>1.5</v>
      </c>
      <c r="IR30" s="88"/>
      <c r="IS30" s="32">
        <f t="shared" si="97"/>
        <v>0</v>
      </c>
      <c r="IT30" s="108">
        <v>397445.18</v>
      </c>
      <c r="IU30" s="1">
        <f t="shared" si="140"/>
        <v>596167.77</v>
      </c>
      <c r="IV30" s="57">
        <v>1.5</v>
      </c>
      <c r="IW30" s="88"/>
      <c r="IX30" s="32">
        <f t="shared" si="99"/>
        <v>0</v>
      </c>
      <c r="IY30" s="108">
        <v>165011.9</v>
      </c>
      <c r="IZ30" s="1">
        <f t="shared" si="141"/>
        <v>247517.84999999998</v>
      </c>
      <c r="JA30" s="57">
        <v>1.5</v>
      </c>
      <c r="JB30" s="88"/>
      <c r="JC30" s="14">
        <f t="shared" si="101"/>
        <v>0</v>
      </c>
      <c r="JD30" s="73">
        <f t="shared" si="102"/>
        <v>1605636.31</v>
      </c>
      <c r="JE30" s="73">
        <f t="shared" si="103"/>
        <v>1444246.0499999998</v>
      </c>
      <c r="JF30" s="75">
        <f t="shared" si="104"/>
        <v>-161390.26000000024</v>
      </c>
      <c r="JG30" s="11">
        <f t="shared" si="105"/>
        <v>0.89948517046179643</v>
      </c>
    </row>
    <row r="31" spans="3:267">
      <c r="C31" s="72" t="s">
        <v>229</v>
      </c>
      <c r="D31" s="164">
        <v>217664.67</v>
      </c>
      <c r="E31" s="1">
        <f t="shared" si="4"/>
        <v>130598.802</v>
      </c>
      <c r="F31" s="2">
        <v>0.6</v>
      </c>
      <c r="G31" s="108">
        <v>168610.96</v>
      </c>
      <c r="H31" s="171">
        <f t="shared" si="5"/>
        <v>0.77463632476506172</v>
      </c>
      <c r="I31" s="169">
        <v>203879.1</v>
      </c>
      <c r="J31" s="1">
        <f t="shared" si="6"/>
        <v>163103.28000000003</v>
      </c>
      <c r="K31" s="2">
        <v>0.8</v>
      </c>
      <c r="L31" s="108">
        <v>152377.65</v>
      </c>
      <c r="M31" s="14">
        <f t="shared" si="7"/>
        <v>0.74739220449766552</v>
      </c>
      <c r="N31" s="164">
        <v>198348.26</v>
      </c>
      <c r="O31" s="1">
        <f t="shared" si="8"/>
        <v>158678.60800000001</v>
      </c>
      <c r="P31" s="2">
        <v>0.8</v>
      </c>
      <c r="Q31" s="108">
        <v>152088.89000000001</v>
      </c>
      <c r="R31" s="13">
        <f t="shared" si="9"/>
        <v>0.7667770314697997</v>
      </c>
      <c r="S31" s="160">
        <v>202790.18</v>
      </c>
      <c r="T31" s="1">
        <f t="shared" si="10"/>
        <v>172371.65299999999</v>
      </c>
      <c r="U31" s="2">
        <v>0.85</v>
      </c>
      <c r="V31" s="108">
        <v>140483.67000000001</v>
      </c>
      <c r="W31" s="13">
        <f t="shared" si="11"/>
        <v>0.69275381086007226</v>
      </c>
      <c r="X31" s="108">
        <v>196922.03</v>
      </c>
      <c r="Y31" s="1">
        <f t="shared" si="12"/>
        <v>147691.52249999999</v>
      </c>
      <c r="Z31" s="2">
        <v>0.75</v>
      </c>
      <c r="AA31" s="108">
        <v>155427.07</v>
      </c>
      <c r="AB31" s="13">
        <f t="shared" si="13"/>
        <v>0.78928228598902828</v>
      </c>
      <c r="AC31" s="108">
        <v>262765.67</v>
      </c>
      <c r="AD31" s="1">
        <f t="shared" si="14"/>
        <v>236489.103</v>
      </c>
      <c r="AE31" s="2">
        <v>0.9</v>
      </c>
      <c r="AF31" s="108">
        <v>209500.16</v>
      </c>
      <c r="AG31" s="13">
        <f t="shared" si="15"/>
        <v>0.79728893047558314</v>
      </c>
      <c r="AH31" s="108">
        <v>186064.43</v>
      </c>
      <c r="AI31" s="1">
        <f t="shared" si="16"/>
        <v>111638.658</v>
      </c>
      <c r="AJ31" s="2">
        <v>0.6</v>
      </c>
      <c r="AK31" s="108">
        <v>119605.94</v>
      </c>
      <c r="AL31" s="13">
        <f t="shared" si="17"/>
        <v>0.64282001670066657</v>
      </c>
      <c r="AM31" s="108">
        <v>202429.3</v>
      </c>
      <c r="AN31" s="1">
        <f t="shared" si="18"/>
        <v>121457.57999999999</v>
      </c>
      <c r="AO31" s="2">
        <v>0.6</v>
      </c>
      <c r="AP31" s="108">
        <v>146395.82999999999</v>
      </c>
      <c r="AQ31" s="13">
        <f t="shared" si="19"/>
        <v>0.72319486358941121</v>
      </c>
      <c r="AR31" s="160">
        <v>192149.21</v>
      </c>
      <c r="AS31" s="1">
        <f t="shared" si="20"/>
        <v>144111.9075</v>
      </c>
      <c r="AT31" s="2">
        <v>0.75</v>
      </c>
      <c r="AU31" s="108">
        <v>150698.29999999999</v>
      </c>
      <c r="AV31" s="13">
        <f t="shared" si="21"/>
        <v>0.78427748935319586</v>
      </c>
      <c r="AW31" s="160">
        <v>231351.42</v>
      </c>
      <c r="AX31" s="1">
        <f t="shared" si="22"/>
        <v>173513.565</v>
      </c>
      <c r="AY31" s="2">
        <v>0.75</v>
      </c>
      <c r="AZ31" s="108">
        <v>149651.76999999999</v>
      </c>
      <c r="BA31" s="60">
        <f t="shared" si="23"/>
        <v>0.64685909427311916</v>
      </c>
      <c r="BB31" s="160">
        <v>139977.38</v>
      </c>
      <c r="BC31" s="1">
        <f t="shared" si="24"/>
        <v>97984.165999999997</v>
      </c>
      <c r="BD31" s="2">
        <v>0.7</v>
      </c>
      <c r="BE31" s="108">
        <v>168415.05</v>
      </c>
      <c r="BF31" s="17">
        <f t="shared" si="25"/>
        <v>1.2031590389818696</v>
      </c>
      <c r="BG31" s="160">
        <v>59656.02</v>
      </c>
      <c r="BH31" s="1">
        <f t="shared" si="26"/>
        <v>44742.014999999999</v>
      </c>
      <c r="BI31" s="2">
        <v>0.75</v>
      </c>
      <c r="BJ31" s="115"/>
      <c r="BK31" s="60">
        <f t="shared" si="27"/>
        <v>0</v>
      </c>
      <c r="BL31" s="160">
        <v>44459.28</v>
      </c>
      <c r="BM31" s="1">
        <f t="shared" si="28"/>
        <v>33344.46</v>
      </c>
      <c r="BN31" s="2">
        <v>0.75</v>
      </c>
      <c r="BO31" s="115"/>
      <c r="BP31" s="60">
        <f t="shared" si="29"/>
        <v>0</v>
      </c>
      <c r="BQ31" s="160"/>
      <c r="BR31" s="1">
        <f t="shared" si="30"/>
        <v>0</v>
      </c>
      <c r="BS31" s="57">
        <v>3.5</v>
      </c>
      <c r="BT31" s="115"/>
      <c r="BU31" s="16" t="e">
        <f t="shared" si="31"/>
        <v>#DIV/0!</v>
      </c>
      <c r="BV31" s="160"/>
      <c r="BW31" s="1">
        <f t="shared" si="32"/>
        <v>0</v>
      </c>
      <c r="BX31" s="57">
        <v>3.5</v>
      </c>
      <c r="BZ31" s="14" t="e">
        <f t="shared" si="33"/>
        <v>#DIV/0!</v>
      </c>
      <c r="CA31" s="160"/>
      <c r="CB31" s="1">
        <f t="shared" si="34"/>
        <v>0</v>
      </c>
      <c r="CC31" s="57">
        <v>5</v>
      </c>
      <c r="CD31" s="115"/>
      <c r="CE31" s="16" t="e">
        <f t="shared" si="35"/>
        <v>#DIV/0!</v>
      </c>
      <c r="CF31" s="160"/>
      <c r="CG31" s="1">
        <f t="shared" si="36"/>
        <v>0</v>
      </c>
      <c r="CH31" s="57">
        <v>3</v>
      </c>
      <c r="CI31" s="115"/>
      <c r="CJ31" s="18" t="e">
        <f t="shared" si="37"/>
        <v>#DIV/0!</v>
      </c>
      <c r="CK31" s="160"/>
      <c r="CL31" s="1">
        <f t="shared" si="38"/>
        <v>0</v>
      </c>
      <c r="CM31" s="57">
        <v>6.5</v>
      </c>
      <c r="CN31" s="115"/>
      <c r="CO31" s="16" t="e">
        <f t="shared" si="39"/>
        <v>#DIV/0!</v>
      </c>
      <c r="CP31" s="160"/>
      <c r="CQ31" s="1">
        <f t="shared" si="108"/>
        <v>0</v>
      </c>
      <c r="CR31" s="57">
        <v>6.5</v>
      </c>
      <c r="CS31" s="95"/>
      <c r="CT31" s="16" t="e">
        <f t="shared" si="41"/>
        <v>#DIV/0!</v>
      </c>
      <c r="CU31" s="160"/>
      <c r="CV31" s="1">
        <f t="shared" si="109"/>
        <v>0</v>
      </c>
      <c r="CW31" s="57">
        <v>6.5</v>
      </c>
      <c r="CX31" s="132"/>
      <c r="CY31" s="130" t="e">
        <f t="shared" si="43"/>
        <v>#DIV/0!</v>
      </c>
      <c r="CZ31" s="160"/>
      <c r="DA31" s="1">
        <f t="shared" si="110"/>
        <v>0</v>
      </c>
      <c r="DB31" s="57">
        <v>6.5</v>
      </c>
      <c r="DC31" s="132"/>
      <c r="DD31" s="18" t="e">
        <f t="shared" si="45"/>
        <v>#DIV/0!</v>
      </c>
      <c r="DE31" s="357"/>
      <c r="DF31" s="1">
        <f t="shared" si="111"/>
        <v>0</v>
      </c>
      <c r="DG31" s="57">
        <v>4.5</v>
      </c>
      <c r="DH31" s="132"/>
      <c r="DI31" s="16" t="e">
        <f t="shared" si="47"/>
        <v>#DIV/0!</v>
      </c>
      <c r="DJ31" s="357"/>
      <c r="DK31" s="1">
        <f t="shared" si="112"/>
        <v>0</v>
      </c>
      <c r="DL31" s="57">
        <v>3</v>
      </c>
      <c r="DM31" s="233"/>
      <c r="DN31" s="16" t="e">
        <f t="shared" si="106"/>
        <v>#DIV/0!</v>
      </c>
      <c r="DO31" s="160">
        <v>133012.42000000001</v>
      </c>
      <c r="DP31" s="1">
        <f t="shared" si="113"/>
        <v>332531.05000000005</v>
      </c>
      <c r="DQ31" s="57">
        <v>2.5</v>
      </c>
      <c r="DR31" s="88"/>
      <c r="DS31" s="16">
        <f t="shared" si="50"/>
        <v>0</v>
      </c>
      <c r="DT31" s="160">
        <v>134183.24</v>
      </c>
      <c r="DU31" s="1">
        <f t="shared" si="114"/>
        <v>335458.09999999998</v>
      </c>
      <c r="DV31" s="57">
        <v>2.5</v>
      </c>
      <c r="DW31" s="88"/>
      <c r="DX31" s="16">
        <f t="shared" si="0"/>
        <v>0</v>
      </c>
      <c r="DY31" s="160">
        <v>201424.41</v>
      </c>
      <c r="DZ31" s="1">
        <f t="shared" si="115"/>
        <v>503561.02500000002</v>
      </c>
      <c r="EA31" s="57">
        <v>2.5</v>
      </c>
      <c r="EB31" s="232"/>
      <c r="EC31" s="18">
        <f t="shared" si="53"/>
        <v>0</v>
      </c>
      <c r="ED31" s="160">
        <v>156878.74</v>
      </c>
      <c r="EE31" s="1">
        <f t="shared" si="116"/>
        <v>313757.48</v>
      </c>
      <c r="EF31" s="57">
        <v>2</v>
      </c>
      <c r="EG31" s="232"/>
      <c r="EH31" s="16">
        <f t="shared" si="55"/>
        <v>0</v>
      </c>
      <c r="EI31" s="160">
        <v>170085.91</v>
      </c>
      <c r="EJ31" s="1">
        <f t="shared" si="117"/>
        <v>306154.63800000004</v>
      </c>
      <c r="EK31" s="57">
        <v>1.8</v>
      </c>
      <c r="EL31" s="232"/>
      <c r="EM31" s="16">
        <f t="shared" si="57"/>
        <v>0</v>
      </c>
      <c r="EN31" s="160">
        <v>178417.75</v>
      </c>
      <c r="EO31" s="1">
        <f t="shared" si="118"/>
        <v>321151.95</v>
      </c>
      <c r="EP31" s="57">
        <v>1.8</v>
      </c>
      <c r="EQ31" s="232"/>
      <c r="ER31" s="16">
        <f t="shared" si="59"/>
        <v>0</v>
      </c>
      <c r="ES31" s="160">
        <v>166778.63</v>
      </c>
      <c r="ET31" s="1">
        <f t="shared" si="119"/>
        <v>300201.53400000004</v>
      </c>
      <c r="EU31" s="57">
        <v>1.8</v>
      </c>
      <c r="EV31" s="232"/>
      <c r="EW31" s="18">
        <f t="shared" si="61"/>
        <v>0</v>
      </c>
      <c r="EX31" s="160">
        <v>160059.76999999999</v>
      </c>
      <c r="EY31" s="1">
        <f t="shared" si="120"/>
        <v>288107.58600000001</v>
      </c>
      <c r="EZ31" s="57">
        <v>1.8</v>
      </c>
      <c r="FA31" s="232"/>
      <c r="FB31" s="32">
        <f t="shared" si="1"/>
        <v>0</v>
      </c>
      <c r="FC31" s="160">
        <v>172454.97</v>
      </c>
      <c r="FD31" s="1">
        <f t="shared" si="121"/>
        <v>310418.946</v>
      </c>
      <c r="FE31" s="57">
        <v>1.8</v>
      </c>
      <c r="FF31" s="232"/>
      <c r="FG31" s="14">
        <f t="shared" si="64"/>
        <v>0</v>
      </c>
      <c r="FH31" s="160">
        <v>144730.15</v>
      </c>
      <c r="FI31" s="1">
        <f t="shared" si="122"/>
        <v>260514.27</v>
      </c>
      <c r="FJ31" s="57">
        <v>1.8</v>
      </c>
      <c r="FK31" s="232"/>
      <c r="FL31" s="234">
        <f t="shared" si="66"/>
        <v>0</v>
      </c>
      <c r="FM31" s="160">
        <v>153134.39000000001</v>
      </c>
      <c r="FN31" s="1">
        <f t="shared" si="123"/>
        <v>275641.90200000006</v>
      </c>
      <c r="FO31" s="57">
        <v>1.8</v>
      </c>
      <c r="FP31" s="232"/>
      <c r="FQ31" s="13">
        <f t="shared" si="68"/>
        <v>0</v>
      </c>
      <c r="FR31" s="160">
        <v>186425.34</v>
      </c>
      <c r="FS31" s="1">
        <f t="shared" si="124"/>
        <v>290823.53039999999</v>
      </c>
      <c r="FT31" s="57">
        <v>1.56</v>
      </c>
      <c r="FU31" s="88"/>
      <c r="FV31" s="31">
        <f t="shared" si="70"/>
        <v>0</v>
      </c>
      <c r="FW31" s="160">
        <v>186859.01</v>
      </c>
      <c r="FX31" s="1">
        <f t="shared" si="125"/>
        <v>291500.05560000002</v>
      </c>
      <c r="FY31" s="57">
        <v>1.56</v>
      </c>
      <c r="FZ31" s="88"/>
      <c r="GA31" s="14">
        <f t="shared" si="2"/>
        <v>0</v>
      </c>
      <c r="GB31" s="160">
        <v>187360.07</v>
      </c>
      <c r="GC31" s="1">
        <f t="shared" si="126"/>
        <v>292281.70920000004</v>
      </c>
      <c r="GD31" s="57">
        <v>1.56</v>
      </c>
      <c r="GE31" s="88"/>
      <c r="GF31" s="32">
        <f t="shared" si="73"/>
        <v>0</v>
      </c>
      <c r="GG31" s="160">
        <v>179281.84</v>
      </c>
      <c r="GH31" s="1">
        <f t="shared" si="127"/>
        <v>279679.6704</v>
      </c>
      <c r="GI31" s="57">
        <v>1.56</v>
      </c>
      <c r="GJ31" s="108"/>
      <c r="GK31" s="32">
        <f t="shared" si="75"/>
        <v>0</v>
      </c>
      <c r="GL31" s="160">
        <v>163781.07999999999</v>
      </c>
      <c r="GM31" s="1">
        <f t="shared" si="128"/>
        <v>255498.48479999998</v>
      </c>
      <c r="GN31" s="57">
        <v>1.56</v>
      </c>
      <c r="GO31" s="108"/>
      <c r="GP31" s="13">
        <f t="shared" si="77"/>
        <v>0</v>
      </c>
      <c r="GQ31" s="160">
        <v>162514.74</v>
      </c>
      <c r="GR31" s="1">
        <f t="shared" si="129"/>
        <v>253522.9944</v>
      </c>
      <c r="GS31" s="57">
        <v>1.56</v>
      </c>
      <c r="GT31" s="108"/>
      <c r="GU31" s="32">
        <f t="shared" si="79"/>
        <v>0</v>
      </c>
      <c r="GV31" s="160">
        <v>179515.88</v>
      </c>
      <c r="GW31" s="1">
        <f t="shared" si="130"/>
        <v>359031.76</v>
      </c>
      <c r="GX31" s="57">
        <v>2</v>
      </c>
      <c r="GY31" s="97"/>
      <c r="GZ31" s="32">
        <f t="shared" si="3"/>
        <v>0</v>
      </c>
      <c r="HA31" s="160">
        <v>79772.44</v>
      </c>
      <c r="HB31" s="1">
        <f t="shared" si="131"/>
        <v>239317.32</v>
      </c>
      <c r="HC31" s="57">
        <v>3</v>
      </c>
      <c r="HD31" s="97"/>
      <c r="HE31" s="32">
        <f t="shared" si="107"/>
        <v>0</v>
      </c>
      <c r="HG31" s="1">
        <f t="shared" si="132"/>
        <v>0</v>
      </c>
      <c r="HH31" s="57">
        <v>5</v>
      </c>
      <c r="HI31" s="97"/>
      <c r="HJ31" s="13" t="e">
        <f t="shared" si="83"/>
        <v>#DIV/0!</v>
      </c>
      <c r="HL31" s="1">
        <f t="shared" si="133"/>
        <v>0</v>
      </c>
      <c r="HM31" s="57">
        <v>5.5</v>
      </c>
      <c r="HN31" s="96"/>
      <c r="HO31" s="14" t="e">
        <f t="shared" si="85"/>
        <v>#DIV/0!</v>
      </c>
      <c r="HQ31" s="1">
        <f t="shared" si="134"/>
        <v>0</v>
      </c>
      <c r="HR31" s="57">
        <v>5</v>
      </c>
      <c r="HS31" s="81"/>
      <c r="HT31" s="14" t="e">
        <f t="shared" si="87"/>
        <v>#DIV/0!</v>
      </c>
      <c r="HV31" s="1">
        <f t="shared" si="135"/>
        <v>0</v>
      </c>
      <c r="HW31" s="57">
        <v>3</v>
      </c>
      <c r="HX31" s="96"/>
      <c r="HY31" s="14" t="e">
        <f t="shared" si="89"/>
        <v>#DIV/0!</v>
      </c>
      <c r="HZ31" s="108">
        <v>133884.37</v>
      </c>
      <c r="IA31" s="1">
        <f t="shared" si="136"/>
        <v>401653.11</v>
      </c>
      <c r="IB31" s="57">
        <v>3</v>
      </c>
      <c r="IC31" s="96"/>
      <c r="ID31" s="14">
        <f t="shared" si="91"/>
        <v>0</v>
      </c>
      <c r="IE31" s="108">
        <v>203875.27</v>
      </c>
      <c r="IF31" s="1">
        <f t="shared" si="137"/>
        <v>305812.90499999997</v>
      </c>
      <c r="IG31" s="57">
        <v>1.5</v>
      </c>
      <c r="IH31" s="88"/>
      <c r="II31" s="32">
        <f t="shared" si="93"/>
        <v>0</v>
      </c>
      <c r="IJ31" s="108">
        <v>362835.66</v>
      </c>
      <c r="IK31" s="1">
        <f t="shared" si="138"/>
        <v>544253.49</v>
      </c>
      <c r="IL31" s="57">
        <v>1.5</v>
      </c>
      <c r="IM31" s="88"/>
      <c r="IN31" s="32">
        <f t="shared" si="95"/>
        <v>0</v>
      </c>
      <c r="IO31" s="108">
        <v>487351.76</v>
      </c>
      <c r="IP31" s="1">
        <f t="shared" si="139"/>
        <v>731027.64</v>
      </c>
      <c r="IQ31" s="57">
        <v>1.5</v>
      </c>
      <c r="IR31" s="88"/>
      <c r="IS31" s="32">
        <f t="shared" si="97"/>
        <v>0</v>
      </c>
      <c r="IT31" s="108">
        <v>497368.71</v>
      </c>
      <c r="IU31" s="1">
        <f t="shared" si="140"/>
        <v>746053.06500000006</v>
      </c>
      <c r="IV31" s="57">
        <v>1.5</v>
      </c>
      <c r="IW31" s="88"/>
      <c r="IX31" s="32">
        <f t="shared" si="99"/>
        <v>0</v>
      </c>
      <c r="IY31" s="108">
        <v>163690.9</v>
      </c>
      <c r="IZ31" s="1">
        <f t="shared" si="141"/>
        <v>245536.34999999998</v>
      </c>
      <c r="JA31" s="57">
        <v>1.5</v>
      </c>
      <c r="JB31" s="88"/>
      <c r="JC31" s="14">
        <f t="shared" si="101"/>
        <v>0</v>
      </c>
      <c r="JD31" s="73">
        <f t="shared" si="102"/>
        <v>2234341.65</v>
      </c>
      <c r="JE31" s="73">
        <f t="shared" si="103"/>
        <v>1713255.29</v>
      </c>
      <c r="JF31" s="75">
        <f t="shared" si="104"/>
        <v>-521086.35999999987</v>
      </c>
      <c r="JG31" s="11">
        <f t="shared" si="105"/>
        <v>0.76678304322886348</v>
      </c>
    </row>
    <row r="32" spans="3:267">
      <c r="C32" s="72" t="s">
        <v>230</v>
      </c>
      <c r="D32" s="164">
        <v>87218.94</v>
      </c>
      <c r="E32" s="1">
        <f t="shared" si="4"/>
        <v>52331.364000000001</v>
      </c>
      <c r="F32" s="2">
        <v>0.6</v>
      </c>
      <c r="G32" s="108">
        <v>57960.36</v>
      </c>
      <c r="H32" s="171">
        <f t="shared" si="5"/>
        <v>0.66453868850045639</v>
      </c>
      <c r="I32" s="169">
        <v>99511.56</v>
      </c>
      <c r="J32" s="1">
        <f t="shared" si="6"/>
        <v>64682.514000000003</v>
      </c>
      <c r="K32" s="2">
        <v>0.65</v>
      </c>
      <c r="L32" s="108">
        <v>49984.92</v>
      </c>
      <c r="M32" s="14">
        <f t="shared" si="7"/>
        <v>0.50230264704924732</v>
      </c>
      <c r="N32" s="164">
        <v>66244.61</v>
      </c>
      <c r="O32" s="1">
        <f t="shared" si="8"/>
        <v>39746.765999999996</v>
      </c>
      <c r="P32" s="2">
        <v>0.6</v>
      </c>
      <c r="Q32" s="108">
        <v>53537.1</v>
      </c>
      <c r="R32" s="13">
        <f t="shared" si="9"/>
        <v>0.8081729215403336</v>
      </c>
      <c r="S32" s="160">
        <v>66048.789999999994</v>
      </c>
      <c r="T32" s="1">
        <f t="shared" si="10"/>
        <v>56141.471499999992</v>
      </c>
      <c r="U32" s="2">
        <v>0.85</v>
      </c>
      <c r="V32" s="108">
        <v>55308.31</v>
      </c>
      <c r="W32" s="13">
        <f t="shared" si="11"/>
        <v>0.83738566595996689</v>
      </c>
      <c r="X32" s="108">
        <v>85960.87</v>
      </c>
      <c r="Y32" s="1">
        <f t="shared" si="12"/>
        <v>74785.95689999999</v>
      </c>
      <c r="Z32" s="2">
        <v>0.87</v>
      </c>
      <c r="AA32" s="108">
        <v>46277.97</v>
      </c>
      <c r="AB32" s="13">
        <f t="shared" si="13"/>
        <v>0.53836088443497609</v>
      </c>
      <c r="AC32" s="108">
        <v>164747.09</v>
      </c>
      <c r="AD32" s="1">
        <f t="shared" si="14"/>
        <v>82373.544999999998</v>
      </c>
      <c r="AE32" s="2">
        <v>0.5</v>
      </c>
      <c r="AF32" s="108">
        <v>69165.16</v>
      </c>
      <c r="AG32" s="13">
        <f t="shared" si="15"/>
        <v>0.41982629253117615</v>
      </c>
      <c r="AH32" s="108">
        <v>97482.26</v>
      </c>
      <c r="AI32" s="1">
        <f t="shared" si="16"/>
        <v>58489.355999999992</v>
      </c>
      <c r="AJ32" s="2">
        <v>0.6</v>
      </c>
      <c r="AK32" s="108">
        <v>56143.61</v>
      </c>
      <c r="AL32" s="13">
        <f t="shared" si="17"/>
        <v>0.57593668837796752</v>
      </c>
      <c r="AM32" s="108">
        <v>104270</v>
      </c>
      <c r="AN32" s="1">
        <f t="shared" si="18"/>
        <v>62562</v>
      </c>
      <c r="AO32" s="2">
        <v>0.6</v>
      </c>
      <c r="AP32" s="108">
        <v>49260.47</v>
      </c>
      <c r="AQ32" s="13">
        <f t="shared" si="19"/>
        <v>0.4724318595952815</v>
      </c>
      <c r="AR32" s="160">
        <v>109658.05</v>
      </c>
      <c r="AS32" s="1">
        <f t="shared" si="20"/>
        <v>82243.537500000006</v>
      </c>
      <c r="AT32" s="2">
        <v>0.75</v>
      </c>
      <c r="AU32" s="108">
        <v>66759.850000000006</v>
      </c>
      <c r="AV32" s="13">
        <f t="shared" si="21"/>
        <v>0.6088002659175501</v>
      </c>
      <c r="AW32" s="160">
        <v>121576.07</v>
      </c>
      <c r="AX32" s="1">
        <f t="shared" si="22"/>
        <v>91182.052500000005</v>
      </c>
      <c r="AY32" s="2">
        <v>0.75</v>
      </c>
      <c r="AZ32" s="108">
        <v>66178.990000000005</v>
      </c>
      <c r="BA32" s="60">
        <f t="shared" si="23"/>
        <v>0.54434223774464829</v>
      </c>
      <c r="BB32" s="160">
        <v>58750.76</v>
      </c>
      <c r="BC32" s="1">
        <f t="shared" si="24"/>
        <v>41125.531999999999</v>
      </c>
      <c r="BD32" s="2">
        <v>0.7</v>
      </c>
      <c r="BE32" s="108">
        <v>67426.2</v>
      </c>
      <c r="BF32" s="17">
        <f t="shared" si="25"/>
        <v>1.1476651536082256</v>
      </c>
      <c r="BG32" s="160">
        <v>29379.83</v>
      </c>
      <c r="BH32" s="1">
        <f t="shared" si="26"/>
        <v>22034.872500000001</v>
      </c>
      <c r="BI32" s="2">
        <v>0.75</v>
      </c>
      <c r="BJ32" s="115"/>
      <c r="BK32" s="60">
        <f t="shared" si="27"/>
        <v>0</v>
      </c>
      <c r="BL32" s="160">
        <v>40225.18</v>
      </c>
      <c r="BM32" s="1">
        <f t="shared" si="28"/>
        <v>30168.885000000002</v>
      </c>
      <c r="BN32" s="2">
        <v>0.75</v>
      </c>
      <c r="BO32" s="115"/>
      <c r="BP32" s="60">
        <f t="shared" si="29"/>
        <v>0</v>
      </c>
      <c r="BQ32" s="160">
        <v>15193.87</v>
      </c>
      <c r="BR32" s="1">
        <f t="shared" si="30"/>
        <v>53178.545000000006</v>
      </c>
      <c r="BS32" s="57">
        <v>3.5</v>
      </c>
      <c r="BT32" s="115"/>
      <c r="BU32" s="16"/>
      <c r="BV32" s="160"/>
      <c r="BW32" s="1">
        <f t="shared" si="32"/>
        <v>0</v>
      </c>
      <c r="BX32" s="57">
        <v>3.5</v>
      </c>
      <c r="BZ32" s="14"/>
      <c r="CA32" s="160"/>
      <c r="CB32" s="1">
        <f t="shared" si="34"/>
        <v>0</v>
      </c>
      <c r="CC32" s="57">
        <v>5</v>
      </c>
      <c r="CD32" s="115"/>
      <c r="CE32" s="16" t="e">
        <f t="shared" si="35"/>
        <v>#DIV/0!</v>
      </c>
      <c r="CF32" s="160"/>
      <c r="CG32" s="1">
        <f t="shared" si="36"/>
        <v>0</v>
      </c>
      <c r="CH32" s="57">
        <v>3</v>
      </c>
      <c r="CI32" s="115"/>
      <c r="CJ32" s="18" t="e">
        <f t="shared" si="37"/>
        <v>#DIV/0!</v>
      </c>
      <c r="CK32" s="160"/>
      <c r="CL32" s="1">
        <f t="shared" si="38"/>
        <v>0</v>
      </c>
      <c r="CM32" s="57">
        <v>6.5</v>
      </c>
      <c r="CN32" s="115"/>
      <c r="CO32" s="16" t="e">
        <f t="shared" si="39"/>
        <v>#DIV/0!</v>
      </c>
      <c r="CP32" s="160"/>
      <c r="CQ32" s="1">
        <f t="shared" si="108"/>
        <v>0</v>
      </c>
      <c r="CR32" s="57">
        <v>6.5</v>
      </c>
      <c r="CS32" s="95"/>
      <c r="CT32" s="16" t="e">
        <f t="shared" si="41"/>
        <v>#DIV/0!</v>
      </c>
      <c r="CU32" s="160"/>
      <c r="CV32" s="1">
        <f t="shared" si="109"/>
        <v>0</v>
      </c>
      <c r="CW32" s="57">
        <v>6.5</v>
      </c>
      <c r="CX32" s="132"/>
      <c r="CY32" s="130" t="e">
        <f t="shared" si="43"/>
        <v>#DIV/0!</v>
      </c>
      <c r="CZ32" s="160"/>
      <c r="DA32" s="1">
        <f t="shared" si="110"/>
        <v>0</v>
      </c>
      <c r="DB32" s="57">
        <v>6.5</v>
      </c>
      <c r="DC32" s="132"/>
      <c r="DD32" s="18" t="e">
        <f t="shared" si="45"/>
        <v>#DIV/0!</v>
      </c>
      <c r="DE32" s="160">
        <v>35574.94</v>
      </c>
      <c r="DF32" s="1">
        <f t="shared" si="111"/>
        <v>160087.23000000001</v>
      </c>
      <c r="DG32" s="57">
        <v>4.5</v>
      </c>
      <c r="DH32" s="116"/>
      <c r="DI32" s="16">
        <f t="shared" si="47"/>
        <v>0</v>
      </c>
      <c r="DJ32" s="160">
        <v>34051.279999999999</v>
      </c>
      <c r="DK32" s="1">
        <f t="shared" si="112"/>
        <v>102153.84</v>
      </c>
      <c r="DL32" s="57">
        <v>3</v>
      </c>
      <c r="DM32" s="88"/>
      <c r="DN32" s="16">
        <f t="shared" si="106"/>
        <v>0</v>
      </c>
      <c r="DO32" s="160">
        <v>21688.87</v>
      </c>
      <c r="DP32" s="1">
        <f t="shared" si="113"/>
        <v>54222.174999999996</v>
      </c>
      <c r="DQ32" s="57">
        <v>2.5</v>
      </c>
      <c r="DR32" s="88"/>
      <c r="DS32" s="16">
        <f t="shared" si="50"/>
        <v>0</v>
      </c>
      <c r="DT32" s="160">
        <v>29837.48</v>
      </c>
      <c r="DU32" s="1">
        <f t="shared" si="114"/>
        <v>74593.7</v>
      </c>
      <c r="DV32" s="57">
        <v>2.5</v>
      </c>
      <c r="DW32" s="88"/>
      <c r="DX32" s="16"/>
      <c r="DY32" s="160">
        <v>58372.82</v>
      </c>
      <c r="DZ32" s="1">
        <f t="shared" si="115"/>
        <v>145932.04999999999</v>
      </c>
      <c r="EA32" s="57">
        <v>2.5</v>
      </c>
      <c r="EB32" s="232"/>
      <c r="EC32" s="18">
        <f t="shared" si="53"/>
        <v>0</v>
      </c>
      <c r="ED32" s="160">
        <v>53458.07</v>
      </c>
      <c r="EE32" s="1">
        <f t="shared" si="116"/>
        <v>106916.14</v>
      </c>
      <c r="EF32" s="57">
        <v>2</v>
      </c>
      <c r="EG32" s="232"/>
      <c r="EH32" s="16">
        <f t="shared" si="55"/>
        <v>0</v>
      </c>
      <c r="EI32" s="160">
        <v>68211.72</v>
      </c>
      <c r="EJ32" s="1">
        <f t="shared" si="117"/>
        <v>122781.09600000001</v>
      </c>
      <c r="EK32" s="57">
        <v>1.8</v>
      </c>
      <c r="EL32" s="232"/>
      <c r="EM32" s="16">
        <f t="shared" si="57"/>
        <v>0</v>
      </c>
      <c r="EN32" s="160">
        <v>58158.06</v>
      </c>
      <c r="EO32" s="1">
        <f t="shared" si="118"/>
        <v>104684.508</v>
      </c>
      <c r="EP32" s="57">
        <v>1.8</v>
      </c>
      <c r="EQ32" s="232"/>
      <c r="ER32" s="16">
        <f t="shared" si="59"/>
        <v>0</v>
      </c>
      <c r="ES32" s="160">
        <v>63979.58</v>
      </c>
      <c r="ET32" s="1">
        <f t="shared" si="119"/>
        <v>115163.24400000001</v>
      </c>
      <c r="EU32" s="57">
        <v>1.8</v>
      </c>
      <c r="EV32" s="232"/>
      <c r="EW32" s="18">
        <f t="shared" si="61"/>
        <v>0</v>
      </c>
      <c r="EX32" s="160">
        <v>67499.55</v>
      </c>
      <c r="EY32" s="1">
        <f t="shared" si="120"/>
        <v>121499.19</v>
      </c>
      <c r="EZ32" s="57">
        <v>1.8</v>
      </c>
      <c r="FA32" s="232"/>
      <c r="FB32" s="32">
        <f t="shared" si="1"/>
        <v>0</v>
      </c>
      <c r="FC32" s="160">
        <v>66695.31</v>
      </c>
      <c r="FD32" s="1">
        <f t="shared" si="121"/>
        <v>120051.558</v>
      </c>
      <c r="FE32" s="57">
        <v>1.8</v>
      </c>
      <c r="FF32" s="232"/>
      <c r="FG32" s="14">
        <f t="shared" si="64"/>
        <v>0</v>
      </c>
      <c r="FH32" s="160">
        <v>66070.149999999994</v>
      </c>
      <c r="FI32" s="1">
        <f t="shared" si="122"/>
        <v>118926.26999999999</v>
      </c>
      <c r="FJ32" s="57">
        <v>1.8</v>
      </c>
      <c r="FK32" s="232"/>
      <c r="FL32" s="234">
        <f t="shared" si="66"/>
        <v>0</v>
      </c>
      <c r="FM32" s="160">
        <v>66374.13</v>
      </c>
      <c r="FN32" s="1">
        <f t="shared" si="123"/>
        <v>119473.43400000001</v>
      </c>
      <c r="FO32" s="57">
        <v>1.8</v>
      </c>
      <c r="FP32" s="232"/>
      <c r="FQ32" s="13">
        <f t="shared" si="68"/>
        <v>0</v>
      </c>
      <c r="FR32" s="160">
        <v>64042.16</v>
      </c>
      <c r="FS32" s="1">
        <f t="shared" si="124"/>
        <v>99905.769600000014</v>
      </c>
      <c r="FT32" s="57">
        <v>1.56</v>
      </c>
      <c r="FU32" s="88"/>
      <c r="FV32" s="31">
        <f t="shared" si="70"/>
        <v>0</v>
      </c>
      <c r="FW32" s="160">
        <v>53672.38</v>
      </c>
      <c r="FX32" s="1">
        <f t="shared" si="125"/>
        <v>83728.912800000006</v>
      </c>
      <c r="FY32" s="57">
        <v>1.56</v>
      </c>
      <c r="FZ32" s="88"/>
      <c r="GA32" s="14">
        <f t="shared" si="2"/>
        <v>0</v>
      </c>
      <c r="GB32" s="160">
        <v>62543.18</v>
      </c>
      <c r="GC32" s="1">
        <f t="shared" si="126"/>
        <v>97567.360800000009</v>
      </c>
      <c r="GD32" s="57">
        <v>1.56</v>
      </c>
      <c r="GE32" s="88"/>
      <c r="GF32" s="32">
        <f t="shared" si="73"/>
        <v>0</v>
      </c>
      <c r="GG32" s="160">
        <v>56684.37</v>
      </c>
      <c r="GH32" s="1">
        <f t="shared" si="127"/>
        <v>88427.617200000008</v>
      </c>
      <c r="GI32" s="57">
        <v>1.56</v>
      </c>
      <c r="GJ32" s="108"/>
      <c r="GK32" s="32">
        <f t="shared" si="75"/>
        <v>0</v>
      </c>
      <c r="GL32" s="160">
        <v>69440.47</v>
      </c>
      <c r="GM32" s="1">
        <f t="shared" si="128"/>
        <v>108327.13320000001</v>
      </c>
      <c r="GN32" s="57">
        <v>1.56</v>
      </c>
      <c r="GO32" s="108"/>
      <c r="GP32" s="13">
        <f t="shared" si="77"/>
        <v>0</v>
      </c>
      <c r="GQ32" s="160">
        <v>70783.31</v>
      </c>
      <c r="GR32" s="1">
        <f t="shared" si="129"/>
        <v>110421.9636</v>
      </c>
      <c r="GS32" s="57">
        <v>1.56</v>
      </c>
      <c r="GT32" s="108"/>
      <c r="GU32" s="32">
        <f t="shared" si="79"/>
        <v>0</v>
      </c>
      <c r="GV32" s="160">
        <v>66003.95</v>
      </c>
      <c r="GW32" s="1">
        <f t="shared" si="130"/>
        <v>132007.9</v>
      </c>
      <c r="GX32" s="57">
        <v>2</v>
      </c>
      <c r="GY32" s="97"/>
      <c r="GZ32" s="32">
        <f t="shared" si="3"/>
        <v>0</v>
      </c>
      <c r="HA32" s="160">
        <v>51309.88</v>
      </c>
      <c r="HB32" s="1">
        <f t="shared" si="131"/>
        <v>153929.63999999998</v>
      </c>
      <c r="HC32" s="57">
        <v>3</v>
      </c>
      <c r="HD32" s="97"/>
      <c r="HE32" s="32">
        <f t="shared" si="107"/>
        <v>0</v>
      </c>
      <c r="HF32" s="108">
        <v>45073.88</v>
      </c>
      <c r="HG32" s="1">
        <f t="shared" si="132"/>
        <v>225369.4</v>
      </c>
      <c r="HH32" s="57">
        <v>5</v>
      </c>
      <c r="HI32" s="97"/>
      <c r="HJ32" s="13">
        <f t="shared" si="83"/>
        <v>0</v>
      </c>
      <c r="HK32" s="108">
        <v>26429.85</v>
      </c>
      <c r="HL32" s="1">
        <f t="shared" si="133"/>
        <v>145364.17499999999</v>
      </c>
      <c r="HM32" s="57">
        <v>5.5</v>
      </c>
      <c r="HN32" s="96"/>
      <c r="HO32" s="14">
        <f t="shared" si="85"/>
        <v>0</v>
      </c>
      <c r="HP32" s="108">
        <v>17302.88</v>
      </c>
      <c r="HQ32" s="1">
        <f t="shared" si="134"/>
        <v>86514.400000000009</v>
      </c>
      <c r="HR32" s="57">
        <v>5</v>
      </c>
      <c r="HS32" s="81"/>
      <c r="HT32" s="14">
        <f t="shared" si="87"/>
        <v>0</v>
      </c>
      <c r="HU32" s="108">
        <v>5318.78</v>
      </c>
      <c r="HV32" s="1">
        <f t="shared" si="135"/>
        <v>15956.34</v>
      </c>
      <c r="HW32" s="57">
        <v>3</v>
      </c>
      <c r="HX32" s="96"/>
      <c r="HY32" s="14">
        <f t="shared" si="89"/>
        <v>0</v>
      </c>
      <c r="HZ32" s="108">
        <v>18830.55</v>
      </c>
      <c r="IA32" s="1">
        <f t="shared" si="136"/>
        <v>56491.649999999994</v>
      </c>
      <c r="IB32" s="57">
        <v>3</v>
      </c>
      <c r="IC32" s="96"/>
      <c r="ID32" s="14">
        <f t="shared" si="91"/>
        <v>0</v>
      </c>
      <c r="IE32" s="108">
        <v>73382.09</v>
      </c>
      <c r="IF32" s="1">
        <f t="shared" si="137"/>
        <v>110073.13499999999</v>
      </c>
      <c r="IG32" s="57">
        <v>1.5</v>
      </c>
      <c r="IH32" s="88"/>
      <c r="II32" s="32">
        <f t="shared" si="93"/>
        <v>0</v>
      </c>
      <c r="IJ32" s="108">
        <v>104001.18</v>
      </c>
      <c r="IK32" s="1">
        <f t="shared" si="138"/>
        <v>156001.76999999999</v>
      </c>
      <c r="IL32" s="57">
        <v>1.5</v>
      </c>
      <c r="IM32" s="88"/>
      <c r="IN32" s="32">
        <f t="shared" si="95"/>
        <v>0</v>
      </c>
      <c r="IO32" s="108">
        <v>154795.91</v>
      </c>
      <c r="IP32" s="1">
        <f t="shared" si="139"/>
        <v>232193.86499999999</v>
      </c>
      <c r="IQ32" s="57">
        <v>1.5</v>
      </c>
      <c r="IR32" s="88"/>
      <c r="IS32" s="32">
        <f t="shared" si="97"/>
        <v>0</v>
      </c>
      <c r="IT32" s="108">
        <v>167662.51999999999</v>
      </c>
      <c r="IU32" s="1">
        <f t="shared" si="140"/>
        <v>251493.77999999997</v>
      </c>
      <c r="IV32" s="57">
        <v>1.5</v>
      </c>
      <c r="IW32" s="88"/>
      <c r="IX32" s="32">
        <f t="shared" si="99"/>
        <v>0</v>
      </c>
      <c r="IY32" s="108">
        <v>67810.55</v>
      </c>
      <c r="IZ32" s="1">
        <f t="shared" si="141"/>
        <v>101715.82500000001</v>
      </c>
      <c r="JA32" s="57">
        <v>1.5</v>
      </c>
      <c r="JB32" s="88"/>
      <c r="JC32" s="14">
        <f t="shared" si="101"/>
        <v>0</v>
      </c>
      <c r="JD32" s="73">
        <f t="shared" si="102"/>
        <v>1061469</v>
      </c>
      <c r="JE32" s="73">
        <f t="shared" si="103"/>
        <v>638002.93999999994</v>
      </c>
      <c r="JF32" s="75">
        <f t="shared" si="104"/>
        <v>-423466.06000000006</v>
      </c>
      <c r="JG32" s="11">
        <f t="shared" si="105"/>
        <v>0.60105659232629494</v>
      </c>
    </row>
    <row r="33" spans="3:267">
      <c r="C33" s="72" t="s">
        <v>231</v>
      </c>
      <c r="D33" s="164">
        <v>22765.5</v>
      </c>
      <c r="E33" s="1">
        <f t="shared" si="4"/>
        <v>13659.3</v>
      </c>
      <c r="F33" s="2">
        <v>0.6</v>
      </c>
      <c r="G33" s="108">
        <v>10206.799999999999</v>
      </c>
      <c r="H33" s="171">
        <f t="shared" si="5"/>
        <v>0.4483450835694362</v>
      </c>
      <c r="I33" s="169">
        <v>27072.84</v>
      </c>
      <c r="J33" s="1">
        <f t="shared" si="6"/>
        <v>17597.346000000001</v>
      </c>
      <c r="K33" s="2">
        <v>0.65</v>
      </c>
      <c r="L33" s="108">
        <v>13432.96</v>
      </c>
      <c r="M33" s="14">
        <f t="shared" si="7"/>
        <v>0.49617845781971892</v>
      </c>
      <c r="N33" s="164">
        <v>19998.93</v>
      </c>
      <c r="O33" s="1">
        <f t="shared" si="8"/>
        <v>11999.358</v>
      </c>
      <c r="P33" s="2">
        <v>0.6</v>
      </c>
      <c r="Q33" s="108">
        <v>12613.18</v>
      </c>
      <c r="R33" s="13">
        <f t="shared" si="9"/>
        <v>0.63069274206170034</v>
      </c>
      <c r="S33" s="160">
        <v>25109.14</v>
      </c>
      <c r="T33" s="1">
        <f t="shared" si="10"/>
        <v>16320.941000000001</v>
      </c>
      <c r="U33" s="2">
        <v>0.65</v>
      </c>
      <c r="V33" s="108">
        <v>9618.66</v>
      </c>
      <c r="W33" s="13">
        <f t="shared" si="11"/>
        <v>0.38307405191894267</v>
      </c>
      <c r="X33" s="108">
        <v>32094.44</v>
      </c>
      <c r="Y33" s="1">
        <f t="shared" si="12"/>
        <v>12837.776</v>
      </c>
      <c r="Z33" s="2">
        <v>0.4</v>
      </c>
      <c r="AA33" s="108">
        <v>14528.83</v>
      </c>
      <c r="AB33" s="13">
        <f t="shared" si="13"/>
        <v>0.4526899363254196</v>
      </c>
      <c r="AC33" s="108">
        <v>91697.75</v>
      </c>
      <c r="AD33" s="1">
        <f t="shared" si="14"/>
        <v>45848.875</v>
      </c>
      <c r="AE33" s="2">
        <v>0.5</v>
      </c>
      <c r="AF33" s="108">
        <v>19000.72</v>
      </c>
      <c r="AG33" s="13">
        <f t="shared" si="15"/>
        <v>0.20721031868284664</v>
      </c>
      <c r="AH33" s="108">
        <v>75298.149999999994</v>
      </c>
      <c r="AI33" s="1">
        <f t="shared" si="16"/>
        <v>45178.889999999992</v>
      </c>
      <c r="AJ33" s="2">
        <v>0.6</v>
      </c>
      <c r="AK33" s="108">
        <v>11321.59</v>
      </c>
      <c r="AL33" s="13">
        <f t="shared" si="17"/>
        <v>0.15035681487526587</v>
      </c>
      <c r="AM33" s="108">
        <v>27733.69</v>
      </c>
      <c r="AN33" s="1">
        <f t="shared" si="18"/>
        <v>16640.214</v>
      </c>
      <c r="AO33" s="2">
        <v>0.6</v>
      </c>
      <c r="AP33" s="108">
        <v>8046.49</v>
      </c>
      <c r="AQ33" s="13">
        <f t="shared" si="19"/>
        <v>0.29013412928463539</v>
      </c>
      <c r="AR33" s="160">
        <v>42694.63</v>
      </c>
      <c r="AS33" s="1">
        <f t="shared" si="20"/>
        <v>32020.972499999996</v>
      </c>
      <c r="AT33" s="2">
        <v>0.75</v>
      </c>
      <c r="AV33" s="13">
        <f t="shared" si="21"/>
        <v>0</v>
      </c>
      <c r="AW33" s="160">
        <v>47343.46</v>
      </c>
      <c r="AX33" s="1">
        <f t="shared" si="22"/>
        <v>35507.595000000001</v>
      </c>
      <c r="AY33" s="2">
        <v>0.75</v>
      </c>
      <c r="BA33" s="60">
        <f t="shared" si="23"/>
        <v>0</v>
      </c>
      <c r="BB33" s="160">
        <v>20149.599999999999</v>
      </c>
      <c r="BC33" s="1">
        <f t="shared" si="24"/>
        <v>0</v>
      </c>
      <c r="BD33" s="2">
        <v>0</v>
      </c>
      <c r="BE33" s="108">
        <v>8394.66</v>
      </c>
      <c r="BF33" s="17">
        <f t="shared" si="25"/>
        <v>0.41661670703140513</v>
      </c>
      <c r="BG33" s="160">
        <v>10458.32</v>
      </c>
      <c r="BH33" s="1">
        <f t="shared" si="26"/>
        <v>0</v>
      </c>
      <c r="BI33" s="2">
        <v>0</v>
      </c>
      <c r="BJ33" s="115"/>
      <c r="BK33" s="60">
        <f t="shared" si="27"/>
        <v>0</v>
      </c>
      <c r="BL33" s="160">
        <v>12148.02</v>
      </c>
      <c r="BM33" s="1">
        <f t="shared" si="28"/>
        <v>9111.0149999999994</v>
      </c>
      <c r="BN33" s="2">
        <v>0.75</v>
      </c>
      <c r="BO33" s="115"/>
      <c r="BP33" s="60"/>
      <c r="BQ33" s="160">
        <v>2701.39</v>
      </c>
      <c r="BR33" s="1">
        <f t="shared" si="30"/>
        <v>9454.8649999999998</v>
      </c>
      <c r="BS33" s="57">
        <v>3.5</v>
      </c>
      <c r="BT33" s="115"/>
      <c r="BU33" s="16"/>
      <c r="BV33" s="160"/>
      <c r="BW33" s="1">
        <f t="shared" si="32"/>
        <v>0</v>
      </c>
      <c r="BX33" s="57">
        <v>3.5</v>
      </c>
      <c r="BZ33" s="14"/>
      <c r="CA33" s="160"/>
      <c r="CB33" s="1">
        <f t="shared" si="34"/>
        <v>0</v>
      </c>
      <c r="CC33" s="57">
        <v>5</v>
      </c>
      <c r="CD33" s="115"/>
      <c r="CE33" s="16"/>
      <c r="CF33" s="160"/>
      <c r="CG33" s="1">
        <f t="shared" si="36"/>
        <v>0</v>
      </c>
      <c r="CH33" s="57">
        <v>3</v>
      </c>
      <c r="CI33" s="115"/>
      <c r="CJ33" s="18" t="e">
        <f t="shared" si="37"/>
        <v>#DIV/0!</v>
      </c>
      <c r="CK33" s="160"/>
      <c r="CL33" s="1">
        <f t="shared" si="38"/>
        <v>0</v>
      </c>
      <c r="CM33" s="57">
        <v>6.5</v>
      </c>
      <c r="CN33" s="115"/>
      <c r="CO33" s="16"/>
      <c r="CP33" s="160"/>
      <c r="CQ33" s="1">
        <f t="shared" si="108"/>
        <v>0</v>
      </c>
      <c r="CR33" s="57">
        <v>6.5</v>
      </c>
      <c r="CS33" s="95"/>
      <c r="CT33" s="16"/>
      <c r="CU33" s="160"/>
      <c r="CV33" s="1">
        <f t="shared" si="109"/>
        <v>0</v>
      </c>
      <c r="CW33" s="57">
        <v>6.5</v>
      </c>
      <c r="CX33" s="132"/>
      <c r="CY33" s="130"/>
      <c r="CZ33" s="160"/>
      <c r="DA33" s="1">
        <f t="shared" si="110"/>
        <v>0</v>
      </c>
      <c r="DB33" s="57">
        <v>6.5</v>
      </c>
      <c r="DC33" s="132"/>
      <c r="DD33" s="18"/>
      <c r="DE33" s="357"/>
      <c r="DF33" s="1">
        <f t="shared" si="111"/>
        <v>0</v>
      </c>
      <c r="DG33" s="57">
        <v>4.5</v>
      </c>
      <c r="DH33" s="132"/>
      <c r="DI33" s="16" t="e">
        <f t="shared" si="47"/>
        <v>#DIV/0!</v>
      </c>
      <c r="DJ33" s="357"/>
      <c r="DK33" s="1">
        <f t="shared" si="112"/>
        <v>0</v>
      </c>
      <c r="DL33" s="57">
        <v>3</v>
      </c>
      <c r="DM33" s="233"/>
      <c r="DN33" s="16"/>
      <c r="DO33" s="357"/>
      <c r="DP33" s="1">
        <f t="shared" si="113"/>
        <v>0</v>
      </c>
      <c r="DQ33" s="57">
        <v>2.5</v>
      </c>
      <c r="DR33" s="233"/>
      <c r="DS33" s="16" t="e">
        <f t="shared" si="50"/>
        <v>#DIV/0!</v>
      </c>
      <c r="DT33" s="357"/>
      <c r="DU33" s="1">
        <f t="shared" si="114"/>
        <v>0</v>
      </c>
      <c r="DV33" s="57">
        <v>2.5</v>
      </c>
      <c r="DW33" s="233"/>
      <c r="DX33" s="16"/>
      <c r="DY33" s="160">
        <v>3715.32</v>
      </c>
      <c r="DZ33" s="1">
        <f t="shared" si="115"/>
        <v>9288.3000000000011</v>
      </c>
      <c r="EA33" s="57">
        <v>2.5</v>
      </c>
      <c r="EB33" s="232"/>
      <c r="EC33" s="18">
        <f t="shared" si="53"/>
        <v>0</v>
      </c>
      <c r="ED33" s="160">
        <v>5288.36</v>
      </c>
      <c r="EE33" s="1">
        <f t="shared" si="116"/>
        <v>10576.72</v>
      </c>
      <c r="EF33" s="57">
        <v>2</v>
      </c>
      <c r="EG33" s="232"/>
      <c r="EH33" s="16"/>
      <c r="EI33" s="160">
        <v>10542.77</v>
      </c>
      <c r="EJ33" s="1">
        <f t="shared" si="117"/>
        <v>18976.986000000001</v>
      </c>
      <c r="EK33" s="57">
        <v>1.8</v>
      </c>
      <c r="EL33" s="232"/>
      <c r="EM33" s="16"/>
      <c r="EN33" s="160">
        <v>5782.03</v>
      </c>
      <c r="EO33" s="1">
        <f t="shared" si="118"/>
        <v>10407.654</v>
      </c>
      <c r="EP33" s="57">
        <v>1.8</v>
      </c>
      <c r="EQ33" s="232"/>
      <c r="ER33" s="16">
        <f t="shared" si="59"/>
        <v>0</v>
      </c>
      <c r="ES33" s="160">
        <v>3113.08</v>
      </c>
      <c r="ET33" s="1">
        <f t="shared" si="119"/>
        <v>5603.5439999999999</v>
      </c>
      <c r="EU33" s="57">
        <v>1.8</v>
      </c>
      <c r="EV33" s="232"/>
      <c r="EW33" s="18"/>
      <c r="EX33" s="160">
        <v>5641.54</v>
      </c>
      <c r="EY33" s="1">
        <f t="shared" si="120"/>
        <v>10154.772000000001</v>
      </c>
      <c r="EZ33" s="57">
        <v>1.8</v>
      </c>
      <c r="FA33" s="232"/>
      <c r="FB33" s="32"/>
      <c r="FC33" s="160">
        <v>4894.32</v>
      </c>
      <c r="FD33" s="1">
        <f t="shared" si="121"/>
        <v>8809.7759999999998</v>
      </c>
      <c r="FE33" s="57">
        <v>1.8</v>
      </c>
      <c r="FF33" s="232"/>
      <c r="FG33" s="14">
        <f t="shared" si="64"/>
        <v>0</v>
      </c>
      <c r="FH33" s="160">
        <v>7631.59</v>
      </c>
      <c r="FI33" s="1">
        <f t="shared" si="122"/>
        <v>13736.862000000001</v>
      </c>
      <c r="FJ33" s="57">
        <v>1.8</v>
      </c>
      <c r="FK33" s="232"/>
      <c r="FL33" s="234"/>
      <c r="FM33" s="160">
        <v>8549.58</v>
      </c>
      <c r="FN33" s="1">
        <f t="shared" si="123"/>
        <v>15389.244000000001</v>
      </c>
      <c r="FO33" s="57">
        <v>1.8</v>
      </c>
      <c r="FP33" s="232"/>
      <c r="FQ33" s="13"/>
      <c r="FR33" s="160">
        <v>11284.81</v>
      </c>
      <c r="FS33" s="1">
        <f t="shared" si="124"/>
        <v>17604.303599999999</v>
      </c>
      <c r="FT33" s="57">
        <v>1.56</v>
      </c>
      <c r="FU33" s="88"/>
      <c r="FV33" s="31">
        <f t="shared" si="70"/>
        <v>0</v>
      </c>
      <c r="FW33" s="160">
        <v>11992.22</v>
      </c>
      <c r="FX33" s="1">
        <f t="shared" si="125"/>
        <v>18707.8632</v>
      </c>
      <c r="FY33" s="57">
        <v>1.56</v>
      </c>
      <c r="FZ33" s="88"/>
      <c r="GA33" s="14">
        <f t="shared" si="2"/>
        <v>0</v>
      </c>
      <c r="GB33" s="160">
        <v>17110.759999999998</v>
      </c>
      <c r="GC33" s="1">
        <f t="shared" si="126"/>
        <v>26692.785599999999</v>
      </c>
      <c r="GD33" s="57">
        <v>1.56</v>
      </c>
      <c r="GE33" s="88"/>
      <c r="GF33" s="32">
        <f t="shared" si="73"/>
        <v>0</v>
      </c>
      <c r="GG33" s="160">
        <v>9390.18</v>
      </c>
      <c r="GH33" s="1">
        <f t="shared" si="127"/>
        <v>14648.6808</v>
      </c>
      <c r="GI33" s="57">
        <v>1.56</v>
      </c>
      <c r="GJ33" s="108"/>
      <c r="GK33" s="32">
        <f t="shared" si="75"/>
        <v>0</v>
      </c>
      <c r="GL33" s="160">
        <v>13071.3</v>
      </c>
      <c r="GM33" s="1">
        <f t="shared" si="128"/>
        <v>20391.227999999999</v>
      </c>
      <c r="GN33" s="57">
        <v>1.56</v>
      </c>
      <c r="GO33" s="108"/>
      <c r="GP33" s="13"/>
      <c r="GQ33" s="160">
        <v>18249.63</v>
      </c>
      <c r="GR33" s="1">
        <f t="shared" si="129"/>
        <v>28469.422800000004</v>
      </c>
      <c r="GS33" s="57">
        <v>1.56</v>
      </c>
      <c r="GT33" s="108"/>
      <c r="GU33" s="32">
        <f t="shared" si="79"/>
        <v>0</v>
      </c>
      <c r="GV33" s="160">
        <v>9874</v>
      </c>
      <c r="GW33" s="1">
        <f t="shared" si="130"/>
        <v>19748</v>
      </c>
      <c r="GX33" s="57">
        <v>2</v>
      </c>
      <c r="GY33" s="97"/>
      <c r="GZ33" s="32"/>
      <c r="HA33" s="357"/>
      <c r="HB33" s="1">
        <f t="shared" si="131"/>
        <v>0</v>
      </c>
      <c r="HC33" s="57">
        <v>3</v>
      </c>
      <c r="HD33" s="97"/>
      <c r="HE33" s="32"/>
      <c r="HG33" s="1">
        <f t="shared" si="132"/>
        <v>0</v>
      </c>
      <c r="HH33" s="57">
        <v>5</v>
      </c>
      <c r="HI33" s="97"/>
      <c r="HJ33" s="13"/>
      <c r="HL33" s="1">
        <f t="shared" si="133"/>
        <v>0</v>
      </c>
      <c r="HM33" s="57">
        <v>5.5</v>
      </c>
      <c r="HN33" s="96"/>
      <c r="HO33" s="14"/>
      <c r="HQ33" s="1">
        <f t="shared" si="134"/>
        <v>0</v>
      </c>
      <c r="HR33" s="57">
        <v>5</v>
      </c>
      <c r="HS33" s="81"/>
      <c r="HT33" s="14"/>
      <c r="HV33" s="1">
        <f t="shared" si="135"/>
        <v>0</v>
      </c>
      <c r="HW33" s="57">
        <v>3</v>
      </c>
      <c r="HX33" s="96"/>
      <c r="HY33" s="14" t="e">
        <f t="shared" si="89"/>
        <v>#DIV/0!</v>
      </c>
      <c r="IA33" s="1">
        <f t="shared" si="136"/>
        <v>0</v>
      </c>
      <c r="IB33" s="57">
        <v>3</v>
      </c>
      <c r="IC33" s="96"/>
      <c r="ID33" s="14" t="e">
        <f t="shared" si="91"/>
        <v>#DIV/0!</v>
      </c>
      <c r="IF33" s="1">
        <f t="shared" si="137"/>
        <v>0</v>
      </c>
      <c r="IG33" s="57">
        <v>1.5</v>
      </c>
      <c r="IH33" s="88"/>
      <c r="II33" s="32" t="e">
        <f t="shared" si="93"/>
        <v>#DIV/0!</v>
      </c>
      <c r="IK33" s="1">
        <f t="shared" si="138"/>
        <v>0</v>
      </c>
      <c r="IL33" s="57">
        <v>1.5</v>
      </c>
      <c r="IM33" s="88"/>
      <c r="IN33" s="32" t="e">
        <f t="shared" si="95"/>
        <v>#DIV/0!</v>
      </c>
      <c r="IP33" s="1">
        <f t="shared" si="139"/>
        <v>0</v>
      </c>
      <c r="IQ33" s="57">
        <v>1.5</v>
      </c>
      <c r="IR33" s="88"/>
      <c r="IS33" s="32" t="e">
        <f t="shared" si="97"/>
        <v>#DIV/0!</v>
      </c>
      <c r="IT33" s="108">
        <v>40249.5</v>
      </c>
      <c r="IU33" s="1">
        <f t="shared" si="140"/>
        <v>60374.25</v>
      </c>
      <c r="IV33" s="57">
        <v>1.5</v>
      </c>
      <c r="IW33" s="88"/>
      <c r="IX33" s="32">
        <f t="shared" si="99"/>
        <v>0</v>
      </c>
      <c r="IY33" s="108">
        <v>21248.57</v>
      </c>
      <c r="IZ33" s="1">
        <f t="shared" si="141"/>
        <v>31872.855</v>
      </c>
      <c r="JA33" s="57">
        <v>1.5</v>
      </c>
      <c r="JB33" s="88"/>
      <c r="JC33" s="14">
        <f t="shared" si="101"/>
        <v>0</v>
      </c>
      <c r="JD33" s="73">
        <f t="shared" si="102"/>
        <v>431958.12999999995</v>
      </c>
      <c r="JE33" s="73">
        <f t="shared" si="103"/>
        <v>107163.89000000001</v>
      </c>
      <c r="JF33" s="75">
        <f t="shared" si="104"/>
        <v>-324794.23999999993</v>
      </c>
      <c r="JG33" s="11">
        <f t="shared" si="105"/>
        <v>0.24808860525440285</v>
      </c>
    </row>
    <row r="34" spans="3:267">
      <c r="C34" s="72" t="s">
        <v>232</v>
      </c>
      <c r="D34" s="164">
        <v>36325.21</v>
      </c>
      <c r="E34" s="1">
        <f t="shared" si="4"/>
        <v>21795.126</v>
      </c>
      <c r="F34" s="2">
        <v>0.6</v>
      </c>
      <c r="G34" s="108">
        <v>24077.7</v>
      </c>
      <c r="H34" s="171">
        <f t="shared" si="5"/>
        <v>0.66283718662603741</v>
      </c>
      <c r="I34" s="169">
        <v>39585.019999999997</v>
      </c>
      <c r="J34" s="1">
        <f t="shared" si="6"/>
        <v>25730.262999999999</v>
      </c>
      <c r="K34" s="2">
        <v>0.65</v>
      </c>
      <c r="L34" s="108">
        <v>20839.78</v>
      </c>
      <c r="M34" s="14">
        <f t="shared" si="7"/>
        <v>0.52645622005496018</v>
      </c>
      <c r="N34" s="164">
        <v>35615.040000000001</v>
      </c>
      <c r="O34" s="1">
        <f t="shared" si="8"/>
        <v>21369.024000000001</v>
      </c>
      <c r="P34" s="2">
        <v>0.6</v>
      </c>
      <c r="Q34" s="108">
        <v>14602.39</v>
      </c>
      <c r="R34" s="13">
        <f t="shared" si="9"/>
        <v>0.41000627824649361</v>
      </c>
      <c r="S34" s="160">
        <v>40310.129999999997</v>
      </c>
      <c r="T34" s="1">
        <f t="shared" si="10"/>
        <v>20155.064999999999</v>
      </c>
      <c r="U34" s="2">
        <v>0.5</v>
      </c>
      <c r="V34" s="108">
        <v>24278.639999999999</v>
      </c>
      <c r="W34" s="13">
        <f t="shared" si="11"/>
        <v>0.60229624662584813</v>
      </c>
      <c r="X34" s="108">
        <v>52457.11</v>
      </c>
      <c r="Y34" s="1">
        <f t="shared" si="12"/>
        <v>33047.979299999999</v>
      </c>
      <c r="Z34" s="2">
        <v>0.63</v>
      </c>
      <c r="AA34" s="108">
        <v>19517.05</v>
      </c>
      <c r="AB34" s="13">
        <f t="shared" si="13"/>
        <v>0.37205728641932428</v>
      </c>
      <c r="AC34" s="108">
        <v>140126.70000000001</v>
      </c>
      <c r="AD34" s="1">
        <f t="shared" si="14"/>
        <v>56050.680000000008</v>
      </c>
      <c r="AE34" s="2">
        <v>0.4</v>
      </c>
      <c r="AF34" s="108">
        <v>27892.47</v>
      </c>
      <c r="AG34" s="13">
        <f t="shared" si="15"/>
        <v>0.19905178670446103</v>
      </c>
      <c r="AH34" s="108">
        <v>71899.22</v>
      </c>
      <c r="AI34" s="1">
        <f t="shared" si="16"/>
        <v>43139.531999999999</v>
      </c>
      <c r="AJ34" s="2">
        <v>0.6</v>
      </c>
      <c r="AK34" s="108">
        <v>21252.73</v>
      </c>
      <c r="AL34" s="13">
        <f t="shared" si="17"/>
        <v>0.29559055021737368</v>
      </c>
      <c r="AM34" s="108">
        <v>45930.68</v>
      </c>
      <c r="AN34" s="1">
        <f t="shared" si="18"/>
        <v>27558.407999999999</v>
      </c>
      <c r="AO34" s="2">
        <v>0.6</v>
      </c>
      <c r="AP34" s="108">
        <v>2038.33</v>
      </c>
      <c r="AQ34" s="13">
        <f t="shared" si="19"/>
        <v>4.437839805550451E-2</v>
      </c>
      <c r="AR34" s="160">
        <v>69007.199999999997</v>
      </c>
      <c r="AS34" s="1">
        <f t="shared" si="20"/>
        <v>0</v>
      </c>
      <c r="AT34" s="2">
        <v>0</v>
      </c>
      <c r="AV34" s="13">
        <f t="shared" si="21"/>
        <v>0</v>
      </c>
      <c r="AW34" s="160">
        <v>73280.47</v>
      </c>
      <c r="AX34" s="1">
        <f t="shared" si="22"/>
        <v>0</v>
      </c>
      <c r="AY34" s="2">
        <v>0</v>
      </c>
      <c r="BA34" s="60">
        <f t="shared" si="23"/>
        <v>0</v>
      </c>
      <c r="BB34" s="160">
        <v>45754.400000000001</v>
      </c>
      <c r="BC34" s="1">
        <f t="shared" si="24"/>
        <v>34315.800000000003</v>
      </c>
      <c r="BD34" s="2">
        <v>0.75</v>
      </c>
      <c r="BE34" s="108">
        <v>12535.19</v>
      </c>
      <c r="BF34" s="17">
        <f t="shared" si="25"/>
        <v>0.27396687531690944</v>
      </c>
      <c r="BG34" s="160">
        <v>19450.84</v>
      </c>
      <c r="BH34" s="1">
        <f t="shared" si="26"/>
        <v>14588.130000000001</v>
      </c>
      <c r="BI34" s="2">
        <v>0.75</v>
      </c>
      <c r="BJ34" s="115"/>
      <c r="BK34" s="60">
        <f t="shared" si="27"/>
        <v>0</v>
      </c>
      <c r="BL34" s="160">
        <v>18571.64</v>
      </c>
      <c r="BM34" s="1">
        <f t="shared" si="28"/>
        <v>13928.73</v>
      </c>
      <c r="BN34" s="2">
        <v>0.75</v>
      </c>
      <c r="BO34" s="115"/>
      <c r="BP34" s="60"/>
      <c r="BQ34" s="160">
        <v>4741.34</v>
      </c>
      <c r="BR34" s="1">
        <f t="shared" si="30"/>
        <v>16594.690000000002</v>
      </c>
      <c r="BS34" s="57">
        <v>3.5</v>
      </c>
      <c r="BT34" s="115"/>
      <c r="BU34" s="16"/>
      <c r="BV34" s="160"/>
      <c r="BW34" s="1">
        <f t="shared" si="32"/>
        <v>0</v>
      </c>
      <c r="BX34" s="57">
        <v>3.5</v>
      </c>
      <c r="BZ34" s="14"/>
      <c r="CA34" s="160"/>
      <c r="CB34" s="1">
        <f t="shared" si="34"/>
        <v>0</v>
      </c>
      <c r="CC34" s="57">
        <v>5</v>
      </c>
      <c r="CD34" s="115"/>
      <c r="CE34" s="16"/>
      <c r="CF34" s="160"/>
      <c r="CG34" s="1">
        <f t="shared" si="36"/>
        <v>0</v>
      </c>
      <c r="CH34" s="57">
        <v>3</v>
      </c>
      <c r="CI34" s="115"/>
      <c r="CJ34" s="18" t="e">
        <f t="shared" si="37"/>
        <v>#DIV/0!</v>
      </c>
      <c r="CK34" s="160"/>
      <c r="CL34" s="1">
        <f t="shared" si="38"/>
        <v>0</v>
      </c>
      <c r="CM34" s="57">
        <v>6.5</v>
      </c>
      <c r="CN34" s="115"/>
      <c r="CO34" s="16"/>
      <c r="CP34" s="160"/>
      <c r="CQ34" s="1">
        <f t="shared" si="108"/>
        <v>0</v>
      </c>
      <c r="CR34" s="57">
        <v>6.5</v>
      </c>
      <c r="CS34" s="79"/>
      <c r="CT34" s="16"/>
      <c r="CU34" s="160"/>
      <c r="CV34" s="1">
        <f t="shared" si="109"/>
        <v>0</v>
      </c>
      <c r="CW34" s="57">
        <v>6.5</v>
      </c>
      <c r="CX34" s="128"/>
      <c r="CY34" s="130"/>
      <c r="CZ34" s="160"/>
      <c r="DA34" s="1">
        <f t="shared" si="110"/>
        <v>0</v>
      </c>
      <c r="DB34" s="57">
        <v>6.5</v>
      </c>
      <c r="DC34" s="128"/>
      <c r="DD34" s="18"/>
      <c r="DE34" s="357"/>
      <c r="DF34" s="1">
        <f t="shared" si="111"/>
        <v>0</v>
      </c>
      <c r="DG34" s="57">
        <v>4.5</v>
      </c>
      <c r="DH34" s="128"/>
      <c r="DI34" s="16" t="e">
        <f t="shared" si="47"/>
        <v>#DIV/0!</v>
      </c>
      <c r="DJ34" s="357"/>
      <c r="DK34" s="1">
        <f t="shared" si="112"/>
        <v>0</v>
      </c>
      <c r="DL34" s="57">
        <v>3</v>
      </c>
      <c r="DM34" s="230"/>
      <c r="DN34" s="16"/>
      <c r="DO34" s="357"/>
      <c r="DP34" s="1">
        <f t="shared" si="113"/>
        <v>0</v>
      </c>
      <c r="DQ34" s="57">
        <v>2.5</v>
      </c>
      <c r="DR34" s="233"/>
      <c r="DS34" s="16" t="e">
        <f t="shared" si="50"/>
        <v>#DIV/0!</v>
      </c>
      <c r="DT34" s="160">
        <v>2156.54</v>
      </c>
      <c r="DU34" s="1">
        <f t="shared" si="114"/>
        <v>5391.35</v>
      </c>
      <c r="DV34" s="57">
        <v>2.5</v>
      </c>
      <c r="DW34" s="88"/>
      <c r="DX34" s="16"/>
      <c r="DY34" s="160">
        <v>3906.96</v>
      </c>
      <c r="DZ34" s="1">
        <f t="shared" si="115"/>
        <v>9767.4</v>
      </c>
      <c r="EA34" s="57">
        <v>2.5</v>
      </c>
      <c r="EB34" s="232"/>
      <c r="EC34" s="18">
        <f t="shared" si="53"/>
        <v>0</v>
      </c>
      <c r="ED34" s="160">
        <v>9742.9699999999993</v>
      </c>
      <c r="EE34" s="1">
        <f t="shared" si="116"/>
        <v>19485.939999999999</v>
      </c>
      <c r="EF34" s="57">
        <v>2</v>
      </c>
      <c r="EG34" s="232"/>
      <c r="EH34" s="16"/>
      <c r="EI34" s="160">
        <v>16326.49</v>
      </c>
      <c r="EJ34" s="1">
        <f t="shared" si="117"/>
        <v>29387.682000000001</v>
      </c>
      <c r="EK34" s="57">
        <v>1.8</v>
      </c>
      <c r="EL34" s="232"/>
      <c r="EM34" s="16"/>
      <c r="EN34" s="160">
        <v>17755.349999999999</v>
      </c>
      <c r="EO34" s="1">
        <f t="shared" si="118"/>
        <v>31959.629999999997</v>
      </c>
      <c r="EP34" s="57">
        <v>1.8</v>
      </c>
      <c r="EQ34" s="232"/>
      <c r="ER34" s="16">
        <f t="shared" si="59"/>
        <v>0</v>
      </c>
      <c r="ES34" s="160">
        <v>20350.150000000001</v>
      </c>
      <c r="ET34" s="1">
        <f t="shared" si="119"/>
        <v>36630.270000000004</v>
      </c>
      <c r="EU34" s="57">
        <v>1.8</v>
      </c>
      <c r="EV34" s="232"/>
      <c r="EW34" s="18"/>
      <c r="EX34" s="160">
        <v>24313.919999999998</v>
      </c>
      <c r="EY34" s="1">
        <f t="shared" si="120"/>
        <v>43765.055999999997</v>
      </c>
      <c r="EZ34" s="57">
        <v>1.8</v>
      </c>
      <c r="FA34" s="232"/>
      <c r="FB34" s="32"/>
      <c r="FC34" s="160">
        <v>18464.55</v>
      </c>
      <c r="FD34" s="1">
        <f t="shared" si="121"/>
        <v>33236.19</v>
      </c>
      <c r="FE34" s="57">
        <v>1.8</v>
      </c>
      <c r="FF34" s="232"/>
      <c r="FG34" s="14">
        <f t="shared" si="64"/>
        <v>0</v>
      </c>
      <c r="FH34" s="160">
        <v>26451.78</v>
      </c>
      <c r="FI34" s="1">
        <f t="shared" si="122"/>
        <v>47613.203999999998</v>
      </c>
      <c r="FJ34" s="57">
        <v>1.8</v>
      </c>
      <c r="FK34" s="232"/>
      <c r="FL34" s="234"/>
      <c r="FM34" s="160">
        <v>21603.93</v>
      </c>
      <c r="FN34" s="1">
        <f t="shared" si="123"/>
        <v>38887.074000000001</v>
      </c>
      <c r="FO34" s="57">
        <v>1.8</v>
      </c>
      <c r="FP34" s="232"/>
      <c r="FQ34" s="13"/>
      <c r="FR34" s="160">
        <v>20387.580000000002</v>
      </c>
      <c r="FS34" s="1">
        <f t="shared" si="124"/>
        <v>31804.624800000005</v>
      </c>
      <c r="FT34" s="57">
        <v>1.56</v>
      </c>
      <c r="FU34" s="88"/>
      <c r="FV34" s="31">
        <f t="shared" si="70"/>
        <v>0</v>
      </c>
      <c r="FW34" s="160">
        <v>17723.599999999999</v>
      </c>
      <c r="FX34" s="1">
        <f t="shared" si="125"/>
        <v>27648.815999999999</v>
      </c>
      <c r="FY34" s="57">
        <v>1.56</v>
      </c>
      <c r="FZ34" s="88"/>
      <c r="GA34" s="14">
        <f t="shared" si="2"/>
        <v>0</v>
      </c>
      <c r="GB34" s="160">
        <v>26996.62</v>
      </c>
      <c r="GC34" s="1">
        <f t="shared" si="126"/>
        <v>42114.727200000001</v>
      </c>
      <c r="GD34" s="57">
        <v>1.56</v>
      </c>
      <c r="GE34" s="88"/>
      <c r="GF34" s="32">
        <f t="shared" si="73"/>
        <v>0</v>
      </c>
      <c r="GG34" s="160">
        <v>21497.95</v>
      </c>
      <c r="GH34" s="1">
        <f t="shared" si="127"/>
        <v>33536.802000000003</v>
      </c>
      <c r="GI34" s="57">
        <v>1.56</v>
      </c>
      <c r="GJ34" s="108"/>
      <c r="GK34" s="32">
        <f t="shared" si="75"/>
        <v>0</v>
      </c>
      <c r="GL34" s="160">
        <v>22169.32</v>
      </c>
      <c r="GM34" s="1">
        <f t="shared" si="128"/>
        <v>34584.139199999998</v>
      </c>
      <c r="GN34" s="57">
        <v>1.56</v>
      </c>
      <c r="GO34" s="108"/>
      <c r="GP34" s="13"/>
      <c r="GQ34" s="160">
        <v>26954.58</v>
      </c>
      <c r="GR34" s="1">
        <f t="shared" si="129"/>
        <v>42049.144800000002</v>
      </c>
      <c r="GS34" s="57">
        <v>1.56</v>
      </c>
      <c r="GT34" s="108"/>
      <c r="GU34" s="32">
        <f t="shared" si="79"/>
        <v>0</v>
      </c>
      <c r="GV34" s="160">
        <v>23063.75</v>
      </c>
      <c r="GW34" s="1">
        <f t="shared" si="130"/>
        <v>46127.5</v>
      </c>
      <c r="GX34" s="57">
        <v>2</v>
      </c>
      <c r="GY34" s="97"/>
      <c r="GZ34" s="32"/>
      <c r="HA34" s="160">
        <v>26590.05</v>
      </c>
      <c r="HB34" s="1">
        <f t="shared" si="131"/>
        <v>79770.149999999994</v>
      </c>
      <c r="HC34" s="57">
        <v>3</v>
      </c>
      <c r="HD34" s="97"/>
      <c r="HE34" s="32"/>
      <c r="HF34" s="108">
        <v>23437.93</v>
      </c>
      <c r="HG34" s="1">
        <f t="shared" si="132"/>
        <v>117189.65</v>
      </c>
      <c r="HH34" s="57">
        <v>5</v>
      </c>
      <c r="HI34" s="97"/>
      <c r="HJ34" s="13"/>
      <c r="HK34" s="108">
        <v>18940.73</v>
      </c>
      <c r="HL34" s="1">
        <f t="shared" si="133"/>
        <v>104174.015</v>
      </c>
      <c r="HM34" s="57">
        <v>5.5</v>
      </c>
      <c r="HN34" s="96"/>
      <c r="HO34" s="14"/>
      <c r="HP34" s="108">
        <v>19422.919999999998</v>
      </c>
      <c r="HQ34" s="1">
        <f t="shared" si="134"/>
        <v>97114.599999999991</v>
      </c>
      <c r="HR34" s="57">
        <v>5</v>
      </c>
      <c r="HS34" s="81"/>
      <c r="HT34" s="14"/>
      <c r="HU34" s="108">
        <v>25130.45</v>
      </c>
      <c r="HV34" s="1">
        <f t="shared" si="135"/>
        <v>75391.350000000006</v>
      </c>
      <c r="HW34" s="57">
        <v>3</v>
      </c>
      <c r="HX34" s="96"/>
      <c r="HY34" s="14">
        <f t="shared" si="89"/>
        <v>0</v>
      </c>
      <c r="HZ34" s="108">
        <v>5055.0600000000004</v>
      </c>
      <c r="IA34" s="1">
        <f t="shared" si="136"/>
        <v>15165.18</v>
      </c>
      <c r="IB34" s="57">
        <v>3</v>
      </c>
      <c r="IC34" s="96"/>
      <c r="ID34" s="14">
        <f t="shared" si="91"/>
        <v>0</v>
      </c>
      <c r="IE34" s="108">
        <v>14913.33</v>
      </c>
      <c r="IF34" s="1">
        <f t="shared" si="137"/>
        <v>22369.994999999999</v>
      </c>
      <c r="IG34" s="57">
        <v>1.5</v>
      </c>
      <c r="IH34" s="88"/>
      <c r="II34" s="32">
        <f t="shared" si="93"/>
        <v>0</v>
      </c>
      <c r="IJ34" s="108">
        <v>35331.410000000003</v>
      </c>
      <c r="IK34" s="1">
        <f t="shared" si="138"/>
        <v>52997.115000000005</v>
      </c>
      <c r="IL34" s="57">
        <v>1.5</v>
      </c>
      <c r="IM34" s="88"/>
      <c r="IN34" s="32">
        <f t="shared" si="95"/>
        <v>0</v>
      </c>
      <c r="IO34" s="108">
        <v>62208.46</v>
      </c>
      <c r="IP34" s="1">
        <f t="shared" si="139"/>
        <v>93312.69</v>
      </c>
      <c r="IQ34" s="57">
        <v>1.5</v>
      </c>
      <c r="IR34" s="88"/>
      <c r="IS34" s="32">
        <f t="shared" si="97"/>
        <v>0</v>
      </c>
      <c r="IT34" s="108">
        <v>99208.68</v>
      </c>
      <c r="IU34" s="1">
        <f t="shared" si="140"/>
        <v>148813.01999999999</v>
      </c>
      <c r="IV34" s="57">
        <v>1.5</v>
      </c>
      <c r="IW34" s="88"/>
      <c r="IX34" s="32">
        <f t="shared" si="99"/>
        <v>0</v>
      </c>
      <c r="IY34" s="108">
        <v>39733</v>
      </c>
      <c r="IZ34" s="1">
        <f t="shared" si="141"/>
        <v>59599.5</v>
      </c>
      <c r="JA34" s="57">
        <v>1.5</v>
      </c>
      <c r="JB34" s="88"/>
      <c r="JC34" s="14">
        <f t="shared" si="101"/>
        <v>0</v>
      </c>
      <c r="JD34" s="73">
        <f t="shared" si="102"/>
        <v>650291.17999999993</v>
      </c>
      <c r="JE34" s="73">
        <f t="shared" si="103"/>
        <v>167034.28</v>
      </c>
      <c r="JF34" s="75">
        <f t="shared" si="104"/>
        <v>-483256.89999999991</v>
      </c>
      <c r="JG34" s="11">
        <f t="shared" si="105"/>
        <v>0.25686074967216999</v>
      </c>
    </row>
    <row r="35" spans="3:267">
      <c r="C35" s="72" t="s">
        <v>233</v>
      </c>
      <c r="D35" s="164">
        <v>39735.83</v>
      </c>
      <c r="E35" s="1">
        <f t="shared" si="4"/>
        <v>23841.498</v>
      </c>
      <c r="F35" s="2">
        <v>0.6</v>
      </c>
      <c r="G35" s="108">
        <v>19274</v>
      </c>
      <c r="H35" s="171">
        <f t="shared" si="5"/>
        <v>0.48505341400947205</v>
      </c>
      <c r="I35" s="169">
        <v>37393.370000000003</v>
      </c>
      <c r="J35" s="1">
        <f t="shared" si="6"/>
        <v>18696.685000000001</v>
      </c>
      <c r="K35" s="2">
        <v>0.5</v>
      </c>
      <c r="L35" s="108">
        <v>21640.3</v>
      </c>
      <c r="M35" s="14">
        <f t="shared" si="7"/>
        <v>0.57872023837380793</v>
      </c>
      <c r="N35" s="164">
        <v>27892.02</v>
      </c>
      <c r="O35" s="1">
        <f t="shared" si="8"/>
        <v>16735.212</v>
      </c>
      <c r="P35" s="2">
        <v>0.6</v>
      </c>
      <c r="Q35" s="108">
        <v>26575.75</v>
      </c>
      <c r="R35" s="13">
        <f t="shared" si="9"/>
        <v>0.95280836597707874</v>
      </c>
      <c r="S35" s="160">
        <v>36936.699999999997</v>
      </c>
      <c r="T35" s="1">
        <f t="shared" si="10"/>
        <v>36936.699999999997</v>
      </c>
      <c r="U35" s="2">
        <v>1</v>
      </c>
      <c r="V35" s="108">
        <v>22788.97</v>
      </c>
      <c r="W35" s="13">
        <f t="shared" si="11"/>
        <v>0.61697363326989152</v>
      </c>
      <c r="X35" s="108">
        <v>58735.7</v>
      </c>
      <c r="Y35" s="1">
        <f t="shared" si="12"/>
        <v>38178.205000000002</v>
      </c>
      <c r="Z35" s="2">
        <v>0.65</v>
      </c>
      <c r="AA35" s="108">
        <v>22498.55</v>
      </c>
      <c r="AB35" s="13">
        <f t="shared" si="13"/>
        <v>0.38304727789061849</v>
      </c>
      <c r="AC35" s="108">
        <v>104916.42</v>
      </c>
      <c r="AD35" s="1">
        <f t="shared" si="14"/>
        <v>41966.567999999999</v>
      </c>
      <c r="AE35" s="2">
        <v>0.4</v>
      </c>
      <c r="AF35" s="108">
        <v>42149.48</v>
      </c>
      <c r="AG35" s="13">
        <f t="shared" si="15"/>
        <v>0.40174340679943144</v>
      </c>
      <c r="AH35" s="108">
        <v>57553.67</v>
      </c>
      <c r="AI35" s="1">
        <f t="shared" si="16"/>
        <v>34532.201999999997</v>
      </c>
      <c r="AJ35" s="2">
        <v>0.6</v>
      </c>
      <c r="AK35" s="108">
        <v>29594.2</v>
      </c>
      <c r="AL35" s="13">
        <f t="shared" si="17"/>
        <v>0.51420178765315927</v>
      </c>
      <c r="AM35" s="108">
        <v>37806.339999999997</v>
      </c>
      <c r="AN35" s="1">
        <f t="shared" si="18"/>
        <v>22683.803999999996</v>
      </c>
      <c r="AO35" s="2">
        <v>0.6</v>
      </c>
      <c r="AP35" s="108">
        <v>19444.21</v>
      </c>
      <c r="AQ35" s="13">
        <f t="shared" si="19"/>
        <v>0.51431082723162314</v>
      </c>
      <c r="AR35" s="160">
        <v>83202.28</v>
      </c>
      <c r="AS35" s="1">
        <f t="shared" si="20"/>
        <v>62401.71</v>
      </c>
      <c r="AT35" s="2">
        <v>0.75</v>
      </c>
      <c r="AU35" s="108">
        <v>22482.32</v>
      </c>
      <c r="AV35" s="13">
        <f t="shared" si="21"/>
        <v>0.27021278743803656</v>
      </c>
      <c r="AW35" s="160">
        <v>77458.429999999993</v>
      </c>
      <c r="AX35" s="1">
        <f t="shared" si="22"/>
        <v>58093.822499999995</v>
      </c>
      <c r="AY35" s="2">
        <v>0.75</v>
      </c>
      <c r="AZ35" s="108">
        <v>7200.29</v>
      </c>
      <c r="BA35" s="60">
        <f t="shared" si="23"/>
        <v>9.2956828585345722E-2</v>
      </c>
      <c r="BB35" s="160">
        <v>50607.62</v>
      </c>
      <c r="BC35" s="1">
        <f t="shared" si="24"/>
        <v>0</v>
      </c>
      <c r="BD35" s="2">
        <v>0</v>
      </c>
      <c r="BE35" s="108">
        <v>11573.06</v>
      </c>
      <c r="BF35" s="17">
        <f t="shared" si="25"/>
        <v>0.22868216288377125</v>
      </c>
      <c r="BG35" s="160">
        <v>19479.27</v>
      </c>
      <c r="BH35" s="1">
        <f t="shared" si="26"/>
        <v>0</v>
      </c>
      <c r="BI35" s="2">
        <v>0</v>
      </c>
      <c r="BJ35" s="115"/>
      <c r="BK35" s="60"/>
      <c r="BL35" s="160">
        <v>24564.61</v>
      </c>
      <c r="BM35" s="1">
        <f t="shared" si="28"/>
        <v>18423.4575</v>
      </c>
      <c r="BN35" s="2">
        <v>0.75</v>
      </c>
      <c r="BO35" s="115"/>
      <c r="BP35" s="60"/>
      <c r="BQ35" s="160">
        <v>9465.1200000000008</v>
      </c>
      <c r="BR35" s="1">
        <f t="shared" si="30"/>
        <v>33127.920000000006</v>
      </c>
      <c r="BS35" s="57">
        <v>3.5</v>
      </c>
      <c r="BT35" s="115"/>
      <c r="BU35" s="16"/>
      <c r="BV35" s="160"/>
      <c r="BW35" s="1">
        <f t="shared" si="32"/>
        <v>0</v>
      </c>
      <c r="BX35" s="57">
        <v>3.5</v>
      </c>
      <c r="BZ35" s="14"/>
      <c r="CA35" s="160"/>
      <c r="CB35" s="1">
        <f t="shared" si="34"/>
        <v>0</v>
      </c>
      <c r="CC35" s="57">
        <v>5</v>
      </c>
      <c r="CD35" s="115"/>
      <c r="CE35" s="16"/>
      <c r="CF35" s="160"/>
      <c r="CG35" s="1">
        <f t="shared" si="36"/>
        <v>0</v>
      </c>
      <c r="CH35" s="57">
        <v>3</v>
      </c>
      <c r="CI35" s="115"/>
      <c r="CJ35" s="18" t="e">
        <f t="shared" si="37"/>
        <v>#DIV/0!</v>
      </c>
      <c r="CK35" s="160"/>
      <c r="CL35" s="1">
        <f t="shared" si="38"/>
        <v>0</v>
      </c>
      <c r="CM35" s="57">
        <v>6.5</v>
      </c>
      <c r="CN35" s="115"/>
      <c r="CO35" s="16"/>
      <c r="CP35" s="160"/>
      <c r="CQ35" s="1">
        <f t="shared" si="108"/>
        <v>0</v>
      </c>
      <c r="CR35" s="57">
        <v>6.5</v>
      </c>
      <c r="CS35" s="80"/>
      <c r="CT35" s="16"/>
      <c r="CU35" s="160"/>
      <c r="CV35" s="1">
        <f t="shared" si="109"/>
        <v>0</v>
      </c>
      <c r="CW35" s="57">
        <v>6.5</v>
      </c>
      <c r="CX35" s="128"/>
      <c r="CY35" s="130"/>
      <c r="CZ35" s="160">
        <v>6318.03</v>
      </c>
      <c r="DA35" s="1">
        <f t="shared" si="110"/>
        <v>41067.195</v>
      </c>
      <c r="DB35" s="57">
        <v>6.5</v>
      </c>
      <c r="DC35" s="128"/>
      <c r="DD35" s="18"/>
      <c r="DE35" s="160">
        <v>10434.74</v>
      </c>
      <c r="DF35" s="1">
        <f t="shared" si="111"/>
        <v>46956.33</v>
      </c>
      <c r="DG35" s="57">
        <v>4.5</v>
      </c>
      <c r="DH35" s="116"/>
      <c r="DI35" s="16">
        <f t="shared" si="47"/>
        <v>0</v>
      </c>
      <c r="DJ35" s="160">
        <v>13222.63</v>
      </c>
      <c r="DK35" s="1">
        <f t="shared" si="112"/>
        <v>39667.89</v>
      </c>
      <c r="DL35" s="57">
        <v>3</v>
      </c>
      <c r="DM35" s="88"/>
      <c r="DN35" s="16"/>
      <c r="DO35" s="160">
        <v>21826.560000000001</v>
      </c>
      <c r="DP35" s="1">
        <f t="shared" si="113"/>
        <v>54566.400000000001</v>
      </c>
      <c r="DQ35" s="57">
        <v>2.5</v>
      </c>
      <c r="DR35" s="88"/>
      <c r="DS35" s="16">
        <f t="shared" si="50"/>
        <v>0</v>
      </c>
      <c r="DT35" s="160">
        <v>23677.03</v>
      </c>
      <c r="DU35" s="1">
        <f t="shared" si="114"/>
        <v>59192.574999999997</v>
      </c>
      <c r="DV35" s="57">
        <v>2.5</v>
      </c>
      <c r="DW35" s="88"/>
      <c r="DX35" s="16"/>
      <c r="DY35" s="160">
        <v>24864.16</v>
      </c>
      <c r="DZ35" s="1">
        <f t="shared" si="115"/>
        <v>62160.4</v>
      </c>
      <c r="EA35" s="57">
        <v>2.5</v>
      </c>
      <c r="EB35" s="232"/>
      <c r="EC35" s="18">
        <f t="shared" si="53"/>
        <v>0</v>
      </c>
      <c r="ED35" s="160">
        <v>23405.45</v>
      </c>
      <c r="EE35" s="1">
        <f t="shared" si="116"/>
        <v>46810.9</v>
      </c>
      <c r="EF35" s="57">
        <v>2</v>
      </c>
      <c r="EG35" s="232"/>
      <c r="EH35" s="16"/>
      <c r="EI35" s="160">
        <v>24358.71</v>
      </c>
      <c r="EJ35" s="1">
        <f t="shared" si="117"/>
        <v>43845.678</v>
      </c>
      <c r="EK35" s="57">
        <v>1.8</v>
      </c>
      <c r="EL35" s="232"/>
      <c r="EM35" s="16"/>
      <c r="EN35" s="160">
        <v>25670.17</v>
      </c>
      <c r="EO35" s="1">
        <f t="shared" si="118"/>
        <v>46206.305999999997</v>
      </c>
      <c r="EP35" s="57">
        <v>1.8</v>
      </c>
      <c r="EQ35" s="232"/>
      <c r="ER35" s="16">
        <f t="shared" si="59"/>
        <v>0</v>
      </c>
      <c r="ES35" s="160">
        <v>20067.439999999999</v>
      </c>
      <c r="ET35" s="1">
        <f t="shared" si="119"/>
        <v>36121.392</v>
      </c>
      <c r="EU35" s="57">
        <v>1.8</v>
      </c>
      <c r="EV35" s="232"/>
      <c r="EW35" s="18"/>
      <c r="EX35" s="160">
        <v>19880.740000000002</v>
      </c>
      <c r="EY35" s="1">
        <f t="shared" si="120"/>
        <v>35785.332000000002</v>
      </c>
      <c r="EZ35" s="57">
        <v>1.8</v>
      </c>
      <c r="FA35" s="232"/>
      <c r="FB35" s="32"/>
      <c r="FC35" s="160">
        <v>22294.68</v>
      </c>
      <c r="FD35" s="1">
        <f t="shared" si="121"/>
        <v>40130.423999999999</v>
      </c>
      <c r="FE35" s="57">
        <v>1.8</v>
      </c>
      <c r="FF35" s="232"/>
      <c r="FG35" s="14">
        <f t="shared" si="64"/>
        <v>0</v>
      </c>
      <c r="FH35" s="160">
        <v>27593.24</v>
      </c>
      <c r="FI35" s="1">
        <f t="shared" si="122"/>
        <v>49667.832000000002</v>
      </c>
      <c r="FJ35" s="57">
        <v>1.8</v>
      </c>
      <c r="FK35" s="232"/>
      <c r="FL35" s="234"/>
      <c r="FM35" s="160">
        <v>21489.63</v>
      </c>
      <c r="FN35" s="1">
        <f t="shared" si="123"/>
        <v>38681.334000000003</v>
      </c>
      <c r="FO35" s="57">
        <v>1.8</v>
      </c>
      <c r="FP35" s="232"/>
      <c r="FQ35" s="13"/>
      <c r="FR35" s="160">
        <v>19242.14</v>
      </c>
      <c r="FS35" s="1">
        <f t="shared" si="124"/>
        <v>30017.738399999998</v>
      </c>
      <c r="FT35" s="57">
        <v>1.56</v>
      </c>
      <c r="FU35" s="88"/>
      <c r="FV35" s="31">
        <f t="shared" si="70"/>
        <v>0</v>
      </c>
      <c r="FW35" s="160">
        <v>22124.61</v>
      </c>
      <c r="FX35" s="1">
        <f t="shared" si="125"/>
        <v>34514.391600000003</v>
      </c>
      <c r="FY35" s="57">
        <v>1.56</v>
      </c>
      <c r="FZ35" s="88"/>
      <c r="GA35" s="14">
        <f t="shared" si="2"/>
        <v>0</v>
      </c>
      <c r="GB35" s="160">
        <v>25065.17</v>
      </c>
      <c r="GC35" s="1">
        <f t="shared" si="126"/>
        <v>39101.665199999996</v>
      </c>
      <c r="GD35" s="57">
        <v>1.56</v>
      </c>
      <c r="GE35" s="88"/>
      <c r="GF35" s="32">
        <f t="shared" si="73"/>
        <v>0</v>
      </c>
      <c r="GG35" s="160">
        <v>22038.22</v>
      </c>
      <c r="GH35" s="1">
        <f t="shared" si="127"/>
        <v>34379.623200000002</v>
      </c>
      <c r="GI35" s="57">
        <v>1.56</v>
      </c>
      <c r="GJ35" s="108"/>
      <c r="GK35" s="32">
        <f t="shared" si="75"/>
        <v>0</v>
      </c>
      <c r="GL35" s="160">
        <v>9722.98</v>
      </c>
      <c r="GM35" s="1">
        <f t="shared" si="128"/>
        <v>15167.8488</v>
      </c>
      <c r="GN35" s="57">
        <v>1.56</v>
      </c>
      <c r="GO35" s="108"/>
      <c r="GP35" s="13"/>
      <c r="GQ35" s="160">
        <v>19138.98</v>
      </c>
      <c r="GR35" s="1">
        <f t="shared" si="129"/>
        <v>29856.808799999999</v>
      </c>
      <c r="GS35" s="57">
        <v>1.56</v>
      </c>
      <c r="GT35" s="108"/>
      <c r="GU35" s="32">
        <f t="shared" si="79"/>
        <v>0</v>
      </c>
      <c r="GV35" s="160">
        <v>7429.13</v>
      </c>
      <c r="GW35" s="1">
        <f t="shared" si="130"/>
        <v>14858.26</v>
      </c>
      <c r="GX35" s="57">
        <v>2</v>
      </c>
      <c r="GY35" s="97"/>
      <c r="GZ35" s="32"/>
      <c r="HA35" s="357"/>
      <c r="HB35" s="1">
        <f t="shared" si="131"/>
        <v>0</v>
      </c>
      <c r="HC35" s="57">
        <v>3</v>
      </c>
      <c r="HD35" s="97"/>
      <c r="HE35" s="32"/>
      <c r="HG35" s="1">
        <f t="shared" si="132"/>
        <v>0</v>
      </c>
      <c r="HH35" s="57">
        <v>5</v>
      </c>
      <c r="HI35" s="97"/>
      <c r="HJ35" s="13"/>
      <c r="HL35" s="1">
        <f t="shared" si="133"/>
        <v>0</v>
      </c>
      <c r="HM35" s="57">
        <v>5.5</v>
      </c>
      <c r="HN35" s="96"/>
      <c r="HO35" s="14"/>
      <c r="HQ35" s="1">
        <f t="shared" si="134"/>
        <v>0</v>
      </c>
      <c r="HR35" s="57">
        <v>5</v>
      </c>
      <c r="HS35" s="81"/>
      <c r="HT35" s="14"/>
      <c r="HV35" s="1">
        <f t="shared" si="135"/>
        <v>0</v>
      </c>
      <c r="HW35" s="57">
        <v>3</v>
      </c>
      <c r="HX35" s="96"/>
      <c r="HY35" s="14"/>
      <c r="IA35" s="1">
        <f t="shared" si="136"/>
        <v>0</v>
      </c>
      <c r="IB35" s="57">
        <v>3</v>
      </c>
      <c r="IC35" s="96"/>
      <c r="ID35" s="14"/>
      <c r="IF35" s="1">
        <f t="shared" si="137"/>
        <v>0</v>
      </c>
      <c r="IG35" s="57">
        <v>1.5</v>
      </c>
      <c r="IH35" s="88"/>
      <c r="II35" s="32" t="e">
        <f t="shared" si="93"/>
        <v>#DIV/0!</v>
      </c>
      <c r="IK35" s="1">
        <f t="shared" si="138"/>
        <v>0</v>
      </c>
      <c r="IL35" s="57">
        <v>1.5</v>
      </c>
      <c r="IM35" s="88"/>
      <c r="IN35" s="32" t="e">
        <f t="shared" si="95"/>
        <v>#DIV/0!</v>
      </c>
      <c r="IP35" s="1">
        <f t="shared" si="139"/>
        <v>0</v>
      </c>
      <c r="IQ35" s="57">
        <v>1.5</v>
      </c>
      <c r="IR35" s="88"/>
      <c r="IS35" s="32" t="e">
        <f t="shared" si="97"/>
        <v>#DIV/0!</v>
      </c>
      <c r="IT35" s="108">
        <v>103309.87</v>
      </c>
      <c r="IU35" s="1">
        <f t="shared" si="140"/>
        <v>154964.80499999999</v>
      </c>
      <c r="IV35" s="57">
        <v>1.5</v>
      </c>
      <c r="IW35" s="88"/>
      <c r="IX35" s="32">
        <f t="shared" si="99"/>
        <v>0</v>
      </c>
      <c r="IY35" s="108">
        <v>42824.51</v>
      </c>
      <c r="IZ35" s="1">
        <f t="shared" si="141"/>
        <v>64236.764999999999</v>
      </c>
      <c r="JA35" s="57">
        <v>1.5</v>
      </c>
      <c r="JB35" s="88"/>
      <c r="JC35" s="14">
        <f t="shared" si="101"/>
        <v>0</v>
      </c>
      <c r="JD35" s="73">
        <f t="shared" si="102"/>
        <v>612238.38</v>
      </c>
      <c r="JE35" s="73">
        <f t="shared" si="103"/>
        <v>245221.13000000003</v>
      </c>
      <c r="JF35" s="75">
        <f t="shared" si="104"/>
        <v>-367017.25</v>
      </c>
      <c r="JG35" s="11">
        <f t="shared" si="105"/>
        <v>0.40053210973150694</v>
      </c>
    </row>
    <row r="36" spans="3:267">
      <c r="C36" s="98" t="s">
        <v>37</v>
      </c>
      <c r="D36" s="165">
        <v>57213.93</v>
      </c>
      <c r="E36" s="37">
        <f t="shared" si="4"/>
        <v>34328.358</v>
      </c>
      <c r="F36" s="2">
        <v>0.6</v>
      </c>
      <c r="G36" s="108">
        <v>28050.47</v>
      </c>
      <c r="H36" s="171">
        <f t="shared" si="5"/>
        <v>0.49027343515818617</v>
      </c>
      <c r="I36" s="170">
        <v>54723.56</v>
      </c>
      <c r="J36" s="37">
        <f t="shared" si="6"/>
        <v>32834.135999999999</v>
      </c>
      <c r="K36" s="2">
        <v>0.6</v>
      </c>
      <c r="L36" s="108">
        <v>31404.59</v>
      </c>
      <c r="M36" s="14">
        <f t="shared" si="7"/>
        <v>0.57387695537351735</v>
      </c>
      <c r="N36" s="165">
        <v>51169.47</v>
      </c>
      <c r="O36" s="37">
        <f t="shared" si="8"/>
        <v>30701.682000000001</v>
      </c>
      <c r="P36" s="2">
        <v>0.6</v>
      </c>
      <c r="Q36" s="108">
        <v>32848.22</v>
      </c>
      <c r="R36" s="13">
        <f t="shared" si="9"/>
        <v>0.6419495843908487</v>
      </c>
      <c r="S36" s="160">
        <v>55604.800000000003</v>
      </c>
      <c r="T36" s="37">
        <f t="shared" si="10"/>
        <v>37811.264000000003</v>
      </c>
      <c r="U36" s="2">
        <v>0.68</v>
      </c>
      <c r="V36" s="108">
        <v>34623.660000000003</v>
      </c>
      <c r="W36" s="13">
        <f t="shared" si="11"/>
        <v>0.62267394181797253</v>
      </c>
      <c r="X36" s="108">
        <v>74817</v>
      </c>
      <c r="Y36" s="37">
        <f t="shared" si="12"/>
        <v>48631.05</v>
      </c>
      <c r="Z36" s="2">
        <v>0.65</v>
      </c>
      <c r="AA36" s="108">
        <v>35727.86</v>
      </c>
      <c r="AB36" s="13">
        <f t="shared" si="13"/>
        <v>0.47753665610756912</v>
      </c>
      <c r="AC36" s="108">
        <v>177921.4</v>
      </c>
      <c r="AD36" s="37">
        <f t="shared" si="14"/>
        <v>106752.84</v>
      </c>
      <c r="AE36" s="2">
        <v>0.6</v>
      </c>
      <c r="AF36" s="108">
        <v>45525.77</v>
      </c>
      <c r="AG36" s="13">
        <f t="shared" si="15"/>
        <v>0.25587574063603363</v>
      </c>
      <c r="AH36" s="108">
        <v>104297.59</v>
      </c>
      <c r="AI36" s="37">
        <f t="shared" si="16"/>
        <v>62578.553999999996</v>
      </c>
      <c r="AJ36" s="2">
        <v>0.6</v>
      </c>
      <c r="AK36" s="108">
        <v>24883.99</v>
      </c>
      <c r="AL36" s="13">
        <f t="shared" si="17"/>
        <v>0.23858643330109547</v>
      </c>
      <c r="AM36" s="108">
        <v>57240.24</v>
      </c>
      <c r="AN36" s="37">
        <f t="shared" si="18"/>
        <v>34344.144</v>
      </c>
      <c r="AO36" s="2">
        <v>0.6</v>
      </c>
      <c r="AP36" s="108">
        <v>32770.76</v>
      </c>
      <c r="AQ36" s="13">
        <f t="shared" si="19"/>
        <v>0.57251262398620273</v>
      </c>
      <c r="AR36" s="160">
        <v>93922.12</v>
      </c>
      <c r="AS36" s="1">
        <f t="shared" si="20"/>
        <v>70441.59</v>
      </c>
      <c r="AT36" s="2">
        <v>0.75</v>
      </c>
      <c r="AU36" s="108">
        <v>40356.57</v>
      </c>
      <c r="AV36" s="13">
        <f t="shared" si="21"/>
        <v>0.42968120821804279</v>
      </c>
      <c r="AW36" s="160">
        <v>105242.3</v>
      </c>
      <c r="AX36" s="1">
        <f t="shared" si="22"/>
        <v>78931.725000000006</v>
      </c>
      <c r="AY36" s="2">
        <v>0.75</v>
      </c>
      <c r="AZ36" s="108">
        <v>43803.75</v>
      </c>
      <c r="BA36" s="60">
        <f t="shared" si="23"/>
        <v>0.41621809861624082</v>
      </c>
      <c r="BB36" s="160">
        <v>54922.46</v>
      </c>
      <c r="BC36" s="1">
        <f t="shared" si="24"/>
        <v>41191.845000000001</v>
      </c>
      <c r="BD36" s="2">
        <v>0.75</v>
      </c>
      <c r="BE36" s="108">
        <v>41191.22</v>
      </c>
      <c r="BF36" s="17">
        <f t="shared" si="25"/>
        <v>0.74998862032035718</v>
      </c>
      <c r="BG36" s="160">
        <v>25860.42</v>
      </c>
      <c r="BH36" s="1">
        <f t="shared" si="26"/>
        <v>19395.314999999999</v>
      </c>
      <c r="BI36" s="2">
        <v>0.75</v>
      </c>
      <c r="BJ36" s="115"/>
      <c r="BK36" s="62"/>
      <c r="BL36" s="160">
        <v>35799.9</v>
      </c>
      <c r="BM36" s="1">
        <f t="shared" si="28"/>
        <v>26849.925000000003</v>
      </c>
      <c r="BN36" s="2">
        <v>0.75</v>
      </c>
      <c r="BO36" s="230"/>
      <c r="BP36" s="62"/>
      <c r="BQ36" s="160">
        <v>17767.009999999998</v>
      </c>
      <c r="BR36" s="1">
        <f t="shared" si="30"/>
        <v>62184.534999999996</v>
      </c>
      <c r="BS36" s="57">
        <v>3.5</v>
      </c>
      <c r="BT36" s="115"/>
      <c r="BU36" s="100"/>
      <c r="BV36" s="160"/>
      <c r="BW36" s="37">
        <f t="shared" si="32"/>
        <v>0</v>
      </c>
      <c r="BX36" s="57">
        <v>3.5</v>
      </c>
      <c r="BZ36" s="61"/>
      <c r="CA36" s="160"/>
      <c r="CB36" s="37">
        <f t="shared" si="34"/>
        <v>0</v>
      </c>
      <c r="CC36" s="57">
        <v>5</v>
      </c>
      <c r="CD36" s="115"/>
      <c r="CE36" s="100"/>
      <c r="CF36" s="160"/>
      <c r="CG36" s="37">
        <f t="shared" si="36"/>
        <v>0</v>
      </c>
      <c r="CH36" s="57">
        <v>3</v>
      </c>
      <c r="CI36" s="115"/>
      <c r="CJ36" s="101"/>
      <c r="CK36" s="160"/>
      <c r="CL36" s="37">
        <f t="shared" si="38"/>
        <v>0</v>
      </c>
      <c r="CM36" s="57">
        <v>6.5</v>
      </c>
      <c r="CN36" s="115"/>
      <c r="CO36" s="100"/>
      <c r="CP36" s="160"/>
      <c r="CQ36" s="37">
        <f t="shared" si="108"/>
        <v>0</v>
      </c>
      <c r="CR36" s="57">
        <v>6.5</v>
      </c>
      <c r="CS36" s="99"/>
      <c r="CT36" s="100"/>
      <c r="CU36" s="160"/>
      <c r="CV36" s="37">
        <f t="shared" si="109"/>
        <v>0</v>
      </c>
      <c r="CW36" s="57">
        <v>6.5</v>
      </c>
      <c r="CX36" s="128"/>
      <c r="CY36" s="131"/>
      <c r="CZ36" s="160"/>
      <c r="DA36" s="37">
        <f t="shared" si="110"/>
        <v>0</v>
      </c>
      <c r="DB36" s="57">
        <v>6.5</v>
      </c>
      <c r="DC36" s="128"/>
      <c r="DD36" s="101"/>
      <c r="DE36" s="357"/>
      <c r="DF36" s="37">
        <f t="shared" si="111"/>
        <v>0</v>
      </c>
      <c r="DG36" s="57">
        <v>4.5</v>
      </c>
      <c r="DH36" s="128"/>
      <c r="DI36" s="16" t="e">
        <f t="shared" si="47"/>
        <v>#DIV/0!</v>
      </c>
      <c r="DJ36" s="160">
        <v>43710.07</v>
      </c>
      <c r="DK36" s="37">
        <f t="shared" si="112"/>
        <v>131130.21</v>
      </c>
      <c r="DL36" s="57">
        <v>3</v>
      </c>
      <c r="DM36" s="88"/>
      <c r="DN36" s="100"/>
      <c r="DO36" s="160">
        <v>45234.52</v>
      </c>
      <c r="DP36" s="37">
        <f t="shared" si="113"/>
        <v>113086.29999999999</v>
      </c>
      <c r="DQ36" s="57">
        <v>2.5</v>
      </c>
      <c r="DR36" s="88"/>
      <c r="DS36" s="16"/>
      <c r="DT36" s="160">
        <v>40501.81</v>
      </c>
      <c r="DU36" s="37">
        <f t="shared" si="114"/>
        <v>101254.52499999999</v>
      </c>
      <c r="DV36" s="57">
        <v>2.5</v>
      </c>
      <c r="DW36" s="88"/>
      <c r="DX36" s="100"/>
      <c r="DY36" s="160">
        <v>39408.480000000003</v>
      </c>
      <c r="DZ36" s="37">
        <f t="shared" si="115"/>
        <v>98521.200000000012</v>
      </c>
      <c r="EA36" s="57">
        <v>2.5</v>
      </c>
      <c r="EB36" s="232"/>
      <c r="EC36" s="18"/>
      <c r="ED36" s="160">
        <v>29037.7</v>
      </c>
      <c r="EE36" s="37">
        <f t="shared" si="116"/>
        <v>58075.4</v>
      </c>
      <c r="EF36" s="57">
        <v>2</v>
      </c>
      <c r="EG36" s="232"/>
      <c r="EH36" s="100"/>
      <c r="EI36" s="160">
        <v>34861.410000000003</v>
      </c>
      <c r="EJ36" s="37">
        <f t="shared" si="117"/>
        <v>62750.538000000008</v>
      </c>
      <c r="EK36" s="57">
        <v>1.8</v>
      </c>
      <c r="EL36" s="232"/>
      <c r="EM36" s="100"/>
      <c r="EN36" s="160">
        <v>31568.67</v>
      </c>
      <c r="EO36" s="37">
        <f t="shared" si="118"/>
        <v>56823.606</v>
      </c>
      <c r="EP36" s="57">
        <v>1.8</v>
      </c>
      <c r="EQ36" s="232"/>
      <c r="ER36" s="100"/>
      <c r="ES36" s="160">
        <v>32909.24</v>
      </c>
      <c r="ET36" s="37">
        <f t="shared" si="119"/>
        <v>59236.631999999998</v>
      </c>
      <c r="EU36" s="57">
        <v>1.8</v>
      </c>
      <c r="EV36" s="232"/>
      <c r="EW36" s="101"/>
      <c r="EX36" s="160">
        <v>45446.03</v>
      </c>
      <c r="EY36" s="37">
        <f t="shared" si="120"/>
        <v>81802.854000000007</v>
      </c>
      <c r="EZ36" s="57">
        <v>1.8</v>
      </c>
      <c r="FA36" s="232"/>
      <c r="FB36" s="48"/>
      <c r="FC36" s="160">
        <v>52450.97</v>
      </c>
      <c r="FD36" s="37">
        <f t="shared" si="121"/>
        <v>94411.745999999999</v>
      </c>
      <c r="FE36" s="57">
        <v>1.8</v>
      </c>
      <c r="FF36" s="232"/>
      <c r="FG36" s="14">
        <f t="shared" si="64"/>
        <v>0</v>
      </c>
      <c r="FH36" s="160">
        <v>59410.13</v>
      </c>
      <c r="FI36" s="37">
        <f t="shared" si="122"/>
        <v>106938.234</v>
      </c>
      <c r="FJ36" s="57">
        <v>1.8</v>
      </c>
      <c r="FK36" s="232"/>
      <c r="FL36" s="235"/>
      <c r="FM36" s="160">
        <v>55743.78</v>
      </c>
      <c r="FN36" s="37">
        <f t="shared" si="123"/>
        <v>100338.804</v>
      </c>
      <c r="FO36" s="57">
        <v>1.8</v>
      </c>
      <c r="FP36" s="232"/>
      <c r="FQ36" s="63"/>
      <c r="FR36" s="160">
        <v>50883.49</v>
      </c>
      <c r="FS36" s="37">
        <f t="shared" si="124"/>
        <v>79378.244399999996</v>
      </c>
      <c r="FT36" s="57">
        <v>1.56</v>
      </c>
      <c r="FU36" s="88"/>
      <c r="FV36" s="31">
        <f t="shared" si="70"/>
        <v>0</v>
      </c>
      <c r="FW36" s="160">
        <v>56058.3</v>
      </c>
      <c r="FX36" s="37">
        <f t="shared" si="125"/>
        <v>87450.948000000004</v>
      </c>
      <c r="FY36" s="57">
        <v>1.56</v>
      </c>
      <c r="FZ36" s="88"/>
      <c r="GA36" s="14">
        <f t="shared" si="2"/>
        <v>0</v>
      </c>
      <c r="GB36" s="160">
        <v>58034.98</v>
      </c>
      <c r="GC36" s="37">
        <f t="shared" si="126"/>
        <v>90534.568800000008</v>
      </c>
      <c r="GD36" s="57">
        <v>1.56</v>
      </c>
      <c r="GE36" s="88"/>
      <c r="GF36" s="32">
        <f t="shared" si="73"/>
        <v>0</v>
      </c>
      <c r="GG36" s="160">
        <v>49619.74</v>
      </c>
      <c r="GH36" s="37">
        <f t="shared" si="127"/>
        <v>77406.794399999999</v>
      </c>
      <c r="GI36" s="57">
        <v>1.56</v>
      </c>
      <c r="GJ36" s="108"/>
      <c r="GK36" s="32">
        <f t="shared" si="75"/>
        <v>0</v>
      </c>
      <c r="GL36" s="160">
        <v>55872.480000000003</v>
      </c>
      <c r="GM36" s="37">
        <f t="shared" si="128"/>
        <v>87161.068800000008</v>
      </c>
      <c r="GN36" s="57">
        <v>1.56</v>
      </c>
      <c r="GO36" s="108"/>
      <c r="GP36" s="63"/>
      <c r="GQ36" s="160">
        <v>44868.04</v>
      </c>
      <c r="GR36" s="37">
        <f t="shared" si="129"/>
        <v>69994.142399999997</v>
      </c>
      <c r="GS36" s="57">
        <v>1.56</v>
      </c>
      <c r="GT36" s="108"/>
      <c r="GU36" s="32">
        <f t="shared" si="79"/>
        <v>0</v>
      </c>
      <c r="GV36" s="160">
        <v>46074.13</v>
      </c>
      <c r="GW36" s="37">
        <f t="shared" si="130"/>
        <v>92148.26</v>
      </c>
      <c r="GX36" s="57">
        <v>2</v>
      </c>
      <c r="GY36" s="103"/>
      <c r="GZ36" s="48"/>
      <c r="HA36" s="160">
        <v>41914.559999999998</v>
      </c>
      <c r="HB36" s="37">
        <f t="shared" si="131"/>
        <v>125743.67999999999</v>
      </c>
      <c r="HC36" s="57">
        <v>3</v>
      </c>
      <c r="HD36" s="103"/>
      <c r="HE36" s="48"/>
      <c r="HF36" s="108">
        <v>44361.34</v>
      </c>
      <c r="HG36" s="37">
        <f t="shared" si="132"/>
        <v>221806.69999999998</v>
      </c>
      <c r="HH36" s="57">
        <v>5</v>
      </c>
      <c r="HI36" s="103"/>
      <c r="HJ36" s="63"/>
      <c r="HK36" s="108">
        <v>34041.24</v>
      </c>
      <c r="HL36" s="37">
        <f t="shared" si="133"/>
        <v>187226.81999999998</v>
      </c>
      <c r="HM36" s="57">
        <v>5.5</v>
      </c>
      <c r="HN36" s="102"/>
      <c r="HO36" s="61"/>
      <c r="HP36" s="108">
        <v>41567.39</v>
      </c>
      <c r="HQ36" s="37">
        <f t="shared" si="134"/>
        <v>207836.95</v>
      </c>
      <c r="HR36" s="57">
        <v>5</v>
      </c>
      <c r="HS36" s="104"/>
      <c r="HT36" s="61"/>
      <c r="HU36" s="108">
        <v>38987.72</v>
      </c>
      <c r="HV36" s="37">
        <f t="shared" si="135"/>
        <v>116963.16</v>
      </c>
      <c r="HW36" s="57">
        <v>3</v>
      </c>
      <c r="HX36" s="102"/>
      <c r="HY36" s="61"/>
      <c r="HZ36" s="108">
        <v>37854.51</v>
      </c>
      <c r="IA36" s="37">
        <f t="shared" si="136"/>
        <v>113563.53</v>
      </c>
      <c r="IB36" s="57">
        <v>3</v>
      </c>
      <c r="IC36" s="102"/>
      <c r="ID36" s="61"/>
      <c r="IE36" s="108">
        <v>42180.12</v>
      </c>
      <c r="IF36" s="37">
        <f t="shared" si="137"/>
        <v>63270.180000000008</v>
      </c>
      <c r="IG36" s="57">
        <v>1.5</v>
      </c>
      <c r="IH36" s="105"/>
      <c r="II36" s="48">
        <f t="shared" si="93"/>
        <v>0</v>
      </c>
      <c r="IJ36" s="108">
        <v>49136.25</v>
      </c>
      <c r="IK36" s="37">
        <f t="shared" si="138"/>
        <v>73704.375</v>
      </c>
      <c r="IL36" s="57">
        <v>1.5</v>
      </c>
      <c r="IM36" s="105"/>
      <c r="IN36" s="48">
        <f t="shared" si="95"/>
        <v>0</v>
      </c>
      <c r="IO36" s="108">
        <v>34627.480000000003</v>
      </c>
      <c r="IP36" s="37">
        <f t="shared" si="139"/>
        <v>51941.22</v>
      </c>
      <c r="IQ36" s="57">
        <v>1.5</v>
      </c>
      <c r="IR36" s="105"/>
      <c r="IS36" s="48">
        <f t="shared" si="97"/>
        <v>0</v>
      </c>
      <c r="IT36" s="108">
        <v>179719.2</v>
      </c>
      <c r="IU36" s="37">
        <f t="shared" si="140"/>
        <v>269578.80000000005</v>
      </c>
      <c r="IV36" s="57">
        <v>1.5</v>
      </c>
      <c r="IW36" s="105"/>
      <c r="IX36" s="48">
        <f t="shared" si="99"/>
        <v>0</v>
      </c>
      <c r="IY36" s="108">
        <v>71687.710000000006</v>
      </c>
      <c r="IZ36" s="37">
        <f t="shared" si="141"/>
        <v>107531.565</v>
      </c>
      <c r="JA36" s="57">
        <v>1.5</v>
      </c>
      <c r="JB36" s="105"/>
      <c r="JC36" s="61">
        <f t="shared" si="101"/>
        <v>0</v>
      </c>
      <c r="JD36" s="73">
        <f t="shared" si="102"/>
        <v>887074.87</v>
      </c>
      <c r="JE36" s="73">
        <f t="shared" si="103"/>
        <v>391186.86</v>
      </c>
      <c r="JF36" s="76">
        <f t="shared" si="104"/>
        <v>-495888.01</v>
      </c>
      <c r="JG36" s="11">
        <f t="shared" si="105"/>
        <v>0.44098516735120674</v>
      </c>
    </row>
    <row r="37" spans="3:267">
      <c r="C37" s="121"/>
      <c r="D37" s="172"/>
      <c r="E37" s="29"/>
      <c r="F37" s="122"/>
      <c r="G37" s="108"/>
      <c r="H37" s="123"/>
      <c r="I37" s="172"/>
      <c r="J37" s="29"/>
      <c r="K37" s="122"/>
      <c r="L37" s="108"/>
      <c r="M37" s="124"/>
      <c r="N37" s="29"/>
      <c r="O37" s="29"/>
      <c r="P37" s="122"/>
      <c r="Q37" s="108"/>
      <c r="R37" s="124"/>
      <c r="S37" s="29"/>
      <c r="T37" s="29"/>
      <c r="U37" s="122"/>
      <c r="V37" s="108"/>
      <c r="W37" s="124"/>
      <c r="X37" s="172"/>
      <c r="Y37" s="29"/>
      <c r="Z37" s="122"/>
      <c r="AA37" s="108"/>
      <c r="AB37" s="122"/>
      <c r="AC37" s="172"/>
      <c r="AD37" s="29"/>
      <c r="AE37" s="122"/>
      <c r="AF37" s="108"/>
      <c r="AG37" s="122"/>
      <c r="AH37" s="172"/>
      <c r="AI37" s="29"/>
      <c r="AJ37" s="122"/>
      <c r="AK37" s="108"/>
      <c r="AL37" s="122"/>
      <c r="AM37" s="172"/>
      <c r="AN37" s="29"/>
      <c r="AO37" s="122"/>
      <c r="AP37" s="108"/>
      <c r="AQ37" s="124"/>
      <c r="AR37" s="172"/>
      <c r="AS37" s="29"/>
      <c r="AT37" s="122"/>
      <c r="AU37" s="108"/>
      <c r="AV37" s="124"/>
      <c r="AW37" s="172"/>
      <c r="AX37" s="29"/>
      <c r="AY37" s="122"/>
      <c r="AZ37" s="108"/>
      <c r="BA37" s="122"/>
      <c r="BB37" s="172"/>
      <c r="BC37" s="29"/>
      <c r="BD37" s="122"/>
      <c r="BE37" s="125"/>
      <c r="BF37" s="122"/>
      <c r="BG37" s="126"/>
      <c r="BH37" s="29"/>
      <c r="BI37" s="122"/>
      <c r="BJ37" s="125"/>
      <c r="BK37" s="122"/>
      <c r="BL37" s="126"/>
      <c r="BM37" s="29"/>
      <c r="BN37" s="122"/>
      <c r="BO37" s="172"/>
      <c r="BP37" s="122"/>
      <c r="BQ37" s="126"/>
      <c r="BR37" s="29"/>
      <c r="BS37" s="122"/>
      <c r="BT37" s="125"/>
      <c r="BU37" s="122"/>
      <c r="BV37" s="126"/>
      <c r="BW37" s="29"/>
      <c r="BX37" s="122"/>
      <c r="BY37" s="127"/>
      <c r="BZ37" s="124"/>
      <c r="CA37" s="126"/>
      <c r="CB37" s="29"/>
      <c r="CC37" s="122"/>
      <c r="CD37" s="125"/>
      <c r="CE37" s="122"/>
      <c r="CF37" s="172"/>
      <c r="CG37" s="29"/>
      <c r="CH37" s="122"/>
      <c r="CI37" s="125"/>
      <c r="CJ37" s="122"/>
      <c r="CK37" s="172"/>
      <c r="CL37" s="29"/>
      <c r="CM37" s="122"/>
      <c r="CN37" s="125"/>
      <c r="CO37" s="122"/>
      <c r="CP37" s="172"/>
      <c r="CQ37" s="29"/>
      <c r="CR37" s="122"/>
      <c r="CS37" s="172"/>
      <c r="CT37" s="122"/>
      <c r="CU37" s="172"/>
      <c r="CV37" s="29"/>
      <c r="CW37" s="122"/>
      <c r="CX37" s="128"/>
      <c r="CY37" s="122"/>
      <c r="CZ37" s="172"/>
      <c r="DA37" s="29"/>
      <c r="DB37" s="124"/>
      <c r="DC37" s="172"/>
      <c r="DD37" s="122"/>
      <c r="DE37" s="172"/>
      <c r="DF37" s="29"/>
      <c r="DG37" s="124"/>
      <c r="DH37" s="172"/>
      <c r="DI37" s="122"/>
      <c r="DJ37" s="172"/>
      <c r="DK37" s="29"/>
      <c r="DL37" s="124"/>
      <c r="DM37" s="172"/>
      <c r="DN37" s="122"/>
      <c r="DO37" s="173"/>
      <c r="DP37" s="29"/>
      <c r="DQ37" s="124"/>
      <c r="DR37" s="173"/>
      <c r="DS37" s="122"/>
      <c r="DT37" s="173"/>
      <c r="DU37" s="29"/>
      <c r="DV37" s="122"/>
      <c r="DW37" s="173"/>
      <c r="DX37" s="122"/>
      <c r="DY37" s="173"/>
      <c r="DZ37" s="29"/>
      <c r="EA37" s="122"/>
      <c r="EB37" s="173"/>
      <c r="EC37" s="122"/>
      <c r="ED37" s="173"/>
      <c r="EE37" s="29">
        <v>0</v>
      </c>
      <c r="EF37" s="122"/>
      <c r="EG37" s="173"/>
      <c r="EH37" s="122"/>
      <c r="EI37" s="173"/>
      <c r="EJ37" s="29">
        <v>0</v>
      </c>
      <c r="EK37" s="122"/>
      <c r="EL37" s="173"/>
      <c r="EM37" s="122"/>
      <c r="EN37" s="173"/>
      <c r="EO37" s="29">
        <v>0</v>
      </c>
      <c r="EP37" s="122"/>
      <c r="EQ37" s="173"/>
      <c r="ER37" s="122"/>
      <c r="ES37" s="173"/>
      <c r="ET37" s="29">
        <v>0</v>
      </c>
      <c r="EU37" s="122"/>
      <c r="EV37" s="173"/>
      <c r="EW37" s="122"/>
      <c r="EX37" s="173"/>
      <c r="EY37" s="29">
        <v>0</v>
      </c>
      <c r="EZ37" s="122"/>
      <c r="FA37" s="173"/>
      <c r="FB37" s="124"/>
      <c r="FC37" s="173"/>
      <c r="FD37" s="29">
        <v>0</v>
      </c>
      <c r="FE37" s="124"/>
      <c r="FF37" s="173"/>
      <c r="FG37" s="124"/>
      <c r="FH37" s="173"/>
      <c r="FI37" s="29">
        <v>0</v>
      </c>
      <c r="FJ37" s="124"/>
      <c r="FK37" s="233"/>
      <c r="FL37" s="124"/>
      <c r="FM37" s="173"/>
      <c r="FN37" s="29">
        <v>0</v>
      </c>
      <c r="FO37" s="124"/>
      <c r="FP37" s="173"/>
      <c r="FQ37" s="124"/>
      <c r="FR37" s="173"/>
      <c r="FS37" s="29">
        <v>0</v>
      </c>
      <c r="FT37" s="124"/>
      <c r="FU37" s="173"/>
      <c r="FV37" s="124"/>
      <c r="FW37" s="29"/>
      <c r="FX37" s="29">
        <v>0</v>
      </c>
      <c r="FY37" s="122"/>
      <c r="FZ37" s="96"/>
      <c r="GA37" s="124"/>
      <c r="GB37" s="29"/>
      <c r="GC37" s="29">
        <v>0</v>
      </c>
      <c r="GD37" s="124"/>
      <c r="GE37" s="96"/>
      <c r="GF37" s="124"/>
      <c r="GG37" s="29"/>
      <c r="GH37" s="29">
        <v>0</v>
      </c>
      <c r="GI37" s="124"/>
      <c r="GJ37" s="96"/>
      <c r="GK37" s="124"/>
      <c r="GL37" s="96"/>
      <c r="GM37" s="29">
        <v>0</v>
      </c>
      <c r="GN37" s="124"/>
      <c r="GO37" s="96"/>
      <c r="GP37" s="124"/>
      <c r="GQ37" s="96"/>
      <c r="GR37" s="29">
        <v>0</v>
      </c>
      <c r="GS37" s="124"/>
      <c r="GT37" s="96"/>
      <c r="GU37" s="124"/>
      <c r="GV37" s="96"/>
      <c r="GW37" s="29">
        <v>0</v>
      </c>
      <c r="GX37" s="122"/>
      <c r="GY37" s="96"/>
      <c r="GZ37" s="124"/>
      <c r="HA37" s="96"/>
      <c r="HB37" s="29">
        <v>0</v>
      </c>
      <c r="HC37" s="124"/>
      <c r="HD37" s="96"/>
      <c r="HE37" s="124"/>
      <c r="HF37" s="96"/>
      <c r="HG37" s="29">
        <v>0</v>
      </c>
      <c r="HH37" s="124"/>
      <c r="HI37" s="96"/>
      <c r="HJ37" s="124"/>
      <c r="HK37" s="96"/>
      <c r="HL37" s="29">
        <v>0</v>
      </c>
      <c r="HM37" s="124"/>
      <c r="HN37" s="96"/>
      <c r="HO37" s="124"/>
      <c r="HP37" s="96"/>
      <c r="HQ37" s="29">
        <v>0</v>
      </c>
      <c r="HR37" s="124"/>
      <c r="HS37" s="96"/>
      <c r="HT37" s="124"/>
      <c r="HU37" s="96"/>
      <c r="HV37" s="29">
        <v>0</v>
      </c>
      <c r="HW37" s="124"/>
      <c r="HX37" s="96"/>
      <c r="HY37" s="124"/>
      <c r="HZ37" s="96"/>
      <c r="IA37" s="29">
        <v>0</v>
      </c>
      <c r="IB37" s="124"/>
      <c r="IC37" s="96"/>
      <c r="ID37" s="124"/>
      <c r="IE37" s="108"/>
      <c r="IF37" s="29">
        <v>0</v>
      </c>
      <c r="IG37" s="124"/>
      <c r="IH37" s="108"/>
      <c r="II37" s="124"/>
      <c r="IJ37" s="108"/>
      <c r="IK37" s="29"/>
      <c r="IL37" s="124"/>
      <c r="IM37" s="108"/>
      <c r="IN37" s="124"/>
      <c r="IO37" s="108"/>
      <c r="IP37" s="29"/>
      <c r="IQ37" s="124"/>
      <c r="IR37" s="108"/>
      <c r="IS37" s="124"/>
      <c r="IT37" s="108"/>
      <c r="IU37" s="29"/>
      <c r="IV37" s="124"/>
      <c r="IW37" s="108"/>
      <c r="IX37" s="124"/>
      <c r="IY37" s="108"/>
      <c r="IZ37" s="29"/>
      <c r="JA37" s="124"/>
      <c r="JB37" s="108"/>
      <c r="JC37" s="124"/>
      <c r="JD37" s="73">
        <f t="shared" ref="JD37" si="142">D37+I37+N37+S37+X37+AC37+AH37+AM37+AR37+AW37+BB37+BG37+BL37+BQ37+BV37+CA37+CF37+CK37+CP37+CU37+CZ37+DE37+DJ37+DO37+DT37+DY37+ED37+EI37+EN37+ES37+EX37+FC37+FH37+FM37</f>
        <v>0</v>
      </c>
      <c r="JE37" s="76">
        <f t="shared" ref="JE37" si="143">G37+L37+Q37+V37+AA37+AF37+AK37+AP37+AU37+AZ37+BE37+BJ37+BO37+BT37+BY37+CD37+CI37+CN37+CS37+CX37+DC37+DH37+DM37+DR37+DW37+EB37+EG37+EL37+EQ37+EV37+FA37+FF37+FK37+FP37+FU37+FZ37+GE37+GJ37+GO37+GT37+GY37+HD37+HI37+HN37+HS37+HX37+IC37+IH37+IM37+IR37+IW37+JB37</f>
        <v>0</v>
      </c>
      <c r="JF37" s="76">
        <f t="shared" si="104"/>
        <v>0</v>
      </c>
      <c r="JG37" s="174"/>
    </row>
    <row r="38" spans="3:267">
      <c r="E38" s="12"/>
      <c r="H38" s="12"/>
      <c r="L38" s="12"/>
      <c r="Q38" s="12"/>
      <c r="V38" s="12"/>
      <c r="AP38" s="12"/>
      <c r="AU38" s="12"/>
      <c r="BY38" s="12"/>
      <c r="CX38" s="12"/>
      <c r="DW38" s="12"/>
      <c r="EX38" s="12"/>
      <c r="GE38" s="30"/>
    </row>
    <row r="39" spans="3:267">
      <c r="C39" s="84" t="s">
        <v>234</v>
      </c>
      <c r="D39" s="87">
        <f>SUM(D8:D26)</f>
        <v>1536340.73</v>
      </c>
      <c r="E39" s="87">
        <f>SUM(E8:E26)</f>
        <v>921804.43799999997</v>
      </c>
      <c r="F39" s="78">
        <f>E39/D39</f>
        <v>0.6</v>
      </c>
      <c r="G39" s="87">
        <f>SUM(G8:G26)</f>
        <v>1155598.1600000001</v>
      </c>
      <c r="H39" s="89">
        <f>G39/D39</f>
        <v>0.75217569737931778</v>
      </c>
      <c r="I39" s="87">
        <f>SUM(I8:I26)</f>
        <v>1458680.2399999998</v>
      </c>
      <c r="J39" s="87">
        <f>SUM(J8:J26)</f>
        <v>991595.48859999992</v>
      </c>
      <c r="K39" s="78">
        <f>J39/I39</f>
        <v>0.67978948463715394</v>
      </c>
      <c r="L39" s="87">
        <f>SUM(L8:L26)</f>
        <v>925508.04999999981</v>
      </c>
      <c r="M39" s="89">
        <f>L39/I39</f>
        <v>0.63448316129928517</v>
      </c>
      <c r="N39" s="87">
        <f>SUM(N8:N26)</f>
        <v>1417371.34</v>
      </c>
      <c r="O39" s="87">
        <f>SUM(O8:O26)</f>
        <v>1011331.2084999999</v>
      </c>
      <c r="P39" s="304">
        <f>O39/N39</f>
        <v>0.71352593350730509</v>
      </c>
      <c r="Q39" s="87">
        <f>SUM(Q8:Q26)</f>
        <v>975016.55999999994</v>
      </c>
      <c r="R39" s="304">
        <f>Q39/N39</f>
        <v>0.68790480834754275</v>
      </c>
      <c r="S39" s="87">
        <f>SUM(S8:S26)</f>
        <v>1353398.0299999998</v>
      </c>
      <c r="T39" s="87">
        <f>SUM(T8:T26)</f>
        <v>1061297.3110999998</v>
      </c>
      <c r="U39" s="78">
        <f>T39/S39</f>
        <v>0.78417234810072833</v>
      </c>
      <c r="V39" s="87">
        <f>SUM(V8:V26)</f>
        <v>1023206.3800000001</v>
      </c>
      <c r="W39" s="304">
        <f>V39/S39</f>
        <v>0.75602768536614484</v>
      </c>
      <c r="X39" s="87">
        <f>SUM(X8:X26)</f>
        <v>1411709.66</v>
      </c>
      <c r="Y39" s="87">
        <f>SUM(Y8:Y26)</f>
        <v>1185363.4715</v>
      </c>
      <c r="Z39" s="78">
        <f>Y39/X39</f>
        <v>0.83966519822496655</v>
      </c>
      <c r="AA39" s="87">
        <f>SUM(AA8:AA26)</f>
        <v>1175755.9900000002</v>
      </c>
      <c r="AB39" s="304">
        <f>AA39/X39</f>
        <v>0.83285963347449243</v>
      </c>
      <c r="AC39" s="87">
        <f>SUM(AC8:AC26)</f>
        <v>2155980.12</v>
      </c>
      <c r="AD39" s="87">
        <f>SUM(AD8:AD26)</f>
        <v>1981001.8622999999</v>
      </c>
      <c r="AE39" s="78">
        <f>AD39/AC39</f>
        <v>0.91884050503211501</v>
      </c>
      <c r="AF39" s="87">
        <f>SUM(AF8:AF26)</f>
        <v>1352029.56</v>
      </c>
      <c r="AG39" s="304">
        <f>AF39/AC39</f>
        <v>0.62710669150325926</v>
      </c>
      <c r="AH39" s="87">
        <f>SUM(AH8:AH26)</f>
        <v>1292665.2700000003</v>
      </c>
      <c r="AI39" s="87">
        <f>SUM(AI8:AI26)</f>
        <v>775599.16200000001</v>
      </c>
      <c r="AJ39" s="78">
        <f>AI39/AH39</f>
        <v>0.59999999999999987</v>
      </c>
      <c r="AK39" s="87">
        <f>SUM(AK8:AK26)</f>
        <v>978967.34000000008</v>
      </c>
      <c r="AL39" s="89">
        <f>AK39/AH39</f>
        <v>0.75732470169945842</v>
      </c>
      <c r="AM39" s="87">
        <f>SUM(AM8:AM26)</f>
        <v>1317602.06</v>
      </c>
      <c r="AN39" s="87">
        <f>SUM(AN8:AN26)</f>
        <v>790561.23600000003</v>
      </c>
      <c r="AO39" s="78">
        <f>AN39/AM39</f>
        <v>0.6</v>
      </c>
      <c r="AP39" s="87">
        <f>SUM(AP8:AP26)</f>
        <v>1099274.29</v>
      </c>
      <c r="AQ39" s="89">
        <f>AP39/AM39</f>
        <v>0.83429915857903258</v>
      </c>
      <c r="AR39" s="87">
        <f>SUM(AR8:AR26)</f>
        <v>1324962.4799999997</v>
      </c>
      <c r="AS39" s="87">
        <f>SUM(AS8:AS26)</f>
        <v>1036988.5349999999</v>
      </c>
      <c r="AT39" s="78">
        <f>AS39/AR39</f>
        <v>0.78265501903118051</v>
      </c>
      <c r="AU39" s="87">
        <f>SUM(AU8:AU26)</f>
        <v>1062978.1299999999</v>
      </c>
      <c r="AV39" s="89">
        <f>AU39/AR39</f>
        <v>0.80227036315775535</v>
      </c>
      <c r="AW39" s="87">
        <f>SUM(AW8:AW26)</f>
        <v>1398980.96</v>
      </c>
      <c r="AX39" s="87">
        <f>SUM(AX8:AX26)</f>
        <v>1095416.6325000001</v>
      </c>
      <c r="AY39" s="78">
        <f>AX39/AW39</f>
        <v>0.78301039386554627</v>
      </c>
      <c r="AZ39" s="87">
        <f>SUM(AZ8:AZ26)</f>
        <v>1080989.2999999998</v>
      </c>
      <c r="BA39" s="89">
        <f>AZ39/AW39</f>
        <v>0.77269764986651412</v>
      </c>
      <c r="BB39" s="87">
        <f>SUM(BB8:BB26)</f>
        <v>1091460.4599999997</v>
      </c>
      <c r="BC39" s="87">
        <f>SUM(BC8:BC26)</f>
        <v>779278.34199999995</v>
      </c>
      <c r="BD39" s="78">
        <f>BC39/BB39</f>
        <v>0.71397762040779755</v>
      </c>
      <c r="BE39" s="87">
        <f>SUM(BE8:BE26)</f>
        <v>1267350.5199999998</v>
      </c>
      <c r="BF39" s="89">
        <f>BE39/BB39</f>
        <v>1.161151105739552</v>
      </c>
      <c r="BG39" s="87">
        <f>SUM(BG8:BG26)</f>
        <v>734748.23</v>
      </c>
      <c r="BH39" s="87">
        <f>SUM(BH8:BH26)</f>
        <v>551061.17249999999</v>
      </c>
      <c r="BI39" s="78">
        <f>BH39/BG39</f>
        <v>0.75</v>
      </c>
      <c r="BJ39" s="87">
        <f>SUM(BJ8:BJ26)</f>
        <v>0</v>
      </c>
      <c r="BK39" s="89">
        <f>BJ39/BG39</f>
        <v>0</v>
      </c>
      <c r="BL39" s="87">
        <f>SUM(BL8:BL26)</f>
        <v>793578.9800000001</v>
      </c>
      <c r="BM39" s="87">
        <f>SUM(BM8:BM26)</f>
        <v>595184.23499999999</v>
      </c>
      <c r="BN39" s="78">
        <f>BM39/BL39</f>
        <v>0.74999999999999989</v>
      </c>
      <c r="BO39" s="87">
        <f>SUM(BO8:BO26)</f>
        <v>0</v>
      </c>
      <c r="BP39" s="89">
        <f>BO39/BL39</f>
        <v>0</v>
      </c>
      <c r="BQ39" s="87">
        <f>SUM(BQ8:BQ26)</f>
        <v>617952.88000000012</v>
      </c>
      <c r="BR39" s="87">
        <f>SUM(BR8:BR26)</f>
        <v>2162835.0799999996</v>
      </c>
      <c r="BS39" s="78">
        <f>BR39/BQ39</f>
        <v>3.4999999999999987</v>
      </c>
      <c r="BT39" s="87">
        <f>SUM(BT8:BT26)</f>
        <v>0</v>
      </c>
      <c r="BU39" s="89">
        <f>BT39/BQ39</f>
        <v>0</v>
      </c>
      <c r="BV39" s="87">
        <f>SUM(BV8:BV26)</f>
        <v>592353.01</v>
      </c>
      <c r="BW39" s="87">
        <f>SUM(BW8:BW26)</f>
        <v>2073235.5349999999</v>
      </c>
      <c r="BX39" s="78">
        <f>BW39/BV39</f>
        <v>3.5</v>
      </c>
      <c r="BY39" s="87">
        <f>SUM(BY8:BY26)</f>
        <v>0</v>
      </c>
      <c r="BZ39" s="89">
        <f>BY39/BV39</f>
        <v>0</v>
      </c>
      <c r="CA39" s="87">
        <f>SUM(CA8:CA26)</f>
        <v>410514.41000000003</v>
      </c>
      <c r="CB39" s="87">
        <f>SUM(CB8:CB26)</f>
        <v>2052572.05</v>
      </c>
      <c r="CC39" s="78">
        <f>CB39/CA39</f>
        <v>5</v>
      </c>
      <c r="CD39" s="87">
        <f>SUM(CD8:CD26)</f>
        <v>0</v>
      </c>
      <c r="CE39" s="89">
        <f>CD39/CA39</f>
        <v>0</v>
      </c>
      <c r="CF39" s="87">
        <f>SUM(CF8:CF26)</f>
        <v>790288.03999999992</v>
      </c>
      <c r="CG39" s="87">
        <f>SUM(CG8:CG26)</f>
        <v>2370864.12</v>
      </c>
      <c r="CH39" s="78">
        <f>CG39/CF39</f>
        <v>3.0000000000000004</v>
      </c>
      <c r="CI39" s="87">
        <f>SUM(CI8:CI26)</f>
        <v>0</v>
      </c>
      <c r="CJ39" s="89">
        <f>CI39/CF39</f>
        <v>0</v>
      </c>
      <c r="CK39" s="87">
        <f>SUM(CK8:CK26)</f>
        <v>49718.84</v>
      </c>
      <c r="CL39" s="87">
        <f>SUM(CL8:CL26)</f>
        <v>323172.45999999996</v>
      </c>
      <c r="CM39" s="78">
        <f>CL39/CK39</f>
        <v>6.5</v>
      </c>
      <c r="CN39" s="87">
        <f>SUM(CN8:CN26)</f>
        <v>0</v>
      </c>
      <c r="CO39" s="89">
        <f>CN39/CK39</f>
        <v>0</v>
      </c>
      <c r="CP39" s="87">
        <f>SUM(CP8:CP26)</f>
        <v>366902.83</v>
      </c>
      <c r="CQ39" s="87">
        <f>SUM(CQ8:CQ26)</f>
        <v>2384868.395</v>
      </c>
      <c r="CR39" s="78">
        <f>CQ39/CP39</f>
        <v>6.5</v>
      </c>
      <c r="CS39" s="87">
        <f>SUM(CS8:CS26)</f>
        <v>0</v>
      </c>
      <c r="CT39" s="89">
        <f>CS39/CP39</f>
        <v>0</v>
      </c>
      <c r="CU39" s="87">
        <f>SUM(CU8:CU26)</f>
        <v>424365.64000000013</v>
      </c>
      <c r="CV39" s="87">
        <f>SUM(CV8:CV26)</f>
        <v>2758376.6599999997</v>
      </c>
      <c r="CW39" s="78">
        <f>CV39/CU39</f>
        <v>6.4999999999999973</v>
      </c>
      <c r="CX39" s="87">
        <f>SUM(CX8:CX26)</f>
        <v>0</v>
      </c>
      <c r="CY39" s="89">
        <f>CX39/CU39</f>
        <v>0</v>
      </c>
      <c r="CZ39" s="87">
        <f>SUM(CZ8:CZ26)</f>
        <v>396235.10000000003</v>
      </c>
      <c r="DA39" s="87">
        <f>SUM(DA8:DA26)</f>
        <v>2575528.15</v>
      </c>
      <c r="DB39" s="78">
        <f>DA39/CZ39</f>
        <v>6.4999999999999991</v>
      </c>
      <c r="DC39" s="87">
        <f>SUM(DC8:DC26)</f>
        <v>0</v>
      </c>
      <c r="DD39" s="89">
        <f>DC39/CZ39</f>
        <v>0</v>
      </c>
      <c r="DE39" s="87">
        <f>SUM(DE8:DE26)</f>
        <v>551323.84</v>
      </c>
      <c r="DF39" s="87">
        <f>SUM(DF8:DF26)</f>
        <v>2480957.2799999998</v>
      </c>
      <c r="DG39" s="78">
        <f>DF39/DE39</f>
        <v>4.5</v>
      </c>
      <c r="DH39" s="87">
        <f>SUM(DH8:DH26)</f>
        <v>0</v>
      </c>
      <c r="DI39" s="89">
        <f>DH39/DE39</f>
        <v>0</v>
      </c>
      <c r="DJ39" s="87">
        <f>SUM(DJ8:DJ26)</f>
        <v>657976.98</v>
      </c>
      <c r="DK39" s="87">
        <f>SUM(DK8:DK26)</f>
        <v>1973930.9400000002</v>
      </c>
      <c r="DL39" s="78">
        <f>DK39/DJ39</f>
        <v>3.0000000000000004</v>
      </c>
      <c r="DM39" s="87">
        <f>SUM(DM8:DM26)</f>
        <v>0</v>
      </c>
      <c r="DN39" s="89">
        <f>DM39/DJ39</f>
        <v>0</v>
      </c>
      <c r="DO39" s="87">
        <f>SUM(DO8:DO26)</f>
        <v>924425.37</v>
      </c>
      <c r="DP39" s="87">
        <f>SUM(DP8:DP26)</f>
        <v>2311063.4249999998</v>
      </c>
      <c r="DQ39" s="78">
        <f>DP39/DO39</f>
        <v>2.5</v>
      </c>
      <c r="DR39" s="87">
        <f>SUM(DR8:DR26)</f>
        <v>0</v>
      </c>
      <c r="DS39" s="89">
        <f>DR39/DO39</f>
        <v>0</v>
      </c>
      <c r="DT39" s="87">
        <f>SUM(DT8:DT26)</f>
        <v>888957.1</v>
      </c>
      <c r="DU39" s="87">
        <f>SUM(DU8:DU26)</f>
        <v>2222392.75</v>
      </c>
      <c r="DV39" s="78">
        <f>DU39/DT39</f>
        <v>2.5</v>
      </c>
      <c r="DW39" s="87">
        <f>SUM(DW8:DW26)</f>
        <v>0</v>
      </c>
      <c r="DX39" s="89">
        <f>DW39/DT39</f>
        <v>0</v>
      </c>
      <c r="DY39" s="87">
        <f>SUM(DY8:DY26)</f>
        <v>1020380.7699999999</v>
      </c>
      <c r="DZ39" s="87">
        <f>SUM(DZ8:DZ26)</f>
        <v>2550951.9250000003</v>
      </c>
      <c r="EA39" s="78">
        <f>DZ39/DY39</f>
        <v>2.5000000000000004</v>
      </c>
      <c r="EB39" s="87">
        <f>SUM(EB8:EB26)</f>
        <v>0</v>
      </c>
      <c r="EC39" s="89">
        <f>EB39/DY39</f>
        <v>0</v>
      </c>
      <c r="ED39" s="87">
        <f>SUM(ED8:ED26)</f>
        <v>1077293.72</v>
      </c>
      <c r="EE39" s="87">
        <f>SUM(EE8:EE26)</f>
        <v>2154587.44</v>
      </c>
      <c r="EF39" s="78">
        <f>EE39/ED39</f>
        <v>2</v>
      </c>
      <c r="EG39" s="87">
        <f>SUM(EG8:EG26)</f>
        <v>0</v>
      </c>
      <c r="EH39" s="89">
        <f>EG39/ED39</f>
        <v>0</v>
      </c>
      <c r="EI39" s="87">
        <f>SUM(EI8:EI26)</f>
        <v>1213392.47</v>
      </c>
      <c r="EJ39" s="87">
        <f>SUM(EJ8:EJ26)</f>
        <v>2184106.4460000005</v>
      </c>
      <c r="EK39" s="78">
        <f>EJ39/EI39</f>
        <v>1.8000000000000005</v>
      </c>
      <c r="EL39" s="87">
        <f>SUM(EL8:EL26)</f>
        <v>0</v>
      </c>
      <c r="EM39" s="89">
        <f>EL39/EI39</f>
        <v>0</v>
      </c>
      <c r="EN39" s="87">
        <f>SUM(EN8:EN26)</f>
        <v>1057155.1600000001</v>
      </c>
      <c r="EO39" s="87">
        <f>SUM(EO8:EO26)</f>
        <v>1902879.2879999999</v>
      </c>
      <c r="EP39" s="78">
        <f>EO39/EN39</f>
        <v>1.7999999999999996</v>
      </c>
      <c r="EQ39" s="87">
        <f>SUM(EQ8:EQ26)</f>
        <v>0</v>
      </c>
      <c r="ER39" s="89">
        <f>EQ39/EN39</f>
        <v>0</v>
      </c>
      <c r="ES39" s="87">
        <f>SUM(ES8:ES26)</f>
        <v>1040322.5199999998</v>
      </c>
      <c r="ET39" s="87">
        <f>SUM(ET8:ET26)</f>
        <v>1872580.5359999998</v>
      </c>
      <c r="EU39" s="78">
        <f>ET39/ES39</f>
        <v>1.8000000000000003</v>
      </c>
      <c r="EV39" s="87">
        <f>SUM(EV8:EV26)</f>
        <v>0</v>
      </c>
      <c r="EW39" s="89">
        <f>EV39/ES39</f>
        <v>0</v>
      </c>
      <c r="EX39" s="87">
        <f>SUM(EX8:EX26)</f>
        <v>1155050.24</v>
      </c>
      <c r="EY39" s="87">
        <f>SUM(EY8:EY26)</f>
        <v>2079090.4319999998</v>
      </c>
      <c r="EZ39" s="78">
        <f>EY39/EX39</f>
        <v>1.7999999999999998</v>
      </c>
      <c r="FA39" s="87">
        <f>SUM(FA8:FA26)</f>
        <v>0</v>
      </c>
      <c r="FB39" s="133">
        <f>FA39/EX39</f>
        <v>0</v>
      </c>
      <c r="FC39" s="87">
        <f>SUM(FC8:FC26)</f>
        <v>1193741.4200000002</v>
      </c>
      <c r="FD39" s="87">
        <f>SUM(FD8:FD26)</f>
        <v>2148734.5560000003</v>
      </c>
      <c r="FE39" s="78">
        <f>FD39/FC39</f>
        <v>1.8</v>
      </c>
      <c r="FF39" s="87">
        <f>SUM(FF8:FF26)</f>
        <v>0</v>
      </c>
      <c r="FG39" s="141">
        <f>FF39/FC39</f>
        <v>0</v>
      </c>
      <c r="FH39" s="87">
        <f>SUM(FH8:FH26)</f>
        <v>1146839.3699999999</v>
      </c>
      <c r="FI39" s="87">
        <f>SUM(FI8:FI26)</f>
        <v>2064310.8660000004</v>
      </c>
      <c r="FJ39" s="78">
        <f>FI39/FH39</f>
        <v>1.8000000000000005</v>
      </c>
      <c r="FK39" s="87">
        <f>SUM(FK8:FK26)</f>
        <v>0</v>
      </c>
      <c r="FL39" s="141">
        <f>FK39/FH39</f>
        <v>0</v>
      </c>
      <c r="FM39" s="87">
        <f>SUM(FM8:FM26)</f>
        <v>1093189.7100000002</v>
      </c>
      <c r="FN39" s="87">
        <f>SUM(FN8:FN26)</f>
        <v>1967741.4780000004</v>
      </c>
      <c r="FO39" s="78">
        <f>FN39/FM39</f>
        <v>1.8</v>
      </c>
      <c r="FP39" s="87">
        <f>SUM(FP8:FP26)</f>
        <v>0</v>
      </c>
      <c r="FQ39" s="89">
        <f>FP39/FM39</f>
        <v>0</v>
      </c>
      <c r="FR39" s="87">
        <f>SUM(FR8:FR26)</f>
        <v>1215625.79</v>
      </c>
      <c r="FS39" s="87">
        <f>SUM(FS8:FS26)</f>
        <v>1896376.2324000003</v>
      </c>
      <c r="FT39" s="78">
        <f>FS39/FR39</f>
        <v>1.5600000000000003</v>
      </c>
      <c r="FU39" s="87">
        <f>SUM(FU8:FU26)</f>
        <v>0</v>
      </c>
      <c r="FV39" s="89">
        <f>FU39/FR39</f>
        <v>0</v>
      </c>
      <c r="FW39" s="87">
        <f>SUM(FW8:FW26)</f>
        <v>1175956.9100000001</v>
      </c>
      <c r="FX39" s="87">
        <f>SUM(FX8:FX26)</f>
        <v>1834492.7796</v>
      </c>
      <c r="FY39" s="78">
        <f>FX39/FW39</f>
        <v>1.5599999999999998</v>
      </c>
      <c r="FZ39" s="87">
        <f>SUM(FZ8:FZ26)</f>
        <v>0</v>
      </c>
      <c r="GA39" s="89">
        <f>FZ39/FW39</f>
        <v>0</v>
      </c>
      <c r="GB39" s="87">
        <f>SUM(GB8:GB26)</f>
        <v>1202228.3700000001</v>
      </c>
      <c r="GC39" s="87">
        <f>SUM(GC8:GC26)</f>
        <v>1875476.2571999999</v>
      </c>
      <c r="GD39" s="78">
        <f>GC39/GB39</f>
        <v>1.5599999999999998</v>
      </c>
      <c r="GE39" s="87">
        <f>SUM(GE8:GE26)</f>
        <v>0</v>
      </c>
      <c r="GF39" s="89">
        <f>GE39/GB39</f>
        <v>0</v>
      </c>
      <c r="GG39" s="87">
        <f>SUM(GG8:GG26)</f>
        <v>1060822.47</v>
      </c>
      <c r="GH39" s="87">
        <f>SUM(GH8:GH26)</f>
        <v>1654883.0532</v>
      </c>
      <c r="GI39" s="78">
        <f>GH39/GG39</f>
        <v>1.56</v>
      </c>
      <c r="GJ39" s="87">
        <f>SUM(GJ8:GJ26)</f>
        <v>0</v>
      </c>
      <c r="GK39" s="89">
        <f>GJ39/GG39</f>
        <v>0</v>
      </c>
      <c r="GL39" s="87">
        <f>SUM(GL8:GL26)</f>
        <v>1129450.02</v>
      </c>
      <c r="GM39" s="87">
        <f>SUM(GM8:GM26)</f>
        <v>1761942.0312000006</v>
      </c>
      <c r="GN39" s="78">
        <f>GM39/GL39</f>
        <v>1.5600000000000005</v>
      </c>
      <c r="GO39" s="87">
        <f>SUM(GO8:GO26)</f>
        <v>0</v>
      </c>
      <c r="GP39" s="89">
        <f>GO39/GL39</f>
        <v>0</v>
      </c>
      <c r="GQ39" s="87">
        <f>SUM(GQ8:GQ26)</f>
        <v>1136260.6500000001</v>
      </c>
      <c r="GR39" s="87">
        <f>SUM(GR8:GR26)</f>
        <v>1772566.6139999998</v>
      </c>
      <c r="GS39" s="78">
        <f>GR39/GQ39</f>
        <v>1.5599999999999996</v>
      </c>
      <c r="GT39" s="87">
        <f>SUM(GT8:GT26)</f>
        <v>0</v>
      </c>
      <c r="GU39" s="89">
        <f>GT39/GQ39</f>
        <v>0</v>
      </c>
      <c r="GV39" s="87">
        <f>SUM(GV8:GV26)</f>
        <v>1128478.8000000003</v>
      </c>
      <c r="GW39" s="87">
        <f>SUM(GW8:GW26)</f>
        <v>2256957.6000000006</v>
      </c>
      <c r="GX39" s="78">
        <f>GW39/GV39</f>
        <v>2</v>
      </c>
      <c r="GY39" s="87">
        <f>SUM(GY8:GY26)</f>
        <v>0</v>
      </c>
      <c r="GZ39" s="89">
        <f>GY39/GV39</f>
        <v>0</v>
      </c>
      <c r="HA39" s="87">
        <f>SUM(HA8:HA26)</f>
        <v>794145.06</v>
      </c>
      <c r="HB39" s="87">
        <f>SUM(HB8:HB26)</f>
        <v>2382435.1799999997</v>
      </c>
      <c r="HC39" s="78">
        <f>HB39/HA39</f>
        <v>2.9999999999999996</v>
      </c>
      <c r="HD39" s="87">
        <f>SUM(HD8:HD26)</f>
        <v>0</v>
      </c>
      <c r="HE39" s="89">
        <f>HD39/HA39</f>
        <v>0</v>
      </c>
      <c r="HF39" s="87">
        <f>SUM(HF8:HF26)</f>
        <v>548412.8600000001</v>
      </c>
      <c r="HG39" s="87">
        <f>SUM(HG8:HG26)</f>
        <v>2689396.6300000008</v>
      </c>
      <c r="HH39" s="78">
        <f>HG39/HF39</f>
        <v>4.9039634665022263</v>
      </c>
      <c r="HI39" s="87">
        <f>SUM(HI8:HI26)</f>
        <v>0</v>
      </c>
      <c r="HJ39" s="89">
        <f>HI39/HF39</f>
        <v>0</v>
      </c>
      <c r="HK39" s="87">
        <f>SUM(HK8:HK26)</f>
        <v>317479.2</v>
      </c>
      <c r="HL39" s="87">
        <f>SUM(HL8:HL26)</f>
        <v>1746135.5999999999</v>
      </c>
      <c r="HM39" s="78">
        <f>HL39/HK39</f>
        <v>5.4999999999999991</v>
      </c>
      <c r="HN39" s="87">
        <f>SUM(HN8:HN26)</f>
        <v>0</v>
      </c>
      <c r="HO39" s="89">
        <f>HN39/HK39</f>
        <v>0</v>
      </c>
      <c r="HP39" s="87">
        <f>SUM(HP8:HP26)</f>
        <v>384906.43000000005</v>
      </c>
      <c r="HQ39" s="87">
        <f>SUM(HQ8:HQ26)</f>
        <v>1887351.19</v>
      </c>
      <c r="HR39" s="78">
        <f>HQ39/HP39</f>
        <v>4.9034026009905824</v>
      </c>
      <c r="HS39" s="87">
        <f>SUM(HS8:HS26)</f>
        <v>0</v>
      </c>
      <c r="HT39" s="89">
        <f>HS39/HP39</f>
        <v>0</v>
      </c>
      <c r="HU39" s="87">
        <f>SUM(HU8:HU26)</f>
        <v>888004.64</v>
      </c>
      <c r="HV39" s="87">
        <f>SUM(HV8:HV26)</f>
        <v>2664013.9199999995</v>
      </c>
      <c r="HW39" s="78">
        <f>HV39/HU39</f>
        <v>2.9999999999999996</v>
      </c>
      <c r="HX39" s="87">
        <f>SUM(HX8:HX26)</f>
        <v>0</v>
      </c>
      <c r="HY39" s="89">
        <f>HX39/HU39</f>
        <v>0</v>
      </c>
      <c r="HZ39" s="87">
        <f>SUM(HZ8:HZ26)</f>
        <v>1916545.4899999998</v>
      </c>
      <c r="IA39" s="87">
        <f>SUM(IA8:IA26)</f>
        <v>5749636.4699999997</v>
      </c>
      <c r="IB39" s="78">
        <f>IA39/HZ39</f>
        <v>3.0000000000000004</v>
      </c>
      <c r="IC39" s="87">
        <f>SUM(IC8:IC26)</f>
        <v>0</v>
      </c>
      <c r="ID39" s="89">
        <f>IC39/HZ39</f>
        <v>0</v>
      </c>
      <c r="IE39" s="87">
        <f>SUM(IE8:IE26)</f>
        <v>2800420.5399999996</v>
      </c>
      <c r="IF39" s="87">
        <f>SUM(IF8:IF26)</f>
        <v>4200630.8100000015</v>
      </c>
      <c r="IG39" s="78">
        <f>IF39/IE39</f>
        <v>1.5000000000000007</v>
      </c>
      <c r="IH39" s="87">
        <f>SUM(IH8:IH26)</f>
        <v>0</v>
      </c>
      <c r="II39" s="89">
        <f>IH39/IE39</f>
        <v>0</v>
      </c>
      <c r="IJ39" s="87">
        <f>SUM(IJ8:IJ26)</f>
        <v>3365138.4399999995</v>
      </c>
      <c r="IK39" s="87">
        <f>SUM(IK8:IK26)</f>
        <v>5047707.66</v>
      </c>
      <c r="IL39" s="78">
        <f>IK39/IJ39</f>
        <v>1.5000000000000002</v>
      </c>
      <c r="IM39" s="87">
        <f>SUM(IM8:IM26)</f>
        <v>0</v>
      </c>
      <c r="IN39" s="89">
        <f>IM39/IJ39</f>
        <v>0</v>
      </c>
      <c r="IO39" s="87">
        <f>SUM(IO8:IO26)</f>
        <v>4315455.8500000006</v>
      </c>
      <c r="IP39" s="87">
        <f>SUM(IP8:IP26)</f>
        <v>6473183.7749999994</v>
      </c>
      <c r="IQ39" s="78">
        <f>IP39/IO39</f>
        <v>1.4999999999999998</v>
      </c>
      <c r="IR39" s="87">
        <f>SUM(IR8:IR26)</f>
        <v>0</v>
      </c>
      <c r="IS39" s="89">
        <f>IR39/IO39</f>
        <v>0</v>
      </c>
      <c r="IT39" s="87">
        <f>SUM(IT8:IT26)</f>
        <v>5290250.75</v>
      </c>
      <c r="IU39" s="87">
        <f>SUM(IU8:IU26)</f>
        <v>7935376.1250000019</v>
      </c>
      <c r="IV39" s="78">
        <f>IU39/IT39</f>
        <v>1.5000000000000004</v>
      </c>
      <c r="IW39" s="87">
        <f>SUM(IW8:IW26)</f>
        <v>0</v>
      </c>
      <c r="IX39" s="89">
        <f>IW39/IT39</f>
        <v>0</v>
      </c>
      <c r="IY39" s="87">
        <f>SUM(IY8:IY26)</f>
        <v>1206125.02</v>
      </c>
      <c r="IZ39" s="87">
        <f>SUM(IZ8:IZ26)</f>
        <v>1809187.5299999998</v>
      </c>
      <c r="JA39" s="78">
        <f>IZ39/IY39</f>
        <v>1.4999999999999998</v>
      </c>
      <c r="JB39" s="87">
        <f>SUM(JB8:JB26)</f>
        <v>0</v>
      </c>
      <c r="JC39" s="109">
        <f>JB39/IY39</f>
        <v>0</v>
      </c>
      <c r="JD39" s="110">
        <f>SUM(JD8:JD26)</f>
        <v>15759151.35</v>
      </c>
      <c r="JE39" s="111">
        <f>SUM(JE8:JE26)</f>
        <v>12096674.279999999</v>
      </c>
      <c r="JF39" s="112">
        <f>JE39-JD39</f>
        <v>-3662477.0700000003</v>
      </c>
      <c r="JG39" s="78">
        <f>JE39/JD39</f>
        <v>0.76759680844108391</v>
      </c>
    </row>
    <row r="40" spans="3:267">
      <c r="C40" s="291" t="s">
        <v>42</v>
      </c>
      <c r="D40" s="292"/>
      <c r="E40" s="292"/>
      <c r="F40" s="293"/>
      <c r="G40" s="292"/>
      <c r="H40" s="89"/>
      <c r="I40" s="292"/>
      <c r="J40" s="292"/>
      <c r="K40" s="293"/>
      <c r="L40" s="292"/>
      <c r="M40" s="89"/>
      <c r="N40" s="292">
        <f>N8+N9+N15+N16+N11+N17+N19</f>
        <v>568638.52</v>
      </c>
      <c r="O40" s="292">
        <f>O8+O9+O15+O16+O11+O17+O19</f>
        <v>426045.59600000002</v>
      </c>
      <c r="P40" s="78">
        <f t="shared" ref="P40:P42" si="144">O40/N40</f>
        <v>0.74923801503985343</v>
      </c>
      <c r="Q40" s="292">
        <f>Q8+Q9+Q15+Q16+Q11+Q17+Q19</f>
        <v>374975.12000000005</v>
      </c>
      <c r="R40" s="89">
        <f t="shared" ref="R40:R42" si="145">Q40/N40</f>
        <v>0.65942616761171935</v>
      </c>
      <c r="S40" s="292">
        <f>S8+S9+S15+S16+S11+S17+S19</f>
        <v>500228.73000000004</v>
      </c>
      <c r="T40" s="292">
        <f>T8+T9+T15+T16+T11+T17+T19</f>
        <v>418076.58429999999</v>
      </c>
      <c r="U40" s="78">
        <f t="shared" ref="U40:U45" si="146">T40/S40</f>
        <v>0.83577083687296405</v>
      </c>
      <c r="V40" s="292">
        <f>V8+V9+V15+V16+V11+V17+V19</f>
        <v>389542.98</v>
      </c>
      <c r="W40" s="89">
        <f t="shared" ref="W40:W45" si="147">V40/S40</f>
        <v>0.77872972230123594</v>
      </c>
      <c r="X40" s="292">
        <f>X8+X9+X15+X16+X11+X17+X19</f>
        <v>498924.37</v>
      </c>
      <c r="Y40" s="292">
        <f>Y8+Y9+Y15+Y16+Y11+Y17+Y19</f>
        <v>443637.87100000004</v>
      </c>
      <c r="Z40" s="78">
        <f t="shared" ref="Z40:Z42" si="148">Y40/X40</f>
        <v>0.88918861790615689</v>
      </c>
      <c r="AA40" s="292">
        <f>AA8+AA9+AA15+AA16+AA11+AA17+AA19</f>
        <v>420618.97</v>
      </c>
      <c r="AB40" s="89">
        <f t="shared" ref="AB40:AB45" si="149">AA40/X40</f>
        <v>0.84305156310564655</v>
      </c>
      <c r="AC40" s="292">
        <f>AC8+AC9+AC15+AC16+AC11+AC17+AC19</f>
        <v>780758.99</v>
      </c>
      <c r="AD40" s="292">
        <f>AD8+AD9+AD15+AD16+AD11+AD17+AD19</f>
        <v>727159.1664000001</v>
      </c>
      <c r="AE40" s="78">
        <f t="shared" ref="AE40:AE42" si="150">AD40/AC40</f>
        <v>0.93134907918255305</v>
      </c>
      <c r="AF40" s="292">
        <f>AF8+AF9+AF15+AF16+AF11+AF17+AF19</f>
        <v>486985.31</v>
      </c>
      <c r="AG40" s="89">
        <f t="shared" ref="AG40:AG45" si="151">AF40/AC40</f>
        <v>0.62373320863074533</v>
      </c>
      <c r="AH40" s="292">
        <f>AH8+AH9+AH15+AH16+AH11+AH17+AH19</f>
        <v>454595.75</v>
      </c>
      <c r="AI40" s="292">
        <f>AI8+AI9+AI15+AI16+AI11+AI17+AI19</f>
        <v>272757.44999999995</v>
      </c>
      <c r="AJ40" s="78">
        <f t="shared" ref="AJ40:AJ42" si="152">AI40/AH40</f>
        <v>0.59999999999999987</v>
      </c>
      <c r="AK40" s="292">
        <f>AK8+AK9+AK15+AK16+AK11+AK17+AK19</f>
        <v>373786.44000000006</v>
      </c>
      <c r="AL40" s="89">
        <f t="shared" ref="AL40:AL45" si="153">AK40/AH40</f>
        <v>0.82223918723393274</v>
      </c>
      <c r="AM40" s="292">
        <f>AM8+AM9+AM15+AM16+AM11+AM17+AM19</f>
        <v>461380.82</v>
      </c>
      <c r="AN40" s="292">
        <f>AN8+AN9+AN15+AN16+AN11+AN17+AN19</f>
        <v>276828.49199999997</v>
      </c>
      <c r="AO40" s="78">
        <f t="shared" ref="AO40:AO45" si="154">AN40/AM40</f>
        <v>0.6</v>
      </c>
      <c r="AP40" s="292">
        <f>AP8+AP9+AP15+AP16+AP11+AP17+AP19</f>
        <v>353010.27</v>
      </c>
      <c r="AQ40" s="89">
        <f t="shared" ref="AQ40:AQ45" si="155">AP40/AM40</f>
        <v>0.76511691578336527</v>
      </c>
      <c r="AR40" s="292">
        <f>AR8+AR9+AR15+AR16+AR11+AR17+AR19</f>
        <v>441504.83</v>
      </c>
      <c r="AS40" s="292">
        <f>AS8+AS9+AS15+AS16+AS11+AS17+AS19</f>
        <v>331128.6225</v>
      </c>
      <c r="AT40" s="78">
        <f t="shared" ref="AT40:AT45" si="156">AS40/AR40</f>
        <v>0.75</v>
      </c>
      <c r="AU40" s="292">
        <f>AU8+AU9+AU15+AU16+AU11+AU17+AU19</f>
        <v>349530.48</v>
      </c>
      <c r="AV40" s="89">
        <f t="shared" ref="AV40:AV45" si="157">AU40/AR40</f>
        <v>0.7916798554616038</v>
      </c>
      <c r="AW40" s="292">
        <f>AW8+AW9+AW15+AW16+AW11+AW17+AW19</f>
        <v>479836.88</v>
      </c>
      <c r="AX40" s="292">
        <f>AX8+AX9+AX15+AX16+AX11+AX17+AX19</f>
        <v>359877.66</v>
      </c>
      <c r="AY40" s="293"/>
      <c r="AZ40" s="292">
        <f>AZ8+AZ9+AZ15+AZ16+AZ11+AZ17+AZ19</f>
        <v>385850.70000000007</v>
      </c>
      <c r="BA40" s="89"/>
      <c r="BB40" s="292">
        <f>BB8+BB9+BB15+BB16+BB11+BB17+BB19</f>
        <v>411964.85000000003</v>
      </c>
      <c r="BC40" s="292">
        <f>BC8+BC9+BC15+BC16+BC11+BC17+BC19</f>
        <v>288375.39499999996</v>
      </c>
      <c r="BD40" s="293"/>
      <c r="BE40" s="292">
        <f>BE8+BE9+BE15+BE16+BE11+BE17+BE19</f>
        <v>444448.90999999992</v>
      </c>
      <c r="BF40" s="89"/>
      <c r="BG40" s="292">
        <f>BG8+BG9+BG15+BG16+BG11+BG17+BG19</f>
        <v>285662.17</v>
      </c>
      <c r="BH40" s="292">
        <f>BH8+BH9+BH15+BH16+BH11+BH17+BH19</f>
        <v>214246.6275</v>
      </c>
      <c r="BI40" s="293"/>
      <c r="BJ40" s="292">
        <f>BJ8+BJ9+BJ15+BJ16+BJ11+BJ17+BJ19</f>
        <v>0</v>
      </c>
      <c r="BK40" s="89"/>
      <c r="BL40" s="292">
        <f>BL8+BL9+BL15+BL16+BL11+BL17+BL19</f>
        <v>321258.46000000002</v>
      </c>
      <c r="BM40" s="292">
        <f>BM8+BM9+BM15+BM16+BM11+BM17+BM19</f>
        <v>240943.84499999997</v>
      </c>
      <c r="BN40" s="293"/>
      <c r="BO40" s="292"/>
      <c r="BP40" s="89"/>
      <c r="BQ40" s="292"/>
      <c r="BR40" s="292"/>
      <c r="BS40" s="293"/>
      <c r="BT40" s="292"/>
      <c r="BU40" s="89"/>
      <c r="BV40" s="292"/>
      <c r="BW40" s="292"/>
      <c r="BX40" s="293"/>
      <c r="BY40" s="292"/>
      <c r="BZ40" s="89"/>
      <c r="CA40" s="292"/>
      <c r="CB40" s="292"/>
      <c r="CC40" s="293"/>
      <c r="CD40" s="292"/>
      <c r="CE40" s="89"/>
      <c r="CF40" s="292"/>
      <c r="CG40" s="292"/>
      <c r="CH40" s="293"/>
      <c r="CI40" s="292"/>
      <c r="CJ40" s="89"/>
      <c r="CK40" s="292"/>
      <c r="CL40" s="292"/>
      <c r="CM40" s="293"/>
      <c r="CN40" s="292"/>
      <c r="CO40" s="89"/>
      <c r="CP40" s="292"/>
      <c r="CQ40" s="292"/>
      <c r="CR40" s="293"/>
      <c r="CS40" s="292"/>
      <c r="CT40" s="89"/>
      <c r="CU40" s="292"/>
      <c r="CV40" s="292"/>
      <c r="CW40" s="293"/>
      <c r="CX40" s="292"/>
      <c r="CY40" s="89"/>
      <c r="CZ40" s="292"/>
      <c r="DA40" s="292"/>
      <c r="DB40" s="293"/>
      <c r="DC40" s="292"/>
      <c r="DD40" s="89"/>
      <c r="DE40" s="292"/>
      <c r="DF40" s="292"/>
      <c r="DG40" s="293"/>
      <c r="DH40" s="292"/>
      <c r="DI40" s="89"/>
      <c r="DJ40" s="292"/>
      <c r="DK40" s="292"/>
      <c r="DL40" s="293"/>
      <c r="DM40" s="292"/>
      <c r="DN40" s="89"/>
      <c r="DO40" s="292"/>
      <c r="DP40" s="292"/>
      <c r="DQ40" s="293"/>
      <c r="DR40" s="292"/>
      <c r="DS40" s="89"/>
      <c r="DT40" s="292"/>
      <c r="DU40" s="292"/>
      <c r="DV40" s="293"/>
      <c r="DW40" s="292"/>
      <c r="DX40" s="89"/>
      <c r="DY40" s="292"/>
      <c r="DZ40" s="292"/>
      <c r="EA40" s="293"/>
      <c r="EB40" s="292"/>
      <c r="EC40" s="89"/>
      <c r="ED40" s="292"/>
      <c r="EE40" s="292"/>
      <c r="EF40" s="293"/>
      <c r="EG40" s="292"/>
      <c r="EH40" s="89"/>
      <c r="EI40" s="292"/>
      <c r="EJ40" s="292"/>
      <c r="EK40" s="293"/>
      <c r="EL40" s="292"/>
      <c r="EM40" s="89"/>
      <c r="EN40" s="292"/>
      <c r="EO40" s="292"/>
      <c r="EP40" s="293"/>
      <c r="EQ40" s="292"/>
      <c r="ER40" s="89"/>
      <c r="ES40" s="292"/>
      <c r="ET40" s="292"/>
      <c r="EU40" s="293"/>
      <c r="EV40" s="292"/>
      <c r="EW40" s="89"/>
      <c r="EX40" s="292"/>
      <c r="EY40" s="292"/>
      <c r="EZ40" s="293"/>
      <c r="FA40" s="292"/>
      <c r="FB40" s="133"/>
      <c r="FC40" s="292"/>
      <c r="FD40" s="292"/>
      <c r="FE40" s="293"/>
      <c r="FF40" s="292"/>
      <c r="FG40" s="141"/>
      <c r="FH40" s="292"/>
      <c r="FI40" s="292"/>
      <c r="FJ40" s="293"/>
      <c r="FK40" s="292"/>
      <c r="FL40" s="141"/>
      <c r="FM40" s="292"/>
      <c r="FN40" s="292"/>
      <c r="FO40" s="293"/>
      <c r="FP40" s="292"/>
      <c r="FQ40" s="89"/>
      <c r="FR40" s="292"/>
      <c r="FS40" s="292"/>
      <c r="FT40" s="293"/>
      <c r="FU40" s="292"/>
      <c r="FV40" s="89"/>
      <c r="FW40" s="292"/>
      <c r="FX40" s="292"/>
      <c r="FY40" s="293"/>
      <c r="FZ40" s="292"/>
      <c r="GA40" s="89"/>
      <c r="GB40" s="292"/>
      <c r="GC40" s="292"/>
      <c r="GD40" s="293"/>
      <c r="GE40" s="292"/>
      <c r="GF40" s="89"/>
      <c r="GG40" s="292"/>
      <c r="GH40" s="292"/>
      <c r="GI40" s="293"/>
      <c r="GJ40" s="292"/>
      <c r="GK40" s="89"/>
      <c r="GL40" s="292"/>
      <c r="GM40" s="292"/>
      <c r="GN40" s="293"/>
      <c r="GO40" s="292"/>
      <c r="GP40" s="89"/>
      <c r="GQ40" s="292"/>
      <c r="GR40" s="292"/>
      <c r="GS40" s="293"/>
      <c r="GT40" s="292"/>
      <c r="GU40" s="89"/>
      <c r="GV40" s="292"/>
      <c r="GW40" s="292"/>
      <c r="GX40" s="293"/>
      <c r="GY40" s="292"/>
      <c r="GZ40" s="89"/>
      <c r="HA40" s="292"/>
      <c r="HB40" s="292"/>
      <c r="HC40" s="293"/>
      <c r="HD40" s="292"/>
      <c r="HE40" s="89"/>
      <c r="HF40" s="292"/>
      <c r="HG40" s="292"/>
      <c r="HH40" s="293"/>
      <c r="HI40" s="292"/>
      <c r="HJ40" s="89"/>
      <c r="HK40" s="292"/>
      <c r="HL40" s="292"/>
      <c r="HM40" s="293"/>
      <c r="HN40" s="292"/>
      <c r="HO40" s="89"/>
      <c r="HP40" s="292"/>
      <c r="HQ40" s="292"/>
      <c r="HR40" s="293"/>
      <c r="HS40" s="292"/>
      <c r="HT40" s="89"/>
      <c r="HU40" s="292"/>
      <c r="HV40" s="292"/>
      <c r="HW40" s="293"/>
      <c r="HX40" s="292"/>
      <c r="HY40" s="89"/>
      <c r="HZ40" s="292"/>
      <c r="IA40" s="292"/>
      <c r="IB40" s="293"/>
      <c r="IC40" s="292"/>
      <c r="ID40" s="89"/>
      <c r="IE40" s="292"/>
      <c r="IF40" s="292"/>
      <c r="IG40" s="293"/>
      <c r="IH40" s="292"/>
      <c r="II40" s="89"/>
      <c r="IJ40" s="292"/>
      <c r="IK40" s="292"/>
      <c r="IL40" s="293"/>
      <c r="IM40" s="292"/>
      <c r="IN40" s="89"/>
      <c r="IO40" s="292"/>
      <c r="IP40" s="292"/>
      <c r="IQ40" s="293"/>
      <c r="IR40" s="292"/>
      <c r="IS40" s="89"/>
      <c r="IT40" s="292"/>
      <c r="IU40" s="292"/>
      <c r="IV40" s="293"/>
      <c r="IW40" s="292"/>
      <c r="IX40" s="89"/>
      <c r="IY40" s="292"/>
      <c r="IZ40" s="292"/>
      <c r="JA40" s="293"/>
      <c r="JB40" s="292"/>
      <c r="JC40" s="109"/>
      <c r="JD40" s="294"/>
      <c r="JE40" s="295"/>
      <c r="JF40" s="296"/>
      <c r="JG40" s="293"/>
    </row>
    <row r="41" spans="3:267">
      <c r="C41" s="291" t="s">
        <v>43</v>
      </c>
      <c r="D41" s="292"/>
      <c r="E41" s="292"/>
      <c r="F41" s="293"/>
      <c r="G41" s="292"/>
      <c r="H41" s="89"/>
      <c r="I41" s="292"/>
      <c r="J41" s="292"/>
      <c r="K41" s="293"/>
      <c r="L41" s="292"/>
      <c r="M41" s="89"/>
      <c r="N41" s="292">
        <f>N10+N12+N14+N18+N22+N25+N26</f>
        <v>439530.41000000003</v>
      </c>
      <c r="O41" s="292">
        <f>O10+O12+O14+O18+O22+O25+O26</f>
        <v>318504.71350000001</v>
      </c>
      <c r="P41" s="78">
        <f t="shared" si="144"/>
        <v>0.72464772915257447</v>
      </c>
      <c r="Q41" s="292">
        <f>Q10+Q12+Q14+Q18+Q22+Q25+Q26</f>
        <v>328751.74000000005</v>
      </c>
      <c r="R41" s="89">
        <f t="shared" si="145"/>
        <v>0.74796130715961162</v>
      </c>
      <c r="S41" s="292">
        <f>S10+S12+S14+S18+S22+S25+S26</f>
        <v>439612.12</v>
      </c>
      <c r="T41" s="292">
        <f>T10+T12+T14+T18+T22+T25+T26</f>
        <v>342949.60609999998</v>
      </c>
      <c r="U41" s="78">
        <f t="shared" si="146"/>
        <v>0.78011863298946349</v>
      </c>
      <c r="V41" s="292">
        <f>V10+V12+V14+V18+V22+V25+V26</f>
        <v>354472.43</v>
      </c>
      <c r="W41" s="89">
        <f t="shared" si="147"/>
        <v>0.80632997561577691</v>
      </c>
      <c r="X41" s="292">
        <f>X10+X12+X14+X18+X22+X25+X26</f>
        <v>495526.34000000008</v>
      </c>
      <c r="Y41" s="292">
        <f>Y10+Y12+Y14+Y18+Y22+Y25+Y26</f>
        <v>414863.37099999993</v>
      </c>
      <c r="Z41" s="78">
        <f t="shared" si="148"/>
        <v>0.83721759573870458</v>
      </c>
      <c r="AA41" s="292">
        <f>AA10+AA12+AA14+AA18+AA22+AA25+AA26</f>
        <v>430582.31</v>
      </c>
      <c r="AB41" s="89">
        <f t="shared" si="149"/>
        <v>0.86893929795941816</v>
      </c>
      <c r="AC41" s="292">
        <f>AC10+AC12+AC14+AC18+AC22+AC25+AC26</f>
        <v>709504.86999999988</v>
      </c>
      <c r="AD41" s="292">
        <f>AD10+AD12+AD14+AD18+AD22+AD25+AD26</f>
        <v>690040.12489999994</v>
      </c>
      <c r="AE41" s="78">
        <f t="shared" si="150"/>
        <v>0.97256573432681304</v>
      </c>
      <c r="AF41" s="292">
        <f>AF10+AF12+AF14+AF18+AF22+AF25+AF26</f>
        <v>504901.93</v>
      </c>
      <c r="AG41" s="89">
        <f t="shared" si="151"/>
        <v>0.71162574261118194</v>
      </c>
      <c r="AH41" s="292">
        <f>AH10+AH12+AH14+AH18+AH22+AH25+AH26</f>
        <v>444885.4800000001</v>
      </c>
      <c r="AI41" s="292">
        <f>AI10+AI12+AI14+AI18+AI22+AI25+AI26</f>
        <v>266931.288</v>
      </c>
      <c r="AJ41" s="78">
        <f t="shared" si="152"/>
        <v>0.59999999999999987</v>
      </c>
      <c r="AK41" s="292">
        <f>AK10+AK12+AK14+AK18+AK22+AK25+AK26</f>
        <v>365293.97000000003</v>
      </c>
      <c r="AL41" s="89">
        <f t="shared" si="153"/>
        <v>0.82109663367750274</v>
      </c>
      <c r="AM41" s="292">
        <f>AM10+AM12+AM14+AM18+AM22+AM25+AM26</f>
        <v>452242.09</v>
      </c>
      <c r="AN41" s="292">
        <f>AN10+AN12+AN14+AN18+AN22+AN25+AN26</f>
        <v>271345.25399999996</v>
      </c>
      <c r="AO41" s="78">
        <f t="shared" si="154"/>
        <v>0.59999999999999987</v>
      </c>
      <c r="AP41" s="292">
        <f>AP10+AP12+AP14+AP18+AP22+AP25+AP26</f>
        <v>425239.32000000007</v>
      </c>
      <c r="AQ41" s="89">
        <f t="shared" si="155"/>
        <v>0.94029133820781707</v>
      </c>
      <c r="AR41" s="292">
        <f>AR10+AR12+AR14+AR18+AR22+AR25+AR26</f>
        <v>456470.1</v>
      </c>
      <c r="AS41" s="292">
        <f>AS10+AS12+AS14+AS18+AS22+AS25+AS26</f>
        <v>385619.24999999994</v>
      </c>
      <c r="AT41" s="78">
        <f t="shared" si="156"/>
        <v>0.84478534300494157</v>
      </c>
      <c r="AU41" s="292">
        <f>AU10+AU12+AU14+AU18+AU22+AU25+AU26</f>
        <v>419172.01</v>
      </c>
      <c r="AV41" s="89">
        <f t="shared" si="157"/>
        <v>0.91829017935676405</v>
      </c>
      <c r="AW41" s="292">
        <f>AW10+AW12+AW14+AW18+AW22+AW25+AW26</f>
        <v>477312.39999999997</v>
      </c>
      <c r="AX41" s="292">
        <f>AX10+AX12+AX14+AX18+AX22+AX25+AX26</f>
        <v>404165.21250000002</v>
      </c>
      <c r="AY41" s="293"/>
      <c r="AZ41" s="292">
        <f>AZ10+AZ12+AZ14+AZ18+AZ22+AZ25+AZ26</f>
        <v>407395.74999999994</v>
      </c>
      <c r="BA41" s="89"/>
      <c r="BB41" s="292">
        <f>BB10+BB12+BB14+BB18+BB22+BB25+BB26</f>
        <v>332458.61000000004</v>
      </c>
      <c r="BC41" s="292">
        <f>BC10+BC12+BC14+BC18+BC22+BC25+BC26</f>
        <v>247977.04699999996</v>
      </c>
      <c r="BD41" s="293"/>
      <c r="BE41" s="292">
        <f>BE10+BE12+BE14+BE18+BE22+BE25+BE26</f>
        <v>473248.18999999994</v>
      </c>
      <c r="BF41" s="89"/>
      <c r="BG41" s="292">
        <f>BG10+BG12+BG14+BG18+BG22+BG25+BG26</f>
        <v>196748.88</v>
      </c>
      <c r="BH41" s="292">
        <f>BH10+BH12+BH14+BH18+BH22+BH25+BH26</f>
        <v>147561.66</v>
      </c>
      <c r="BI41" s="293"/>
      <c r="BJ41" s="292">
        <f>BJ10+BJ12+BJ14+BJ18+BJ22+BJ25+BJ26</f>
        <v>0</v>
      </c>
      <c r="BK41" s="89"/>
      <c r="BL41" s="292">
        <f>BL10+BL12+BL14+BL18+BL22+BL25+BL26</f>
        <v>187129.54</v>
      </c>
      <c r="BM41" s="292">
        <f>BM10+BM12+BM14+BM18+BM22+BM25+BM26</f>
        <v>140347.15500000003</v>
      </c>
      <c r="BN41" s="293"/>
      <c r="BO41" s="292"/>
      <c r="BP41" s="89"/>
      <c r="BQ41" s="292"/>
      <c r="BR41" s="292"/>
      <c r="BS41" s="293"/>
      <c r="BT41" s="292"/>
      <c r="BU41" s="89"/>
      <c r="BV41" s="292"/>
      <c r="BW41" s="292"/>
      <c r="BX41" s="293"/>
      <c r="BY41" s="292"/>
      <c r="BZ41" s="89"/>
      <c r="CA41" s="292"/>
      <c r="CB41" s="292"/>
      <c r="CC41" s="293"/>
      <c r="CD41" s="292"/>
      <c r="CE41" s="89"/>
      <c r="CF41" s="292"/>
      <c r="CG41" s="292"/>
      <c r="CH41" s="293"/>
      <c r="CI41" s="292"/>
      <c r="CJ41" s="89"/>
      <c r="CK41" s="292"/>
      <c r="CL41" s="292"/>
      <c r="CM41" s="293"/>
      <c r="CN41" s="292"/>
      <c r="CO41" s="89"/>
      <c r="CP41" s="292"/>
      <c r="CQ41" s="292"/>
      <c r="CR41" s="293"/>
      <c r="CS41" s="292"/>
      <c r="CT41" s="89"/>
      <c r="CU41" s="292"/>
      <c r="CV41" s="292"/>
      <c r="CW41" s="293"/>
      <c r="CX41" s="292"/>
      <c r="CY41" s="89"/>
      <c r="CZ41" s="292"/>
      <c r="DA41" s="292"/>
      <c r="DB41" s="293"/>
      <c r="DC41" s="292"/>
      <c r="DD41" s="89"/>
      <c r="DE41" s="292"/>
      <c r="DF41" s="292"/>
      <c r="DG41" s="293"/>
      <c r="DH41" s="292"/>
      <c r="DI41" s="89"/>
      <c r="DJ41" s="292"/>
      <c r="DK41" s="292"/>
      <c r="DL41" s="293"/>
      <c r="DM41" s="292"/>
      <c r="DN41" s="89"/>
      <c r="DO41" s="292"/>
      <c r="DP41" s="292"/>
      <c r="DQ41" s="293"/>
      <c r="DR41" s="292"/>
      <c r="DS41" s="89"/>
      <c r="DT41" s="292"/>
      <c r="DU41" s="292"/>
      <c r="DV41" s="293"/>
      <c r="DW41" s="292"/>
      <c r="DX41" s="89"/>
      <c r="DY41" s="292"/>
      <c r="DZ41" s="292"/>
      <c r="EA41" s="293"/>
      <c r="EB41" s="292"/>
      <c r="EC41" s="89"/>
      <c r="ED41" s="292"/>
      <c r="EE41" s="292"/>
      <c r="EF41" s="293"/>
      <c r="EG41" s="292"/>
      <c r="EH41" s="89"/>
      <c r="EI41" s="292"/>
      <c r="EJ41" s="292"/>
      <c r="EK41" s="293"/>
      <c r="EL41" s="292"/>
      <c r="EM41" s="89"/>
      <c r="EN41" s="292"/>
      <c r="EO41" s="292"/>
      <c r="EP41" s="293"/>
      <c r="EQ41" s="292"/>
      <c r="ER41" s="89"/>
      <c r="ES41" s="292"/>
      <c r="ET41" s="292"/>
      <c r="EU41" s="293"/>
      <c r="EV41" s="292"/>
      <c r="EW41" s="89"/>
      <c r="EX41" s="292"/>
      <c r="EY41" s="292"/>
      <c r="EZ41" s="293"/>
      <c r="FA41" s="292"/>
      <c r="FB41" s="133"/>
      <c r="FC41" s="292"/>
      <c r="FD41" s="292"/>
      <c r="FE41" s="293"/>
      <c r="FF41" s="292"/>
      <c r="FG41" s="141"/>
      <c r="FH41" s="292"/>
      <c r="FI41" s="292"/>
      <c r="FJ41" s="293"/>
      <c r="FK41" s="292"/>
      <c r="FL41" s="141"/>
      <c r="FM41" s="292"/>
      <c r="FN41" s="292"/>
      <c r="FO41" s="293"/>
      <c r="FP41" s="292"/>
      <c r="FQ41" s="89"/>
      <c r="FR41" s="292"/>
      <c r="FS41" s="292"/>
      <c r="FT41" s="293"/>
      <c r="FU41" s="292"/>
      <c r="FV41" s="89"/>
      <c r="FW41" s="292"/>
      <c r="FX41" s="292"/>
      <c r="FY41" s="293"/>
      <c r="FZ41" s="292"/>
      <c r="GA41" s="89"/>
      <c r="GB41" s="292"/>
      <c r="GC41" s="292"/>
      <c r="GD41" s="293"/>
      <c r="GE41" s="292"/>
      <c r="GF41" s="89"/>
      <c r="GG41" s="292"/>
      <c r="GH41" s="292"/>
      <c r="GI41" s="293"/>
      <c r="GJ41" s="292"/>
      <c r="GK41" s="89"/>
      <c r="GL41" s="292"/>
      <c r="GM41" s="292"/>
      <c r="GN41" s="293"/>
      <c r="GO41" s="292"/>
      <c r="GP41" s="89"/>
      <c r="GQ41" s="292"/>
      <c r="GR41" s="292"/>
      <c r="GS41" s="293"/>
      <c r="GT41" s="292"/>
      <c r="GU41" s="89"/>
      <c r="GV41" s="292"/>
      <c r="GW41" s="292"/>
      <c r="GX41" s="293"/>
      <c r="GY41" s="292"/>
      <c r="GZ41" s="89"/>
      <c r="HA41" s="292"/>
      <c r="HB41" s="292"/>
      <c r="HC41" s="293"/>
      <c r="HD41" s="292"/>
      <c r="HE41" s="89"/>
      <c r="HF41" s="292"/>
      <c r="HG41" s="292"/>
      <c r="HH41" s="293"/>
      <c r="HI41" s="292"/>
      <c r="HJ41" s="89"/>
      <c r="HK41" s="292"/>
      <c r="HL41" s="292"/>
      <c r="HM41" s="293"/>
      <c r="HN41" s="292"/>
      <c r="HO41" s="89"/>
      <c r="HP41" s="292"/>
      <c r="HQ41" s="292"/>
      <c r="HR41" s="293"/>
      <c r="HS41" s="292"/>
      <c r="HT41" s="89"/>
      <c r="HU41" s="292"/>
      <c r="HV41" s="292"/>
      <c r="HW41" s="293"/>
      <c r="HX41" s="292"/>
      <c r="HY41" s="89"/>
      <c r="HZ41" s="292"/>
      <c r="IA41" s="292"/>
      <c r="IB41" s="293"/>
      <c r="IC41" s="292"/>
      <c r="ID41" s="89"/>
      <c r="IE41" s="292"/>
      <c r="IF41" s="292"/>
      <c r="IG41" s="293"/>
      <c r="IH41" s="292"/>
      <c r="II41" s="89"/>
      <c r="IJ41" s="292"/>
      <c r="IK41" s="292"/>
      <c r="IL41" s="293"/>
      <c r="IM41" s="292"/>
      <c r="IN41" s="89"/>
      <c r="IO41" s="292"/>
      <c r="IP41" s="292"/>
      <c r="IQ41" s="293"/>
      <c r="IR41" s="292"/>
      <c r="IS41" s="89"/>
      <c r="IT41" s="292"/>
      <c r="IU41" s="292"/>
      <c r="IV41" s="293"/>
      <c r="IW41" s="292"/>
      <c r="IX41" s="89"/>
      <c r="IY41" s="292"/>
      <c r="IZ41" s="292"/>
      <c r="JA41" s="293"/>
      <c r="JB41" s="292"/>
      <c r="JC41" s="109"/>
      <c r="JD41" s="294"/>
      <c r="JE41" s="295"/>
      <c r="JF41" s="296"/>
      <c r="JG41" s="293"/>
    </row>
    <row r="42" spans="3:267">
      <c r="C42" s="291" t="s">
        <v>44</v>
      </c>
      <c r="D42" s="292"/>
      <c r="E42" s="292"/>
      <c r="F42" s="293"/>
      <c r="G42" s="292"/>
      <c r="H42" s="89"/>
      <c r="I42" s="292"/>
      <c r="J42" s="292"/>
      <c r="K42" s="293"/>
      <c r="L42" s="292"/>
      <c r="M42" s="89"/>
      <c r="N42" s="292">
        <f>N13+N20+N21+N23+N24</f>
        <v>409202.41000000003</v>
      </c>
      <c r="O42" s="292">
        <f>O13+O20+O21+O23+O24</f>
        <v>266780.89899999998</v>
      </c>
      <c r="P42" s="78">
        <f t="shared" si="144"/>
        <v>0.65195339147684872</v>
      </c>
      <c r="Q42" s="292">
        <f>Q13+Q20+Q21+Q23+Q24</f>
        <v>271289.7</v>
      </c>
      <c r="R42" s="89">
        <f t="shared" si="145"/>
        <v>0.66297190185170218</v>
      </c>
      <c r="S42" s="292">
        <f>S13+S20+S21+S23+S24</f>
        <v>413557.18000000005</v>
      </c>
      <c r="T42" s="292">
        <f>T13+T20+T21+T23+T24</f>
        <v>300271.12070000003</v>
      </c>
      <c r="U42" s="78">
        <f t="shared" si="146"/>
        <v>0.72606917548862282</v>
      </c>
      <c r="V42" s="292">
        <f>V13+V20+V21+V23+V24</f>
        <v>279190.96999999997</v>
      </c>
      <c r="W42" s="89">
        <f t="shared" si="147"/>
        <v>0.67509641592971481</v>
      </c>
      <c r="X42" s="292">
        <f>X13+X20+X21+X23+X24</f>
        <v>417258.95</v>
      </c>
      <c r="Y42" s="292">
        <f>Y13+Y20+Y21+Y23+Y24</f>
        <v>326862.22949999996</v>
      </c>
      <c r="Z42" s="78">
        <f t="shared" si="148"/>
        <v>0.78335582616022958</v>
      </c>
      <c r="AA42" s="292">
        <f>AA13+AA20+AA21+AA23+AA24</f>
        <v>324554.70999999996</v>
      </c>
      <c r="AB42" s="89">
        <f t="shared" si="149"/>
        <v>0.77782564040867175</v>
      </c>
      <c r="AC42" s="292">
        <f>AC13+AC20+AC21+AC23+AC24</f>
        <v>665716.26</v>
      </c>
      <c r="AD42" s="292">
        <f>AD13+AD20+AD21+AD23+AD24</f>
        <v>563802.571</v>
      </c>
      <c r="AE42" s="78">
        <f t="shared" si="150"/>
        <v>0.84691122160663457</v>
      </c>
      <c r="AF42" s="292">
        <f>AF13+AF20+AF21+AF23+AF24</f>
        <v>360142.31999999995</v>
      </c>
      <c r="AG42" s="89">
        <f t="shared" si="151"/>
        <v>0.54098471321700925</v>
      </c>
      <c r="AH42" s="292">
        <f>AH13+AH20+AH21+AH23+AH24</f>
        <v>393184.04000000004</v>
      </c>
      <c r="AI42" s="292">
        <f>AI13+AI20+AI21+AI23+AI24</f>
        <v>235910.42399999997</v>
      </c>
      <c r="AJ42" s="78">
        <f t="shared" si="152"/>
        <v>0.59999999999999987</v>
      </c>
      <c r="AK42" s="292">
        <f>AK13+AK20+AK21+AK23+AK24</f>
        <v>239886.93</v>
      </c>
      <c r="AL42" s="89">
        <f t="shared" si="153"/>
        <v>0.61011359972800516</v>
      </c>
      <c r="AM42" s="292">
        <f>AM13+AM20+AM21+AM23+AM24</f>
        <v>403979.15</v>
      </c>
      <c r="AN42" s="292">
        <f>AN13+AN20+AN21+AN23+AN24</f>
        <v>242387.49</v>
      </c>
      <c r="AO42" s="78">
        <f t="shared" si="154"/>
        <v>0.6</v>
      </c>
      <c r="AP42" s="292">
        <f>AP13+AP20+AP21+AP23+AP24</f>
        <v>321024.7</v>
      </c>
      <c r="AQ42" s="89">
        <f t="shared" si="155"/>
        <v>0.79465660542134409</v>
      </c>
      <c r="AR42" s="292">
        <f>AR13+AR20+AR21+AR23+AR24</f>
        <v>426987.54999999993</v>
      </c>
      <c r="AS42" s="292">
        <f>AS13+AS20+AS21+AS23+AS24</f>
        <v>320240.66249999998</v>
      </c>
      <c r="AT42" s="78">
        <f t="shared" si="156"/>
        <v>0.75000000000000011</v>
      </c>
      <c r="AU42" s="292">
        <f>AU13+AU20+AU21+AU23+AU24</f>
        <v>294275.64</v>
      </c>
      <c r="AV42" s="89">
        <f t="shared" si="157"/>
        <v>0.68919021175207584</v>
      </c>
      <c r="AW42" s="292">
        <f>AW13+AW20+AW21+AW23+AW24</f>
        <v>441831.68000000005</v>
      </c>
      <c r="AX42" s="292">
        <f>AX13+AX20+AX21+AX23+AX24</f>
        <v>331373.75999999995</v>
      </c>
      <c r="AY42" s="293"/>
      <c r="AZ42" s="292">
        <f>AZ13+AZ20+AZ21+AZ23+AZ24</f>
        <v>287742.85000000003</v>
      </c>
      <c r="BA42" s="89"/>
      <c r="BB42" s="292">
        <f>BB13+BB20+BB21+BB23+BB24</f>
        <v>347037</v>
      </c>
      <c r="BC42" s="292">
        <f>BC13+BC20+BC21+BC23+BC24</f>
        <v>242925.89999999997</v>
      </c>
      <c r="BD42" s="293"/>
      <c r="BE42" s="292">
        <f>BE13+BE20+BE21+BE23+BE24</f>
        <v>349653.42</v>
      </c>
      <c r="BF42" s="89"/>
      <c r="BG42" s="292">
        <f>BG13+BG20+BG21+BG23+BG24</f>
        <v>252337.18000000002</v>
      </c>
      <c r="BH42" s="292">
        <f>BH13+BH20+BH21+BH23+BH24</f>
        <v>189252.88500000001</v>
      </c>
      <c r="BI42" s="293"/>
      <c r="BJ42" s="292">
        <f>BJ13+BJ20+BJ21+BJ23+BJ24</f>
        <v>0</v>
      </c>
      <c r="BK42" s="89"/>
      <c r="BL42" s="292">
        <f>BL13+BL20+BL21+BL23+BL24</f>
        <v>285190.98</v>
      </c>
      <c r="BM42" s="292">
        <f>BM13+BM20+BM21+BM23+BM24</f>
        <v>213893.23499999999</v>
      </c>
      <c r="BN42" s="293"/>
      <c r="BO42" s="292"/>
      <c r="BP42" s="89"/>
      <c r="BQ42" s="292"/>
      <c r="BR42" s="292"/>
      <c r="BS42" s="293"/>
      <c r="BT42" s="292"/>
      <c r="BU42" s="89"/>
      <c r="BV42" s="292"/>
      <c r="BW42" s="292"/>
      <c r="BX42" s="293"/>
      <c r="BY42" s="292"/>
      <c r="BZ42" s="89"/>
      <c r="CA42" s="292"/>
      <c r="CB42" s="292"/>
      <c r="CC42" s="293"/>
      <c r="CD42" s="292"/>
      <c r="CE42" s="89"/>
      <c r="CF42" s="292"/>
      <c r="CG42" s="292"/>
      <c r="CH42" s="293"/>
      <c r="CI42" s="292"/>
      <c r="CJ42" s="89"/>
      <c r="CK42" s="292"/>
      <c r="CL42" s="292"/>
      <c r="CM42" s="293"/>
      <c r="CN42" s="292"/>
      <c r="CO42" s="89"/>
      <c r="CP42" s="292"/>
      <c r="CQ42" s="292"/>
      <c r="CR42" s="293"/>
      <c r="CS42" s="292"/>
      <c r="CT42" s="89"/>
      <c r="CU42" s="292"/>
      <c r="CV42" s="292"/>
      <c r="CW42" s="293"/>
      <c r="CX42" s="292"/>
      <c r="CY42" s="89"/>
      <c r="CZ42" s="292"/>
      <c r="DA42" s="292"/>
      <c r="DB42" s="293"/>
      <c r="DC42" s="292"/>
      <c r="DD42" s="89"/>
      <c r="DE42" s="292"/>
      <c r="DF42" s="292"/>
      <c r="DG42" s="293"/>
      <c r="DH42" s="292"/>
      <c r="DI42" s="89"/>
      <c r="DJ42" s="292"/>
      <c r="DK42" s="292"/>
      <c r="DL42" s="293"/>
      <c r="DM42" s="292"/>
      <c r="DN42" s="89"/>
      <c r="DO42" s="292"/>
      <c r="DP42" s="292"/>
      <c r="DQ42" s="293"/>
      <c r="DR42" s="292"/>
      <c r="DS42" s="89"/>
      <c r="DT42" s="292"/>
      <c r="DU42" s="292"/>
      <c r="DV42" s="293"/>
      <c r="DW42" s="292"/>
      <c r="DX42" s="89"/>
      <c r="DY42" s="292"/>
      <c r="DZ42" s="292"/>
      <c r="EA42" s="293"/>
      <c r="EB42" s="292"/>
      <c r="EC42" s="89"/>
      <c r="ED42" s="292"/>
      <c r="EE42" s="292"/>
      <c r="EF42" s="293"/>
      <c r="EG42" s="292"/>
      <c r="EH42" s="89"/>
      <c r="EI42" s="292"/>
      <c r="EJ42" s="292"/>
      <c r="EK42" s="293"/>
      <c r="EL42" s="292"/>
      <c r="EM42" s="89"/>
      <c r="EN42" s="292"/>
      <c r="EO42" s="292"/>
      <c r="EP42" s="293"/>
      <c r="EQ42" s="292"/>
      <c r="ER42" s="89"/>
      <c r="ES42" s="292"/>
      <c r="ET42" s="292"/>
      <c r="EU42" s="293"/>
      <c r="EV42" s="292"/>
      <c r="EW42" s="89"/>
      <c r="EX42" s="292"/>
      <c r="EY42" s="292"/>
      <c r="EZ42" s="293"/>
      <c r="FA42" s="292"/>
      <c r="FB42" s="133"/>
      <c r="FC42" s="292"/>
      <c r="FD42" s="292"/>
      <c r="FE42" s="293"/>
      <c r="FF42" s="292"/>
      <c r="FG42" s="141"/>
      <c r="FH42" s="292"/>
      <c r="FI42" s="292"/>
      <c r="FJ42" s="293"/>
      <c r="FK42" s="292"/>
      <c r="FL42" s="141"/>
      <c r="FM42" s="292"/>
      <c r="FN42" s="292"/>
      <c r="FO42" s="293"/>
      <c r="FP42" s="292"/>
      <c r="FQ42" s="89"/>
      <c r="FR42" s="292"/>
      <c r="FS42" s="292"/>
      <c r="FT42" s="293"/>
      <c r="FU42" s="292"/>
      <c r="FV42" s="89"/>
      <c r="FW42" s="292"/>
      <c r="FX42" s="292"/>
      <c r="FY42" s="293"/>
      <c r="FZ42" s="292"/>
      <c r="GA42" s="89"/>
      <c r="GB42" s="292"/>
      <c r="GC42" s="292"/>
      <c r="GD42" s="293"/>
      <c r="GE42" s="292"/>
      <c r="GF42" s="89"/>
      <c r="GG42" s="292"/>
      <c r="GH42" s="292"/>
      <c r="GI42" s="293"/>
      <c r="GJ42" s="292"/>
      <c r="GK42" s="89"/>
      <c r="GL42" s="292"/>
      <c r="GM42" s="292"/>
      <c r="GN42" s="293"/>
      <c r="GO42" s="292"/>
      <c r="GP42" s="89"/>
      <c r="GQ42" s="292"/>
      <c r="GR42" s="292"/>
      <c r="GS42" s="293"/>
      <c r="GT42" s="292"/>
      <c r="GU42" s="89"/>
      <c r="GV42" s="292"/>
      <c r="GW42" s="292"/>
      <c r="GX42" s="293"/>
      <c r="GY42" s="292"/>
      <c r="GZ42" s="89"/>
      <c r="HA42" s="292"/>
      <c r="HB42" s="292"/>
      <c r="HC42" s="293"/>
      <c r="HD42" s="292"/>
      <c r="HE42" s="89"/>
      <c r="HF42" s="292"/>
      <c r="HG42" s="292"/>
      <c r="HH42" s="293"/>
      <c r="HI42" s="292"/>
      <c r="HJ42" s="89"/>
      <c r="HK42" s="292"/>
      <c r="HL42" s="292"/>
      <c r="HM42" s="293"/>
      <c r="HN42" s="292"/>
      <c r="HO42" s="89"/>
      <c r="HP42" s="292"/>
      <c r="HQ42" s="292"/>
      <c r="HR42" s="293"/>
      <c r="HS42" s="292"/>
      <c r="HT42" s="89"/>
      <c r="HU42" s="292"/>
      <c r="HV42" s="292"/>
      <c r="HW42" s="293"/>
      <c r="HX42" s="292"/>
      <c r="HY42" s="89"/>
      <c r="HZ42" s="292"/>
      <c r="IA42" s="292"/>
      <c r="IB42" s="293"/>
      <c r="IC42" s="292"/>
      <c r="ID42" s="89"/>
      <c r="IE42" s="292"/>
      <c r="IF42" s="292"/>
      <c r="IG42" s="293"/>
      <c r="IH42" s="292"/>
      <c r="II42" s="89"/>
      <c r="IJ42" s="292"/>
      <c r="IK42" s="292"/>
      <c r="IL42" s="293"/>
      <c r="IM42" s="292"/>
      <c r="IN42" s="89"/>
      <c r="IO42" s="292"/>
      <c r="IP42" s="292"/>
      <c r="IQ42" s="293"/>
      <c r="IR42" s="292"/>
      <c r="IS42" s="89"/>
      <c r="IT42" s="292"/>
      <c r="IU42" s="292"/>
      <c r="IV42" s="293"/>
      <c r="IW42" s="292"/>
      <c r="IX42" s="89"/>
      <c r="IY42" s="292"/>
      <c r="IZ42" s="292"/>
      <c r="JA42" s="293"/>
      <c r="JB42" s="292"/>
      <c r="JC42" s="109"/>
      <c r="JD42" s="294"/>
      <c r="JE42" s="295"/>
      <c r="JF42" s="296"/>
      <c r="JG42" s="293"/>
    </row>
    <row r="43" spans="3:267">
      <c r="C43" s="85" t="s">
        <v>235</v>
      </c>
      <c r="D43" s="82">
        <f>SUM(D27:D36)</f>
        <v>956617.89999999991</v>
      </c>
      <c r="E43" s="82">
        <f>SUM(E27:E36)</f>
        <v>487358.16600000003</v>
      </c>
      <c r="F43" s="11">
        <f>E43/D43</f>
        <v>0.5094595930099155</v>
      </c>
      <c r="G43" s="82">
        <f>SUM(G27:G36)</f>
        <v>658314.52999999991</v>
      </c>
      <c r="H43" s="89">
        <f>G43/D43</f>
        <v>0.68816873487314001</v>
      </c>
      <c r="I43" s="82">
        <f>SUM(I27:I36)</f>
        <v>970267.46</v>
      </c>
      <c r="J43" s="82">
        <f>SUM(J27:J36)</f>
        <v>706677.90300000017</v>
      </c>
      <c r="K43" s="11">
        <f>J43/I43</f>
        <v>0.72833309590739048</v>
      </c>
      <c r="L43" s="82">
        <f>SUM(L27:L36)</f>
        <v>607802.02</v>
      </c>
      <c r="M43" s="89">
        <f>L43/I43</f>
        <v>0.62642729459359592</v>
      </c>
      <c r="N43" s="82">
        <f>SUM(N27:N36)</f>
        <v>713418.65000000014</v>
      </c>
      <c r="O43" s="82">
        <f>SUM(O27:O36)</f>
        <v>569195.25800000003</v>
      </c>
      <c r="P43" s="305">
        <f>O43/N43</f>
        <v>0.79784185344748126</v>
      </c>
      <c r="Q43" s="82">
        <f>SUM(Q27:Q36)</f>
        <v>606427.01</v>
      </c>
      <c r="R43" s="89">
        <f>Q43/N43</f>
        <v>0.85002965649972828</v>
      </c>
      <c r="S43" s="82">
        <f>SUM(S27:S36)</f>
        <v>900298.98</v>
      </c>
      <c r="T43" s="82">
        <f>SUM(T27:T36)</f>
        <v>710539.90689999983</v>
      </c>
      <c r="U43" s="78">
        <f>T43/S43</f>
        <v>0.78922660436647374</v>
      </c>
      <c r="V43" s="82">
        <f>SUM(V27:V36)</f>
        <v>600740.9</v>
      </c>
      <c r="W43" s="305">
        <f t="shared" si="147"/>
        <v>0.6672682223854125</v>
      </c>
      <c r="X43" s="82">
        <f>SUM(X29:X36,X27)</f>
        <v>848537.95999999985</v>
      </c>
      <c r="Y43" s="82">
        <f>SUM(Y29:Y36,Y27)</f>
        <v>663693.51360000006</v>
      </c>
      <c r="Z43" s="78">
        <f>Y43/X43</f>
        <v>0.78216125251485524</v>
      </c>
      <c r="AA43" s="82">
        <f>SUM(AA29:AA36,AA27)</f>
        <v>625663.81999999995</v>
      </c>
      <c r="AB43" s="305">
        <f t="shared" si="149"/>
        <v>0.73734334760933984</v>
      </c>
      <c r="AC43" s="82">
        <f>SUM(AC29:AC36,AC27)</f>
        <v>1435255.2499999998</v>
      </c>
      <c r="AD43" s="82">
        <f>SUM(AD29:AD36,AD27)</f>
        <v>1070654.3035000002</v>
      </c>
      <c r="AE43" s="78">
        <f>AD43/AC43</f>
        <v>0.74596787122011943</v>
      </c>
      <c r="AF43" s="82">
        <f>SUM(AF29:AF36,AF27)</f>
        <v>803089.40999999992</v>
      </c>
      <c r="AG43" s="305">
        <f t="shared" si="151"/>
        <v>0.55954465939072517</v>
      </c>
      <c r="AH43" s="82">
        <f>SUM(AH29:AH36,AH27)</f>
        <v>925291.86</v>
      </c>
      <c r="AI43" s="82">
        <f>SUM(AI29:AI36,AI27)</f>
        <v>555175.11600000004</v>
      </c>
      <c r="AJ43" s="78">
        <f>AI43/AH43</f>
        <v>0.60000000000000009</v>
      </c>
      <c r="AK43" s="82">
        <f>SUM(AK29:AK36,AK27)</f>
        <v>560138.36</v>
      </c>
      <c r="AL43" s="89">
        <f t="shared" si="153"/>
        <v>0.60536397672405762</v>
      </c>
      <c r="AM43" s="82">
        <f>SUM(AM29:AM36,AM27)</f>
        <v>830993.92999999993</v>
      </c>
      <c r="AN43" s="82">
        <f>SUM(AN29:AN36,AN27)</f>
        <v>498596.35799999995</v>
      </c>
      <c r="AO43" s="78">
        <f t="shared" si="154"/>
        <v>0.6</v>
      </c>
      <c r="AP43" s="82">
        <f>SUM(AP29:AP36,AP27)</f>
        <v>559750.91</v>
      </c>
      <c r="AQ43" s="89">
        <f t="shared" si="155"/>
        <v>0.67359205620190277</v>
      </c>
      <c r="AR43" s="82">
        <f>SUM(AR29:AR36,AR27:AR28)</f>
        <v>1100716.3999999999</v>
      </c>
      <c r="AS43" s="82">
        <f>SUM(AS29:AS36,AS27:AS28)</f>
        <v>863833.27500000002</v>
      </c>
      <c r="AT43" s="78">
        <f t="shared" si="156"/>
        <v>0.78479186373529108</v>
      </c>
      <c r="AU43" s="82">
        <f>SUM(AU29:AU36,AU27:AU28)</f>
        <v>860081.03</v>
      </c>
      <c r="AV43" s="89">
        <f t="shared" si="157"/>
        <v>0.78138295204832064</v>
      </c>
      <c r="AW43" s="82">
        <f t="shared" ref="AW43:AX43" si="158">SUM(AW29:AW36,AW27:AW28)</f>
        <v>1242371.79</v>
      </c>
      <c r="AX43" s="82">
        <f t="shared" si="158"/>
        <v>982227.08250000002</v>
      </c>
      <c r="AY43" s="11">
        <f>AX43/AW43</f>
        <v>0.79060639528848287</v>
      </c>
      <c r="AZ43" s="82">
        <f>SUM(AZ29:AZ36,AZ27:AZ28)</f>
        <v>849928.78</v>
      </c>
      <c r="BA43" s="89">
        <f>AZ43/AW43</f>
        <v>0.68411790000479644</v>
      </c>
      <c r="BB43" s="82">
        <f t="shared" ref="BB43:BC43" si="159">SUM(BB29:BB36,BB27:BB28)</f>
        <v>743559.72</v>
      </c>
      <c r="BC43" s="82">
        <f t="shared" si="159"/>
        <v>535204.46499999985</v>
      </c>
      <c r="BD43" s="11">
        <f>BC43/BB43</f>
        <v>0.71978679130171264</v>
      </c>
      <c r="BE43" s="82">
        <f t="shared" ref="BE43" si="160">SUM(BE29:BE36,BE27:BE28)</f>
        <v>895235.49999999988</v>
      </c>
      <c r="BF43" s="89">
        <f>BE43/BB43</f>
        <v>1.2039860093551058</v>
      </c>
      <c r="BG43" s="82">
        <f t="shared" ref="BG43:BH43" si="161">SUM(BG29:BG36,BG27:BG28)</f>
        <v>349325.07999999996</v>
      </c>
      <c r="BH43" s="82">
        <f t="shared" si="161"/>
        <v>254056.6875</v>
      </c>
      <c r="BI43" s="11">
        <f>BH43/BG43</f>
        <v>0.7272786926721666</v>
      </c>
      <c r="BJ43" s="82">
        <f t="shared" ref="BJ43" si="162">SUM(BJ29:BJ36,BJ27:BJ28)</f>
        <v>0</v>
      </c>
      <c r="BK43" s="89">
        <f>BJ43/BG43</f>
        <v>0</v>
      </c>
      <c r="BL43" s="82">
        <f t="shared" ref="BL43:BM43" si="163">SUM(BL29:BL36,BL27:BL28)</f>
        <v>348084.51</v>
      </c>
      <c r="BM43" s="82">
        <f t="shared" si="163"/>
        <v>261063.38250000001</v>
      </c>
      <c r="BN43" s="11">
        <f>BM43/BL43</f>
        <v>0.75</v>
      </c>
      <c r="BO43" s="82">
        <f t="shared" ref="BO43" si="164">SUM(BO29:BO36,BO27:BO28)</f>
        <v>0</v>
      </c>
      <c r="BP43" s="89">
        <f>BO43/BL43</f>
        <v>0</v>
      </c>
      <c r="BQ43" s="82">
        <f t="shared" ref="BQ43:BR43" si="165">SUM(BQ29:BQ36,BQ27:BQ28)</f>
        <v>168081.71999999997</v>
      </c>
      <c r="BR43" s="82">
        <f t="shared" si="165"/>
        <v>588286.02</v>
      </c>
      <c r="BS43" s="11">
        <f>BR43/BQ43</f>
        <v>3.5000000000000009</v>
      </c>
      <c r="BT43" s="82">
        <f t="shared" ref="BT43" si="166">SUM(BT29:BT36,BT27:BT28)</f>
        <v>0</v>
      </c>
      <c r="BU43" s="89">
        <f>BT43/BQ43</f>
        <v>0</v>
      </c>
      <c r="BV43" s="82">
        <f>SUM(BV27:BV36)</f>
        <v>132232.95000000001</v>
      </c>
      <c r="BW43" s="82">
        <f>SUM(BW27:BW36)</f>
        <v>462815.32500000007</v>
      </c>
      <c r="BX43" s="11">
        <f>BW43/BV43</f>
        <v>3.5</v>
      </c>
      <c r="BY43" s="82">
        <f>SUM(BY27:BY36)</f>
        <v>0</v>
      </c>
      <c r="BZ43" s="89">
        <f>BY43/BV43</f>
        <v>0</v>
      </c>
      <c r="CA43" s="82">
        <f>SUM(CA27:CA36)</f>
        <v>64783.89</v>
      </c>
      <c r="CB43" s="82">
        <f>SUM(CB27:CB36)</f>
        <v>323919.44999999995</v>
      </c>
      <c r="CC43" s="11">
        <f>CB43/CA43</f>
        <v>4.9999999999999991</v>
      </c>
      <c r="CD43" s="82">
        <f>SUM(CD27:CD36)</f>
        <v>0</v>
      </c>
      <c r="CE43" s="89">
        <f>CD43/CA43</f>
        <v>0</v>
      </c>
      <c r="CF43" s="82">
        <f>SUM(CF27:CF36)</f>
        <v>69647.69</v>
      </c>
      <c r="CG43" s="82">
        <f>SUM(CG27:CG36)</f>
        <v>208943.07</v>
      </c>
      <c r="CH43" s="11">
        <f>CG43/CF43</f>
        <v>3</v>
      </c>
      <c r="CI43" s="82">
        <f>SUM(CI27:CI36)</f>
        <v>0</v>
      </c>
      <c r="CJ43" s="89">
        <f>CI43/CF43</f>
        <v>0</v>
      </c>
      <c r="CK43" s="82">
        <f>SUM(CK27:CK36)</f>
        <v>5557.05</v>
      </c>
      <c r="CL43" s="82">
        <f>SUM(CL27:CL36)</f>
        <v>36120.825000000004</v>
      </c>
      <c r="CM43" s="11">
        <f>CL43/CK43</f>
        <v>6.5000000000000009</v>
      </c>
      <c r="CN43" s="82">
        <f>SUM(CN27:CN36)</f>
        <v>0</v>
      </c>
      <c r="CO43" s="89">
        <f>CN43/CK43</f>
        <v>0</v>
      </c>
      <c r="CP43" s="82">
        <f>SUM(CP27:CP36)</f>
        <v>68928.69</v>
      </c>
      <c r="CQ43" s="82">
        <f>SUM(CQ27:CQ36)</f>
        <v>448036.48499999999</v>
      </c>
      <c r="CR43" s="11">
        <f>CQ43/CP43</f>
        <v>6.5</v>
      </c>
      <c r="CS43" s="82">
        <f>SUM(CS27:CS36)</f>
        <v>0</v>
      </c>
      <c r="CT43" s="89">
        <f>CS43/CP43</f>
        <v>0</v>
      </c>
      <c r="CU43" s="82">
        <f>SUM(CU27:CU36)</f>
        <v>48151.01</v>
      </c>
      <c r="CV43" s="82">
        <f>SUM(CV27:CV36)</f>
        <v>312981.565</v>
      </c>
      <c r="CW43" s="11">
        <f>CV43/CU43</f>
        <v>6.5</v>
      </c>
      <c r="CX43" s="82">
        <f>SUM(CX27:CX36)</f>
        <v>0</v>
      </c>
      <c r="CY43" s="89">
        <f>CX43/CU43</f>
        <v>0</v>
      </c>
      <c r="CZ43" s="82">
        <f>SUM(CZ27:CZ36)</f>
        <v>63552.53</v>
      </c>
      <c r="DA43" s="82">
        <f>SUM(DA27:DA36)</f>
        <v>413091.44500000001</v>
      </c>
      <c r="DB43" s="11">
        <f>DA43/CZ43</f>
        <v>6.5</v>
      </c>
      <c r="DC43" s="82">
        <f>SUM(DC27:DC36)</f>
        <v>0</v>
      </c>
      <c r="DD43" s="89">
        <f>DC43/CZ43</f>
        <v>0</v>
      </c>
      <c r="DE43" s="82">
        <f>SUM(DE27:DE36)</f>
        <v>114942.26000000001</v>
      </c>
      <c r="DF43" s="82">
        <f>SUM(DF27:DF36)</f>
        <v>517240.17</v>
      </c>
      <c r="DG43" s="11">
        <f>DF43/DE43</f>
        <v>4.4999999999999991</v>
      </c>
      <c r="DH43" s="82">
        <f>SUM(DH27:DH36)</f>
        <v>0</v>
      </c>
      <c r="DI43" s="89">
        <f>DH43/DE43</f>
        <v>0</v>
      </c>
      <c r="DJ43" s="82">
        <f>SUM(DJ27:DJ36)</f>
        <v>164468.01999999999</v>
      </c>
      <c r="DK43" s="82">
        <f>SUM(DK27:DK36)</f>
        <v>493404.05999999994</v>
      </c>
      <c r="DL43" s="11">
        <f>DK43/DJ43</f>
        <v>3</v>
      </c>
      <c r="DM43" s="82">
        <f>SUM(DM27:DM36)</f>
        <v>0</v>
      </c>
      <c r="DN43" s="89">
        <f>DM43/DJ43</f>
        <v>0</v>
      </c>
      <c r="DO43" s="82">
        <f>SUM(DO27:DO36)</f>
        <v>390227.57</v>
      </c>
      <c r="DP43" s="82">
        <f>SUM(DP27:DP36)</f>
        <v>975568.92500000005</v>
      </c>
      <c r="DQ43" s="11">
        <f>DP43/DO43</f>
        <v>2.5</v>
      </c>
      <c r="DR43" s="82">
        <f>SUM(DR27:DR36)</f>
        <v>0</v>
      </c>
      <c r="DS43" s="89">
        <f>DR43/DO43</f>
        <v>0</v>
      </c>
      <c r="DT43" s="82">
        <f>SUM(DT27:DT36)</f>
        <v>367464.79</v>
      </c>
      <c r="DU43" s="82">
        <f>SUM(DU27:DU36)</f>
        <v>918661.97499999986</v>
      </c>
      <c r="DV43" s="11">
        <f>DU43/DT43</f>
        <v>2.4999999999999996</v>
      </c>
      <c r="DW43" s="82">
        <f>SUM(DW27:DW36)</f>
        <v>0</v>
      </c>
      <c r="DX43" s="89">
        <f>DW43/DT43</f>
        <v>0</v>
      </c>
      <c r="DY43" s="82">
        <f>SUM(DY27:DY36)</f>
        <v>538975.42000000004</v>
      </c>
      <c r="DZ43" s="82">
        <f>SUM(DZ27:DZ36)</f>
        <v>1347438.5499999998</v>
      </c>
      <c r="EA43" s="11">
        <f>DZ43/DY43</f>
        <v>2.4999999999999996</v>
      </c>
      <c r="EB43" s="82">
        <f>SUM(EB27:EB36)</f>
        <v>0</v>
      </c>
      <c r="EC43" s="89">
        <f>EB43/DY43</f>
        <v>0</v>
      </c>
      <c r="ED43" s="82">
        <f>SUM(ED27:ED36)</f>
        <v>458211.37999999995</v>
      </c>
      <c r="EE43" s="82">
        <f>SUM(EE27:EE36)</f>
        <v>916422.75999999989</v>
      </c>
      <c r="EF43" s="11">
        <f>EE43/ED43</f>
        <v>2</v>
      </c>
      <c r="EG43" s="82">
        <f>SUM(EG27:EG36)</f>
        <v>0</v>
      </c>
      <c r="EH43" s="89">
        <f>EG43/ED43</f>
        <v>0</v>
      </c>
      <c r="EI43" s="82">
        <f>SUM(EI27:EI36)</f>
        <v>550889.54</v>
      </c>
      <c r="EJ43" s="82">
        <f>SUM(EJ27:EJ36)</f>
        <v>991601.17200000014</v>
      </c>
      <c r="EK43" s="11">
        <f>EJ43/EI43</f>
        <v>1.8</v>
      </c>
      <c r="EL43" s="82">
        <f>SUM(EL27:EL36)</f>
        <v>0</v>
      </c>
      <c r="EM43" s="89">
        <f>EL43/EI43</f>
        <v>0</v>
      </c>
      <c r="EN43" s="82">
        <f>SUM(EN27:EN36)</f>
        <v>541350.84</v>
      </c>
      <c r="EO43" s="82">
        <f>SUM(EO27:EO36)</f>
        <v>974431.51199999999</v>
      </c>
      <c r="EP43" s="11">
        <f>EO43/EN43</f>
        <v>1.8</v>
      </c>
      <c r="EQ43" s="82">
        <f>SUM(EQ27:EQ36)</f>
        <v>0</v>
      </c>
      <c r="ER43" s="89">
        <f>EQ43/EN43</f>
        <v>0</v>
      </c>
      <c r="ES43" s="82">
        <f>SUM(ES27:ES36)</f>
        <v>500062.52000000008</v>
      </c>
      <c r="ET43" s="82">
        <f>SUM(ET27:ET36)</f>
        <v>900112.53600000008</v>
      </c>
      <c r="EU43" s="11">
        <f>ET43/ES43</f>
        <v>1.7999999999999998</v>
      </c>
      <c r="EV43" s="82">
        <f>SUM(EV27:EV36)</f>
        <v>0</v>
      </c>
      <c r="EW43" s="89">
        <f>EV43/ES43</f>
        <v>0</v>
      </c>
      <c r="EX43" s="82">
        <f>SUM(EX27:EX36)</f>
        <v>518655.16999999993</v>
      </c>
      <c r="EY43" s="82">
        <f>SUM(EY27:EY36)</f>
        <v>933579.30599999998</v>
      </c>
      <c r="EZ43" s="11">
        <f>EY43/EX43</f>
        <v>1.8000000000000003</v>
      </c>
      <c r="FA43" s="82">
        <f>SUM(FA27:FA36)</f>
        <v>0</v>
      </c>
      <c r="FB43" s="89">
        <f>FA43/EX43</f>
        <v>0</v>
      </c>
      <c r="FC43" s="82">
        <f>SUM(FC27:FC36)</f>
        <v>568155.27999999991</v>
      </c>
      <c r="FD43" s="82">
        <f>SUM(FD27:FD36)</f>
        <v>1022679.5040000001</v>
      </c>
      <c r="FE43" s="11">
        <f>FD43/FC43</f>
        <v>1.8000000000000005</v>
      </c>
      <c r="FF43" s="82">
        <f>SUM(FF27:FF36)</f>
        <v>0</v>
      </c>
      <c r="FG43" s="89">
        <f>FF43/FC43</f>
        <v>0</v>
      </c>
      <c r="FH43" s="82">
        <f>SUM(FH27:FH36)</f>
        <v>575598.74</v>
      </c>
      <c r="FI43" s="82">
        <f>SUM(FI27:FI36)</f>
        <v>1036077.7320000001</v>
      </c>
      <c r="FJ43" s="11">
        <f>FI43/FH43</f>
        <v>1.8000000000000003</v>
      </c>
      <c r="FK43" s="82">
        <f>SUM(FK27:FK36)</f>
        <v>0</v>
      </c>
      <c r="FL43" s="89">
        <f>FK43/FH43</f>
        <v>0</v>
      </c>
      <c r="FM43" s="82">
        <f>SUM(FM27:FM36)</f>
        <v>571361.83000000007</v>
      </c>
      <c r="FN43" s="82">
        <f>SUM(FN27:FN36)</f>
        <v>1028451.2940000001</v>
      </c>
      <c r="FO43" s="11">
        <f>FN43/FM43</f>
        <v>1.8</v>
      </c>
      <c r="FP43" s="82">
        <f>SUM(FP27:FP36)</f>
        <v>0</v>
      </c>
      <c r="FQ43" s="89">
        <f>FP43/FM43</f>
        <v>0</v>
      </c>
      <c r="FR43" s="82">
        <f>SUM(FR27:FR36)</f>
        <v>622104.11</v>
      </c>
      <c r="FS43" s="82">
        <f>SUM(FS27:FS36)</f>
        <v>970482.41159999999</v>
      </c>
      <c r="FT43" s="11">
        <f>FS43/FR43</f>
        <v>1.56</v>
      </c>
      <c r="FU43" s="82">
        <f>SUM(FU27:FU36)</f>
        <v>0</v>
      </c>
      <c r="FV43" s="89">
        <f>FU43/FR43</f>
        <v>0</v>
      </c>
      <c r="FW43" s="82">
        <f>SUM(FW27:FW36)</f>
        <v>592587.48</v>
      </c>
      <c r="FX43" s="82">
        <f>SUM(FX27:FX36)</f>
        <v>924436.46880000003</v>
      </c>
      <c r="FY43" s="11">
        <f>FX43/FW43</f>
        <v>1.56</v>
      </c>
      <c r="FZ43" s="82">
        <f>SUM(FZ27:FZ36)</f>
        <v>0</v>
      </c>
      <c r="GA43" s="89">
        <f>FZ43/FW43</f>
        <v>0</v>
      </c>
      <c r="GB43" s="82">
        <f>SUM(GB27:GB36)</f>
        <v>673272.42</v>
      </c>
      <c r="GC43" s="82">
        <f>SUM(GC27:GC36)</f>
        <v>1050304.9752000002</v>
      </c>
      <c r="GD43" s="11">
        <f>GC43/GB43</f>
        <v>1.5600000000000003</v>
      </c>
      <c r="GE43" s="82">
        <f>SUM(GE27:GE36)</f>
        <v>0</v>
      </c>
      <c r="GF43" s="89">
        <f>GE43/GB43</f>
        <v>0</v>
      </c>
      <c r="GG43" s="82">
        <f>SUM(GG27:GG36)</f>
        <v>623945.69999999995</v>
      </c>
      <c r="GH43" s="82">
        <f>SUM(GH27:GH36)</f>
        <v>973355.29200000002</v>
      </c>
      <c r="GI43" s="11">
        <f>GH43/GG43</f>
        <v>1.56</v>
      </c>
      <c r="GJ43" s="82">
        <f>SUM(GJ27:GJ36)</f>
        <v>0</v>
      </c>
      <c r="GK43" s="89">
        <f>GJ43/GG43</f>
        <v>0</v>
      </c>
      <c r="GL43" s="82">
        <f>SUM(GL27:GL36)</f>
        <v>686304.25999999989</v>
      </c>
      <c r="GM43" s="82">
        <f>SUM(GM27:GM36)</f>
        <v>1070634.6455999999</v>
      </c>
      <c r="GN43" s="11">
        <f>GM43/GL43</f>
        <v>1.56</v>
      </c>
      <c r="GO43" s="82">
        <f>SUM(GO27:GO36)</f>
        <v>0</v>
      </c>
      <c r="GP43" s="89">
        <f>GO43/GL43</f>
        <v>0</v>
      </c>
      <c r="GQ43" s="82">
        <f>SUM(GQ27:GQ36)</f>
        <v>662648.59</v>
      </c>
      <c r="GR43" s="82">
        <f>SUM(GR27:GR36)</f>
        <v>1033731.8004000002</v>
      </c>
      <c r="GS43" s="11">
        <f>GR43/GQ43</f>
        <v>1.5600000000000003</v>
      </c>
      <c r="GT43" s="82">
        <f>SUM(GT27:GT36)</f>
        <v>0</v>
      </c>
      <c r="GU43" s="89">
        <f>GT43/GQ43</f>
        <v>0</v>
      </c>
      <c r="GV43" s="82">
        <f>SUM(GV27:GV36)</f>
        <v>676885.27</v>
      </c>
      <c r="GW43" s="82">
        <f>SUM(GW27:GW36)</f>
        <v>1353770.54</v>
      </c>
      <c r="GX43" s="11">
        <f>GW43/GV43</f>
        <v>2</v>
      </c>
      <c r="GY43" s="82">
        <f>SUM(GY27:GY36)</f>
        <v>0</v>
      </c>
      <c r="GZ43" s="89">
        <f>GY43/GV43</f>
        <v>0</v>
      </c>
      <c r="HA43" s="82">
        <f>SUM(HA27:HA36)</f>
        <v>387124.64999999997</v>
      </c>
      <c r="HB43" s="82">
        <f>SUM(HB27:HB36)</f>
        <v>1161373.95</v>
      </c>
      <c r="HC43" s="11">
        <f>HB43/HA43</f>
        <v>3</v>
      </c>
      <c r="HD43" s="82">
        <f>SUM(HD27:HD36)</f>
        <v>0</v>
      </c>
      <c r="HE43" s="89">
        <f>HD43/HA43</f>
        <v>0</v>
      </c>
      <c r="HF43" s="82">
        <f>SUM(HF27:HF36)</f>
        <v>145568.09</v>
      </c>
      <c r="HG43" s="82">
        <f>SUM(HG27:HG36)</f>
        <v>727840.45</v>
      </c>
      <c r="HH43" s="11">
        <f>HG43/HF43</f>
        <v>5</v>
      </c>
      <c r="HI43" s="82">
        <f>SUM(HI27:HI36)</f>
        <v>0</v>
      </c>
      <c r="HJ43" s="89">
        <f>HI43/HF43</f>
        <v>0</v>
      </c>
      <c r="HK43" s="82">
        <f>SUM(HK27:HK36)</f>
        <v>100995.25</v>
      </c>
      <c r="HL43" s="82">
        <f>SUM(HL27:HL36)</f>
        <v>555473.875</v>
      </c>
      <c r="HM43" s="11">
        <f>HL43/HK43</f>
        <v>5.5</v>
      </c>
      <c r="HN43" s="82">
        <f>SUM(HN27:HN36)</f>
        <v>0</v>
      </c>
      <c r="HO43" s="89">
        <f>HN43/HK43</f>
        <v>0</v>
      </c>
      <c r="HP43" s="82">
        <f>SUM(HP27:HP36)</f>
        <v>109359.98</v>
      </c>
      <c r="HQ43" s="82">
        <f>SUM(HQ27:HQ36)</f>
        <v>546799.9</v>
      </c>
      <c r="HR43" s="11">
        <f>HQ43/HP43</f>
        <v>5</v>
      </c>
      <c r="HS43" s="82">
        <f>SUM(HS27:HS36)</f>
        <v>0</v>
      </c>
      <c r="HT43" s="89">
        <f>HS43/HP43</f>
        <v>0</v>
      </c>
      <c r="HU43" s="82">
        <f>SUM(HU27:HU36)</f>
        <v>139946.93</v>
      </c>
      <c r="HV43" s="82">
        <f>SUM(HV27:HV36)</f>
        <v>419840.79000000004</v>
      </c>
      <c r="HW43" s="11">
        <f>HV43/HU43</f>
        <v>3.0000000000000004</v>
      </c>
      <c r="HX43" s="82">
        <f>SUM(HX27:HX36)</f>
        <v>0</v>
      </c>
      <c r="HY43" s="89">
        <f>HX43/HU43</f>
        <v>0</v>
      </c>
      <c r="HZ43" s="82">
        <f>SUM(HZ27:HZ36)</f>
        <v>408656.5</v>
      </c>
      <c r="IA43" s="82">
        <f>SUM(IA27:IA36)</f>
        <v>1225969.5</v>
      </c>
      <c r="IB43" s="11">
        <f>IA43/HZ43</f>
        <v>3</v>
      </c>
      <c r="IC43" s="82">
        <f>SUM(IC27:IC36)</f>
        <v>0</v>
      </c>
      <c r="ID43" s="89">
        <f>IC43/HZ43</f>
        <v>0</v>
      </c>
      <c r="IE43" s="82">
        <f>SUM(IE27:IE36)</f>
        <v>714044.21</v>
      </c>
      <c r="IF43" s="82">
        <f>SUM(IF27:IF36)</f>
        <v>1071066.3149999999</v>
      </c>
      <c r="IG43" s="11">
        <f>IF43/IE43</f>
        <v>1.5</v>
      </c>
      <c r="IH43" s="82">
        <f>SUM(IH27:IH36)</f>
        <v>0</v>
      </c>
      <c r="II43" s="89">
        <f>IH43/IE43</f>
        <v>0</v>
      </c>
      <c r="IJ43" s="82">
        <f>SUM(IJ27:IJ36)</f>
        <v>1236280.17</v>
      </c>
      <c r="IK43" s="82">
        <f>SUM(IK27:IK36)</f>
        <v>1854420.2549999999</v>
      </c>
      <c r="IL43" s="11">
        <f>IK43/IJ43</f>
        <v>1.5</v>
      </c>
      <c r="IM43" s="82">
        <f>SUM(IM27:IM36)</f>
        <v>0</v>
      </c>
      <c r="IN43" s="89">
        <f>IM43/IJ43</f>
        <v>0</v>
      </c>
      <c r="IO43" s="82">
        <f>SUM(IO27:IO36)</f>
        <v>1674401.2499999998</v>
      </c>
      <c r="IP43" s="82">
        <f>SUM(IP27:IP36)</f>
        <v>2511601.875</v>
      </c>
      <c r="IQ43" s="11">
        <f>IP43/IO43</f>
        <v>1.5000000000000002</v>
      </c>
      <c r="IR43" s="82">
        <f>SUM(IR27:IR36)</f>
        <v>0</v>
      </c>
      <c r="IS43" s="89">
        <f>IR43/IO43</f>
        <v>0</v>
      </c>
      <c r="IT43" s="82">
        <f>SUM(IT27:IT36)</f>
        <v>2196104.88</v>
      </c>
      <c r="IU43" s="82">
        <f>SUM(IU27:IU36)</f>
        <v>3294157.3200000003</v>
      </c>
      <c r="IV43" s="11">
        <f>IU43/IT43</f>
        <v>1.5000000000000002</v>
      </c>
      <c r="IW43" s="82">
        <f>SUM(IW27:IW36)</f>
        <v>0</v>
      </c>
      <c r="IX43" s="89">
        <f>IW43/IT43</f>
        <v>0</v>
      </c>
      <c r="IY43" s="82">
        <f>SUM(IY27:IY36)</f>
        <v>838519.35</v>
      </c>
      <c r="IZ43" s="82">
        <f>SUM(IZ27:IZ36)</f>
        <v>1257779.0249999999</v>
      </c>
      <c r="JA43" s="11">
        <f>IZ43/IY43</f>
        <v>1.5</v>
      </c>
      <c r="JB43" s="82">
        <f>SUM(JB27:JB36)</f>
        <v>0</v>
      </c>
      <c r="JC43" s="109">
        <f>JB43/IY43</f>
        <v>0</v>
      </c>
      <c r="JD43" s="113">
        <f>SUM(JD29:JD36,JD27)</f>
        <v>9944211.8299999982</v>
      </c>
      <c r="JE43" s="113">
        <f>SUM(JE29:JE36,JE27)</f>
        <v>6970333.2699999996</v>
      </c>
      <c r="JF43" s="114">
        <f>JE43-JD43</f>
        <v>-2973878.5599999987</v>
      </c>
      <c r="JG43" s="11">
        <f>JE43/JD43</f>
        <v>0.70094376398657232</v>
      </c>
    </row>
    <row r="44" spans="3:267">
      <c r="C44" s="297" t="s">
        <v>42</v>
      </c>
      <c r="D44" s="298"/>
      <c r="E44" s="298"/>
      <c r="F44" s="299"/>
      <c r="G44" s="298"/>
      <c r="H44" s="89"/>
      <c r="I44" s="298"/>
      <c r="J44" s="298"/>
      <c r="K44" s="299"/>
      <c r="L44" s="298"/>
      <c r="M44" s="89"/>
      <c r="N44" s="298">
        <f>SUM(N27,N29:N31)</f>
        <v>512498.58</v>
      </c>
      <c r="O44" s="298">
        <f>SUM(O27,O29:O31)</f>
        <v>448643.21600000001</v>
      </c>
      <c r="P44" s="11">
        <f t="shared" ref="P44:P45" si="167">O44/N44</f>
        <v>0.87540382258229865</v>
      </c>
      <c r="Q44" s="298">
        <f>SUM(Q27,Q29:Q31)</f>
        <v>466250.37</v>
      </c>
      <c r="R44" s="89">
        <f t="shared" ref="R44:R45" si="168">Q44/N44</f>
        <v>0.90975934021124505</v>
      </c>
      <c r="S44" s="298">
        <f>SUM(S27,S29:S31)</f>
        <v>562376.07000000007</v>
      </c>
      <c r="T44" s="298">
        <f>SUM(T27,T29:T31)</f>
        <v>543174.46539999999</v>
      </c>
      <c r="U44" s="78">
        <f t="shared" si="146"/>
        <v>0.96585629150258812</v>
      </c>
      <c r="V44" s="298">
        <f>SUM(V27,V29:V31)</f>
        <v>454122.66000000003</v>
      </c>
      <c r="W44" s="89">
        <f t="shared" si="147"/>
        <v>0.80750708329392462</v>
      </c>
      <c r="X44" s="298">
        <f>SUM(X27,X29:X31)</f>
        <v>544472.84000000008</v>
      </c>
      <c r="Y44" s="298">
        <f>SUM(Y27,Y29:Y31)</f>
        <v>456212.54639999999</v>
      </c>
      <c r="Z44" s="78">
        <f t="shared" ref="Z44:Z45" si="169">Y44/X44</f>
        <v>0.83789771111447897</v>
      </c>
      <c r="AA44" s="298">
        <f>SUM(AA27,AA29:AA31)</f>
        <v>487113.56</v>
      </c>
      <c r="AB44" s="89">
        <f t="shared" si="149"/>
        <v>0.89465171485872452</v>
      </c>
      <c r="AC44" s="298">
        <f>SUM(AC27,AC29:AC31)</f>
        <v>755845.8899999999</v>
      </c>
      <c r="AD44" s="298">
        <f>SUM(AD27,AD29:AD31)</f>
        <v>737661.79550000001</v>
      </c>
      <c r="AE44" s="78">
        <f t="shared" ref="AE44:AE45" si="170">AD44/AC44</f>
        <v>0.97594206075526868</v>
      </c>
      <c r="AF44" s="298">
        <f>SUM(AF27,AF29:AF31)</f>
        <v>599355.81000000006</v>
      </c>
      <c r="AG44" s="89">
        <f t="shared" si="151"/>
        <v>0.79296033481110828</v>
      </c>
      <c r="AH44" s="298">
        <f>SUM(AH27,AH29:AH31)</f>
        <v>518760.97000000003</v>
      </c>
      <c r="AI44" s="298">
        <f>SUM(AI27,AI29:AI31)</f>
        <v>311256.58199999999</v>
      </c>
      <c r="AJ44" s="78">
        <f t="shared" ref="AJ44:AJ45" si="171">AI44/AH44</f>
        <v>0.6</v>
      </c>
      <c r="AK44" s="298">
        <f>SUM(AK27,AK29:AK31)</f>
        <v>416942.24000000005</v>
      </c>
      <c r="AL44" s="89">
        <f t="shared" si="153"/>
        <v>0.80372708070154164</v>
      </c>
      <c r="AM44" s="298">
        <f>SUM(AM27,AM29:AM31)</f>
        <v>558012.98</v>
      </c>
      <c r="AN44" s="298">
        <f>SUM(AN27,AN29:AN31)</f>
        <v>334807.78799999994</v>
      </c>
      <c r="AO44" s="78">
        <f t="shared" si="154"/>
        <v>0.59999999999999987</v>
      </c>
      <c r="AP44" s="298">
        <f>SUM(AP27,AP29:AP31)</f>
        <v>448190.65</v>
      </c>
      <c r="AQ44" s="89">
        <f t="shared" si="155"/>
        <v>0.80319036664702681</v>
      </c>
      <c r="AR44" s="298">
        <f>SUM(AR27:AR28,AR29:AR31)</f>
        <v>702232.12</v>
      </c>
      <c r="AS44" s="298">
        <f>SUM(AS27:AS28,AS29:AS31)</f>
        <v>616725.46499999997</v>
      </c>
      <c r="AT44" s="78">
        <f t="shared" si="156"/>
        <v>0.87823591008625468</v>
      </c>
      <c r="AU44" s="298">
        <f>SUM(AU27:AU28,AU29:AU31)</f>
        <v>730482.29</v>
      </c>
      <c r="AV44" s="89">
        <f t="shared" si="157"/>
        <v>1.0402291054416595</v>
      </c>
      <c r="AW44" s="298">
        <f t="shared" ref="AW44:AX44" si="172">SUM(AW27:AW28,AW29:AW31)</f>
        <v>817471.06</v>
      </c>
      <c r="AX44" s="298">
        <f t="shared" si="172"/>
        <v>718511.88749999995</v>
      </c>
      <c r="AY44" s="299"/>
      <c r="AZ44" s="298">
        <f>SUM(AZ27:AZ28,AZ29:AZ31)</f>
        <v>732745.75</v>
      </c>
      <c r="BA44" s="89"/>
      <c r="BB44" s="298">
        <f t="shared" ref="BB44:BC44" si="173">SUM(BB27:BB28,BB29:BB31)</f>
        <v>513374.88</v>
      </c>
      <c r="BC44" s="298">
        <f t="shared" si="173"/>
        <v>418571.28799999994</v>
      </c>
      <c r="BD44" s="299"/>
      <c r="BE44" s="298">
        <f t="shared" ref="BE44" si="174">SUM(BE27:BE28,BE29:BE31)</f>
        <v>754115.16999999993</v>
      </c>
      <c r="BF44" s="89"/>
      <c r="BG44" s="298">
        <f t="shared" ref="BG44:BH44" si="175">SUM(BG27:BG28,BG29:BG31)</f>
        <v>244696.4</v>
      </c>
      <c r="BH44" s="298">
        <f t="shared" si="175"/>
        <v>198038.37</v>
      </c>
      <c r="BI44" s="299"/>
      <c r="BJ44" s="298">
        <f t="shared" ref="BJ44" si="176">SUM(BJ27:BJ28,BJ29:BJ31)</f>
        <v>0</v>
      </c>
      <c r="BK44" s="89"/>
      <c r="BL44" s="298">
        <f t="shared" ref="BL44:BM44" si="177">SUM(BL27:BL28,BL29:BL31)</f>
        <v>216775.16</v>
      </c>
      <c r="BM44" s="298">
        <f t="shared" si="177"/>
        <v>162581.37</v>
      </c>
      <c r="BN44" s="299"/>
      <c r="BO44" s="298">
        <f t="shared" ref="BO44" si="178">SUM(BO27:BO28,BO29:BO31)</f>
        <v>0</v>
      </c>
      <c r="BP44" s="89"/>
      <c r="BQ44" s="298">
        <f t="shared" ref="BQ44:BR44" si="179">SUM(BQ27:BQ28,BQ29:BQ31)</f>
        <v>118212.98999999999</v>
      </c>
      <c r="BR44" s="298">
        <f t="shared" si="179"/>
        <v>413745.46499999997</v>
      </c>
      <c r="BS44" s="299"/>
      <c r="BT44" s="298">
        <f t="shared" ref="BT44" si="180">SUM(BT27:BT28,BT29:BT31)</f>
        <v>0</v>
      </c>
      <c r="BU44" s="89"/>
      <c r="BV44" s="298"/>
      <c r="BW44" s="298"/>
      <c r="BX44" s="299"/>
      <c r="BY44" s="298"/>
      <c r="BZ44" s="89"/>
      <c r="CA44" s="298"/>
      <c r="CB44" s="298"/>
      <c r="CC44" s="299"/>
      <c r="CD44" s="298"/>
      <c r="CE44" s="89"/>
      <c r="CF44" s="298"/>
      <c r="CG44" s="298"/>
      <c r="CH44" s="299"/>
      <c r="CI44" s="298"/>
      <c r="CJ44" s="89"/>
      <c r="CK44" s="298"/>
      <c r="CL44" s="298"/>
      <c r="CM44" s="299"/>
      <c r="CN44" s="298"/>
      <c r="CO44" s="89"/>
      <c r="CP44" s="298"/>
      <c r="CQ44" s="298"/>
      <c r="CR44" s="299"/>
      <c r="CS44" s="298"/>
      <c r="CT44" s="89"/>
      <c r="CU44" s="298"/>
      <c r="CV44" s="298"/>
      <c r="CW44" s="299"/>
      <c r="CX44" s="298"/>
      <c r="CY44" s="89"/>
      <c r="CZ44" s="298"/>
      <c r="DA44" s="298"/>
      <c r="DB44" s="299"/>
      <c r="DC44" s="298"/>
      <c r="DD44" s="89"/>
      <c r="DE44" s="298"/>
      <c r="DF44" s="298"/>
      <c r="DG44" s="299"/>
      <c r="DH44" s="298"/>
      <c r="DI44" s="89"/>
      <c r="DJ44" s="298"/>
      <c r="DK44" s="298"/>
      <c r="DL44" s="299"/>
      <c r="DM44" s="298"/>
      <c r="DN44" s="89"/>
      <c r="DO44" s="298"/>
      <c r="DP44" s="298"/>
      <c r="DQ44" s="299"/>
      <c r="DR44" s="298"/>
      <c r="DS44" s="89"/>
      <c r="DT44" s="298"/>
      <c r="DU44" s="298"/>
      <c r="DV44" s="299"/>
      <c r="DW44" s="298"/>
      <c r="DX44" s="89"/>
      <c r="DY44" s="298"/>
      <c r="DZ44" s="298"/>
      <c r="EA44" s="299"/>
      <c r="EB44" s="298"/>
      <c r="EC44" s="89"/>
      <c r="ED44" s="298"/>
      <c r="EE44" s="298"/>
      <c r="EF44" s="299"/>
      <c r="EG44" s="298"/>
      <c r="EH44" s="89"/>
      <c r="EI44" s="298"/>
      <c r="EJ44" s="298"/>
      <c r="EK44" s="299"/>
      <c r="EL44" s="298"/>
      <c r="EM44" s="89"/>
      <c r="EN44" s="298"/>
      <c r="EO44" s="298"/>
      <c r="EP44" s="299"/>
      <c r="EQ44" s="298"/>
      <c r="ER44" s="89"/>
      <c r="ES44" s="298"/>
      <c r="ET44" s="298"/>
      <c r="EU44" s="299"/>
      <c r="EV44" s="298"/>
      <c r="EW44" s="89"/>
      <c r="EX44" s="298"/>
      <c r="EY44" s="298"/>
      <c r="EZ44" s="299"/>
      <c r="FA44" s="298"/>
      <c r="FB44" s="89"/>
      <c r="FC44" s="298"/>
      <c r="FD44" s="298"/>
      <c r="FE44" s="299"/>
      <c r="FF44" s="298"/>
      <c r="FG44" s="89"/>
      <c r="FH44" s="298"/>
      <c r="FI44" s="298"/>
      <c r="FJ44" s="299"/>
      <c r="FK44" s="298"/>
      <c r="FL44" s="89"/>
      <c r="FM44" s="298"/>
      <c r="FN44" s="298"/>
      <c r="FO44" s="299"/>
      <c r="FP44" s="298"/>
      <c r="FQ44" s="89"/>
      <c r="FR44" s="298"/>
      <c r="FS44" s="298"/>
      <c r="FT44" s="299"/>
      <c r="FU44" s="298"/>
      <c r="FV44" s="89"/>
      <c r="FW44" s="298"/>
      <c r="FX44" s="298"/>
      <c r="FY44" s="299"/>
      <c r="FZ44" s="298"/>
      <c r="GA44" s="89"/>
      <c r="GB44" s="298"/>
      <c r="GC44" s="298"/>
      <c r="GD44" s="299"/>
      <c r="GE44" s="298"/>
      <c r="GF44" s="89"/>
      <c r="GG44" s="298"/>
      <c r="GH44" s="298"/>
      <c r="GI44" s="299"/>
      <c r="GJ44" s="298"/>
      <c r="GK44" s="89"/>
      <c r="GL44" s="298"/>
      <c r="GM44" s="298"/>
      <c r="GN44" s="299"/>
      <c r="GO44" s="298"/>
      <c r="GP44" s="89"/>
      <c r="GQ44" s="298"/>
      <c r="GR44" s="298"/>
      <c r="GS44" s="299"/>
      <c r="GT44" s="298"/>
      <c r="GU44" s="89"/>
      <c r="GV44" s="298"/>
      <c r="GW44" s="298"/>
      <c r="GX44" s="299"/>
      <c r="GY44" s="298"/>
      <c r="GZ44" s="89"/>
      <c r="HA44" s="298"/>
      <c r="HB44" s="298"/>
      <c r="HC44" s="299"/>
      <c r="HD44" s="298"/>
      <c r="HE44" s="89"/>
      <c r="HF44" s="298"/>
      <c r="HG44" s="298"/>
      <c r="HH44" s="299"/>
      <c r="HI44" s="298"/>
      <c r="HJ44" s="89"/>
      <c r="HK44" s="298"/>
      <c r="HL44" s="298"/>
      <c r="HM44" s="299"/>
      <c r="HN44" s="298"/>
      <c r="HO44" s="89"/>
      <c r="HP44" s="298"/>
      <c r="HQ44" s="298"/>
      <c r="HR44" s="299"/>
      <c r="HS44" s="298"/>
      <c r="HT44" s="89"/>
      <c r="HU44" s="298"/>
      <c r="HV44" s="298"/>
      <c r="HW44" s="299"/>
      <c r="HX44" s="298"/>
      <c r="HY44" s="89"/>
      <c r="HZ44" s="298"/>
      <c r="IA44" s="298"/>
      <c r="IB44" s="299"/>
      <c r="IC44" s="298"/>
      <c r="ID44" s="89"/>
      <c r="IE44" s="298"/>
      <c r="IF44" s="298"/>
      <c r="IG44" s="299"/>
      <c r="IH44" s="298"/>
      <c r="II44" s="89"/>
      <c r="IJ44" s="298"/>
      <c r="IK44" s="298"/>
      <c r="IL44" s="299"/>
      <c r="IM44" s="298"/>
      <c r="IN44" s="89"/>
      <c r="IO44" s="298"/>
      <c r="IP44" s="298"/>
      <c r="IQ44" s="299"/>
      <c r="IR44" s="298"/>
      <c r="IS44" s="89"/>
      <c r="IT44" s="298"/>
      <c r="IU44" s="298"/>
      <c r="IV44" s="299"/>
      <c r="IW44" s="298"/>
      <c r="IX44" s="89"/>
      <c r="IY44" s="298"/>
      <c r="IZ44" s="298"/>
      <c r="JA44" s="299"/>
      <c r="JB44" s="298"/>
      <c r="JC44" s="109"/>
      <c r="JD44" s="300"/>
      <c r="JE44" s="301"/>
      <c r="JF44" s="302"/>
      <c r="JG44" s="299"/>
    </row>
    <row r="45" spans="3:267">
      <c r="C45" s="297" t="s">
        <v>43</v>
      </c>
      <c r="D45" s="298"/>
      <c r="E45" s="298"/>
      <c r="F45" s="299"/>
      <c r="G45" s="298"/>
      <c r="H45" s="89"/>
      <c r="I45" s="298"/>
      <c r="J45" s="298"/>
      <c r="K45" s="299"/>
      <c r="L45" s="298"/>
      <c r="M45" s="89"/>
      <c r="N45" s="298">
        <f>SUM(N32:N36)</f>
        <v>200920.07</v>
      </c>
      <c r="O45" s="298">
        <f>SUM(O32:O36)</f>
        <v>120552.042</v>
      </c>
      <c r="P45" s="11">
        <f t="shared" si="167"/>
        <v>0.6</v>
      </c>
      <c r="Q45" s="298">
        <f>SUM(Q32:Q36)</f>
        <v>140176.64000000001</v>
      </c>
      <c r="R45" s="89">
        <f t="shared" si="168"/>
        <v>0.69767365699205663</v>
      </c>
      <c r="S45" s="298">
        <f>SUM(S32:S36)</f>
        <v>224009.56</v>
      </c>
      <c r="T45" s="298">
        <f>SUM(T32:T36)</f>
        <v>167365.44149999999</v>
      </c>
      <c r="U45" s="78">
        <f t="shared" si="146"/>
        <v>0.74713526288788745</v>
      </c>
      <c r="V45" s="298">
        <f>SUM(V32:V36)</f>
        <v>146618.23999999999</v>
      </c>
      <c r="W45" s="89">
        <f t="shared" si="147"/>
        <v>0.65451778040187214</v>
      </c>
      <c r="X45" s="298">
        <f>SUM(X32:X36)</f>
        <v>304065.12</v>
      </c>
      <c r="Y45" s="298">
        <f>SUM(Y32:Y36)</f>
        <v>207480.96719999996</v>
      </c>
      <c r="Z45" s="78">
        <f t="shared" si="169"/>
        <v>0.68235701352394496</v>
      </c>
      <c r="AA45" s="298">
        <f>SUM(AA32:AA36)</f>
        <v>138550.26</v>
      </c>
      <c r="AB45" s="89">
        <f t="shared" si="149"/>
        <v>0.45565982707914676</v>
      </c>
      <c r="AC45" s="298">
        <f>SUM(AC32:AC36)</f>
        <v>679409.36</v>
      </c>
      <c r="AD45" s="298">
        <f>SUM(AD32:AD36)</f>
        <v>332992.50800000003</v>
      </c>
      <c r="AE45" s="78">
        <f t="shared" si="170"/>
        <v>0.49012057767352518</v>
      </c>
      <c r="AF45" s="298">
        <f>SUM(AF32:AF36)</f>
        <v>203733.6</v>
      </c>
      <c r="AG45" s="89">
        <f t="shared" si="151"/>
        <v>0.29986869771708768</v>
      </c>
      <c r="AH45" s="298">
        <f>SUM(AH32:AH36)</f>
        <v>406530.89</v>
      </c>
      <c r="AI45" s="298">
        <f>SUM(AI32:AI36)</f>
        <v>243918.53399999999</v>
      </c>
      <c r="AJ45" s="78">
        <f t="shared" si="171"/>
        <v>0.6</v>
      </c>
      <c r="AK45" s="298">
        <f>SUM(AK32:AK36)</f>
        <v>143196.12</v>
      </c>
      <c r="AL45" s="89">
        <f t="shared" si="153"/>
        <v>0.35223921114579998</v>
      </c>
      <c r="AM45" s="298">
        <f>SUM(AM32:AM36)</f>
        <v>272980.95</v>
      </c>
      <c r="AN45" s="298">
        <f>SUM(AN32:AN36)</f>
        <v>163788.57</v>
      </c>
      <c r="AO45" s="78">
        <f t="shared" si="154"/>
        <v>0.6</v>
      </c>
      <c r="AP45" s="298">
        <f>SUM(AP32:AP36)</f>
        <v>111560.26000000001</v>
      </c>
      <c r="AQ45" s="89">
        <f t="shared" si="155"/>
        <v>0.40867415839823257</v>
      </c>
      <c r="AR45" s="298">
        <f>SUM(AR32:AR36)</f>
        <v>398484.28</v>
      </c>
      <c r="AS45" s="298">
        <f>SUM(AS32:AS36)</f>
        <v>247107.81</v>
      </c>
      <c r="AT45" s="78">
        <f t="shared" si="156"/>
        <v>0.62011934322729112</v>
      </c>
      <c r="AU45" s="298">
        <f>SUM(AU32:AU36)</f>
        <v>129598.74000000002</v>
      </c>
      <c r="AV45" s="89">
        <f t="shared" si="157"/>
        <v>0.32522924116354102</v>
      </c>
      <c r="AW45" s="298">
        <f t="shared" ref="AW45:AX45" si="181">SUM(AW32:AW36)</f>
        <v>424900.73</v>
      </c>
      <c r="AX45" s="298">
        <f t="shared" si="181"/>
        <v>263715.19500000001</v>
      </c>
      <c r="AY45" s="299"/>
      <c r="AZ45" s="298">
        <f>SUM(AZ32:AZ36)</f>
        <v>117183.03</v>
      </c>
      <c r="BA45" s="89"/>
      <c r="BB45" s="298">
        <f t="shared" ref="BB45:BC45" si="182">SUM(BB32:BB36)</f>
        <v>230184.84</v>
      </c>
      <c r="BC45" s="298">
        <f t="shared" si="182"/>
        <v>116633.177</v>
      </c>
      <c r="BD45" s="299"/>
      <c r="BE45" s="298">
        <f t="shared" ref="BE45" si="183">SUM(BE32:BE36)</f>
        <v>141120.33000000002</v>
      </c>
      <c r="BF45" s="89"/>
      <c r="BG45" s="298">
        <f t="shared" ref="BG45:BH45" si="184">SUM(BG32:BG36)</f>
        <v>104628.68000000001</v>
      </c>
      <c r="BH45" s="298">
        <f t="shared" si="184"/>
        <v>56018.317500000005</v>
      </c>
      <c r="BI45" s="299"/>
      <c r="BJ45" s="298">
        <f t="shared" ref="BJ45" si="185">SUM(BJ32:BJ36)</f>
        <v>0</v>
      </c>
      <c r="BK45" s="89"/>
      <c r="BL45" s="298">
        <f t="shared" ref="BL45:BM45" si="186">SUM(BL32:BL36)</f>
        <v>131309.35</v>
      </c>
      <c r="BM45" s="298">
        <f t="shared" si="186"/>
        <v>98482.012500000012</v>
      </c>
      <c r="BN45" s="299"/>
      <c r="BO45" s="298">
        <f t="shared" ref="BO45" si="187">SUM(BO32:BO36)</f>
        <v>0</v>
      </c>
      <c r="BP45" s="89"/>
      <c r="BQ45" s="298">
        <f t="shared" ref="BQ45:BR45" si="188">SUM(BQ32:BQ36)</f>
        <v>49868.729999999996</v>
      </c>
      <c r="BR45" s="298">
        <f t="shared" si="188"/>
        <v>174540.55500000002</v>
      </c>
      <c r="BS45" s="299"/>
      <c r="BT45" s="298">
        <f t="shared" ref="BT45" si="189">SUM(BT32:BT36)</f>
        <v>0</v>
      </c>
      <c r="BU45" s="89"/>
      <c r="BV45" s="298"/>
      <c r="BW45" s="298"/>
      <c r="BX45" s="299"/>
      <c r="BY45" s="298"/>
      <c r="BZ45" s="89"/>
      <c r="CA45" s="298"/>
      <c r="CB45" s="298"/>
      <c r="CC45" s="299"/>
      <c r="CD45" s="298"/>
      <c r="CE45" s="89"/>
      <c r="CF45" s="298"/>
      <c r="CG45" s="298"/>
      <c r="CH45" s="299"/>
      <c r="CI45" s="298"/>
      <c r="CJ45" s="89"/>
      <c r="CK45" s="298"/>
      <c r="CL45" s="298"/>
      <c r="CM45" s="299"/>
      <c r="CN45" s="298"/>
      <c r="CO45" s="89"/>
      <c r="CP45" s="298"/>
      <c r="CQ45" s="298"/>
      <c r="CR45" s="299"/>
      <c r="CS45" s="298"/>
      <c r="CT45" s="89"/>
      <c r="CU45" s="298"/>
      <c r="CV45" s="298"/>
      <c r="CW45" s="299"/>
      <c r="CX45" s="298"/>
      <c r="CY45" s="89"/>
      <c r="CZ45" s="298"/>
      <c r="DA45" s="298"/>
      <c r="DB45" s="299"/>
      <c r="DC45" s="298"/>
      <c r="DD45" s="89"/>
      <c r="DE45" s="298"/>
      <c r="DF45" s="298"/>
      <c r="DG45" s="299"/>
      <c r="DH45" s="298"/>
      <c r="DI45" s="89"/>
      <c r="DJ45" s="298"/>
      <c r="DK45" s="298"/>
      <c r="DL45" s="299"/>
      <c r="DM45" s="298"/>
      <c r="DN45" s="89"/>
      <c r="DO45" s="298"/>
      <c r="DP45" s="298"/>
      <c r="DQ45" s="299"/>
      <c r="DR45" s="298"/>
      <c r="DS45" s="89"/>
      <c r="DT45" s="298"/>
      <c r="DU45" s="298"/>
      <c r="DV45" s="299"/>
      <c r="DW45" s="298"/>
      <c r="DX45" s="89"/>
      <c r="DY45" s="298"/>
      <c r="DZ45" s="298"/>
      <c r="EA45" s="299"/>
      <c r="EB45" s="298"/>
      <c r="EC45" s="89"/>
      <c r="ED45" s="298"/>
      <c r="EE45" s="298"/>
      <c r="EF45" s="299"/>
      <c r="EG45" s="298"/>
      <c r="EH45" s="89"/>
      <c r="EI45" s="298"/>
      <c r="EJ45" s="298"/>
      <c r="EK45" s="299"/>
      <c r="EL45" s="298"/>
      <c r="EM45" s="89"/>
      <c r="EN45" s="298"/>
      <c r="EO45" s="298"/>
      <c r="EP45" s="299"/>
      <c r="EQ45" s="298"/>
      <c r="ER45" s="89"/>
      <c r="ES45" s="298"/>
      <c r="ET45" s="298"/>
      <c r="EU45" s="299"/>
      <c r="EV45" s="298"/>
      <c r="EW45" s="89"/>
      <c r="EX45" s="298"/>
      <c r="EY45" s="298"/>
      <c r="EZ45" s="299"/>
      <c r="FA45" s="298"/>
      <c r="FB45" s="89"/>
      <c r="FC45" s="298"/>
      <c r="FD45" s="298"/>
      <c r="FE45" s="299"/>
      <c r="FF45" s="298"/>
      <c r="FG45" s="89"/>
      <c r="FH45" s="298"/>
      <c r="FI45" s="298"/>
      <c r="FJ45" s="299"/>
      <c r="FK45" s="298"/>
      <c r="FL45" s="89"/>
      <c r="FM45" s="298"/>
      <c r="FN45" s="298"/>
      <c r="FO45" s="299"/>
      <c r="FP45" s="298"/>
      <c r="FQ45" s="89"/>
      <c r="FR45" s="298"/>
      <c r="FS45" s="298"/>
      <c r="FT45" s="299"/>
      <c r="FU45" s="298"/>
      <c r="FV45" s="89"/>
      <c r="FW45" s="298"/>
      <c r="FX45" s="298"/>
      <c r="FY45" s="299"/>
      <c r="FZ45" s="298"/>
      <c r="GA45" s="89"/>
      <c r="GB45" s="298"/>
      <c r="GC45" s="298"/>
      <c r="GD45" s="299"/>
      <c r="GE45" s="298"/>
      <c r="GF45" s="89"/>
      <c r="GG45" s="298"/>
      <c r="GH45" s="298"/>
      <c r="GI45" s="299"/>
      <c r="GJ45" s="298"/>
      <c r="GK45" s="89"/>
      <c r="GL45" s="298"/>
      <c r="GM45" s="298"/>
      <c r="GN45" s="299"/>
      <c r="GO45" s="298"/>
      <c r="GP45" s="89"/>
      <c r="GQ45" s="298"/>
      <c r="GR45" s="298"/>
      <c r="GS45" s="299"/>
      <c r="GT45" s="298"/>
      <c r="GU45" s="89"/>
      <c r="GV45" s="298"/>
      <c r="GW45" s="298"/>
      <c r="GX45" s="299"/>
      <c r="GY45" s="298"/>
      <c r="GZ45" s="89"/>
      <c r="HA45" s="298"/>
      <c r="HB45" s="298"/>
      <c r="HC45" s="299"/>
      <c r="HD45" s="298"/>
      <c r="HE45" s="89"/>
      <c r="HF45" s="298"/>
      <c r="HG45" s="298"/>
      <c r="HH45" s="299"/>
      <c r="HI45" s="298"/>
      <c r="HJ45" s="89"/>
      <c r="HK45" s="298"/>
      <c r="HL45" s="298"/>
      <c r="HM45" s="299"/>
      <c r="HN45" s="298"/>
      <c r="HO45" s="89"/>
      <c r="HP45" s="298"/>
      <c r="HQ45" s="298"/>
      <c r="HR45" s="299"/>
      <c r="HS45" s="298"/>
      <c r="HT45" s="89"/>
      <c r="HU45" s="298"/>
      <c r="HV45" s="298"/>
      <c r="HW45" s="299"/>
      <c r="HX45" s="298"/>
      <c r="HY45" s="89"/>
      <c r="HZ45" s="298"/>
      <c r="IA45" s="298"/>
      <c r="IB45" s="299"/>
      <c r="IC45" s="298"/>
      <c r="ID45" s="89"/>
      <c r="IE45" s="298"/>
      <c r="IF45" s="298"/>
      <c r="IG45" s="299"/>
      <c r="IH45" s="298"/>
      <c r="II45" s="89"/>
      <c r="IJ45" s="298"/>
      <c r="IK45" s="298"/>
      <c r="IL45" s="299"/>
      <c r="IM45" s="298"/>
      <c r="IN45" s="89"/>
      <c r="IO45" s="298"/>
      <c r="IP45" s="298"/>
      <c r="IQ45" s="299"/>
      <c r="IR45" s="298"/>
      <c r="IS45" s="89"/>
      <c r="IT45" s="298"/>
      <c r="IU45" s="298"/>
      <c r="IV45" s="299"/>
      <c r="IW45" s="298"/>
      <c r="IX45" s="89"/>
      <c r="IY45" s="298"/>
      <c r="IZ45" s="298"/>
      <c r="JA45" s="299"/>
      <c r="JB45" s="298"/>
      <c r="JC45" s="109"/>
      <c r="JD45" s="300"/>
      <c r="JE45" s="301"/>
      <c r="JF45" s="302"/>
      <c r="JG45" s="299"/>
    </row>
    <row r="46" spans="3:267" s="134" customFormat="1" ht="23.25">
      <c r="C46" s="290" t="s">
        <v>236</v>
      </c>
      <c r="D46" s="135">
        <f>SUM(D8:D36)</f>
        <v>2492958.63</v>
      </c>
      <c r="E46" s="135">
        <f>SUM(E8:E36)</f>
        <v>1409162.6039999996</v>
      </c>
      <c r="F46" s="136">
        <f>E46/D46</f>
        <v>0.5652571153978595</v>
      </c>
      <c r="G46" s="135">
        <f>SUM(G8:G36)</f>
        <v>1813912.6900000002</v>
      </c>
      <c r="H46" s="137">
        <f>G46/D46</f>
        <v>0.72761443698726769</v>
      </c>
      <c r="I46" s="135">
        <f>SUM(I8:I36)</f>
        <v>2428947.7000000002</v>
      </c>
      <c r="J46" s="135">
        <f>SUM(J8:J36)</f>
        <v>1698273.3916</v>
      </c>
      <c r="K46" s="136">
        <f>J46/I46</f>
        <v>0.6991807158301514</v>
      </c>
      <c r="L46" s="135">
        <f>SUM(L8:L36)</f>
        <v>1533310.0699999996</v>
      </c>
      <c r="M46" s="137">
        <f>L46/I46</f>
        <v>0.63126516474603367</v>
      </c>
      <c r="N46" s="303">
        <f>SUM(N8:N36)</f>
        <v>2130789.9900000002</v>
      </c>
      <c r="O46" s="135">
        <f>SUM(O8:O36)</f>
        <v>1580526.4665000001</v>
      </c>
      <c r="P46" s="306">
        <f>O46/N46</f>
        <v>0.74175609699574374</v>
      </c>
      <c r="Q46" s="135">
        <f>SUM(Q8:Q36)</f>
        <v>1581443.57</v>
      </c>
      <c r="R46" s="137">
        <f>Q46/N46</f>
        <v>0.7421865023873141</v>
      </c>
      <c r="S46" s="135">
        <f>SUM(S8:S36)</f>
        <v>2253697.0099999998</v>
      </c>
      <c r="T46" s="135">
        <f>SUM(T8:T36)</f>
        <v>1771837.2179999999</v>
      </c>
      <c r="U46" s="136">
        <f>T46/S46</f>
        <v>0.78619140467333715</v>
      </c>
      <c r="V46" s="135">
        <f>SUM(V8:V36)</f>
        <v>1623947.2799999998</v>
      </c>
      <c r="W46" s="137">
        <f>V46/S46</f>
        <v>0.72057036628894489</v>
      </c>
      <c r="X46" s="135">
        <f>SUM(X8:X36)</f>
        <v>2388770.4500000002</v>
      </c>
      <c r="Y46" s="135">
        <f>SUM(Y8:Y36)</f>
        <v>1887613.8341000001</v>
      </c>
      <c r="Z46" s="136">
        <f>Y46/X46</f>
        <v>0.79020310808851468</v>
      </c>
      <c r="AA46" s="135">
        <f>SUM(AA8:AA36)</f>
        <v>1801419.8100000005</v>
      </c>
      <c r="AB46" s="137">
        <f>AA46/X46</f>
        <v>0.75412009973582872</v>
      </c>
      <c r="AC46" s="135">
        <f>SUM(AC29:AC36,AC8:AC27)</f>
        <v>3591235.3699999996</v>
      </c>
      <c r="AD46" s="135">
        <f>SUM(AD29:AD36,AD8:AD27)</f>
        <v>3051656.1658000001</v>
      </c>
      <c r="AE46" s="136">
        <f>AD46/AC46</f>
        <v>0.84975108880151184</v>
      </c>
      <c r="AF46" s="135">
        <f>SUM(AF8:AF36)</f>
        <v>2155118.9700000002</v>
      </c>
      <c r="AG46" s="137">
        <f>AF46/AC46</f>
        <v>0.60010518608809549</v>
      </c>
      <c r="AH46" s="135">
        <f>SUM(AH29:AH36,AH8:AH27)</f>
        <v>2217957.13</v>
      </c>
      <c r="AI46" s="135">
        <f>SUM(AI29:AI36,AI8:AI27)</f>
        <v>1330774.2779999999</v>
      </c>
      <c r="AJ46" s="136">
        <f>AI46/AH46</f>
        <v>0.6</v>
      </c>
      <c r="AK46" s="135">
        <f>SUM(AK8:AK36)</f>
        <v>1539105.7000000002</v>
      </c>
      <c r="AL46" s="137">
        <f>AK46/AH46</f>
        <v>0.69392941783324746</v>
      </c>
      <c r="AM46" s="135">
        <f>SUM(AM8:AM36)</f>
        <v>2276104.12</v>
      </c>
      <c r="AN46" s="135">
        <f>SUM(AN8:AN36)</f>
        <v>1403914.9110000001</v>
      </c>
      <c r="AO46" s="136">
        <f>AN46/AM46</f>
        <v>0.6168061024378797</v>
      </c>
      <c r="AP46" s="135">
        <f>SUM(AP8:AP36)</f>
        <v>1774100.33</v>
      </c>
      <c r="AQ46" s="137">
        <f>AP46/AM46</f>
        <v>0.77944603430531989</v>
      </c>
      <c r="AR46" s="135">
        <f>SUM(AR8:AR36)</f>
        <v>2425678.8799999994</v>
      </c>
      <c r="AS46" s="135">
        <f>SUM(AS8:AS36)</f>
        <v>1900821.8099999998</v>
      </c>
      <c r="AT46" s="136">
        <f>AS46/AR46</f>
        <v>0.78362466923074348</v>
      </c>
      <c r="AU46" s="135">
        <f>SUM(AU8:AU36)</f>
        <v>1923059.1600000004</v>
      </c>
      <c r="AV46" s="137">
        <f>AU46/AR46</f>
        <v>0.79279214402856191</v>
      </c>
      <c r="AW46" s="135">
        <f>SUM(AW8:AW36)</f>
        <v>2641352.75</v>
      </c>
      <c r="AX46" s="135">
        <f>SUM(AX8:AX36)</f>
        <v>2077643.7150000001</v>
      </c>
      <c r="AY46" s="136">
        <f>AX46/AW46</f>
        <v>0.78658320627564804</v>
      </c>
      <c r="AZ46" s="135">
        <f>SUM(AZ8:AZ36)</f>
        <v>1930918.0799999998</v>
      </c>
      <c r="BA46" s="137">
        <f>AZ46/AW46</f>
        <v>0.73103377805179559</v>
      </c>
      <c r="BB46" s="135">
        <f>SUM(BB8:BB36)</f>
        <v>1835020.18</v>
      </c>
      <c r="BC46" s="135">
        <f>SUM(BC8:BC36)</f>
        <v>1314482.8069999998</v>
      </c>
      <c r="BD46" s="136">
        <f>BC46/BB46</f>
        <v>0.71633152666473665</v>
      </c>
      <c r="BE46" s="135">
        <f>SUM(BE8:BE36)</f>
        <v>2162586.02</v>
      </c>
      <c r="BF46" s="137">
        <f>BE46/BB46</f>
        <v>1.1785080314484608</v>
      </c>
      <c r="BG46" s="135">
        <f>SUM(BG8:BG36)</f>
        <v>1084073.3099999998</v>
      </c>
      <c r="BH46" s="135">
        <f>SUM(BH8:BH36)</f>
        <v>805117.86</v>
      </c>
      <c r="BI46" s="136">
        <f>BH46/BG46</f>
        <v>0.74267842642486981</v>
      </c>
      <c r="BJ46" s="135">
        <f>SUM(BJ8:BJ36)</f>
        <v>0</v>
      </c>
      <c r="BK46" s="137">
        <f>BJ46/BG46</f>
        <v>0</v>
      </c>
      <c r="BL46" s="135">
        <f>SUM(BL8:BL36)</f>
        <v>1141663.49</v>
      </c>
      <c r="BM46" s="135">
        <f>SUM(BM8:BM36)</f>
        <v>856247.61750000005</v>
      </c>
      <c r="BN46" s="136">
        <f>BM46/BL46</f>
        <v>0.75</v>
      </c>
      <c r="BO46" s="135">
        <f>SUM(BO8:BO36)</f>
        <v>0</v>
      </c>
      <c r="BP46" s="137">
        <f>BO46/BL46</f>
        <v>0</v>
      </c>
      <c r="BQ46" s="135">
        <f>SUM(BQ8:BQ36)</f>
        <v>786034.60000000009</v>
      </c>
      <c r="BR46" s="135">
        <f>SUM(BR8:BR36)</f>
        <v>2751121.0999999996</v>
      </c>
      <c r="BS46" s="136">
        <f>BR46/BQ46</f>
        <v>3.4999999999999991</v>
      </c>
      <c r="BT46" s="135">
        <f>SUM(BT8:BT36)</f>
        <v>0</v>
      </c>
      <c r="BU46" s="137">
        <f>BT46/BQ46</f>
        <v>0</v>
      </c>
      <c r="BV46" s="135">
        <f>SUM(BV8:BV36)</f>
        <v>724585.96</v>
      </c>
      <c r="BW46" s="135">
        <f>SUM(BW8:BW36)</f>
        <v>2536050.86</v>
      </c>
      <c r="BX46" s="136">
        <f>BW46/BV46</f>
        <v>3.5</v>
      </c>
      <c r="BY46" s="135">
        <f>SUM(BY8:BY36)</f>
        <v>0</v>
      </c>
      <c r="BZ46" s="137">
        <f>BY46/BV46</f>
        <v>0</v>
      </c>
      <c r="CA46" s="135">
        <f>SUM(CA8:CA36)</f>
        <v>475298.30000000005</v>
      </c>
      <c r="CB46" s="135">
        <f>SUM(CB8:CB36)</f>
        <v>2376491.5</v>
      </c>
      <c r="CC46" s="136">
        <f>CB46/CA46</f>
        <v>4.9999999999999991</v>
      </c>
      <c r="CD46" s="135">
        <f>SUM(CD8:CD36)</f>
        <v>0</v>
      </c>
      <c r="CE46" s="137">
        <f>CD46/CA46</f>
        <v>0</v>
      </c>
      <c r="CF46" s="135">
        <f>SUM(CF8:CF36)</f>
        <v>859935.73</v>
      </c>
      <c r="CG46" s="135">
        <f>SUM(CG8:CG36)</f>
        <v>2579807.19</v>
      </c>
      <c r="CH46" s="136">
        <f>CG46/CF46</f>
        <v>3</v>
      </c>
      <c r="CI46" s="135">
        <f>SUM(CI8:CI36)</f>
        <v>0</v>
      </c>
      <c r="CJ46" s="137">
        <f>CI46/CF46</f>
        <v>0</v>
      </c>
      <c r="CK46" s="135">
        <f>SUM(CK8:CK36)</f>
        <v>55275.89</v>
      </c>
      <c r="CL46" s="135">
        <f>SUM(CL8:CL36)</f>
        <v>359293.28499999997</v>
      </c>
      <c r="CM46" s="136">
        <f>CL46/CK46</f>
        <v>6.5</v>
      </c>
      <c r="CN46" s="135">
        <f>SUM(CN8:CN36)</f>
        <v>0</v>
      </c>
      <c r="CO46" s="137">
        <f>CN46/CK46</f>
        <v>0</v>
      </c>
      <c r="CP46" s="135">
        <f>SUM(CP8:CP36)</f>
        <v>435831.52</v>
      </c>
      <c r="CQ46" s="135">
        <f>SUM(CQ8:CQ36)</f>
        <v>2832904.88</v>
      </c>
      <c r="CR46" s="136">
        <f>CQ46/CP46</f>
        <v>6.4999999999999991</v>
      </c>
      <c r="CS46" s="135">
        <f>SUM(CS8:CS36)</f>
        <v>0</v>
      </c>
      <c r="CT46" s="137">
        <f>CS46/CP46</f>
        <v>0</v>
      </c>
      <c r="CU46" s="135">
        <f>SUM(CU8:CU36)</f>
        <v>472516.65000000014</v>
      </c>
      <c r="CV46" s="135">
        <f>SUM(CV8:CV36)</f>
        <v>3071358.2249999996</v>
      </c>
      <c r="CW46" s="136">
        <f>CV46/CU46</f>
        <v>6.4999999999999973</v>
      </c>
      <c r="CX46" s="135">
        <f>SUM(CX8:CX36)</f>
        <v>0</v>
      </c>
      <c r="CY46" s="137">
        <f>CX46/CU46</f>
        <v>0</v>
      </c>
      <c r="CZ46" s="135">
        <f>SUM(CZ8:CZ36)</f>
        <v>459787.63000000006</v>
      </c>
      <c r="DA46" s="135">
        <f>SUM(DA8:DA36)</f>
        <v>2988619.5949999997</v>
      </c>
      <c r="DB46" s="136">
        <f>DA46/CZ46</f>
        <v>6.4999999999999982</v>
      </c>
      <c r="DC46" s="135">
        <f>SUM(DC8:DC36)</f>
        <v>0</v>
      </c>
      <c r="DD46" s="137">
        <f>DC46/CZ46</f>
        <v>0</v>
      </c>
      <c r="DE46" s="135">
        <f>SUM(DE8:DE36)</f>
        <v>666266.09999999986</v>
      </c>
      <c r="DF46" s="135">
        <f>SUM(DF8:DF36)</f>
        <v>2998197.4499999997</v>
      </c>
      <c r="DG46" s="136">
        <f>DF46/DE46</f>
        <v>4.5000000000000009</v>
      </c>
      <c r="DH46" s="135">
        <f>SUM(DH8:DH36)</f>
        <v>0</v>
      </c>
      <c r="DI46" s="137">
        <f>DH46/DE46</f>
        <v>0</v>
      </c>
      <c r="DJ46" s="135">
        <f>SUM(DJ8:DJ36)</f>
        <v>822445</v>
      </c>
      <c r="DK46" s="135">
        <f>SUM(DK8:DK36)</f>
        <v>2467335</v>
      </c>
      <c r="DL46" s="136">
        <f>DK46/DJ46</f>
        <v>3</v>
      </c>
      <c r="DM46" s="135">
        <f>SUM(DM8:DM36)</f>
        <v>0</v>
      </c>
      <c r="DN46" s="137">
        <f>DM46/DJ46</f>
        <v>0</v>
      </c>
      <c r="DO46" s="135">
        <f>SUM(DO8:DO36)</f>
        <v>1314652.94</v>
      </c>
      <c r="DP46" s="135">
        <f>SUM(DP8:DP36)</f>
        <v>3286632.3499999992</v>
      </c>
      <c r="DQ46" s="136">
        <f>DP46/DO46</f>
        <v>2.4999999999999996</v>
      </c>
      <c r="DR46" s="135">
        <f>SUM(DR8:DR36)</f>
        <v>0</v>
      </c>
      <c r="DS46" s="137">
        <f>DR46/DO46</f>
        <v>0</v>
      </c>
      <c r="DT46" s="135">
        <f>SUM(DT8:DT36)</f>
        <v>1256421.8900000001</v>
      </c>
      <c r="DU46" s="135">
        <f>SUM(DU8:DU36)</f>
        <v>3141054.7250000006</v>
      </c>
      <c r="DV46" s="136">
        <f>DU46/DT46</f>
        <v>2.5</v>
      </c>
      <c r="DW46" s="135">
        <f>SUM(DW8:DW36)</f>
        <v>0</v>
      </c>
      <c r="DX46" s="137">
        <f>DW46/DT46</f>
        <v>0</v>
      </c>
      <c r="DY46" s="135">
        <f>SUM(DY8:DY36)</f>
        <v>1559356.19</v>
      </c>
      <c r="DZ46" s="135">
        <f>SUM(DZ8:DZ36)</f>
        <v>3898390.4749999996</v>
      </c>
      <c r="EA46" s="136">
        <f>DZ46/DY46</f>
        <v>2.5</v>
      </c>
      <c r="EB46" s="135">
        <f>SUM(EB8:EB36)</f>
        <v>0</v>
      </c>
      <c r="EC46" s="137">
        <f>EB46/DY46</f>
        <v>0</v>
      </c>
      <c r="ED46" s="135">
        <f>SUM(ED8:ED36)</f>
        <v>1535505.1</v>
      </c>
      <c r="EE46" s="135">
        <f>SUM(EE8:EE36)</f>
        <v>3071010.2</v>
      </c>
      <c r="EF46" s="136">
        <f>EE46/ED46</f>
        <v>2</v>
      </c>
      <c r="EG46" s="135">
        <f>SUM(EG8:EG36)</f>
        <v>0</v>
      </c>
      <c r="EH46" s="137">
        <f>EG46/ED46</f>
        <v>0</v>
      </c>
      <c r="EI46" s="135">
        <f>SUM(EI8:EI36)</f>
        <v>1764282.0099999995</v>
      </c>
      <c r="EJ46" s="135">
        <f>SUM(EJ8:EJ36)</f>
        <v>3175707.6180000002</v>
      </c>
      <c r="EK46" s="136">
        <f>EJ46/EI46</f>
        <v>1.8000000000000007</v>
      </c>
      <c r="EL46" s="135">
        <f>SUM(EL8:EL36)</f>
        <v>0</v>
      </c>
      <c r="EM46" s="137">
        <f>EL46/EI46</f>
        <v>0</v>
      </c>
      <c r="EN46" s="135">
        <f>SUM(EN8:EN36)</f>
        <v>1598506.0000000002</v>
      </c>
      <c r="EO46" s="135">
        <f>SUM(EO8:EO36)</f>
        <v>2877310.8</v>
      </c>
      <c r="EP46" s="136">
        <f>EO46/EN46</f>
        <v>1.7999999999999996</v>
      </c>
      <c r="EQ46" s="135">
        <f>SUM(EQ8:EQ36)</f>
        <v>0</v>
      </c>
      <c r="ER46" s="137">
        <f>EQ46/EN46</f>
        <v>0</v>
      </c>
      <c r="ES46" s="135">
        <f>SUM(ES8:ES36)</f>
        <v>1540385.0399999998</v>
      </c>
      <c r="ET46" s="135">
        <f>SUM(ET8:ET36)</f>
        <v>2772693.0720000002</v>
      </c>
      <c r="EU46" s="136">
        <f>ET46/ES46</f>
        <v>1.8000000000000003</v>
      </c>
      <c r="EV46" s="135">
        <f>SUM(EV8:EV36)</f>
        <v>0</v>
      </c>
      <c r="EW46" s="137">
        <f>EV46/ES46</f>
        <v>0</v>
      </c>
      <c r="EX46" s="135">
        <f>SUM(EX8:EX36)</f>
        <v>1673705.4100000001</v>
      </c>
      <c r="EY46" s="135">
        <f>SUM(EY8:EY36)</f>
        <v>3012669.7379999994</v>
      </c>
      <c r="EZ46" s="136">
        <f>EY46/EX46</f>
        <v>1.7999999999999996</v>
      </c>
      <c r="FA46" s="135">
        <f>SUM(FA8:FA36)</f>
        <v>0</v>
      </c>
      <c r="FB46" s="137">
        <f>FA46/EX46</f>
        <v>0</v>
      </c>
      <c r="FC46" s="135">
        <f>SUM(FC8:FC36)</f>
        <v>1761896.7000000004</v>
      </c>
      <c r="FD46" s="135">
        <f>SUM(FD8:FD36)</f>
        <v>3171414.06</v>
      </c>
      <c r="FE46" s="136">
        <f>FD46/FC46</f>
        <v>1.7999999999999996</v>
      </c>
      <c r="FF46" s="135">
        <f>SUM(FF8:FF36)</f>
        <v>0</v>
      </c>
      <c r="FG46" s="137">
        <f>FF46/FC46</f>
        <v>0</v>
      </c>
      <c r="FH46" s="135">
        <f>SUM(FH8:FH36)</f>
        <v>1722438.1099999996</v>
      </c>
      <c r="FI46" s="135">
        <f>SUM(FI8:FI36)</f>
        <v>3100388.5980000007</v>
      </c>
      <c r="FJ46" s="136">
        <f>FI46/FH46</f>
        <v>1.8000000000000007</v>
      </c>
      <c r="FK46" s="135">
        <f>SUM(FK8:FK36)</f>
        <v>0</v>
      </c>
      <c r="FL46" s="137">
        <f>FK46/FH46</f>
        <v>0</v>
      </c>
      <c r="FM46" s="135">
        <f>SUM(FM8:FM36)</f>
        <v>1664551.54</v>
      </c>
      <c r="FN46" s="135">
        <f>SUM(FN8:FN36)</f>
        <v>2996192.7720000003</v>
      </c>
      <c r="FO46" s="136">
        <f>FN46/FM46</f>
        <v>1.8000000000000003</v>
      </c>
      <c r="FP46" s="135">
        <f>SUM(FP8:FP36)</f>
        <v>0</v>
      </c>
      <c r="FQ46" s="137">
        <f>FP46/FM46</f>
        <v>0</v>
      </c>
      <c r="FR46" s="135">
        <f>SUM(FR8:FR36)</f>
        <v>1837729.9</v>
      </c>
      <c r="FS46" s="135">
        <f>SUM(FS8:FS36)</f>
        <v>2866858.6440000013</v>
      </c>
      <c r="FT46" s="136">
        <f>FS46/FR46</f>
        <v>1.5600000000000007</v>
      </c>
      <c r="FU46" s="135">
        <f>SUM(FU8:FU36)</f>
        <v>0</v>
      </c>
      <c r="FV46" s="137">
        <f>FU46/FR46</f>
        <v>0</v>
      </c>
      <c r="FW46" s="135">
        <f>SUM(FW8:FW36)</f>
        <v>1768544.3900000004</v>
      </c>
      <c r="FX46" s="135">
        <f>SUM(FX8:FX36)</f>
        <v>2758929.2484000004</v>
      </c>
      <c r="FY46" s="136">
        <f>FX46/FW46</f>
        <v>1.5599999999999998</v>
      </c>
      <c r="FZ46" s="135">
        <f>SUM(FZ8:FZ36)</f>
        <v>0</v>
      </c>
      <c r="GA46" s="137">
        <f>FZ46/FW46</f>
        <v>0</v>
      </c>
      <c r="GB46" s="135">
        <f>SUM(GB8:GB36)</f>
        <v>1875500.79</v>
      </c>
      <c r="GC46" s="135">
        <f>SUM(GC8:GC36)</f>
        <v>2925781.2324000001</v>
      </c>
      <c r="GD46" s="136">
        <f>GC46/GB46</f>
        <v>1.56</v>
      </c>
      <c r="GE46" s="135">
        <f>SUM(GE8:GE36)</f>
        <v>0</v>
      </c>
      <c r="GF46" s="137">
        <f>GE46/GB46</f>
        <v>0</v>
      </c>
      <c r="GG46" s="135">
        <f>SUM(GG8:GG36)</f>
        <v>1684768.17</v>
      </c>
      <c r="GH46" s="135">
        <f>SUM(GH8:GH36)</f>
        <v>2628238.3452000003</v>
      </c>
      <c r="GI46" s="136">
        <f>GH46/GG46</f>
        <v>1.5600000000000003</v>
      </c>
      <c r="GJ46" s="135">
        <f>SUM(GJ8:GJ36)</f>
        <v>0</v>
      </c>
      <c r="GK46" s="137">
        <f>GJ46/GG46</f>
        <v>0</v>
      </c>
      <c r="GL46" s="135">
        <f>SUM(GL8:GL36)</f>
        <v>1815754.28</v>
      </c>
      <c r="GM46" s="135">
        <f>SUM(GM8:GM36)</f>
        <v>2832576.6768</v>
      </c>
      <c r="GN46" s="136">
        <f>GM46/GL46</f>
        <v>1.56</v>
      </c>
      <c r="GO46" s="135">
        <f>SUM(GO8:GO36)</f>
        <v>0</v>
      </c>
      <c r="GP46" s="137">
        <f>GO46/GL46</f>
        <v>0</v>
      </c>
      <c r="GQ46" s="135">
        <f>SUM(GQ8:GQ36)</f>
        <v>1798909.2400000002</v>
      </c>
      <c r="GR46" s="135">
        <f>SUM(GR8:GR36)</f>
        <v>2806298.4143999997</v>
      </c>
      <c r="GS46" s="136">
        <f>GR46/GQ46</f>
        <v>1.5599999999999996</v>
      </c>
      <c r="GT46" s="135">
        <f>SUM(GT8:GT36)</f>
        <v>0</v>
      </c>
      <c r="GU46" s="137">
        <f>GT46/GQ46</f>
        <v>0</v>
      </c>
      <c r="GV46" s="135">
        <f>SUM(GV8:GV36)</f>
        <v>1805364.07</v>
      </c>
      <c r="GW46" s="135">
        <f>SUM(GW8:GW36)</f>
        <v>3610728.14</v>
      </c>
      <c r="GX46" s="136">
        <f>GW46/GV46</f>
        <v>2</v>
      </c>
      <c r="GY46" s="135">
        <f>SUM(GY8:GY36)</f>
        <v>0</v>
      </c>
      <c r="GZ46" s="137">
        <f>GY46/GV46</f>
        <v>0</v>
      </c>
      <c r="HA46" s="135">
        <f>SUM(HA8:HA36)</f>
        <v>1181269.71</v>
      </c>
      <c r="HB46" s="135">
        <f>SUM(HB8:HB36)</f>
        <v>3543809.13</v>
      </c>
      <c r="HC46" s="136">
        <f>HB46/HA46</f>
        <v>3</v>
      </c>
      <c r="HD46" s="135">
        <f>SUM(HD8:HD36)</f>
        <v>0</v>
      </c>
      <c r="HE46" s="137">
        <f>HD46/HA46</f>
        <v>0</v>
      </c>
      <c r="HF46" s="135">
        <f>SUM(HF8:HF36)</f>
        <v>693980.95000000007</v>
      </c>
      <c r="HG46" s="135">
        <f>SUM(HG8:HG36)</f>
        <v>3417237.080000001</v>
      </c>
      <c r="HH46" s="136">
        <f>HG46/HF46</f>
        <v>4.9241079023855061</v>
      </c>
      <c r="HI46" s="135">
        <f>SUM(HI8:HI36)</f>
        <v>0</v>
      </c>
      <c r="HJ46" s="137">
        <f>HI46/HF46</f>
        <v>0</v>
      </c>
      <c r="HK46" s="135">
        <f>SUM(HK8:HK36)</f>
        <v>418474.44999999995</v>
      </c>
      <c r="HL46" s="135">
        <f>SUM(HL8:HL36)</f>
        <v>2301609.4749999996</v>
      </c>
      <c r="HM46" s="136">
        <f>HL46/HK46</f>
        <v>5.5</v>
      </c>
      <c r="HN46" s="135">
        <f>SUM(HN8:HN36)</f>
        <v>0</v>
      </c>
      <c r="HO46" s="137">
        <f>HN46/HK46</f>
        <v>0</v>
      </c>
      <c r="HP46" s="135">
        <f>SUM(HP8:HP36)</f>
        <v>494266.41000000003</v>
      </c>
      <c r="HQ46" s="135">
        <f>SUM(HQ8:HQ36)</f>
        <v>2434151.0900000003</v>
      </c>
      <c r="HR46" s="136">
        <f>HQ46/HP46</f>
        <v>4.9247754667366532</v>
      </c>
      <c r="HS46" s="135">
        <f>SUM(HS8:HS36)</f>
        <v>0</v>
      </c>
      <c r="HT46" s="137">
        <f>HS46/HP46</f>
        <v>0</v>
      </c>
      <c r="HU46" s="135">
        <f>SUM(HU8:HU36)</f>
        <v>1027951.5700000001</v>
      </c>
      <c r="HV46" s="135">
        <f>SUM(HV8:HV36)</f>
        <v>3083854.7099999995</v>
      </c>
      <c r="HW46" s="136">
        <f>HV46/HU46</f>
        <v>2.9999999999999991</v>
      </c>
      <c r="HX46" s="135">
        <f>SUM(HX8:HX36)</f>
        <v>0</v>
      </c>
      <c r="HY46" s="137">
        <f>HX46/HU46</f>
        <v>0</v>
      </c>
      <c r="HZ46" s="135">
        <f>SUM(HZ8:HZ36)</f>
        <v>2325201.9899999993</v>
      </c>
      <c r="IA46" s="135">
        <f>SUM(IA8:IA36)</f>
        <v>6975605.9700000007</v>
      </c>
      <c r="IB46" s="136">
        <f>IA46/HZ46</f>
        <v>3.0000000000000013</v>
      </c>
      <c r="IC46" s="135">
        <f>SUM(IC8:IC36)</f>
        <v>0</v>
      </c>
      <c r="ID46" s="137">
        <f>IC46/HZ46</f>
        <v>0</v>
      </c>
      <c r="IE46" s="135">
        <f>SUM(IE8:IE36)</f>
        <v>3514464.7499999991</v>
      </c>
      <c r="IF46" s="135">
        <f>SUM(IF8:IF36)</f>
        <v>5271697.1250000009</v>
      </c>
      <c r="IG46" s="136">
        <f>IF46/IE46</f>
        <v>1.5000000000000007</v>
      </c>
      <c r="IH46" s="135">
        <f>SUM(IH8:IH36)</f>
        <v>0</v>
      </c>
      <c r="II46" s="137">
        <f>IH46/IE46</f>
        <v>0</v>
      </c>
      <c r="IJ46" s="135">
        <f>SUM(IJ8:IJ36)</f>
        <v>4601418.6099999994</v>
      </c>
      <c r="IK46" s="135">
        <f>SUM(IK8:IK36)</f>
        <v>6902127.915</v>
      </c>
      <c r="IL46" s="136">
        <f>IK46/IJ46</f>
        <v>1.5000000000000002</v>
      </c>
      <c r="IM46" s="135">
        <f>SUM(IM8:IM36)</f>
        <v>0</v>
      </c>
      <c r="IN46" s="137">
        <f>IM46/IJ46</f>
        <v>0</v>
      </c>
      <c r="IO46" s="135">
        <f>SUM(IO8:IO36)</f>
        <v>5989857.1000000006</v>
      </c>
      <c r="IP46" s="135">
        <f>SUM(IP8:IP36)</f>
        <v>8984785.6500000004</v>
      </c>
      <c r="IQ46" s="136">
        <f>IP46/IO46</f>
        <v>1.5</v>
      </c>
      <c r="IR46" s="135">
        <f>SUM(IR8:IR36)</f>
        <v>0</v>
      </c>
      <c r="IS46" s="137">
        <f>IR46/IO46</f>
        <v>0</v>
      </c>
      <c r="IT46" s="135">
        <f>SUM(IT8:IT36)</f>
        <v>7486355.629999999</v>
      </c>
      <c r="IU46" s="135">
        <f>SUM(IU8:IU36)</f>
        <v>11229533.445</v>
      </c>
      <c r="IV46" s="136">
        <f>IU46/IT46</f>
        <v>1.5000000000000002</v>
      </c>
      <c r="IW46" s="135">
        <f>SUM(IW8:IW36)</f>
        <v>0</v>
      </c>
      <c r="IX46" s="137">
        <f>IW46/IT46</f>
        <v>0</v>
      </c>
      <c r="IY46" s="135">
        <f>SUM(IY8:IY36)</f>
        <v>2044644.37</v>
      </c>
      <c r="IZ46" s="135">
        <f>SUM(IZ8:IZ36)</f>
        <v>3066966.5550000002</v>
      </c>
      <c r="JA46" s="136">
        <f>IZ46/IY46</f>
        <v>1.5</v>
      </c>
      <c r="JB46" s="135">
        <f>SUM(JB8:JB36)</f>
        <v>0</v>
      </c>
      <c r="JC46" s="138">
        <f>JB46/IY46</f>
        <v>0</v>
      </c>
      <c r="JD46" s="139">
        <f>SUM(JD8:JD27,JD29:JD36)</f>
        <v>25703363.179999996</v>
      </c>
      <c r="JE46" s="139">
        <f>SUM(JE8:JE27,JE29:JE36)</f>
        <v>19067007.550000001</v>
      </c>
      <c r="JF46" s="140">
        <f>JE46-JD46</f>
        <v>-6636355.6299999952</v>
      </c>
      <c r="JG46" s="136">
        <f>JE46/JD46</f>
        <v>0.74180983307414805</v>
      </c>
    </row>
    <row r="47" spans="3:267" s="134" customFormat="1" ht="23.25">
      <c r="C47" s="343" t="s">
        <v>237</v>
      </c>
      <c r="D47" s="344"/>
      <c r="E47" s="344"/>
      <c r="F47" s="345"/>
      <c r="G47" s="344"/>
      <c r="H47" s="345"/>
      <c r="I47" s="344"/>
      <c r="J47" s="344"/>
      <c r="K47" s="345"/>
      <c r="L47" s="344"/>
      <c r="M47" s="345"/>
      <c r="N47" s="346"/>
      <c r="O47" s="344"/>
      <c r="P47" s="347"/>
      <c r="Q47" s="344"/>
      <c r="R47" s="345"/>
      <c r="S47" s="344"/>
      <c r="T47" s="344"/>
      <c r="U47" s="345"/>
      <c r="V47" s="344"/>
      <c r="W47" s="345"/>
      <c r="X47" s="344"/>
      <c r="Y47" s="344"/>
      <c r="Z47" s="345"/>
      <c r="AA47" s="344"/>
      <c r="AB47" s="345"/>
      <c r="AC47" s="344">
        <f>SUM(AC8:AC36)</f>
        <v>3747467.25</v>
      </c>
      <c r="AD47" s="344">
        <f>SUM(AD8:AD36)</f>
        <v>3051656.1658000001</v>
      </c>
      <c r="AE47" s="136">
        <f>AD47/AC47</f>
        <v>0.81432497263318315</v>
      </c>
      <c r="AF47" s="344">
        <f>SUM(AF8:AF36)</f>
        <v>2155118.9700000002</v>
      </c>
      <c r="AG47" s="137">
        <f>AF47/AC47</f>
        <v>0.57508680562852155</v>
      </c>
      <c r="AH47" s="344">
        <f>SUM(AH8:AH36)</f>
        <v>2335103.3200000003</v>
      </c>
      <c r="AI47" s="344">
        <f>SUM(AI8:AI36)</f>
        <v>1436205.8489999997</v>
      </c>
      <c r="AJ47" s="136">
        <f>AI47/AH47</f>
        <v>0.61505023640666978</v>
      </c>
      <c r="AK47" s="344">
        <f>SUM(AK8:AK36)</f>
        <v>1539105.7000000002</v>
      </c>
      <c r="AL47" s="137">
        <f>AK47/AH47</f>
        <v>0.65911674520680308</v>
      </c>
      <c r="AM47" s="344">
        <f>SUM(AM8:AM36)</f>
        <v>2276104.12</v>
      </c>
      <c r="AN47" s="344">
        <f>SUM(AN8:AN36)</f>
        <v>1403914.9110000001</v>
      </c>
      <c r="AO47" s="136">
        <f>AN47/AM47</f>
        <v>0.6168061024378797</v>
      </c>
      <c r="AP47" s="344">
        <f>SUM(AP8:AP36)</f>
        <v>1774100.33</v>
      </c>
      <c r="AQ47" s="137">
        <f>AP47/AM47</f>
        <v>0.77944603430531989</v>
      </c>
      <c r="AR47" s="344">
        <f>SUM(AR8:AR36)</f>
        <v>2425678.8799999994</v>
      </c>
      <c r="AS47" s="344">
        <f>SUM(AS8:AS36)</f>
        <v>1900821.8099999998</v>
      </c>
      <c r="AT47" s="136">
        <f>AS47/AR47</f>
        <v>0.78362466923074348</v>
      </c>
      <c r="AU47" s="344">
        <f>SUM(AU8:AU36)</f>
        <v>1923059.1600000004</v>
      </c>
      <c r="AV47" s="137">
        <f>AU47/AR47</f>
        <v>0.79279214402856191</v>
      </c>
      <c r="AW47" s="344"/>
      <c r="AX47" s="344"/>
      <c r="AY47" s="345"/>
      <c r="AZ47" s="344"/>
      <c r="BA47" s="345"/>
      <c r="BB47" s="344"/>
      <c r="BC47" s="344"/>
      <c r="BD47" s="345"/>
      <c r="BE47" s="344"/>
      <c r="BF47" s="345"/>
      <c r="BG47" s="344"/>
      <c r="BH47" s="344"/>
      <c r="BI47" s="345"/>
      <c r="BJ47" s="344"/>
      <c r="BK47" s="345"/>
      <c r="BL47" s="344"/>
      <c r="BM47" s="344"/>
      <c r="BN47" s="345"/>
      <c r="BO47" s="344"/>
      <c r="BP47" s="345"/>
      <c r="BQ47" s="344"/>
      <c r="BR47" s="344"/>
      <c r="BS47" s="345"/>
      <c r="BT47" s="344"/>
      <c r="BU47" s="345"/>
      <c r="BV47" s="344"/>
      <c r="BW47" s="344"/>
      <c r="BX47" s="345"/>
      <c r="BY47" s="344"/>
      <c r="BZ47" s="345"/>
      <c r="CA47" s="344"/>
      <c r="CB47" s="344"/>
      <c r="CC47" s="345"/>
      <c r="CD47" s="344"/>
      <c r="CE47" s="345"/>
      <c r="CF47" s="344"/>
      <c r="CG47" s="344"/>
      <c r="CH47" s="345"/>
      <c r="CI47" s="344"/>
      <c r="CJ47" s="345"/>
      <c r="CK47" s="344"/>
      <c r="CL47" s="344"/>
      <c r="CM47" s="345"/>
      <c r="CN47" s="344"/>
      <c r="CO47" s="345"/>
      <c r="CP47" s="344"/>
      <c r="CQ47" s="344"/>
      <c r="CR47" s="345"/>
      <c r="CS47" s="344"/>
      <c r="CT47" s="345"/>
      <c r="CU47" s="344"/>
      <c r="CV47" s="344"/>
      <c r="CW47" s="345"/>
      <c r="CX47" s="344"/>
      <c r="CY47" s="345"/>
      <c r="CZ47" s="344"/>
      <c r="DA47" s="344"/>
      <c r="DB47" s="345"/>
      <c r="DC47" s="344"/>
      <c r="DD47" s="345"/>
      <c r="DE47" s="344"/>
      <c r="DF47" s="344"/>
      <c r="DG47" s="345"/>
      <c r="DH47" s="344"/>
      <c r="DI47" s="345"/>
      <c r="DJ47" s="344"/>
      <c r="DK47" s="344"/>
      <c r="DL47" s="345"/>
      <c r="DM47" s="344"/>
      <c r="DN47" s="345"/>
      <c r="DO47" s="344"/>
      <c r="DP47" s="344"/>
      <c r="DQ47" s="345"/>
      <c r="DR47" s="344"/>
      <c r="DS47" s="345"/>
      <c r="DT47" s="344"/>
      <c r="DU47" s="344"/>
      <c r="DV47" s="345"/>
      <c r="DW47" s="344"/>
      <c r="DX47" s="345"/>
      <c r="DY47" s="344"/>
      <c r="DZ47" s="344"/>
      <c r="EA47" s="345"/>
      <c r="EB47" s="344"/>
      <c r="EC47" s="345"/>
      <c r="ED47" s="344"/>
      <c r="EE47" s="344"/>
      <c r="EF47" s="345"/>
      <c r="EG47" s="344"/>
      <c r="EH47" s="345"/>
      <c r="EI47" s="344"/>
      <c r="EJ47" s="344"/>
      <c r="EK47" s="345"/>
      <c r="EL47" s="344"/>
      <c r="EM47" s="345"/>
      <c r="EN47" s="344"/>
      <c r="EO47" s="344"/>
      <c r="EP47" s="345"/>
      <c r="EQ47" s="344"/>
      <c r="ER47" s="345"/>
      <c r="ES47" s="344"/>
      <c r="ET47" s="344"/>
      <c r="EU47" s="345"/>
      <c r="EV47" s="344"/>
      <c r="EW47" s="345"/>
      <c r="EX47" s="344"/>
      <c r="EY47" s="344"/>
      <c r="EZ47" s="345"/>
      <c r="FA47" s="344"/>
      <c r="FB47" s="345"/>
      <c r="FC47" s="344"/>
      <c r="FD47" s="344"/>
      <c r="FE47" s="345"/>
      <c r="FF47" s="344"/>
      <c r="FG47" s="345"/>
      <c r="FH47" s="344"/>
      <c r="FI47" s="344"/>
      <c r="FJ47" s="345"/>
      <c r="FK47" s="344"/>
      <c r="FL47" s="345"/>
      <c r="FM47" s="344"/>
      <c r="FN47" s="344"/>
      <c r="FO47" s="345"/>
      <c r="FP47" s="344"/>
      <c r="FQ47" s="345"/>
      <c r="FR47" s="344"/>
      <c r="FS47" s="344"/>
      <c r="FT47" s="345"/>
      <c r="FU47" s="344"/>
      <c r="FV47" s="345"/>
      <c r="FW47" s="344"/>
      <c r="FX47" s="344"/>
      <c r="FY47" s="345"/>
      <c r="FZ47" s="344"/>
      <c r="GA47" s="345"/>
      <c r="GB47" s="344"/>
      <c r="GC47" s="344"/>
      <c r="GD47" s="345"/>
      <c r="GE47" s="344"/>
      <c r="GF47" s="345"/>
      <c r="GG47" s="344"/>
      <c r="GH47" s="344"/>
      <c r="GI47" s="345"/>
      <c r="GJ47" s="344"/>
      <c r="GK47" s="345"/>
      <c r="GL47" s="344"/>
      <c r="GM47" s="344"/>
      <c r="GN47" s="345"/>
      <c r="GO47" s="344"/>
      <c r="GP47" s="345"/>
      <c r="GQ47" s="344"/>
      <c r="GR47" s="344"/>
      <c r="GS47" s="345"/>
      <c r="GT47" s="344"/>
      <c r="GU47" s="345"/>
      <c r="GV47" s="344"/>
      <c r="GW47" s="344"/>
      <c r="GX47" s="345"/>
      <c r="GY47" s="344"/>
      <c r="GZ47" s="345"/>
      <c r="HA47" s="344"/>
      <c r="HB47" s="344"/>
      <c r="HC47" s="345"/>
      <c r="HD47" s="344"/>
      <c r="HE47" s="345"/>
      <c r="HF47" s="344"/>
      <c r="HG47" s="344"/>
      <c r="HH47" s="345"/>
      <c r="HI47" s="344"/>
      <c r="HJ47" s="345"/>
      <c r="HK47" s="344"/>
      <c r="HL47" s="344"/>
      <c r="HM47" s="345"/>
      <c r="HN47" s="344"/>
      <c r="HO47" s="345"/>
      <c r="HP47" s="344"/>
      <c r="HQ47" s="344"/>
      <c r="HR47" s="345"/>
      <c r="HS47" s="344"/>
      <c r="HT47" s="345"/>
      <c r="HU47" s="344"/>
      <c r="HV47" s="344"/>
      <c r="HW47" s="345"/>
      <c r="HX47" s="344"/>
      <c r="HY47" s="345"/>
      <c r="HZ47" s="344"/>
      <c r="IA47" s="344"/>
      <c r="IB47" s="345"/>
      <c r="IC47" s="344"/>
      <c r="ID47" s="345"/>
      <c r="IE47" s="344"/>
      <c r="IF47" s="344"/>
      <c r="IG47" s="345"/>
      <c r="IH47" s="344"/>
      <c r="II47" s="345"/>
      <c r="IJ47" s="344"/>
      <c r="IK47" s="344"/>
      <c r="IL47" s="345"/>
      <c r="IM47" s="344"/>
      <c r="IN47" s="345"/>
      <c r="IO47" s="344"/>
      <c r="IP47" s="344"/>
      <c r="IQ47" s="345"/>
      <c r="IR47" s="344"/>
      <c r="IS47" s="345"/>
      <c r="IT47" s="344"/>
      <c r="IU47" s="344"/>
      <c r="IV47" s="345"/>
      <c r="IW47" s="344"/>
      <c r="IX47" s="345"/>
      <c r="IY47" s="344"/>
      <c r="IZ47" s="344"/>
      <c r="JA47" s="345"/>
      <c r="JB47" s="344"/>
      <c r="JC47" s="345"/>
      <c r="JD47" s="139">
        <f>SUM(JD8:JD36)</f>
        <v>26955890.279999997</v>
      </c>
      <c r="JE47" s="139">
        <f>SUM(JE8:JE36)</f>
        <v>19838921.68</v>
      </c>
      <c r="JF47" s="140">
        <f>JE47-JD47</f>
        <v>-7116968.5999999978</v>
      </c>
      <c r="JG47" s="136">
        <f>JE47/JD47</f>
        <v>0.7359772381444788</v>
      </c>
    </row>
    <row r="48" spans="3:267">
      <c r="V48" s="12"/>
      <c r="GH48" s="30">
        <f>GH46*0.5</f>
        <v>1314119.1726000002</v>
      </c>
      <c r="GM48" s="30">
        <f>GM46*0.5</f>
        <v>1416288.3384</v>
      </c>
      <c r="GR48" s="30">
        <f>GR46*0.5</f>
        <v>1403149.2071999998</v>
      </c>
    </row>
    <row r="49" spans="3:200">
      <c r="C49" s="195" t="s">
        <v>238</v>
      </c>
      <c r="D49" s="196"/>
      <c r="E49" s="197">
        <f>E46*0.5</f>
        <v>704581.30199999979</v>
      </c>
      <c r="F49" s="196"/>
      <c r="G49" s="197">
        <f>G46*0.5</f>
        <v>906956.34500000009</v>
      </c>
      <c r="H49" s="196"/>
      <c r="I49" s="196"/>
      <c r="J49" s="197">
        <f>J46*0.5</f>
        <v>849136.69579999999</v>
      </c>
      <c r="K49" s="196"/>
      <c r="L49" s="197">
        <f>L46*0.5</f>
        <v>766655.0349999998</v>
      </c>
      <c r="M49" s="196"/>
      <c r="N49" s="196"/>
      <c r="O49" s="197">
        <f>O46*0.5</f>
        <v>790263.23325000005</v>
      </c>
      <c r="P49" s="196"/>
      <c r="Q49" s="197">
        <f>Q46*0.5</f>
        <v>790721.78500000003</v>
      </c>
      <c r="R49" s="196"/>
      <c r="S49" s="196"/>
      <c r="T49" s="197">
        <f>T46*0.5</f>
        <v>885918.60899999994</v>
      </c>
      <c r="U49" s="196"/>
      <c r="V49" s="197">
        <f>V46*0.5</f>
        <v>811973.6399999999</v>
      </c>
      <c r="W49" s="198"/>
      <c r="Y49" s="197">
        <f>Y46*0.5</f>
        <v>943806.91705000005</v>
      </c>
      <c r="Z49" s="196"/>
      <c r="AA49" s="197">
        <f>AA46*0.5</f>
        <v>900709.90500000026</v>
      </c>
      <c r="AC49" s="197">
        <f>AC46*0.5</f>
        <v>1795617.6849999998</v>
      </c>
      <c r="AD49" s="197">
        <f>AD46*0.5</f>
        <v>1525828.0829</v>
      </c>
      <c r="AE49" s="196"/>
      <c r="AF49" s="197">
        <f>AF46*0.5</f>
        <v>1077559.4850000001</v>
      </c>
      <c r="AH49" s="197">
        <f>AH46*0.5</f>
        <v>1108978.5649999999</v>
      </c>
      <c r="AI49" s="197">
        <f>AI46*0.5</f>
        <v>665387.13899999997</v>
      </c>
      <c r="AK49" s="197">
        <f>AK46*0.5</f>
        <v>769552.85000000009</v>
      </c>
      <c r="AM49" s="197">
        <f>AM46*0.5</f>
        <v>1138052.06</v>
      </c>
      <c r="AN49" s="197">
        <f>AN46*0.5</f>
        <v>701957.45550000004</v>
      </c>
      <c r="AR49" s="197">
        <f>AR46*0.5</f>
        <v>1212839.4399999997</v>
      </c>
      <c r="AS49" s="197">
        <f>AS46*0.5</f>
        <v>950410.90499999991</v>
      </c>
      <c r="AU49" s="197">
        <f>AU46*0.5</f>
        <v>961529.58000000019</v>
      </c>
      <c r="AW49" s="197">
        <f>AW46*0.5</f>
        <v>1320676.375</v>
      </c>
      <c r="AX49" s="197">
        <f>AX46*0.5</f>
        <v>1038821.8575</v>
      </c>
      <c r="AZ49" s="197">
        <f>AZ46*0.5</f>
        <v>965459.03999999992</v>
      </c>
      <c r="BB49" s="197">
        <f>BB46*0.5</f>
        <v>917510.09</v>
      </c>
      <c r="BC49" s="197">
        <f>BC46*0.5</f>
        <v>657241.4034999999</v>
      </c>
      <c r="BE49" s="197">
        <f>BE46*0.5</f>
        <v>1081293.01</v>
      </c>
      <c r="GH49" s="30">
        <f>GH48*0.65</f>
        <v>854177.46219000011</v>
      </c>
      <c r="GM49" s="30">
        <f>GM48*0.65</f>
        <v>920587.41996000009</v>
      </c>
      <c r="GR49" s="30">
        <f>GR48*0.65</f>
        <v>912046.98467999988</v>
      </c>
    </row>
    <row r="50" spans="3:200">
      <c r="C50" s="199" t="s">
        <v>239</v>
      </c>
      <c r="D50" s="22"/>
      <c r="E50" s="147">
        <f>E49*0.1</f>
        <v>70458.130199999985</v>
      </c>
      <c r="F50" s="22"/>
      <c r="G50" s="147">
        <f>G49*0.1</f>
        <v>90695.634500000015</v>
      </c>
      <c r="H50" s="22"/>
      <c r="I50" s="22"/>
      <c r="J50" s="147">
        <f>J49*0.1</f>
        <v>84913.669580000002</v>
      </c>
      <c r="K50" s="22"/>
      <c r="L50" s="147">
        <f>L49*0.1</f>
        <v>76665.503499999977</v>
      </c>
      <c r="M50" s="22"/>
      <c r="N50" s="22"/>
      <c r="O50" s="147">
        <f>O49*0.1</f>
        <v>79026.323325000005</v>
      </c>
      <c r="P50" s="22"/>
      <c r="Q50" s="147">
        <f>Q49*0.1</f>
        <v>79072.178500000009</v>
      </c>
      <c r="R50" s="22"/>
      <c r="S50" s="22"/>
      <c r="T50" s="147">
        <f>T49*0.1</f>
        <v>88591.8609</v>
      </c>
      <c r="U50" s="22"/>
      <c r="V50" s="147">
        <f>V49*0.1</f>
        <v>81197.364000000001</v>
      </c>
      <c r="W50" s="200"/>
      <c r="Y50" s="147">
        <f>Y49*0.1</f>
        <v>94380.691705000005</v>
      </c>
      <c r="Z50" s="22"/>
      <c r="AA50" s="147">
        <f>AA49*0.1</f>
        <v>90070.990500000029</v>
      </c>
      <c r="AC50" s="147">
        <f>AC49*0.1</f>
        <v>179561.76850000001</v>
      </c>
      <c r="AD50" s="147">
        <f>AD49*0.1</f>
        <v>152582.80829000002</v>
      </c>
      <c r="AE50" s="22"/>
      <c r="AF50" s="147">
        <f>AF49*0.1</f>
        <v>107755.94850000001</v>
      </c>
      <c r="AH50" s="147">
        <f>AH49*0.1</f>
        <v>110897.85649999999</v>
      </c>
      <c r="AI50" s="147">
        <f>AI49*0.1</f>
        <v>66538.713900000002</v>
      </c>
      <c r="AK50" s="147">
        <f>AK49*0.1</f>
        <v>76955.285000000018</v>
      </c>
      <c r="AM50" s="147">
        <f>AM49*0.1</f>
        <v>113805.20600000001</v>
      </c>
      <c r="AN50" s="147">
        <f>AN49*0.1</f>
        <v>70195.745550000007</v>
      </c>
      <c r="AR50" s="147">
        <f>AR49*0.1</f>
        <v>121283.94399999997</v>
      </c>
      <c r="AS50" s="147">
        <f>AS49*0.1</f>
        <v>95041.090499999991</v>
      </c>
      <c r="AU50" s="147">
        <f>AU49*0.1</f>
        <v>96152.958000000028</v>
      </c>
      <c r="AW50" s="147">
        <f>AW49*0.1</f>
        <v>132067.63750000001</v>
      </c>
      <c r="AX50" s="147">
        <f>AX49*0.1</f>
        <v>103882.18575</v>
      </c>
      <c r="AZ50" s="147">
        <f>AZ49*0.1</f>
        <v>96545.903999999995</v>
      </c>
      <c r="BB50" s="147">
        <f>BB49*0.1</f>
        <v>91751.009000000005</v>
      </c>
      <c r="BC50" s="147">
        <f>BC49*0.1</f>
        <v>65724.140349999987</v>
      </c>
      <c r="BE50" s="147">
        <f>BE49*0.1</f>
        <v>108129.30100000001</v>
      </c>
    </row>
    <row r="51" spans="3:200">
      <c r="C51" s="199" t="s">
        <v>240</v>
      </c>
      <c r="D51" s="22"/>
      <c r="E51" s="147">
        <f>E49*0.15</f>
        <v>105687.19529999996</v>
      </c>
      <c r="F51" s="22"/>
      <c r="G51" s="147">
        <f>G49*0.15</f>
        <v>136043.45175000001</v>
      </c>
      <c r="H51" s="22"/>
      <c r="I51" s="22"/>
      <c r="J51" s="147">
        <f>J49*0.15</f>
        <v>127370.50437</v>
      </c>
      <c r="K51" s="22"/>
      <c r="L51" s="147">
        <f>L49*0.15</f>
        <v>114998.25524999997</v>
      </c>
      <c r="M51" s="22"/>
      <c r="N51" s="22"/>
      <c r="O51" s="147">
        <f>O49*0.15</f>
        <v>118539.48498750001</v>
      </c>
      <c r="P51" s="22"/>
      <c r="Q51" s="147">
        <f>Q49*0.15</f>
        <v>118608.26775</v>
      </c>
      <c r="R51" s="22"/>
      <c r="S51" s="22"/>
      <c r="T51" s="147">
        <f>T49*0.15</f>
        <v>132887.79134999998</v>
      </c>
      <c r="U51" s="22"/>
      <c r="V51" s="147">
        <f>V49*0.15</f>
        <v>121796.04599999997</v>
      </c>
      <c r="W51" s="200"/>
      <c r="Y51" s="147">
        <f>Y49*0.15</f>
        <v>141571.03755750001</v>
      </c>
      <c r="Z51" s="22"/>
      <c r="AA51" s="147">
        <f>AA49*0.15</f>
        <v>135106.48575000002</v>
      </c>
      <c r="AC51" s="147">
        <f>AC49*0.15</f>
        <v>269342.65274999995</v>
      </c>
      <c r="AD51" s="147">
        <f>AD49*0.15</f>
        <v>228874.21243499999</v>
      </c>
      <c r="AE51" s="22"/>
      <c r="AF51" s="147">
        <f>AF49*0.15</f>
        <v>161633.92275</v>
      </c>
      <c r="AH51" s="147">
        <f>AH49*0.15</f>
        <v>166346.78474999999</v>
      </c>
      <c r="AI51" s="147">
        <f>AI49*0.15</f>
        <v>99808.070849999989</v>
      </c>
      <c r="AK51" s="147">
        <f>AK49*0.15</f>
        <v>115432.92750000001</v>
      </c>
      <c r="AM51" s="147">
        <f>AM49*0.15</f>
        <v>170707.80900000001</v>
      </c>
      <c r="AN51" s="147">
        <f>AN49*0.15</f>
        <v>105293.618325</v>
      </c>
      <c r="AR51" s="147">
        <f>AR49*0.15</f>
        <v>181925.91599999994</v>
      </c>
      <c r="AS51" s="147">
        <f>AS49*0.15</f>
        <v>142561.63574999999</v>
      </c>
      <c r="AU51" s="147">
        <f>AU49*0.15</f>
        <v>144229.43700000003</v>
      </c>
      <c r="AW51" s="147">
        <f>AW49*0.15</f>
        <v>198101.45624999999</v>
      </c>
      <c r="AX51" s="147">
        <f>AX49*0.15</f>
        <v>155823.27862500001</v>
      </c>
      <c r="AZ51" s="147">
        <f>AZ49*0.15</f>
        <v>144818.85599999997</v>
      </c>
      <c r="BB51" s="147">
        <f>BB49*0.15</f>
        <v>137626.5135</v>
      </c>
      <c r="BC51" s="147">
        <f>BC49*0.15</f>
        <v>98586.210524999988</v>
      </c>
      <c r="BE51" s="147">
        <f>BE49*0.15</f>
        <v>162193.9515</v>
      </c>
      <c r="DQ51" t="s">
        <v>241</v>
      </c>
      <c r="DR51" t="s">
        <v>242</v>
      </c>
      <c r="DS51" t="s">
        <v>243</v>
      </c>
      <c r="DT51" t="s">
        <v>244</v>
      </c>
      <c r="DU51" t="s">
        <v>245</v>
      </c>
      <c r="GG51" s="149" t="s">
        <v>246</v>
      </c>
      <c r="GH51" s="147">
        <f>($GH$46*0.5)*0.65*0.55</f>
        <v>469797.60420450009</v>
      </c>
      <c r="GL51" s="149" t="s">
        <v>246</v>
      </c>
      <c r="GM51" s="147">
        <f>($GM$46*0.5)*0.65*0.55</f>
        <v>506323.08097800007</v>
      </c>
      <c r="GQ51" s="149" t="s">
        <v>246</v>
      </c>
      <c r="GR51" s="147">
        <f>($GR$46*0.5)*0.65*0.55</f>
        <v>501625.84157399996</v>
      </c>
    </row>
    <row r="52" spans="3:200">
      <c r="C52" s="201" t="s">
        <v>247</v>
      </c>
      <c r="D52" s="202"/>
      <c r="E52" s="203">
        <f>E49*0.65</f>
        <v>457977.84629999986</v>
      </c>
      <c r="F52" s="202"/>
      <c r="G52" s="203">
        <f>G49*0.65</f>
        <v>589521.62425000011</v>
      </c>
      <c r="H52" s="202"/>
      <c r="I52" s="202"/>
      <c r="J52" s="203">
        <f>J49*0.65</f>
        <v>551938.85227000003</v>
      </c>
      <c r="K52" s="202"/>
      <c r="L52" s="203">
        <f>L49*0.65</f>
        <v>498325.77274999989</v>
      </c>
      <c r="M52" s="202"/>
      <c r="N52" s="202"/>
      <c r="O52" s="203">
        <f>O49*0.65</f>
        <v>513671.10161250003</v>
      </c>
      <c r="P52" s="202"/>
      <c r="Q52" s="203">
        <f>Q49*0.65</f>
        <v>513969.16025000002</v>
      </c>
      <c r="R52" s="202"/>
      <c r="S52" s="202"/>
      <c r="T52" s="203">
        <f>T49*0.65</f>
        <v>575847.09584999993</v>
      </c>
      <c r="U52" s="202"/>
      <c r="V52" s="203">
        <f>V49*0.65</f>
        <v>527782.86599999992</v>
      </c>
      <c r="W52" s="204"/>
      <c r="Y52" s="203">
        <f>Y49*0.65</f>
        <v>613474.49608250009</v>
      </c>
      <c r="Z52" s="202"/>
      <c r="AA52" s="203">
        <f>AA49*0.65</f>
        <v>585461.43825000024</v>
      </c>
      <c r="AC52" s="203">
        <f>AC49*0.65</f>
        <v>1167151.4952499999</v>
      </c>
      <c r="AD52" s="203">
        <f>AD49*0.65</f>
        <v>991788.25388500001</v>
      </c>
      <c r="AE52" s="202"/>
      <c r="AF52" s="203">
        <f>AF49*0.65</f>
        <v>700413.66525000008</v>
      </c>
      <c r="AH52" s="203">
        <f>AH49*0.65</f>
        <v>720836.06724999996</v>
      </c>
      <c r="AI52" s="203">
        <f>AI49*0.65</f>
        <v>432501.64035</v>
      </c>
      <c r="AK52" s="203">
        <f>AK49*0.65</f>
        <v>500209.3525000001</v>
      </c>
      <c r="AM52" s="203">
        <f>AM49*0.65</f>
        <v>739733.83900000004</v>
      </c>
      <c r="AN52" s="203">
        <f>AN49*0.65</f>
        <v>456272.34607500007</v>
      </c>
      <c r="AR52" s="203">
        <f>AR49*0.65</f>
        <v>788345.63599999982</v>
      </c>
      <c r="AS52" s="203">
        <f>AS49*0.65</f>
        <v>617767.08824999991</v>
      </c>
      <c r="AU52" s="203">
        <f>AU49*0.65</f>
        <v>624994.22700000019</v>
      </c>
      <c r="AW52" s="203">
        <f>AW49*0.65</f>
        <v>858439.64375000005</v>
      </c>
      <c r="AX52" s="203">
        <f>AX49*0.65</f>
        <v>675234.207375</v>
      </c>
      <c r="AZ52" s="203">
        <f>AZ49*0.65</f>
        <v>627548.37599999993</v>
      </c>
      <c r="BB52" s="203">
        <f>BB49*0.65</f>
        <v>596381.55850000004</v>
      </c>
      <c r="BC52" s="203">
        <f>BC49*0.65</f>
        <v>427206.91227499995</v>
      </c>
      <c r="BE52" s="203">
        <f>BE49*0.65</f>
        <v>702840.45650000009</v>
      </c>
      <c r="DQ52" t="s">
        <v>9</v>
      </c>
      <c r="DR52">
        <v>457</v>
      </c>
      <c r="DS52" s="108">
        <v>43911.97</v>
      </c>
      <c r="DT52">
        <v>0</v>
      </c>
      <c r="DU52" s="108">
        <v>43911.97</v>
      </c>
      <c r="GG52" s="149" t="s">
        <v>248</v>
      </c>
      <c r="GH52" s="147">
        <f>($GH$46*0.5)*0.65*0.18</f>
        <v>153751.94319420002</v>
      </c>
      <c r="GL52" s="149" t="s">
        <v>248</v>
      </c>
      <c r="GM52" s="147">
        <f>($GM$46*0.5)*0.65*0.18</f>
        <v>165705.73559280002</v>
      </c>
      <c r="GQ52" s="149" t="s">
        <v>248</v>
      </c>
      <c r="GR52" s="147">
        <f>($GR$46*0.5)*0.65*0.18</f>
        <v>164168.45724239998</v>
      </c>
    </row>
    <row r="53" spans="3:200">
      <c r="DQ53" t="s">
        <v>10</v>
      </c>
      <c r="DR53">
        <v>798</v>
      </c>
      <c r="DS53" s="108">
        <v>62961.74</v>
      </c>
      <c r="DT53">
        <v>299</v>
      </c>
      <c r="DU53" s="108">
        <v>62662.74</v>
      </c>
      <c r="GG53" s="149" t="s">
        <v>249</v>
      </c>
      <c r="GH53" s="147">
        <f>($GH$46*0.5)*0.65*0.1</f>
        <v>85417.746219000022</v>
      </c>
      <c r="GL53" s="149" t="s">
        <v>249</v>
      </c>
      <c r="GM53" s="147">
        <f>($GM$46*0.5)*0.65*0.1</f>
        <v>92058.741996000012</v>
      </c>
      <c r="GQ53" s="149" t="s">
        <v>249</v>
      </c>
      <c r="GR53" s="147">
        <f>($GR$46*0.5)*0.65*0.1</f>
        <v>91204.698467999988</v>
      </c>
    </row>
    <row r="54" spans="3:200" s="142" customFormat="1" ht="15.75" thickBot="1">
      <c r="DI54" s="142" t="s">
        <v>241</v>
      </c>
      <c r="DJ54" s="142" t="s">
        <v>242</v>
      </c>
      <c r="DK54" s="142" t="s">
        <v>243</v>
      </c>
      <c r="DL54" s="142" t="s">
        <v>244</v>
      </c>
      <c r="DM54" s="142" t="s">
        <v>245</v>
      </c>
      <c r="DQ54" s="142" t="s">
        <v>11</v>
      </c>
      <c r="DR54" s="142">
        <v>558</v>
      </c>
      <c r="DS54" s="143">
        <v>50964.31</v>
      </c>
      <c r="DT54" s="142">
        <v>19.989999999999998</v>
      </c>
      <c r="DU54" s="143">
        <v>50944.32</v>
      </c>
      <c r="FS54" s="148" t="s">
        <v>250</v>
      </c>
      <c r="FT54" s="148" t="s">
        <v>251</v>
      </c>
      <c r="FU54" s="148" t="s">
        <v>5</v>
      </c>
      <c r="FV54" s="148" t="s">
        <v>252</v>
      </c>
      <c r="FW54" s="148" t="s">
        <v>253</v>
      </c>
      <c r="FX54" s="148" t="s">
        <v>254</v>
      </c>
      <c r="FY54" s="148" t="s">
        <v>255</v>
      </c>
      <c r="FZ54" s="148" t="s">
        <v>256</v>
      </c>
      <c r="GA54" s="148" t="s">
        <v>257</v>
      </c>
      <c r="GG54" s="150" t="s">
        <v>258</v>
      </c>
      <c r="GH54" s="147">
        <f>($GH$46*0.5)*0.65*0.17</f>
        <v>145210.16857230003</v>
      </c>
      <c r="GL54" s="150" t="s">
        <v>258</v>
      </c>
      <c r="GM54" s="147">
        <f>($GM$46*0.5)*0.65*0.17</f>
        <v>156499.86139320003</v>
      </c>
      <c r="GQ54" s="150" t="s">
        <v>258</v>
      </c>
      <c r="GR54" s="147">
        <f>($GR$46*0.5)*0.65*0.17</f>
        <v>155047.98739559998</v>
      </c>
    </row>
    <row r="55" spans="3:200">
      <c r="DI55" t="s">
        <v>9</v>
      </c>
      <c r="DJ55">
        <v>464</v>
      </c>
      <c r="DK55" s="108">
        <v>43338.03</v>
      </c>
      <c r="DL55">
        <v>0</v>
      </c>
      <c r="DM55" s="108">
        <v>43338.03</v>
      </c>
      <c r="DQ55" t="s">
        <v>12</v>
      </c>
      <c r="DR55">
        <v>445</v>
      </c>
      <c r="DS55" s="108">
        <v>36589.1</v>
      </c>
      <c r="DT55">
        <v>374.86</v>
      </c>
      <c r="DU55" s="108">
        <v>36214.239999999998</v>
      </c>
      <c r="FR55" s="965" t="s">
        <v>259</v>
      </c>
      <c r="FS55" s="157">
        <v>31</v>
      </c>
      <c r="FT55" s="152">
        <f>FR46</f>
        <v>1837729.9</v>
      </c>
      <c r="FU55" s="153">
        <v>0.55000000000000004</v>
      </c>
      <c r="FV55" s="154">
        <f>FT55*FU55</f>
        <v>1010751.4450000001</v>
      </c>
      <c r="FW55" s="154">
        <f>(FV55*0.5)*0.65</f>
        <v>328494.21962500003</v>
      </c>
      <c r="FX55" s="154">
        <f>FW55*0.17</f>
        <v>55844.017336250006</v>
      </c>
      <c r="FY55" s="154">
        <f>FW55*0.55</f>
        <v>180671.82079375003</v>
      </c>
      <c r="FZ55" s="154">
        <f>FW55*0.1</f>
        <v>32849.421962500004</v>
      </c>
      <c r="GA55" s="155">
        <f>FW55*0.18</f>
        <v>59128.959532500005</v>
      </c>
      <c r="GG55" s="149" t="s">
        <v>38</v>
      </c>
      <c r="GH55" s="147">
        <f>SUM(GH51:GH54)</f>
        <v>854177.46219000022</v>
      </c>
      <c r="GL55" s="149" t="s">
        <v>38</v>
      </c>
      <c r="GM55" s="147">
        <f>SUM(GM51:GM54)</f>
        <v>920587.41996000009</v>
      </c>
      <c r="GQ55" s="149" t="s">
        <v>38</v>
      </c>
      <c r="GR55" s="147">
        <f>SUM(GR51:GR54)</f>
        <v>912046.98467999976</v>
      </c>
    </row>
    <row r="56" spans="3:200">
      <c r="DI56" t="s">
        <v>10</v>
      </c>
      <c r="DJ56">
        <v>518</v>
      </c>
      <c r="DK56" s="108">
        <v>40303.24</v>
      </c>
      <c r="DL56">
        <v>177.99</v>
      </c>
      <c r="DM56" s="108">
        <v>40125.25</v>
      </c>
      <c r="DQ56" t="s">
        <v>13</v>
      </c>
      <c r="DR56">
        <v>499</v>
      </c>
      <c r="DS56" s="108">
        <v>44251.01</v>
      </c>
      <c r="DT56">
        <v>427.88</v>
      </c>
      <c r="DU56" s="108">
        <v>43823.13</v>
      </c>
      <c r="FR56" s="966"/>
      <c r="FS56" s="157">
        <v>32</v>
      </c>
      <c r="FT56" s="152">
        <f>FW46</f>
        <v>1768544.3900000004</v>
      </c>
      <c r="FU56" s="153">
        <v>0.55000000000000004</v>
      </c>
      <c r="FV56" s="154">
        <f t="shared" ref="FV56:FV72" si="190">FT56*FU56</f>
        <v>972699.4145000003</v>
      </c>
      <c r="FW56" s="154">
        <f t="shared" ref="FW56:FW72" si="191">(FV56*0.5)*0.65</f>
        <v>316127.30971250014</v>
      </c>
      <c r="FX56" s="154">
        <f t="shared" ref="FX56:FX72" si="192">FW56*0.17</f>
        <v>53741.642651125025</v>
      </c>
      <c r="FY56" s="154">
        <f t="shared" ref="FY56:FY72" si="193">FW56*0.55</f>
        <v>173870.02034187509</v>
      </c>
      <c r="FZ56" s="154">
        <f t="shared" ref="FZ56:FZ72" si="194">FW56*0.1</f>
        <v>31612.730971250014</v>
      </c>
      <c r="GA56" s="155">
        <f t="shared" ref="GA56:GA72" si="195">FW56*0.18</f>
        <v>56902.915748250023</v>
      </c>
    </row>
    <row r="57" spans="3:200">
      <c r="DI57" t="s">
        <v>11</v>
      </c>
      <c r="DJ57">
        <v>330</v>
      </c>
      <c r="DK57" s="108">
        <v>33769.379999999997</v>
      </c>
      <c r="DL57">
        <v>79</v>
      </c>
      <c r="DM57" s="108">
        <v>33690.379999999997</v>
      </c>
      <c r="DQ57" t="s">
        <v>14</v>
      </c>
      <c r="DR57">
        <v>574</v>
      </c>
      <c r="DS57" s="108">
        <v>56108.78</v>
      </c>
      <c r="DT57">
        <v>99.96</v>
      </c>
      <c r="DU57" s="108">
        <v>56008.82</v>
      </c>
      <c r="FR57" s="966"/>
      <c r="FS57" s="157">
        <v>33</v>
      </c>
      <c r="FT57" s="152">
        <f>GB46</f>
        <v>1875500.79</v>
      </c>
      <c r="FU57" s="153">
        <v>0.55000000000000004</v>
      </c>
      <c r="FV57" s="154">
        <f t="shared" si="190"/>
        <v>1031525.4345000001</v>
      </c>
      <c r="FW57" s="154">
        <f t="shared" si="191"/>
        <v>335245.76621250005</v>
      </c>
      <c r="FX57" s="154">
        <f t="shared" si="192"/>
        <v>56991.780256125014</v>
      </c>
      <c r="FY57" s="154">
        <f t="shared" si="193"/>
        <v>184385.17141687503</v>
      </c>
      <c r="FZ57" s="154">
        <f t="shared" si="194"/>
        <v>33524.576621250009</v>
      </c>
      <c r="GA57" s="155">
        <f t="shared" si="195"/>
        <v>60344.237918250008</v>
      </c>
    </row>
    <row r="58" spans="3:200">
      <c r="DI58" t="s">
        <v>12</v>
      </c>
      <c r="DJ58">
        <v>317</v>
      </c>
      <c r="DK58" s="108">
        <v>26206.21</v>
      </c>
      <c r="DL58">
        <v>109.92</v>
      </c>
      <c r="DM58" s="108">
        <v>26096.29</v>
      </c>
      <c r="DQ58" t="s">
        <v>16</v>
      </c>
      <c r="DR58">
        <v>513</v>
      </c>
      <c r="DS58" s="108">
        <v>49616.44</v>
      </c>
      <c r="DT58">
        <v>34.99</v>
      </c>
      <c r="DU58" s="108">
        <v>49581.45</v>
      </c>
      <c r="FR58" s="966"/>
      <c r="FS58" s="157">
        <v>34</v>
      </c>
      <c r="FT58" s="152">
        <f>GG46</f>
        <v>1684768.17</v>
      </c>
      <c r="FU58" s="153">
        <v>0.6</v>
      </c>
      <c r="FV58" s="154">
        <f t="shared" si="190"/>
        <v>1010860.9019999999</v>
      </c>
      <c r="FW58" s="154">
        <f t="shared" si="191"/>
        <v>328529.79314999998</v>
      </c>
      <c r="FX58" s="154">
        <f t="shared" si="192"/>
        <v>55850.064835500001</v>
      </c>
      <c r="FY58" s="154">
        <f t="shared" si="193"/>
        <v>180691.38623249999</v>
      </c>
      <c r="FZ58" s="154">
        <f t="shared" si="194"/>
        <v>32852.979314999997</v>
      </c>
      <c r="GA58" s="155">
        <f t="shared" si="195"/>
        <v>59135.362766999991</v>
      </c>
    </row>
    <row r="59" spans="3:200" ht="15.75" thickBot="1">
      <c r="DI59" t="s">
        <v>13</v>
      </c>
      <c r="DJ59">
        <v>271</v>
      </c>
      <c r="DK59" s="108">
        <v>20585.330000000002</v>
      </c>
      <c r="DL59">
        <v>0</v>
      </c>
      <c r="DM59" s="108">
        <v>20585.330000000002</v>
      </c>
      <c r="DQ59" t="s">
        <v>17</v>
      </c>
      <c r="DR59">
        <v>1258</v>
      </c>
      <c r="DS59" s="108">
        <v>119715.17</v>
      </c>
      <c r="DT59">
        <v>839.98</v>
      </c>
      <c r="DU59" s="108">
        <v>118875.19</v>
      </c>
      <c r="FR59" s="967"/>
      <c r="FS59" s="157">
        <v>35</v>
      </c>
      <c r="FT59" s="152">
        <f>GL46</f>
        <v>1815754.28</v>
      </c>
      <c r="FU59" s="153">
        <v>0.6</v>
      </c>
      <c r="FV59" s="154">
        <f t="shared" si="190"/>
        <v>1089452.568</v>
      </c>
      <c r="FW59" s="154">
        <f t="shared" si="191"/>
        <v>354072.0846</v>
      </c>
      <c r="FX59" s="154">
        <f t="shared" si="192"/>
        <v>60192.254382000006</v>
      </c>
      <c r="FY59" s="154">
        <f t="shared" si="193"/>
        <v>194739.64653000003</v>
      </c>
      <c r="FZ59" s="154">
        <f t="shared" si="194"/>
        <v>35407.208460000002</v>
      </c>
      <c r="GA59" s="155">
        <f t="shared" si="195"/>
        <v>63732.975227999996</v>
      </c>
    </row>
    <row r="60" spans="3:200">
      <c r="DI60" t="s">
        <v>14</v>
      </c>
      <c r="DJ60">
        <v>327</v>
      </c>
      <c r="DK60" s="108">
        <v>33838.839999999997</v>
      </c>
      <c r="DL60">
        <v>79</v>
      </c>
      <c r="DM60" s="108">
        <v>33759.839999999997</v>
      </c>
      <c r="DQ60" t="s">
        <v>18</v>
      </c>
      <c r="DR60">
        <v>558</v>
      </c>
      <c r="DS60" s="108">
        <v>54450.87</v>
      </c>
      <c r="DT60">
        <v>453.98</v>
      </c>
      <c r="DU60" s="108">
        <v>53996.89</v>
      </c>
      <c r="FR60" s="968" t="s">
        <v>260</v>
      </c>
      <c r="FS60" s="144">
        <v>36</v>
      </c>
      <c r="FT60" s="145">
        <f>GQ46</f>
        <v>1798909.2400000002</v>
      </c>
      <c r="FU60" s="146">
        <v>0.6</v>
      </c>
      <c r="FV60" s="147">
        <f t="shared" si="190"/>
        <v>1079345.544</v>
      </c>
      <c r="FW60" s="147">
        <f t="shared" si="191"/>
        <v>350787.30180000002</v>
      </c>
      <c r="FX60" s="147">
        <f t="shared" si="192"/>
        <v>59633.841306000009</v>
      </c>
      <c r="FY60" s="147">
        <f t="shared" si="193"/>
        <v>192933.01599000001</v>
      </c>
      <c r="FZ60" s="147">
        <f t="shared" si="194"/>
        <v>35078.730180000006</v>
      </c>
      <c r="GA60" s="30">
        <f t="shared" si="195"/>
        <v>63141.714324</v>
      </c>
    </row>
    <row r="61" spans="3:200">
      <c r="DI61" t="s">
        <v>16</v>
      </c>
      <c r="DJ61">
        <v>421</v>
      </c>
      <c r="DK61" s="108">
        <v>39658.76</v>
      </c>
      <c r="DL61">
        <v>447</v>
      </c>
      <c r="DM61" s="108">
        <v>39211.760000000002</v>
      </c>
      <c r="DQ61" t="s">
        <v>19</v>
      </c>
      <c r="DR61">
        <v>589</v>
      </c>
      <c r="DS61" s="108">
        <v>49041.53</v>
      </c>
      <c r="DT61">
        <v>138.97999999999999</v>
      </c>
      <c r="DU61" s="108">
        <v>48902.55</v>
      </c>
      <c r="FR61" s="968"/>
      <c r="FS61" s="144">
        <v>37</v>
      </c>
      <c r="FT61" s="145">
        <f>GV46</f>
        <v>1805364.07</v>
      </c>
      <c r="FU61" s="146">
        <v>0.6</v>
      </c>
      <c r="FV61" s="147">
        <f t="shared" si="190"/>
        <v>1083218.442</v>
      </c>
      <c r="FW61" s="147">
        <f t="shared" si="191"/>
        <v>352045.99365000002</v>
      </c>
      <c r="FX61" s="147">
        <f t="shared" si="192"/>
        <v>59847.818920500009</v>
      </c>
      <c r="FY61" s="147">
        <f t="shared" si="193"/>
        <v>193625.29650750002</v>
      </c>
      <c r="FZ61" s="147">
        <f t="shared" si="194"/>
        <v>35204.599365000002</v>
      </c>
      <c r="GA61" s="30">
        <f t="shared" si="195"/>
        <v>63368.278856999998</v>
      </c>
    </row>
    <row r="62" spans="3:200">
      <c r="DI62" t="s">
        <v>17</v>
      </c>
      <c r="DJ62">
        <v>1030</v>
      </c>
      <c r="DK62" s="108">
        <v>111428.76</v>
      </c>
      <c r="DL62">
        <v>223.96</v>
      </c>
      <c r="DM62" s="108">
        <v>111204.8</v>
      </c>
      <c r="DQ62" t="s">
        <v>20</v>
      </c>
      <c r="DR62">
        <v>513</v>
      </c>
      <c r="DS62" s="108">
        <v>46058.57</v>
      </c>
      <c r="DT62">
        <v>0</v>
      </c>
      <c r="DU62" s="108">
        <v>46058.57</v>
      </c>
      <c r="FR62" s="968"/>
      <c r="FS62" s="144">
        <v>38</v>
      </c>
      <c r="FT62" s="145">
        <f>HA46</f>
        <v>1181269.71</v>
      </c>
      <c r="FU62" s="146">
        <v>0.6</v>
      </c>
      <c r="FV62" s="147">
        <f t="shared" si="190"/>
        <v>708761.826</v>
      </c>
      <c r="FW62" s="147">
        <f t="shared" si="191"/>
        <v>230347.59345000001</v>
      </c>
      <c r="FX62" s="147">
        <f t="shared" si="192"/>
        <v>39159.090886500002</v>
      </c>
      <c r="FY62" s="147">
        <f t="shared" si="193"/>
        <v>126691.17639750002</v>
      </c>
      <c r="FZ62" s="147">
        <f t="shared" si="194"/>
        <v>23034.759345000002</v>
      </c>
      <c r="GA62" s="30">
        <f t="shared" si="195"/>
        <v>41462.566821</v>
      </c>
    </row>
    <row r="63" spans="3:200">
      <c r="DI63" t="s">
        <v>18</v>
      </c>
      <c r="DJ63">
        <v>420</v>
      </c>
      <c r="DK63" s="108">
        <v>40576.39</v>
      </c>
      <c r="DL63">
        <v>149.96</v>
      </c>
      <c r="DM63" s="108">
        <v>40426.43</v>
      </c>
      <c r="DQ63" t="s">
        <v>21</v>
      </c>
      <c r="DR63">
        <v>449</v>
      </c>
      <c r="DS63" s="108">
        <v>39871.25</v>
      </c>
      <c r="DT63">
        <v>0</v>
      </c>
      <c r="DU63" s="108">
        <v>39871.25</v>
      </c>
      <c r="FR63" s="968"/>
      <c r="FS63" s="144">
        <v>39</v>
      </c>
      <c r="FT63" s="145">
        <f>HF46</f>
        <v>693980.95000000007</v>
      </c>
      <c r="FU63" s="146">
        <v>0.6</v>
      </c>
      <c r="FV63" s="147">
        <f t="shared" si="190"/>
        <v>416388.57</v>
      </c>
      <c r="FW63" s="147">
        <f t="shared" si="191"/>
        <v>135326.28525000002</v>
      </c>
      <c r="FX63" s="147">
        <f t="shared" si="192"/>
        <v>23005.468492500004</v>
      </c>
      <c r="FY63" s="147">
        <f t="shared" si="193"/>
        <v>74429.456887500011</v>
      </c>
      <c r="FZ63" s="147">
        <f t="shared" si="194"/>
        <v>13532.628525000002</v>
      </c>
      <c r="GA63" s="30">
        <f t="shared" si="195"/>
        <v>24358.731345</v>
      </c>
    </row>
    <row r="64" spans="3:200">
      <c r="DI64" t="s">
        <v>21</v>
      </c>
      <c r="DJ64">
        <v>422</v>
      </c>
      <c r="DK64" s="108">
        <v>39056.18</v>
      </c>
      <c r="DL64">
        <v>0</v>
      </c>
      <c r="DM64" s="108">
        <v>39056.18</v>
      </c>
      <c r="DQ64" t="s">
        <v>22</v>
      </c>
      <c r="DR64">
        <v>402</v>
      </c>
      <c r="DS64" s="108">
        <v>51843.83</v>
      </c>
      <c r="DT64">
        <v>449.81</v>
      </c>
      <c r="DU64" s="108">
        <v>51394.02</v>
      </c>
      <c r="FR64" s="968" t="s">
        <v>261</v>
      </c>
      <c r="FS64" s="151">
        <v>40</v>
      </c>
      <c r="FT64" s="152">
        <f>HK46</f>
        <v>418474.44999999995</v>
      </c>
      <c r="FU64" s="153">
        <v>0.7</v>
      </c>
      <c r="FV64" s="154">
        <f t="shared" si="190"/>
        <v>292932.11499999993</v>
      </c>
      <c r="FW64" s="154">
        <f t="shared" si="191"/>
        <v>95202.93737499998</v>
      </c>
      <c r="FX64" s="154">
        <f t="shared" si="192"/>
        <v>16184.499353749998</v>
      </c>
      <c r="FY64" s="154">
        <f t="shared" si="193"/>
        <v>52361.615556249992</v>
      </c>
      <c r="FZ64" s="154">
        <f t="shared" si="194"/>
        <v>9520.2937374999983</v>
      </c>
      <c r="GA64" s="155">
        <f t="shared" si="195"/>
        <v>17136.528727499997</v>
      </c>
    </row>
    <row r="65" spans="113:183">
      <c r="DI65" t="s">
        <v>23</v>
      </c>
      <c r="DJ65">
        <v>507</v>
      </c>
      <c r="DK65" s="108">
        <v>42336.160000000003</v>
      </c>
      <c r="DL65">
        <v>98.99</v>
      </c>
      <c r="DM65" s="108">
        <v>42237.17</v>
      </c>
      <c r="DQ65" t="s">
        <v>23</v>
      </c>
      <c r="DR65">
        <v>658</v>
      </c>
      <c r="DS65" s="108">
        <v>49771.34</v>
      </c>
      <c r="DT65">
        <v>250.96</v>
      </c>
      <c r="DU65" s="108">
        <v>49520.38</v>
      </c>
      <c r="FR65" s="968"/>
      <c r="FS65" s="151">
        <v>41</v>
      </c>
      <c r="FT65" s="156">
        <f>HP46</f>
        <v>494266.41000000003</v>
      </c>
      <c r="FU65" s="153">
        <v>0.7</v>
      </c>
      <c r="FV65" s="154">
        <f t="shared" si="190"/>
        <v>345986.48700000002</v>
      </c>
      <c r="FW65" s="154">
        <f t="shared" si="191"/>
        <v>112445.60827500001</v>
      </c>
      <c r="FX65" s="154">
        <f t="shared" si="192"/>
        <v>19115.753406750002</v>
      </c>
      <c r="FY65" s="154">
        <f t="shared" si="193"/>
        <v>61845.084551250009</v>
      </c>
      <c r="FZ65" s="154">
        <f t="shared" si="194"/>
        <v>11244.560827500001</v>
      </c>
      <c r="GA65" s="155">
        <f t="shared" si="195"/>
        <v>20240.209489500001</v>
      </c>
    </row>
    <row r="66" spans="113:183">
      <c r="DI66" t="s">
        <v>24</v>
      </c>
      <c r="DJ66">
        <v>661</v>
      </c>
      <c r="DK66" s="108">
        <v>58806.33</v>
      </c>
      <c r="DL66">
        <v>420.94</v>
      </c>
      <c r="DM66" s="108">
        <v>58385.39</v>
      </c>
      <c r="DQ66" t="s">
        <v>24</v>
      </c>
      <c r="DR66">
        <v>474</v>
      </c>
      <c r="DS66" s="108">
        <v>39139.660000000003</v>
      </c>
      <c r="DT66">
        <v>59.98</v>
      </c>
      <c r="DU66" s="108">
        <v>39079.68</v>
      </c>
      <c r="FR66" s="968"/>
      <c r="FS66" s="151">
        <v>42</v>
      </c>
      <c r="FT66" s="156">
        <f>HU46</f>
        <v>1027951.5700000001</v>
      </c>
      <c r="FU66" s="153">
        <v>0.7</v>
      </c>
      <c r="FV66" s="154">
        <f t="shared" si="190"/>
        <v>719566.09900000005</v>
      </c>
      <c r="FW66" s="154">
        <f t="shared" si="191"/>
        <v>233858.98217500001</v>
      </c>
      <c r="FX66" s="154">
        <f t="shared" si="192"/>
        <v>39756.026969750004</v>
      </c>
      <c r="FY66" s="154">
        <f t="shared" si="193"/>
        <v>128622.44019625001</v>
      </c>
      <c r="FZ66" s="154">
        <f t="shared" si="194"/>
        <v>23385.898217500002</v>
      </c>
      <c r="GA66" s="155">
        <f t="shared" si="195"/>
        <v>42094.616791500004</v>
      </c>
    </row>
    <row r="67" spans="113:183">
      <c r="DI67" t="s">
        <v>25</v>
      </c>
      <c r="DJ67">
        <v>838</v>
      </c>
      <c r="DK67" s="108">
        <v>98307.71</v>
      </c>
      <c r="DL67">
        <v>0</v>
      </c>
      <c r="DM67" s="108">
        <v>98307.71</v>
      </c>
      <c r="DQ67" t="s">
        <v>25</v>
      </c>
      <c r="DR67">
        <v>876</v>
      </c>
      <c r="DS67" s="108">
        <v>81670.820000000007</v>
      </c>
      <c r="DT67">
        <v>0</v>
      </c>
      <c r="DU67" s="108">
        <v>81670.820000000007</v>
      </c>
      <c r="FR67" s="968"/>
      <c r="FS67" s="151">
        <v>43</v>
      </c>
      <c r="FT67" s="156">
        <f>HZ46</f>
        <v>2325201.9899999993</v>
      </c>
      <c r="FU67" s="153">
        <v>0.7</v>
      </c>
      <c r="FV67" s="154">
        <f t="shared" si="190"/>
        <v>1627641.3929999995</v>
      </c>
      <c r="FW67" s="154">
        <f t="shared" si="191"/>
        <v>528983.45272499986</v>
      </c>
      <c r="FX67" s="154">
        <f t="shared" si="192"/>
        <v>89927.186963249987</v>
      </c>
      <c r="FY67" s="154">
        <f t="shared" si="193"/>
        <v>290940.89899874997</v>
      </c>
      <c r="FZ67" s="154">
        <f t="shared" si="194"/>
        <v>52898.345272499988</v>
      </c>
      <c r="GA67" s="155">
        <f t="shared" si="195"/>
        <v>95217.021490499974</v>
      </c>
    </row>
    <row r="68" spans="113:183">
      <c r="DI68" t="s">
        <v>26</v>
      </c>
      <c r="DJ68">
        <v>313</v>
      </c>
      <c r="DK68" s="108">
        <v>31687.35</v>
      </c>
      <c r="DL68">
        <v>134.93</v>
      </c>
      <c r="DM68" s="108">
        <v>31552.42</v>
      </c>
      <c r="DQ68" t="s">
        <v>26</v>
      </c>
      <c r="DR68">
        <v>454</v>
      </c>
      <c r="DS68" s="108">
        <v>52138.35</v>
      </c>
      <c r="DT68">
        <v>229</v>
      </c>
      <c r="DU68" s="108">
        <v>51909.35</v>
      </c>
      <c r="FR68" s="968" t="s">
        <v>262</v>
      </c>
      <c r="FS68" s="144">
        <v>44</v>
      </c>
      <c r="FT68" s="12">
        <f>IE46</f>
        <v>3514464.7499999991</v>
      </c>
      <c r="FU68" s="146">
        <v>0.8</v>
      </c>
      <c r="FV68" s="147">
        <f t="shared" si="190"/>
        <v>2811571.7999999993</v>
      </c>
      <c r="FW68" s="147">
        <f t="shared" si="191"/>
        <v>913760.83499999985</v>
      </c>
      <c r="FX68" s="147" t="s">
        <v>263</v>
      </c>
      <c r="FY68" s="147">
        <f t="shared" si="193"/>
        <v>502568.45924999996</v>
      </c>
      <c r="FZ68" s="147">
        <f t="shared" si="194"/>
        <v>91376.083499999993</v>
      </c>
      <c r="GA68" s="30">
        <f t="shared" si="195"/>
        <v>164476.95029999997</v>
      </c>
    </row>
    <row r="69" spans="113:183">
      <c r="DI69" t="s">
        <v>28</v>
      </c>
      <c r="DJ69">
        <v>583</v>
      </c>
      <c r="DK69" s="108">
        <v>73484.039999999994</v>
      </c>
      <c r="DL69">
        <v>0</v>
      </c>
      <c r="DM69" s="108">
        <v>73484.039999999994</v>
      </c>
      <c r="DQ69" t="s">
        <v>28</v>
      </c>
      <c r="DR69">
        <v>596</v>
      </c>
      <c r="DS69" s="108">
        <v>82418.080000000002</v>
      </c>
      <c r="DT69">
        <v>0</v>
      </c>
      <c r="DU69" s="108">
        <v>82418.080000000002</v>
      </c>
      <c r="FR69" s="968"/>
      <c r="FS69" s="144">
        <v>45</v>
      </c>
      <c r="FT69" s="12">
        <f>IJ46</f>
        <v>4601418.6099999994</v>
      </c>
      <c r="FU69" s="146">
        <v>0.8</v>
      </c>
      <c r="FV69" s="147">
        <f t="shared" si="190"/>
        <v>3681134.8879999998</v>
      </c>
      <c r="FW69" s="147">
        <f t="shared" si="191"/>
        <v>1196368.8385999999</v>
      </c>
      <c r="FX69" s="147">
        <f t="shared" si="192"/>
        <v>203382.70256199999</v>
      </c>
      <c r="FY69" s="147">
        <f t="shared" si="193"/>
        <v>658002.86123000004</v>
      </c>
      <c r="FZ69" s="147">
        <f t="shared" si="194"/>
        <v>119636.88386</v>
      </c>
      <c r="GA69" s="30">
        <f t="shared" si="195"/>
        <v>215346.39094799999</v>
      </c>
    </row>
    <row r="70" spans="113:183">
      <c r="DI70" t="s">
        <v>33</v>
      </c>
      <c r="DJ70">
        <v>306</v>
      </c>
      <c r="DK70" s="108">
        <v>34051.279999999999</v>
      </c>
      <c r="DL70">
        <v>0</v>
      </c>
      <c r="DM70" s="108">
        <v>34051.279999999999</v>
      </c>
      <c r="DQ70" t="s">
        <v>30</v>
      </c>
      <c r="DR70">
        <v>775</v>
      </c>
      <c r="DS70" s="108">
        <v>86047.12</v>
      </c>
      <c r="DT70">
        <v>0</v>
      </c>
      <c r="DU70" s="108">
        <v>86047.12</v>
      </c>
      <c r="FR70" s="968"/>
      <c r="FS70" s="144">
        <v>46</v>
      </c>
      <c r="FT70" s="12">
        <f>IO46</f>
        <v>5989857.1000000006</v>
      </c>
      <c r="FU70" s="146">
        <v>0.8</v>
      </c>
      <c r="FV70" s="147">
        <f t="shared" si="190"/>
        <v>4791885.6800000006</v>
      </c>
      <c r="FW70" s="147">
        <f t="shared" si="191"/>
        <v>1557362.8460000004</v>
      </c>
      <c r="FX70" s="147">
        <f t="shared" si="192"/>
        <v>264751.68382000009</v>
      </c>
      <c r="FY70" s="147">
        <f t="shared" si="193"/>
        <v>856549.56530000025</v>
      </c>
      <c r="FZ70" s="147">
        <f t="shared" si="194"/>
        <v>155736.28460000004</v>
      </c>
      <c r="GA70" s="30">
        <f t="shared" si="195"/>
        <v>280325.31228000007</v>
      </c>
    </row>
    <row r="71" spans="113:183">
      <c r="DI71" t="s">
        <v>36</v>
      </c>
      <c r="DJ71">
        <v>126</v>
      </c>
      <c r="DK71" s="108">
        <v>13222.63</v>
      </c>
      <c r="DL71">
        <v>0</v>
      </c>
      <c r="DM71" s="108">
        <v>13222.63</v>
      </c>
      <c r="DQ71" t="s">
        <v>32</v>
      </c>
      <c r="DR71">
        <v>974</v>
      </c>
      <c r="DS71" s="108">
        <v>133012.42000000001</v>
      </c>
      <c r="DT71">
        <v>0</v>
      </c>
      <c r="DU71" s="108">
        <v>133012.42000000001</v>
      </c>
      <c r="FR71" s="968"/>
      <c r="FS71" s="144">
        <v>47</v>
      </c>
      <c r="FT71" s="12">
        <f>IT46</f>
        <v>7486355.629999999</v>
      </c>
      <c r="FU71" s="146">
        <v>0.8</v>
      </c>
      <c r="FV71" s="147">
        <f t="shared" si="190"/>
        <v>5989084.5039999997</v>
      </c>
      <c r="FW71" s="147">
        <f t="shared" si="191"/>
        <v>1946452.4638</v>
      </c>
      <c r="FX71" s="147">
        <f t="shared" si="192"/>
        <v>330896.91884600004</v>
      </c>
      <c r="FY71" s="147">
        <f t="shared" si="193"/>
        <v>1070548.8550900002</v>
      </c>
      <c r="FZ71" s="147">
        <f t="shared" si="194"/>
        <v>194645.24638000003</v>
      </c>
      <c r="GA71" s="30">
        <f t="shared" si="195"/>
        <v>350361.44348399999</v>
      </c>
    </row>
    <row r="72" spans="113:183">
      <c r="DI72" t="s">
        <v>37</v>
      </c>
      <c r="DJ72">
        <v>361</v>
      </c>
      <c r="DK72" s="108">
        <v>43710.07</v>
      </c>
      <c r="DL72">
        <v>0</v>
      </c>
      <c r="DM72" s="108">
        <v>43710.07</v>
      </c>
      <c r="DQ72" t="s">
        <v>33</v>
      </c>
      <c r="DR72">
        <v>197</v>
      </c>
      <c r="DS72" s="108">
        <v>21688.87</v>
      </c>
      <c r="DT72">
        <v>0</v>
      </c>
      <c r="DU72" s="108">
        <v>21688.87</v>
      </c>
      <c r="FR72" s="968"/>
      <c r="FS72" s="144">
        <v>48</v>
      </c>
      <c r="FT72" s="12">
        <f>IY46</f>
        <v>2044644.37</v>
      </c>
      <c r="FU72" s="146">
        <v>0.8</v>
      </c>
      <c r="FV72" s="147">
        <f t="shared" si="190"/>
        <v>1635715.4960000003</v>
      </c>
      <c r="FW72" s="147">
        <f t="shared" si="191"/>
        <v>531607.53620000009</v>
      </c>
      <c r="FX72" s="147">
        <f t="shared" si="192"/>
        <v>90373.281154000026</v>
      </c>
      <c r="FY72" s="147">
        <f t="shared" si="193"/>
        <v>292384.14491000009</v>
      </c>
      <c r="FZ72" s="147">
        <f t="shared" si="194"/>
        <v>53160.75362000001</v>
      </c>
      <c r="GA72" s="30">
        <f t="shared" si="195"/>
        <v>95689.356516000014</v>
      </c>
    </row>
    <row r="73" spans="113:183">
      <c r="DQ73" t="s">
        <v>36</v>
      </c>
      <c r="DR73">
        <v>201</v>
      </c>
      <c r="DS73" s="108">
        <v>21826.560000000001</v>
      </c>
      <c r="DT73">
        <v>0</v>
      </c>
      <c r="DU73" s="108">
        <v>21826.560000000001</v>
      </c>
    </row>
    <row r="74" spans="113:183">
      <c r="DQ74" t="s">
        <v>37</v>
      </c>
      <c r="DR74">
        <v>413</v>
      </c>
      <c r="DS74" s="108">
        <v>45234.52</v>
      </c>
      <c r="DT74">
        <v>0</v>
      </c>
      <c r="DU74" s="108">
        <v>45234.52</v>
      </c>
    </row>
    <row r="77" spans="113:183">
      <c r="DQ77" t="s">
        <v>241</v>
      </c>
      <c r="DR77" t="s">
        <v>242</v>
      </c>
      <c r="DS77" t="s">
        <v>243</v>
      </c>
      <c r="DT77" t="s">
        <v>244</v>
      </c>
      <c r="DU77" t="s">
        <v>245</v>
      </c>
    </row>
    <row r="78" spans="113:183">
      <c r="DQ78" t="s">
        <v>9</v>
      </c>
      <c r="DR78">
        <v>438</v>
      </c>
      <c r="DS78" s="108">
        <v>33139.599999999999</v>
      </c>
      <c r="DT78">
        <v>367.98</v>
      </c>
      <c r="DU78" s="108">
        <v>32771.620000000003</v>
      </c>
    </row>
    <row r="79" spans="113:183">
      <c r="DQ79" t="s">
        <v>10</v>
      </c>
      <c r="DR79">
        <v>817</v>
      </c>
      <c r="DS79" s="108">
        <v>63737.45</v>
      </c>
      <c r="DT79">
        <v>425.89</v>
      </c>
      <c r="DU79" s="108">
        <v>63311.56</v>
      </c>
    </row>
    <row r="80" spans="113:183">
      <c r="DQ80" t="s">
        <v>11</v>
      </c>
      <c r="DR80">
        <v>468</v>
      </c>
      <c r="DS80" s="108">
        <v>42603.39</v>
      </c>
      <c r="DT80">
        <v>89.99</v>
      </c>
      <c r="DU80" s="108">
        <v>42513.4</v>
      </c>
    </row>
    <row r="81" spans="121:125">
      <c r="DQ81" t="s">
        <v>12</v>
      </c>
      <c r="DR81">
        <v>422</v>
      </c>
      <c r="DS81" s="108">
        <v>32384.28</v>
      </c>
      <c r="DT81">
        <v>299.85000000000002</v>
      </c>
      <c r="DU81" s="108">
        <v>32084.43</v>
      </c>
    </row>
    <row r="82" spans="121:125">
      <c r="DQ82" t="s">
        <v>13</v>
      </c>
      <c r="DR82">
        <v>481</v>
      </c>
      <c r="DS82" s="108">
        <v>43586.79</v>
      </c>
      <c r="DT82">
        <v>44.98</v>
      </c>
      <c r="DU82" s="108">
        <v>43541.81</v>
      </c>
    </row>
    <row r="83" spans="121:125">
      <c r="DQ83" t="s">
        <v>14</v>
      </c>
      <c r="DR83">
        <v>566</v>
      </c>
      <c r="DS83" s="108">
        <v>60407.44</v>
      </c>
      <c r="DT83">
        <v>98.99</v>
      </c>
      <c r="DU83" s="108">
        <v>60308.45</v>
      </c>
    </row>
    <row r="84" spans="121:125">
      <c r="DQ84" t="s">
        <v>16</v>
      </c>
      <c r="DR84">
        <v>439</v>
      </c>
      <c r="DS84" s="108">
        <v>47582.65</v>
      </c>
      <c r="DT84">
        <v>103.99</v>
      </c>
      <c r="DU84" s="108">
        <v>47478.66</v>
      </c>
    </row>
    <row r="85" spans="121:125">
      <c r="DQ85" t="s">
        <v>17</v>
      </c>
      <c r="DR85">
        <v>1065</v>
      </c>
      <c r="DS85" s="108">
        <v>92527.81</v>
      </c>
      <c r="DT85">
        <v>725.91</v>
      </c>
      <c r="DU85" s="108">
        <v>91801.9</v>
      </c>
    </row>
    <row r="86" spans="121:125">
      <c r="DQ86" t="s">
        <v>18</v>
      </c>
      <c r="DR86">
        <v>570</v>
      </c>
      <c r="DS86" s="108">
        <v>52398.04</v>
      </c>
      <c r="DT86">
        <v>439</v>
      </c>
      <c r="DU86" s="108">
        <v>51959.040000000001</v>
      </c>
    </row>
    <row r="87" spans="121:125">
      <c r="DQ87" t="s">
        <v>19</v>
      </c>
      <c r="DR87">
        <v>766</v>
      </c>
      <c r="DS87" s="108">
        <v>64837.95</v>
      </c>
      <c r="DT87">
        <v>413.55</v>
      </c>
      <c r="DU87" s="108">
        <v>64424.4</v>
      </c>
    </row>
    <row r="88" spans="121:125">
      <c r="DQ88" t="s">
        <v>20</v>
      </c>
      <c r="DR88">
        <v>565</v>
      </c>
      <c r="DS88" s="108">
        <v>51627.44</v>
      </c>
      <c r="DT88">
        <v>0</v>
      </c>
      <c r="DU88" s="108">
        <v>51627.44</v>
      </c>
    </row>
    <row r="89" spans="121:125">
      <c r="DQ89" t="s">
        <v>21</v>
      </c>
      <c r="DR89">
        <v>476</v>
      </c>
      <c r="DS89" s="108">
        <v>41612.720000000001</v>
      </c>
      <c r="DT89">
        <v>0</v>
      </c>
      <c r="DU89" s="108">
        <v>41612.720000000001</v>
      </c>
    </row>
    <row r="90" spans="121:125">
      <c r="DQ90" t="s">
        <v>22</v>
      </c>
      <c r="DR90">
        <v>423</v>
      </c>
      <c r="DS90" s="108">
        <v>61569.03</v>
      </c>
      <c r="DT90">
        <v>84.98</v>
      </c>
      <c r="DU90" s="108">
        <v>61484.05</v>
      </c>
    </row>
    <row r="91" spans="121:125">
      <c r="DQ91" t="s">
        <v>23</v>
      </c>
      <c r="DR91">
        <v>655</v>
      </c>
      <c r="DS91" s="108">
        <v>49859.14</v>
      </c>
      <c r="DT91">
        <v>537.17999999999995</v>
      </c>
      <c r="DU91" s="108">
        <v>49321.96</v>
      </c>
    </row>
    <row r="92" spans="121:125">
      <c r="DQ92" t="s">
        <v>24</v>
      </c>
      <c r="DR92">
        <v>554</v>
      </c>
      <c r="DS92" s="108">
        <v>38222.129999999997</v>
      </c>
      <c r="DT92">
        <v>60</v>
      </c>
      <c r="DU92" s="108">
        <v>38162.129999999997</v>
      </c>
    </row>
    <row r="93" spans="121:125">
      <c r="DQ93" t="s">
        <v>25</v>
      </c>
      <c r="DR93">
        <v>783</v>
      </c>
      <c r="DS93" s="108">
        <v>70422.259999999995</v>
      </c>
      <c r="DT93">
        <v>119.97</v>
      </c>
      <c r="DU93" s="108">
        <v>70302.289999999994</v>
      </c>
    </row>
    <row r="94" spans="121:125">
      <c r="DQ94" t="s">
        <v>26</v>
      </c>
      <c r="DR94">
        <v>450</v>
      </c>
      <c r="DS94" s="108">
        <v>46629.24</v>
      </c>
      <c r="DT94">
        <v>378</v>
      </c>
      <c r="DU94" s="108">
        <v>46251.24</v>
      </c>
    </row>
    <row r="95" spans="121:125">
      <c r="DQ95" t="s">
        <v>28</v>
      </c>
      <c r="DR95">
        <v>479</v>
      </c>
      <c r="DS95" s="108">
        <v>53717.8</v>
      </c>
      <c r="DT95">
        <v>0</v>
      </c>
      <c r="DU95" s="108">
        <v>53717.8</v>
      </c>
    </row>
    <row r="96" spans="121:125">
      <c r="DQ96" t="s">
        <v>30</v>
      </c>
      <c r="DR96">
        <v>760</v>
      </c>
      <c r="DS96" s="108">
        <v>83390.89</v>
      </c>
      <c r="DT96">
        <v>0</v>
      </c>
      <c r="DU96" s="108">
        <v>83390.89</v>
      </c>
    </row>
    <row r="97" spans="121:125">
      <c r="DQ97" t="s">
        <v>32</v>
      </c>
      <c r="DR97">
        <v>1035</v>
      </c>
      <c r="DS97" s="108">
        <v>134183.24</v>
      </c>
      <c r="DT97">
        <v>0</v>
      </c>
      <c r="DU97" s="108">
        <v>134183.24</v>
      </c>
    </row>
    <row r="98" spans="121:125">
      <c r="DQ98" t="s">
        <v>33</v>
      </c>
      <c r="DR98">
        <v>225</v>
      </c>
      <c r="DS98" s="108">
        <v>29837.48</v>
      </c>
      <c r="DT98">
        <v>0</v>
      </c>
      <c r="DU98" s="108">
        <v>29837.48</v>
      </c>
    </row>
    <row r="99" spans="121:125">
      <c r="DQ99" t="s">
        <v>35</v>
      </c>
      <c r="DR99">
        <v>19</v>
      </c>
      <c r="DS99" s="108">
        <v>2156.54</v>
      </c>
      <c r="DT99">
        <v>0</v>
      </c>
      <c r="DU99" s="108">
        <v>2156.54</v>
      </c>
    </row>
    <row r="100" spans="121:125">
      <c r="DQ100" t="s">
        <v>36</v>
      </c>
      <c r="DR100">
        <v>230</v>
      </c>
      <c r="DS100" s="108">
        <v>23677.03</v>
      </c>
      <c r="DT100">
        <v>0</v>
      </c>
      <c r="DU100" s="108">
        <v>23677.03</v>
      </c>
    </row>
    <row r="101" spans="121:125">
      <c r="DQ101" t="s">
        <v>37</v>
      </c>
      <c r="DR101">
        <v>370</v>
      </c>
      <c r="DS101" s="108">
        <v>40501.81</v>
      </c>
      <c r="DT101">
        <v>0</v>
      </c>
      <c r="DU101" s="108">
        <v>40501.81</v>
      </c>
    </row>
  </sheetData>
  <autoFilter ref="DQ77:DU77" xr:uid="{00000000-0009-0000-0000-000002000000}">
    <sortState xmlns:xlrd2="http://schemas.microsoft.com/office/spreadsheetml/2017/richdata2" ref="DQ79:DU102">
      <sortCondition ref="DQ78"/>
    </sortState>
  </autoFilter>
  <mergeCells count="74">
    <mergeCell ref="D3:W3"/>
    <mergeCell ref="X3:AQ3"/>
    <mergeCell ref="AR3:BP3"/>
    <mergeCell ref="BQ3:CJ3"/>
    <mergeCell ref="CK3:DD3"/>
    <mergeCell ref="Z4:Z7"/>
    <mergeCell ref="AE4:AE7"/>
    <mergeCell ref="AO4:AO7"/>
    <mergeCell ref="AT4:AT7"/>
    <mergeCell ref="CC4:CC7"/>
    <mergeCell ref="AY4:AY7"/>
    <mergeCell ref="BD4:BD7"/>
    <mergeCell ref="BI4:BI7"/>
    <mergeCell ref="CH4:CH7"/>
    <mergeCell ref="CM4:CM7"/>
    <mergeCell ref="BN4:BN7"/>
    <mergeCell ref="GQ3:HJ3"/>
    <mergeCell ref="HK3:ID3"/>
    <mergeCell ref="BS4:BS7"/>
    <mergeCell ref="BX4:BX7"/>
    <mergeCell ref="DG4:DG7"/>
    <mergeCell ref="DL4:DL7"/>
    <mergeCell ref="DQ4:DQ7"/>
    <mergeCell ref="CR4:CR7"/>
    <mergeCell ref="FJ4:FJ7"/>
    <mergeCell ref="DV4:DV7"/>
    <mergeCell ref="EA4:EA7"/>
    <mergeCell ref="EF4:EF7"/>
    <mergeCell ref="DE3:EC3"/>
    <mergeCell ref="C4:C7"/>
    <mergeCell ref="F4:F7"/>
    <mergeCell ref="K4:K7"/>
    <mergeCell ref="P4:P7"/>
    <mergeCell ref="U4:U7"/>
    <mergeCell ref="ED3:EW3"/>
    <mergeCell ref="EX3:FQ3"/>
    <mergeCell ref="FR3:GP3"/>
    <mergeCell ref="AJ4:AJ7"/>
    <mergeCell ref="FO4:FO7"/>
    <mergeCell ref="CW4:CW7"/>
    <mergeCell ref="DB4:DB7"/>
    <mergeCell ref="EK4:EK7"/>
    <mergeCell ref="EP4:EP7"/>
    <mergeCell ref="EU4:EU7"/>
    <mergeCell ref="EZ4:EZ7"/>
    <mergeCell ref="FE4:FE7"/>
    <mergeCell ref="GD4:GD7"/>
    <mergeCell ref="GI4:GI7"/>
    <mergeCell ref="GN4:GN7"/>
    <mergeCell ref="FT4:FT7"/>
    <mergeCell ref="IL4:IL7"/>
    <mergeCell ref="IQ4:IQ7"/>
    <mergeCell ref="IV4:IV7"/>
    <mergeCell ref="IE3:JC3"/>
    <mergeCell ref="HW4:HW7"/>
    <mergeCell ref="IB4:IB7"/>
    <mergeCell ref="IG4:IG7"/>
    <mergeCell ref="JD3:JG3"/>
    <mergeCell ref="JA4:JA7"/>
    <mergeCell ref="JD4:JD7"/>
    <mergeCell ref="JE4:JE7"/>
    <mergeCell ref="JF4:JF7"/>
    <mergeCell ref="JG4:JG7"/>
    <mergeCell ref="FR55:FR59"/>
    <mergeCell ref="FR60:FR63"/>
    <mergeCell ref="FR64:FR67"/>
    <mergeCell ref="FR68:FR72"/>
    <mergeCell ref="FY4:FY7"/>
    <mergeCell ref="HH4:HH7"/>
    <mergeCell ref="HM4:HM7"/>
    <mergeCell ref="HR4:HR7"/>
    <mergeCell ref="GS4:GS7"/>
    <mergeCell ref="GX4:GX7"/>
    <mergeCell ref="HC4:HC7"/>
  </mergeCells>
  <pageMargins left="0.7" right="0.7" top="0.75" bottom="0.75" header="0.3" footer="0.3"/>
  <pageSetup paperSize="9" scale="86" orientation="landscape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T59"/>
  <sheetViews>
    <sheetView topLeftCell="A4" zoomScaleNormal="100" zoomScaleSheetLayoutView="100" workbookViewId="0">
      <pane xSplit="2" ySplit="5" topLeftCell="T9" activePane="bottomRight" state="frozen"/>
      <selection pane="bottomRight" activeCell="D4" sqref="D4"/>
      <selection pane="bottomLeft" activeCell="A9" sqref="A9"/>
      <selection pane="topRight" activeCell="D4" sqref="D4"/>
    </sheetView>
  </sheetViews>
  <sheetFormatPr defaultColWidth="11.42578125" defaultRowHeight="15"/>
  <cols>
    <col min="1" max="1" width="5.42578125" customWidth="1"/>
    <col min="2" max="2" width="15.5703125" bestFit="1" customWidth="1"/>
    <col min="3" max="3" width="15.140625" style="20" customWidth="1"/>
    <col min="4" max="4" width="15.140625" bestFit="1" customWidth="1"/>
    <col min="5" max="5" width="14.140625" customWidth="1"/>
    <col min="6" max="6" width="18.42578125" customWidth="1"/>
    <col min="7" max="7" width="17.85546875" customWidth="1"/>
    <col min="8" max="8" width="18.42578125" style="20" customWidth="1"/>
    <col min="9" max="9" width="18.5703125" customWidth="1"/>
    <col min="10" max="10" width="12" customWidth="1"/>
    <col min="11" max="11" width="22.5703125" customWidth="1"/>
    <col min="12" max="12" width="10.28515625" customWidth="1"/>
    <col min="13" max="13" width="16.140625" customWidth="1"/>
    <col min="14" max="14" width="17" style="20" customWidth="1"/>
    <col min="15" max="15" width="15.140625" customWidth="1"/>
    <col min="16" max="16" width="22.5703125" customWidth="1"/>
    <col min="17" max="17" width="13.28515625" customWidth="1"/>
    <col min="18" max="18" width="15.7109375" style="20" customWidth="1"/>
    <col min="19" max="19" width="15.7109375" customWidth="1"/>
    <col min="20" max="20" width="14.85546875" bestFit="1" customWidth="1"/>
    <col min="21" max="21" width="22.5703125" customWidth="1"/>
    <col min="22" max="22" width="15.140625" customWidth="1"/>
    <col min="23" max="23" width="16.28515625" customWidth="1"/>
    <col min="24" max="24" width="15.85546875" customWidth="1"/>
    <col min="25" max="25" width="11.7109375" customWidth="1"/>
    <col min="26" max="26" width="22.5703125" customWidth="1"/>
    <col min="27" max="27" width="13.28515625" customWidth="1"/>
    <col min="28" max="28" width="15.42578125" style="20" customWidth="1"/>
    <col min="29" max="29" width="16.7109375" customWidth="1"/>
    <col min="30" max="30" width="13.5703125" customWidth="1"/>
    <col min="31" max="31" width="22.5703125" customWidth="1"/>
    <col min="32" max="32" width="13.28515625" customWidth="1"/>
    <col min="33" max="33" width="15.28515625" style="20" customWidth="1"/>
    <col min="34" max="34" width="16.85546875" customWidth="1"/>
    <col min="35" max="35" width="13.140625" customWidth="1"/>
    <col min="36" max="36" width="22.5703125" customWidth="1"/>
    <col min="37" max="37" width="13.28515625" customWidth="1"/>
    <col min="38" max="38" width="17.140625" style="20" customWidth="1"/>
    <col min="39" max="39" width="18.42578125" customWidth="1"/>
    <col min="40" max="40" width="12.7109375" customWidth="1"/>
    <col min="41" max="41" width="12.42578125" customWidth="1"/>
    <col min="42" max="42" width="13.28515625" customWidth="1"/>
    <col min="43" max="43" width="16.42578125" style="20" customWidth="1"/>
    <col min="44" max="44" width="17.28515625" bestFit="1" customWidth="1"/>
    <col min="45" max="45" width="12.7109375" customWidth="1"/>
    <col min="46" max="46" width="17.5703125" customWidth="1"/>
    <col min="47" max="47" width="13.28515625" customWidth="1"/>
    <col min="48" max="48" width="16.42578125" style="20" customWidth="1"/>
    <col min="49" max="49" width="16.85546875" bestFit="1" customWidth="1"/>
    <col min="50" max="50" width="14.5703125" customWidth="1"/>
    <col min="51" max="51" width="22.5703125" customWidth="1"/>
    <col min="52" max="52" width="13.28515625" customWidth="1"/>
    <col min="53" max="53" width="16.85546875" customWidth="1"/>
    <col min="54" max="54" width="16.7109375" bestFit="1" customWidth="1"/>
    <col min="55" max="55" width="12.7109375" customWidth="1"/>
    <col min="56" max="57" width="13.28515625" customWidth="1"/>
    <col min="58" max="58" width="17.140625" style="20" customWidth="1"/>
    <col min="59" max="59" width="17.85546875" bestFit="1" customWidth="1"/>
    <col min="60" max="60" width="12" customWidth="1"/>
    <col min="61" max="61" width="13.85546875" customWidth="1"/>
    <col min="62" max="62" width="10.28515625" customWidth="1"/>
    <col min="63" max="63" width="20.85546875" hidden="1" customWidth="1"/>
    <col min="64" max="64" width="18" hidden="1" customWidth="1"/>
    <col min="65" max="65" width="11.5703125" hidden="1" customWidth="1"/>
    <col min="66" max="66" width="19.85546875" customWidth="1"/>
    <col min="67" max="68" width="21" customWidth="1"/>
    <col min="69" max="69" width="9.7109375" customWidth="1"/>
    <col min="70" max="70" width="25.5703125" customWidth="1"/>
    <col min="71" max="71" width="26.85546875" bestFit="1" customWidth="1"/>
    <col min="72" max="72" width="25.5703125" customWidth="1"/>
  </cols>
  <sheetData>
    <row r="1" spans="1:71">
      <c r="A1" t="s">
        <v>47</v>
      </c>
    </row>
    <row r="2" spans="1:71">
      <c r="C2" s="1027" t="s">
        <v>264</v>
      </c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28"/>
      <c r="O2" s="1028"/>
      <c r="P2" s="1028"/>
      <c r="Q2" s="1028"/>
      <c r="R2" s="1028"/>
      <c r="S2" s="1028"/>
      <c r="T2" s="1028"/>
      <c r="U2" s="1028"/>
      <c r="V2" s="1028"/>
      <c r="W2" s="1028"/>
      <c r="X2" s="1028"/>
      <c r="Y2" s="1028"/>
      <c r="Z2" s="1028"/>
      <c r="AA2" s="1028"/>
      <c r="AB2" s="1028"/>
      <c r="AC2" s="1028"/>
      <c r="AD2" s="1028"/>
      <c r="AE2" s="1028"/>
      <c r="AF2" s="1028"/>
      <c r="AG2" s="1028"/>
      <c r="AH2" s="1028"/>
      <c r="AI2" s="1028"/>
      <c r="AJ2" s="1028"/>
      <c r="AK2" s="1028"/>
      <c r="AL2" s="1028"/>
      <c r="AM2" s="1028"/>
      <c r="AN2" s="1028"/>
      <c r="AO2" s="1028"/>
      <c r="AP2" s="1028"/>
      <c r="AQ2" s="1028"/>
      <c r="AR2" s="1028"/>
      <c r="AS2" s="1028"/>
      <c r="AT2" s="1028"/>
      <c r="AU2" s="1028"/>
      <c r="AV2" s="1028"/>
      <c r="AW2" s="1028"/>
      <c r="AX2" s="1028"/>
      <c r="AY2" s="1028"/>
      <c r="AZ2" s="1028"/>
      <c r="BA2" s="1028"/>
      <c r="BB2" s="1028"/>
      <c r="BC2" s="1028"/>
      <c r="BD2" s="1028"/>
      <c r="BE2" s="1028"/>
      <c r="BF2" s="1028"/>
      <c r="BG2" s="1028"/>
      <c r="BH2" s="1028"/>
      <c r="BI2" s="1028"/>
      <c r="BJ2" s="1028"/>
      <c r="BK2" s="1028"/>
      <c r="BL2" s="1028"/>
      <c r="BM2" s="1028"/>
      <c r="BN2" s="1028"/>
      <c r="BO2" s="1028"/>
      <c r="BP2" s="1028"/>
      <c r="BQ2" s="1028"/>
      <c r="BR2" s="1028"/>
      <c r="BS2" s="1028"/>
    </row>
    <row r="3" spans="1:71">
      <c r="C3" s="21"/>
      <c r="F3" s="9"/>
      <c r="G3" s="9"/>
    </row>
    <row r="4" spans="1:71" s="28" customFormat="1" ht="18">
      <c r="C4" s="1029" t="s">
        <v>48</v>
      </c>
      <c r="D4" s="1030"/>
      <c r="E4" s="1030"/>
      <c r="F4" s="1030"/>
      <c r="G4" s="1030"/>
      <c r="H4" s="1031" t="s">
        <v>265</v>
      </c>
      <c r="I4" s="1032"/>
      <c r="J4" s="1032"/>
      <c r="K4" s="1032"/>
      <c r="L4" s="1032"/>
      <c r="M4" s="1033" t="s">
        <v>266</v>
      </c>
      <c r="N4" s="1034"/>
      <c r="O4" s="1034"/>
      <c r="P4" s="1034"/>
      <c r="Q4" s="1034"/>
      <c r="R4" s="1035" t="s">
        <v>267</v>
      </c>
      <c r="S4" s="1035"/>
      <c r="T4" s="1035"/>
      <c r="U4" s="1035"/>
      <c r="V4" s="1035"/>
      <c r="W4" s="1036" t="s">
        <v>268</v>
      </c>
      <c r="X4" s="1036"/>
      <c r="Y4" s="1036"/>
      <c r="Z4" s="1036"/>
      <c r="AA4" s="1036"/>
      <c r="AB4" s="1037" t="s">
        <v>269</v>
      </c>
      <c r="AC4" s="1038"/>
      <c r="AD4" s="1038"/>
      <c r="AE4" s="1038"/>
      <c r="AF4" s="1038"/>
      <c r="AG4" s="1039" t="s">
        <v>270</v>
      </c>
      <c r="AH4" s="1039"/>
      <c r="AI4" s="1039"/>
      <c r="AJ4" s="1039"/>
      <c r="AK4" s="1039"/>
      <c r="AL4" s="1040" t="s">
        <v>271</v>
      </c>
      <c r="AM4" s="1041"/>
      <c r="AN4" s="1041"/>
      <c r="AO4" s="1041"/>
      <c r="AP4" s="1041"/>
      <c r="AQ4" s="1042" t="s">
        <v>272</v>
      </c>
      <c r="AR4" s="1035"/>
      <c r="AS4" s="1035"/>
      <c r="AT4" s="1035"/>
      <c r="AU4" s="1035"/>
      <c r="AV4" s="1043" t="s">
        <v>273</v>
      </c>
      <c r="AW4" s="1044"/>
      <c r="AX4" s="1044"/>
      <c r="AY4" s="1044"/>
      <c r="AZ4" s="1044"/>
      <c r="BA4" s="1045" t="s">
        <v>274</v>
      </c>
      <c r="BB4" s="1046"/>
      <c r="BC4" s="1046"/>
      <c r="BD4" s="1046"/>
      <c r="BE4" s="1046"/>
      <c r="BF4" s="1047" t="s">
        <v>275</v>
      </c>
      <c r="BG4" s="1048"/>
      <c r="BH4" s="1048"/>
      <c r="BI4" s="1048"/>
      <c r="BJ4" s="1048"/>
    </row>
    <row r="5" spans="1:71" s="25" customFormat="1" ht="30" customHeight="1">
      <c r="B5" s="1022" t="s">
        <v>276</v>
      </c>
      <c r="C5" s="23" t="s">
        <v>277</v>
      </c>
      <c r="D5" s="24" t="s">
        <v>63</v>
      </c>
      <c r="E5" s="24" t="s">
        <v>63</v>
      </c>
      <c r="F5" s="1015" t="s">
        <v>278</v>
      </c>
      <c r="G5" s="205" t="s">
        <v>279</v>
      </c>
      <c r="H5" s="24" t="s">
        <v>277</v>
      </c>
      <c r="I5" s="24" t="s">
        <v>63</v>
      </c>
      <c r="J5" s="24" t="s">
        <v>63</v>
      </c>
      <c r="K5" s="1015" t="s">
        <v>280</v>
      </c>
      <c r="L5" s="24" t="s">
        <v>279</v>
      </c>
      <c r="M5" s="26" t="s">
        <v>277</v>
      </c>
      <c r="N5" s="27" t="s">
        <v>63</v>
      </c>
      <c r="O5" s="27" t="s">
        <v>63</v>
      </c>
      <c r="P5" s="1016" t="s">
        <v>281</v>
      </c>
      <c r="Q5" s="27" t="s">
        <v>279</v>
      </c>
      <c r="R5" s="26" t="s">
        <v>277</v>
      </c>
      <c r="S5" s="27" t="s">
        <v>63</v>
      </c>
      <c r="T5" s="27" t="s">
        <v>63</v>
      </c>
      <c r="U5" s="1016" t="s">
        <v>282</v>
      </c>
      <c r="V5" s="27" t="s">
        <v>279</v>
      </c>
      <c r="W5" s="26" t="s">
        <v>277</v>
      </c>
      <c r="X5" s="27" t="s">
        <v>63</v>
      </c>
      <c r="Y5" s="27" t="s">
        <v>63</v>
      </c>
      <c r="Z5" s="1016" t="s">
        <v>283</v>
      </c>
      <c r="AA5" s="27" t="s">
        <v>279</v>
      </c>
      <c r="AB5" s="26" t="s">
        <v>277</v>
      </c>
      <c r="AC5" s="27" t="s">
        <v>63</v>
      </c>
      <c r="AD5" s="27" t="s">
        <v>63</v>
      </c>
      <c r="AE5" s="1016" t="s">
        <v>284</v>
      </c>
      <c r="AF5" s="27" t="s">
        <v>279</v>
      </c>
      <c r="AG5" s="26" t="s">
        <v>277</v>
      </c>
      <c r="AH5" s="27" t="s">
        <v>63</v>
      </c>
      <c r="AI5" s="27" t="s">
        <v>63</v>
      </c>
      <c r="AJ5" s="1016" t="s">
        <v>285</v>
      </c>
      <c r="AK5" s="27" t="s">
        <v>279</v>
      </c>
      <c r="AL5" s="26" t="s">
        <v>277</v>
      </c>
      <c r="AM5" s="27" t="s">
        <v>63</v>
      </c>
      <c r="AN5" s="27" t="s">
        <v>63</v>
      </c>
      <c r="AO5" s="1016" t="s">
        <v>286</v>
      </c>
      <c r="AP5" s="27" t="s">
        <v>279</v>
      </c>
      <c r="AQ5" s="27" t="s">
        <v>63</v>
      </c>
      <c r="AR5" s="27" t="s">
        <v>63</v>
      </c>
      <c r="AS5" s="27" t="s">
        <v>63</v>
      </c>
      <c r="AT5" s="1016" t="s">
        <v>287</v>
      </c>
      <c r="AU5" s="27" t="s">
        <v>279</v>
      </c>
      <c r="AV5" s="26" t="s">
        <v>277</v>
      </c>
      <c r="AW5" s="27" t="s">
        <v>63</v>
      </c>
      <c r="AX5" s="27" t="s">
        <v>63</v>
      </c>
      <c r="AY5" s="1016" t="s">
        <v>288</v>
      </c>
      <c r="AZ5" s="27" t="s">
        <v>279</v>
      </c>
      <c r="BA5" s="26" t="s">
        <v>277</v>
      </c>
      <c r="BB5" s="27" t="s">
        <v>63</v>
      </c>
      <c r="BC5" s="27" t="s">
        <v>63</v>
      </c>
      <c r="BD5" s="1016" t="s">
        <v>289</v>
      </c>
      <c r="BE5" s="27" t="s">
        <v>279</v>
      </c>
      <c r="BF5" s="26" t="s">
        <v>277</v>
      </c>
      <c r="BG5" s="27" t="s">
        <v>63</v>
      </c>
      <c r="BH5" s="27" t="s">
        <v>63</v>
      </c>
      <c r="BI5" s="1016" t="s">
        <v>290</v>
      </c>
      <c r="BJ5" s="27" t="s">
        <v>279</v>
      </c>
      <c r="BK5" s="1025" t="s">
        <v>291</v>
      </c>
      <c r="BL5" s="1020" t="s">
        <v>292</v>
      </c>
      <c r="BM5" s="1020" t="s">
        <v>293</v>
      </c>
      <c r="BN5" s="1015" t="s">
        <v>294</v>
      </c>
      <c r="BO5" s="1015" t="s">
        <v>295</v>
      </c>
      <c r="BP5" s="1015" t="s">
        <v>296</v>
      </c>
      <c r="BQ5" s="751"/>
      <c r="BR5" s="1017" t="s">
        <v>297</v>
      </c>
      <c r="BS5" s="1017" t="s">
        <v>298</v>
      </c>
    </row>
    <row r="6" spans="1:71" s="25" customFormat="1" ht="15" customHeight="1">
      <c r="B6" s="1023"/>
      <c r="C6" s="26">
        <v>2020</v>
      </c>
      <c r="D6" s="27">
        <v>2021</v>
      </c>
      <c r="E6" s="27" t="s">
        <v>299</v>
      </c>
      <c r="F6" s="1016"/>
      <c r="G6" s="206" t="s">
        <v>299</v>
      </c>
      <c r="H6" s="27">
        <v>2020</v>
      </c>
      <c r="I6" s="27">
        <v>2021</v>
      </c>
      <c r="J6" s="27" t="s">
        <v>299</v>
      </c>
      <c r="K6" s="1016"/>
      <c r="L6" s="27" t="s">
        <v>299</v>
      </c>
      <c r="M6" s="27">
        <v>2020</v>
      </c>
      <c r="N6" s="27">
        <v>2021</v>
      </c>
      <c r="O6" s="27" t="s">
        <v>299</v>
      </c>
      <c r="P6" s="1016"/>
      <c r="Q6" s="27" t="s">
        <v>299</v>
      </c>
      <c r="R6" s="27">
        <v>2020</v>
      </c>
      <c r="S6" s="27">
        <v>2021</v>
      </c>
      <c r="T6" s="27" t="s">
        <v>299</v>
      </c>
      <c r="U6" s="1016"/>
      <c r="V6" s="27" t="s">
        <v>299</v>
      </c>
      <c r="W6" s="27">
        <v>2020</v>
      </c>
      <c r="X6" s="27">
        <v>2021</v>
      </c>
      <c r="Y6" s="27" t="s">
        <v>299</v>
      </c>
      <c r="Z6" s="1016"/>
      <c r="AA6" s="27" t="s">
        <v>299</v>
      </c>
      <c r="AB6" s="27">
        <v>2020</v>
      </c>
      <c r="AC6" s="27">
        <v>2021</v>
      </c>
      <c r="AD6" s="27" t="s">
        <v>299</v>
      </c>
      <c r="AE6" s="1016"/>
      <c r="AF6" s="27" t="s">
        <v>299</v>
      </c>
      <c r="AG6" s="27">
        <v>2020</v>
      </c>
      <c r="AH6" s="27">
        <v>2021</v>
      </c>
      <c r="AI6" s="27" t="s">
        <v>299</v>
      </c>
      <c r="AJ6" s="1016"/>
      <c r="AK6" s="27" t="s">
        <v>299</v>
      </c>
      <c r="AL6" s="27">
        <v>2020</v>
      </c>
      <c r="AM6" s="27">
        <v>2021</v>
      </c>
      <c r="AN6" s="27" t="s">
        <v>299</v>
      </c>
      <c r="AO6" s="1016"/>
      <c r="AP6" s="27" t="s">
        <v>299</v>
      </c>
      <c r="AQ6" s="27">
        <v>2020</v>
      </c>
      <c r="AR6" s="27">
        <v>2021</v>
      </c>
      <c r="AS6" s="27" t="s">
        <v>299</v>
      </c>
      <c r="AT6" s="1016"/>
      <c r="AU6" s="27" t="s">
        <v>299</v>
      </c>
      <c r="AV6" s="27">
        <v>2020</v>
      </c>
      <c r="AW6" s="27">
        <v>2021</v>
      </c>
      <c r="AX6" s="27" t="s">
        <v>299</v>
      </c>
      <c r="AY6" s="1016"/>
      <c r="AZ6" s="27" t="s">
        <v>299</v>
      </c>
      <c r="BA6" s="27">
        <v>2020</v>
      </c>
      <c r="BB6" s="27">
        <v>2021</v>
      </c>
      <c r="BC6" s="27" t="s">
        <v>299</v>
      </c>
      <c r="BD6" s="1016"/>
      <c r="BE6" s="27" t="s">
        <v>299</v>
      </c>
      <c r="BF6" s="27">
        <v>2020</v>
      </c>
      <c r="BG6" s="27">
        <v>2021</v>
      </c>
      <c r="BH6" s="27" t="s">
        <v>299</v>
      </c>
      <c r="BI6" s="1016"/>
      <c r="BJ6" s="27" t="s">
        <v>299</v>
      </c>
      <c r="BK6" s="1026"/>
      <c r="BL6" s="1021"/>
      <c r="BM6" s="1021"/>
      <c r="BN6" s="1016"/>
      <c r="BO6" s="1016"/>
      <c r="BP6" s="1016"/>
      <c r="BQ6" s="752" t="s">
        <v>300</v>
      </c>
      <c r="BR6" s="1018"/>
      <c r="BS6" s="1018"/>
    </row>
    <row r="7" spans="1:71" ht="15" customHeight="1">
      <c r="B7" s="1023"/>
      <c r="C7" s="19">
        <v>43835</v>
      </c>
      <c r="D7" s="4">
        <v>44199</v>
      </c>
      <c r="E7" s="4" t="s">
        <v>5</v>
      </c>
      <c r="F7" s="1016"/>
      <c r="G7" s="207" t="s">
        <v>5</v>
      </c>
      <c r="H7" s="4">
        <v>43863</v>
      </c>
      <c r="I7" s="4">
        <v>44227</v>
      </c>
      <c r="J7" s="4" t="s">
        <v>5</v>
      </c>
      <c r="K7" s="1016"/>
      <c r="L7" s="4" t="s">
        <v>5</v>
      </c>
      <c r="M7" s="5">
        <v>43891</v>
      </c>
      <c r="N7" s="5">
        <v>44255</v>
      </c>
      <c r="O7" s="4" t="s">
        <v>5</v>
      </c>
      <c r="P7" s="1016"/>
      <c r="Q7" s="4" t="s">
        <v>5</v>
      </c>
      <c r="R7" s="5">
        <v>43562</v>
      </c>
      <c r="S7" s="5">
        <v>44290</v>
      </c>
      <c r="T7" s="4" t="s">
        <v>5</v>
      </c>
      <c r="U7" s="1016"/>
      <c r="V7" s="4" t="s">
        <v>5</v>
      </c>
      <c r="W7" s="5">
        <v>43893</v>
      </c>
      <c r="X7" s="5">
        <v>44318</v>
      </c>
      <c r="Y7" s="4" t="s">
        <v>5</v>
      </c>
      <c r="Z7" s="1016"/>
      <c r="AA7" s="4" t="s">
        <v>5</v>
      </c>
      <c r="AB7" s="5">
        <v>43982</v>
      </c>
      <c r="AC7" s="5">
        <v>44346</v>
      </c>
      <c r="AD7" s="4" t="s">
        <v>5</v>
      </c>
      <c r="AE7" s="1016"/>
      <c r="AF7" s="4" t="s">
        <v>5</v>
      </c>
      <c r="AG7" s="5">
        <v>44017</v>
      </c>
      <c r="AH7" s="5">
        <v>44381</v>
      </c>
      <c r="AI7" s="4" t="s">
        <v>5</v>
      </c>
      <c r="AJ7" s="1016"/>
      <c r="AK7" s="4" t="s">
        <v>5</v>
      </c>
      <c r="AL7" s="5">
        <v>44045</v>
      </c>
      <c r="AM7" s="5">
        <v>44409</v>
      </c>
      <c r="AN7" s="4" t="s">
        <v>5</v>
      </c>
      <c r="AO7" s="1016"/>
      <c r="AP7" s="4" t="s">
        <v>5</v>
      </c>
      <c r="AQ7" s="5">
        <v>44073</v>
      </c>
      <c r="AR7" s="5">
        <v>44437</v>
      </c>
      <c r="AS7" s="4" t="s">
        <v>5</v>
      </c>
      <c r="AT7" s="1016"/>
      <c r="AU7" s="4" t="s">
        <v>5</v>
      </c>
      <c r="AV7" s="5">
        <v>44108</v>
      </c>
      <c r="AW7" s="5">
        <v>44472</v>
      </c>
      <c r="AX7" s="4" t="s">
        <v>5</v>
      </c>
      <c r="AY7" s="1016"/>
      <c r="AZ7" s="4" t="s">
        <v>5</v>
      </c>
      <c r="BA7" s="5">
        <v>44136</v>
      </c>
      <c r="BB7" s="5">
        <v>44500</v>
      </c>
      <c r="BC7" s="4" t="s">
        <v>5</v>
      </c>
      <c r="BD7" s="1016"/>
      <c r="BE7" s="4" t="s">
        <v>5</v>
      </c>
      <c r="BF7" s="5">
        <v>44164</v>
      </c>
      <c r="BG7" s="5">
        <v>44528</v>
      </c>
      <c r="BH7" s="4" t="s">
        <v>5</v>
      </c>
      <c r="BI7" s="1016"/>
      <c r="BJ7" s="4" t="s">
        <v>5</v>
      </c>
      <c r="BK7" s="1026"/>
      <c r="BL7" s="1021"/>
      <c r="BM7" s="1021"/>
      <c r="BN7" s="1016"/>
      <c r="BO7" s="1016"/>
      <c r="BP7" s="1016"/>
      <c r="BQ7" s="752"/>
      <c r="BR7" s="1018"/>
      <c r="BS7" s="1018"/>
    </row>
    <row r="8" spans="1:71" ht="15" customHeight="1">
      <c r="B8" s="1023"/>
      <c r="C8" s="208">
        <v>43862</v>
      </c>
      <c r="D8" s="209">
        <v>44226</v>
      </c>
      <c r="E8" s="209"/>
      <c r="F8" s="1024"/>
      <c r="G8" s="210"/>
      <c r="H8" s="4">
        <v>43890</v>
      </c>
      <c r="I8" s="4">
        <v>44223</v>
      </c>
      <c r="J8" s="4"/>
      <c r="K8" s="1024"/>
      <c r="L8" s="752"/>
      <c r="M8" s="4">
        <v>43925</v>
      </c>
      <c r="N8" s="4">
        <v>44289</v>
      </c>
      <c r="O8" s="4"/>
      <c r="P8" s="1016"/>
      <c r="Q8" s="752"/>
      <c r="R8" s="4">
        <v>43589</v>
      </c>
      <c r="S8" s="4">
        <v>44317</v>
      </c>
      <c r="T8" s="4"/>
      <c r="U8" s="1016"/>
      <c r="V8" s="752"/>
      <c r="W8" s="4">
        <v>43920</v>
      </c>
      <c r="X8" s="4">
        <v>44345</v>
      </c>
      <c r="Y8" s="4"/>
      <c r="Z8" s="1016"/>
      <c r="AA8" s="752"/>
      <c r="AB8" s="4">
        <v>44016</v>
      </c>
      <c r="AC8" s="4">
        <v>44380</v>
      </c>
      <c r="AD8" s="4"/>
      <c r="AE8" s="1016"/>
      <c r="AF8" s="752"/>
      <c r="AG8" s="4">
        <v>44044</v>
      </c>
      <c r="AH8" s="4">
        <v>44408</v>
      </c>
      <c r="AI8" s="4"/>
      <c r="AJ8" s="1016"/>
      <c r="AK8" s="752"/>
      <c r="AL8" s="4">
        <v>44072</v>
      </c>
      <c r="AM8" s="4">
        <v>44436</v>
      </c>
      <c r="AN8" s="4"/>
      <c r="AO8" s="1016"/>
      <c r="AP8" s="752"/>
      <c r="AQ8" s="4">
        <v>44107</v>
      </c>
      <c r="AR8" s="4">
        <v>44471</v>
      </c>
      <c r="AS8" s="4"/>
      <c r="AT8" s="1016"/>
      <c r="AU8" s="752"/>
      <c r="AV8" s="4">
        <v>44135</v>
      </c>
      <c r="AW8" s="4">
        <v>44499</v>
      </c>
      <c r="AX8" s="4"/>
      <c r="AY8" s="1016"/>
      <c r="AZ8" s="752"/>
      <c r="BA8" s="4">
        <v>44163</v>
      </c>
      <c r="BB8" s="4">
        <v>44527</v>
      </c>
      <c r="BC8" s="4"/>
      <c r="BD8" s="1016"/>
      <c r="BE8" s="752"/>
      <c r="BF8" s="4">
        <v>44198</v>
      </c>
      <c r="BG8" s="4">
        <v>44562</v>
      </c>
      <c r="BH8" s="4"/>
      <c r="BI8" s="1016"/>
      <c r="BJ8" s="752"/>
      <c r="BK8" s="1026"/>
      <c r="BL8" s="1021"/>
      <c r="BM8" s="1021"/>
      <c r="BN8" s="1016"/>
      <c r="BO8" s="1016"/>
      <c r="BP8" s="1016"/>
      <c r="BQ8" s="752"/>
      <c r="BR8" s="1019"/>
      <c r="BS8" s="1019"/>
    </row>
    <row r="9" spans="1:71">
      <c r="B9" s="185" t="str">
        <f>"A1"</f>
        <v>A1</v>
      </c>
      <c r="C9" s="188">
        <f>'Ventas Semanales'!D8+'Ventas Semanales'!I8+'Ventas Semanales'!N8+'Ventas Semanales'!S8</f>
        <v>360742.5</v>
      </c>
      <c r="D9" s="34">
        <f>C9*E9</f>
        <v>245304.90000000002</v>
      </c>
      <c r="E9" s="39">
        <v>0.68</v>
      </c>
      <c r="F9" s="40">
        <f>'Ventas Semanales'!G8+'Ventas Semanales'!L8+'Ventas Semanales'!Q8+'Ventas Semanales'!V8</f>
        <v>214246.41</v>
      </c>
      <c r="G9" s="41">
        <f>F9/C9</f>
        <v>0.59390398968793534</v>
      </c>
      <c r="H9" s="10">
        <f>'Ventas Semanales'!X8+'Ventas Semanales'!AC8+'Ventas Semanales'!AH8+'Ventas Semanales'!AM8</f>
        <v>258608.42</v>
      </c>
      <c r="I9" s="34">
        <f>H9*J9</f>
        <v>181025.894</v>
      </c>
      <c r="J9" s="2">
        <v>0.7</v>
      </c>
      <c r="K9" s="3">
        <f>'Ventas Semanales'!AA8+'Ventas Semanales'!AF8+'Ventas Semanales'!AK8+'Ventas Semanales'!AP8</f>
        <v>235015.69999999998</v>
      </c>
      <c r="L9" s="41">
        <f>K9/H9</f>
        <v>0.90877048782866376</v>
      </c>
      <c r="M9" s="38">
        <f>'Ventas Semanales'!AR8+'Ventas Semanales'!AW8+'Ventas Semanales'!BB8+'Ventas Semanales'!BG8+'Ventas Semanales'!BL8</f>
        <v>201760.28</v>
      </c>
      <c r="N9" s="34">
        <f>M9*O9</f>
        <v>211848.29399999999</v>
      </c>
      <c r="O9" s="39">
        <v>1.05</v>
      </c>
      <c r="P9" s="35">
        <f>'Ventas Semanales'!AU8+'Ventas Semanales'!AZ8+'Ventas Semanales'!BE8+'Ventas Semanales'!BJ8+'Ventas Semanales'!BO8</f>
        <v>154820.95000000001</v>
      </c>
      <c r="Q9" s="46">
        <f>P9/M9</f>
        <v>0.76735098702281745</v>
      </c>
      <c r="R9" s="38">
        <f>'Ventas Semanales'!BQ8+'Ventas Semanales'!BV8+'Ventas Semanales'!CA8+'Ventas Semanales'!CF8</f>
        <v>160090.09</v>
      </c>
      <c r="S9" s="34">
        <f>R9*T9</f>
        <v>472265.76550000004</v>
      </c>
      <c r="T9" s="39">
        <v>2.95</v>
      </c>
      <c r="U9" s="35"/>
      <c r="V9" s="46">
        <f>U9/R9</f>
        <v>0</v>
      </c>
      <c r="W9" s="38">
        <f>'Ventas Semanales'!CK8+'Ventas Semanales'!CP8+'Ventas Semanales'!CU8+'Ventas Semanales'!CZ8</f>
        <v>111042.37</v>
      </c>
      <c r="X9" s="34">
        <f>W9*Y9</f>
        <v>666254.22</v>
      </c>
      <c r="Y9" s="39">
        <v>6</v>
      </c>
      <c r="Z9" s="35"/>
      <c r="AA9" s="36">
        <f>Z9/W9</f>
        <v>0</v>
      </c>
      <c r="AB9" s="38">
        <f>'Ventas Semanales'!DE8+'Ventas Semanales'!DJ8+'Ventas Semanales'!DO8+'Ventas Semanales'!DT8+'Ventas Semanales'!DY8</f>
        <v>196832.53999999998</v>
      </c>
      <c r="AC9" s="34">
        <f>AB9*AD9</f>
        <v>472398.0959999999</v>
      </c>
      <c r="AD9" s="39">
        <v>2.4</v>
      </c>
      <c r="AE9" s="35"/>
      <c r="AF9" s="36">
        <f>AE9/AB9</f>
        <v>0</v>
      </c>
      <c r="AG9" s="38">
        <f>'Ventas Semanales'!ED8+'Ventas Semanales'!EI8+'Ventas Semanales'!EN8+'Ventas Semanales'!ES8</f>
        <v>222574.06999999998</v>
      </c>
      <c r="AH9" s="34">
        <f>AG9*AI9</f>
        <v>378375.91899999994</v>
      </c>
      <c r="AI9" s="39">
        <v>1.7</v>
      </c>
      <c r="AJ9" s="35"/>
      <c r="AK9" s="36">
        <f>AJ9/AG9</f>
        <v>0</v>
      </c>
      <c r="AL9" s="38">
        <f>'Ventas Semanales'!EX8+'Ventas Semanales'!FC8+'Ventas Semanales'!FH8+'Ventas Semanales'!FM8</f>
        <v>224787.27</v>
      </c>
      <c r="AM9" s="34">
        <f>AL9*AN9</f>
        <v>382138.359</v>
      </c>
      <c r="AN9" s="39">
        <v>1.7</v>
      </c>
      <c r="AO9" s="35"/>
      <c r="AP9" s="46">
        <f>AO9/AL9</f>
        <v>0</v>
      </c>
      <c r="AQ9" s="38">
        <f>'Ventas Semanales'!FR8+'Ventas Semanales'!FW8+'Ventas Semanales'!GB8+'Ventas Semanales'!GG8+'Ventas Semanales'!GL8</f>
        <v>266702.93</v>
      </c>
      <c r="AR9" s="34">
        <f>AQ9*AS9</f>
        <v>448060.92239999998</v>
      </c>
      <c r="AS9" s="39">
        <v>1.68</v>
      </c>
      <c r="AT9" s="35"/>
      <c r="AU9" s="46">
        <f>AT9/AQ9</f>
        <v>0</v>
      </c>
      <c r="AV9" s="10">
        <f>'Ventas Semanales'!GQ8+'Ventas Semanales'!GV8+'Ventas Semanales'!HA8+'Ventas Semanales'!HF8</f>
        <v>205646.37</v>
      </c>
      <c r="AW9" s="34">
        <f>AV9*AX9</f>
        <v>472986.65099999995</v>
      </c>
      <c r="AX9" s="39">
        <v>2.2999999999999998</v>
      </c>
      <c r="AY9" s="3"/>
      <c r="AZ9" s="46">
        <f>AY9/AV9</f>
        <v>0</v>
      </c>
      <c r="BA9" s="6">
        <f>'Ventas Semanales'!HK8+'Ventas Semanales'!HP8+'Ventas Semanales'!HU8+'Ventas Semanales'!HZ8</f>
        <v>242791.06</v>
      </c>
      <c r="BB9" s="34">
        <f>BA9*BC9</f>
        <v>752652.28599999996</v>
      </c>
      <c r="BC9" s="39">
        <v>3.1</v>
      </c>
      <c r="BD9" s="3">
        <f>'Ventas Semanales'!HN8+'Ventas Semanales'!HS8+'Ventas Semanales'!HX8+'Ventas Semanales'!IC8</f>
        <v>0</v>
      </c>
      <c r="BE9" s="46">
        <f>BD9/BA9</f>
        <v>0</v>
      </c>
      <c r="BF9" s="10">
        <f>'Ventas Semanales'!IE8+'Ventas Semanales'!IJ8+'Ventas Semanales'!IO8+'Ventas Semanales'!IT8+'Ventas Semanales'!IY8</f>
        <v>823598.16</v>
      </c>
      <c r="BG9" s="34">
        <f>BF9*BH9</f>
        <v>1153037.4239999999</v>
      </c>
      <c r="BH9" s="39">
        <v>1.4</v>
      </c>
      <c r="BI9" s="3">
        <f>'Ventas Semanales'!IH8+'Ventas Semanales'!IM8+'Ventas Semanales'!IR8+'Ventas Semanales'!IW8+'Ventas Semanales'!JB8</f>
        <v>0</v>
      </c>
      <c r="BJ9" s="46">
        <f>BI9/BF9</f>
        <v>0</v>
      </c>
      <c r="BK9" s="51">
        <f>F9</f>
        <v>214246.41</v>
      </c>
      <c r="BL9" s="51">
        <f>D9</f>
        <v>245304.90000000002</v>
      </c>
      <c r="BM9" s="189">
        <f>BK9/BL9</f>
        <v>0.87338822012931649</v>
      </c>
      <c r="BN9" s="64">
        <f>'Ventas Semanales'!JD8</f>
        <v>750815.39</v>
      </c>
      <c r="BO9" s="69">
        <f>'Ventas Semanales'!JE8</f>
        <v>604083.05999999994</v>
      </c>
      <c r="BP9" s="67">
        <f>BO9-BN9</f>
        <v>-146732.33000000007</v>
      </c>
      <c r="BQ9" s="65">
        <f t="shared" ref="BQ9:BQ42" si="0">BO9/BN9</f>
        <v>0.80456936291622894</v>
      </c>
      <c r="BR9" s="54">
        <f t="shared" ref="BR9:BR37" si="1">D9+I9+N9+S9+X9+AC9+AH9+AM9+AR9+AW9+BB9+BG9</f>
        <v>5836348.7308999998</v>
      </c>
      <c r="BS9" s="54">
        <f>F9+K9+N9+S9+X9+AC9+AH9+AM9+AR9+AW9+BB9+BG9</f>
        <v>5859280.0468999995</v>
      </c>
    </row>
    <row r="10" spans="1:71">
      <c r="B10" s="185" t="str">
        <f>"A2"</f>
        <v>A2</v>
      </c>
      <c r="C10" s="106">
        <f>'Ventas Semanales'!D9+'Ventas Semanales'!I9+'Ventas Semanales'!N9+'Ventas Semanales'!S9</f>
        <v>272985.71999999997</v>
      </c>
      <c r="D10" s="1">
        <f t="shared" ref="D10:D37" si="2">C10*E10</f>
        <v>185630.28959999999</v>
      </c>
      <c r="E10" s="39">
        <v>0.68</v>
      </c>
      <c r="F10" s="107">
        <f>'Ventas Semanales'!G9+'Ventas Semanales'!L9+'Ventas Semanales'!Q9+'Ventas Semanales'!V9</f>
        <v>191664.74000000002</v>
      </c>
      <c r="G10" s="42">
        <f t="shared" ref="G10:G37" si="3">F10/C10</f>
        <v>0.70210537020031683</v>
      </c>
      <c r="H10" s="10">
        <f>'Ventas Semanales'!X9+'Ventas Semanales'!AC9+'Ventas Semanales'!AH9+'Ventas Semanales'!AM9</f>
        <v>318195.95</v>
      </c>
      <c r="I10" s="1">
        <f t="shared" ref="I10:I37" si="4">H10*J10</f>
        <v>222737.16500000001</v>
      </c>
      <c r="J10" s="2">
        <v>0.7</v>
      </c>
      <c r="K10" s="3">
        <f>'Ventas Semanales'!AA9+'Ventas Semanales'!AF9+'Ventas Semanales'!AK9+'Ventas Semanales'!AP9</f>
        <v>199083.92</v>
      </c>
      <c r="L10" s="42">
        <f t="shared" ref="L10:L37" si="5">K10/H10</f>
        <v>0.62566453155673418</v>
      </c>
      <c r="M10" s="38">
        <f>'Ventas Semanales'!AR9+'Ventas Semanales'!AW9+'Ventas Semanales'!BB9+'Ventas Semanales'!BG9+'Ventas Semanales'!BL9</f>
        <v>323657.94</v>
      </c>
      <c r="N10" s="34">
        <f t="shared" ref="N10:N35" si="6">M10*O10</f>
        <v>339840.837</v>
      </c>
      <c r="O10" s="39">
        <v>1.05</v>
      </c>
      <c r="P10" s="35">
        <f>'Ventas Semanales'!AU9+'Ventas Semanales'!AZ9+'Ventas Semanales'!BE9+'Ventas Semanales'!BJ9+'Ventas Semanales'!BO9</f>
        <v>157495.24</v>
      </c>
      <c r="Q10" s="45">
        <f t="shared" ref="Q10:Q37" si="7">P10/M10</f>
        <v>0.48661015391743517</v>
      </c>
      <c r="R10" s="38">
        <f>'Ventas Semanales'!BQ9+'Ventas Semanales'!BV9+'Ventas Semanales'!CA9+'Ventas Semanales'!CF9</f>
        <v>42772.68</v>
      </c>
      <c r="S10" s="34">
        <f t="shared" ref="S10:S18" si="8">R10*T10</f>
        <v>126179.406</v>
      </c>
      <c r="T10" s="39">
        <v>2.95</v>
      </c>
      <c r="U10" s="35"/>
      <c r="V10" s="46">
        <f t="shared" ref="V10:V36" si="9">U10/R10</f>
        <v>0</v>
      </c>
      <c r="W10" s="38">
        <f>'Ventas Semanales'!CK9+'Ventas Semanales'!CP9+'Ventas Semanales'!CU9+'Ventas Semanales'!CZ9</f>
        <v>46582.38</v>
      </c>
      <c r="X10" s="34">
        <f t="shared" ref="X10:X18" si="10">W10*Y10</f>
        <v>279494.27999999997</v>
      </c>
      <c r="Y10" s="39">
        <v>6</v>
      </c>
      <c r="Z10" s="35"/>
      <c r="AA10" s="33">
        <f t="shared" ref="AA10:AA33" si="11">Z10/W10</f>
        <v>0</v>
      </c>
      <c r="AB10" s="38">
        <f>'Ventas Semanales'!DE9+'Ventas Semanales'!DJ9+'Ventas Semanales'!DO9+'Ventas Semanales'!DT9+'Ventas Semanales'!DY9</f>
        <v>269212.79999999999</v>
      </c>
      <c r="AC10" s="34">
        <f t="shared" ref="AC10:AC18" si="12">AB10*AD10</f>
        <v>646110.71999999997</v>
      </c>
      <c r="AD10" s="39">
        <v>2.4</v>
      </c>
      <c r="AE10" s="35"/>
      <c r="AF10" s="33">
        <f t="shared" ref="AF10:AF33" si="13">AE10/AB10</f>
        <v>0</v>
      </c>
      <c r="AG10" s="38">
        <f>'Ventas Semanales'!ED9+'Ventas Semanales'!EI9+'Ventas Semanales'!EN9+'Ventas Semanales'!ES9</f>
        <v>283233.27999999997</v>
      </c>
      <c r="AH10" s="34">
        <f t="shared" ref="AH10:AH18" si="14">AG10*AI10</f>
        <v>481496.57599999994</v>
      </c>
      <c r="AI10" s="39">
        <v>1.7</v>
      </c>
      <c r="AJ10" s="35"/>
      <c r="AK10" s="33">
        <f t="shared" ref="AK10:AK33" si="15">AJ10/AG10</f>
        <v>0</v>
      </c>
      <c r="AL10" s="38">
        <f>'Ventas Semanales'!EX9+'Ventas Semanales'!FC9+'Ventas Semanales'!FH9+'Ventas Semanales'!FM9</f>
        <v>250971.95</v>
      </c>
      <c r="AM10" s="34">
        <f t="shared" ref="AM10:AM18" si="16">AL10*AN10</f>
        <v>426652.315</v>
      </c>
      <c r="AN10" s="39">
        <v>1.7</v>
      </c>
      <c r="AO10" s="35"/>
      <c r="AP10" s="7">
        <f t="shared" ref="AP10:AP33" si="17">AO10/AL10</f>
        <v>0</v>
      </c>
      <c r="AQ10" s="38">
        <f>'Ventas Semanales'!FR9+'Ventas Semanales'!FW9+'Ventas Semanales'!GB9+'Ventas Semanales'!GG9+'Ventas Semanales'!GL9</f>
        <v>296422.12</v>
      </c>
      <c r="AR10" s="34">
        <f t="shared" ref="AR10:AR18" si="18">AQ10*AS10</f>
        <v>497989.16159999999</v>
      </c>
      <c r="AS10" s="39">
        <v>1.68</v>
      </c>
      <c r="AT10" s="35"/>
      <c r="AU10" s="46">
        <f t="shared" ref="AU10:AU37" si="19">AT10/AQ10</f>
        <v>0</v>
      </c>
      <c r="AV10" s="10">
        <f>'Ventas Semanales'!GQ9+'Ventas Semanales'!GV9+'Ventas Semanales'!HA9+'Ventas Semanales'!HF9</f>
        <v>222123.44</v>
      </c>
      <c r="AW10" s="34">
        <f t="shared" ref="AW10:AW18" si="20">AV10*AX10</f>
        <v>510883.91199999995</v>
      </c>
      <c r="AX10" s="39">
        <v>2.2999999999999998</v>
      </c>
      <c r="AY10" s="3"/>
      <c r="AZ10" s="7">
        <f t="shared" ref="AZ10:AZ33" si="21">AY10/AV10</f>
        <v>0</v>
      </c>
      <c r="BA10" s="6">
        <f>'Ventas Semanales'!HK9+'Ventas Semanales'!HP9+'Ventas Semanales'!HU9+'Ventas Semanales'!HZ9</f>
        <v>223241.39</v>
      </c>
      <c r="BB10" s="34">
        <f t="shared" ref="BB10:BB18" si="22">BA10*BC10</f>
        <v>692048.30900000001</v>
      </c>
      <c r="BC10" s="39">
        <v>3.1</v>
      </c>
      <c r="BD10" s="3">
        <f>'Ventas Semanales'!HN9+'Ventas Semanales'!HS9+'Ventas Semanales'!HX9+'Ventas Semanales'!IC9</f>
        <v>0</v>
      </c>
      <c r="BE10" s="7">
        <f t="shared" ref="BE10:BE33" si="23">BD10/BA10</f>
        <v>0</v>
      </c>
      <c r="BF10" s="10">
        <f>'Ventas Semanales'!IE9+'Ventas Semanales'!IJ9+'Ventas Semanales'!IO9+'Ventas Semanales'!IT9+'Ventas Semanales'!IY9</f>
        <v>655579.87000000011</v>
      </c>
      <c r="BG10" s="34">
        <f t="shared" ref="BG10:BG18" si="24">BF10*BH10</f>
        <v>917811.81800000009</v>
      </c>
      <c r="BH10" s="39">
        <v>1.4</v>
      </c>
      <c r="BI10" s="3">
        <f>'Ventas Semanales'!IH9+'Ventas Semanales'!IM9+'Ventas Semanales'!IR9+'Ventas Semanales'!IW9+'Ventas Semanales'!JB9</f>
        <v>0</v>
      </c>
      <c r="BJ10" s="7">
        <f t="shared" ref="BJ10:BJ38" si="25">BI10/BF10</f>
        <v>0</v>
      </c>
      <c r="BK10" s="51">
        <f t="shared" ref="BK10:BK37" si="26">F10</f>
        <v>191664.74000000002</v>
      </c>
      <c r="BL10" s="51">
        <f t="shared" ref="BL10:BL37" si="27">D10</f>
        <v>185630.28959999999</v>
      </c>
      <c r="BM10" s="189">
        <f t="shared" ref="BM10:BM37" si="28">BK10/BL10</f>
        <v>1.032507897353407</v>
      </c>
      <c r="BN10" s="64">
        <f>'Ventas Semanales'!JD9</f>
        <v>808856.67</v>
      </c>
      <c r="BO10" s="69">
        <f>'Ventas Semanales'!JE9</f>
        <v>548243.9</v>
      </c>
      <c r="BP10" s="68">
        <f t="shared" ref="BP10:BP39" si="29">BO10-BN10</f>
        <v>-260612.77000000002</v>
      </c>
      <c r="BQ10" s="66">
        <f t="shared" si="0"/>
        <v>0.67780104972120714</v>
      </c>
      <c r="BR10" s="54">
        <f t="shared" si="1"/>
        <v>5326874.7891999995</v>
      </c>
      <c r="BS10" s="54">
        <f t="shared" ref="BS10:BS37" si="30">F10+K10+N10+S10+X10+AC10+AH10+AM10+AR10+AW10+BB10+BG10</f>
        <v>5309255.9945999999</v>
      </c>
    </row>
    <row r="11" spans="1:71">
      <c r="B11" s="185" t="str">
        <f>"A3"</f>
        <v>A3</v>
      </c>
      <c r="C11" s="106">
        <f>'Ventas Semanales'!D10+'Ventas Semanales'!I10+'Ventas Semanales'!N10+'Ventas Semanales'!S10</f>
        <v>214790.91</v>
      </c>
      <c r="D11" s="1">
        <f t="shared" si="2"/>
        <v>146057.81880000001</v>
      </c>
      <c r="E11" s="39">
        <v>0.68</v>
      </c>
      <c r="F11" s="107">
        <f>'Ventas Semanales'!G10+'Ventas Semanales'!L10+'Ventas Semanales'!Q10+'Ventas Semanales'!V10</f>
        <v>148088.06</v>
      </c>
      <c r="G11" s="42">
        <f t="shared" si="3"/>
        <v>0.68945217467536213</v>
      </c>
      <c r="H11" s="10">
        <f>'Ventas Semanales'!X10+'Ventas Semanales'!AC10+'Ventas Semanales'!AH10+'Ventas Semanales'!AM10</f>
        <v>249682.33</v>
      </c>
      <c r="I11" s="1">
        <f t="shared" si="4"/>
        <v>174777.63099999999</v>
      </c>
      <c r="J11" s="2">
        <v>0.7</v>
      </c>
      <c r="K11" s="3">
        <f>'Ventas Semanales'!AA10+'Ventas Semanales'!AF10+'Ventas Semanales'!AK10+'Ventas Semanales'!AP10</f>
        <v>177763.47999999998</v>
      </c>
      <c r="L11" s="42">
        <f t="shared" si="5"/>
        <v>0.71195859154310193</v>
      </c>
      <c r="M11" s="38">
        <f>'Ventas Semanales'!AR10+'Ventas Semanales'!AW10+'Ventas Semanales'!BB10+'Ventas Semanales'!BG10+'Ventas Semanales'!BL10</f>
        <v>251497.38</v>
      </c>
      <c r="N11" s="34">
        <f t="shared" si="6"/>
        <v>264072.24900000001</v>
      </c>
      <c r="O11" s="39">
        <v>1.05</v>
      </c>
      <c r="P11" s="35">
        <f>'Ventas Semanales'!AU10+'Ventas Semanales'!AZ10+'Ventas Semanales'!BE10+'Ventas Semanales'!BJ10+'Ventas Semanales'!BO10</f>
        <v>132236.29</v>
      </c>
      <c r="Q11" s="45">
        <f t="shared" si="7"/>
        <v>0.52579589497115242</v>
      </c>
      <c r="R11" s="38">
        <f>'Ventas Semanales'!BQ10+'Ventas Semanales'!BV10+'Ventas Semanales'!CA10+'Ventas Semanales'!CF10</f>
        <v>211092.92</v>
      </c>
      <c r="S11" s="34">
        <f t="shared" si="8"/>
        <v>622724.11400000006</v>
      </c>
      <c r="T11" s="39">
        <v>2.95</v>
      </c>
      <c r="U11" s="35"/>
      <c r="V11" s="47">
        <f t="shared" si="9"/>
        <v>0</v>
      </c>
      <c r="W11" s="38">
        <f>'Ventas Semanales'!CK10+'Ventas Semanales'!CP10+'Ventas Semanales'!CU10+'Ventas Semanales'!CZ10</f>
        <v>78298.559999999998</v>
      </c>
      <c r="X11" s="34">
        <f t="shared" si="10"/>
        <v>469791.36</v>
      </c>
      <c r="Y11" s="39">
        <v>6</v>
      </c>
      <c r="Z11" s="35"/>
      <c r="AA11" s="33">
        <f t="shared" si="11"/>
        <v>0</v>
      </c>
      <c r="AB11" s="38">
        <f>'Ventas Semanales'!DE10+'Ventas Semanales'!DJ10+'Ventas Semanales'!DO10+'Ventas Semanales'!DT10+'Ventas Semanales'!DY10</f>
        <v>209237.82</v>
      </c>
      <c r="AC11" s="34">
        <f t="shared" si="12"/>
        <v>502170.76799999998</v>
      </c>
      <c r="AD11" s="39">
        <v>2.4</v>
      </c>
      <c r="AE11" s="35"/>
      <c r="AF11" s="33">
        <f t="shared" si="13"/>
        <v>0</v>
      </c>
      <c r="AG11" s="38">
        <f>'Ventas Semanales'!ED10+'Ventas Semanales'!EI10+'Ventas Semanales'!EN10+'Ventas Semanales'!ES10</f>
        <v>202624.32</v>
      </c>
      <c r="AH11" s="34">
        <f t="shared" si="14"/>
        <v>344461.34399999998</v>
      </c>
      <c r="AI11" s="39">
        <v>1.7</v>
      </c>
      <c r="AJ11" s="35"/>
      <c r="AK11" s="33">
        <f t="shared" si="15"/>
        <v>0</v>
      </c>
      <c r="AL11" s="38">
        <f>'Ventas Semanales'!EX10+'Ventas Semanales'!FC10+'Ventas Semanales'!FH10+'Ventas Semanales'!FM10</f>
        <v>169959.65</v>
      </c>
      <c r="AM11" s="34">
        <f t="shared" si="16"/>
        <v>288931.40499999997</v>
      </c>
      <c r="AN11" s="39">
        <v>1.7</v>
      </c>
      <c r="AO11" s="35"/>
      <c r="AP11" s="7">
        <f t="shared" si="17"/>
        <v>0</v>
      </c>
      <c r="AQ11" s="38">
        <f>'Ventas Semanales'!FR10+'Ventas Semanales'!FW10+'Ventas Semanales'!GB10+'Ventas Semanales'!GG10+'Ventas Semanales'!GL10</f>
        <v>198081.8</v>
      </c>
      <c r="AR11" s="34">
        <f t="shared" si="18"/>
        <v>332777.42399999994</v>
      </c>
      <c r="AS11" s="39">
        <v>1.68</v>
      </c>
      <c r="AT11" s="35"/>
      <c r="AU11" s="46">
        <f t="shared" si="19"/>
        <v>0</v>
      </c>
      <c r="AV11" s="10">
        <f>'Ventas Semanales'!GQ10+'Ventas Semanales'!GV10+'Ventas Semanales'!HA10+'Ventas Semanales'!HF10</f>
        <v>148169.54</v>
      </c>
      <c r="AW11" s="34">
        <f t="shared" si="20"/>
        <v>340789.94199999998</v>
      </c>
      <c r="AX11" s="39">
        <v>2.2999999999999998</v>
      </c>
      <c r="AY11" s="3"/>
      <c r="AZ11" s="7">
        <f t="shared" si="21"/>
        <v>0</v>
      </c>
      <c r="BA11" s="6">
        <f>'Ventas Semanales'!HK10+'Ventas Semanales'!HP10+'Ventas Semanales'!HU10+'Ventas Semanales'!HZ10</f>
        <v>232565.79</v>
      </c>
      <c r="BB11" s="34">
        <f t="shared" si="22"/>
        <v>720953.94900000002</v>
      </c>
      <c r="BC11" s="39">
        <v>3.1</v>
      </c>
      <c r="BD11" s="3">
        <f>'Ventas Semanales'!HN10+'Ventas Semanales'!HS10+'Ventas Semanales'!HX10+'Ventas Semanales'!IC10</f>
        <v>0</v>
      </c>
      <c r="BE11" s="7">
        <f t="shared" si="23"/>
        <v>0</v>
      </c>
      <c r="BF11" s="10">
        <f>'Ventas Semanales'!IE10+'Ventas Semanales'!IJ10+'Ventas Semanales'!IO10+'Ventas Semanales'!IT10+'Ventas Semanales'!IY10</f>
        <v>548054.35</v>
      </c>
      <c r="BG11" s="34">
        <f t="shared" si="24"/>
        <v>767276.09</v>
      </c>
      <c r="BH11" s="39">
        <v>1.4</v>
      </c>
      <c r="BI11" s="3">
        <f>'Ventas Semanales'!IH10+'Ventas Semanales'!IM10+'Ventas Semanales'!IR10+'Ventas Semanales'!IW10+'Ventas Semanales'!JB10</f>
        <v>0</v>
      </c>
      <c r="BJ11" s="7">
        <f t="shared" si="25"/>
        <v>0</v>
      </c>
      <c r="BK11" s="51">
        <f t="shared" si="26"/>
        <v>148088.06</v>
      </c>
      <c r="BL11" s="51">
        <f t="shared" si="27"/>
        <v>146057.81880000001</v>
      </c>
      <c r="BM11" s="189">
        <f t="shared" si="28"/>
        <v>1.0139002568755326</v>
      </c>
      <c r="BN11" s="64">
        <f>'Ventas Semanales'!JD10</f>
        <v>623233.64999999991</v>
      </c>
      <c r="BO11" s="69">
        <f>'Ventas Semanales'!JE10</f>
        <v>458087.82999999996</v>
      </c>
      <c r="BP11" s="68">
        <f t="shared" si="29"/>
        <v>-165145.81999999995</v>
      </c>
      <c r="BQ11" s="66">
        <f t="shared" si="0"/>
        <v>0.73501780592238564</v>
      </c>
      <c r="BR11" s="54">
        <f t="shared" si="1"/>
        <v>4974784.0947999991</v>
      </c>
      <c r="BS11" s="54">
        <f t="shared" si="30"/>
        <v>4979800.1849999996</v>
      </c>
    </row>
    <row r="12" spans="1:71">
      <c r="B12" s="185" t="str">
        <f>"A4"</f>
        <v>A4</v>
      </c>
      <c r="C12" s="106">
        <f>'Ventas Semanales'!D11+'Ventas Semanales'!I11+'Ventas Semanales'!N11+'Ventas Semanales'!S11</f>
        <v>232687.44</v>
      </c>
      <c r="D12" s="1">
        <f t="shared" si="2"/>
        <v>158227.45920000001</v>
      </c>
      <c r="E12" s="39">
        <v>0.68</v>
      </c>
      <c r="F12" s="107">
        <f>'Ventas Semanales'!G11+'Ventas Semanales'!L11+'Ventas Semanales'!Q11+'Ventas Semanales'!V11</f>
        <v>135347.06</v>
      </c>
      <c r="G12" s="42">
        <f t="shared" si="3"/>
        <v>0.5816689547145304</v>
      </c>
      <c r="H12" s="10">
        <f>'Ventas Semanales'!X11+'Ventas Semanales'!AC11+'Ventas Semanales'!AH11+'Ventas Semanales'!AM11</f>
        <v>220511.5</v>
      </c>
      <c r="I12" s="1">
        <f t="shared" si="4"/>
        <v>154358.04999999999</v>
      </c>
      <c r="J12" s="2">
        <v>0.7</v>
      </c>
      <c r="K12" s="3">
        <f>'Ventas Semanales'!AA11+'Ventas Semanales'!AF11+'Ventas Semanales'!AK11+'Ventas Semanales'!AP11</f>
        <v>128813.4</v>
      </c>
      <c r="L12" s="42">
        <f t="shared" si="5"/>
        <v>0.58415728884888085</v>
      </c>
      <c r="M12" s="38">
        <f>'Ventas Semanales'!AR11+'Ventas Semanales'!AW11+'Ventas Semanales'!BB11+'Ventas Semanales'!BG11+'Ventas Semanales'!BL11</f>
        <v>208118.27000000002</v>
      </c>
      <c r="N12" s="34">
        <f t="shared" si="6"/>
        <v>218524.18350000004</v>
      </c>
      <c r="O12" s="39">
        <v>1.05</v>
      </c>
      <c r="P12" s="35">
        <f>'Ventas Semanales'!AU11+'Ventas Semanales'!AZ11+'Ventas Semanales'!BE11+'Ventas Semanales'!BJ11+'Ventas Semanales'!BO11</f>
        <v>90557.19</v>
      </c>
      <c r="Q12" s="45">
        <f t="shared" si="7"/>
        <v>0.4351236919276717</v>
      </c>
      <c r="R12" s="38">
        <f>'Ventas Semanales'!BQ11+'Ventas Semanales'!BV11+'Ventas Semanales'!CA11+'Ventas Semanales'!CF11</f>
        <v>81143.100000000006</v>
      </c>
      <c r="S12" s="34">
        <f t="shared" si="8"/>
        <v>239372.14500000002</v>
      </c>
      <c r="T12" s="39">
        <v>2.95</v>
      </c>
      <c r="U12" s="35"/>
      <c r="V12" s="36">
        <f t="shared" si="9"/>
        <v>0</v>
      </c>
      <c r="W12" s="38">
        <f>'Ventas Semanales'!CK11+'Ventas Semanales'!CP11+'Ventas Semanales'!CU11+'Ventas Semanales'!CZ11</f>
        <v>0</v>
      </c>
      <c r="X12" s="34">
        <f t="shared" si="10"/>
        <v>0</v>
      </c>
      <c r="Y12" s="39">
        <v>6</v>
      </c>
      <c r="Z12" s="35"/>
      <c r="AA12" s="33" t="e">
        <f t="shared" si="11"/>
        <v>#DIV/0!</v>
      </c>
      <c r="AB12" s="38">
        <f>'Ventas Semanales'!DE11+'Ventas Semanales'!DJ11+'Ventas Semanales'!DO11+'Ventas Semanales'!DT11+'Ventas Semanales'!DY11</f>
        <v>145992.76999999999</v>
      </c>
      <c r="AC12" s="34">
        <f t="shared" si="12"/>
        <v>350382.64799999999</v>
      </c>
      <c r="AD12" s="39">
        <v>2.4</v>
      </c>
      <c r="AE12" s="35"/>
      <c r="AF12" s="33">
        <f t="shared" si="13"/>
        <v>0</v>
      </c>
      <c r="AG12" s="38">
        <f>'Ventas Semanales'!ED11+'Ventas Semanales'!EI11+'Ventas Semanales'!EN11+'Ventas Semanales'!ES11</f>
        <v>147621.4</v>
      </c>
      <c r="AH12" s="34">
        <f t="shared" si="14"/>
        <v>250956.37999999998</v>
      </c>
      <c r="AI12" s="39">
        <v>1.7</v>
      </c>
      <c r="AJ12" s="35"/>
      <c r="AK12" s="33">
        <f t="shared" si="15"/>
        <v>0</v>
      </c>
      <c r="AL12" s="38">
        <f>'Ventas Semanales'!EX11+'Ventas Semanales'!FC11+'Ventas Semanales'!FH11+'Ventas Semanales'!FM11</f>
        <v>152953.84</v>
      </c>
      <c r="AM12" s="34">
        <f t="shared" si="16"/>
        <v>260021.52799999999</v>
      </c>
      <c r="AN12" s="39">
        <v>1.7</v>
      </c>
      <c r="AO12" s="35"/>
      <c r="AP12" s="7">
        <f t="shared" si="17"/>
        <v>0</v>
      </c>
      <c r="AQ12" s="38">
        <f>'Ventas Semanales'!FR11+'Ventas Semanales'!FW11+'Ventas Semanales'!GB11+'Ventas Semanales'!GG11+'Ventas Semanales'!GL11</f>
        <v>178243.66</v>
      </c>
      <c r="AR12" s="34">
        <f t="shared" si="18"/>
        <v>299449.34879999998</v>
      </c>
      <c r="AS12" s="39">
        <v>1.68</v>
      </c>
      <c r="AT12" s="35"/>
      <c r="AU12" s="46">
        <f t="shared" si="19"/>
        <v>0</v>
      </c>
      <c r="AV12" s="10">
        <f>'Ventas Semanales'!GQ11+'Ventas Semanales'!GV11+'Ventas Semanales'!HA11+'Ventas Semanales'!HF11</f>
        <v>97225.81</v>
      </c>
      <c r="AW12" s="34">
        <f t="shared" si="20"/>
        <v>223619.36299999998</v>
      </c>
      <c r="AX12" s="39">
        <v>2.2999999999999998</v>
      </c>
      <c r="AY12" s="3"/>
      <c r="AZ12" s="7">
        <f t="shared" si="21"/>
        <v>0</v>
      </c>
      <c r="BA12" s="6">
        <f>'Ventas Semanales'!HK11+'Ventas Semanales'!HP11+'Ventas Semanales'!HU11+'Ventas Semanales'!HZ11</f>
        <v>68179.240000000005</v>
      </c>
      <c r="BB12" s="34">
        <f t="shared" si="22"/>
        <v>211355.64400000003</v>
      </c>
      <c r="BC12" s="39">
        <v>3.1</v>
      </c>
      <c r="BD12" s="3">
        <f>'Ventas Semanales'!HN11+'Ventas Semanales'!HS11+'Ventas Semanales'!HX11+'Ventas Semanales'!IC11</f>
        <v>0</v>
      </c>
      <c r="BE12" s="7">
        <f t="shared" si="23"/>
        <v>0</v>
      </c>
      <c r="BF12" s="10">
        <f>'Ventas Semanales'!IE11+'Ventas Semanales'!IJ11+'Ventas Semanales'!IO11+'Ventas Semanales'!IT11+'Ventas Semanales'!IY11</f>
        <v>445681.83999999997</v>
      </c>
      <c r="BG12" s="34">
        <f t="shared" si="24"/>
        <v>623954.57599999988</v>
      </c>
      <c r="BH12" s="39">
        <v>1.4</v>
      </c>
      <c r="BI12" s="3">
        <f>'Ventas Semanales'!IH11+'Ventas Semanales'!IM11+'Ventas Semanales'!IR11+'Ventas Semanales'!IW11+'Ventas Semanales'!JB11</f>
        <v>0</v>
      </c>
      <c r="BJ12" s="7">
        <f t="shared" si="25"/>
        <v>0</v>
      </c>
      <c r="BK12" s="51">
        <f t="shared" si="26"/>
        <v>135347.06</v>
      </c>
      <c r="BL12" s="51">
        <f t="shared" si="27"/>
        <v>158227.45920000001</v>
      </c>
      <c r="BM12" s="189">
        <f t="shared" si="28"/>
        <v>0.85539552163901511</v>
      </c>
      <c r="BN12" s="64">
        <f>'Ventas Semanales'!JD11</f>
        <v>589375.11</v>
      </c>
      <c r="BO12" s="69">
        <f>'Ventas Semanales'!JE11</f>
        <v>354717.65</v>
      </c>
      <c r="BP12" s="68">
        <f t="shared" si="29"/>
        <v>-234657.45999999996</v>
      </c>
      <c r="BQ12" s="66">
        <f t="shared" si="0"/>
        <v>0.60185380071445505</v>
      </c>
      <c r="BR12" s="54">
        <f t="shared" si="1"/>
        <v>2990221.3254999998</v>
      </c>
      <c r="BS12" s="54">
        <f t="shared" si="30"/>
        <v>2941796.2762999996</v>
      </c>
    </row>
    <row r="13" spans="1:71" ht="16.5" customHeight="1">
      <c r="B13" s="185" t="str">
        <f>"A5"</f>
        <v>A5</v>
      </c>
      <c r="C13" s="106">
        <f>'Ventas Semanales'!D12+'Ventas Semanales'!I12+'Ventas Semanales'!N12+'Ventas Semanales'!S12</f>
        <v>239309.32000000004</v>
      </c>
      <c r="D13" s="1">
        <f t="shared" si="2"/>
        <v>162730.33760000003</v>
      </c>
      <c r="E13" s="39">
        <v>0.68</v>
      </c>
      <c r="F13" s="107">
        <f>'Ventas Semanales'!G12+'Ventas Semanales'!L12+'Ventas Semanales'!Q12+'Ventas Semanales'!V12</f>
        <v>167237.32999999999</v>
      </c>
      <c r="G13" s="42">
        <f t="shared" si="3"/>
        <v>0.69883333419692961</v>
      </c>
      <c r="H13" s="10">
        <f>'Ventas Semanales'!X12+'Ventas Semanales'!AC12+'Ventas Semanales'!AH12+'Ventas Semanales'!AM12</f>
        <v>253857.63</v>
      </c>
      <c r="I13" s="1">
        <f t="shared" si="4"/>
        <v>177700.34099999999</v>
      </c>
      <c r="J13" s="2">
        <v>0.7</v>
      </c>
      <c r="K13" s="3">
        <f>'Ventas Semanales'!AA12+'Ventas Semanales'!AF12+'Ventas Semanales'!AK12+'Ventas Semanales'!AP12</f>
        <v>172981.18</v>
      </c>
      <c r="L13" s="42">
        <f t="shared" si="5"/>
        <v>0.68141020618525427</v>
      </c>
      <c r="M13" s="38">
        <f>'Ventas Semanales'!AR12+'Ventas Semanales'!AW12+'Ventas Semanales'!BB12+'Ventas Semanales'!BG12+'Ventas Semanales'!BL12</f>
        <v>218140.67</v>
      </c>
      <c r="N13" s="34">
        <f t="shared" si="6"/>
        <v>229047.70350000003</v>
      </c>
      <c r="O13" s="39">
        <v>1.05</v>
      </c>
      <c r="P13" s="35">
        <f>'Ventas Semanales'!AU12+'Ventas Semanales'!AZ12+'Ventas Semanales'!BE12+'Ventas Semanales'!BJ12+'Ventas Semanales'!BO12</f>
        <v>155984.26999999999</v>
      </c>
      <c r="Q13" s="45">
        <f t="shared" si="7"/>
        <v>0.7150627620241562</v>
      </c>
      <c r="R13" s="38">
        <f>'Ventas Semanales'!BQ12+'Ventas Semanales'!BV12+'Ventas Semanales'!CA12+'Ventas Semanales'!CF12</f>
        <v>181731.40999999997</v>
      </c>
      <c r="S13" s="34">
        <f t="shared" si="8"/>
        <v>536107.65949999995</v>
      </c>
      <c r="T13" s="39">
        <v>2.95</v>
      </c>
      <c r="U13" s="35"/>
      <c r="V13" s="33">
        <f t="shared" si="9"/>
        <v>0</v>
      </c>
      <c r="W13" s="38">
        <f>'Ventas Semanales'!CK12+'Ventas Semanales'!CP12+'Ventas Semanales'!CU12+'Ventas Semanales'!CZ12</f>
        <v>63859.880000000005</v>
      </c>
      <c r="X13" s="34">
        <f t="shared" si="10"/>
        <v>383159.28</v>
      </c>
      <c r="Y13" s="39">
        <v>6</v>
      </c>
      <c r="Z13" s="35"/>
      <c r="AA13" s="33">
        <f t="shared" si="11"/>
        <v>0</v>
      </c>
      <c r="AB13" s="38">
        <f>'Ventas Semanales'!DE12+'Ventas Semanales'!DJ12+'Ventas Semanales'!DO12+'Ventas Semanales'!DT12+'Ventas Semanales'!DY12</f>
        <v>179854.97</v>
      </c>
      <c r="AC13" s="34">
        <f t="shared" si="12"/>
        <v>431651.92800000001</v>
      </c>
      <c r="AD13" s="39">
        <v>2.4</v>
      </c>
      <c r="AE13" s="35"/>
      <c r="AF13" s="33">
        <f t="shared" si="13"/>
        <v>0</v>
      </c>
      <c r="AG13" s="38">
        <f>'Ventas Semanales'!ED12+'Ventas Semanales'!EI12+'Ventas Semanales'!EN12+'Ventas Semanales'!ES12</f>
        <v>187051.07</v>
      </c>
      <c r="AH13" s="34">
        <f t="shared" si="14"/>
        <v>317986.81900000002</v>
      </c>
      <c r="AI13" s="39">
        <v>1.7</v>
      </c>
      <c r="AJ13" s="35"/>
      <c r="AK13" s="33">
        <f t="shared" si="15"/>
        <v>0</v>
      </c>
      <c r="AL13" s="38">
        <f>'Ventas Semanales'!EX12+'Ventas Semanales'!FC12+'Ventas Semanales'!FH12+'Ventas Semanales'!FM12</f>
        <v>193833.37</v>
      </c>
      <c r="AM13" s="34">
        <f t="shared" si="16"/>
        <v>329516.72899999999</v>
      </c>
      <c r="AN13" s="39">
        <v>1.7</v>
      </c>
      <c r="AO13" s="35"/>
      <c r="AP13" s="7">
        <f t="shared" si="17"/>
        <v>0</v>
      </c>
      <c r="AQ13" s="38">
        <f>'Ventas Semanales'!FR12+'Ventas Semanales'!FW12+'Ventas Semanales'!GB12+'Ventas Semanales'!GG12+'Ventas Semanales'!GL12</f>
        <v>243391.29000000004</v>
      </c>
      <c r="AR13" s="34">
        <f t="shared" si="18"/>
        <v>408897.36720000004</v>
      </c>
      <c r="AS13" s="39">
        <v>1.68</v>
      </c>
      <c r="AT13" s="35"/>
      <c r="AU13" s="46">
        <f t="shared" si="19"/>
        <v>0</v>
      </c>
      <c r="AV13" s="10">
        <f>'Ventas Semanales'!GQ12+'Ventas Semanales'!GV12+'Ventas Semanales'!HA12+'Ventas Semanales'!HF12</f>
        <v>140869.64000000001</v>
      </c>
      <c r="AW13" s="34">
        <f t="shared" si="20"/>
        <v>324000.17200000002</v>
      </c>
      <c r="AX13" s="39">
        <v>2.2999999999999998</v>
      </c>
      <c r="AY13" s="3"/>
      <c r="AZ13" s="7">
        <f t="shared" si="21"/>
        <v>0</v>
      </c>
      <c r="BA13" s="6">
        <f>'Ventas Semanales'!HK12+'Ventas Semanales'!HP12+'Ventas Semanales'!HU12+'Ventas Semanales'!HZ12</f>
        <v>76831.59</v>
      </c>
      <c r="BB13" s="34">
        <f t="shared" si="22"/>
        <v>238177.929</v>
      </c>
      <c r="BC13" s="39">
        <v>3.1</v>
      </c>
      <c r="BD13" s="3">
        <f>'Ventas Semanales'!HN12+'Ventas Semanales'!HS12+'Ventas Semanales'!HX12+'Ventas Semanales'!IC12</f>
        <v>0</v>
      </c>
      <c r="BE13" s="7">
        <f t="shared" si="23"/>
        <v>0</v>
      </c>
      <c r="BF13" s="10">
        <f>'Ventas Semanales'!IE12+'Ventas Semanales'!IJ12+'Ventas Semanales'!IO12+'Ventas Semanales'!IT12+'Ventas Semanales'!IY12</f>
        <v>650993.52999999991</v>
      </c>
      <c r="BG13" s="34">
        <f t="shared" si="24"/>
        <v>911390.94199999981</v>
      </c>
      <c r="BH13" s="39">
        <v>1.4</v>
      </c>
      <c r="BI13" s="3">
        <f>'Ventas Semanales'!IH12+'Ventas Semanales'!IM12+'Ventas Semanales'!IR12+'Ventas Semanales'!IW12+'Ventas Semanales'!JB12</f>
        <v>0</v>
      </c>
      <c r="BJ13" s="7">
        <f t="shared" si="25"/>
        <v>0</v>
      </c>
      <c r="BK13" s="51">
        <f t="shared" si="26"/>
        <v>167237.32999999999</v>
      </c>
      <c r="BL13" s="51">
        <f t="shared" si="27"/>
        <v>162730.33760000003</v>
      </c>
      <c r="BM13" s="189">
        <f t="shared" si="28"/>
        <v>1.027696079701367</v>
      </c>
      <c r="BN13" s="64">
        <f>'Ventas Semanales'!JD12</f>
        <v>645500.92000000004</v>
      </c>
      <c r="BO13" s="69">
        <f>'Ventas Semanales'!JE12</f>
        <v>496202.77999999997</v>
      </c>
      <c r="BP13" s="68">
        <f t="shared" si="29"/>
        <v>-149298.14000000007</v>
      </c>
      <c r="BQ13" s="66">
        <f t="shared" si="0"/>
        <v>0.76870964025891697</v>
      </c>
      <c r="BR13" s="54">
        <f t="shared" si="1"/>
        <v>4450367.2078000009</v>
      </c>
      <c r="BS13" s="54">
        <f t="shared" si="30"/>
        <v>4450155.0392000005</v>
      </c>
    </row>
    <row r="14" spans="1:71">
      <c r="B14" s="185" t="str">
        <f>"A6"</f>
        <v>A6</v>
      </c>
      <c r="C14" s="106">
        <f>'Ventas Semanales'!D13+'Ventas Semanales'!I13+'Ventas Semanales'!N13+'Ventas Semanales'!S13</f>
        <v>385826.37999999995</v>
      </c>
      <c r="D14" s="1">
        <f t="shared" si="2"/>
        <v>262361.93839999998</v>
      </c>
      <c r="E14" s="39">
        <v>0.68</v>
      </c>
      <c r="F14" s="107">
        <f>'Ventas Semanales'!G13+'Ventas Semanales'!L13+'Ventas Semanales'!Q13+'Ventas Semanales'!V13</f>
        <v>259270.28999999998</v>
      </c>
      <c r="G14" s="42">
        <f t="shared" si="3"/>
        <v>0.67198694397205294</v>
      </c>
      <c r="H14" s="10">
        <f>'Ventas Semanales'!X13+'Ventas Semanales'!AC13+'Ventas Semanales'!AH13+'Ventas Semanales'!AM13</f>
        <v>445804.4</v>
      </c>
      <c r="I14" s="1">
        <f t="shared" si="4"/>
        <v>312063.08</v>
      </c>
      <c r="J14" s="2">
        <v>0.7</v>
      </c>
      <c r="K14" s="3">
        <f>'Ventas Semanales'!AA13+'Ventas Semanales'!AF13+'Ventas Semanales'!AK13+'Ventas Semanales'!AP13</f>
        <v>294144.26</v>
      </c>
      <c r="L14" s="42">
        <f t="shared" si="5"/>
        <v>0.65980564570470812</v>
      </c>
      <c r="M14" s="38">
        <f>'Ventas Semanales'!AR13+'Ventas Semanales'!AW13+'Ventas Semanales'!BB13+'Ventas Semanales'!BG13+'Ventas Semanales'!BL13</f>
        <v>404441.77</v>
      </c>
      <c r="N14" s="34">
        <f t="shared" si="6"/>
        <v>424663.85850000003</v>
      </c>
      <c r="O14" s="39">
        <v>1.05</v>
      </c>
      <c r="P14" s="35">
        <f>'Ventas Semanales'!AU13+'Ventas Semanales'!AZ13+'Ventas Semanales'!BE13+'Ventas Semanales'!BJ13+'Ventas Semanales'!BO13</f>
        <v>198649.93000000002</v>
      </c>
      <c r="Q14" s="45">
        <f t="shared" si="7"/>
        <v>0.49117065727409909</v>
      </c>
      <c r="R14" s="38">
        <f>'Ventas Semanales'!BQ13+'Ventas Semanales'!BV13+'Ventas Semanales'!CA13+'Ventas Semanales'!CF13</f>
        <v>97228.479999999996</v>
      </c>
      <c r="S14" s="34">
        <f t="shared" si="8"/>
        <v>286824.016</v>
      </c>
      <c r="T14" s="39">
        <v>2.95</v>
      </c>
      <c r="U14" s="35"/>
      <c r="V14" s="33">
        <f t="shared" si="9"/>
        <v>0</v>
      </c>
      <c r="W14" s="38">
        <f>'Ventas Semanales'!CK13+'Ventas Semanales'!CP13+'Ventas Semanales'!CU13+'Ventas Semanales'!CZ13</f>
        <v>0</v>
      </c>
      <c r="X14" s="34">
        <f t="shared" si="10"/>
        <v>0</v>
      </c>
      <c r="Y14" s="39">
        <v>6</v>
      </c>
      <c r="Z14" s="35"/>
      <c r="AA14" s="33" t="e">
        <f t="shared" si="11"/>
        <v>#DIV/0!</v>
      </c>
      <c r="AB14" s="38">
        <f>'Ventas Semanales'!DE13+'Ventas Semanales'!DJ13+'Ventas Semanales'!DO13+'Ventas Semanales'!DT13+'Ventas Semanales'!DY13</f>
        <v>228903.81</v>
      </c>
      <c r="AC14" s="34">
        <f t="shared" si="12"/>
        <v>549369.14399999997</v>
      </c>
      <c r="AD14" s="39">
        <v>2.4</v>
      </c>
      <c r="AE14" s="35"/>
      <c r="AF14" s="33">
        <f t="shared" si="13"/>
        <v>0</v>
      </c>
      <c r="AG14" s="38">
        <f>'Ventas Semanales'!ED13+'Ventas Semanales'!EI13+'Ventas Semanales'!EN13+'Ventas Semanales'!ES13</f>
        <v>287770.2</v>
      </c>
      <c r="AH14" s="34">
        <f t="shared" si="14"/>
        <v>489209.34</v>
      </c>
      <c r="AI14" s="39">
        <v>1.7</v>
      </c>
      <c r="AJ14" s="35"/>
      <c r="AK14" s="33">
        <f t="shared" si="15"/>
        <v>0</v>
      </c>
      <c r="AL14" s="38">
        <f>'Ventas Semanales'!EX13+'Ventas Semanales'!FC13+'Ventas Semanales'!FH13+'Ventas Semanales'!FM13</f>
        <v>266855.01999999996</v>
      </c>
      <c r="AM14" s="34">
        <f t="shared" si="16"/>
        <v>453653.53399999993</v>
      </c>
      <c r="AN14" s="39">
        <v>1.7</v>
      </c>
      <c r="AO14" s="35"/>
      <c r="AP14" s="7">
        <f t="shared" si="17"/>
        <v>0</v>
      </c>
      <c r="AQ14" s="38">
        <f>'Ventas Semanales'!FR13+'Ventas Semanales'!FW13+'Ventas Semanales'!GB13+'Ventas Semanales'!GG13+'Ventas Semanales'!GL13</f>
        <v>438812.49</v>
      </c>
      <c r="AR14" s="34">
        <f t="shared" si="18"/>
        <v>737204.9831999999</v>
      </c>
      <c r="AS14" s="39">
        <v>1.68</v>
      </c>
      <c r="AT14" s="35"/>
      <c r="AU14" s="46">
        <f t="shared" si="19"/>
        <v>0</v>
      </c>
      <c r="AV14" s="10">
        <f>'Ventas Semanales'!GQ13+'Ventas Semanales'!GV13+'Ventas Semanales'!HA13+'Ventas Semanales'!HF13</f>
        <v>212363.39</v>
      </c>
      <c r="AW14" s="34">
        <f t="shared" si="20"/>
        <v>488435.79700000002</v>
      </c>
      <c r="AX14" s="39">
        <v>2.2999999999999998</v>
      </c>
      <c r="AY14" s="3"/>
      <c r="AZ14" s="7">
        <f t="shared" si="21"/>
        <v>0</v>
      </c>
      <c r="BA14" s="6">
        <f>'Ventas Semanales'!HK13+'Ventas Semanales'!HP13+'Ventas Semanales'!HU13+'Ventas Semanales'!HZ13</f>
        <v>232825.55</v>
      </c>
      <c r="BB14" s="34">
        <f t="shared" si="22"/>
        <v>721759.20499999996</v>
      </c>
      <c r="BC14" s="39">
        <v>3.1</v>
      </c>
      <c r="BD14" s="3">
        <f>'Ventas Semanales'!HN13+'Ventas Semanales'!HS13+'Ventas Semanales'!HX13+'Ventas Semanales'!IC13</f>
        <v>0</v>
      </c>
      <c r="BE14" s="7">
        <f t="shared" si="23"/>
        <v>0</v>
      </c>
      <c r="BF14" s="10">
        <f>'Ventas Semanales'!IE13+'Ventas Semanales'!IJ13+'Ventas Semanales'!IO13+'Ventas Semanales'!IT13+'Ventas Semanales'!IY13</f>
        <v>1167304.8</v>
      </c>
      <c r="BG14" s="34">
        <f t="shared" si="24"/>
        <v>1634226.72</v>
      </c>
      <c r="BH14" s="39">
        <v>1.4</v>
      </c>
      <c r="BI14" s="3">
        <f>'Ventas Semanales'!IH13+'Ventas Semanales'!IM13+'Ventas Semanales'!IR13+'Ventas Semanales'!IW13+'Ventas Semanales'!JB13</f>
        <v>0</v>
      </c>
      <c r="BJ14" s="7">
        <f t="shared" si="25"/>
        <v>0</v>
      </c>
      <c r="BK14" s="51">
        <f t="shared" si="26"/>
        <v>259270.28999999998</v>
      </c>
      <c r="BL14" s="51">
        <f t="shared" si="27"/>
        <v>262361.93839999998</v>
      </c>
      <c r="BM14" s="189">
        <f t="shared" si="28"/>
        <v>0.98821609407654842</v>
      </c>
      <c r="BN14" s="64">
        <f>'Ventas Semanales'!JD13</f>
        <v>1114110.79</v>
      </c>
      <c r="BO14" s="69">
        <f>'Ventas Semanales'!JE13</f>
        <v>752064.4800000001</v>
      </c>
      <c r="BP14" s="68">
        <f t="shared" si="29"/>
        <v>-362046.30999999994</v>
      </c>
      <c r="BQ14" s="66">
        <f t="shared" si="0"/>
        <v>0.6750356308819162</v>
      </c>
      <c r="BR14" s="54">
        <f t="shared" si="1"/>
        <v>6359771.6161000002</v>
      </c>
      <c r="BS14" s="54">
        <f t="shared" si="30"/>
        <v>6338761.1476999996</v>
      </c>
    </row>
    <row r="15" spans="1:71">
      <c r="B15" s="185" t="str">
        <f>"A8"</f>
        <v>A8</v>
      </c>
      <c r="C15" s="106">
        <f>'Ventas Semanales'!D14+'Ventas Semanales'!I14+'Ventas Semanales'!N14+'Ventas Semanales'!S14</f>
        <v>284136.20999999996</v>
      </c>
      <c r="D15" s="1">
        <f t="shared" si="2"/>
        <v>193212.62279999998</v>
      </c>
      <c r="E15" s="39">
        <v>0.68</v>
      </c>
      <c r="F15" s="107">
        <f>'Ventas Semanales'!G14+'Ventas Semanales'!L14+'Ventas Semanales'!Q14+'Ventas Semanales'!V14</f>
        <v>209126.28</v>
      </c>
      <c r="G15" s="42">
        <f t="shared" si="3"/>
        <v>0.73600714248986432</v>
      </c>
      <c r="H15" s="10">
        <f>'Ventas Semanales'!X14+'Ventas Semanales'!AC14+'Ventas Semanales'!AH14+'Ventas Semanales'!AM14</f>
        <v>355045.67000000004</v>
      </c>
      <c r="I15" s="1">
        <f t="shared" si="4"/>
        <v>248531.96900000001</v>
      </c>
      <c r="J15" s="2">
        <v>0.7</v>
      </c>
      <c r="K15" s="3">
        <f>'Ventas Semanales'!AA14+'Ventas Semanales'!AF14+'Ventas Semanales'!AK14+'Ventas Semanales'!AP14</f>
        <v>249401.02</v>
      </c>
      <c r="L15" s="42">
        <f t="shared" si="5"/>
        <v>0.7024477160924113</v>
      </c>
      <c r="M15" s="38">
        <f>'Ventas Semanales'!AR14+'Ventas Semanales'!AW14+'Ventas Semanales'!BB14+'Ventas Semanales'!BG14+'Ventas Semanales'!BL14</f>
        <v>230113.79</v>
      </c>
      <c r="N15" s="34">
        <f t="shared" si="6"/>
        <v>241619.47950000002</v>
      </c>
      <c r="O15" s="39">
        <v>1.05</v>
      </c>
      <c r="P15" s="35">
        <f>'Ventas Semanales'!AU14+'Ventas Semanales'!AZ14+'Ventas Semanales'!BE14+'Ventas Semanales'!BJ14+'Ventas Semanales'!BO14</f>
        <v>205138.26</v>
      </c>
      <c r="Q15" s="45">
        <f t="shared" si="7"/>
        <v>0.89146443592102842</v>
      </c>
      <c r="R15" s="38">
        <f>'Ventas Semanales'!BQ14+'Ventas Semanales'!BV14+'Ventas Semanales'!CA14+'Ventas Semanales'!CF14</f>
        <v>0</v>
      </c>
      <c r="S15" s="34">
        <f t="shared" si="8"/>
        <v>0</v>
      </c>
      <c r="T15" s="39">
        <v>2.95</v>
      </c>
      <c r="U15" s="35"/>
      <c r="V15" s="33" t="e">
        <f t="shared" si="9"/>
        <v>#DIV/0!</v>
      </c>
      <c r="W15" s="38">
        <f>'Ventas Semanales'!CK14+'Ventas Semanales'!CP14+'Ventas Semanales'!CU14+'Ventas Semanales'!CZ14</f>
        <v>0</v>
      </c>
      <c r="X15" s="34">
        <f t="shared" si="10"/>
        <v>0</v>
      </c>
      <c r="Y15" s="39">
        <v>6</v>
      </c>
      <c r="Z15" s="35"/>
      <c r="AA15" s="33" t="e">
        <f t="shared" si="11"/>
        <v>#DIV/0!</v>
      </c>
      <c r="AB15" s="38">
        <f>'Ventas Semanales'!DE14+'Ventas Semanales'!DJ14+'Ventas Semanales'!DO14+'Ventas Semanales'!DT14+'Ventas Semanales'!DY14</f>
        <v>0</v>
      </c>
      <c r="AC15" s="34">
        <f t="shared" si="12"/>
        <v>0</v>
      </c>
      <c r="AD15" s="39">
        <v>2.4</v>
      </c>
      <c r="AE15" s="35"/>
      <c r="AF15" s="33" t="e">
        <f t="shared" si="13"/>
        <v>#DIV/0!</v>
      </c>
      <c r="AG15" s="38">
        <f>'Ventas Semanales'!ED14+'Ventas Semanales'!EI14+'Ventas Semanales'!EN14+'Ventas Semanales'!ES14</f>
        <v>0</v>
      </c>
      <c r="AH15" s="34">
        <f t="shared" si="14"/>
        <v>0</v>
      </c>
      <c r="AI15" s="39">
        <v>1.7</v>
      </c>
      <c r="AJ15" s="35"/>
      <c r="AK15" s="33" t="e">
        <f t="shared" si="15"/>
        <v>#DIV/0!</v>
      </c>
      <c r="AL15" s="38">
        <f>'Ventas Semanales'!EX14+'Ventas Semanales'!FC14+'Ventas Semanales'!FH14+'Ventas Semanales'!FM14</f>
        <v>46757.07</v>
      </c>
      <c r="AM15" s="34">
        <f t="shared" si="16"/>
        <v>79487.019</v>
      </c>
      <c r="AN15" s="39">
        <v>1.7</v>
      </c>
      <c r="AO15" s="35"/>
      <c r="AP15" s="7">
        <f t="shared" si="17"/>
        <v>0</v>
      </c>
      <c r="AQ15" s="38">
        <f>'Ventas Semanales'!FR14+'Ventas Semanales'!FW14+'Ventas Semanales'!GB14+'Ventas Semanales'!GG14+'Ventas Semanales'!GL14</f>
        <v>125355.86</v>
      </c>
      <c r="AR15" s="34">
        <f t="shared" si="18"/>
        <v>210597.84479999999</v>
      </c>
      <c r="AS15" s="39">
        <v>1.68</v>
      </c>
      <c r="AT15" s="35"/>
      <c r="AU15" s="46">
        <f t="shared" si="19"/>
        <v>0</v>
      </c>
      <c r="AV15" s="10">
        <f>'Ventas Semanales'!GQ14+'Ventas Semanales'!GV14+'Ventas Semanales'!HA14+'Ventas Semanales'!HF14</f>
        <v>91725.22</v>
      </c>
      <c r="AW15" s="34">
        <f t="shared" si="20"/>
        <v>210968.00599999999</v>
      </c>
      <c r="AX15" s="39">
        <v>2.2999999999999998</v>
      </c>
      <c r="AY15" s="3"/>
      <c r="AZ15" s="7">
        <f t="shared" si="21"/>
        <v>0</v>
      </c>
      <c r="BA15" s="6">
        <f>'Ventas Semanales'!HK14+'Ventas Semanales'!HP14+'Ventas Semanales'!HU14+'Ventas Semanales'!HZ14</f>
        <v>30851.15</v>
      </c>
      <c r="BB15" s="34">
        <f t="shared" si="22"/>
        <v>95638.565000000002</v>
      </c>
      <c r="BC15" s="39">
        <v>3.1</v>
      </c>
      <c r="BD15" s="3">
        <f>'Ventas Semanales'!HN14+'Ventas Semanales'!HS14+'Ventas Semanales'!HX14+'Ventas Semanales'!IC14</f>
        <v>0</v>
      </c>
      <c r="BE15" s="7">
        <f t="shared" si="23"/>
        <v>0</v>
      </c>
      <c r="BF15" s="10">
        <f>'Ventas Semanales'!IE14+'Ventas Semanales'!IJ14+'Ventas Semanales'!IO14+'Ventas Semanales'!IT14+'Ventas Semanales'!IY14</f>
        <v>736199.4</v>
      </c>
      <c r="BG15" s="34">
        <f t="shared" si="24"/>
        <v>1030679.1599999999</v>
      </c>
      <c r="BH15" s="39">
        <v>1.4</v>
      </c>
      <c r="BI15" s="3">
        <f>'Ventas Semanales'!IH14+'Ventas Semanales'!IM14+'Ventas Semanales'!IR14+'Ventas Semanales'!IW14+'Ventas Semanales'!JB14</f>
        <v>0</v>
      </c>
      <c r="BJ15" s="7">
        <f t="shared" si="25"/>
        <v>0</v>
      </c>
      <c r="BK15" s="51">
        <f t="shared" si="26"/>
        <v>209126.28</v>
      </c>
      <c r="BL15" s="51">
        <f t="shared" si="27"/>
        <v>193212.62279999998</v>
      </c>
      <c r="BM15" s="189">
        <f t="shared" si="28"/>
        <v>1.0823634448380357</v>
      </c>
      <c r="BN15" s="64">
        <f>'Ventas Semanales'!JD14</f>
        <v>858788.73999999987</v>
      </c>
      <c r="BO15" s="69">
        <f>'Ventas Semanales'!JE14</f>
        <v>663665.56000000006</v>
      </c>
      <c r="BP15" s="68">
        <f t="shared" si="29"/>
        <v>-195123.17999999982</v>
      </c>
      <c r="BQ15" s="66">
        <f t="shared" si="0"/>
        <v>0.77279257294407488</v>
      </c>
      <c r="BR15" s="54">
        <f t="shared" si="1"/>
        <v>2310734.6661</v>
      </c>
      <c r="BS15" s="54">
        <f t="shared" si="30"/>
        <v>2327517.3742999998</v>
      </c>
    </row>
    <row r="16" spans="1:71">
      <c r="B16" s="185" t="str">
        <f>"A9"</f>
        <v>A9</v>
      </c>
      <c r="C16" s="106">
        <f>'Ventas Semanales'!D15+'Ventas Semanales'!I15+'Ventas Semanales'!N15+'Ventas Semanales'!S15</f>
        <v>249937.83000000002</v>
      </c>
      <c r="D16" s="1">
        <f t="shared" si="2"/>
        <v>169957.72440000004</v>
      </c>
      <c r="E16" s="39">
        <v>0.68</v>
      </c>
      <c r="F16" s="107">
        <f>'Ventas Semanales'!G15+'Ventas Semanales'!L15+'Ventas Semanales'!Q15+'Ventas Semanales'!V15</f>
        <v>184284.71999999997</v>
      </c>
      <c r="G16" s="42">
        <f t="shared" si="3"/>
        <v>0.73732223729397006</v>
      </c>
      <c r="H16" s="10">
        <f>'Ventas Semanales'!X15+'Ventas Semanales'!AC15+'Ventas Semanales'!AH15+'Ventas Semanales'!AM15</f>
        <v>250941.64</v>
      </c>
      <c r="I16" s="1">
        <f t="shared" si="4"/>
        <v>175659.14799999999</v>
      </c>
      <c r="J16" s="2">
        <v>0.7</v>
      </c>
      <c r="K16" s="3">
        <f>'Ventas Semanales'!AA15+'Ventas Semanales'!AF15+'Ventas Semanales'!AK15+'Ventas Semanales'!AP15</f>
        <v>225991.03</v>
      </c>
      <c r="L16" s="42">
        <f t="shared" si="5"/>
        <v>0.9005720612968019</v>
      </c>
      <c r="M16" s="38">
        <f>'Ventas Semanales'!AR15+'Ventas Semanales'!AW15+'Ventas Semanales'!BB15+'Ventas Semanales'!BG15+'Ventas Semanales'!BL15</f>
        <v>258591.05</v>
      </c>
      <c r="N16" s="34">
        <f t="shared" si="6"/>
        <v>271520.60249999998</v>
      </c>
      <c r="O16" s="39">
        <v>1.05</v>
      </c>
      <c r="P16" s="35">
        <f>'Ventas Semanales'!AU15+'Ventas Semanales'!AZ15+'Ventas Semanales'!BE15+'Ventas Semanales'!BJ15+'Ventas Semanales'!BO15</f>
        <v>156326.02000000002</v>
      </c>
      <c r="Q16" s="45">
        <f t="shared" si="7"/>
        <v>0.60452989382269817</v>
      </c>
      <c r="R16" s="38">
        <f>'Ventas Semanales'!BQ15+'Ventas Semanales'!BV15+'Ventas Semanales'!CA15+'Ventas Semanales'!CF15</f>
        <v>190351.45</v>
      </c>
      <c r="S16" s="34">
        <f t="shared" si="8"/>
        <v>561536.77750000008</v>
      </c>
      <c r="T16" s="39">
        <v>2.95</v>
      </c>
      <c r="U16" s="35"/>
      <c r="V16" s="33">
        <f t="shared" si="9"/>
        <v>0</v>
      </c>
      <c r="W16" s="38">
        <f>'Ventas Semanales'!CK15+'Ventas Semanales'!CP15+'Ventas Semanales'!CU15+'Ventas Semanales'!CZ15</f>
        <v>153631.56</v>
      </c>
      <c r="X16" s="34">
        <f t="shared" si="10"/>
        <v>921789.36</v>
      </c>
      <c r="Y16" s="39">
        <v>6</v>
      </c>
      <c r="Z16" s="35"/>
      <c r="AA16" s="33">
        <f t="shared" si="11"/>
        <v>0</v>
      </c>
      <c r="AB16" s="38">
        <f>'Ventas Semanales'!DE15+'Ventas Semanales'!DJ15+'Ventas Semanales'!DO15+'Ventas Semanales'!DT15+'Ventas Semanales'!DY15</f>
        <v>233598.99</v>
      </c>
      <c r="AC16" s="34">
        <f t="shared" si="12"/>
        <v>560637.576</v>
      </c>
      <c r="AD16" s="39">
        <v>2.4</v>
      </c>
      <c r="AE16" s="35"/>
      <c r="AF16" s="33">
        <f t="shared" si="13"/>
        <v>0</v>
      </c>
      <c r="AG16" s="38">
        <f>'Ventas Semanales'!ED15+'Ventas Semanales'!EI15+'Ventas Semanales'!EN15+'Ventas Semanales'!ES15</f>
        <v>264521.05000000005</v>
      </c>
      <c r="AH16" s="34">
        <f t="shared" si="14"/>
        <v>449685.78500000009</v>
      </c>
      <c r="AI16" s="39">
        <v>1.7</v>
      </c>
      <c r="AJ16" s="35"/>
      <c r="AK16" s="33">
        <f t="shared" si="15"/>
        <v>0</v>
      </c>
      <c r="AL16" s="38">
        <f>'Ventas Semanales'!EX15+'Ventas Semanales'!FC15+'Ventas Semanales'!FH15+'Ventas Semanales'!FM15</f>
        <v>215763.37</v>
      </c>
      <c r="AM16" s="34">
        <f t="shared" si="16"/>
        <v>366797.72899999999</v>
      </c>
      <c r="AN16" s="39">
        <v>1.7</v>
      </c>
      <c r="AO16" s="35"/>
      <c r="AP16" s="7">
        <f t="shared" si="17"/>
        <v>0</v>
      </c>
      <c r="AQ16" s="38">
        <f>'Ventas Semanales'!FR15+'Ventas Semanales'!FW15+'Ventas Semanales'!GB15+'Ventas Semanales'!GG15+'Ventas Semanales'!GL15</f>
        <v>246865.78</v>
      </c>
      <c r="AR16" s="34">
        <f t="shared" si="18"/>
        <v>414734.51039999997</v>
      </c>
      <c r="AS16" s="39">
        <v>1.68</v>
      </c>
      <c r="AT16" s="35"/>
      <c r="AU16" s="46">
        <f t="shared" si="19"/>
        <v>0</v>
      </c>
      <c r="AV16" s="10">
        <f>'Ventas Semanales'!GQ15+'Ventas Semanales'!GV15+'Ventas Semanales'!HA15+'Ventas Semanales'!HF15</f>
        <v>227050.53</v>
      </c>
      <c r="AW16" s="34">
        <f t="shared" si="20"/>
        <v>522216.21899999998</v>
      </c>
      <c r="AX16" s="39">
        <v>2.2999999999999998</v>
      </c>
      <c r="AY16" s="3"/>
      <c r="AZ16" s="7">
        <f t="shared" si="21"/>
        <v>0</v>
      </c>
      <c r="BA16" s="6">
        <f>'Ventas Semanales'!HK15+'Ventas Semanales'!HP15+'Ventas Semanales'!HU15+'Ventas Semanales'!HZ15</f>
        <v>282194.53000000003</v>
      </c>
      <c r="BB16" s="34">
        <f t="shared" si="22"/>
        <v>874803.04300000006</v>
      </c>
      <c r="BC16" s="39">
        <v>3.1</v>
      </c>
      <c r="BD16" s="3">
        <f>'Ventas Semanales'!HN15+'Ventas Semanales'!HS15+'Ventas Semanales'!HX15+'Ventas Semanales'!IC15</f>
        <v>0</v>
      </c>
      <c r="BE16" s="7">
        <f t="shared" si="23"/>
        <v>0</v>
      </c>
      <c r="BF16" s="10">
        <f>'Ventas Semanales'!IE15+'Ventas Semanales'!IJ15+'Ventas Semanales'!IO15+'Ventas Semanales'!IT15+'Ventas Semanales'!IY15</f>
        <v>738547.70000000007</v>
      </c>
      <c r="BG16" s="34">
        <f t="shared" si="24"/>
        <v>1033966.78</v>
      </c>
      <c r="BH16" s="39">
        <v>1.4</v>
      </c>
      <c r="BI16" s="3">
        <f>'Ventas Semanales'!IH15+'Ventas Semanales'!IM15+'Ventas Semanales'!IR15+'Ventas Semanales'!IW15+'Ventas Semanales'!JB15</f>
        <v>0</v>
      </c>
      <c r="BJ16" s="7">
        <f t="shared" si="25"/>
        <v>0</v>
      </c>
      <c r="BK16" s="51">
        <f t="shared" si="26"/>
        <v>184284.71999999997</v>
      </c>
      <c r="BL16" s="51">
        <f t="shared" si="27"/>
        <v>169957.72440000004</v>
      </c>
      <c r="BM16" s="189">
        <f t="shared" si="28"/>
        <v>1.0842974077852501</v>
      </c>
      <c r="BN16" s="64">
        <f>'Ventas Semanales'!JD15</f>
        <v>670713.41</v>
      </c>
      <c r="BO16" s="69">
        <f>'Ventas Semanales'!JE15</f>
        <v>566601.7699999999</v>
      </c>
      <c r="BP16" s="68">
        <f t="shared" si="29"/>
        <v>-104111.64000000013</v>
      </c>
      <c r="BQ16" s="66">
        <f t="shared" si="0"/>
        <v>0.84477477496685194</v>
      </c>
      <c r="BR16" s="54">
        <f t="shared" si="1"/>
        <v>6323305.2548000002</v>
      </c>
      <c r="BS16" s="54">
        <f t="shared" si="30"/>
        <v>6387964.1323999995</v>
      </c>
    </row>
    <row r="17" spans="2:71">
      <c r="B17" s="185" t="str">
        <f>"A10"</f>
        <v>A10</v>
      </c>
      <c r="C17" s="106">
        <f>'Ventas Semanales'!D16+'Ventas Semanales'!I16+'Ventas Semanales'!N16+'Ventas Semanales'!S16</f>
        <v>446548.13</v>
      </c>
      <c r="D17" s="1">
        <f t="shared" si="2"/>
        <v>303652.72840000002</v>
      </c>
      <c r="E17" s="39">
        <v>0.68</v>
      </c>
      <c r="F17" s="107">
        <f>'Ventas Semanales'!G16+'Ventas Semanales'!L16+'Ventas Semanales'!Q16+'Ventas Semanales'!V16</f>
        <v>389065.28</v>
      </c>
      <c r="G17" s="42">
        <f t="shared" si="3"/>
        <v>0.87127289056165125</v>
      </c>
      <c r="H17" s="10">
        <f>'Ventas Semanales'!X16+'Ventas Semanales'!AC16+'Ventas Semanales'!AH16+'Ventas Semanales'!AM16</f>
        <v>485536.91999999993</v>
      </c>
      <c r="I17" s="1">
        <f t="shared" si="4"/>
        <v>339875.84399999992</v>
      </c>
      <c r="J17" s="2">
        <v>0.7</v>
      </c>
      <c r="K17" s="3">
        <f>'Ventas Semanales'!AA16+'Ventas Semanales'!AF16+'Ventas Semanales'!AK16+'Ventas Semanales'!AP16</f>
        <v>389051.63</v>
      </c>
      <c r="L17" s="42">
        <f t="shared" si="5"/>
        <v>0.80128124963185099</v>
      </c>
      <c r="M17" s="38">
        <f>'Ventas Semanales'!AR16+'Ventas Semanales'!AW16+'Ventas Semanales'!BB16+'Ventas Semanales'!BG16+'Ventas Semanales'!BL16</f>
        <v>443803.31999999995</v>
      </c>
      <c r="N17" s="34">
        <f t="shared" si="6"/>
        <v>465993.48599999998</v>
      </c>
      <c r="O17" s="39">
        <v>1.05</v>
      </c>
      <c r="P17" s="35">
        <f>'Ventas Semanales'!AU16+'Ventas Semanales'!AZ16+'Ventas Semanales'!BE16+'Ventas Semanales'!BJ16+'Ventas Semanales'!BO16</f>
        <v>282229.07999999996</v>
      </c>
      <c r="Q17" s="45">
        <f t="shared" si="7"/>
        <v>0.63593278211618609</v>
      </c>
      <c r="R17" s="38">
        <f>'Ventas Semanales'!BQ16+'Ventas Semanales'!BV16+'Ventas Semanales'!CA16+'Ventas Semanales'!CF16</f>
        <v>334372.75</v>
      </c>
      <c r="S17" s="34">
        <f t="shared" si="8"/>
        <v>986399.61250000005</v>
      </c>
      <c r="T17" s="39">
        <v>2.95</v>
      </c>
      <c r="U17" s="35"/>
      <c r="V17" s="33">
        <f t="shared" si="9"/>
        <v>0</v>
      </c>
      <c r="W17" s="38">
        <f>'Ventas Semanales'!CK16+'Ventas Semanales'!CP16+'Ventas Semanales'!CU16+'Ventas Semanales'!CZ16</f>
        <v>267657.19</v>
      </c>
      <c r="X17" s="34">
        <f t="shared" si="10"/>
        <v>1605943.1400000001</v>
      </c>
      <c r="Y17" s="39">
        <v>6</v>
      </c>
      <c r="Z17" s="35"/>
      <c r="AA17" s="33">
        <f t="shared" si="11"/>
        <v>0</v>
      </c>
      <c r="AB17" s="38">
        <f>'Ventas Semanales'!DE16+'Ventas Semanales'!DJ16+'Ventas Semanales'!DO16+'Ventas Semanales'!DT16+'Ventas Semanales'!DY16</f>
        <v>544786.66999999993</v>
      </c>
      <c r="AC17" s="34">
        <f t="shared" si="12"/>
        <v>1307488.0079999997</v>
      </c>
      <c r="AD17" s="39">
        <v>2.4</v>
      </c>
      <c r="AE17" s="35"/>
      <c r="AF17" s="33">
        <f t="shared" si="13"/>
        <v>0</v>
      </c>
      <c r="AG17" s="38">
        <f>'Ventas Semanales'!ED16+'Ventas Semanales'!EI16+'Ventas Semanales'!EN16+'Ventas Semanales'!ES16</f>
        <v>494751.9</v>
      </c>
      <c r="AH17" s="34">
        <f t="shared" si="14"/>
        <v>841078.23</v>
      </c>
      <c r="AI17" s="39">
        <v>1.7</v>
      </c>
      <c r="AJ17" s="35"/>
      <c r="AK17" s="33">
        <f t="shared" si="15"/>
        <v>0</v>
      </c>
      <c r="AL17" s="38">
        <f>'Ventas Semanales'!EX16+'Ventas Semanales'!FC16+'Ventas Semanales'!FH16+'Ventas Semanales'!FM16</f>
        <v>415272.76</v>
      </c>
      <c r="AM17" s="34">
        <f t="shared" si="16"/>
        <v>705963.69200000004</v>
      </c>
      <c r="AN17" s="39">
        <v>1.7</v>
      </c>
      <c r="AO17" s="35"/>
      <c r="AP17" s="7">
        <f t="shared" si="17"/>
        <v>0</v>
      </c>
      <c r="AQ17" s="38">
        <f>'Ventas Semanales'!FR16+'Ventas Semanales'!FW16+'Ventas Semanales'!GB16+'Ventas Semanales'!GG16+'Ventas Semanales'!GL16</f>
        <v>585733.59</v>
      </c>
      <c r="AR17" s="34">
        <f t="shared" si="18"/>
        <v>984032.43119999988</v>
      </c>
      <c r="AS17" s="39">
        <v>1.68</v>
      </c>
      <c r="AT17" s="35"/>
      <c r="AU17" s="46">
        <f t="shared" si="19"/>
        <v>0</v>
      </c>
      <c r="AV17" s="10">
        <f>'Ventas Semanales'!GQ16+'Ventas Semanales'!GV16+'Ventas Semanales'!HA16+'Ventas Semanales'!HF16</f>
        <v>402359.02</v>
      </c>
      <c r="AW17" s="34">
        <f t="shared" si="20"/>
        <v>925425.74599999993</v>
      </c>
      <c r="AX17" s="39">
        <v>2.2999999999999998</v>
      </c>
      <c r="AY17" s="3"/>
      <c r="AZ17" s="7">
        <f t="shared" si="21"/>
        <v>0</v>
      </c>
      <c r="BA17" s="6">
        <f>'Ventas Semanales'!HK16+'Ventas Semanales'!HP16+'Ventas Semanales'!HU16+'Ventas Semanales'!HZ16</f>
        <v>594990.55000000005</v>
      </c>
      <c r="BB17" s="34">
        <f t="shared" si="22"/>
        <v>1844470.7050000003</v>
      </c>
      <c r="BC17" s="39">
        <v>3.1</v>
      </c>
      <c r="BD17" s="3">
        <f>'Ventas Semanales'!HN16+'Ventas Semanales'!HS16+'Ventas Semanales'!HX16+'Ventas Semanales'!IC16</f>
        <v>0</v>
      </c>
      <c r="BE17" s="7">
        <f t="shared" si="23"/>
        <v>0</v>
      </c>
      <c r="BF17" s="10">
        <f>'Ventas Semanales'!IE16+'Ventas Semanales'!IJ16+'Ventas Semanales'!IO16+'Ventas Semanales'!IT16+'Ventas Semanales'!IY16</f>
        <v>2214764.7599999998</v>
      </c>
      <c r="BG17" s="34">
        <f t="shared" si="24"/>
        <v>3100670.6639999994</v>
      </c>
      <c r="BH17" s="39">
        <v>1.4</v>
      </c>
      <c r="BI17" s="3">
        <f>'Ventas Semanales'!IH16+'Ventas Semanales'!IM16+'Ventas Semanales'!IR16+'Ventas Semanales'!IW16+'Ventas Semanales'!JB16</f>
        <v>0</v>
      </c>
      <c r="BJ17" s="7">
        <f t="shared" si="25"/>
        <v>0</v>
      </c>
      <c r="BK17" s="51">
        <f t="shared" si="26"/>
        <v>389065.28</v>
      </c>
      <c r="BL17" s="51">
        <f t="shared" si="27"/>
        <v>303652.72840000002</v>
      </c>
      <c r="BM17" s="189">
        <f t="shared" si="28"/>
        <v>1.2812836625906636</v>
      </c>
      <c r="BN17" s="64">
        <f>'Ventas Semanales'!JD16</f>
        <v>1244030.02</v>
      </c>
      <c r="BO17" s="69">
        <f>'Ventas Semanales'!JE16</f>
        <v>1060345.99</v>
      </c>
      <c r="BP17" s="68">
        <f t="shared" si="29"/>
        <v>-183684.03000000003</v>
      </c>
      <c r="BQ17" s="66">
        <f t="shared" si="0"/>
        <v>0.85234759045444897</v>
      </c>
      <c r="BR17" s="54">
        <f t="shared" si="1"/>
        <v>13410994.287099997</v>
      </c>
      <c r="BS17" s="54">
        <f t="shared" si="30"/>
        <v>13545582.624699997</v>
      </c>
    </row>
    <row r="18" spans="2:71">
      <c r="B18" s="185" t="str">
        <f>"A11"</f>
        <v>A11</v>
      </c>
      <c r="C18" s="106">
        <f>'Ventas Semanales'!D17+'Ventas Semanales'!I17+'Ventas Semanales'!N17+'Ventas Semanales'!S17</f>
        <v>365801.38000000006</v>
      </c>
      <c r="D18" s="1">
        <f t="shared" si="2"/>
        <v>248744.93840000007</v>
      </c>
      <c r="E18" s="39">
        <v>0.68</v>
      </c>
      <c r="F18" s="107">
        <f>'Ventas Semanales'!G17+'Ventas Semanales'!L17+'Ventas Semanales'!Q17+'Ventas Semanales'!V17</f>
        <v>260480.87</v>
      </c>
      <c r="G18" s="42">
        <f t="shared" si="3"/>
        <v>0.71208279750065451</v>
      </c>
      <c r="H18" s="10">
        <f>'Ventas Semanales'!X17+'Ventas Semanales'!AC17+'Ventas Semanales'!AH17+'Ventas Semanales'!AM17</f>
        <v>364472.95999999996</v>
      </c>
      <c r="I18" s="1">
        <f t="shared" si="4"/>
        <v>255131.07199999996</v>
      </c>
      <c r="J18" s="2">
        <v>0.7</v>
      </c>
      <c r="K18" s="3">
        <f>'Ventas Semanales'!AA17+'Ventas Semanales'!AF17+'Ventas Semanales'!AK17+'Ventas Semanales'!AP17</f>
        <v>261392.02000000002</v>
      </c>
      <c r="L18" s="42">
        <f t="shared" si="5"/>
        <v>0.71717808640728808</v>
      </c>
      <c r="M18" s="38">
        <f>'Ventas Semanales'!AR17+'Ventas Semanales'!AW17+'Ventas Semanales'!BB17+'Ventas Semanales'!BG17+'Ventas Semanales'!BL17</f>
        <v>283658.54000000004</v>
      </c>
      <c r="N18" s="34">
        <f t="shared" si="6"/>
        <v>297841.46700000006</v>
      </c>
      <c r="O18" s="39">
        <v>1.05</v>
      </c>
      <c r="P18" s="35">
        <f>'Ventas Semanales'!AU17+'Ventas Semanales'!AZ17+'Ventas Semanales'!BE17+'Ventas Semanales'!BJ17+'Ventas Semanales'!BO17</f>
        <v>193863.79</v>
      </c>
      <c r="Q18" s="45">
        <f t="shared" si="7"/>
        <v>0.68344069598609647</v>
      </c>
      <c r="R18" s="38">
        <f>'Ventas Semanales'!BQ17+'Ventas Semanales'!BV17+'Ventas Semanales'!CA17+'Ventas Semanales'!CF17</f>
        <v>170057.00999999998</v>
      </c>
      <c r="S18" s="34">
        <f t="shared" si="8"/>
        <v>501668.17949999997</v>
      </c>
      <c r="T18" s="39">
        <v>2.95</v>
      </c>
      <c r="U18" s="35"/>
      <c r="V18" s="33">
        <f t="shared" si="9"/>
        <v>0</v>
      </c>
      <c r="W18" s="38">
        <f>'Ventas Semanales'!CK17+'Ventas Semanales'!CP17+'Ventas Semanales'!CU17+'Ventas Semanales'!CZ17</f>
        <v>97485.89</v>
      </c>
      <c r="X18" s="34">
        <f t="shared" si="10"/>
        <v>584915.34</v>
      </c>
      <c r="Y18" s="39">
        <v>6</v>
      </c>
      <c r="Z18" s="35"/>
      <c r="AA18" s="33">
        <f t="shared" si="11"/>
        <v>0</v>
      </c>
      <c r="AB18" s="38">
        <f>'Ventas Semanales'!DE17+'Ventas Semanales'!DJ17+'Ventas Semanales'!DO17+'Ventas Semanales'!DT17+'Ventas Semanales'!DY17</f>
        <v>243309.75</v>
      </c>
      <c r="AC18" s="34">
        <f t="shared" si="12"/>
        <v>583943.4</v>
      </c>
      <c r="AD18" s="39">
        <v>2.4</v>
      </c>
      <c r="AE18" s="35"/>
      <c r="AF18" s="33">
        <f t="shared" si="13"/>
        <v>0</v>
      </c>
      <c r="AG18" s="38">
        <f>'Ventas Semanales'!ED17+'Ventas Semanales'!EI17+'Ventas Semanales'!EN17+'Ventas Semanales'!ES17</f>
        <v>254104.11000000002</v>
      </c>
      <c r="AH18" s="34">
        <f t="shared" si="14"/>
        <v>431976.98700000002</v>
      </c>
      <c r="AI18" s="39">
        <v>1.7</v>
      </c>
      <c r="AJ18" s="35"/>
      <c r="AK18" s="33">
        <f t="shared" si="15"/>
        <v>0</v>
      </c>
      <c r="AL18" s="38">
        <f>'Ventas Semanales'!EX17+'Ventas Semanales'!FC17+'Ventas Semanales'!FH17+'Ventas Semanales'!FM17</f>
        <v>273951.02</v>
      </c>
      <c r="AM18" s="34">
        <f t="shared" si="16"/>
        <v>465716.734</v>
      </c>
      <c r="AN18" s="39">
        <v>1.7</v>
      </c>
      <c r="AO18" s="35"/>
      <c r="AP18" s="7">
        <f t="shared" si="17"/>
        <v>0</v>
      </c>
      <c r="AQ18" s="38">
        <f>'Ventas Semanales'!FR17+'Ventas Semanales'!FW17+'Ventas Semanales'!GB17+'Ventas Semanales'!GG17+'Ventas Semanales'!GL17</f>
        <v>298958.64</v>
      </c>
      <c r="AR18" s="34">
        <f t="shared" si="18"/>
        <v>502250.51520000002</v>
      </c>
      <c r="AS18" s="39">
        <v>1.68</v>
      </c>
      <c r="AT18" s="35"/>
      <c r="AU18" s="46">
        <f t="shared" si="19"/>
        <v>0</v>
      </c>
      <c r="AV18" s="10">
        <f>'Ventas Semanales'!GQ17+'Ventas Semanales'!GV17+'Ventas Semanales'!HA17+'Ventas Semanales'!HF17</f>
        <v>160259.67000000001</v>
      </c>
      <c r="AW18" s="34">
        <f t="shared" si="20"/>
        <v>368597.24099999998</v>
      </c>
      <c r="AX18" s="39">
        <v>2.2999999999999998</v>
      </c>
      <c r="AY18" s="3"/>
      <c r="AZ18" s="7">
        <f t="shared" si="21"/>
        <v>0</v>
      </c>
      <c r="BA18" s="6">
        <f>'Ventas Semanales'!HK17+'Ventas Semanales'!HP17+'Ventas Semanales'!HU17+'Ventas Semanales'!HZ17</f>
        <v>148616.38</v>
      </c>
      <c r="BB18" s="34">
        <f t="shared" si="22"/>
        <v>460710.77800000005</v>
      </c>
      <c r="BC18" s="39">
        <v>3.1</v>
      </c>
      <c r="BD18" s="3">
        <f>'Ventas Semanales'!HN17+'Ventas Semanales'!HS17+'Ventas Semanales'!HX17+'Ventas Semanales'!IC17</f>
        <v>0</v>
      </c>
      <c r="BE18" s="7">
        <f t="shared" si="23"/>
        <v>0</v>
      </c>
      <c r="BF18" s="10">
        <f>'Ventas Semanales'!IE17+'Ventas Semanales'!IJ17+'Ventas Semanales'!IO17+'Ventas Semanales'!IT17+'Ventas Semanales'!IY17</f>
        <v>1028064.6599999999</v>
      </c>
      <c r="BG18" s="34">
        <f t="shared" si="24"/>
        <v>1439290.5239999997</v>
      </c>
      <c r="BH18" s="39">
        <v>1.4</v>
      </c>
      <c r="BI18" s="3">
        <f>'Ventas Semanales'!IH17+'Ventas Semanales'!IM17+'Ventas Semanales'!IR17+'Ventas Semanales'!IW17+'Ventas Semanales'!JB17</f>
        <v>0</v>
      </c>
      <c r="BJ18" s="7">
        <f t="shared" si="25"/>
        <v>0</v>
      </c>
      <c r="BK18" s="51">
        <f t="shared" si="26"/>
        <v>260480.87</v>
      </c>
      <c r="BL18" s="51">
        <f t="shared" si="27"/>
        <v>248744.93840000007</v>
      </c>
      <c r="BM18" s="189">
        <f t="shared" si="28"/>
        <v>1.0471805845597859</v>
      </c>
      <c r="BN18" s="64">
        <f>'Ventas Semanales'!JD17</f>
        <v>934576.06000000017</v>
      </c>
      <c r="BO18" s="69">
        <f>'Ventas Semanales'!JE17</f>
        <v>715736.67999999993</v>
      </c>
      <c r="BP18" s="68">
        <f t="shared" si="29"/>
        <v>-218839.38000000024</v>
      </c>
      <c r="BQ18" s="66">
        <f t="shared" si="0"/>
        <v>0.76584101672794802</v>
      </c>
      <c r="BR18" s="54">
        <f t="shared" si="1"/>
        <v>6140787.1761000007</v>
      </c>
      <c r="BS18" s="54">
        <f t="shared" si="30"/>
        <v>6158784.0557000004</v>
      </c>
    </row>
    <row r="19" spans="2:71">
      <c r="B19" s="186" t="str">
        <f>"A12"</f>
        <v>A12</v>
      </c>
      <c r="C19" s="106">
        <f>'Ventas Semanales'!D18+'Ventas Semanales'!I18+'Ventas Semanales'!N18+'Ventas Semanales'!S18</f>
        <v>479678.25999999995</v>
      </c>
      <c r="D19" s="1">
        <f t="shared" si="2"/>
        <v>326181.21679999999</v>
      </c>
      <c r="E19" s="39">
        <v>0.68</v>
      </c>
      <c r="F19" s="107">
        <f>'Ventas Semanales'!G18+'Ventas Semanales'!L18+'Ventas Semanales'!Q18+'Ventas Semanales'!V18</f>
        <v>233039.81</v>
      </c>
      <c r="G19" s="42">
        <f t="shared" si="3"/>
        <v>0.48582524878238181</v>
      </c>
      <c r="H19" s="10">
        <f>'Ventas Semanales'!X18+'Ventas Semanales'!AC18+'Ventas Semanales'!AH18+'Ventas Semanales'!AM18</f>
        <v>541249.68000000005</v>
      </c>
      <c r="I19" s="1">
        <f t="shared" si="4"/>
        <v>378874.77600000001</v>
      </c>
      <c r="J19" s="2">
        <v>0.7</v>
      </c>
      <c r="K19" s="3">
        <f>'Ventas Semanales'!AA18+'Ventas Semanales'!AF18+'Ventas Semanales'!AK18+'Ventas Semanales'!AP18</f>
        <v>373582.24</v>
      </c>
      <c r="L19" s="42">
        <f t="shared" si="5"/>
        <v>0.69022163671302306</v>
      </c>
      <c r="M19" s="38">
        <f>'Ventas Semanales'!AR18+'Ventas Semanales'!AW18+'Ventas Semanales'!BB18+'Ventas Semanales'!BG18+'Ventas Semanales'!BL18</f>
        <v>372300.51</v>
      </c>
      <c r="N19" s="34">
        <f>N17*0.7</f>
        <v>326195.44019999995</v>
      </c>
      <c r="O19" s="39">
        <v>1.05</v>
      </c>
      <c r="P19" s="35">
        <f>'Ventas Semanales'!AU18+'Ventas Semanales'!AZ18+'Ventas Semanales'!BE18+'Ventas Semanales'!BJ18+'Ventas Semanales'!BO18</f>
        <v>250479.52</v>
      </c>
      <c r="Q19" s="45">
        <f t="shared" si="7"/>
        <v>0.67278854922868625</v>
      </c>
      <c r="R19" s="38">
        <f>'Ventas Semanales'!BQ18+'Ventas Semanales'!BV18+'Ventas Semanales'!CA18+'Ventas Semanales'!CF18</f>
        <v>0</v>
      </c>
      <c r="S19" s="34">
        <f>S17*0.7</f>
        <v>690479.72875000001</v>
      </c>
      <c r="T19" s="39">
        <v>2.95</v>
      </c>
      <c r="U19" s="35"/>
      <c r="V19" s="33" t="e">
        <f t="shared" si="9"/>
        <v>#DIV/0!</v>
      </c>
      <c r="W19" s="38">
        <f>'Ventas Semanales'!CK18+'Ventas Semanales'!CP18+'Ventas Semanales'!CU18+'Ventas Semanales'!CZ18</f>
        <v>0</v>
      </c>
      <c r="X19" s="34">
        <f>X17*0.7</f>
        <v>1124160.1980000001</v>
      </c>
      <c r="Y19" s="39">
        <v>6</v>
      </c>
      <c r="Z19" s="35"/>
      <c r="AA19" s="33" t="e">
        <f t="shared" si="11"/>
        <v>#DIV/0!</v>
      </c>
      <c r="AB19" s="38">
        <f>'Ventas Semanales'!DE18+'Ventas Semanales'!DJ18+'Ventas Semanales'!DO18+'Ventas Semanales'!DT18+'Ventas Semanales'!DY18</f>
        <v>184346.26</v>
      </c>
      <c r="AC19" s="34">
        <f>AC17*0.7</f>
        <v>915241.60559999978</v>
      </c>
      <c r="AD19" s="39">
        <v>2.4</v>
      </c>
      <c r="AE19" s="35"/>
      <c r="AF19" s="33">
        <f t="shared" si="13"/>
        <v>0</v>
      </c>
      <c r="AG19" s="38">
        <f>'Ventas Semanales'!ED18+'Ventas Semanales'!EI18+'Ventas Semanales'!EN18+'Ventas Semanales'!ES18</f>
        <v>280851.06</v>
      </c>
      <c r="AH19" s="34">
        <f>AH17*0.7</f>
        <v>588754.76099999994</v>
      </c>
      <c r="AI19" s="39">
        <v>1.7</v>
      </c>
      <c r="AJ19" s="35"/>
      <c r="AK19" s="33">
        <f t="shared" si="15"/>
        <v>0</v>
      </c>
      <c r="AL19" s="38">
        <f>'Ventas Semanales'!EX18+'Ventas Semanales'!FC18+'Ventas Semanales'!FH18+'Ventas Semanales'!FM18</f>
        <v>256297.95</v>
      </c>
      <c r="AM19" s="34">
        <f>AM17*0.7</f>
        <v>494174.58439999999</v>
      </c>
      <c r="AN19" s="39">
        <v>1.7</v>
      </c>
      <c r="AO19" s="35"/>
      <c r="AP19" s="7">
        <f t="shared" si="17"/>
        <v>0</v>
      </c>
      <c r="AQ19" s="38">
        <f>'Ventas Semanales'!FR18+'Ventas Semanales'!FW18+'Ventas Semanales'!GB18+'Ventas Semanales'!GG18+'Ventas Semanales'!GL18</f>
        <v>355035.18000000005</v>
      </c>
      <c r="AR19" s="34">
        <f>AR17*0.7</f>
        <v>688822.70183999988</v>
      </c>
      <c r="AS19" s="39">
        <v>1.68</v>
      </c>
      <c r="AT19" s="35"/>
      <c r="AU19" s="46">
        <f t="shared" si="19"/>
        <v>0</v>
      </c>
      <c r="AV19" s="10">
        <f>'Ventas Semanales'!GQ18+'Ventas Semanales'!GV18+'Ventas Semanales'!HA18+'Ventas Semanales'!HF18</f>
        <v>181567.58</v>
      </c>
      <c r="AW19" s="34">
        <f>AW17*0.7</f>
        <v>647798.02219999989</v>
      </c>
      <c r="AX19" s="39">
        <v>2.2999999999999998</v>
      </c>
      <c r="AY19" s="3"/>
      <c r="AZ19" s="7">
        <f t="shared" si="21"/>
        <v>0</v>
      </c>
      <c r="BA19" s="6">
        <f>'Ventas Semanales'!HK18+'Ventas Semanales'!HP18+'Ventas Semanales'!HU18+'Ventas Semanales'!HZ18</f>
        <v>109885.6</v>
      </c>
      <c r="BB19" s="34">
        <f>BB17*0.7</f>
        <v>1291129.4935000001</v>
      </c>
      <c r="BC19" s="39">
        <v>3.1</v>
      </c>
      <c r="BD19" s="3">
        <f>'Ventas Semanales'!HN18+'Ventas Semanales'!HS18+'Ventas Semanales'!HX18+'Ventas Semanales'!IC18</f>
        <v>0</v>
      </c>
      <c r="BE19" s="7">
        <f t="shared" si="23"/>
        <v>0</v>
      </c>
      <c r="BF19" s="10">
        <f>'Ventas Semanales'!IE18+'Ventas Semanales'!IJ18+'Ventas Semanales'!IO18+'Ventas Semanales'!IT18+'Ventas Semanales'!IY18</f>
        <v>1086793.5899999999</v>
      </c>
      <c r="BG19" s="34">
        <f>BG17*0.7</f>
        <v>2170469.4647999993</v>
      </c>
      <c r="BH19" s="39">
        <v>1.4</v>
      </c>
      <c r="BI19" s="3">
        <f>'Ventas Semanales'!IH18+'Ventas Semanales'!IM18+'Ventas Semanales'!IR18+'Ventas Semanales'!IW18+'Ventas Semanales'!JB18</f>
        <v>0</v>
      </c>
      <c r="BJ19" s="7">
        <f t="shared" si="25"/>
        <v>0</v>
      </c>
      <c r="BK19" s="51">
        <f t="shared" si="26"/>
        <v>233039.81</v>
      </c>
      <c r="BL19" s="51">
        <f t="shared" si="27"/>
        <v>326181.21679999999</v>
      </c>
      <c r="BM19" s="189">
        <f t="shared" si="28"/>
        <v>0.71444889526820843</v>
      </c>
      <c r="BN19" s="64">
        <f>'Ventas Semanales'!JD18</f>
        <v>1333443.3400000001</v>
      </c>
      <c r="BO19" s="69">
        <f>'Ventas Semanales'!JE18</f>
        <v>857101.56999999983</v>
      </c>
      <c r="BP19" s="68">
        <f t="shared" si="29"/>
        <v>-476341.77000000025</v>
      </c>
      <c r="BQ19" s="66">
        <f t="shared" si="0"/>
        <v>0.64277314550163023</v>
      </c>
      <c r="BR19" s="54">
        <f t="shared" si="1"/>
        <v>9642281.99309</v>
      </c>
      <c r="BS19" s="54">
        <f t="shared" si="30"/>
        <v>9543848.0502899997</v>
      </c>
    </row>
    <row r="20" spans="2:71">
      <c r="B20" s="186" t="str">
        <f>"A14"</f>
        <v>A14</v>
      </c>
      <c r="C20" s="106">
        <f>'Ventas Semanales'!D19+'Ventas Semanales'!I19+'Ventas Semanales'!N19+'Ventas Semanales'!S19</f>
        <v>271080.69</v>
      </c>
      <c r="D20" s="1">
        <f t="shared" si="2"/>
        <v>184334.86920000002</v>
      </c>
      <c r="E20" s="39">
        <v>0.68</v>
      </c>
      <c r="F20" s="107">
        <f>'Ventas Semanales'!G19+'Ventas Semanales'!L19+'Ventas Semanales'!Q19+'Ventas Semanales'!V19</f>
        <v>190711.38</v>
      </c>
      <c r="G20" s="42">
        <f t="shared" si="3"/>
        <v>0.70352255632815452</v>
      </c>
      <c r="H20" s="10">
        <f>'Ventas Semanales'!X19+'Ventas Semanales'!AC19+'Ventas Semanales'!AH19+'Ventas Semanales'!AM19</f>
        <v>297392.53999999998</v>
      </c>
      <c r="I20" s="1">
        <f t="shared" si="4"/>
        <v>208174.77799999996</v>
      </c>
      <c r="J20" s="2">
        <v>0.7</v>
      </c>
      <c r="K20" s="3">
        <f>'Ventas Semanales'!AA19+'Ventas Semanales'!AF19+'Ventas Semanales'!AK19+'Ventas Semanales'!AP19</f>
        <v>195053.28999999998</v>
      </c>
      <c r="L20" s="42">
        <f t="shared" si="5"/>
        <v>0.65587822075160318</v>
      </c>
      <c r="M20" s="38">
        <f>'Ventas Semanales'!AR19+'Ventas Semanales'!AW19+'Ventas Semanales'!BB19+'Ventas Semanales'!BG19+'Ventas Semanales'!BL19</f>
        <v>220637.79000000004</v>
      </c>
      <c r="N20" s="34">
        <f>M20*(O20+40%)</f>
        <v>319924.79550000007</v>
      </c>
      <c r="O20" s="39">
        <v>1.05</v>
      </c>
      <c r="P20" s="35">
        <f>'Ventas Semanales'!AU19+'Ventas Semanales'!AZ19+'Ventas Semanales'!BE19+'Ventas Semanales'!BJ19+'Ventas Semanales'!BO19</f>
        <v>144537.82</v>
      </c>
      <c r="Q20" s="45">
        <f t="shared" si="7"/>
        <v>0.65509095246104476</v>
      </c>
      <c r="R20" s="38">
        <f>'Ventas Semanales'!BQ19+'Ventas Semanales'!BV19+'Ventas Semanales'!CA19+'Ventas Semanales'!CF19</f>
        <v>57873.43</v>
      </c>
      <c r="S20" s="34">
        <f>R20*(T20+40%)</f>
        <v>193875.99050000001</v>
      </c>
      <c r="T20" s="39">
        <v>2.95</v>
      </c>
      <c r="U20" s="35"/>
      <c r="V20" s="33">
        <f t="shared" si="9"/>
        <v>0</v>
      </c>
      <c r="W20" s="38">
        <f>'Ventas Semanales'!CK19+'Ventas Semanales'!CP19+'Ventas Semanales'!CU19+'Ventas Semanales'!CZ19</f>
        <v>0</v>
      </c>
      <c r="X20" s="34">
        <f>W20*(Y20+40%)</f>
        <v>0</v>
      </c>
      <c r="Y20" s="39">
        <v>6</v>
      </c>
      <c r="Z20" s="35"/>
      <c r="AA20" s="33" t="e">
        <f t="shared" si="11"/>
        <v>#DIV/0!</v>
      </c>
      <c r="AB20" s="38">
        <f>'Ventas Semanales'!DE19+'Ventas Semanales'!DJ19+'Ventas Semanales'!DO19+'Ventas Semanales'!DT19+'Ventas Semanales'!DY19</f>
        <v>143404.15000000002</v>
      </c>
      <c r="AC20" s="34">
        <f>AB20*(AD20+40%)</f>
        <v>401531.62000000005</v>
      </c>
      <c r="AD20" s="39">
        <v>2.4</v>
      </c>
      <c r="AE20" s="35"/>
      <c r="AF20" s="33">
        <f t="shared" si="13"/>
        <v>0</v>
      </c>
      <c r="AG20" s="38">
        <f>'Ventas Semanales'!ED19+'Ventas Semanales'!EI19+'Ventas Semanales'!EN19+'Ventas Semanales'!ES19</f>
        <v>270610.69</v>
      </c>
      <c r="AH20" s="34">
        <f>AG20*(AI20+40%)</f>
        <v>568282.44900000002</v>
      </c>
      <c r="AI20" s="39">
        <v>1.7</v>
      </c>
      <c r="AJ20" s="35"/>
      <c r="AK20" s="33">
        <f t="shared" si="15"/>
        <v>0</v>
      </c>
      <c r="AL20" s="38">
        <f>'Ventas Semanales'!EX19+'Ventas Semanales'!FC19+'Ventas Semanales'!FH19+'Ventas Semanales'!FM19</f>
        <v>240712.61</v>
      </c>
      <c r="AM20" s="34">
        <f>AL20*(AN20+40%)</f>
        <v>505496.48099999997</v>
      </c>
      <c r="AN20" s="39">
        <v>1.7</v>
      </c>
      <c r="AO20" s="35"/>
      <c r="AP20" s="7">
        <f t="shared" si="17"/>
        <v>0</v>
      </c>
      <c r="AQ20" s="38">
        <f>'Ventas Semanales'!FR19+'Ventas Semanales'!FW19+'Ventas Semanales'!GB19+'Ventas Semanales'!GG19+'Ventas Semanales'!GL19</f>
        <v>290632.45</v>
      </c>
      <c r="AR20" s="34">
        <f>AQ20*(AS20+40%)</f>
        <v>604515.49600000004</v>
      </c>
      <c r="AS20" s="39">
        <v>1.68</v>
      </c>
      <c r="AT20" s="35"/>
      <c r="AU20" s="46">
        <f t="shared" si="19"/>
        <v>0</v>
      </c>
      <c r="AV20" s="10">
        <f>'Ventas Semanales'!GQ19+'Ventas Semanales'!GV19+'Ventas Semanales'!HA19+'Ventas Semanales'!HF19</f>
        <v>149680.41999999998</v>
      </c>
      <c r="AW20" s="34">
        <f>AV20*(AX20+40%)</f>
        <v>404137.1339999999</v>
      </c>
      <c r="AX20" s="39">
        <v>2.2999999999999998</v>
      </c>
      <c r="AY20" s="3"/>
      <c r="AZ20" s="7">
        <f t="shared" si="21"/>
        <v>0</v>
      </c>
      <c r="BA20" s="6">
        <f>'Ventas Semanales'!HK19+'Ventas Semanales'!HP19+'Ventas Semanales'!HU19+'Ventas Semanales'!HZ19</f>
        <v>110648.86</v>
      </c>
      <c r="BB20" s="34">
        <f>BA20*(BC20+40%)</f>
        <v>387271.01</v>
      </c>
      <c r="BC20" s="39">
        <v>3.1</v>
      </c>
      <c r="BD20" s="3">
        <f>'Ventas Semanales'!HN19+'Ventas Semanales'!HS19+'Ventas Semanales'!HX19+'Ventas Semanales'!IC19</f>
        <v>0</v>
      </c>
      <c r="BE20" s="7">
        <f t="shared" si="23"/>
        <v>0</v>
      </c>
      <c r="BF20" s="10">
        <f>'Ventas Semanales'!IE19+'Ventas Semanales'!IJ19+'Ventas Semanales'!IO19+'Ventas Semanales'!IT19+'Ventas Semanales'!IY19</f>
        <v>920888.17999999993</v>
      </c>
      <c r="BG20" s="34">
        <f>BF20*(BH20+40%)</f>
        <v>1657598.7239999997</v>
      </c>
      <c r="BH20" s="39">
        <v>1.4</v>
      </c>
      <c r="BI20" s="3">
        <f>'Ventas Semanales'!IH19+'Ventas Semanales'!IM19+'Ventas Semanales'!IR19+'Ventas Semanales'!IW19+'Ventas Semanales'!JB19</f>
        <v>0</v>
      </c>
      <c r="BJ20" s="7">
        <f t="shared" si="25"/>
        <v>0</v>
      </c>
      <c r="BK20" s="51">
        <f t="shared" si="26"/>
        <v>190711.38</v>
      </c>
      <c r="BL20" s="51">
        <f t="shared" si="27"/>
        <v>184334.86920000002</v>
      </c>
      <c r="BM20" s="189">
        <f t="shared" si="28"/>
        <v>1.0345919946002271</v>
      </c>
      <c r="BN20" s="64">
        <f>'Ventas Semanales'!JD19</f>
        <v>730383.5199999999</v>
      </c>
      <c r="BO20" s="69">
        <f>'Ventas Semanales'!JE19</f>
        <v>530302.49</v>
      </c>
      <c r="BP20" s="68">
        <f t="shared" si="29"/>
        <v>-200081.02999999991</v>
      </c>
      <c r="BQ20" s="66">
        <f t="shared" si="0"/>
        <v>0.72606031691405093</v>
      </c>
      <c r="BR20" s="54">
        <f t="shared" si="1"/>
        <v>5435143.3471999997</v>
      </c>
      <c r="BS20" s="54">
        <f t="shared" si="30"/>
        <v>5428398.3700000001</v>
      </c>
    </row>
    <row r="21" spans="2:71">
      <c r="B21" s="185" t="str">
        <f>"A15"</f>
        <v>A15</v>
      </c>
      <c r="C21" s="106">
        <f>'Ventas Semanales'!D20+'Ventas Semanales'!I20+'Ventas Semanales'!N20+'Ventas Semanales'!S20</f>
        <v>258034.64</v>
      </c>
      <c r="D21" s="1">
        <f t="shared" si="2"/>
        <v>175463.55520000003</v>
      </c>
      <c r="E21" s="39">
        <v>0.68</v>
      </c>
      <c r="F21" s="107">
        <f>'Ventas Semanales'!G20+'Ventas Semanales'!L20+'Ventas Semanales'!Q20+'Ventas Semanales'!V20</f>
        <v>148987.82</v>
      </c>
      <c r="G21" s="42">
        <f t="shared" si="3"/>
        <v>0.57739464747833857</v>
      </c>
      <c r="H21" s="10">
        <f>'Ventas Semanales'!X20+'Ventas Semanales'!AC20+'Ventas Semanales'!AH20+'Ventas Semanales'!AM20</f>
        <v>254641.71000000002</v>
      </c>
      <c r="I21" s="1">
        <f t="shared" si="4"/>
        <v>178249.19700000001</v>
      </c>
      <c r="J21" s="2">
        <v>0.7</v>
      </c>
      <c r="K21" s="3">
        <f>'Ventas Semanales'!AA20+'Ventas Semanales'!AF20+'Ventas Semanales'!AK20+'Ventas Semanales'!AP20</f>
        <v>165270.52000000002</v>
      </c>
      <c r="L21" s="42">
        <f t="shared" si="5"/>
        <v>0.64903161387032782</v>
      </c>
      <c r="M21" s="38">
        <f>'Ventas Semanales'!AR20+'Ventas Semanales'!AW20+'Ventas Semanales'!BB20+'Ventas Semanales'!BG20+'Ventas Semanales'!BL20</f>
        <v>265792.23</v>
      </c>
      <c r="N21" s="34">
        <f t="shared" si="6"/>
        <v>279081.84149999998</v>
      </c>
      <c r="O21" s="39">
        <v>1.05</v>
      </c>
      <c r="P21" s="35">
        <f>'Ventas Semanales'!AU20+'Ventas Semanales'!AZ20+'Ventas Semanales'!BE20+'Ventas Semanales'!BJ20+'Ventas Semanales'!BO20</f>
        <v>146119.33000000002</v>
      </c>
      <c r="Q21" s="45">
        <f t="shared" si="7"/>
        <v>0.54975019397670133</v>
      </c>
      <c r="R21" s="38">
        <f>'Ventas Semanales'!BQ20+'Ventas Semanales'!BV20+'Ventas Semanales'!CA20+'Ventas Semanales'!CF20</f>
        <v>139109.44999999998</v>
      </c>
      <c r="S21" s="34">
        <f t="shared" ref="S21:S26" si="31">R21*T21</f>
        <v>410372.87749999994</v>
      </c>
      <c r="T21" s="39">
        <v>2.95</v>
      </c>
      <c r="U21" s="35"/>
      <c r="V21" s="33">
        <f t="shared" si="9"/>
        <v>0</v>
      </c>
      <c r="W21" s="38">
        <f>'Ventas Semanales'!CK20+'Ventas Semanales'!CP20+'Ventas Semanales'!CU20+'Ventas Semanales'!CZ20</f>
        <v>4091.71</v>
      </c>
      <c r="X21" s="34">
        <f t="shared" ref="X21:X26" si="32">W21*Y21</f>
        <v>24550.260000000002</v>
      </c>
      <c r="Y21" s="39">
        <v>6</v>
      </c>
      <c r="Z21" s="35"/>
      <c r="AA21" s="33">
        <f t="shared" si="11"/>
        <v>0</v>
      </c>
      <c r="AB21" s="38">
        <f>'Ventas Semanales'!DE20+'Ventas Semanales'!DJ20+'Ventas Semanales'!DO20+'Ventas Semanales'!DT20+'Ventas Semanales'!DY20</f>
        <v>186800.89</v>
      </c>
      <c r="AC21" s="34">
        <f t="shared" ref="AC21:AC26" si="33">AB21*AD21</f>
        <v>448322.136</v>
      </c>
      <c r="AD21" s="39">
        <v>2.4</v>
      </c>
      <c r="AE21" s="35"/>
      <c r="AF21" s="33">
        <f t="shared" si="13"/>
        <v>0</v>
      </c>
      <c r="AG21" s="38">
        <f>'Ventas Semanales'!ED20+'Ventas Semanales'!EI20+'Ventas Semanales'!EN20+'Ventas Semanales'!ES20</f>
        <v>207328.01</v>
      </c>
      <c r="AH21" s="34">
        <f t="shared" ref="AH21:AH26" si="34">AG21*AI21</f>
        <v>352457.61700000003</v>
      </c>
      <c r="AI21" s="39">
        <v>1.7</v>
      </c>
      <c r="AJ21" s="35"/>
      <c r="AK21" s="33">
        <f t="shared" si="15"/>
        <v>0</v>
      </c>
      <c r="AL21" s="38">
        <f>'Ventas Semanales'!EX20+'Ventas Semanales'!FC20+'Ventas Semanales'!FH20+'Ventas Semanales'!FM20</f>
        <v>195716.46000000002</v>
      </c>
      <c r="AM21" s="34">
        <f t="shared" ref="AM21:AM26" si="35">AL21*AN21</f>
        <v>332717.98200000002</v>
      </c>
      <c r="AN21" s="39">
        <v>1.7</v>
      </c>
      <c r="AO21" s="35"/>
      <c r="AP21" s="7">
        <f t="shared" si="17"/>
        <v>0</v>
      </c>
      <c r="AQ21" s="38">
        <f>'Ventas Semanales'!FR20+'Ventas Semanales'!FW20+'Ventas Semanales'!GB20+'Ventas Semanales'!GG20+'Ventas Semanales'!GL20</f>
        <v>234153.41000000003</v>
      </c>
      <c r="AR21" s="34">
        <f t="shared" ref="AR21:AR26" si="36">AQ21*AS21</f>
        <v>393377.72880000004</v>
      </c>
      <c r="AS21" s="39">
        <v>1.68</v>
      </c>
      <c r="AT21" s="35"/>
      <c r="AU21" s="46">
        <f t="shared" si="19"/>
        <v>0</v>
      </c>
      <c r="AV21" s="10">
        <f>'Ventas Semanales'!GQ20+'Ventas Semanales'!GV20+'Ventas Semanales'!HA20+'Ventas Semanales'!HF20</f>
        <v>125443.20000000001</v>
      </c>
      <c r="AW21" s="34">
        <f t="shared" ref="AW21:AW26" si="37">AV21*AX21</f>
        <v>288519.36</v>
      </c>
      <c r="AX21" s="39">
        <v>2.2999999999999998</v>
      </c>
      <c r="AY21" s="3"/>
      <c r="AZ21" s="7">
        <f t="shared" si="21"/>
        <v>0</v>
      </c>
      <c r="BA21" s="6">
        <f>'Ventas Semanales'!HK20+'Ventas Semanales'!HP20+'Ventas Semanales'!HU20+'Ventas Semanales'!HZ20</f>
        <v>103300.06999999999</v>
      </c>
      <c r="BB21" s="34">
        <f t="shared" ref="BB21:BB26" si="38">BA21*BC21</f>
        <v>320230.217</v>
      </c>
      <c r="BC21" s="39">
        <v>3.1</v>
      </c>
      <c r="BD21" s="3">
        <f>'Ventas Semanales'!HN20+'Ventas Semanales'!HS20+'Ventas Semanales'!HX20+'Ventas Semanales'!IC20</f>
        <v>0</v>
      </c>
      <c r="BE21" s="7">
        <f t="shared" si="23"/>
        <v>0</v>
      </c>
      <c r="BF21" s="10">
        <f>'Ventas Semanales'!IE20+'Ventas Semanales'!IJ20+'Ventas Semanales'!IO20+'Ventas Semanales'!IT20+'Ventas Semanales'!IY20</f>
        <v>625212.12999999989</v>
      </c>
      <c r="BG21" s="34">
        <f t="shared" ref="BG21:BG26" si="39">BF21*BH21</f>
        <v>875296.98199999984</v>
      </c>
      <c r="BH21" s="39">
        <v>1.4</v>
      </c>
      <c r="BI21" s="3">
        <f>'Ventas Semanales'!IH20+'Ventas Semanales'!IM20+'Ventas Semanales'!IR20+'Ventas Semanales'!IW20+'Ventas Semanales'!JB20</f>
        <v>0</v>
      </c>
      <c r="BJ21" s="7">
        <f t="shared" si="25"/>
        <v>0</v>
      </c>
      <c r="BK21" s="51">
        <f t="shared" si="26"/>
        <v>148987.82</v>
      </c>
      <c r="BL21" s="51">
        <f t="shared" si="27"/>
        <v>175463.55520000003</v>
      </c>
      <c r="BM21" s="189">
        <f t="shared" si="28"/>
        <v>0.84910977570343893</v>
      </c>
      <c r="BN21" s="64">
        <f>'Ventas Semanales'!JD20</f>
        <v>693150.22</v>
      </c>
      <c r="BO21" s="69">
        <f>'Ventas Semanales'!JE20</f>
        <v>460377.67</v>
      </c>
      <c r="BP21" s="68">
        <f t="shared" si="29"/>
        <v>-232772.55</v>
      </c>
      <c r="BQ21" s="66">
        <f t="shared" si="0"/>
        <v>0.66418166901829734</v>
      </c>
      <c r="BR21" s="54">
        <f t="shared" si="1"/>
        <v>4078639.7540000002</v>
      </c>
      <c r="BS21" s="54">
        <f t="shared" si="30"/>
        <v>4039185.3418000001</v>
      </c>
    </row>
    <row r="22" spans="2:71">
      <c r="B22" s="185" t="str">
        <f>"A16"</f>
        <v>A16</v>
      </c>
      <c r="C22" s="106">
        <f>'Ventas Semanales'!D21+'Ventas Semanales'!I21+'Ventas Semanales'!N21+'Ventas Semanales'!S21</f>
        <v>313442.66000000003</v>
      </c>
      <c r="D22" s="1">
        <f t="shared" si="2"/>
        <v>213141.00880000004</v>
      </c>
      <c r="E22" s="39">
        <v>0.68</v>
      </c>
      <c r="F22" s="107">
        <f>'Ventas Semanales'!G21+'Ventas Semanales'!L21+'Ventas Semanales'!Q21+'Ventas Semanales'!V21</f>
        <v>256360.74</v>
      </c>
      <c r="G22" s="42">
        <f t="shared" si="3"/>
        <v>0.81788720144220306</v>
      </c>
      <c r="H22" s="10">
        <f>'Ventas Semanales'!X21+'Ventas Semanales'!AC21+'Ventas Semanales'!AH21+'Ventas Semanales'!AM21</f>
        <v>391647.31</v>
      </c>
      <c r="I22" s="1">
        <f t="shared" si="4"/>
        <v>274153.11699999997</v>
      </c>
      <c r="J22" s="2">
        <v>0.7</v>
      </c>
      <c r="K22" s="3">
        <f>'Ventas Semanales'!AA21+'Ventas Semanales'!AF21+'Ventas Semanales'!AK21+'Ventas Semanales'!AP21</f>
        <v>254170.97000000003</v>
      </c>
      <c r="L22" s="42">
        <f t="shared" si="5"/>
        <v>0.64897923082888032</v>
      </c>
      <c r="M22" s="38">
        <f>'Ventas Semanales'!AR21+'Ventas Semanales'!AW21+'Ventas Semanales'!BB21+'Ventas Semanales'!BG21+'Ventas Semanales'!BL21</f>
        <v>383800.61</v>
      </c>
      <c r="N22" s="34">
        <f t="shared" si="6"/>
        <v>402990.64049999998</v>
      </c>
      <c r="O22" s="39">
        <v>1.05</v>
      </c>
      <c r="P22" s="35">
        <f>'Ventas Semanales'!AU21+'Ventas Semanales'!AZ21+'Ventas Semanales'!BE21+'Ventas Semanales'!BJ21+'Ventas Semanales'!BO21</f>
        <v>214136.49</v>
      </c>
      <c r="Q22" s="45">
        <f t="shared" si="7"/>
        <v>0.5579368151603511</v>
      </c>
      <c r="R22" s="38">
        <f>'Ventas Semanales'!BQ21+'Ventas Semanales'!BV21+'Ventas Semanales'!CA21+'Ventas Semanales'!CF21</f>
        <v>103091.23000000001</v>
      </c>
      <c r="S22" s="34">
        <f t="shared" si="31"/>
        <v>304119.12850000005</v>
      </c>
      <c r="T22" s="39">
        <v>2.95</v>
      </c>
      <c r="U22" s="35"/>
      <c r="V22" s="33">
        <f t="shared" si="9"/>
        <v>0</v>
      </c>
      <c r="W22" s="38">
        <f>'Ventas Semanales'!CK21+'Ventas Semanales'!CP21+'Ventas Semanales'!CU21+'Ventas Semanales'!CZ21</f>
        <v>0</v>
      </c>
      <c r="X22" s="34">
        <f t="shared" si="32"/>
        <v>0</v>
      </c>
      <c r="Y22" s="39">
        <v>6</v>
      </c>
      <c r="Z22" s="35"/>
      <c r="AA22" s="33" t="e">
        <f t="shared" si="11"/>
        <v>#DIV/0!</v>
      </c>
      <c r="AB22" s="38">
        <f>'Ventas Semanales'!DE21+'Ventas Semanales'!DJ21+'Ventas Semanales'!DO21+'Ventas Semanales'!DT21+'Ventas Semanales'!DY21</f>
        <v>182338.43</v>
      </c>
      <c r="AC22" s="34">
        <f t="shared" si="33"/>
        <v>437612.23199999996</v>
      </c>
      <c r="AD22" s="39">
        <v>2.4</v>
      </c>
      <c r="AE22" s="35"/>
      <c r="AF22" s="33">
        <f t="shared" si="13"/>
        <v>0</v>
      </c>
      <c r="AG22" s="38">
        <f>'Ventas Semanales'!ED21+'Ventas Semanales'!EI21+'Ventas Semanales'!EN21+'Ventas Semanales'!ES21</f>
        <v>267744.36</v>
      </c>
      <c r="AH22" s="34">
        <f t="shared" si="34"/>
        <v>455165.41199999995</v>
      </c>
      <c r="AI22" s="39">
        <v>1.7</v>
      </c>
      <c r="AJ22" s="35"/>
      <c r="AK22" s="33">
        <f t="shared" si="15"/>
        <v>0</v>
      </c>
      <c r="AL22" s="38">
        <f>'Ventas Semanales'!EX21+'Ventas Semanales'!FC21+'Ventas Semanales'!FH21+'Ventas Semanales'!FM21</f>
        <v>264770.92</v>
      </c>
      <c r="AM22" s="34">
        <f t="shared" si="35"/>
        <v>450110.56399999995</v>
      </c>
      <c r="AN22" s="39">
        <v>1.7</v>
      </c>
      <c r="AO22" s="35"/>
      <c r="AP22" s="7">
        <f t="shared" si="17"/>
        <v>0</v>
      </c>
      <c r="AQ22" s="38">
        <f>'Ventas Semanales'!FR21+'Ventas Semanales'!FW21+'Ventas Semanales'!GB21+'Ventas Semanales'!GG21+'Ventas Semanales'!GL21</f>
        <v>338567.85</v>
      </c>
      <c r="AR22" s="34">
        <f t="shared" si="36"/>
        <v>568793.9879999999</v>
      </c>
      <c r="AS22" s="39">
        <v>1.68</v>
      </c>
      <c r="AT22" s="35"/>
      <c r="AU22" s="46">
        <f t="shared" si="19"/>
        <v>0</v>
      </c>
      <c r="AV22" s="10">
        <f>'Ventas Semanales'!GQ21+'Ventas Semanales'!GV21+'Ventas Semanales'!HA21+'Ventas Semanales'!HF21</f>
        <v>196861.83999999997</v>
      </c>
      <c r="AW22" s="34">
        <f t="shared" si="37"/>
        <v>452782.2319999999</v>
      </c>
      <c r="AX22" s="39">
        <v>2.2999999999999998</v>
      </c>
      <c r="AY22" s="3"/>
      <c r="AZ22" s="7">
        <f t="shared" si="21"/>
        <v>0</v>
      </c>
      <c r="BA22" s="6">
        <f>'Ventas Semanales'!HK21+'Ventas Semanales'!HP21+'Ventas Semanales'!HU21+'Ventas Semanales'!HZ21</f>
        <v>95933.49</v>
      </c>
      <c r="BB22" s="34">
        <f t="shared" si="38"/>
        <v>297393.81900000002</v>
      </c>
      <c r="BC22" s="39">
        <v>3.1</v>
      </c>
      <c r="BD22" s="3">
        <f>'Ventas Semanales'!HN21+'Ventas Semanales'!HS21+'Ventas Semanales'!HX21+'Ventas Semanales'!IC21</f>
        <v>0</v>
      </c>
      <c r="BE22" s="7">
        <f t="shared" si="23"/>
        <v>0</v>
      </c>
      <c r="BF22" s="10">
        <f>'Ventas Semanales'!IE21+'Ventas Semanales'!IJ21+'Ventas Semanales'!IO21+'Ventas Semanales'!IT21+'Ventas Semanales'!IY21</f>
        <v>826603.88</v>
      </c>
      <c r="BG22" s="34">
        <f t="shared" si="39"/>
        <v>1157245.432</v>
      </c>
      <c r="BH22" s="39">
        <v>1.4</v>
      </c>
      <c r="BI22" s="3">
        <f>'Ventas Semanales'!IH21+'Ventas Semanales'!IM21+'Ventas Semanales'!IR21+'Ventas Semanales'!IW21+'Ventas Semanales'!JB21</f>
        <v>0</v>
      </c>
      <c r="BJ22" s="7">
        <f t="shared" si="25"/>
        <v>0</v>
      </c>
      <c r="BK22" s="51">
        <f t="shared" si="26"/>
        <v>256360.74</v>
      </c>
      <c r="BL22" s="51">
        <f t="shared" si="27"/>
        <v>213141.00880000004</v>
      </c>
      <c r="BM22" s="189">
        <f t="shared" si="28"/>
        <v>1.2027752962385339</v>
      </c>
      <c r="BN22" s="64">
        <f>'Ventas Semanales'!JD21</f>
        <v>979693.24</v>
      </c>
      <c r="BO22" s="69">
        <f>'Ventas Semanales'!JE21</f>
        <v>724668.20000000007</v>
      </c>
      <c r="BP22" s="68">
        <f t="shared" si="29"/>
        <v>-255025.03999999992</v>
      </c>
      <c r="BQ22" s="66">
        <f t="shared" si="0"/>
        <v>0.7396888846553642</v>
      </c>
      <c r="BR22" s="54">
        <f t="shared" si="1"/>
        <v>5013507.5737999994</v>
      </c>
      <c r="BS22" s="54">
        <f t="shared" si="30"/>
        <v>5036745.1579999998</v>
      </c>
    </row>
    <row r="23" spans="2:71">
      <c r="B23" s="185" t="str">
        <f>"A17"</f>
        <v>A17</v>
      </c>
      <c r="C23" s="106">
        <f>'Ventas Semanales'!D22+'Ventas Semanales'!I22+'Ventas Semanales'!N22+'Ventas Semanales'!S22</f>
        <v>280334.38</v>
      </c>
      <c r="D23" s="1">
        <f t="shared" si="2"/>
        <v>190627.37840000002</v>
      </c>
      <c r="E23" s="39">
        <v>0.68</v>
      </c>
      <c r="F23" s="107">
        <f>'Ventas Semanales'!G22+'Ventas Semanales'!L22+'Ventas Semanales'!Q22+'Ventas Semanales'!V22</f>
        <v>163144.31</v>
      </c>
      <c r="G23" s="42">
        <f t="shared" si="3"/>
        <v>0.58196326115976216</v>
      </c>
      <c r="H23" s="10">
        <f>'Ventas Semanales'!X22+'Ventas Semanales'!AC22+'Ventas Semanales'!AH22+'Ventas Semanales'!AM22</f>
        <v>308236.23</v>
      </c>
      <c r="I23" s="1">
        <f t="shared" si="4"/>
        <v>215765.36099999998</v>
      </c>
      <c r="J23" s="2">
        <v>0.7</v>
      </c>
      <c r="K23" s="3">
        <f>'Ventas Semanales'!AA22+'Ventas Semanales'!AF22+'Ventas Semanales'!AK22+'Ventas Semanales'!AP22</f>
        <v>204682.82</v>
      </c>
      <c r="L23" s="42">
        <f t="shared" si="5"/>
        <v>0.66404530058001299</v>
      </c>
      <c r="M23" s="38">
        <f>'Ventas Semanales'!AR22+'Ventas Semanales'!AW22+'Ventas Semanales'!BB22+'Ventas Semanales'!BG22+'Ventas Semanales'!BL22</f>
        <v>293666.71999999997</v>
      </c>
      <c r="N23" s="34">
        <f t="shared" si="6"/>
        <v>308350.05599999998</v>
      </c>
      <c r="O23" s="39">
        <v>1.05</v>
      </c>
      <c r="P23" s="35">
        <f>'Ventas Semanales'!AU22+'Ventas Semanales'!AZ22+'Ventas Semanales'!BE22+'Ventas Semanales'!BJ22+'Ventas Semanales'!BO22</f>
        <v>154288.87</v>
      </c>
      <c r="Q23" s="45">
        <f t="shared" si="7"/>
        <v>0.52538765713731539</v>
      </c>
      <c r="R23" s="38">
        <f>'Ventas Semanales'!BQ22+'Ventas Semanales'!BV22+'Ventas Semanales'!CA22+'Ventas Semanales'!CF22</f>
        <v>206766.71999999997</v>
      </c>
      <c r="S23" s="34">
        <f t="shared" si="31"/>
        <v>609961.82399999991</v>
      </c>
      <c r="T23" s="39">
        <v>2.95</v>
      </c>
      <c r="U23" s="35"/>
      <c r="V23" s="33">
        <f t="shared" si="9"/>
        <v>0</v>
      </c>
      <c r="W23" s="38">
        <f>'Ventas Semanales'!CK22+'Ventas Semanales'!CP22+'Ventas Semanales'!CU22+'Ventas Semanales'!CZ22</f>
        <v>128965.9</v>
      </c>
      <c r="X23" s="34">
        <f t="shared" si="32"/>
        <v>773795.39999999991</v>
      </c>
      <c r="Y23" s="39">
        <v>6</v>
      </c>
      <c r="Z23" s="35"/>
      <c r="AA23" s="33">
        <f t="shared" si="11"/>
        <v>0</v>
      </c>
      <c r="AB23" s="38">
        <f>'Ventas Semanales'!DE22+'Ventas Semanales'!DJ22+'Ventas Semanales'!DO22+'Ventas Semanales'!DT22+'Ventas Semanales'!DY22</f>
        <v>240893.9</v>
      </c>
      <c r="AC23" s="34">
        <f t="shared" si="33"/>
        <v>578145.36</v>
      </c>
      <c r="AD23" s="39">
        <v>2.4</v>
      </c>
      <c r="AE23" s="35"/>
      <c r="AF23" s="33">
        <f t="shared" si="13"/>
        <v>0</v>
      </c>
      <c r="AG23" s="38">
        <f>'Ventas Semanales'!ED22+'Ventas Semanales'!EI22+'Ventas Semanales'!EN22+'Ventas Semanales'!ES22</f>
        <v>238270.69</v>
      </c>
      <c r="AH23" s="34">
        <f t="shared" si="34"/>
        <v>405060.17300000001</v>
      </c>
      <c r="AI23" s="39">
        <v>1.7</v>
      </c>
      <c r="AJ23" s="35"/>
      <c r="AK23" s="33">
        <f t="shared" si="15"/>
        <v>0</v>
      </c>
      <c r="AL23" s="38">
        <f>'Ventas Semanales'!EX22+'Ventas Semanales'!FC22+'Ventas Semanales'!FH22+'Ventas Semanales'!FM22</f>
        <v>208186.77000000002</v>
      </c>
      <c r="AM23" s="34">
        <f t="shared" si="35"/>
        <v>353917.50900000002</v>
      </c>
      <c r="AN23" s="39">
        <v>1.7</v>
      </c>
      <c r="AO23" s="35"/>
      <c r="AP23" s="7">
        <f t="shared" si="17"/>
        <v>0</v>
      </c>
      <c r="AQ23" s="38">
        <f>'Ventas Semanales'!FR22+'Ventas Semanales'!FW22+'Ventas Semanales'!GB22+'Ventas Semanales'!GG22+'Ventas Semanales'!GL22</f>
        <v>256893.72</v>
      </c>
      <c r="AR23" s="34">
        <f t="shared" si="36"/>
        <v>431581.44959999999</v>
      </c>
      <c r="AS23" s="39">
        <v>1.68</v>
      </c>
      <c r="AT23" s="35"/>
      <c r="AU23" s="46">
        <f t="shared" si="19"/>
        <v>0</v>
      </c>
      <c r="AV23" s="10">
        <f>'Ventas Semanales'!GQ22+'Ventas Semanales'!GV22+'Ventas Semanales'!HA22+'Ventas Semanales'!HF22</f>
        <v>172402.58</v>
      </c>
      <c r="AW23" s="34">
        <f t="shared" si="37"/>
        <v>396525.93399999995</v>
      </c>
      <c r="AX23" s="39">
        <v>2.2999999999999998</v>
      </c>
      <c r="AY23" s="3"/>
      <c r="AZ23" s="7">
        <f t="shared" si="21"/>
        <v>0</v>
      </c>
      <c r="BA23" s="6">
        <f>'Ventas Semanales'!HK22+'Ventas Semanales'!HP22+'Ventas Semanales'!HU22+'Ventas Semanales'!HZ22</f>
        <v>181735.1</v>
      </c>
      <c r="BB23" s="34">
        <f t="shared" si="38"/>
        <v>563378.81000000006</v>
      </c>
      <c r="BC23" s="39">
        <v>3.1</v>
      </c>
      <c r="BD23" s="3">
        <f>'Ventas Semanales'!HN22+'Ventas Semanales'!HS22+'Ventas Semanales'!HX22+'Ventas Semanales'!IC22</f>
        <v>0</v>
      </c>
      <c r="BE23" s="7">
        <f t="shared" si="23"/>
        <v>0</v>
      </c>
      <c r="BF23" s="10">
        <f>'Ventas Semanales'!IE22+'Ventas Semanales'!IJ22+'Ventas Semanales'!IO22+'Ventas Semanales'!IT22+'Ventas Semanales'!IY22</f>
        <v>587030.69999999995</v>
      </c>
      <c r="BG23" s="34">
        <f t="shared" si="39"/>
        <v>821842.97999999986</v>
      </c>
      <c r="BH23" s="39">
        <v>1.4</v>
      </c>
      <c r="BI23" s="3">
        <f>'Ventas Semanales'!IH22+'Ventas Semanales'!IM22+'Ventas Semanales'!IR22+'Ventas Semanales'!IW22+'Ventas Semanales'!JB22</f>
        <v>0</v>
      </c>
      <c r="BJ23" s="7">
        <f t="shared" si="25"/>
        <v>0</v>
      </c>
      <c r="BK23" s="51">
        <f t="shared" si="26"/>
        <v>163144.31</v>
      </c>
      <c r="BL23" s="51">
        <f t="shared" si="27"/>
        <v>190627.37840000002</v>
      </c>
      <c r="BM23" s="189">
        <f t="shared" si="28"/>
        <v>0.85582832523494423</v>
      </c>
      <c r="BN23" s="64">
        <f>'Ventas Semanales'!JD22</f>
        <v>785811.84999999986</v>
      </c>
      <c r="BO23" s="69">
        <f>'Ventas Semanales'!JE22</f>
        <v>522116</v>
      </c>
      <c r="BP23" s="68">
        <f t="shared" si="29"/>
        <v>-263695.84999999986</v>
      </c>
      <c r="BQ23" s="66">
        <f t="shared" si="0"/>
        <v>0.66442876879497315</v>
      </c>
      <c r="BR23" s="54">
        <f t="shared" si="1"/>
        <v>5648952.2349999985</v>
      </c>
      <c r="BS23" s="54">
        <f t="shared" si="30"/>
        <v>5610386.6255999999</v>
      </c>
    </row>
    <row r="24" spans="2:71">
      <c r="B24" s="185" t="str">
        <f>"A18"</f>
        <v>A18</v>
      </c>
      <c r="C24" s="106">
        <f>'Ventas Semanales'!D23+'Ventas Semanales'!I23+'Ventas Semanales'!N23+'Ventas Semanales'!S23</f>
        <v>382412.86</v>
      </c>
      <c r="D24" s="1">
        <f t="shared" si="2"/>
        <v>260040.74480000001</v>
      </c>
      <c r="E24" s="39">
        <v>0.68</v>
      </c>
      <c r="F24" s="107">
        <f>'Ventas Semanales'!G23+'Ventas Semanales'!L23+'Ventas Semanales'!Q23+'Ventas Semanales'!V23</f>
        <v>260384.97999999998</v>
      </c>
      <c r="G24" s="42">
        <f t="shared" si="3"/>
        <v>0.68090016638038786</v>
      </c>
      <c r="H24" s="10">
        <f>'Ventas Semanales'!X23+'Ventas Semanales'!AC23+'Ventas Semanales'!AH23+'Ventas Semanales'!AM23</f>
        <v>403643.67000000004</v>
      </c>
      <c r="I24" s="1">
        <f t="shared" si="4"/>
        <v>282550.56900000002</v>
      </c>
      <c r="J24" s="2">
        <v>0.7</v>
      </c>
      <c r="K24" s="3">
        <f>'Ventas Semanales'!AA23+'Ventas Semanales'!AF23+'Ventas Semanales'!AK23+'Ventas Semanales'!AP23</f>
        <v>281668.49</v>
      </c>
      <c r="L24" s="42">
        <f t="shared" si="5"/>
        <v>0.6978147087008697</v>
      </c>
      <c r="M24" s="38">
        <f>'Ventas Semanales'!AR23+'Ventas Semanales'!AW23+'Ventas Semanales'!BB23+'Ventas Semanales'!BG23+'Ventas Semanales'!BL23</f>
        <v>394587.25</v>
      </c>
      <c r="N24" s="34">
        <f t="shared" si="6"/>
        <v>414316.61250000005</v>
      </c>
      <c r="O24" s="39">
        <v>1.05</v>
      </c>
      <c r="P24" s="35">
        <f>'Ventas Semanales'!AU23+'Ventas Semanales'!AZ23+'Ventas Semanales'!BE23+'Ventas Semanales'!BJ23+'Ventas Semanales'!BO23</f>
        <v>194041.53999999998</v>
      </c>
      <c r="Q24" s="45">
        <f t="shared" si="7"/>
        <v>0.49175826132243244</v>
      </c>
      <c r="R24" s="38">
        <f>'Ventas Semanales'!BQ23+'Ventas Semanales'!BV23+'Ventas Semanales'!CA23+'Ventas Semanales'!CF23</f>
        <v>264253.65000000002</v>
      </c>
      <c r="S24" s="34">
        <f t="shared" si="31"/>
        <v>779548.26750000007</v>
      </c>
      <c r="T24" s="39">
        <v>2.95</v>
      </c>
      <c r="U24" s="35"/>
      <c r="V24" s="33">
        <f t="shared" si="9"/>
        <v>0</v>
      </c>
      <c r="W24" s="38">
        <f>'Ventas Semanales'!CK23+'Ventas Semanales'!CP23+'Ventas Semanales'!CU23+'Ventas Semanales'!CZ23</f>
        <v>215373.27</v>
      </c>
      <c r="X24" s="34">
        <f t="shared" si="32"/>
        <v>1292239.6199999999</v>
      </c>
      <c r="Y24" s="39">
        <v>6</v>
      </c>
      <c r="Z24" s="35"/>
      <c r="AA24" s="33">
        <f t="shared" si="11"/>
        <v>0</v>
      </c>
      <c r="AB24" s="38">
        <f>'Ventas Semanales'!DE23+'Ventas Semanales'!DJ23+'Ventas Semanales'!DO23+'Ventas Semanales'!DT23+'Ventas Semanales'!DY23</f>
        <v>244898.78</v>
      </c>
      <c r="AC24" s="34">
        <f t="shared" si="33"/>
        <v>587757.07199999993</v>
      </c>
      <c r="AD24" s="39">
        <v>2.4</v>
      </c>
      <c r="AE24" s="35"/>
      <c r="AF24" s="33">
        <f t="shared" si="13"/>
        <v>0</v>
      </c>
      <c r="AG24" s="38">
        <f>'Ventas Semanales'!ED23+'Ventas Semanales'!EI23+'Ventas Semanales'!EN23+'Ventas Semanales'!ES23</f>
        <v>253995.47999999998</v>
      </c>
      <c r="AH24" s="34">
        <f t="shared" si="34"/>
        <v>431792.31599999993</v>
      </c>
      <c r="AI24" s="39">
        <v>1.7</v>
      </c>
      <c r="AJ24" s="35"/>
      <c r="AK24" s="33">
        <f t="shared" si="15"/>
        <v>0</v>
      </c>
      <c r="AL24" s="38">
        <f>'Ventas Semanales'!EX23+'Ventas Semanales'!FC23+'Ventas Semanales'!FH23+'Ventas Semanales'!FM23</f>
        <v>288443.64</v>
      </c>
      <c r="AM24" s="34">
        <f t="shared" si="35"/>
        <v>490354.18800000002</v>
      </c>
      <c r="AN24" s="39">
        <v>1.7</v>
      </c>
      <c r="AO24" s="35"/>
      <c r="AP24" s="7">
        <f t="shared" si="17"/>
        <v>0</v>
      </c>
      <c r="AQ24" s="38">
        <f>'Ventas Semanales'!FR23+'Ventas Semanales'!FW23+'Ventas Semanales'!GB23+'Ventas Semanales'!GG23+'Ventas Semanales'!GL23</f>
        <v>301773.87</v>
      </c>
      <c r="AR24" s="34">
        <f t="shared" si="36"/>
        <v>506980.10159999999</v>
      </c>
      <c r="AS24" s="39">
        <v>1.68</v>
      </c>
      <c r="AT24" s="35"/>
      <c r="AU24" s="46">
        <f t="shared" si="19"/>
        <v>0</v>
      </c>
      <c r="AV24" s="10">
        <f>'Ventas Semanales'!GQ23+'Ventas Semanales'!GV23+'Ventas Semanales'!HA23+'Ventas Semanales'!HF23</f>
        <v>191070.26</v>
      </c>
      <c r="AW24" s="34">
        <f t="shared" si="37"/>
        <v>439461.598</v>
      </c>
      <c r="AX24" s="39">
        <v>2.2999999999999998</v>
      </c>
      <c r="AY24" s="3"/>
      <c r="AZ24" s="7">
        <f t="shared" si="21"/>
        <v>0</v>
      </c>
      <c r="BA24" s="6">
        <f>'Ventas Semanales'!HK23+'Ventas Semanales'!HP23+'Ventas Semanales'!HU23+'Ventas Semanales'!HZ23</f>
        <v>223157.41</v>
      </c>
      <c r="BB24" s="34">
        <f t="shared" si="38"/>
        <v>691787.97100000002</v>
      </c>
      <c r="BC24" s="39">
        <v>3.1</v>
      </c>
      <c r="BD24" s="3">
        <f>'Ventas Semanales'!HN23+'Ventas Semanales'!HS23+'Ventas Semanales'!HX23+'Ventas Semanales'!IC23</f>
        <v>0</v>
      </c>
      <c r="BE24" s="7">
        <f t="shared" si="23"/>
        <v>0</v>
      </c>
      <c r="BF24" s="10">
        <f>'Ventas Semanales'!IE23+'Ventas Semanales'!IJ23+'Ventas Semanales'!IO23+'Ventas Semanales'!IT23+'Ventas Semanales'!IY23</f>
        <v>714087.07000000007</v>
      </c>
      <c r="BG24" s="34">
        <f t="shared" si="39"/>
        <v>999721.89800000004</v>
      </c>
      <c r="BH24" s="39">
        <v>1.4</v>
      </c>
      <c r="BI24" s="3">
        <f>'Ventas Semanales'!IH23+'Ventas Semanales'!IM23+'Ventas Semanales'!IR23+'Ventas Semanales'!IW23+'Ventas Semanales'!JB23</f>
        <v>0</v>
      </c>
      <c r="BJ24" s="7">
        <f t="shared" si="25"/>
        <v>0</v>
      </c>
      <c r="BK24" s="51">
        <f t="shared" si="26"/>
        <v>260384.97999999998</v>
      </c>
      <c r="BL24" s="51">
        <f t="shared" si="27"/>
        <v>260040.74480000001</v>
      </c>
      <c r="BM24" s="189">
        <f t="shared" si="28"/>
        <v>1.0013237740888057</v>
      </c>
      <c r="BN24" s="64">
        <f>'Ventas Semanales'!JD23</f>
        <v>1045159.1199999999</v>
      </c>
      <c r="BO24" s="69">
        <f>'Ventas Semanales'!JE23</f>
        <v>736095.01</v>
      </c>
      <c r="BP24" s="68">
        <f t="shared" si="29"/>
        <v>-309064.10999999987</v>
      </c>
      <c r="BQ24" s="66">
        <f t="shared" si="0"/>
        <v>0.70428989798223274</v>
      </c>
      <c r="BR24" s="54">
        <f t="shared" si="1"/>
        <v>7176550.958399999</v>
      </c>
      <c r="BS24" s="54">
        <f t="shared" si="30"/>
        <v>7176013.114599999</v>
      </c>
    </row>
    <row r="25" spans="2:71">
      <c r="B25" s="185" t="str">
        <f>"A22"</f>
        <v>A22</v>
      </c>
      <c r="C25" s="106">
        <f>'Ventas Semanales'!D24+'Ventas Semanales'!I24+'Ventas Semanales'!N24+'Ventas Semanales'!S24</f>
        <v>350199.62</v>
      </c>
      <c r="D25" s="1">
        <f t="shared" si="2"/>
        <v>238135.74160000001</v>
      </c>
      <c r="E25" s="39">
        <v>0.68</v>
      </c>
      <c r="F25" s="107">
        <f>'Ventas Semanales'!G24+'Ventas Semanales'!L24+'Ventas Semanales'!Q24+'Ventas Semanales'!V24</f>
        <v>219558.22999999998</v>
      </c>
      <c r="G25" s="42">
        <f t="shared" si="3"/>
        <v>0.62695165117540674</v>
      </c>
      <c r="H25" s="10">
        <f>'Ventas Semanales'!X24+'Ventas Semanales'!AC24+'Ventas Semanales'!AH24+'Ventas Semanales'!AM24</f>
        <v>384401.31000000006</v>
      </c>
      <c r="I25" s="1">
        <f t="shared" si="4"/>
        <v>269080.91700000002</v>
      </c>
      <c r="J25" s="2">
        <v>0.7</v>
      </c>
      <c r="K25" s="3">
        <f>'Ventas Semanales'!AA24+'Ventas Semanales'!AF24+'Ventas Semanales'!AK24+'Ventas Semanales'!AP24</f>
        <v>250354.42</v>
      </c>
      <c r="L25" s="42">
        <f t="shared" si="5"/>
        <v>0.65128399276266769</v>
      </c>
      <c r="M25" s="38">
        <f>'Ventas Semanales'!AR24+'Ventas Semanales'!AW24+'Ventas Semanales'!BB24+'Ventas Semanales'!BG24+'Ventas Semanales'!BL24</f>
        <v>304762.53000000003</v>
      </c>
      <c r="N25" s="34">
        <f t="shared" si="6"/>
        <v>320000.65650000004</v>
      </c>
      <c r="O25" s="39">
        <v>1.05</v>
      </c>
      <c r="P25" s="35">
        <f>'Ventas Semanales'!AU24+'Ventas Semanales'!AZ24+'Ventas Semanales'!BE24+'Ventas Semanales'!BJ24+'Ventas Semanales'!BO24</f>
        <v>178724.62</v>
      </c>
      <c r="Q25" s="45">
        <f t="shared" si="7"/>
        <v>0.58643895625882869</v>
      </c>
      <c r="R25" s="38">
        <f>'Ventas Semanales'!BQ24+'Ventas Semanales'!BV24+'Ventas Semanales'!CA24+'Ventas Semanales'!CF24</f>
        <v>27213.18</v>
      </c>
      <c r="S25" s="34">
        <f t="shared" si="31"/>
        <v>80278.881000000008</v>
      </c>
      <c r="T25" s="39">
        <v>2.95</v>
      </c>
      <c r="U25" s="35"/>
      <c r="V25" s="33">
        <f t="shared" si="9"/>
        <v>0</v>
      </c>
      <c r="W25" s="38">
        <f>'Ventas Semanales'!CK24+'Ventas Semanales'!CP24+'Ventas Semanales'!CU24+'Ventas Semanales'!CZ24</f>
        <v>0</v>
      </c>
      <c r="X25" s="34">
        <f t="shared" si="32"/>
        <v>0</v>
      </c>
      <c r="Y25" s="39">
        <v>6</v>
      </c>
      <c r="Z25" s="35"/>
      <c r="AA25" s="33" t="e">
        <f t="shared" si="11"/>
        <v>#DIV/0!</v>
      </c>
      <c r="AB25" s="38">
        <f>'Ventas Semanales'!DE24+'Ventas Semanales'!DJ24+'Ventas Semanales'!DO24+'Ventas Semanales'!DT24+'Ventas Semanales'!DY24</f>
        <v>407420.83</v>
      </c>
      <c r="AC25" s="34">
        <f t="shared" si="33"/>
        <v>977809.99199999997</v>
      </c>
      <c r="AD25" s="39">
        <v>2.4</v>
      </c>
      <c r="AE25" s="35"/>
      <c r="AF25" s="33">
        <f t="shared" si="13"/>
        <v>0</v>
      </c>
      <c r="AG25" s="38">
        <f>'Ventas Semanales'!ED24+'Ventas Semanales'!EI24+'Ventas Semanales'!EN24+'Ventas Semanales'!ES24</f>
        <v>317956.07</v>
      </c>
      <c r="AH25" s="34">
        <f t="shared" si="34"/>
        <v>540525.31900000002</v>
      </c>
      <c r="AI25" s="39">
        <v>1.7</v>
      </c>
      <c r="AJ25" s="35"/>
      <c r="AK25" s="33">
        <f t="shared" si="15"/>
        <v>0</v>
      </c>
      <c r="AL25" s="38">
        <f>'Ventas Semanales'!EX24+'Ventas Semanales'!FC24+'Ventas Semanales'!FH24+'Ventas Semanales'!FM24</f>
        <v>306664.99</v>
      </c>
      <c r="AM25" s="34">
        <f t="shared" si="35"/>
        <v>521330.48299999995</v>
      </c>
      <c r="AN25" s="39">
        <v>1.7</v>
      </c>
      <c r="AO25" s="35"/>
      <c r="AP25" s="7">
        <f t="shared" si="17"/>
        <v>0</v>
      </c>
      <c r="AQ25" s="38">
        <f>'Ventas Semanales'!FR24+'Ventas Semanales'!FW24+'Ventas Semanales'!GB24+'Ventas Semanales'!GG24+'Ventas Semanales'!GL24</f>
        <v>396479.92</v>
      </c>
      <c r="AR25" s="34">
        <f t="shared" si="36"/>
        <v>666086.26559999993</v>
      </c>
      <c r="AS25" s="39">
        <v>1.68</v>
      </c>
      <c r="AT25" s="35"/>
      <c r="AU25" s="46">
        <f t="shared" si="19"/>
        <v>0</v>
      </c>
      <c r="AV25" s="10">
        <f>'Ventas Semanales'!GQ24+'Ventas Semanales'!GV24+'Ventas Semanales'!HA24+'Ventas Semanales'!HF24</f>
        <v>286624.59999999998</v>
      </c>
      <c r="AW25" s="34">
        <f t="shared" si="37"/>
        <v>659236.57999999984</v>
      </c>
      <c r="AX25" s="39">
        <v>2.2999999999999998</v>
      </c>
      <c r="AY25" s="3"/>
      <c r="AZ25" s="7">
        <f t="shared" si="21"/>
        <v>0</v>
      </c>
      <c r="BA25" s="6">
        <f>'Ventas Semanales'!HK24+'Ventas Semanales'!HP24+'Ventas Semanales'!HU24+'Ventas Semanales'!HZ24</f>
        <v>324890.04000000004</v>
      </c>
      <c r="BB25" s="34">
        <f t="shared" si="38"/>
        <v>1007159.1240000002</v>
      </c>
      <c r="BC25" s="39">
        <v>3.1</v>
      </c>
      <c r="BD25" s="3">
        <f>'Ventas Semanales'!HN24+'Ventas Semanales'!HS24+'Ventas Semanales'!HX24+'Ventas Semanales'!IC24</f>
        <v>0</v>
      </c>
      <c r="BE25" s="7">
        <f t="shared" si="23"/>
        <v>0</v>
      </c>
      <c r="BF25" s="10">
        <f>'Ventas Semanales'!IE24+'Ventas Semanales'!IJ24+'Ventas Semanales'!IO24+'Ventas Semanales'!IT24+'Ventas Semanales'!IY24</f>
        <v>1261861.9800000002</v>
      </c>
      <c r="BG25" s="34">
        <f t="shared" si="39"/>
        <v>1766606.7720000001</v>
      </c>
      <c r="BH25" s="39">
        <v>1.4</v>
      </c>
      <c r="BI25" s="3">
        <f>'Ventas Semanales'!IH24+'Ventas Semanales'!IM24+'Ventas Semanales'!IR24+'Ventas Semanales'!IW24+'Ventas Semanales'!JB24</f>
        <v>0</v>
      </c>
      <c r="BJ25" s="7">
        <f t="shared" si="25"/>
        <v>0</v>
      </c>
      <c r="BK25" s="51">
        <f t="shared" si="26"/>
        <v>219558.22999999998</v>
      </c>
      <c r="BL25" s="51">
        <f t="shared" si="27"/>
        <v>238135.74160000001</v>
      </c>
      <c r="BM25" s="189">
        <f t="shared" si="28"/>
        <v>0.92198772231677451</v>
      </c>
      <c r="BN25" s="64">
        <f>'Ventas Semanales'!JD24</f>
        <v>953797.42</v>
      </c>
      <c r="BO25" s="69">
        <f>'Ventas Semanales'!JE24</f>
        <v>648637.26999999979</v>
      </c>
      <c r="BP25" s="68">
        <f t="shared" si="29"/>
        <v>-305160.15000000026</v>
      </c>
      <c r="BQ25" s="66">
        <f t="shared" si="0"/>
        <v>0.68005768981845194</v>
      </c>
      <c r="BR25" s="54">
        <f t="shared" si="1"/>
        <v>7046250.7316999994</v>
      </c>
      <c r="BS25" s="54">
        <f t="shared" si="30"/>
        <v>7008946.7231000001</v>
      </c>
    </row>
    <row r="26" spans="2:71">
      <c r="B26" s="185" t="str">
        <f>"A23"</f>
        <v>A23</v>
      </c>
      <c r="C26" s="106">
        <f>'Ventas Semanales'!D25+'Ventas Semanales'!I25+'Ventas Semanales'!N25+'Ventas Semanales'!S25</f>
        <v>229458.28000000003</v>
      </c>
      <c r="D26" s="1">
        <f t="shared" si="2"/>
        <v>156031.63040000002</v>
      </c>
      <c r="E26" s="39">
        <v>0.68</v>
      </c>
      <c r="F26" s="107">
        <f>'Ventas Semanales'!G25+'Ventas Semanales'!L25+'Ventas Semanales'!Q25+'Ventas Semanales'!V25</f>
        <v>163507.33000000002</v>
      </c>
      <c r="G26" s="42">
        <f t="shared" si="3"/>
        <v>0.7125797770296195</v>
      </c>
      <c r="H26" s="10">
        <f>'Ventas Semanales'!X25+'Ventas Semanales'!AC25+'Ventas Semanales'!AH25+'Ventas Semanales'!AM25</f>
        <v>252909.51</v>
      </c>
      <c r="I26" s="1">
        <f t="shared" si="4"/>
        <v>177036.65700000001</v>
      </c>
      <c r="J26" s="2">
        <v>0.7</v>
      </c>
      <c r="K26" s="3">
        <f>'Ventas Semanales'!AA25+'Ventas Semanales'!AF25+'Ventas Semanales'!AK25+'Ventas Semanales'!AP25</f>
        <v>200578.12</v>
      </c>
      <c r="L26" s="42">
        <f t="shared" si="5"/>
        <v>0.79308255351884549</v>
      </c>
      <c r="M26" s="38">
        <f>'Ventas Semanales'!AR25+'Ventas Semanales'!AW25+'Ventas Semanales'!BB25+'Ventas Semanales'!BG25+'Ventas Semanales'!BL25</f>
        <v>201106.99000000002</v>
      </c>
      <c r="N26" s="34">
        <f t="shared" si="6"/>
        <v>211162.33950000003</v>
      </c>
      <c r="O26" s="39">
        <v>1.05</v>
      </c>
      <c r="P26" s="35">
        <f>'Ventas Semanales'!AU25+'Ventas Semanales'!AZ25+'Ventas Semanales'!BE25+'Ventas Semanales'!BJ25+'Ventas Semanales'!BO25</f>
        <v>157930.37</v>
      </c>
      <c r="Q26" s="45">
        <f t="shared" si="7"/>
        <v>0.78530522484573995</v>
      </c>
      <c r="R26" s="38">
        <f>'Ventas Semanales'!BQ25+'Ventas Semanales'!BV25+'Ventas Semanales'!CA25+'Ventas Semanales'!CF25</f>
        <v>143960.79</v>
      </c>
      <c r="S26" s="34">
        <f t="shared" si="31"/>
        <v>424684.33050000004</v>
      </c>
      <c r="T26" s="39">
        <v>2.95</v>
      </c>
      <c r="U26" s="35"/>
      <c r="V26" s="33">
        <f t="shared" si="9"/>
        <v>0</v>
      </c>
      <c r="W26" s="38">
        <f>'Ventas Semanales'!CK25+'Ventas Semanales'!CP25+'Ventas Semanales'!CU25+'Ventas Semanales'!CZ25</f>
        <v>70233.7</v>
      </c>
      <c r="X26" s="34">
        <f t="shared" si="32"/>
        <v>421402.19999999995</v>
      </c>
      <c r="Y26" s="39">
        <v>6</v>
      </c>
      <c r="Z26" s="35"/>
      <c r="AA26" s="33">
        <f t="shared" si="11"/>
        <v>0</v>
      </c>
      <c r="AB26" s="38">
        <f>'Ventas Semanales'!DE25+'Ventas Semanales'!DJ25+'Ventas Semanales'!DO25+'Ventas Semanales'!DT25+'Ventas Semanales'!DY25</f>
        <v>201230.7</v>
      </c>
      <c r="AC26" s="34">
        <f t="shared" si="33"/>
        <v>482953.68</v>
      </c>
      <c r="AD26" s="39">
        <v>2.4</v>
      </c>
      <c r="AE26" s="35"/>
      <c r="AF26" s="33">
        <f t="shared" si="13"/>
        <v>0</v>
      </c>
      <c r="AG26" s="38">
        <f>'Ventas Semanales'!ED25+'Ventas Semanales'!EI25+'Ventas Semanales'!EN25+'Ventas Semanales'!ES25</f>
        <v>183720.81</v>
      </c>
      <c r="AH26" s="34">
        <f t="shared" si="34"/>
        <v>312325.37699999998</v>
      </c>
      <c r="AI26" s="39">
        <v>1.7</v>
      </c>
      <c r="AJ26" s="35"/>
      <c r="AK26" s="33">
        <f t="shared" si="15"/>
        <v>0</v>
      </c>
      <c r="AL26" s="38">
        <f>'Ventas Semanales'!EX25+'Ventas Semanales'!FC25+'Ventas Semanales'!FH25+'Ventas Semanales'!FM25</f>
        <v>193623.41</v>
      </c>
      <c r="AM26" s="34">
        <f t="shared" si="35"/>
        <v>329159.79700000002</v>
      </c>
      <c r="AN26" s="39">
        <v>1.7</v>
      </c>
      <c r="AO26" s="35"/>
      <c r="AP26" s="7">
        <f t="shared" si="17"/>
        <v>0</v>
      </c>
      <c r="AQ26" s="38">
        <f>'Ventas Semanales'!FR25+'Ventas Semanales'!FW25+'Ventas Semanales'!GB25+'Ventas Semanales'!GG25+'Ventas Semanales'!GL25</f>
        <v>256497.95</v>
      </c>
      <c r="AR26" s="34">
        <f t="shared" si="36"/>
        <v>430916.55599999998</v>
      </c>
      <c r="AS26" s="39">
        <v>1.68</v>
      </c>
      <c r="AT26" s="35"/>
      <c r="AU26" s="46">
        <f t="shared" si="19"/>
        <v>0</v>
      </c>
      <c r="AV26" s="10">
        <f>'Ventas Semanales'!GQ25+'Ventas Semanales'!GV25+'Ventas Semanales'!HA25+'Ventas Semanales'!HF25</f>
        <v>150572.88</v>
      </c>
      <c r="AW26" s="34">
        <f t="shared" si="37"/>
        <v>346317.62400000001</v>
      </c>
      <c r="AX26" s="39">
        <v>2.2999999999999998</v>
      </c>
      <c r="AY26" s="3"/>
      <c r="AZ26" s="7">
        <f t="shared" si="21"/>
        <v>0</v>
      </c>
      <c r="BA26" s="6">
        <f>'Ventas Semanales'!HK25+'Ventas Semanales'!HP25+'Ventas Semanales'!HU25+'Ventas Semanales'!HZ25</f>
        <v>130474.95999999999</v>
      </c>
      <c r="BB26" s="34">
        <f t="shared" si="38"/>
        <v>404472.37599999999</v>
      </c>
      <c r="BC26" s="39">
        <v>3.1</v>
      </c>
      <c r="BD26" s="3">
        <f>'Ventas Semanales'!HN25+'Ventas Semanales'!HS25+'Ventas Semanales'!HX25+'Ventas Semanales'!IC25</f>
        <v>0</v>
      </c>
      <c r="BE26" s="7">
        <f t="shared" si="23"/>
        <v>0</v>
      </c>
      <c r="BF26" s="10">
        <f>'Ventas Semanales'!IE25+'Ventas Semanales'!IJ25+'Ventas Semanales'!IO25+'Ventas Semanales'!IT25+'Ventas Semanales'!IY25</f>
        <v>574734.25999999989</v>
      </c>
      <c r="BG26" s="34">
        <f t="shared" si="39"/>
        <v>804627.9639999998</v>
      </c>
      <c r="BH26" s="39">
        <v>1.4</v>
      </c>
      <c r="BI26" s="3">
        <f>'Ventas Semanales'!IH25+'Ventas Semanales'!IM25+'Ventas Semanales'!IR25+'Ventas Semanales'!IW25+'Ventas Semanales'!JB25</f>
        <v>0</v>
      </c>
      <c r="BJ26" s="7">
        <f t="shared" si="25"/>
        <v>0</v>
      </c>
      <c r="BK26" s="51">
        <f t="shared" si="26"/>
        <v>163507.33000000002</v>
      </c>
      <c r="BL26" s="51">
        <f t="shared" si="27"/>
        <v>156031.63040000002</v>
      </c>
      <c r="BM26" s="189">
        <f t="shared" si="28"/>
        <v>1.0479114368082638</v>
      </c>
      <c r="BN26" s="64">
        <f>'Ventas Semanales'!JD25</f>
        <v>624857.54999999993</v>
      </c>
      <c r="BO26" s="69">
        <f>'Ventas Semanales'!JE25</f>
        <v>522015.82</v>
      </c>
      <c r="BP26" s="68">
        <f t="shared" si="29"/>
        <v>-102841.72999999992</v>
      </c>
      <c r="BQ26" s="66">
        <f t="shared" si="0"/>
        <v>0.83541571995089137</v>
      </c>
      <c r="BR26" s="54">
        <f t="shared" si="1"/>
        <v>4501090.5313999997</v>
      </c>
      <c r="BS26" s="54">
        <f t="shared" si="30"/>
        <v>4532107.6939999992</v>
      </c>
    </row>
    <row r="27" spans="2:71">
      <c r="B27" s="186" t="s">
        <v>27</v>
      </c>
      <c r="C27" s="106">
        <f>'Ventas Semanales'!D26+'Ventas Semanales'!I26+'Ventas Semanales'!N26+'Ventas Semanales'!S26</f>
        <v>148383.13</v>
      </c>
      <c r="D27" s="1">
        <f t="shared" si="2"/>
        <v>100900.52840000001</v>
      </c>
      <c r="E27" s="39">
        <v>0.68</v>
      </c>
      <c r="F27" s="107">
        <f>'Ventas Semanales'!G26+'Ventas Semanales'!L26+'Ventas Semanales'!Q26+'Ventas Semanales'!V26</f>
        <v>284823.51</v>
      </c>
      <c r="G27" s="42">
        <f t="shared" si="3"/>
        <v>1.919514098401887</v>
      </c>
      <c r="H27" s="10">
        <f>'Ventas Semanales'!X26+'Ventas Semanales'!AC26+'Ventas Semanales'!AH26+'Ventas Semanales'!AM26</f>
        <v>141177.73000000001</v>
      </c>
      <c r="I27" s="1">
        <f t="shared" si="4"/>
        <v>98824.411000000007</v>
      </c>
      <c r="J27" s="2">
        <v>0.7</v>
      </c>
      <c r="K27" s="3">
        <f>'Ventas Semanales'!AA26+'Ventas Semanales'!AF26+'Ventas Semanales'!AK26+'Ventas Semanales'!AP26</f>
        <v>347028.67000000004</v>
      </c>
      <c r="L27" s="42">
        <f t="shared" si="5"/>
        <v>2.4580978175523862</v>
      </c>
      <c r="M27" s="38">
        <f>'Ventas Semanales'!AR26+'Ventas Semanales'!AW26+'Ventas Semanales'!BB26+'Ventas Semanales'!BG26+'Ventas Semanales'!BL26</f>
        <v>83293.47</v>
      </c>
      <c r="N27" s="34">
        <f>N17*1</f>
        <v>465993.48599999998</v>
      </c>
      <c r="O27" s="39">
        <v>1.05</v>
      </c>
      <c r="P27" s="35">
        <f>'Ventas Semanales'!AU26+'Ventas Semanales'!AZ26+'Ventas Semanales'!BE26+'Ventas Semanales'!BJ26+'Ventas Semanales'!BO26</f>
        <v>243758.36999999997</v>
      </c>
      <c r="Q27" s="45">
        <f t="shared" si="7"/>
        <v>2.9265003607125499</v>
      </c>
      <c r="R27" s="38">
        <f>'Ventas Semanales'!BQ26+'Ventas Semanales'!BV26+'Ventas Semanales'!CA26+'Ventas Semanales'!CF26</f>
        <v>0</v>
      </c>
      <c r="S27" s="34">
        <f>S17*0.9</f>
        <v>887759.65125000011</v>
      </c>
      <c r="T27" s="39">
        <v>2.95</v>
      </c>
      <c r="U27" s="35"/>
      <c r="V27" s="33" t="e">
        <f t="shared" si="9"/>
        <v>#DIV/0!</v>
      </c>
      <c r="W27" s="38">
        <f>'Ventas Semanales'!CK26+'Ventas Semanales'!CP26+'Ventas Semanales'!CU26+'Ventas Semanales'!CZ26</f>
        <v>0</v>
      </c>
      <c r="X27" s="34">
        <f>X17*0.9</f>
        <v>1445348.8260000001</v>
      </c>
      <c r="Y27" s="39">
        <v>6</v>
      </c>
      <c r="Z27" s="35"/>
      <c r="AA27" s="33" t="e">
        <f t="shared" si="11"/>
        <v>#DIV/0!</v>
      </c>
      <c r="AB27" s="38">
        <f>'Ventas Semanales'!DE26+'Ventas Semanales'!DJ26+'Ventas Semanales'!DO26+'Ventas Semanales'!DT26+'Ventas Semanales'!DY26</f>
        <v>0</v>
      </c>
      <c r="AC27" s="34">
        <f>AC17*0.9</f>
        <v>1176739.2071999998</v>
      </c>
      <c r="AD27" s="39">
        <v>2.4</v>
      </c>
      <c r="AE27" s="35"/>
      <c r="AF27" s="33" t="e">
        <f t="shared" si="13"/>
        <v>#DIV/0!</v>
      </c>
      <c r="AG27" s="38">
        <f>'Ventas Semanales'!ED26+'Ventas Semanales'!EI26+'Ventas Semanales'!EN26+'Ventas Semanales'!ES26</f>
        <v>23435.3</v>
      </c>
      <c r="AH27" s="34">
        <f>AH17*0.9</f>
        <v>756970.40700000001</v>
      </c>
      <c r="AI27" s="39">
        <v>1.7</v>
      </c>
      <c r="AJ27" s="35"/>
      <c r="AK27" s="33">
        <f t="shared" si="15"/>
        <v>0</v>
      </c>
      <c r="AL27" s="38">
        <f>'Ventas Semanales'!EX26+'Ventas Semanales'!FC26+'Ventas Semanales'!FH26+'Ventas Semanales'!FM26</f>
        <v>423298.67000000004</v>
      </c>
      <c r="AM27" s="34">
        <f>AM17*0.9</f>
        <v>635367.32280000008</v>
      </c>
      <c r="AN27" s="39">
        <v>1.7</v>
      </c>
      <c r="AO27" s="35"/>
      <c r="AP27" s="7">
        <f t="shared" si="17"/>
        <v>0</v>
      </c>
      <c r="AQ27" s="38">
        <f>'Ventas Semanales'!FR26+'Ventas Semanales'!FW26+'Ventas Semanales'!GB26+'Ventas Semanales'!GG26+'Ventas Semanales'!GL26</f>
        <v>475481.05000000005</v>
      </c>
      <c r="AR27" s="34">
        <f>AR17*0.9</f>
        <v>885629.18807999988</v>
      </c>
      <c r="AS27" s="39">
        <v>1.68</v>
      </c>
      <c r="AT27" s="35"/>
      <c r="AU27" s="46">
        <f t="shared" si="19"/>
        <v>0</v>
      </c>
      <c r="AV27" s="10">
        <f>'Ventas Semanales'!GQ26+'Ventas Semanales'!GV26+'Ventas Semanales'!HA26+'Ventas Semanales'!HF26</f>
        <v>245281.37999999998</v>
      </c>
      <c r="AW27" s="34">
        <f>AW17*0.9</f>
        <v>832883.17139999999</v>
      </c>
      <c r="AX27" s="39">
        <v>2.2999999999999998</v>
      </c>
      <c r="AY27" s="3"/>
      <c r="AZ27" s="7">
        <f t="shared" si="21"/>
        <v>0</v>
      </c>
      <c r="BA27" s="6">
        <f>'Ventas Semanales'!HK26+'Ventas Semanales'!HP26+'Ventas Semanales'!HU26+'Ventas Semanales'!HZ26</f>
        <v>93823</v>
      </c>
      <c r="BB27" s="34">
        <f>BB17*0.9</f>
        <v>1660023.6345000004</v>
      </c>
      <c r="BC27" s="39">
        <v>3.1</v>
      </c>
      <c r="BD27" s="3">
        <f>'Ventas Semanales'!HN26+'Ventas Semanales'!HS26+'Ventas Semanales'!HX26+'Ventas Semanales'!IC26</f>
        <v>0</v>
      </c>
      <c r="BE27" s="7">
        <f t="shared" si="23"/>
        <v>0</v>
      </c>
      <c r="BF27" s="10">
        <f>'Ventas Semanales'!IE26+'Ventas Semanales'!IJ26+'Ventas Semanales'!IO26+'Ventas Semanales'!IT26+'Ventas Semanales'!IY26</f>
        <v>1371389.74</v>
      </c>
      <c r="BG27" s="34">
        <f>BG17*0.9</f>
        <v>2790603.5975999995</v>
      </c>
      <c r="BH27" s="39">
        <v>1.4</v>
      </c>
      <c r="BI27" s="3">
        <f>'Ventas Semanales'!IH26+'Ventas Semanales'!IM26+'Ventas Semanales'!IR26+'Ventas Semanales'!IW26+'Ventas Semanales'!JB26</f>
        <v>0</v>
      </c>
      <c r="BJ27" s="7">
        <f t="shared" si="25"/>
        <v>0</v>
      </c>
      <c r="BK27" s="51">
        <f t="shared" si="26"/>
        <v>284823.51</v>
      </c>
      <c r="BL27" s="51">
        <f t="shared" si="27"/>
        <v>100900.52840000001</v>
      </c>
      <c r="BM27" s="189">
        <f t="shared" si="28"/>
        <v>2.8228148505910102</v>
      </c>
      <c r="BN27" s="64">
        <f>'Ventas Semanales'!JD26</f>
        <v>372854.33000000007</v>
      </c>
      <c r="BO27" s="69">
        <f>'Ventas Semanales'!JE26</f>
        <v>875610.55000000016</v>
      </c>
      <c r="BP27" s="68">
        <f t="shared" si="29"/>
        <v>502756.22000000009</v>
      </c>
      <c r="BQ27" s="66">
        <f t="shared" si="0"/>
        <v>2.3483985019028744</v>
      </c>
      <c r="BR27" s="54">
        <f t="shared" si="1"/>
        <v>11737043.431230001</v>
      </c>
      <c r="BS27" s="54">
        <f t="shared" si="30"/>
        <v>12169170.67183</v>
      </c>
    </row>
    <row r="28" spans="2:71">
      <c r="B28" s="185" t="str">
        <f>"E1"</f>
        <v>E1</v>
      </c>
      <c r="C28" s="106">
        <f>'Ventas Semanales'!D27+'Ventas Semanales'!I27+'Ventas Semanales'!N27+'Ventas Semanales'!S27</f>
        <v>476250.68</v>
      </c>
      <c r="D28" s="1">
        <f t="shared" si="2"/>
        <v>323850.46240000002</v>
      </c>
      <c r="E28" s="39">
        <v>0.68</v>
      </c>
      <c r="F28" s="107">
        <f>'Ventas Semanales'!G27+'Ventas Semanales'!L27+'Ventas Semanales'!Q27+'Ventas Semanales'!V27</f>
        <v>456212.41</v>
      </c>
      <c r="G28" s="42">
        <f t="shared" si="3"/>
        <v>0.9579249524641098</v>
      </c>
      <c r="H28" s="10">
        <f>'Ventas Semanales'!X27+'Ventas Semanales'!AC27+'Ventas Semanales'!AH27+'Ventas Semanales'!AM27</f>
        <v>501078.38</v>
      </c>
      <c r="I28" s="1">
        <f t="shared" si="4"/>
        <v>350754.86599999998</v>
      </c>
      <c r="J28" s="2">
        <v>0.7</v>
      </c>
      <c r="K28" s="3">
        <f>'Ventas Semanales'!AA27+'Ventas Semanales'!AF27+'Ventas Semanales'!AK27+'Ventas Semanales'!AP27</f>
        <v>468972.16999999993</v>
      </c>
      <c r="L28" s="42">
        <f t="shared" si="5"/>
        <v>0.93592577273040578</v>
      </c>
      <c r="M28" s="38">
        <f>'Ventas Semanales'!AR27+'Ventas Semanales'!AW27+'Ventas Semanales'!BB27+'Ventas Semanales'!BG27+'Ventas Semanales'!BL27</f>
        <v>607533.61</v>
      </c>
      <c r="N28" s="34">
        <f t="shared" si="6"/>
        <v>637910.2905</v>
      </c>
      <c r="O28" s="39">
        <v>1.05</v>
      </c>
      <c r="P28" s="35">
        <f>'Ventas Semanales'!AU27+'Ventas Semanales'!AZ27+'Ventas Semanales'!BE27+'Ventas Semanales'!BJ27+'Ventas Semanales'!BO27</f>
        <v>364091.08999999997</v>
      </c>
      <c r="Q28" s="45">
        <f t="shared" si="7"/>
        <v>0.59929374113145772</v>
      </c>
      <c r="R28" s="38">
        <f>'Ventas Semanales'!BQ27+'Ventas Semanales'!BV27+'Ventas Semanales'!CA27+'Ventas Semanales'!CF27</f>
        <v>269029.3</v>
      </c>
      <c r="S28" s="34">
        <f t="shared" ref="S28" si="40">R28*T28</f>
        <v>793636.43500000006</v>
      </c>
      <c r="T28" s="39">
        <v>2.95</v>
      </c>
      <c r="U28" s="35"/>
      <c r="V28" s="33">
        <f t="shared" si="9"/>
        <v>0</v>
      </c>
      <c r="W28" s="38">
        <f>'Ventas Semanales'!CK27+'Ventas Semanales'!CP27+'Ventas Semanales'!CU27+'Ventas Semanales'!CZ27</f>
        <v>179871.25</v>
      </c>
      <c r="X28" s="34">
        <f t="shared" ref="X28" si="41">W28*Y28</f>
        <v>1079227.5</v>
      </c>
      <c r="Y28" s="39">
        <v>6</v>
      </c>
      <c r="Z28" s="35"/>
      <c r="AA28" s="33">
        <f t="shared" si="11"/>
        <v>0</v>
      </c>
      <c r="AB28" s="38">
        <f>'Ventas Semanales'!DE27+'Ventas Semanales'!DJ27+'Ventas Semanales'!DO27+'Ventas Semanales'!DT27+'Ventas Semanales'!DY27</f>
        <v>378893.67000000004</v>
      </c>
      <c r="AC28" s="34">
        <f t="shared" ref="AC28" si="42">AB28*AD28</f>
        <v>909344.80800000008</v>
      </c>
      <c r="AD28" s="39">
        <v>2.4</v>
      </c>
      <c r="AE28" s="35"/>
      <c r="AF28" s="33">
        <f t="shared" si="13"/>
        <v>0</v>
      </c>
      <c r="AG28" s="38">
        <f>'Ventas Semanales'!ED27+'Ventas Semanales'!EI27+'Ventas Semanales'!EN27+'Ventas Semanales'!ES27</f>
        <v>398764.67</v>
      </c>
      <c r="AH28" s="34">
        <f t="shared" ref="AH28" si="43">AG28*AI28</f>
        <v>677899.9389999999</v>
      </c>
      <c r="AI28" s="39">
        <v>1.7</v>
      </c>
      <c r="AJ28" s="35"/>
      <c r="AK28" s="33">
        <f t="shared" si="15"/>
        <v>0</v>
      </c>
      <c r="AL28" s="38">
        <f>'Ventas Semanales'!EX27+'Ventas Semanales'!FC27+'Ventas Semanales'!FH27+'Ventas Semanales'!FM27</f>
        <v>365264.18000000005</v>
      </c>
      <c r="AM28" s="34">
        <f t="shared" ref="AM28" si="44">AL28*AN28</f>
        <v>620949.10600000003</v>
      </c>
      <c r="AN28" s="39">
        <v>1.7</v>
      </c>
      <c r="AO28" s="35"/>
      <c r="AP28" s="7">
        <f t="shared" si="17"/>
        <v>0</v>
      </c>
      <c r="AQ28" s="38">
        <f>'Ventas Semanales'!FR27+'Ventas Semanales'!FW27+'Ventas Semanales'!GB27+'Ventas Semanales'!GG27+'Ventas Semanales'!GL27</f>
        <v>504082.5</v>
      </c>
      <c r="AR28" s="34">
        <f t="shared" ref="AR28" si="45">AQ28*AS28</f>
        <v>846858.6</v>
      </c>
      <c r="AS28" s="39">
        <v>1.68</v>
      </c>
      <c r="AT28" s="35"/>
      <c r="AU28" s="46">
        <f t="shared" si="19"/>
        <v>0</v>
      </c>
      <c r="AV28" s="10">
        <f>'Ventas Semanales'!GQ27+'Ventas Semanales'!GV27+'Ventas Semanales'!HA27+'Ventas Semanales'!HF27</f>
        <v>322366.40999999997</v>
      </c>
      <c r="AW28" s="34">
        <f t="shared" ref="AW28" si="46">AV28*AX28</f>
        <v>741442.7429999999</v>
      </c>
      <c r="AX28" s="39">
        <v>2.2999999999999998</v>
      </c>
      <c r="AY28" s="3"/>
      <c r="AZ28" s="7">
        <f t="shared" si="21"/>
        <v>0</v>
      </c>
      <c r="BA28" s="6">
        <f>'Ventas Semanales'!HK27+'Ventas Semanales'!HP27+'Ventas Semanales'!HU27+'Ventas Semanales'!HZ27</f>
        <v>178282.3</v>
      </c>
      <c r="BB28" s="34">
        <f t="shared" ref="BB28" si="47">BA28*BC28</f>
        <v>552675.13</v>
      </c>
      <c r="BC28" s="39">
        <v>3.1</v>
      </c>
      <c r="BD28" s="3">
        <f>'Ventas Semanales'!HN27+'Ventas Semanales'!HS27+'Ventas Semanales'!HX27+'Ventas Semanales'!IC27</f>
        <v>0</v>
      </c>
      <c r="BE28" s="7">
        <f t="shared" si="23"/>
        <v>0</v>
      </c>
      <c r="BF28" s="10">
        <f>'Ventas Semanales'!IE27+'Ventas Semanales'!IJ27+'Ventas Semanales'!IO27+'Ventas Semanales'!IT27+'Ventas Semanales'!IY27</f>
        <v>1241489.6400000001</v>
      </c>
      <c r="BG28" s="34">
        <f t="shared" ref="BG28" si="48">BF28*BH28</f>
        <v>1738085.496</v>
      </c>
      <c r="BH28" s="39">
        <v>1.4</v>
      </c>
      <c r="BI28" s="3">
        <f>'Ventas Semanales'!IH27+'Ventas Semanales'!IM27+'Ventas Semanales'!IR27+'Ventas Semanales'!IW27+'Ventas Semanales'!JB27</f>
        <v>0</v>
      </c>
      <c r="BJ28" s="7">
        <f t="shared" si="25"/>
        <v>0</v>
      </c>
      <c r="BK28" s="51">
        <f t="shared" si="26"/>
        <v>456212.41</v>
      </c>
      <c r="BL28" s="51">
        <f t="shared" si="27"/>
        <v>323850.46240000002</v>
      </c>
      <c r="BM28" s="189">
        <f t="shared" si="28"/>
        <v>1.4087131653883966</v>
      </c>
      <c r="BN28" s="64">
        <f>'Ventas Semanales'!JD27</f>
        <v>1384734.7599999998</v>
      </c>
      <c r="BO28" s="69">
        <f>'Ventas Semanales'!JE27</f>
        <v>1289275.67</v>
      </c>
      <c r="BP28" s="68">
        <f t="shared" si="29"/>
        <v>-95459.089999999851</v>
      </c>
      <c r="BQ28" s="66">
        <f t="shared" si="0"/>
        <v>0.93106326730759625</v>
      </c>
      <c r="BR28" s="54">
        <f t="shared" si="1"/>
        <v>9272635.3758999985</v>
      </c>
      <c r="BS28" s="54">
        <f t="shared" si="30"/>
        <v>9523214.6274999995</v>
      </c>
    </row>
    <row r="29" spans="2:71">
      <c r="B29" s="186" t="str">
        <f>"E2"</f>
        <v>E2</v>
      </c>
      <c r="C29" s="106">
        <f>'Ventas Semanales'!D28+'Ventas Semanales'!I28+'Ventas Semanales'!N28+'Ventas Semanales'!S28</f>
        <v>388493.69000000006</v>
      </c>
      <c r="D29" s="1">
        <f t="shared" si="2"/>
        <v>264175.70920000004</v>
      </c>
      <c r="E29" s="39">
        <v>0.68</v>
      </c>
      <c r="F29" s="107">
        <f>'Ventas Semanales'!G28+'Ventas Semanales'!L28+'Ventas Semanales'!Q28+'Ventas Semanales'!V28</f>
        <v>0</v>
      </c>
      <c r="G29" s="42">
        <f t="shared" si="3"/>
        <v>0</v>
      </c>
      <c r="H29" s="10">
        <f>'Ventas Semanales'!X28+'Ventas Semanales'!AC28+'Ventas Semanales'!AH28+'Ventas Semanales'!AM28</f>
        <v>529409.03</v>
      </c>
      <c r="I29" s="34">
        <f>H29*(J29+30%)</f>
        <v>529409.03</v>
      </c>
      <c r="J29" s="2">
        <v>0.7</v>
      </c>
      <c r="K29" s="3">
        <f>'Ventas Semanales'!AA28+'Ventas Semanales'!AF28+'Ventas Semanales'!AK28+'Ventas Semanales'!AP28</f>
        <v>115075.13</v>
      </c>
      <c r="L29" s="42">
        <f t="shared" si="5"/>
        <v>0.21736525725675665</v>
      </c>
      <c r="M29" s="38">
        <f>'Ventas Semanales'!AR28+'Ventas Semanales'!AW28+'Ventas Semanales'!BB28+'Ventas Semanales'!BG28+'Ventas Semanales'!BL28</f>
        <v>353979.14</v>
      </c>
      <c r="N29" s="34">
        <f>M29*(O29+30%)</f>
        <v>477871.83900000004</v>
      </c>
      <c r="O29" s="39">
        <v>1.05</v>
      </c>
      <c r="P29" s="35">
        <f>'Ventas Semanales'!AU28+'Ventas Semanales'!AZ28+'Ventas Semanales'!BE28+'Ventas Semanales'!BJ28+'Ventas Semanales'!BO28</f>
        <v>656839</v>
      </c>
      <c r="Q29" s="45">
        <f t="shared" si="7"/>
        <v>1.8555867444618346</v>
      </c>
      <c r="R29" s="38">
        <f>'Ventas Semanales'!BQ28+'Ventas Semanales'!BV28+'Ventas Semanales'!CA28+'Ventas Semanales'!CF28</f>
        <v>0</v>
      </c>
      <c r="S29" s="34">
        <f>R29*(T29+30%)</f>
        <v>0</v>
      </c>
      <c r="T29" s="39">
        <v>2.95</v>
      </c>
      <c r="U29" s="35"/>
      <c r="V29" s="33" t="e">
        <f t="shared" si="9"/>
        <v>#DIV/0!</v>
      </c>
      <c r="W29" s="38">
        <f>'Ventas Semanales'!CK28+'Ventas Semanales'!CP28+'Ventas Semanales'!CU28+'Ventas Semanales'!CZ28</f>
        <v>0</v>
      </c>
      <c r="X29" s="34">
        <f>W29*(Y29+30%)</f>
        <v>0</v>
      </c>
      <c r="Y29" s="39">
        <v>6</v>
      </c>
      <c r="Z29" s="35"/>
      <c r="AA29" s="33" t="e">
        <f t="shared" si="11"/>
        <v>#DIV/0!</v>
      </c>
      <c r="AB29" s="38">
        <f>'Ventas Semanales'!DE28+'Ventas Semanales'!DJ28+'Ventas Semanales'!DO28+'Ventas Semanales'!DT28+'Ventas Semanales'!DY28</f>
        <v>0</v>
      </c>
      <c r="AC29" s="34">
        <f>AB29*(AD29+30%)</f>
        <v>0</v>
      </c>
      <c r="AD29" s="39">
        <v>2.4</v>
      </c>
      <c r="AE29" s="35"/>
      <c r="AF29" s="33" t="e">
        <f t="shared" si="13"/>
        <v>#DIV/0!</v>
      </c>
      <c r="AG29" s="38">
        <f>'Ventas Semanales'!ED28+'Ventas Semanales'!EI28+'Ventas Semanales'!EN28+'Ventas Semanales'!ES28</f>
        <v>0</v>
      </c>
      <c r="AH29" s="34">
        <f>AG29*(AI29+30%)</f>
        <v>0</v>
      </c>
      <c r="AI29" s="39">
        <v>1.7</v>
      </c>
      <c r="AJ29" s="35"/>
      <c r="AK29" s="33" t="e">
        <f t="shared" si="15"/>
        <v>#DIV/0!</v>
      </c>
      <c r="AL29" s="38">
        <f>'Ventas Semanales'!EX28+'Ventas Semanales'!FC28+'Ventas Semanales'!FH28+'Ventas Semanales'!FM28</f>
        <v>0</v>
      </c>
      <c r="AM29" s="34">
        <f>AL29*(AN29+30%)</f>
        <v>0</v>
      </c>
      <c r="AN29" s="39">
        <v>1.7</v>
      </c>
      <c r="AO29" s="35"/>
      <c r="AP29" s="7" t="e">
        <f t="shared" si="17"/>
        <v>#DIV/0!</v>
      </c>
      <c r="AQ29" s="38">
        <f>'Ventas Semanales'!FR28+'Ventas Semanales'!FW28+'Ventas Semanales'!GB28+'Ventas Semanales'!GG28+'Ventas Semanales'!GL28</f>
        <v>0</v>
      </c>
      <c r="AR29" s="34">
        <f>AQ29*(AS29+30%)</f>
        <v>0</v>
      </c>
      <c r="AS29" s="39">
        <v>1.68</v>
      </c>
      <c r="AT29" s="35"/>
      <c r="AU29" s="46" t="e">
        <f t="shared" si="19"/>
        <v>#DIV/0!</v>
      </c>
      <c r="AV29" s="10">
        <f>'Ventas Semanales'!GQ28+'Ventas Semanales'!GV28+'Ventas Semanales'!HA28+'Ventas Semanales'!HF28</f>
        <v>0</v>
      </c>
      <c r="AW29" s="34">
        <f>AV29*(AX29+30%)</f>
        <v>0</v>
      </c>
      <c r="AX29" s="39">
        <v>2.2999999999999998</v>
      </c>
      <c r="AY29" s="3"/>
      <c r="AZ29" s="7" t="e">
        <f t="shared" si="21"/>
        <v>#DIV/0!</v>
      </c>
      <c r="BA29" s="6">
        <f>'Ventas Semanales'!HK28+'Ventas Semanales'!HP28+'Ventas Semanales'!HU28+'Ventas Semanales'!HZ28</f>
        <v>0</v>
      </c>
      <c r="BB29" s="34">
        <f>BA29*(BC29+30%)</f>
        <v>0</v>
      </c>
      <c r="BC29" s="39">
        <v>3.1</v>
      </c>
      <c r="BD29" s="3">
        <f>'Ventas Semanales'!HN28+'Ventas Semanales'!HS28+'Ventas Semanales'!HX28+'Ventas Semanales'!IC28</f>
        <v>0</v>
      </c>
      <c r="BE29" s="7" t="e">
        <f t="shared" si="23"/>
        <v>#DIV/0!</v>
      </c>
      <c r="BF29" s="10">
        <f>'Ventas Semanales'!IE28+'Ventas Semanales'!IJ28+'Ventas Semanales'!IO28+'Ventas Semanales'!IT28+'Ventas Semanales'!IY28</f>
        <v>0</v>
      </c>
      <c r="BG29" s="34">
        <f>BF29*(BH29+30%)</f>
        <v>0</v>
      </c>
      <c r="BH29" s="39">
        <v>1.4</v>
      </c>
      <c r="BI29" s="3">
        <f>'Ventas Semanales'!IH28+'Ventas Semanales'!IM28+'Ventas Semanales'!IR28+'Ventas Semanales'!IW28+'Ventas Semanales'!JB28</f>
        <v>0</v>
      </c>
      <c r="BJ29" s="7" t="e">
        <f t="shared" si="25"/>
        <v>#DIV/0!</v>
      </c>
      <c r="BK29" s="51">
        <f t="shared" si="26"/>
        <v>0</v>
      </c>
      <c r="BL29" s="51">
        <f t="shared" si="27"/>
        <v>264175.70920000004</v>
      </c>
      <c r="BM29" s="189">
        <f t="shared" si="28"/>
        <v>0</v>
      </c>
      <c r="BN29" s="64">
        <f>'Ventas Semanales'!JD28</f>
        <v>1252527.1000000003</v>
      </c>
      <c r="BO29" s="69">
        <f>'Ventas Semanales'!JE28</f>
        <v>771914.13</v>
      </c>
      <c r="BP29" s="68">
        <f t="shared" si="29"/>
        <v>-480612.97000000032</v>
      </c>
      <c r="BQ29" s="66">
        <f t="shared" si="0"/>
        <v>0.61628537218875323</v>
      </c>
      <c r="BR29" s="54">
        <f t="shared" si="1"/>
        <v>1271456.5782000001</v>
      </c>
      <c r="BS29" s="54">
        <f t="shared" si="30"/>
        <v>592946.96900000004</v>
      </c>
    </row>
    <row r="30" spans="2:71">
      <c r="B30" s="185" t="str">
        <f>"E3"</f>
        <v>E3</v>
      </c>
      <c r="C30" s="106">
        <f>'Ventas Semanales'!D29+'Ventas Semanales'!I29+'Ventas Semanales'!N29+'Ventas Semanales'!S29</f>
        <v>395986.89</v>
      </c>
      <c r="D30" s="1">
        <f t="shared" si="2"/>
        <v>269271.08520000003</v>
      </c>
      <c r="E30" s="39">
        <v>0.68</v>
      </c>
      <c r="F30" s="107">
        <f>'Ventas Semanales'!G29+'Ventas Semanales'!L29+'Ventas Semanales'!Q29+'Ventas Semanales'!V29</f>
        <v>340407.68</v>
      </c>
      <c r="G30" s="42">
        <f t="shared" si="3"/>
        <v>0.85964381295552483</v>
      </c>
      <c r="H30" s="10">
        <f>'Ventas Semanales'!X29+'Ventas Semanales'!AC29+'Ventas Semanales'!AH29+'Ventas Semanales'!AM29</f>
        <v>405068.38</v>
      </c>
      <c r="I30" s="1">
        <f t="shared" si="4"/>
        <v>283547.86599999998</v>
      </c>
      <c r="J30" s="2">
        <v>0.7</v>
      </c>
      <c r="K30" s="3">
        <f>'Ventas Semanales'!AA29+'Ventas Semanales'!AF29+'Ventas Semanales'!AK29+'Ventas Semanales'!AP29</f>
        <v>326258.48</v>
      </c>
      <c r="L30" s="42">
        <f t="shared" si="5"/>
        <v>0.80544050365027253</v>
      </c>
      <c r="M30" s="38">
        <f>'Ventas Semanales'!AR29+'Ventas Semanales'!AW29+'Ventas Semanales'!BB29+'Ventas Semanales'!BG29+'Ventas Semanales'!BL29</f>
        <v>390678.94000000006</v>
      </c>
      <c r="N30" s="358">
        <f>M30*(O30+30%)</f>
        <v>527416.56900000013</v>
      </c>
      <c r="O30" s="39">
        <v>1.05</v>
      </c>
      <c r="P30" s="35">
        <f>'Ventas Semanales'!AU29+'Ventas Semanales'!AZ29+'Ventas Semanales'!BE29+'Ventas Semanales'!BJ29+'Ventas Semanales'!BO29</f>
        <v>308281</v>
      </c>
      <c r="Q30" s="45">
        <f t="shared" si="7"/>
        <v>0.78909039734775555</v>
      </c>
      <c r="R30" s="38">
        <f>'Ventas Semanales'!BQ29+'Ventas Semanales'!BV29+'Ventas Semanales'!CA29+'Ventas Semanales'!CF29</f>
        <v>115848.21999999999</v>
      </c>
      <c r="S30" s="34">
        <f>R30*(T30+30%)</f>
        <v>376506.71499999997</v>
      </c>
      <c r="T30" s="39">
        <v>2.95</v>
      </c>
      <c r="U30" s="35"/>
      <c r="V30" s="33">
        <f t="shared" si="9"/>
        <v>0</v>
      </c>
      <c r="W30" s="38">
        <f>'Ventas Semanales'!CK29+'Ventas Semanales'!CP29+'Ventas Semanales'!CU29+'Ventas Semanales'!CZ29</f>
        <v>0</v>
      </c>
      <c r="X30" s="34">
        <f>W30*(Y30+30%)</f>
        <v>0</v>
      </c>
      <c r="Y30" s="39">
        <v>6</v>
      </c>
      <c r="Z30" s="35"/>
      <c r="AA30" s="33" t="e">
        <f t="shared" si="11"/>
        <v>#DIV/0!</v>
      </c>
      <c r="AB30" s="38">
        <f>'Ventas Semanales'!DE29+'Ventas Semanales'!DJ29+'Ventas Semanales'!DO29+'Ventas Semanales'!DT29+'Ventas Semanales'!DY29</f>
        <v>276345.12</v>
      </c>
      <c r="AC30" s="34">
        <f>AB30*(AD30+30%)</f>
        <v>746131.82399999991</v>
      </c>
      <c r="AD30" s="39">
        <v>2.4</v>
      </c>
      <c r="AE30" s="35"/>
      <c r="AF30" s="33">
        <f t="shared" si="13"/>
        <v>0</v>
      </c>
      <c r="AG30" s="38">
        <f>'Ventas Semanales'!ED29+'Ventas Semanales'!EI29+'Ventas Semanales'!EN29+'Ventas Semanales'!ES29</f>
        <v>425001.16000000003</v>
      </c>
      <c r="AH30" s="34">
        <f>AG30*(AI30+30%)</f>
        <v>850002.32000000007</v>
      </c>
      <c r="AI30" s="39">
        <v>1.7</v>
      </c>
      <c r="AJ30" s="35"/>
      <c r="AK30" s="33">
        <f t="shared" si="15"/>
        <v>0</v>
      </c>
      <c r="AL30" s="38">
        <f>'Ventas Semanales'!EX29+'Ventas Semanales'!FC29+'Ventas Semanales'!FH29+'Ventas Semanales'!FM29</f>
        <v>366471.1</v>
      </c>
      <c r="AM30" s="34">
        <f>AL30*(AN30+30%)</f>
        <v>732942.2</v>
      </c>
      <c r="AN30" s="39">
        <v>1.7</v>
      </c>
      <c r="AO30" s="35"/>
      <c r="AP30" s="7">
        <f t="shared" si="17"/>
        <v>0</v>
      </c>
      <c r="AQ30" s="38">
        <f>'Ventas Semanales'!FR29+'Ventas Semanales'!FW29+'Ventas Semanales'!GB29+'Ventas Semanales'!GG29+'Ventas Semanales'!GL29</f>
        <v>487036.06999999995</v>
      </c>
      <c r="AR30" s="34">
        <f>AQ30*(AS30+30%)</f>
        <v>964331.41859999986</v>
      </c>
      <c r="AS30" s="39">
        <v>1.68</v>
      </c>
      <c r="AT30" s="35"/>
      <c r="AU30" s="46">
        <f t="shared" si="19"/>
        <v>0</v>
      </c>
      <c r="AV30" s="10">
        <f>'Ventas Semanales'!GQ29+'Ventas Semanales'!GV29+'Ventas Semanales'!HA29+'Ventas Semanales'!HF29</f>
        <v>239716.60000000003</v>
      </c>
      <c r="AW30" s="34">
        <f>AV30*(AX30+30%)</f>
        <v>623263.16</v>
      </c>
      <c r="AX30" s="39">
        <v>2.2999999999999998</v>
      </c>
      <c r="AY30" s="3"/>
      <c r="AZ30" s="7">
        <f t="shared" si="21"/>
        <v>0</v>
      </c>
      <c r="BA30" s="6">
        <f>'Ventas Semanales'!HK29+'Ventas Semanales'!HP29+'Ventas Semanales'!HU29+'Ventas Semanales'!HZ29</f>
        <v>88672.860000000015</v>
      </c>
      <c r="BB30" s="34">
        <f>BA30*(BC30+30%)</f>
        <v>301487.72400000005</v>
      </c>
      <c r="BC30" s="39">
        <v>3.1</v>
      </c>
      <c r="BD30" s="3">
        <f>'Ventas Semanales'!HN29+'Ventas Semanales'!HS29+'Ventas Semanales'!HX29+'Ventas Semanales'!IC29</f>
        <v>0</v>
      </c>
      <c r="BE30" s="7">
        <f t="shared" si="23"/>
        <v>0</v>
      </c>
      <c r="BF30" s="10">
        <f>'Ventas Semanales'!IE29+'Ventas Semanales'!IJ29+'Ventas Semanales'!IO29+'Ventas Semanales'!IT29+'Ventas Semanales'!IY29</f>
        <v>969824.7300000001</v>
      </c>
      <c r="BG30" s="34">
        <f>BF30*(BH30+30%)</f>
        <v>1648702.0410000002</v>
      </c>
      <c r="BH30" s="39">
        <v>1.4</v>
      </c>
      <c r="BI30" s="3">
        <f>'Ventas Semanales'!IH29+'Ventas Semanales'!IM29+'Ventas Semanales'!IR29+'Ventas Semanales'!IW29+'Ventas Semanales'!JB29</f>
        <v>0</v>
      </c>
      <c r="BJ30" s="7">
        <f t="shared" si="25"/>
        <v>0</v>
      </c>
      <c r="BK30" s="51">
        <f t="shared" si="26"/>
        <v>340407.68</v>
      </c>
      <c r="BL30" s="51">
        <f t="shared" si="27"/>
        <v>269271.08520000003</v>
      </c>
      <c r="BM30" s="189">
        <f t="shared" si="28"/>
        <v>1.2641820778757717</v>
      </c>
      <c r="BN30" s="64">
        <f>'Ventas Semanales'!JD29</f>
        <v>1076467.5500000003</v>
      </c>
      <c r="BO30" s="69">
        <f>'Ventas Semanales'!JE29</f>
        <v>974947.16</v>
      </c>
      <c r="BP30" s="68">
        <f t="shared" si="29"/>
        <v>-101520.39000000025</v>
      </c>
      <c r="BQ30" s="66">
        <f t="shared" si="0"/>
        <v>0.90569117480596584</v>
      </c>
      <c r="BR30" s="54">
        <f t="shared" si="1"/>
        <v>7323602.9228000008</v>
      </c>
      <c r="BS30" s="54">
        <f t="shared" si="30"/>
        <v>7437450.1316000009</v>
      </c>
    </row>
    <row r="31" spans="2:71">
      <c r="B31" s="185" t="s">
        <v>228</v>
      </c>
      <c r="C31" s="106">
        <f>'Ventas Semanales'!D30+'Ventas Semanales'!I30+'Ventas Semanales'!N30+'Ventas Semanales'!S30</f>
        <v>530714.13</v>
      </c>
      <c r="D31" s="1">
        <f t="shared" si="2"/>
        <v>360885.60840000003</v>
      </c>
      <c r="E31" s="39">
        <v>0.68</v>
      </c>
      <c r="F31" s="107">
        <f>'Ventas Semanales'!G30+'Ventas Semanales'!L30+'Ventas Semanales'!Q30+'Ventas Semanales'!V30</f>
        <v>499436.44</v>
      </c>
      <c r="G31" s="42">
        <f t="shared" si="3"/>
        <v>0.9410649006085442</v>
      </c>
      <c r="H31" s="10">
        <f>'Ventas Semanales'!X30+'Ventas Semanales'!AC30+'Ventas Semanales'!AH30+'Ventas Semanales'!AM30</f>
        <v>622764.49000000011</v>
      </c>
      <c r="I31" s="1">
        <f t="shared" si="4"/>
        <v>435935.14300000004</v>
      </c>
      <c r="J31" s="2">
        <v>0.7</v>
      </c>
      <c r="K31" s="3">
        <f>'Ventas Semanales'!AA30+'Ventas Semanales'!AF30+'Ventas Semanales'!AK30+'Ventas Semanales'!AP30</f>
        <v>525442.61</v>
      </c>
      <c r="L31" s="42">
        <f t="shared" si="5"/>
        <v>0.84372602875928249</v>
      </c>
      <c r="M31" s="38">
        <f>'Ventas Semanales'!AR30+'Ventas Semanales'!AW30+'Ventas Semanales'!BB30+'Ventas Semanales'!BG30+'Ventas Semanales'!BL30</f>
        <v>474764.62</v>
      </c>
      <c r="N31" s="34">
        <f t="shared" si="6"/>
        <v>498502.85100000002</v>
      </c>
      <c r="O31" s="39">
        <v>1.05</v>
      </c>
      <c r="P31" s="35">
        <f>'Ventas Semanales'!AU30+'Ventas Semanales'!AZ30+'Ventas Semanales'!BE30+'Ventas Semanales'!BJ30+'Ventas Semanales'!BO30</f>
        <v>419367</v>
      </c>
      <c r="Q31" s="45">
        <f t="shared" si="7"/>
        <v>0.88331561016488547</v>
      </c>
      <c r="R31" s="38">
        <f>'Ventas Semanales'!BQ30+'Ventas Semanales'!BV30+'Ventas Semanales'!CA30+'Ventas Semanales'!CF30</f>
        <v>0</v>
      </c>
      <c r="S31" s="34">
        <f t="shared" ref="S31:S35" si="49">R31*T31</f>
        <v>0</v>
      </c>
      <c r="T31" s="39">
        <v>2.95</v>
      </c>
      <c r="U31" s="35"/>
      <c r="V31" s="33" t="e">
        <f t="shared" si="9"/>
        <v>#DIV/0!</v>
      </c>
      <c r="W31" s="38">
        <f>'Ventas Semanales'!CK30+'Ventas Semanales'!CP30+'Ventas Semanales'!CU30+'Ventas Semanales'!CZ30</f>
        <v>0</v>
      </c>
      <c r="X31" s="34">
        <f t="shared" ref="X31:X35" si="50">W31*Y31</f>
        <v>0</v>
      </c>
      <c r="Y31" s="39">
        <v>6</v>
      </c>
      <c r="Z31" s="35">
        <f>'Ventas Semanales'!CN30+'Ventas Semanales'!CS30+'Ventas Semanales'!CX30+'Ventas Semanales'!DC30</f>
        <v>0</v>
      </c>
      <c r="AA31" s="33" t="e">
        <f t="shared" si="11"/>
        <v>#DIV/0!</v>
      </c>
      <c r="AB31" s="38">
        <f>'Ventas Semanales'!DE30+'Ventas Semanales'!DJ30+'Ventas Semanales'!DO30+'Ventas Semanales'!DT30+'Ventas Semanales'!DY30</f>
        <v>34.99</v>
      </c>
      <c r="AC31" s="34">
        <f t="shared" ref="AC31:AC35" si="51">AB31*AD31</f>
        <v>83.975999999999999</v>
      </c>
      <c r="AD31" s="39">
        <v>2.4</v>
      </c>
      <c r="AE31" s="35"/>
      <c r="AF31" s="33">
        <f t="shared" si="13"/>
        <v>0</v>
      </c>
      <c r="AG31" s="38">
        <f>'Ventas Semanales'!ED30+'Ventas Semanales'!EI30+'Ventas Semanales'!EN30+'Ventas Semanales'!ES30</f>
        <v>0</v>
      </c>
      <c r="AH31" s="34">
        <f t="shared" ref="AH31:AH35" si="52">AG31*AI31</f>
        <v>0</v>
      </c>
      <c r="AI31" s="39">
        <v>1.7</v>
      </c>
      <c r="AJ31" s="35"/>
      <c r="AK31" s="33" t="e">
        <f t="shared" si="15"/>
        <v>#DIV/0!</v>
      </c>
      <c r="AL31" s="38">
        <f>'Ventas Semanales'!EX30+'Ventas Semanales'!FC30+'Ventas Semanales'!FH30+'Ventas Semanales'!FM30</f>
        <v>183156.90999999997</v>
      </c>
      <c r="AM31" s="34">
        <f t="shared" ref="AM31:AM35" si="53">AL31*AN31</f>
        <v>311366.74699999997</v>
      </c>
      <c r="AN31" s="39">
        <v>1.7</v>
      </c>
      <c r="AO31" s="35"/>
      <c r="AP31" s="7">
        <f t="shared" si="17"/>
        <v>0</v>
      </c>
      <c r="AQ31" s="38">
        <f>'Ventas Semanales'!FR30+'Ventas Semanales'!FW30+'Ventas Semanales'!GB30+'Ventas Semanales'!GG30+'Ventas Semanales'!GL30</f>
        <v>456719.05000000005</v>
      </c>
      <c r="AR31" s="34">
        <f t="shared" ref="AR31:AR35" si="54">AQ31*AS31</f>
        <v>767288.00400000007</v>
      </c>
      <c r="AS31" s="39">
        <v>1.68</v>
      </c>
      <c r="AT31" s="35"/>
      <c r="AU31" s="46">
        <f t="shared" si="19"/>
        <v>0</v>
      </c>
      <c r="AV31" s="10">
        <f>'Ventas Semanales'!GQ30+'Ventas Semanales'!GV30+'Ventas Semanales'!HA30+'Ventas Semanales'!HF30</f>
        <v>323213.38999999996</v>
      </c>
      <c r="AW31" s="34">
        <f t="shared" ref="AW31:AW35" si="55">AV31*AX31</f>
        <v>743390.79699999979</v>
      </c>
      <c r="AX31" s="39">
        <v>2.2999999999999998</v>
      </c>
      <c r="AY31" s="3"/>
      <c r="AZ31" s="7">
        <f t="shared" si="21"/>
        <v>0</v>
      </c>
      <c r="BA31" s="6">
        <f>'Ventas Semanales'!HK30+'Ventas Semanales'!HP30+'Ventas Semanales'!HU30+'Ventas Semanales'!HZ30</f>
        <v>69237.05</v>
      </c>
      <c r="BB31" s="34">
        <f t="shared" ref="BB31:BB35" si="56">BA31*BC31</f>
        <v>214634.85500000001</v>
      </c>
      <c r="BC31" s="39">
        <v>3.1</v>
      </c>
      <c r="BD31" s="3">
        <f>'Ventas Semanales'!HN30+'Ventas Semanales'!HS30+'Ventas Semanales'!HX30+'Ventas Semanales'!IC30</f>
        <v>0</v>
      </c>
      <c r="BE31" s="7">
        <f t="shared" si="23"/>
        <v>0</v>
      </c>
      <c r="BF31" s="10">
        <f>'Ventas Semanales'!IE30+'Ventas Semanales'!IJ30+'Ventas Semanales'!IO30+'Ventas Semanales'!IT30+'Ventas Semanales'!IY30</f>
        <v>1328882.8499999999</v>
      </c>
      <c r="BG31" s="34">
        <f t="shared" ref="BG31:BG35" si="57">BF31*BH31</f>
        <v>1860435.9899999998</v>
      </c>
      <c r="BH31" s="39">
        <v>1.4</v>
      </c>
      <c r="BI31" s="3">
        <f>'Ventas Semanales'!IH30+'Ventas Semanales'!IM30+'Ventas Semanales'!IR30+'Ventas Semanales'!IW30+'Ventas Semanales'!JB30</f>
        <v>0</v>
      </c>
      <c r="BJ31" s="7">
        <f t="shared" si="25"/>
        <v>0</v>
      </c>
      <c r="BK31" s="51">
        <f t="shared" si="26"/>
        <v>499436.44</v>
      </c>
      <c r="BL31" s="51">
        <f t="shared" si="27"/>
        <v>360885.60840000003</v>
      </c>
      <c r="BM31" s="189">
        <f t="shared" si="28"/>
        <v>1.383918971483153</v>
      </c>
      <c r="BN31" s="64">
        <f>'Ventas Semanales'!JD30</f>
        <v>1605636.31</v>
      </c>
      <c r="BO31" s="69">
        <f>'Ventas Semanales'!JE30</f>
        <v>1444246.0499999998</v>
      </c>
      <c r="BP31" s="68">
        <f t="shared" si="29"/>
        <v>-161390.26000000024</v>
      </c>
      <c r="BQ31" s="66">
        <f t="shared" si="0"/>
        <v>0.89948517046179643</v>
      </c>
      <c r="BR31" s="54">
        <f t="shared" si="1"/>
        <v>5192523.9714000002</v>
      </c>
      <c r="BS31" s="54">
        <f t="shared" si="30"/>
        <v>5420582.2699999996</v>
      </c>
    </row>
    <row r="32" spans="2:71">
      <c r="B32" s="185" t="s">
        <v>229</v>
      </c>
      <c r="C32" s="106">
        <f>'Ventas Semanales'!D31+'Ventas Semanales'!I31+'Ventas Semanales'!N31+'Ventas Semanales'!S31</f>
        <v>822682.21</v>
      </c>
      <c r="D32" s="1">
        <f t="shared" si="2"/>
        <v>559423.90280000004</v>
      </c>
      <c r="E32" s="39">
        <v>0.68</v>
      </c>
      <c r="F32" s="107">
        <f>'Ventas Semanales'!G31+'Ventas Semanales'!L31+'Ventas Semanales'!Q31+'Ventas Semanales'!V31</f>
        <v>613561.17000000004</v>
      </c>
      <c r="G32" s="42">
        <f t="shared" si="3"/>
        <v>0.74580580756693415</v>
      </c>
      <c r="H32" s="10">
        <f>'Ventas Semanales'!X31+'Ventas Semanales'!AC31+'Ventas Semanales'!AH31+'Ventas Semanales'!AM31</f>
        <v>848181.42999999993</v>
      </c>
      <c r="I32" s="1">
        <f t="shared" si="4"/>
        <v>593727.00099999993</v>
      </c>
      <c r="J32" s="2">
        <v>0.7</v>
      </c>
      <c r="K32" s="3">
        <f>'Ventas Semanales'!AA31+'Ventas Semanales'!AF31+'Ventas Semanales'!AK31+'Ventas Semanales'!AP31</f>
        <v>630929</v>
      </c>
      <c r="L32" s="42">
        <f t="shared" si="5"/>
        <v>0.74386089777985365</v>
      </c>
      <c r="M32" s="38">
        <f>'Ventas Semanales'!AR31+'Ventas Semanales'!AW31+'Ventas Semanales'!BB31+'Ventas Semanales'!BG31+'Ventas Semanales'!BL31</f>
        <v>667593.31000000006</v>
      </c>
      <c r="N32" s="34">
        <f t="shared" si="6"/>
        <v>700972.97550000006</v>
      </c>
      <c r="O32" s="39">
        <v>1.05</v>
      </c>
      <c r="P32" s="35">
        <f>'Ventas Semanales'!AU31+'Ventas Semanales'!AZ31+'Ventas Semanales'!BE31+'Ventas Semanales'!BJ31+'Ventas Semanales'!BO31</f>
        <v>468765.11999999994</v>
      </c>
      <c r="Q32" s="45">
        <f t="shared" si="7"/>
        <v>0.70217168593256263</v>
      </c>
      <c r="R32" s="38">
        <f>'Ventas Semanales'!BQ31+'Ventas Semanales'!BV31+'Ventas Semanales'!CA31+'Ventas Semanales'!CF31</f>
        <v>0</v>
      </c>
      <c r="S32" s="34">
        <f t="shared" si="49"/>
        <v>0</v>
      </c>
      <c r="T32" s="39">
        <v>2.95</v>
      </c>
      <c r="U32" s="35"/>
      <c r="V32" s="33" t="e">
        <f t="shared" si="9"/>
        <v>#DIV/0!</v>
      </c>
      <c r="W32" s="38">
        <f>'Ventas Semanales'!CK31+'Ventas Semanales'!CP31+'Ventas Semanales'!CU31+'Ventas Semanales'!CZ31</f>
        <v>0</v>
      </c>
      <c r="X32" s="34">
        <f t="shared" si="50"/>
        <v>0</v>
      </c>
      <c r="Y32" s="39">
        <v>6</v>
      </c>
      <c r="Z32" s="35">
        <f>'Ventas Semanales'!CN31+'Ventas Semanales'!CS31+'Ventas Semanales'!CX31+'Ventas Semanales'!DC31</f>
        <v>0</v>
      </c>
      <c r="AA32" s="33" t="e">
        <f t="shared" si="11"/>
        <v>#DIV/0!</v>
      </c>
      <c r="AB32" s="38">
        <f>'Ventas Semanales'!DE31+'Ventas Semanales'!DJ31+'Ventas Semanales'!DO31+'Ventas Semanales'!DT31+'Ventas Semanales'!DY31</f>
        <v>468620.07000000007</v>
      </c>
      <c r="AC32" s="34">
        <f t="shared" si="51"/>
        <v>1124688.1680000001</v>
      </c>
      <c r="AD32" s="39">
        <v>2.4</v>
      </c>
      <c r="AE32" s="35"/>
      <c r="AF32" s="33">
        <f t="shared" si="13"/>
        <v>0</v>
      </c>
      <c r="AG32" s="38">
        <f>'Ventas Semanales'!ED31+'Ventas Semanales'!EI31+'Ventas Semanales'!EN31+'Ventas Semanales'!ES31</f>
        <v>672161.03</v>
      </c>
      <c r="AH32" s="34">
        <f t="shared" si="52"/>
        <v>1142673.7509999999</v>
      </c>
      <c r="AI32" s="39">
        <v>1.7</v>
      </c>
      <c r="AJ32" s="35"/>
      <c r="AK32" s="33">
        <f t="shared" si="15"/>
        <v>0</v>
      </c>
      <c r="AL32" s="38">
        <f>'Ventas Semanales'!EX31+'Ventas Semanales'!FC31+'Ventas Semanales'!FH31+'Ventas Semanales'!FM31</f>
        <v>630379.28</v>
      </c>
      <c r="AM32" s="34">
        <f t="shared" si="53"/>
        <v>1071644.7760000001</v>
      </c>
      <c r="AN32" s="39">
        <v>1.7</v>
      </c>
      <c r="AO32" s="35"/>
      <c r="AP32" s="7">
        <f t="shared" si="17"/>
        <v>0</v>
      </c>
      <c r="AQ32" s="38">
        <f>'Ventas Semanales'!FR31+'Ventas Semanales'!FW31+'Ventas Semanales'!GB31+'Ventas Semanales'!GG31+'Ventas Semanales'!GL31</f>
        <v>903707.33999999985</v>
      </c>
      <c r="AR32" s="34">
        <f t="shared" si="54"/>
        <v>1518228.3311999997</v>
      </c>
      <c r="AS32" s="39">
        <v>1.68</v>
      </c>
      <c r="AT32" s="35"/>
      <c r="AU32" s="46">
        <f t="shared" si="19"/>
        <v>0</v>
      </c>
      <c r="AV32" s="10">
        <f>'Ventas Semanales'!GQ31+'Ventas Semanales'!GV31+'Ventas Semanales'!HA31+'Ventas Semanales'!HF31</f>
        <v>421803.06</v>
      </c>
      <c r="AW32" s="34">
        <f t="shared" si="55"/>
        <v>970147.03799999994</v>
      </c>
      <c r="AX32" s="39">
        <v>2.2999999999999998</v>
      </c>
      <c r="AY32" s="3"/>
      <c r="AZ32" s="7">
        <f t="shared" si="21"/>
        <v>0</v>
      </c>
      <c r="BA32" s="6">
        <f>'Ventas Semanales'!HK31+'Ventas Semanales'!HP31+'Ventas Semanales'!HU31+'Ventas Semanales'!HZ31</f>
        <v>133884.37</v>
      </c>
      <c r="BB32" s="34">
        <f t="shared" si="56"/>
        <v>415041.54700000002</v>
      </c>
      <c r="BC32" s="39">
        <v>3.1</v>
      </c>
      <c r="BD32" s="3">
        <f>'Ventas Semanales'!HN31+'Ventas Semanales'!HS31+'Ventas Semanales'!HX31+'Ventas Semanales'!IC31</f>
        <v>0</v>
      </c>
      <c r="BE32" s="7">
        <f t="shared" si="23"/>
        <v>0</v>
      </c>
      <c r="BF32" s="10">
        <f>'Ventas Semanales'!IE31+'Ventas Semanales'!IJ31+'Ventas Semanales'!IO31+'Ventas Semanales'!IT31+'Ventas Semanales'!IY31</f>
        <v>1715122.2999999998</v>
      </c>
      <c r="BG32" s="34">
        <f t="shared" si="57"/>
        <v>2401171.2199999997</v>
      </c>
      <c r="BH32" s="39">
        <v>1.4</v>
      </c>
      <c r="BI32" s="3">
        <f>'Ventas Semanales'!IH31+'Ventas Semanales'!IM31+'Ventas Semanales'!IR31+'Ventas Semanales'!IW31+'Ventas Semanales'!JB31</f>
        <v>0</v>
      </c>
      <c r="BJ32" s="7">
        <f t="shared" si="25"/>
        <v>0</v>
      </c>
      <c r="BK32" s="51">
        <f t="shared" si="26"/>
        <v>613561.17000000004</v>
      </c>
      <c r="BL32" s="51">
        <f t="shared" si="27"/>
        <v>559423.90280000004</v>
      </c>
      <c r="BM32" s="189">
        <f t="shared" si="28"/>
        <v>1.0967732464219617</v>
      </c>
      <c r="BN32" s="64">
        <f>'Ventas Semanales'!JD31</f>
        <v>2234341.65</v>
      </c>
      <c r="BO32" s="69">
        <f>'Ventas Semanales'!JE31</f>
        <v>1713255.29</v>
      </c>
      <c r="BP32" s="68">
        <f t="shared" si="29"/>
        <v>-521086.35999999987</v>
      </c>
      <c r="BQ32" s="66">
        <f t="shared" si="0"/>
        <v>0.76678304322886348</v>
      </c>
      <c r="BR32" s="54">
        <f t="shared" si="1"/>
        <v>10497718.7105</v>
      </c>
      <c r="BS32" s="54">
        <f t="shared" si="30"/>
        <v>10589057.9767</v>
      </c>
    </row>
    <row r="33" spans="2:72">
      <c r="B33" s="185" t="s">
        <v>230</v>
      </c>
      <c r="C33" s="106">
        <f>'Ventas Semanales'!D32+'Ventas Semanales'!I32+'Ventas Semanales'!N32+'Ventas Semanales'!S32</f>
        <v>319023.89999999997</v>
      </c>
      <c r="D33" s="1">
        <f t="shared" si="2"/>
        <v>216936.25199999998</v>
      </c>
      <c r="E33" s="39">
        <v>0.68</v>
      </c>
      <c r="F33" s="107">
        <f>'Ventas Semanales'!G32+'Ventas Semanales'!L32+'Ventas Semanales'!Q32+'Ventas Semanales'!V32</f>
        <v>216790.69</v>
      </c>
      <c r="G33" s="42">
        <f t="shared" si="3"/>
        <v>0.67954372697468757</v>
      </c>
      <c r="H33" s="10">
        <f>'Ventas Semanales'!X32+'Ventas Semanales'!AC32+'Ventas Semanales'!AH32+'Ventas Semanales'!AM32</f>
        <v>452460.22</v>
      </c>
      <c r="I33" s="1">
        <f t="shared" si="4"/>
        <v>316722.15399999998</v>
      </c>
      <c r="J33" s="2">
        <v>0.7</v>
      </c>
      <c r="K33" s="3">
        <f>'Ventas Semanales'!AA32+'Ventas Semanales'!AF32+'Ventas Semanales'!AK32+'Ventas Semanales'!AP32</f>
        <v>220847.21</v>
      </c>
      <c r="L33" s="42">
        <f t="shared" si="5"/>
        <v>0.48810304251719633</v>
      </c>
      <c r="M33" s="38">
        <f>'Ventas Semanales'!AR32+'Ventas Semanales'!AW32+'Ventas Semanales'!BB32+'Ventas Semanales'!BG32+'Ventas Semanales'!BL32</f>
        <v>359589.89</v>
      </c>
      <c r="N33" s="34">
        <f t="shared" si="6"/>
        <v>377569.38450000004</v>
      </c>
      <c r="O33" s="39">
        <v>1.05</v>
      </c>
      <c r="P33" s="35">
        <f>'Ventas Semanales'!AU32+'Ventas Semanales'!AZ32+'Ventas Semanales'!BE32+'Ventas Semanales'!BJ32+'Ventas Semanales'!BO32</f>
        <v>200365.04000000004</v>
      </c>
      <c r="Q33" s="45">
        <f t="shared" si="7"/>
        <v>0.55720431962088823</v>
      </c>
      <c r="R33" s="38">
        <f>'Ventas Semanales'!BQ32+'Ventas Semanales'!BV32+'Ventas Semanales'!CA32+'Ventas Semanales'!CF32</f>
        <v>15193.87</v>
      </c>
      <c r="S33" s="34">
        <f t="shared" si="49"/>
        <v>44821.916500000007</v>
      </c>
      <c r="T33" s="39">
        <v>2.95</v>
      </c>
      <c r="U33" s="35"/>
      <c r="V33" s="33">
        <f t="shared" si="9"/>
        <v>0</v>
      </c>
      <c r="W33" s="38">
        <f>'Ventas Semanales'!CK32+'Ventas Semanales'!CP32+'Ventas Semanales'!CU32+'Ventas Semanales'!CZ32</f>
        <v>0</v>
      </c>
      <c r="X33" s="34">
        <f t="shared" si="50"/>
        <v>0</v>
      </c>
      <c r="Y33" s="39">
        <v>6</v>
      </c>
      <c r="Z33" s="35">
        <f>'Ventas Semanales'!CN32+'Ventas Semanales'!CS32+'Ventas Semanales'!CX32+'Ventas Semanales'!DC32</f>
        <v>0</v>
      </c>
      <c r="AA33" s="33" t="e">
        <f t="shared" si="11"/>
        <v>#DIV/0!</v>
      </c>
      <c r="AB33" s="38">
        <f>'Ventas Semanales'!DE32+'Ventas Semanales'!DJ32+'Ventas Semanales'!DO32+'Ventas Semanales'!DT32+'Ventas Semanales'!DY32</f>
        <v>179525.38999999998</v>
      </c>
      <c r="AC33" s="34">
        <f t="shared" si="51"/>
        <v>430860.93599999993</v>
      </c>
      <c r="AD33" s="39">
        <v>2.4</v>
      </c>
      <c r="AE33" s="35"/>
      <c r="AF33" s="33">
        <f t="shared" si="13"/>
        <v>0</v>
      </c>
      <c r="AG33" s="38">
        <f>'Ventas Semanales'!ED32+'Ventas Semanales'!EI32+'Ventas Semanales'!EN32+'Ventas Semanales'!ES32</f>
        <v>243807.43</v>
      </c>
      <c r="AH33" s="34">
        <f t="shared" si="52"/>
        <v>414472.63099999999</v>
      </c>
      <c r="AI33" s="39">
        <v>1.7</v>
      </c>
      <c r="AJ33" s="35"/>
      <c r="AK33" s="33">
        <f t="shared" si="15"/>
        <v>0</v>
      </c>
      <c r="AL33" s="38">
        <f>'Ventas Semanales'!EX32+'Ventas Semanales'!FC32+'Ventas Semanales'!FH32+'Ventas Semanales'!FM32</f>
        <v>266639.14</v>
      </c>
      <c r="AM33" s="34">
        <f t="shared" si="53"/>
        <v>453286.538</v>
      </c>
      <c r="AN33" s="39">
        <v>1.7</v>
      </c>
      <c r="AO33" s="35"/>
      <c r="AP33" s="7">
        <f t="shared" si="17"/>
        <v>0</v>
      </c>
      <c r="AQ33" s="38">
        <f>'Ventas Semanales'!FR32+'Ventas Semanales'!FW32+'Ventas Semanales'!GB32+'Ventas Semanales'!GG32+'Ventas Semanales'!GL32</f>
        <v>306382.56</v>
      </c>
      <c r="AR33" s="34">
        <f t="shared" si="54"/>
        <v>514722.70079999999</v>
      </c>
      <c r="AS33" s="39">
        <v>1.68</v>
      </c>
      <c r="AT33" s="35"/>
      <c r="AU33" s="46">
        <f t="shared" si="19"/>
        <v>0</v>
      </c>
      <c r="AV33" s="10">
        <f>'Ventas Semanales'!GQ32+'Ventas Semanales'!GV32+'Ventas Semanales'!HA32+'Ventas Semanales'!HF32</f>
        <v>233171.02000000002</v>
      </c>
      <c r="AW33" s="34">
        <f t="shared" si="55"/>
        <v>536293.34600000002</v>
      </c>
      <c r="AX33" s="39">
        <v>2.2999999999999998</v>
      </c>
      <c r="AY33" s="3"/>
      <c r="AZ33" s="7">
        <f t="shared" si="21"/>
        <v>0</v>
      </c>
      <c r="BA33" s="6">
        <f>'Ventas Semanales'!HK32+'Ventas Semanales'!HP32+'Ventas Semanales'!HU32+'Ventas Semanales'!HZ32</f>
        <v>67882.06</v>
      </c>
      <c r="BB33" s="34">
        <f t="shared" si="56"/>
        <v>210434.386</v>
      </c>
      <c r="BC33" s="39">
        <v>3.1</v>
      </c>
      <c r="BD33" s="3">
        <f>'Ventas Semanales'!HN32+'Ventas Semanales'!HS32+'Ventas Semanales'!HX32+'Ventas Semanales'!IC32</f>
        <v>0</v>
      </c>
      <c r="BE33" s="7">
        <f t="shared" si="23"/>
        <v>0</v>
      </c>
      <c r="BF33" s="10">
        <f>'Ventas Semanales'!IE32+'Ventas Semanales'!IJ32+'Ventas Semanales'!IO32+'Ventas Semanales'!IT32+'Ventas Semanales'!IY32</f>
        <v>567652.25</v>
      </c>
      <c r="BG33" s="34">
        <f t="shared" si="57"/>
        <v>794713.14999999991</v>
      </c>
      <c r="BH33" s="39">
        <v>1.4</v>
      </c>
      <c r="BI33" s="3">
        <f>'Ventas Semanales'!IH32+'Ventas Semanales'!IM32+'Ventas Semanales'!IR32+'Ventas Semanales'!IW32+'Ventas Semanales'!JB32</f>
        <v>0</v>
      </c>
      <c r="BJ33" s="7">
        <f t="shared" si="25"/>
        <v>0</v>
      </c>
      <c r="BK33" s="51">
        <f t="shared" si="26"/>
        <v>216790.69</v>
      </c>
      <c r="BL33" s="51">
        <f t="shared" si="27"/>
        <v>216936.25199999998</v>
      </c>
      <c r="BM33" s="189">
        <f t="shared" si="28"/>
        <v>0.99932901025689347</v>
      </c>
      <c r="BN33" s="64">
        <f>'Ventas Semanales'!JD32</f>
        <v>1061469</v>
      </c>
      <c r="BO33" s="69">
        <f>'Ventas Semanales'!JE32</f>
        <v>638002.93999999994</v>
      </c>
      <c r="BP33" s="68">
        <f t="shared" si="29"/>
        <v>-423466.06000000006</v>
      </c>
      <c r="BQ33" s="66">
        <f t="shared" si="0"/>
        <v>0.60105659232629494</v>
      </c>
      <c r="BR33" s="54">
        <f t="shared" si="1"/>
        <v>4310833.3947999999</v>
      </c>
      <c r="BS33" s="54">
        <f t="shared" si="30"/>
        <v>4214812.8888000008</v>
      </c>
    </row>
    <row r="34" spans="2:72">
      <c r="B34" s="185" t="s">
        <v>231</v>
      </c>
      <c r="C34" s="106">
        <f>'Ventas Semanales'!D33+'Ventas Semanales'!I33+'Ventas Semanales'!N33+'Ventas Semanales'!S33</f>
        <v>94946.409999999989</v>
      </c>
      <c r="D34" s="1">
        <f t="shared" si="2"/>
        <v>64563.558799999999</v>
      </c>
      <c r="E34" s="39">
        <v>0.68</v>
      </c>
      <c r="F34" s="107">
        <f>'Ventas Semanales'!G33+'Ventas Semanales'!L33+'Ventas Semanales'!Q33+'Ventas Semanales'!V33</f>
        <v>45871.600000000006</v>
      </c>
      <c r="G34" s="42">
        <f t="shared" si="3"/>
        <v>0.48313148438155812</v>
      </c>
      <c r="H34" s="10">
        <f>'Ventas Semanales'!X33+'Ventas Semanales'!AC33+'Ventas Semanales'!AH33+'Ventas Semanales'!AM33</f>
        <v>226824.03</v>
      </c>
      <c r="I34" s="1">
        <f t="shared" si="4"/>
        <v>158776.821</v>
      </c>
      <c r="J34" s="2">
        <v>0.7</v>
      </c>
      <c r="K34" s="3">
        <f>'Ventas Semanales'!AA33+'Ventas Semanales'!AF33+'Ventas Semanales'!AK33+'Ventas Semanales'!AP33</f>
        <v>52897.63</v>
      </c>
      <c r="L34" s="42">
        <f t="shared" si="5"/>
        <v>0.2332099910225561</v>
      </c>
      <c r="M34" s="38">
        <f>'Ventas Semanales'!AR33+'Ventas Semanales'!AW33+'Ventas Semanales'!BB33+'Ventas Semanales'!BG33+'Ventas Semanales'!BL33</f>
        <v>132794.03</v>
      </c>
      <c r="N34" s="34">
        <f t="shared" si="6"/>
        <v>26558.806</v>
      </c>
      <c r="O34" s="39">
        <v>0.2</v>
      </c>
      <c r="P34" s="35">
        <f>'Ventas Semanales'!AU33+'Ventas Semanales'!AZ33+'Ventas Semanales'!BE33+'Ventas Semanales'!BJ33+'Ventas Semanales'!BO33</f>
        <v>8394.66</v>
      </c>
      <c r="Q34" s="45">
        <f t="shared" si="7"/>
        <v>6.3215643052628195E-2</v>
      </c>
      <c r="R34" s="38">
        <f>'Ventas Semanales'!BQ33+'Ventas Semanales'!BV33+'Ventas Semanales'!CA33+'Ventas Semanales'!CF33</f>
        <v>2701.39</v>
      </c>
      <c r="S34" s="34">
        <f t="shared" si="49"/>
        <v>7969.1005000000005</v>
      </c>
      <c r="T34" s="39">
        <v>2.95</v>
      </c>
      <c r="U34" s="35"/>
      <c r="V34" s="33">
        <f t="shared" si="9"/>
        <v>0</v>
      </c>
      <c r="W34" s="38">
        <f>'Ventas Semanales'!CK33+'Ventas Semanales'!CP33+'Ventas Semanales'!CU33+'Ventas Semanales'!CZ33</f>
        <v>0</v>
      </c>
      <c r="X34" s="34">
        <f t="shared" si="50"/>
        <v>0</v>
      </c>
      <c r="Y34" s="39">
        <v>6</v>
      </c>
      <c r="Z34" s="35">
        <f>'Ventas Semanales'!CN33+'Ventas Semanales'!CS33+'Ventas Semanales'!CX33+'Ventas Semanales'!DC33</f>
        <v>0</v>
      </c>
      <c r="AA34" s="33"/>
      <c r="AB34" s="38">
        <f>'Ventas Semanales'!DE33+'Ventas Semanales'!DJ33+'Ventas Semanales'!DO33+'Ventas Semanales'!DT33+'Ventas Semanales'!DY33</f>
        <v>3715.32</v>
      </c>
      <c r="AC34" s="34">
        <f t="shared" si="51"/>
        <v>8916.768</v>
      </c>
      <c r="AD34" s="39">
        <v>2.4</v>
      </c>
      <c r="AE34" s="35"/>
      <c r="AF34" s="33"/>
      <c r="AG34" s="38">
        <f>'Ventas Semanales'!ED33+'Ventas Semanales'!EI33+'Ventas Semanales'!EN33+'Ventas Semanales'!ES33</f>
        <v>24726.239999999998</v>
      </c>
      <c r="AH34" s="34">
        <f t="shared" si="52"/>
        <v>42034.607999999993</v>
      </c>
      <c r="AI34" s="39">
        <v>1.7</v>
      </c>
      <c r="AJ34" s="35"/>
      <c r="AK34" s="33"/>
      <c r="AL34" s="38">
        <f>'Ventas Semanales'!EX33+'Ventas Semanales'!FC33+'Ventas Semanales'!FH33+'Ventas Semanales'!FM33</f>
        <v>26717.03</v>
      </c>
      <c r="AM34" s="34">
        <f t="shared" si="53"/>
        <v>45418.950999999994</v>
      </c>
      <c r="AN34" s="39">
        <v>1.7</v>
      </c>
      <c r="AO34" s="35"/>
      <c r="AP34" s="7"/>
      <c r="AQ34" s="38">
        <f>'Ventas Semanales'!FR33+'Ventas Semanales'!FW33+'Ventas Semanales'!GB33+'Ventas Semanales'!GG33+'Ventas Semanales'!GL33</f>
        <v>62849.26999999999</v>
      </c>
      <c r="AR34" s="34">
        <f t="shared" si="54"/>
        <v>105586.77359999997</v>
      </c>
      <c r="AS34" s="39">
        <v>1.68</v>
      </c>
      <c r="AT34" s="35"/>
      <c r="AU34" s="46">
        <f t="shared" si="19"/>
        <v>0</v>
      </c>
      <c r="AV34" s="10">
        <f>'Ventas Semanales'!GQ33+'Ventas Semanales'!GV33+'Ventas Semanales'!HA33+'Ventas Semanales'!HF33</f>
        <v>28123.63</v>
      </c>
      <c r="AW34" s="34">
        <f t="shared" si="55"/>
        <v>64684.348999999995</v>
      </c>
      <c r="AX34" s="39">
        <v>2.2999999999999998</v>
      </c>
      <c r="AY34" s="3"/>
      <c r="AZ34" s="7"/>
      <c r="BA34" s="6">
        <f>'Ventas Semanales'!HK33+'Ventas Semanales'!HP33+'Ventas Semanales'!HU33+'Ventas Semanales'!HZ33</f>
        <v>0</v>
      </c>
      <c r="BB34" s="34">
        <f t="shared" si="56"/>
        <v>0</v>
      </c>
      <c r="BC34" s="39">
        <v>3.1</v>
      </c>
      <c r="BD34" s="3">
        <f>'Ventas Semanales'!HN33+'Ventas Semanales'!HS33+'Ventas Semanales'!HX33+'Ventas Semanales'!IC33</f>
        <v>0</v>
      </c>
      <c r="BE34" s="7"/>
      <c r="BF34" s="10">
        <f>'Ventas Semanales'!IE33+'Ventas Semanales'!IJ33+'Ventas Semanales'!IO33+'Ventas Semanales'!IT33+'Ventas Semanales'!IY33</f>
        <v>61498.07</v>
      </c>
      <c r="BG34" s="34">
        <f t="shared" si="57"/>
        <v>86097.297999999995</v>
      </c>
      <c r="BH34" s="39">
        <v>1.4</v>
      </c>
      <c r="BI34" s="3">
        <f>'Ventas Semanales'!IH33+'Ventas Semanales'!IM33+'Ventas Semanales'!IR33+'Ventas Semanales'!IW33+'Ventas Semanales'!JB33</f>
        <v>0</v>
      </c>
      <c r="BJ34" s="7">
        <f t="shared" si="25"/>
        <v>0</v>
      </c>
      <c r="BK34" s="51">
        <f t="shared" si="26"/>
        <v>45871.600000000006</v>
      </c>
      <c r="BL34" s="51">
        <f t="shared" si="27"/>
        <v>64563.558799999999</v>
      </c>
      <c r="BM34" s="189">
        <f t="shared" si="28"/>
        <v>0.71048747703170301</v>
      </c>
      <c r="BN34" s="64">
        <f>'Ventas Semanales'!JD33</f>
        <v>431958.12999999995</v>
      </c>
      <c r="BO34" s="69">
        <f>'Ventas Semanales'!JE33</f>
        <v>107163.89000000001</v>
      </c>
      <c r="BP34" s="68">
        <f t="shared" si="29"/>
        <v>-324794.23999999993</v>
      </c>
      <c r="BQ34" s="66">
        <f t="shared" si="0"/>
        <v>0.24808860525440285</v>
      </c>
      <c r="BR34" s="54">
        <f t="shared" si="1"/>
        <v>610607.03389999992</v>
      </c>
      <c r="BS34" s="54">
        <f t="shared" si="30"/>
        <v>486035.88409999997</v>
      </c>
    </row>
    <row r="35" spans="2:72">
      <c r="B35" s="185" t="s">
        <v>232</v>
      </c>
      <c r="C35" s="106">
        <f>'Ventas Semanales'!D34+'Ventas Semanales'!I34+'Ventas Semanales'!N34+'Ventas Semanales'!S34</f>
        <v>151835.4</v>
      </c>
      <c r="D35" s="1">
        <f t="shared" si="2"/>
        <v>103248.072</v>
      </c>
      <c r="E35" s="39">
        <v>0.68</v>
      </c>
      <c r="F35" s="107">
        <f>'Ventas Semanales'!G34+'Ventas Semanales'!L34+'Ventas Semanales'!Q34+'Ventas Semanales'!V34</f>
        <v>83798.509999999995</v>
      </c>
      <c r="G35" s="42">
        <f t="shared" si="3"/>
        <v>0.55190364038952711</v>
      </c>
      <c r="H35" s="10">
        <f>'Ventas Semanales'!X34+'Ventas Semanales'!AC34+'Ventas Semanales'!AH34+'Ventas Semanales'!AM34</f>
        <v>310413.71000000002</v>
      </c>
      <c r="I35" s="1">
        <f t="shared" si="4"/>
        <v>217289.59700000001</v>
      </c>
      <c r="J35" s="2">
        <v>0.7</v>
      </c>
      <c r="K35" s="3">
        <f>'Ventas Semanales'!AA34+'Ventas Semanales'!AF34+'Ventas Semanales'!AK34+'Ventas Semanales'!AP34</f>
        <v>70700.58</v>
      </c>
      <c r="L35" s="42">
        <f t="shared" si="5"/>
        <v>0.22776242711702391</v>
      </c>
      <c r="M35" s="38">
        <f>'Ventas Semanales'!AR34+'Ventas Semanales'!AW34+'Ventas Semanales'!BB34+'Ventas Semanales'!BG34+'Ventas Semanales'!BL34</f>
        <v>226064.55</v>
      </c>
      <c r="N35" s="34">
        <f t="shared" si="6"/>
        <v>45212.91</v>
      </c>
      <c r="O35" s="39">
        <v>0.2</v>
      </c>
      <c r="P35" s="35">
        <f>'Ventas Semanales'!AU34+'Ventas Semanales'!AZ34+'Ventas Semanales'!BE34+'Ventas Semanales'!BJ34+'Ventas Semanales'!BO34</f>
        <v>12535.19</v>
      </c>
      <c r="Q35" s="45">
        <f t="shared" si="7"/>
        <v>5.5449604991140808E-2</v>
      </c>
      <c r="R35" s="38">
        <f>'Ventas Semanales'!BQ34+'Ventas Semanales'!BV34+'Ventas Semanales'!CA34+'Ventas Semanales'!CF34</f>
        <v>4741.34</v>
      </c>
      <c r="S35" s="34">
        <f t="shared" si="49"/>
        <v>13986.953000000001</v>
      </c>
      <c r="T35" s="39">
        <v>2.95</v>
      </c>
      <c r="U35" s="35"/>
      <c r="V35" s="33">
        <f t="shared" si="9"/>
        <v>0</v>
      </c>
      <c r="W35" s="38">
        <f>'Ventas Semanales'!CK34+'Ventas Semanales'!CP34+'Ventas Semanales'!CU34+'Ventas Semanales'!CZ34</f>
        <v>0</v>
      </c>
      <c r="X35" s="34">
        <f t="shared" si="50"/>
        <v>0</v>
      </c>
      <c r="Y35" s="39">
        <v>6</v>
      </c>
      <c r="Z35" s="35">
        <f>'Ventas Semanales'!CN34+'Ventas Semanales'!CS34+'Ventas Semanales'!CX34+'Ventas Semanales'!DC34</f>
        <v>0</v>
      </c>
      <c r="AA35" s="33"/>
      <c r="AB35" s="38">
        <f>'Ventas Semanales'!DE34+'Ventas Semanales'!DJ34+'Ventas Semanales'!DO34+'Ventas Semanales'!DT34+'Ventas Semanales'!DY34</f>
        <v>6063.5</v>
      </c>
      <c r="AC35" s="34">
        <f t="shared" si="51"/>
        <v>14552.4</v>
      </c>
      <c r="AD35" s="39">
        <v>2.4</v>
      </c>
      <c r="AE35" s="35"/>
      <c r="AF35" s="33"/>
      <c r="AG35" s="38">
        <f>'Ventas Semanales'!ED34+'Ventas Semanales'!EI34+'Ventas Semanales'!EN34+'Ventas Semanales'!ES34</f>
        <v>64174.96</v>
      </c>
      <c r="AH35" s="34">
        <f t="shared" si="52"/>
        <v>109097.432</v>
      </c>
      <c r="AI35" s="39">
        <v>1.7</v>
      </c>
      <c r="AJ35" s="35"/>
      <c r="AK35" s="33"/>
      <c r="AL35" s="38">
        <f>'Ventas Semanales'!EX34+'Ventas Semanales'!FC34+'Ventas Semanales'!FH34+'Ventas Semanales'!FM34</f>
        <v>90834.18</v>
      </c>
      <c r="AM35" s="34">
        <f t="shared" si="53"/>
        <v>154418.10599999997</v>
      </c>
      <c r="AN35" s="39">
        <v>1.7</v>
      </c>
      <c r="AO35" s="35"/>
      <c r="AP35" s="7"/>
      <c r="AQ35" s="38">
        <f>'Ventas Semanales'!FR34+'Ventas Semanales'!FW34+'Ventas Semanales'!GB34+'Ventas Semanales'!GG34+'Ventas Semanales'!GL34</f>
        <v>108775.07</v>
      </c>
      <c r="AR35" s="34">
        <f t="shared" si="54"/>
        <v>182742.1176</v>
      </c>
      <c r="AS35" s="39">
        <v>1.68</v>
      </c>
      <c r="AT35" s="35"/>
      <c r="AU35" s="46">
        <f t="shared" si="19"/>
        <v>0</v>
      </c>
      <c r="AV35" s="10">
        <f>'Ventas Semanales'!GQ34+'Ventas Semanales'!GV34+'Ventas Semanales'!HA34+'Ventas Semanales'!HF34</f>
        <v>100046.31</v>
      </c>
      <c r="AW35" s="34">
        <f t="shared" si="55"/>
        <v>230106.51299999998</v>
      </c>
      <c r="AX35" s="39">
        <v>2.2999999999999998</v>
      </c>
      <c r="AY35" s="3"/>
      <c r="AZ35" s="7"/>
      <c r="BA35" s="6">
        <f>'Ventas Semanales'!HK34+'Ventas Semanales'!HP34+'Ventas Semanales'!HU34+'Ventas Semanales'!HZ34</f>
        <v>68549.159999999989</v>
      </c>
      <c r="BB35" s="34">
        <f t="shared" si="56"/>
        <v>212502.39599999998</v>
      </c>
      <c r="BC35" s="39">
        <v>3.1</v>
      </c>
      <c r="BD35" s="3">
        <f>'Ventas Semanales'!HN34+'Ventas Semanales'!HS34+'Ventas Semanales'!HX34+'Ventas Semanales'!IC34</f>
        <v>0</v>
      </c>
      <c r="BE35" s="7"/>
      <c r="BF35" s="10">
        <f>'Ventas Semanales'!IE34+'Ventas Semanales'!IJ34+'Ventas Semanales'!IO34+'Ventas Semanales'!IT34+'Ventas Semanales'!IY34</f>
        <v>251394.88</v>
      </c>
      <c r="BG35" s="34">
        <f t="shared" si="57"/>
        <v>351952.83199999999</v>
      </c>
      <c r="BH35" s="39">
        <v>1.4</v>
      </c>
      <c r="BI35" s="3">
        <f>'Ventas Semanales'!IH34+'Ventas Semanales'!IM34+'Ventas Semanales'!IR34+'Ventas Semanales'!IW34+'Ventas Semanales'!JB34</f>
        <v>0</v>
      </c>
      <c r="BJ35" s="7">
        <f t="shared" si="25"/>
        <v>0</v>
      </c>
      <c r="BK35" s="51">
        <f t="shared" si="26"/>
        <v>83798.509999999995</v>
      </c>
      <c r="BL35" s="51">
        <f t="shared" si="27"/>
        <v>103248.072</v>
      </c>
      <c r="BM35" s="189">
        <f t="shared" si="28"/>
        <v>0.81162300057283387</v>
      </c>
      <c r="BN35" s="64">
        <f>'Ventas Semanales'!JD34</f>
        <v>650291.17999999993</v>
      </c>
      <c r="BO35" s="69">
        <f>'Ventas Semanales'!JE34</f>
        <v>167034.28</v>
      </c>
      <c r="BP35" s="68">
        <f t="shared" si="29"/>
        <v>-483256.89999999991</v>
      </c>
      <c r="BQ35" s="66">
        <f t="shared" si="0"/>
        <v>0.25686074967216999</v>
      </c>
      <c r="BR35" s="54">
        <f t="shared" si="1"/>
        <v>1635109.3285999999</v>
      </c>
      <c r="BS35" s="54">
        <f t="shared" si="30"/>
        <v>1469070.7496</v>
      </c>
    </row>
    <row r="36" spans="2:72">
      <c r="B36" s="186" t="s">
        <v>233</v>
      </c>
      <c r="C36" s="106">
        <f>'Ventas Semanales'!D35+'Ventas Semanales'!I35+'Ventas Semanales'!N35+'Ventas Semanales'!S35</f>
        <v>141957.92000000001</v>
      </c>
      <c r="D36" s="1">
        <f t="shared" si="2"/>
        <v>96531.385600000009</v>
      </c>
      <c r="E36" s="39">
        <v>0.68</v>
      </c>
      <c r="F36" s="107">
        <f>'Ventas Semanales'!G35+'Ventas Semanales'!L35+'Ventas Semanales'!Q35+'Ventas Semanales'!V35</f>
        <v>90279.02</v>
      </c>
      <c r="G36" s="42">
        <f t="shared" si="3"/>
        <v>0.63595620448651258</v>
      </c>
      <c r="H36" s="10">
        <f>'Ventas Semanales'!X35+'Ventas Semanales'!AC35+'Ventas Semanales'!AH35+'Ventas Semanales'!AM35</f>
        <v>259012.12999999998</v>
      </c>
      <c r="I36" s="1">
        <f t="shared" si="4"/>
        <v>181308.49099999998</v>
      </c>
      <c r="J36" s="2">
        <v>0.7</v>
      </c>
      <c r="K36" s="3">
        <f>'Ventas Semanales'!AA35+'Ventas Semanales'!AF35+'Ventas Semanales'!AK35+'Ventas Semanales'!AP35</f>
        <v>113686.44</v>
      </c>
      <c r="L36" s="42">
        <f t="shared" si="5"/>
        <v>0.43892322726352628</v>
      </c>
      <c r="M36" s="38">
        <f>'Ventas Semanales'!AR35+'Ventas Semanales'!AW35+'Ventas Semanales'!BB35+'Ventas Semanales'!BG35+'Ventas Semanales'!BL35</f>
        <v>255312.20999999996</v>
      </c>
      <c r="N36" s="34">
        <f>N33*0.6</f>
        <v>226541.63070000001</v>
      </c>
      <c r="O36" s="39">
        <v>0.25</v>
      </c>
      <c r="P36" s="35">
        <f>'Ventas Semanales'!AU35+'Ventas Semanales'!AZ35+'Ventas Semanales'!BE35+'Ventas Semanales'!BJ35+'Ventas Semanales'!BO35</f>
        <v>41255.67</v>
      </c>
      <c r="Q36" s="45">
        <f t="shared" si="7"/>
        <v>0.16158909908774047</v>
      </c>
      <c r="R36" s="38"/>
      <c r="S36" s="34">
        <f>S33*0.6</f>
        <v>26893.149900000004</v>
      </c>
      <c r="T36" s="39">
        <v>2.95</v>
      </c>
      <c r="U36" s="35"/>
      <c r="V36" s="33" t="e">
        <f t="shared" si="9"/>
        <v>#DIV/0!</v>
      </c>
      <c r="W36" s="38"/>
      <c r="X36" s="34">
        <f>X33*0.6</f>
        <v>0</v>
      </c>
      <c r="Y36" s="39">
        <v>6</v>
      </c>
      <c r="Z36" s="35">
        <f>'Ventas Semanales'!CN35+'Ventas Semanales'!CS35+'Ventas Semanales'!CX35+'Ventas Semanales'!DC35</f>
        <v>0</v>
      </c>
      <c r="AA36" s="33"/>
      <c r="AB36" s="38">
        <f>'Ventas Semanales'!DE35+'Ventas Semanales'!DJ35+'Ventas Semanales'!DO35+'Ventas Semanales'!DT35+'Ventas Semanales'!DY35</f>
        <v>94025.12</v>
      </c>
      <c r="AC36" s="34">
        <f>AC33*0.6</f>
        <v>258516.56159999996</v>
      </c>
      <c r="AD36" s="39">
        <v>2.4</v>
      </c>
      <c r="AE36" s="35"/>
      <c r="AF36" s="33"/>
      <c r="AG36" s="38">
        <f>'Ventas Semanales'!ED35+'Ventas Semanales'!EI35+'Ventas Semanales'!EN35+'Ventas Semanales'!ES35</f>
        <v>93501.77</v>
      </c>
      <c r="AH36" s="34">
        <f>AH33*0.6</f>
        <v>248683.57859999998</v>
      </c>
      <c r="AI36" s="39">
        <v>1.7</v>
      </c>
      <c r="AJ36" s="35"/>
      <c r="AK36" s="33"/>
      <c r="AL36" s="38">
        <f>'Ventas Semanales'!EX35+'Ventas Semanales'!FC35+'Ventas Semanales'!FH35+'Ventas Semanales'!FM35</f>
        <v>91258.290000000008</v>
      </c>
      <c r="AM36" s="34">
        <f>AM33*0.6</f>
        <v>271971.9228</v>
      </c>
      <c r="AN36" s="39">
        <v>1.7</v>
      </c>
      <c r="AO36" s="35"/>
      <c r="AP36" s="7"/>
      <c r="AQ36" s="38">
        <f>'Ventas Semanales'!FR35+'Ventas Semanales'!FW35+'Ventas Semanales'!GB35+'Ventas Semanales'!GG35+'Ventas Semanales'!GL35</f>
        <v>98193.12</v>
      </c>
      <c r="AR36" s="34">
        <f>AR33*0.6</f>
        <v>308833.62047999998</v>
      </c>
      <c r="AS36" s="39">
        <v>1.68</v>
      </c>
      <c r="AT36" s="35"/>
      <c r="AU36" s="46">
        <f t="shared" si="19"/>
        <v>0</v>
      </c>
      <c r="AV36" s="10">
        <f>'Ventas Semanales'!GQ35+'Ventas Semanales'!GV35+'Ventas Semanales'!HA35+'Ventas Semanales'!HF35</f>
        <v>26568.11</v>
      </c>
      <c r="AW36" s="34">
        <f>AW33*0.6</f>
        <v>321776.00760000001</v>
      </c>
      <c r="AX36" s="39">
        <v>2.2999999999999998</v>
      </c>
      <c r="AY36" s="3"/>
      <c r="AZ36" s="7"/>
      <c r="BA36" s="6">
        <f>'Ventas Semanales'!HK35+'Ventas Semanales'!HP35+'Ventas Semanales'!HU35+'Ventas Semanales'!HZ35</f>
        <v>0</v>
      </c>
      <c r="BB36" s="34">
        <f>BB33*0.6</f>
        <v>126260.63159999999</v>
      </c>
      <c r="BC36" s="39">
        <v>3.1</v>
      </c>
      <c r="BD36" s="3">
        <f>'Ventas Semanales'!HN35+'Ventas Semanales'!HS35+'Ventas Semanales'!HX35+'Ventas Semanales'!IC35</f>
        <v>0</v>
      </c>
      <c r="BE36" s="7"/>
      <c r="BF36" s="10">
        <f>'Ventas Semanales'!IE35+'Ventas Semanales'!IJ35+'Ventas Semanales'!IO35+'Ventas Semanales'!IT35+'Ventas Semanales'!IY35</f>
        <v>146134.38</v>
      </c>
      <c r="BG36" s="34">
        <f>BG33*0.6</f>
        <v>476827.8899999999</v>
      </c>
      <c r="BH36" s="39">
        <v>1.4</v>
      </c>
      <c r="BI36" s="3"/>
      <c r="BJ36" s="7">
        <f t="shared" si="25"/>
        <v>0</v>
      </c>
      <c r="BK36" s="51">
        <f t="shared" si="26"/>
        <v>90279.02</v>
      </c>
      <c r="BL36" s="51">
        <f t="shared" si="27"/>
        <v>96531.385600000009</v>
      </c>
      <c r="BM36" s="189">
        <f t="shared" si="28"/>
        <v>0.93522971248016562</v>
      </c>
      <c r="BN36" s="64">
        <f>'Ventas Semanales'!JD35</f>
        <v>612238.38</v>
      </c>
      <c r="BO36" s="69">
        <f>'Ventas Semanales'!JE35</f>
        <v>245221.13000000003</v>
      </c>
      <c r="BP36" s="68">
        <f t="shared" si="29"/>
        <v>-367017.25</v>
      </c>
      <c r="BQ36" s="66">
        <f t="shared" si="0"/>
        <v>0.40053210973150694</v>
      </c>
      <c r="BR36" s="54">
        <f t="shared" si="1"/>
        <v>2544144.8698800001</v>
      </c>
      <c r="BS36" s="54">
        <f t="shared" si="30"/>
        <v>2470270.45328</v>
      </c>
    </row>
    <row r="37" spans="2:72">
      <c r="B37" s="187" t="s">
        <v>37</v>
      </c>
      <c r="C37" s="161">
        <f>'Ventas Semanales'!D36+'Ventas Semanales'!I36+'Ventas Semanales'!N36+'Ventas Semanales'!S36</f>
        <v>218711.76</v>
      </c>
      <c r="D37" s="37">
        <f t="shared" si="2"/>
        <v>148723.99680000002</v>
      </c>
      <c r="E37" s="39">
        <v>0.68</v>
      </c>
      <c r="F37" s="43">
        <f>'Ventas Semanales'!G36+'Ventas Semanales'!L36+'Ventas Semanales'!Q36+'Ventas Semanales'!V36</f>
        <v>126926.94</v>
      </c>
      <c r="G37" s="44">
        <f t="shared" si="3"/>
        <v>0.58033888987039384</v>
      </c>
      <c r="H37" s="10">
        <f>'Ventas Semanales'!X36+'Ventas Semanales'!AC36+'Ventas Semanales'!AH36+'Ventas Semanales'!AM36</f>
        <v>414276.23</v>
      </c>
      <c r="I37" s="37">
        <f t="shared" si="4"/>
        <v>289993.36099999998</v>
      </c>
      <c r="J37" s="2">
        <v>0.7</v>
      </c>
      <c r="K37" s="3">
        <f>'Ventas Semanales'!AA36+'Ventas Semanales'!AF36+'Ventas Semanales'!AK36+'Ventas Semanales'!AP36</f>
        <v>138908.38</v>
      </c>
      <c r="L37" s="117">
        <f t="shared" si="5"/>
        <v>0.33530376579896948</v>
      </c>
      <c r="M37" s="175">
        <f>'Ventas Semanales'!AR36+'Ventas Semanales'!AW36+'Ventas Semanales'!BB36+'Ventas Semanales'!BG36+'Ventas Semanales'!BL36</f>
        <v>315747.20000000001</v>
      </c>
      <c r="N37" s="34">
        <f>N33*0.8</f>
        <v>302055.50760000007</v>
      </c>
      <c r="O37" s="39">
        <v>1.05</v>
      </c>
      <c r="P37" s="35">
        <f>'Ventas Semanales'!AU36+'Ventas Semanales'!AZ36+'Ventas Semanales'!BE36+'Ventas Semanales'!BJ36+'Ventas Semanales'!BO36</f>
        <v>125351.54000000001</v>
      </c>
      <c r="Q37" s="45">
        <f t="shared" si="7"/>
        <v>0.39699968835828159</v>
      </c>
      <c r="R37" s="175"/>
      <c r="S37" s="34">
        <f>S33*0.8</f>
        <v>35857.533200000005</v>
      </c>
      <c r="T37" s="39">
        <v>2.95</v>
      </c>
      <c r="U37" s="176"/>
      <c r="V37" s="120"/>
      <c r="W37" s="175"/>
      <c r="X37" s="34">
        <f>X33*0.8</f>
        <v>0</v>
      </c>
      <c r="Y37" s="39">
        <v>6</v>
      </c>
      <c r="Z37" s="176"/>
      <c r="AA37" s="120"/>
      <c r="AB37" s="175">
        <f>'Ventas Semanales'!DE36+'Ventas Semanales'!DJ36+'Ventas Semanales'!DO36+'Ventas Semanales'!DT36+'Ventas Semanales'!DY36</f>
        <v>168854.88</v>
      </c>
      <c r="AC37" s="34">
        <f>AC33*0.8</f>
        <v>344688.74879999994</v>
      </c>
      <c r="AD37" s="39">
        <v>2.4</v>
      </c>
      <c r="AE37" s="176"/>
      <c r="AF37" s="120"/>
      <c r="AG37" s="175">
        <f>'Ventas Semanales'!ED36+'Ventas Semanales'!EI36+'Ventas Semanales'!EN36+'Ventas Semanales'!ES36</f>
        <v>128377.01999999999</v>
      </c>
      <c r="AH37" s="34">
        <f>AH33*0.8</f>
        <v>331578.10480000003</v>
      </c>
      <c r="AI37" s="39">
        <v>1.7</v>
      </c>
      <c r="AJ37" s="176"/>
      <c r="AK37" s="120"/>
      <c r="AL37" s="175"/>
      <c r="AM37" s="34">
        <f>AM33*0.8</f>
        <v>362629.2304</v>
      </c>
      <c r="AN37" s="39">
        <v>1.7</v>
      </c>
      <c r="AO37" s="176"/>
      <c r="AP37" s="8"/>
      <c r="AQ37" s="175">
        <f>'Ventas Semanales'!FR36+'Ventas Semanales'!FW36+'Ventas Semanales'!GB36+'Ventas Semanales'!GG36+'Ventas Semanales'!GL36</f>
        <v>270468.99</v>
      </c>
      <c r="AR37" s="34">
        <f>AR33*0.8</f>
        <v>411778.16064000002</v>
      </c>
      <c r="AS37" s="39">
        <v>1.68</v>
      </c>
      <c r="AT37" s="176"/>
      <c r="AU37" s="47">
        <f t="shared" si="19"/>
        <v>0</v>
      </c>
      <c r="AV37" s="118">
        <f>'Ventas Semanales'!GQ36+'Ventas Semanales'!GV36+'Ventas Semanales'!HA36+'Ventas Semanales'!HF36</f>
        <v>177218.06999999998</v>
      </c>
      <c r="AW37" s="34">
        <f>AW33*0.8</f>
        <v>429034.67680000002</v>
      </c>
      <c r="AX37" s="39">
        <v>2.2999999999999998</v>
      </c>
      <c r="AY37" s="15"/>
      <c r="AZ37" s="8"/>
      <c r="BA37" s="119">
        <f>'Ventas Semanales'!HK36+'Ventas Semanales'!HP36+'Ventas Semanales'!HU36+'Ventas Semanales'!HZ36</f>
        <v>152450.86000000002</v>
      </c>
      <c r="BB37" s="34">
        <f>BB33*0.8</f>
        <v>168347.50880000001</v>
      </c>
      <c r="BC37" s="39">
        <v>3.1</v>
      </c>
      <c r="BD37" s="15">
        <f>'Ventas Semanales'!HN36+'Ventas Semanales'!HS36+'Ventas Semanales'!HX36+'Ventas Semanales'!IC36</f>
        <v>0</v>
      </c>
      <c r="BE37" s="8"/>
      <c r="BF37" s="118">
        <f>'Ventas Semanales'!IE36+'Ventas Semanales'!IJ36+'Ventas Semanales'!IO36+'Ventas Semanales'!IT36+'Ventas Semanales'!IY36</f>
        <v>377350.76000000007</v>
      </c>
      <c r="BG37" s="34">
        <f>BG33*0.8</f>
        <v>635770.52</v>
      </c>
      <c r="BH37" s="39">
        <v>1.4</v>
      </c>
      <c r="BI37" s="15"/>
      <c r="BJ37" s="8">
        <f t="shared" si="25"/>
        <v>0</v>
      </c>
      <c r="BK37" s="51">
        <f t="shared" si="26"/>
        <v>126926.94</v>
      </c>
      <c r="BL37" s="51">
        <f t="shared" si="27"/>
        <v>148723.99680000002</v>
      </c>
      <c r="BM37" s="189">
        <f t="shared" si="28"/>
        <v>0.85343954392704957</v>
      </c>
      <c r="BN37" s="177">
        <f>'Ventas Semanales'!JD36</f>
        <v>887074.87</v>
      </c>
      <c r="BO37" s="178">
        <f>'Ventas Semanales'!JE36</f>
        <v>391186.86</v>
      </c>
      <c r="BP37" s="179">
        <f t="shared" si="29"/>
        <v>-495888.01</v>
      </c>
      <c r="BQ37" s="180">
        <f t="shared" si="0"/>
        <v>0.44098516735120674</v>
      </c>
      <c r="BR37" s="54">
        <f t="shared" si="1"/>
        <v>3460457.3488400001</v>
      </c>
      <c r="BS37" s="54">
        <f t="shared" si="30"/>
        <v>3287575.3110400001</v>
      </c>
    </row>
    <row r="38" spans="2:72">
      <c r="B38" s="53"/>
      <c r="C38" s="29"/>
      <c r="D38" s="29"/>
      <c r="E38" s="39"/>
      <c r="F38" s="29"/>
      <c r="G38" s="181"/>
      <c r="H38" s="29"/>
      <c r="I38" s="29"/>
      <c r="J38" s="181"/>
      <c r="K38" s="29"/>
      <c r="L38" s="181"/>
      <c r="M38" s="29"/>
      <c r="N38" s="29"/>
      <c r="O38" s="181"/>
      <c r="P38" s="29"/>
      <c r="Q38" s="122"/>
      <c r="R38" s="29"/>
      <c r="S38" s="29"/>
      <c r="T38" s="181"/>
      <c r="U38" s="29"/>
      <c r="V38" s="124"/>
      <c r="W38" s="29"/>
      <c r="X38" s="29"/>
      <c r="Y38" s="181"/>
      <c r="Z38" s="29"/>
      <c r="AA38" s="124"/>
      <c r="AB38" s="29"/>
      <c r="AC38" s="29"/>
      <c r="AD38" s="181"/>
      <c r="AE38" s="29"/>
      <c r="AF38" s="124"/>
      <c r="AG38" s="29"/>
      <c r="AH38" s="29">
        <f>'Ventas Semanales'!EE37+'Ventas Semanales'!EJ37+'Ventas Semanales'!EO37+'Ventas Semanales'!ET37</f>
        <v>0</v>
      </c>
      <c r="AI38" s="181"/>
      <c r="AJ38" s="29"/>
      <c r="AK38" s="124"/>
      <c r="AL38" s="29"/>
      <c r="AM38" s="29">
        <f>'Ventas Semanales'!EY37+'Ventas Semanales'!FD37+'Ventas Semanales'!FI37+'Ventas Semanales'!FN37</f>
        <v>0</v>
      </c>
      <c r="AN38" s="181"/>
      <c r="AO38" s="29"/>
      <c r="AP38" s="124"/>
      <c r="AQ38" s="29"/>
      <c r="AR38" s="29">
        <f>'Ventas Semanales'!FS37+'Ventas Semanales'!FX37+'Ventas Semanales'!GC37+'Ventas Semanales'!GH37+'Ventas Semanales'!GM37</f>
        <v>0</v>
      </c>
      <c r="AS38" s="181"/>
      <c r="AT38" s="29"/>
      <c r="AU38" s="124"/>
      <c r="AV38" s="29"/>
      <c r="AW38" s="29">
        <f>'Ventas Semanales'!GR37+'Ventas Semanales'!GW37+'Ventas Semanales'!HB37+'Ventas Semanales'!HG37</f>
        <v>0</v>
      </c>
      <c r="AX38" s="181"/>
      <c r="AY38" s="29"/>
      <c r="AZ38" s="124"/>
      <c r="BA38" s="29"/>
      <c r="BB38" s="29"/>
      <c r="BC38" s="181"/>
      <c r="BD38" s="29"/>
      <c r="BE38" s="124"/>
      <c r="BF38" s="29"/>
      <c r="BG38" s="29">
        <v>0</v>
      </c>
      <c r="BH38" s="181"/>
      <c r="BI38" s="29"/>
      <c r="BJ38" s="124" t="e">
        <f t="shared" si="25"/>
        <v>#DIV/0!</v>
      </c>
      <c r="BK38" s="182"/>
      <c r="BL38" s="182"/>
      <c r="BM38" s="182"/>
      <c r="BN38" s="184"/>
      <c r="BO38" s="182"/>
      <c r="BP38" s="182"/>
      <c r="BQ38" s="180"/>
      <c r="BR38" s="183"/>
      <c r="BS38" s="182"/>
    </row>
    <row r="39" spans="2:72">
      <c r="B39" s="53"/>
      <c r="C39" s="29"/>
      <c r="D39" s="29"/>
      <c r="E39" s="181"/>
      <c r="F39" s="29"/>
      <c r="G39" s="181"/>
      <c r="H39" s="29"/>
      <c r="I39" s="29"/>
      <c r="J39" s="181"/>
      <c r="K39" s="29"/>
      <c r="L39" s="181"/>
      <c r="M39" s="29"/>
      <c r="N39" s="29"/>
      <c r="O39" s="181"/>
      <c r="P39" s="29"/>
      <c r="Q39" s="122"/>
      <c r="R39" s="29"/>
      <c r="S39" s="29"/>
      <c r="T39" s="181"/>
      <c r="U39" s="29"/>
      <c r="V39" s="124"/>
      <c r="W39" s="29"/>
      <c r="X39" s="29"/>
      <c r="Y39" s="181"/>
      <c r="Z39" s="29"/>
      <c r="AA39" s="124"/>
      <c r="AB39" s="29"/>
      <c r="AC39" s="29"/>
      <c r="AD39" s="181"/>
      <c r="AE39" s="29"/>
      <c r="AF39" s="124"/>
      <c r="AG39" s="29"/>
      <c r="AH39" s="29"/>
      <c r="AI39" s="29"/>
      <c r="AJ39" s="29"/>
      <c r="AK39" s="124"/>
      <c r="AL39" s="29"/>
      <c r="AM39" s="29"/>
      <c r="AN39" s="181"/>
      <c r="AO39" s="29"/>
      <c r="AP39" s="124"/>
      <c r="AQ39" s="29"/>
      <c r="AR39" s="29"/>
      <c r="AS39" s="181"/>
      <c r="AT39" s="29"/>
      <c r="AU39" s="124"/>
      <c r="AV39" s="29"/>
      <c r="AW39" s="29"/>
      <c r="AX39" s="181"/>
      <c r="AY39" s="29"/>
      <c r="AZ39" s="124"/>
      <c r="BA39" s="29"/>
      <c r="BB39" s="29"/>
      <c r="BC39" s="181"/>
      <c r="BD39" s="29"/>
      <c r="BE39" s="124"/>
      <c r="BF39" s="29"/>
      <c r="BG39" s="29"/>
      <c r="BH39" s="181"/>
      <c r="BI39" s="29"/>
      <c r="BJ39" s="124"/>
      <c r="BK39" s="182"/>
      <c r="BL39" s="182"/>
      <c r="BM39" s="182"/>
      <c r="BN39" s="184"/>
      <c r="BO39" s="182"/>
      <c r="BP39" s="182">
        <f t="shared" si="29"/>
        <v>0</v>
      </c>
      <c r="BQ39" s="180"/>
      <c r="BR39" s="183"/>
      <c r="BS39" s="182"/>
    </row>
    <row r="40" spans="2:72">
      <c r="B40" s="84" t="s">
        <v>301</v>
      </c>
      <c r="C40" s="87">
        <f>SUM(C9:C27)</f>
        <v>5765790.3399999999</v>
      </c>
      <c r="D40" s="52">
        <f>SUM(D9:D27)</f>
        <v>3920737.4312</v>
      </c>
      <c r="E40" s="158">
        <f>D40/C40</f>
        <v>0.68</v>
      </c>
      <c r="F40" s="52">
        <f>SUM(F9:F27)</f>
        <v>4079329.1500000004</v>
      </c>
      <c r="G40" s="78">
        <f>F40/C40</f>
        <v>0.70750563399778432</v>
      </c>
      <c r="H40" s="191">
        <f>SUM(H9:H27)</f>
        <v>6177957.1100000013</v>
      </c>
      <c r="I40" s="87">
        <f>SUM(I9:I27)</f>
        <v>4324569.9770000009</v>
      </c>
      <c r="J40" s="78">
        <f>I40/H40</f>
        <v>0.7</v>
      </c>
      <c r="K40" s="87">
        <f>SUM(K9:K27)</f>
        <v>4606027.18</v>
      </c>
      <c r="L40" s="89">
        <f>K40/H40</f>
        <v>0.74555829669720686</v>
      </c>
      <c r="M40" s="87">
        <f>SUM(M9:M27)</f>
        <v>5343731.1100000003</v>
      </c>
      <c r="N40" s="52">
        <f>SUM(N9:N27)</f>
        <v>6012988.0287000006</v>
      </c>
      <c r="O40" s="158">
        <f>N40/M40</f>
        <v>1.1252415035344097</v>
      </c>
      <c r="P40" s="52">
        <f>SUM(P9:P27)</f>
        <v>3411317.95</v>
      </c>
      <c r="Q40" s="78">
        <f>P40/M40</f>
        <v>0.63837754553484638</v>
      </c>
      <c r="R40" s="87">
        <f>SUM(R9:R27)</f>
        <v>2411108.34</v>
      </c>
      <c r="S40" s="52">
        <f>SUM(S9:S27)</f>
        <v>8714158.3550000004</v>
      </c>
      <c r="T40" s="158">
        <f>S40/R40</f>
        <v>3.6141712134760402</v>
      </c>
      <c r="U40" s="52">
        <f>SUM(U9:U27)</f>
        <v>0</v>
      </c>
      <c r="V40" s="78">
        <f>U40/R40</f>
        <v>0</v>
      </c>
      <c r="W40" s="87">
        <f>SUM(W9:W27)</f>
        <v>1237222.4099999999</v>
      </c>
      <c r="X40" s="52">
        <f>SUM(X9:X27)</f>
        <v>9992843.4839999992</v>
      </c>
      <c r="Y40" s="158">
        <f>X40/W40</f>
        <v>8.0768367944450663</v>
      </c>
      <c r="Z40" s="52">
        <f>SUM(Z9:Z27)</f>
        <v>0</v>
      </c>
      <c r="AA40" s="78">
        <f>Z40/W40</f>
        <v>0</v>
      </c>
      <c r="AB40" s="87">
        <f>SUM(AB9:AB27)</f>
        <v>4043064.06</v>
      </c>
      <c r="AC40" s="52">
        <f>SUM(AC9:AC27)</f>
        <v>11410265.1928</v>
      </c>
      <c r="AD40" s="158">
        <f>AC40/AB40</f>
        <v>2.8221826375909562</v>
      </c>
      <c r="AE40" s="52">
        <f>SUM(AE9:AE27)</f>
        <v>0</v>
      </c>
      <c r="AF40" s="78">
        <f>AE40/AB40</f>
        <v>0</v>
      </c>
      <c r="AG40" s="87">
        <f>SUM(AG9:AG27)</f>
        <v>4388163.8699999992</v>
      </c>
      <c r="AH40" s="52">
        <f>SUM(AH9:AH27)</f>
        <v>8396561.2109999992</v>
      </c>
      <c r="AI40" s="158">
        <f>AH40/AG40</f>
        <v>1.9134566209807475</v>
      </c>
      <c r="AJ40" s="52">
        <f>SUM(AJ9:AJ27)</f>
        <v>0</v>
      </c>
      <c r="AK40" s="78">
        <f>AJ40/AG40</f>
        <v>0</v>
      </c>
      <c r="AL40" s="87">
        <f>SUM(AL9:AL27)</f>
        <v>4588820.74</v>
      </c>
      <c r="AM40" s="52">
        <f>SUM(AM9:AM27)</f>
        <v>7871507.9551999997</v>
      </c>
      <c r="AN40" s="158">
        <f>AM40/AL40</f>
        <v>1.7153661912711804</v>
      </c>
      <c r="AO40" s="52">
        <f>SUM(AO9:AO27)</f>
        <v>0</v>
      </c>
      <c r="AP40" s="78">
        <f>AO40/AL40</f>
        <v>0</v>
      </c>
      <c r="AQ40" s="87">
        <f>SUM(AQ9:AQ27)</f>
        <v>5784083.5600000015</v>
      </c>
      <c r="AR40" s="52">
        <f>SUM(AR9:AR27)</f>
        <v>10012697.98432</v>
      </c>
      <c r="AS40" s="158">
        <f>AR40/AQ40</f>
        <v>1.7310776859385477</v>
      </c>
      <c r="AT40" s="52">
        <f>SUM(AT9:AT27)</f>
        <v>0</v>
      </c>
      <c r="AU40" s="78">
        <f>AT40/AQ40</f>
        <v>0</v>
      </c>
      <c r="AV40" s="87">
        <f>SUM(AV9:AV27)</f>
        <v>3607297.3699999996</v>
      </c>
      <c r="AW40" s="52">
        <f>SUM(AW9:AW27)</f>
        <v>8855584.7045999989</v>
      </c>
      <c r="AX40" s="158">
        <f>AW40/AV40</f>
        <v>2.4549084248632376</v>
      </c>
      <c r="AY40" s="52">
        <f>SUM(AY9:AY27)</f>
        <v>0</v>
      </c>
      <c r="AZ40" s="78">
        <f>AY40/AV40</f>
        <v>0</v>
      </c>
      <c r="BA40" s="87">
        <f>SUM(BA9:BA27)</f>
        <v>3506935.7600000002</v>
      </c>
      <c r="BB40" s="52">
        <f>SUM(BB9:BB27)</f>
        <v>13235416.868000001</v>
      </c>
      <c r="BC40" s="158">
        <f>BB40/BA40</f>
        <v>3.7740688092900796</v>
      </c>
      <c r="BD40" s="52">
        <f>SUM(BD9:BD27)</f>
        <v>0</v>
      </c>
      <c r="BE40" s="78">
        <f>BD40/BA40</f>
        <v>0</v>
      </c>
      <c r="BF40" s="87">
        <f>SUM(BF9:BF27)</f>
        <v>16977390.599999998</v>
      </c>
      <c r="BG40" s="52">
        <f>SUM(BG9:BG27)</f>
        <v>25656318.512400001</v>
      </c>
      <c r="BH40" s="158">
        <f>BG40/BF40</f>
        <v>1.5112050559995953</v>
      </c>
      <c r="BI40" s="52">
        <f>SUM(BI9:BI27)</f>
        <v>0</v>
      </c>
      <c r="BJ40" s="78">
        <f>BI40/BF40</f>
        <v>0</v>
      </c>
      <c r="BK40" s="52">
        <f>SUM(BK9:BK27)</f>
        <v>4079329.1500000004</v>
      </c>
      <c r="BL40" s="52">
        <f>SUM(BL9:BL27)</f>
        <v>3920737.4312</v>
      </c>
      <c r="BN40" s="52">
        <f>SUM(BN9:BN27)</f>
        <v>15759151.35</v>
      </c>
      <c r="BO40" s="52">
        <f>SUM(BO9:BO27)</f>
        <v>12096674.279999999</v>
      </c>
      <c r="BP40" s="52">
        <f>SUM(BP9:BP27)</f>
        <v>-3662477.07</v>
      </c>
      <c r="BQ40" s="180">
        <f t="shared" si="0"/>
        <v>0.76759680844108391</v>
      </c>
      <c r="BR40" s="52">
        <f>SUM(BR9:BR27)</f>
        <v>118403649.70422</v>
      </c>
      <c r="BS40" s="52">
        <f>SUM(BS9:BS27)</f>
        <v>118843698.62602</v>
      </c>
    </row>
    <row r="41" spans="2:72">
      <c r="B41" s="85" t="s">
        <v>302</v>
      </c>
      <c r="C41" s="82">
        <f>SUM(C28:C37)</f>
        <v>3540602.99</v>
      </c>
      <c r="D41" s="190">
        <f>SUM(D28:D37)</f>
        <v>2407610.0331999999</v>
      </c>
      <c r="E41" s="146">
        <f>D41/C41</f>
        <v>0.67999999999999994</v>
      </c>
      <c r="F41" s="190">
        <f>SUM(F28:F37)</f>
        <v>2473284.46</v>
      </c>
      <c r="G41" s="11">
        <f>F41/C41</f>
        <v>0.69854893841119414</v>
      </c>
      <c r="H41" s="192">
        <f>SUM(H28:H37)</f>
        <v>4569488.0299999993</v>
      </c>
      <c r="I41" s="82">
        <f>SUM(I28:I37)</f>
        <v>3357464.3299999996</v>
      </c>
      <c r="J41" s="11">
        <f>I41/H41</f>
        <v>0.73475722180631253</v>
      </c>
      <c r="K41" s="82">
        <f>SUM(K28:K37)</f>
        <v>2663717.63</v>
      </c>
      <c r="L41" s="89">
        <f>K41/H41</f>
        <v>0.58293568393481499</v>
      </c>
      <c r="M41" s="82">
        <f>SUM(M28:M37)</f>
        <v>3784057.5</v>
      </c>
      <c r="N41" s="190">
        <f>SUM(N28:N37)</f>
        <v>3820612.7638000008</v>
      </c>
      <c r="O41" s="146">
        <f>N41/M41</f>
        <v>1.0096603351825391</v>
      </c>
      <c r="P41" s="190">
        <f>SUM(P28:P37)</f>
        <v>2605245.31</v>
      </c>
      <c r="Q41" s="11">
        <f>P41/M41</f>
        <v>0.68847931354108649</v>
      </c>
      <c r="R41" s="82">
        <f>SUM(R28:R37)</f>
        <v>407514.12</v>
      </c>
      <c r="S41" s="190">
        <f>SUM(S28:S37)</f>
        <v>1299671.8030999999</v>
      </c>
      <c r="T41" s="146">
        <f>S41/R41</f>
        <v>3.1892681487944512</v>
      </c>
      <c r="U41" s="190">
        <f>SUM(U28:U37)</f>
        <v>0</v>
      </c>
      <c r="V41" s="11">
        <f>U41/R41</f>
        <v>0</v>
      </c>
      <c r="W41" s="82">
        <f>SUM(W28:W37)</f>
        <v>179871.25</v>
      </c>
      <c r="X41" s="190">
        <f>SUM(X28:X37)</f>
        <v>1079227.5</v>
      </c>
      <c r="Y41" s="146">
        <f>X41/W41</f>
        <v>6</v>
      </c>
      <c r="Z41" s="190">
        <f>SUM(Z28:Z37)</f>
        <v>0</v>
      </c>
      <c r="AA41" s="11">
        <f>Z41/W41</f>
        <v>0</v>
      </c>
      <c r="AB41" s="82">
        <f>SUM(AB28:AB37)</f>
        <v>1576078.06</v>
      </c>
      <c r="AC41" s="190">
        <f>SUM(AC28:AC37)</f>
        <v>3837784.1903999997</v>
      </c>
      <c r="AD41" s="146">
        <f>AC41/AB41</f>
        <v>2.4350216450573519</v>
      </c>
      <c r="AE41" s="190">
        <f>SUM(AE28:AE37)</f>
        <v>0</v>
      </c>
      <c r="AF41" s="11">
        <f>AE41/AB41</f>
        <v>0</v>
      </c>
      <c r="AG41" s="82">
        <f>SUM(AG28:AG37)</f>
        <v>2050514.28</v>
      </c>
      <c r="AH41" s="190">
        <f>SUM(AH28:AH37)</f>
        <v>3816442.3643999998</v>
      </c>
      <c r="AI41" s="146">
        <f>AH41/AG41</f>
        <v>1.8612122829985851</v>
      </c>
      <c r="AJ41" s="190">
        <f>SUM(AJ28:AJ37)</f>
        <v>0</v>
      </c>
      <c r="AK41" s="11">
        <f>AJ41/AG41</f>
        <v>0</v>
      </c>
      <c r="AL41" s="82">
        <f>SUM(AL28:AL37)</f>
        <v>2020720.1099999999</v>
      </c>
      <c r="AM41" s="190">
        <f>SUM(AM28:AM37)</f>
        <v>4024627.5772000002</v>
      </c>
      <c r="AN41" s="146">
        <f>AM41/AL41</f>
        <v>1.9916798755469407</v>
      </c>
      <c r="AO41" s="190">
        <f>SUM(AO28:AO37)</f>
        <v>0</v>
      </c>
      <c r="AP41" s="11">
        <f>AO41/AL41</f>
        <v>0</v>
      </c>
      <c r="AQ41" s="82">
        <f>SUM(AQ28:AQ37)</f>
        <v>3198213.9699999997</v>
      </c>
      <c r="AR41" s="190">
        <f>SUM(AR28:AR37)</f>
        <v>5620369.7269199993</v>
      </c>
      <c r="AS41" s="146">
        <f>AR41/AQ41</f>
        <v>1.7573463750832155</v>
      </c>
      <c r="AT41" s="190">
        <f>SUM(AT28:AT37)</f>
        <v>0</v>
      </c>
      <c r="AU41" s="11">
        <f>AT41/AQ41</f>
        <v>0</v>
      </c>
      <c r="AV41" s="82">
        <f>SUM(AV28:AV37)</f>
        <v>1872226.6</v>
      </c>
      <c r="AW41" s="190">
        <f>SUM(AW28:AW37)</f>
        <v>4660138.6304000001</v>
      </c>
      <c r="AX41" s="146">
        <f>AW41/AV41</f>
        <v>2.4890889972399708</v>
      </c>
      <c r="AY41" s="190">
        <f>SUM(AY28:AY37)</f>
        <v>0</v>
      </c>
      <c r="AZ41" s="11">
        <f>AY41/AV41</f>
        <v>0</v>
      </c>
      <c r="BA41" s="82">
        <f>SUM(BA28:BA37)</f>
        <v>758958.66</v>
      </c>
      <c r="BB41" s="190">
        <f>SUM(BB28:BB37)</f>
        <v>2201384.1784000001</v>
      </c>
      <c r="BC41" s="146">
        <f>BB41/BA41</f>
        <v>2.9005323931609133</v>
      </c>
      <c r="BD41" s="190">
        <f>SUM(BD28:BD37)</f>
        <v>0</v>
      </c>
      <c r="BE41" s="11">
        <f>BD41/BA41</f>
        <v>0</v>
      </c>
      <c r="BF41" s="82">
        <f>SUM(BF28:BF37)</f>
        <v>6659349.8599999994</v>
      </c>
      <c r="BG41" s="190">
        <f>SUM(BG28:BG37)</f>
        <v>9993756.4370000008</v>
      </c>
      <c r="BH41" s="146">
        <f>BG41/BF41</f>
        <v>1.5007105268681591</v>
      </c>
      <c r="BI41" s="190">
        <f>SUM(BI28:BI37)</f>
        <v>0</v>
      </c>
      <c r="BJ41" s="11">
        <f>BI41/BF41</f>
        <v>0</v>
      </c>
      <c r="BK41" s="190">
        <f>SUM(BK28:BK37)</f>
        <v>2473284.46</v>
      </c>
      <c r="BL41" s="190">
        <f>SUM(BL28:BL37)</f>
        <v>2407610.0331999999</v>
      </c>
      <c r="BN41" s="190">
        <f>SUM(BN28:BN37)</f>
        <v>11196738.930000002</v>
      </c>
      <c r="BO41" s="190">
        <f>SUM(BO28:BO37)</f>
        <v>7742247.4000000004</v>
      </c>
      <c r="BP41" s="190">
        <f>SUM(BP28:BP37)</f>
        <v>-3454491.5300000003</v>
      </c>
      <c r="BQ41" s="180">
        <f t="shared" si="0"/>
        <v>0.69147342350331997</v>
      </c>
      <c r="BR41" s="190">
        <f>SUM(BR28:BR37)</f>
        <v>46119089.53481999</v>
      </c>
      <c r="BS41" s="190">
        <f>SUM(BS28:BS37)</f>
        <v>45491017.261620007</v>
      </c>
      <c r="BT41" t="s">
        <v>303</v>
      </c>
    </row>
    <row r="42" spans="2:72" ht="21">
      <c r="B42" s="86" t="s">
        <v>237</v>
      </c>
      <c r="C42" s="83">
        <f>SUM(C9:C37)</f>
        <v>9306393.3300000001</v>
      </c>
      <c r="D42" s="194">
        <f>SUM(D9:D37)</f>
        <v>6328347.4643999999</v>
      </c>
      <c r="E42" s="159">
        <f>D42/C42</f>
        <v>0.67999999999999994</v>
      </c>
      <c r="F42" s="194">
        <f>SUM(F9:F37)</f>
        <v>6552613.6100000003</v>
      </c>
      <c r="G42" s="77">
        <f>F42/C42</f>
        <v>0.70409807297495774</v>
      </c>
      <c r="H42" s="193">
        <f>SUM(H9:H37)</f>
        <v>10747445.140000004</v>
      </c>
      <c r="I42" s="83">
        <f>SUM(I9:I37)</f>
        <v>7682034.3070000028</v>
      </c>
      <c r="J42" s="77">
        <f>I42/H42</f>
        <v>0.71477771758135256</v>
      </c>
      <c r="K42" s="83">
        <f>SUM(K9:K37)</f>
        <v>7269744.8099999996</v>
      </c>
      <c r="L42" s="89">
        <f>K42/H42</f>
        <v>0.67641608915437523</v>
      </c>
      <c r="M42" s="83">
        <f>SUM(M9:M37)</f>
        <v>9127788.6099999994</v>
      </c>
      <c r="N42" s="194">
        <f>SUM(N9:N37)</f>
        <v>9833600.7925000004</v>
      </c>
      <c r="O42" s="159">
        <f>N42/M42</f>
        <v>1.0773256494707539</v>
      </c>
      <c r="P42" s="194">
        <f>SUM(P9:P37)</f>
        <v>6016563.2600000007</v>
      </c>
      <c r="Q42" s="77">
        <f>P42/M42</f>
        <v>0.65914796201661829</v>
      </c>
      <c r="R42" s="83">
        <f>SUM(R9:R37)</f>
        <v>2818622.46</v>
      </c>
      <c r="S42" s="194">
        <f>SUM(S9:S37)</f>
        <v>10013830.158100002</v>
      </c>
      <c r="T42" s="159">
        <f>S42/R42</f>
        <v>3.5527390774073382</v>
      </c>
      <c r="U42" s="194">
        <f>SUM(U9:U37)</f>
        <v>0</v>
      </c>
      <c r="V42" s="77">
        <f>U42/R42</f>
        <v>0</v>
      </c>
      <c r="W42" s="83">
        <f>SUM(W9:W37)</f>
        <v>1417093.66</v>
      </c>
      <c r="X42" s="194">
        <f>SUM(X9:X37)</f>
        <v>11072070.983999999</v>
      </c>
      <c r="Y42" s="159">
        <f>X42/W42</f>
        <v>7.8132245570839682</v>
      </c>
      <c r="Z42" s="194">
        <f>SUM(Z9:Z37)</f>
        <v>0</v>
      </c>
      <c r="AA42" s="77">
        <f>Z42/W42</f>
        <v>0</v>
      </c>
      <c r="AB42" s="83">
        <f>SUM(AB9:AB37)</f>
        <v>5619142.120000001</v>
      </c>
      <c r="AC42" s="194">
        <f>SUM(AC9:AC37)</f>
        <v>15248049.383199999</v>
      </c>
      <c r="AD42" s="159">
        <f>AC42/AB42</f>
        <v>2.7135902701104837</v>
      </c>
      <c r="AE42" s="194">
        <f>SUM(AE9:AE37)</f>
        <v>0</v>
      </c>
      <c r="AF42" s="77">
        <f>AE42/AB42</f>
        <v>0</v>
      </c>
      <c r="AG42" s="83">
        <f>SUM(AG9:AG37)</f>
        <v>6438678.1499999985</v>
      </c>
      <c r="AH42" s="194">
        <f>SUM(AH9:AH37)</f>
        <v>12213003.575399999</v>
      </c>
      <c r="AI42" s="159">
        <f>AH42/AG42</f>
        <v>1.8968184603853824</v>
      </c>
      <c r="AJ42" s="194">
        <f>SUM(AJ9:AJ37)</f>
        <v>0</v>
      </c>
      <c r="AK42" s="77">
        <f>AJ42/AG42</f>
        <v>0</v>
      </c>
      <c r="AL42" s="83">
        <f>SUM(AL9:AL37)</f>
        <v>6609540.8499999996</v>
      </c>
      <c r="AM42" s="194">
        <f>SUM(AM9:AM37)</f>
        <v>11896135.532400001</v>
      </c>
      <c r="AN42" s="159">
        <f>AM42/AL42</f>
        <v>1.7998429546584922</v>
      </c>
      <c r="AO42" s="194">
        <f>SUM(AO9:AO37)</f>
        <v>0</v>
      </c>
      <c r="AP42" s="77">
        <f>AO42/AL42</f>
        <v>0</v>
      </c>
      <c r="AQ42" s="83">
        <f>SUM(AQ9:AQ37)</f>
        <v>8982297.5300000012</v>
      </c>
      <c r="AR42" s="194">
        <f>SUM(AR9:AR37)</f>
        <v>15633067.711239999</v>
      </c>
      <c r="AS42" s="159">
        <f>AR42/AQ42</f>
        <v>1.7404308484579889</v>
      </c>
      <c r="AT42" s="194">
        <f>SUM(AT9:AT37)</f>
        <v>0</v>
      </c>
      <c r="AU42" s="77">
        <f>AT42/AQ42</f>
        <v>0</v>
      </c>
      <c r="AV42" s="83">
        <f>SUM(AV9:AV37)</f>
        <v>5479523.9699999997</v>
      </c>
      <c r="AW42" s="194">
        <f>SUM(AW9:AW37)</f>
        <v>13515723.335000001</v>
      </c>
      <c r="AX42" s="159">
        <f>AW42/AV42</f>
        <v>2.4665871358529712</v>
      </c>
      <c r="AY42" s="194">
        <f>SUM(AY9:AY37)</f>
        <v>0</v>
      </c>
      <c r="AZ42" s="77">
        <f>AY42/AV42</f>
        <v>0</v>
      </c>
      <c r="BA42" s="83">
        <f>SUM(BA9:BA37)</f>
        <v>4265894.42</v>
      </c>
      <c r="BB42" s="194">
        <f>SUM(BB9:BB37)</f>
        <v>15436801.046400001</v>
      </c>
      <c r="BC42" s="159">
        <f>BB42/BA42</f>
        <v>3.6186552048796372</v>
      </c>
      <c r="BD42" s="194">
        <f>SUM(BD9:BD37)</f>
        <v>0</v>
      </c>
      <c r="BE42" s="77">
        <f>BD42/BA42</f>
        <v>0</v>
      </c>
      <c r="BF42" s="83">
        <f>SUM(BF9:BF37)</f>
        <v>23636740.460000001</v>
      </c>
      <c r="BG42" s="194">
        <f>SUM(BG9:BG37)</f>
        <v>35650074.949400008</v>
      </c>
      <c r="BH42" s="159">
        <f>BG42/BF42</f>
        <v>1.5082483563979534</v>
      </c>
      <c r="BI42" s="194">
        <f>SUM(BI9:BI37)</f>
        <v>0</v>
      </c>
      <c r="BJ42" s="77">
        <f>BI42/BF42</f>
        <v>0</v>
      </c>
      <c r="BK42" s="194">
        <f>SUM(BK9:BK37)</f>
        <v>6552613.6100000003</v>
      </c>
      <c r="BL42" s="194">
        <f>SUM(BL9:BL37)</f>
        <v>6328347.4643999999</v>
      </c>
      <c r="BN42" s="194">
        <f>SUM(BN9:BN37)</f>
        <v>26955890.279999997</v>
      </c>
      <c r="BO42" s="194">
        <f>SUM(BO9:BO37)</f>
        <v>19838921.68</v>
      </c>
      <c r="BP42" s="194">
        <f>SUM(BP9:BP37)</f>
        <v>-7116968.6000000015</v>
      </c>
      <c r="BQ42" s="180">
        <f t="shared" si="0"/>
        <v>0.7359772381444788</v>
      </c>
      <c r="BR42" s="382">
        <f>SUM(BR9:BR37)</f>
        <v>164522739.23903996</v>
      </c>
      <c r="BS42" s="231">
        <f>SUM(BS9:BS37)</f>
        <v>164334715.88764</v>
      </c>
      <c r="BT42" s="231">
        <f>BR42-5000000</f>
        <v>159522739.23903996</v>
      </c>
    </row>
    <row r="43" spans="2:72" ht="21">
      <c r="B43" s="390" t="s">
        <v>304</v>
      </c>
      <c r="C43" s="377" t="e">
        <f>#REF!</f>
        <v>#REF!</v>
      </c>
      <c r="D43" s="375"/>
      <c r="E43" s="380" t="e">
        <f>D42/C43</f>
        <v>#REF!</v>
      </c>
      <c r="F43" s="375"/>
      <c r="G43" s="380" t="e">
        <f>F42/C43</f>
        <v>#REF!</v>
      </c>
      <c r="H43" s="378" t="e">
        <f>#REF!</f>
        <v>#REF!</v>
      </c>
      <c r="I43" s="375"/>
      <c r="J43" s="380" t="e">
        <f>I42/H43</f>
        <v>#REF!</v>
      </c>
      <c r="K43" s="375"/>
      <c r="L43" s="380" t="e">
        <f>K42/H43</f>
        <v>#REF!</v>
      </c>
      <c r="M43" s="377" t="e">
        <f>#REF!</f>
        <v>#REF!</v>
      </c>
      <c r="N43" s="375"/>
      <c r="O43" s="380" t="e">
        <f>N42/M43</f>
        <v>#REF!</v>
      </c>
      <c r="P43" s="375"/>
      <c r="Q43" s="380" t="e">
        <f>P42/M43</f>
        <v>#REF!</v>
      </c>
      <c r="R43" s="377" t="e">
        <f>#REF!</f>
        <v>#REF!</v>
      </c>
      <c r="S43" s="375"/>
      <c r="T43" s="380" t="e">
        <f>S42/R43</f>
        <v>#REF!</v>
      </c>
      <c r="U43" s="375"/>
      <c r="V43" s="376"/>
      <c r="W43" s="377" t="e">
        <f>#REF!</f>
        <v>#REF!</v>
      </c>
      <c r="X43" s="375"/>
      <c r="Y43" s="380" t="e">
        <f>X42/W43</f>
        <v>#REF!</v>
      </c>
      <c r="Z43" s="375"/>
      <c r="AA43" s="376"/>
      <c r="AB43" s="377" t="e">
        <f>#REF!</f>
        <v>#REF!</v>
      </c>
      <c r="AC43" s="375"/>
      <c r="AD43" s="380" t="e">
        <f>AC42/AB43</f>
        <v>#REF!</v>
      </c>
      <c r="AE43" s="375"/>
      <c r="AF43" s="376"/>
      <c r="AG43" s="377" t="e">
        <f>#REF!</f>
        <v>#REF!</v>
      </c>
      <c r="AH43" s="375"/>
      <c r="AI43" s="380" t="e">
        <f>AH42/AG43</f>
        <v>#REF!</v>
      </c>
      <c r="AJ43" s="375"/>
      <c r="AK43" s="376"/>
      <c r="AL43" s="377" t="e">
        <f>#REF!</f>
        <v>#REF!</v>
      </c>
      <c r="AM43" s="375"/>
      <c r="AN43" s="380" t="e">
        <f>AM42/AL43</f>
        <v>#REF!</v>
      </c>
      <c r="AO43" s="375"/>
      <c r="AP43" s="376"/>
      <c r="AQ43" s="377" t="e">
        <f>#REF!</f>
        <v>#REF!</v>
      </c>
      <c r="AR43" s="375"/>
      <c r="AS43" s="380" t="e">
        <f>AR42/AQ43</f>
        <v>#REF!</v>
      </c>
      <c r="AT43" s="375"/>
      <c r="AU43" s="376"/>
      <c r="AV43" s="377" t="e">
        <f>#REF!</f>
        <v>#REF!</v>
      </c>
      <c r="AW43" s="375"/>
      <c r="AX43" s="380" t="e">
        <f>AW42/AV43</f>
        <v>#REF!</v>
      </c>
      <c r="AY43" s="375"/>
      <c r="AZ43" s="376"/>
      <c r="BA43" s="377" t="e">
        <f>#REF!</f>
        <v>#REF!</v>
      </c>
      <c r="BB43" s="375"/>
      <c r="BC43" s="380" t="e">
        <f>BB42/BA43</f>
        <v>#REF!</v>
      </c>
      <c r="BD43" s="375"/>
      <c r="BE43" s="376"/>
      <c r="BF43" s="377" t="e">
        <f>#REF!</f>
        <v>#REF!</v>
      </c>
      <c r="BG43" s="375"/>
      <c r="BH43" s="379" t="e">
        <f>BG42/BF43</f>
        <v>#REF!</v>
      </c>
      <c r="BI43" s="375"/>
      <c r="BJ43" s="376"/>
      <c r="BK43" s="375"/>
      <c r="BL43" s="375"/>
      <c r="BN43" s="375"/>
      <c r="BO43" s="375"/>
      <c r="BP43" s="375"/>
      <c r="BQ43" s="183"/>
      <c r="BR43" s="381"/>
      <c r="BS43" s="375"/>
      <c r="BT43" s="381"/>
    </row>
    <row r="44" spans="2:72">
      <c r="C44"/>
      <c r="H44"/>
      <c r="N44"/>
      <c r="R44"/>
      <c r="AB44"/>
      <c r="AG44"/>
      <c r="AL44"/>
      <c r="AQ44"/>
      <c r="AV44"/>
      <c r="BF44"/>
    </row>
    <row r="45" spans="2:72">
      <c r="B45" s="212" t="s">
        <v>238</v>
      </c>
      <c r="C45" s="213"/>
      <c r="D45" s="214">
        <f>D42*0.5</f>
        <v>3164173.7322</v>
      </c>
      <c r="E45" s="215"/>
      <c r="F45" s="214">
        <f>F42*0.5</f>
        <v>3276306.8050000002</v>
      </c>
      <c r="G45" s="227"/>
      <c r="H45" s="224"/>
      <c r="I45" s="214">
        <f>I42*0.5</f>
        <v>3841017.1535000014</v>
      </c>
      <c r="J45" s="215"/>
      <c r="K45" s="214">
        <f>K42*0.5</f>
        <v>3634872.4049999998</v>
      </c>
      <c r="L45" s="216"/>
      <c r="M45" s="213"/>
      <c r="N45" s="214">
        <f>N42*0.5</f>
        <v>4916800.3962500002</v>
      </c>
      <c r="O45" s="215"/>
      <c r="P45" s="214">
        <f>P42*0.5</f>
        <v>3008281.6300000004</v>
      </c>
      <c r="Q45" s="227"/>
      <c r="R45" s="213"/>
      <c r="S45" s="214">
        <f>S42*0.5</f>
        <v>5006915.0790500008</v>
      </c>
      <c r="T45" s="215"/>
      <c r="U45" s="214">
        <f>U42*0.5</f>
        <v>0</v>
      </c>
      <c r="V45" s="227"/>
      <c r="W45" s="213"/>
      <c r="X45" s="214">
        <f>X42*0.5</f>
        <v>5536035.4919999996</v>
      </c>
      <c r="Y45" s="215"/>
      <c r="Z45" s="214">
        <f>Z42*0.5</f>
        <v>0</v>
      </c>
      <c r="AA45" s="227"/>
      <c r="AB45" s="213"/>
      <c r="AC45" s="214">
        <f>AC42*0.5</f>
        <v>7624024.6915999996</v>
      </c>
      <c r="AD45" s="215"/>
      <c r="AE45" s="214">
        <f>AE42*0.5</f>
        <v>0</v>
      </c>
      <c r="AF45" s="227"/>
      <c r="AG45" s="213"/>
      <c r="AH45" s="214">
        <f>AH42*0.5</f>
        <v>6106501.7876999993</v>
      </c>
      <c r="AI45" s="215"/>
      <c r="AJ45" s="214">
        <f>AJ42*0.5</f>
        <v>0</v>
      </c>
      <c r="AK45" s="227"/>
      <c r="AL45" s="213"/>
      <c r="AM45" s="214">
        <f>AM42*0.5</f>
        <v>5948067.7662000004</v>
      </c>
      <c r="AN45" s="215"/>
      <c r="AO45" s="214">
        <f>AO42*0.5</f>
        <v>0</v>
      </c>
      <c r="AP45" s="227"/>
      <c r="AQ45" s="213"/>
      <c r="AR45" s="214">
        <f>AR42*0.5</f>
        <v>7816533.8556199996</v>
      </c>
      <c r="AS45" s="215"/>
      <c r="AT45" s="214">
        <f>AT42*0.5</f>
        <v>0</v>
      </c>
      <c r="AU45" s="227"/>
      <c r="AV45" s="213"/>
      <c r="AW45" s="214">
        <f>AW42*0.5</f>
        <v>6757861.6675000004</v>
      </c>
      <c r="AX45" s="215"/>
      <c r="AY45" s="214">
        <f>AY42*0.5</f>
        <v>0</v>
      </c>
      <c r="AZ45" s="227"/>
      <c r="BA45" s="213"/>
      <c r="BB45" s="214">
        <f>BB42*0.5</f>
        <v>7718400.5232000006</v>
      </c>
      <c r="BC45" s="215"/>
      <c r="BD45" s="214">
        <f>BD42*0.5</f>
        <v>0</v>
      </c>
      <c r="BE45" s="227"/>
      <c r="BF45" s="213"/>
      <c r="BG45" s="214">
        <f>BG42*0.5</f>
        <v>17825037.474700004</v>
      </c>
      <c r="BH45" s="215"/>
      <c r="BI45" s="214">
        <f>BI42*0.5</f>
        <v>0</v>
      </c>
      <c r="BJ45" s="227"/>
      <c r="BK45" s="214">
        <f>BK42*0.5</f>
        <v>3276306.8050000002</v>
      </c>
      <c r="BL45" s="214">
        <f>BL42*0.5</f>
        <v>3164173.7322</v>
      </c>
      <c r="BN45" s="214">
        <f>BN42*0.5</f>
        <v>13477945.139999999</v>
      </c>
      <c r="BO45" s="214">
        <f>BO42*0.5</f>
        <v>9919460.8399999999</v>
      </c>
      <c r="BP45" s="214">
        <f>BP42*0.5</f>
        <v>-3558484.3000000007</v>
      </c>
      <c r="BR45" s="214">
        <f>BR42*0.5</f>
        <v>82261369.619519979</v>
      </c>
      <c r="BS45" s="214">
        <f>BS42*0.5</f>
        <v>82167357.94382</v>
      </c>
    </row>
    <row r="46" spans="2:72">
      <c r="B46" s="217" t="s">
        <v>239</v>
      </c>
      <c r="C46" s="211"/>
      <c r="D46" s="147">
        <f>D45*0.1</f>
        <v>316417.37322000001</v>
      </c>
      <c r="E46" s="22"/>
      <c r="F46" s="147">
        <f>F45*0.1</f>
        <v>327630.68050000002</v>
      </c>
      <c r="G46" s="228"/>
      <c r="H46" s="225"/>
      <c r="I46" s="147">
        <f>I45*0.1</f>
        <v>384101.71535000019</v>
      </c>
      <c r="J46" s="22"/>
      <c r="K46" s="147">
        <f>K45*0.1</f>
        <v>363487.24050000001</v>
      </c>
      <c r="L46" s="218"/>
      <c r="M46" s="211"/>
      <c r="N46" s="147">
        <f>N45*0.1</f>
        <v>491680.03962500003</v>
      </c>
      <c r="O46" s="22"/>
      <c r="P46" s="147">
        <f>P45*0.1</f>
        <v>300828.16300000006</v>
      </c>
      <c r="Q46" s="228"/>
      <c r="R46" s="211"/>
      <c r="S46" s="147">
        <f>S45*0.1</f>
        <v>500691.50790500012</v>
      </c>
      <c r="T46" s="22"/>
      <c r="U46" s="147">
        <f>U45*0.1</f>
        <v>0</v>
      </c>
      <c r="V46" s="228"/>
      <c r="W46" s="211"/>
      <c r="X46" s="147">
        <f>X45*0.1</f>
        <v>553603.54920000001</v>
      </c>
      <c r="Y46" s="22"/>
      <c r="Z46" s="147">
        <f>Z45*0.1</f>
        <v>0</v>
      </c>
      <c r="AA46" s="228"/>
      <c r="AB46" s="211"/>
      <c r="AC46" s="147">
        <f>AC45*0.1</f>
        <v>762402.46915999998</v>
      </c>
      <c r="AD46" s="22"/>
      <c r="AE46" s="147">
        <f>AE45*0.1</f>
        <v>0</v>
      </c>
      <c r="AF46" s="228"/>
      <c r="AG46" s="211"/>
      <c r="AH46" s="147">
        <f>AH45*0.1</f>
        <v>610650.17877</v>
      </c>
      <c r="AI46" s="22"/>
      <c r="AJ46" s="147">
        <f>AJ45*0.1</f>
        <v>0</v>
      </c>
      <c r="AK46" s="228"/>
      <c r="AL46" s="211"/>
      <c r="AM46" s="147">
        <f>AM45*0.1</f>
        <v>594806.77662000002</v>
      </c>
      <c r="AN46" s="22"/>
      <c r="AO46" s="147">
        <f>AO45*0.1</f>
        <v>0</v>
      </c>
      <c r="AP46" s="228"/>
      <c r="AQ46" s="211"/>
      <c r="AR46" s="147">
        <f>AR45*0.1</f>
        <v>781653.38556199998</v>
      </c>
      <c r="AS46" s="22"/>
      <c r="AT46" s="147">
        <f>AT45*0.1</f>
        <v>0</v>
      </c>
      <c r="AU46" s="228"/>
      <c r="AV46" s="211"/>
      <c r="AW46" s="147">
        <f>AW45*0.1</f>
        <v>675786.16675000009</v>
      </c>
      <c r="AX46" s="22"/>
      <c r="AY46" s="147">
        <f>AY45*0.1</f>
        <v>0</v>
      </c>
      <c r="AZ46" s="228"/>
      <c r="BA46" s="211"/>
      <c r="BB46" s="147">
        <f>BB45*0.1</f>
        <v>771840.05232000013</v>
      </c>
      <c r="BC46" s="22"/>
      <c r="BD46" s="147">
        <f>BD45*0.1</f>
        <v>0</v>
      </c>
      <c r="BE46" s="228"/>
      <c r="BF46" s="211"/>
      <c r="BG46" s="147">
        <f>BG45*0.1</f>
        <v>1782503.7474700005</v>
      </c>
      <c r="BH46" s="22"/>
      <c r="BI46" s="147">
        <f>BI45*0.1</f>
        <v>0</v>
      </c>
      <c r="BJ46" s="228"/>
      <c r="BK46" s="147">
        <f>BK45*0.1</f>
        <v>327630.68050000002</v>
      </c>
      <c r="BL46" s="147">
        <f>BL45*0.1</f>
        <v>316417.37322000001</v>
      </c>
      <c r="BN46" s="147">
        <f>BN45*0.1</f>
        <v>1347794.514</v>
      </c>
      <c r="BO46" s="147">
        <f>BO45*0.1</f>
        <v>991946.08400000003</v>
      </c>
      <c r="BP46" s="147">
        <f>BP45*0.1</f>
        <v>-355848.43000000011</v>
      </c>
      <c r="BR46" s="147">
        <f>BR45*0.1</f>
        <v>8226136.9619519981</v>
      </c>
      <c r="BS46" s="147">
        <f>BS45*0.1</f>
        <v>8216735.7943820003</v>
      </c>
    </row>
    <row r="47" spans="2:72">
      <c r="B47" s="217" t="s">
        <v>240</v>
      </c>
      <c r="C47" s="211"/>
      <c r="D47" s="147">
        <f>D45*0.15</f>
        <v>474626.05982999998</v>
      </c>
      <c r="E47" s="22"/>
      <c r="F47" s="147">
        <f>F45*0.15</f>
        <v>491446.02075000003</v>
      </c>
      <c r="G47" s="228"/>
      <c r="H47" s="225"/>
      <c r="I47" s="147">
        <f>I45*0.15</f>
        <v>576152.57302500017</v>
      </c>
      <c r="J47" s="22"/>
      <c r="K47" s="147">
        <f>K45*0.15</f>
        <v>545230.86074999999</v>
      </c>
      <c r="L47" s="218"/>
      <c r="M47" s="211"/>
      <c r="N47" s="147">
        <f>N45*0.15</f>
        <v>737520.05943749996</v>
      </c>
      <c r="O47" s="22"/>
      <c r="P47" s="147">
        <f>P45*0.15</f>
        <v>451242.24450000003</v>
      </c>
      <c r="Q47" s="228"/>
      <c r="R47" s="211"/>
      <c r="S47" s="147">
        <f>S45*0.15</f>
        <v>751037.26185750007</v>
      </c>
      <c r="T47" s="22"/>
      <c r="U47" s="147">
        <f>U45*0.15</f>
        <v>0</v>
      </c>
      <c r="V47" s="228"/>
      <c r="W47" s="211"/>
      <c r="X47" s="147">
        <f>X45*0.15</f>
        <v>830405.3237999999</v>
      </c>
      <c r="Y47" s="22"/>
      <c r="Z47" s="147">
        <f>Z45*0.15</f>
        <v>0</v>
      </c>
      <c r="AA47" s="228"/>
      <c r="AB47" s="211"/>
      <c r="AC47" s="147">
        <f>AC45*0.15</f>
        <v>1143603.7037399998</v>
      </c>
      <c r="AD47" s="22"/>
      <c r="AE47" s="147">
        <f>AE45*0.15</f>
        <v>0</v>
      </c>
      <c r="AF47" s="228"/>
      <c r="AG47" s="211"/>
      <c r="AH47" s="147">
        <f>AH45*0.15</f>
        <v>915975.26815499982</v>
      </c>
      <c r="AI47" s="22"/>
      <c r="AJ47" s="147">
        <f>AJ45*0.15</f>
        <v>0</v>
      </c>
      <c r="AK47" s="228"/>
      <c r="AL47" s="211"/>
      <c r="AM47" s="147">
        <f>AM45*0.15</f>
        <v>892210.16493000009</v>
      </c>
      <c r="AN47" s="22"/>
      <c r="AO47" s="147">
        <f>AO45*0.15</f>
        <v>0</v>
      </c>
      <c r="AP47" s="228"/>
      <c r="AQ47" s="211"/>
      <c r="AR47" s="147">
        <f>AR45*0.15</f>
        <v>1172480.0783429998</v>
      </c>
      <c r="AS47" s="22"/>
      <c r="AT47" s="147">
        <f>AT45*0.15</f>
        <v>0</v>
      </c>
      <c r="AU47" s="228"/>
      <c r="AV47" s="211"/>
      <c r="AW47" s="147">
        <f>AW45*0.15</f>
        <v>1013679.250125</v>
      </c>
      <c r="AX47" s="22"/>
      <c r="AY47" s="147">
        <f>AY45*0.15</f>
        <v>0</v>
      </c>
      <c r="AZ47" s="228"/>
      <c r="BA47" s="211"/>
      <c r="BB47" s="147">
        <f>BB45*0.15</f>
        <v>1157760.0784800001</v>
      </c>
      <c r="BC47" s="22"/>
      <c r="BD47" s="147">
        <f>BD45*0.15</f>
        <v>0</v>
      </c>
      <c r="BE47" s="228"/>
      <c r="BF47" s="211"/>
      <c r="BG47" s="147">
        <f>BG45*0.15</f>
        <v>2673755.6212050007</v>
      </c>
      <c r="BH47" s="22"/>
      <c r="BI47" s="147">
        <f>BI45*0.15</f>
        <v>0</v>
      </c>
      <c r="BJ47" s="228"/>
      <c r="BK47" s="147">
        <f>BK45*0.15</f>
        <v>491446.02075000003</v>
      </c>
      <c r="BL47" s="147">
        <f>BL45*0.15</f>
        <v>474626.05982999998</v>
      </c>
      <c r="BN47" s="147">
        <f>BN45*0.15</f>
        <v>2021691.7709999997</v>
      </c>
      <c r="BO47" s="147">
        <f>BO45*0.15</f>
        <v>1487919.1259999999</v>
      </c>
      <c r="BP47" s="147">
        <f>BP45*0.15</f>
        <v>-533772.64500000014</v>
      </c>
      <c r="BR47" s="147">
        <f>BR45*0.15</f>
        <v>12339205.442927996</v>
      </c>
      <c r="BS47" s="147">
        <f>BS45*0.15</f>
        <v>12325103.691573</v>
      </c>
    </row>
    <row r="48" spans="2:72">
      <c r="B48" s="219" t="s">
        <v>247</v>
      </c>
      <c r="C48" s="220"/>
      <c r="D48" s="221">
        <f>D45*0.65</f>
        <v>2056712.9259300001</v>
      </c>
      <c r="E48" s="222"/>
      <c r="F48" s="221">
        <f>F45*0.65</f>
        <v>2129599.42325</v>
      </c>
      <c r="G48" s="229"/>
      <c r="H48" s="226"/>
      <c r="I48" s="221">
        <f>I45*0.65</f>
        <v>2496661.1497750012</v>
      </c>
      <c r="J48" s="222"/>
      <c r="K48" s="221">
        <f>K45*0.65</f>
        <v>2362667.0632500001</v>
      </c>
      <c r="L48" s="223"/>
      <c r="M48" s="220"/>
      <c r="N48" s="221">
        <f>N45*0.65</f>
        <v>3195920.2575625004</v>
      </c>
      <c r="O48" s="222"/>
      <c r="P48" s="221">
        <f>P45*0.65</f>
        <v>1955383.0595000002</v>
      </c>
      <c r="Q48" s="229"/>
      <c r="R48" s="220"/>
      <c r="S48" s="221">
        <f>S45*0.65</f>
        <v>3254494.8013825007</v>
      </c>
      <c r="T48" s="222"/>
      <c r="U48" s="221">
        <f>U45*0.65</f>
        <v>0</v>
      </c>
      <c r="V48" s="229"/>
      <c r="W48" s="220"/>
      <c r="X48" s="221">
        <f>X45*0.65</f>
        <v>3598423.0697999997</v>
      </c>
      <c r="Y48" s="222"/>
      <c r="Z48" s="221">
        <f>Z45*0.65</f>
        <v>0</v>
      </c>
      <c r="AA48" s="229"/>
      <c r="AB48" s="220"/>
      <c r="AC48" s="221">
        <f>AC45*0.65</f>
        <v>4955616.04954</v>
      </c>
      <c r="AD48" s="222"/>
      <c r="AE48" s="221">
        <f>AE45*0.65</f>
        <v>0</v>
      </c>
      <c r="AF48" s="229"/>
      <c r="AG48" s="220"/>
      <c r="AH48" s="221">
        <f>AH45*0.65</f>
        <v>3969226.1620049998</v>
      </c>
      <c r="AI48" s="222"/>
      <c r="AJ48" s="221">
        <f>AJ45*0.65</f>
        <v>0</v>
      </c>
      <c r="AK48" s="229"/>
      <c r="AL48" s="220"/>
      <c r="AM48" s="221">
        <f>AM45*0.65</f>
        <v>3866244.0480300002</v>
      </c>
      <c r="AN48" s="222"/>
      <c r="AO48" s="221">
        <f>AO45*0.65</f>
        <v>0</v>
      </c>
      <c r="AP48" s="229"/>
      <c r="AQ48" s="220"/>
      <c r="AR48" s="221">
        <f>AR45*0.65</f>
        <v>5080747.0061529996</v>
      </c>
      <c r="AS48" s="222"/>
      <c r="AT48" s="221">
        <f>AT45*0.65</f>
        <v>0</v>
      </c>
      <c r="AU48" s="229"/>
      <c r="AV48" s="220"/>
      <c r="AW48" s="221">
        <f>AW45*0.65</f>
        <v>4392610.0838750005</v>
      </c>
      <c r="AX48" s="222"/>
      <c r="AY48" s="221">
        <f>AY45*0.65</f>
        <v>0</v>
      </c>
      <c r="AZ48" s="229"/>
      <c r="BA48" s="220"/>
      <c r="BB48" s="221">
        <f>BB45*0.65</f>
        <v>5016960.3400800005</v>
      </c>
      <c r="BC48" s="222"/>
      <c r="BD48" s="221">
        <f>BD45*0.65</f>
        <v>0</v>
      </c>
      <c r="BE48" s="229"/>
      <c r="BF48" s="220"/>
      <c r="BG48" s="221">
        <f>BG45*0.65</f>
        <v>11586274.358555002</v>
      </c>
      <c r="BH48" s="222"/>
      <c r="BI48" s="221">
        <f>BI45*0.65</f>
        <v>0</v>
      </c>
      <c r="BJ48" s="229"/>
      <c r="BK48" s="221">
        <f>BK45*0.65</f>
        <v>2129599.42325</v>
      </c>
      <c r="BL48" s="221">
        <f>BL45*0.65</f>
        <v>2056712.9259300001</v>
      </c>
      <c r="BN48" s="221">
        <f>BN45*0.65</f>
        <v>8760664.341</v>
      </c>
      <c r="BO48" s="221">
        <f>BO45*0.65</f>
        <v>6447649.5460000001</v>
      </c>
      <c r="BP48" s="221">
        <f>BP45*0.65</f>
        <v>-2313014.7950000004</v>
      </c>
      <c r="BR48" s="221">
        <f>BR45*0.65</f>
        <v>53469890.252687991</v>
      </c>
      <c r="BS48" s="221">
        <f>BS45*0.65</f>
        <v>53408782.663483001</v>
      </c>
    </row>
    <row r="50" spans="13:23">
      <c r="M50" t="s">
        <v>246</v>
      </c>
      <c r="N50" s="20">
        <v>1500000</v>
      </c>
      <c r="R50" s="22"/>
      <c r="S50" s="22"/>
      <c r="T50" s="22"/>
      <c r="U50" s="22"/>
      <c r="V50" s="22" t="s">
        <v>305</v>
      </c>
      <c r="W50" s="22" t="s">
        <v>306</v>
      </c>
    </row>
    <row r="51" spans="13:23">
      <c r="M51" t="s">
        <v>249</v>
      </c>
      <c r="N51" s="20">
        <v>350000</v>
      </c>
      <c r="R51" s="22" t="s">
        <v>307</v>
      </c>
      <c r="S51" s="397">
        <v>0.7</v>
      </c>
      <c r="T51" s="147" t="e">
        <f>S51*R43/T43</f>
        <v>#REF!</v>
      </c>
      <c r="U51" s="147" t="e">
        <f>T51*0.5*0.65</f>
        <v>#REF!</v>
      </c>
      <c r="V51" s="398">
        <v>1010500.2</v>
      </c>
      <c r="W51" s="399">
        <f>V51/4</f>
        <v>252625.05</v>
      </c>
    </row>
    <row r="52" spans="13:23">
      <c r="M52" t="s">
        <v>308</v>
      </c>
      <c r="N52" s="20">
        <v>400000</v>
      </c>
      <c r="R52" s="22" t="s">
        <v>309</v>
      </c>
      <c r="S52" s="397">
        <v>0.7</v>
      </c>
      <c r="T52" s="147" t="e">
        <f>(S52*W43)/Y43</f>
        <v>#REF!</v>
      </c>
      <c r="U52" s="147" t="e">
        <f>T52*0.5*0.65</f>
        <v>#REF!</v>
      </c>
      <c r="V52" s="398">
        <v>815285.6</v>
      </c>
      <c r="W52" s="399">
        <f t="shared" ref="W52:W58" si="58">V52/4</f>
        <v>203821.4</v>
      </c>
    </row>
    <row r="53" spans="13:23">
      <c r="M53" t="s">
        <v>310</v>
      </c>
      <c r="N53" s="351">
        <v>50000</v>
      </c>
      <c r="R53" s="22" t="s">
        <v>311</v>
      </c>
      <c r="S53" s="397">
        <v>0.7</v>
      </c>
      <c r="T53" s="147" t="e">
        <f>(S53*AB43)/AD43</f>
        <v>#REF!</v>
      </c>
      <c r="U53" s="147" t="e">
        <f>T53*0.5*0.65</f>
        <v>#REF!</v>
      </c>
      <c r="V53" s="398">
        <v>1066178.53</v>
      </c>
      <c r="W53" s="399">
        <f>V53/5</f>
        <v>213235.70600000001</v>
      </c>
    </row>
    <row r="54" spans="13:23">
      <c r="M54" t="s">
        <v>312</v>
      </c>
      <c r="N54" s="350">
        <v>100000</v>
      </c>
      <c r="R54" s="22" t="s">
        <v>313</v>
      </c>
      <c r="S54" s="397">
        <v>0.9</v>
      </c>
      <c r="T54" s="147" t="e">
        <f>S54*AG43/AI43</f>
        <v>#REF!</v>
      </c>
      <c r="U54" s="147" t="e">
        <f>T54*0.5*0.65</f>
        <v>#REF!</v>
      </c>
      <c r="V54" s="398">
        <v>1089834</v>
      </c>
      <c r="W54" s="399">
        <f t="shared" si="58"/>
        <v>272458.5</v>
      </c>
    </row>
    <row r="55" spans="13:23">
      <c r="M55" t="s">
        <v>258</v>
      </c>
      <c r="N55" s="350">
        <f>N48-SUM(N50:N54)</f>
        <v>795920.25756250042</v>
      </c>
      <c r="R55" s="22" t="s">
        <v>314</v>
      </c>
      <c r="S55" s="397">
        <v>0.95</v>
      </c>
      <c r="T55" s="147" t="e">
        <f>S55*AL43/AN43</f>
        <v>#REF!</v>
      </c>
      <c r="U55" s="147" t="e">
        <f t="shared" ref="U55:U59" si="59">T55*0.5*0.65</f>
        <v>#REF!</v>
      </c>
      <c r="V55" s="398">
        <v>898279</v>
      </c>
      <c r="W55" s="399">
        <f t="shared" si="58"/>
        <v>224569.75</v>
      </c>
    </row>
    <row r="56" spans="13:23">
      <c r="R56" s="22" t="s">
        <v>315</v>
      </c>
      <c r="S56" s="397">
        <v>1</v>
      </c>
      <c r="T56" s="147" t="e">
        <f>S56*AQ43/AS43</f>
        <v>#REF!</v>
      </c>
      <c r="U56" s="147" t="e">
        <f t="shared" si="59"/>
        <v>#REF!</v>
      </c>
      <c r="V56" s="398">
        <v>1276438</v>
      </c>
      <c r="W56" s="399">
        <f>V56/5</f>
        <v>255287.6</v>
      </c>
    </row>
    <row r="57" spans="13:23">
      <c r="R57" s="22" t="s">
        <v>316</v>
      </c>
      <c r="S57" s="397">
        <v>1.05</v>
      </c>
      <c r="T57" s="147" t="e">
        <f>S57*AV43/AX43</f>
        <v>#REF!</v>
      </c>
      <c r="U57" s="147" t="e">
        <f t="shared" si="59"/>
        <v>#REF!</v>
      </c>
      <c r="V57" s="398">
        <v>1309058</v>
      </c>
      <c r="W57" s="399">
        <f t="shared" si="58"/>
        <v>327264.5</v>
      </c>
    </row>
    <row r="58" spans="13:23">
      <c r="R58" s="22" t="s">
        <v>317</v>
      </c>
      <c r="S58" s="397">
        <v>1.1000000000000001</v>
      </c>
      <c r="T58" s="147" t="e">
        <f>S58*BA43/BC43</f>
        <v>#REF!</v>
      </c>
      <c r="U58" s="147" t="e">
        <f t="shared" si="59"/>
        <v>#REF!</v>
      </c>
      <c r="V58" s="398">
        <v>2378173</v>
      </c>
      <c r="W58" s="399">
        <f t="shared" si="58"/>
        <v>594543.25</v>
      </c>
    </row>
    <row r="59" spans="13:23">
      <c r="R59" s="22" t="s">
        <v>318</v>
      </c>
      <c r="S59" s="397">
        <v>1.1200000000000001</v>
      </c>
      <c r="T59" s="147" t="e">
        <f>S59*BF43/BH43</f>
        <v>#REF!</v>
      </c>
      <c r="U59" s="147" t="e">
        <f t="shared" si="59"/>
        <v>#REF!</v>
      </c>
      <c r="V59" s="398">
        <v>8382042</v>
      </c>
      <c r="W59" s="399">
        <f>V59/5</f>
        <v>1676408.4</v>
      </c>
    </row>
  </sheetData>
  <mergeCells count="34">
    <mergeCell ref="C2:BS2"/>
    <mergeCell ref="C4:G4"/>
    <mergeCell ref="H4:L4"/>
    <mergeCell ref="M4:Q4"/>
    <mergeCell ref="R4:V4"/>
    <mergeCell ref="W4:AA4"/>
    <mergeCell ref="AB4:AF4"/>
    <mergeCell ref="AG4:AK4"/>
    <mergeCell ref="AL4:AP4"/>
    <mergeCell ref="AQ4:AU4"/>
    <mergeCell ref="AV4:AZ4"/>
    <mergeCell ref="BA4:BE4"/>
    <mergeCell ref="BF4:BJ4"/>
    <mergeCell ref="BL5:BL8"/>
    <mergeCell ref="B5:B8"/>
    <mergeCell ref="F5:F8"/>
    <mergeCell ref="K5:K8"/>
    <mergeCell ref="P5:P8"/>
    <mergeCell ref="BD5:BD8"/>
    <mergeCell ref="U5:U8"/>
    <mergeCell ref="Z5:Z8"/>
    <mergeCell ref="BI5:BI8"/>
    <mergeCell ref="BK5:BK8"/>
    <mergeCell ref="AE5:AE8"/>
    <mergeCell ref="AJ5:AJ8"/>
    <mergeCell ref="AO5:AO8"/>
    <mergeCell ref="AT5:AT8"/>
    <mergeCell ref="AY5:AY8"/>
    <mergeCell ref="BO5:BO8"/>
    <mergeCell ref="BP5:BP8"/>
    <mergeCell ref="BS5:BS8"/>
    <mergeCell ref="BM5:BM8"/>
    <mergeCell ref="BR5:BR8"/>
    <mergeCell ref="BN5:BN8"/>
  </mergeCells>
  <pageMargins left="0.7" right="0.7" top="0.75" bottom="0.75" header="0.3" footer="0.3"/>
  <pageSetup paperSize="9" scale="58" orientation="landscape" verticalDpi="360" r:id="rId1"/>
  <colBreaks count="1" manualBreakCount="1">
    <brk id="15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4EA80-60BA-416F-877B-09D0A8A7BB04}">
  <dimension ref="A1:P23"/>
  <sheetViews>
    <sheetView workbookViewId="0">
      <selection activeCell="G16" sqref="G16"/>
    </sheetView>
  </sheetViews>
  <sheetFormatPr defaultRowHeight="15"/>
  <cols>
    <col min="2" max="3" width="14.140625" style="803" bestFit="1" customWidth="1"/>
    <col min="4" max="4" width="14.7109375" style="803" bestFit="1" customWidth="1"/>
    <col min="5" max="5" width="16.7109375" style="803" customWidth="1"/>
    <col min="6" max="13" width="14.7109375" style="803" bestFit="1" customWidth="1"/>
    <col min="14" max="14" width="15.85546875" style="803" bestFit="1" customWidth="1"/>
    <col min="15" max="16" width="9.140625" style="803"/>
  </cols>
  <sheetData>
    <row r="1" spans="1:14">
      <c r="B1" s="804" t="s">
        <v>319</v>
      </c>
      <c r="C1" s="804" t="s">
        <v>320</v>
      </c>
      <c r="D1" s="804" t="s">
        <v>321</v>
      </c>
      <c r="E1" s="804" t="s">
        <v>322</v>
      </c>
      <c r="F1" s="804" t="s">
        <v>323</v>
      </c>
      <c r="G1" s="804" t="s">
        <v>324</v>
      </c>
      <c r="H1" s="804" t="s">
        <v>325</v>
      </c>
      <c r="I1" s="804" t="s">
        <v>326</v>
      </c>
      <c r="J1" s="804" t="s">
        <v>327</v>
      </c>
      <c r="K1" s="804" t="s">
        <v>328</v>
      </c>
      <c r="L1" s="804" t="s">
        <v>329</v>
      </c>
      <c r="M1" s="804" t="s">
        <v>330</v>
      </c>
      <c r="N1" s="804" t="s">
        <v>237</v>
      </c>
    </row>
    <row r="2" spans="1:14">
      <c r="A2" s="55">
        <v>2019</v>
      </c>
      <c r="B2" s="386">
        <v>8124193.1900000004</v>
      </c>
      <c r="C2" s="386">
        <v>9409408.9499999993</v>
      </c>
      <c r="D2" s="386">
        <v>12893037.140000002</v>
      </c>
      <c r="E2" s="386">
        <v>12270272.899999999</v>
      </c>
      <c r="F2" s="386">
        <v>12839776.389999999</v>
      </c>
      <c r="G2" s="386">
        <v>15925746.109999999</v>
      </c>
      <c r="H2" s="386">
        <v>12092744.710000003</v>
      </c>
      <c r="I2" s="386">
        <v>11678056.42</v>
      </c>
      <c r="J2" s="386">
        <v>14211728.559999999</v>
      </c>
      <c r="K2" s="386">
        <v>12092760.880000003</v>
      </c>
      <c r="L2" s="386">
        <v>14384925.889999999</v>
      </c>
      <c r="M2" s="386">
        <v>33226212</v>
      </c>
      <c r="N2" s="386">
        <f>SUM(B2:M2)</f>
        <v>169148863.14000002</v>
      </c>
    </row>
    <row r="3" spans="1:14">
      <c r="A3" s="55">
        <v>2020</v>
      </c>
      <c r="B3" s="805">
        <v>10116159.51</v>
      </c>
      <c r="C3" s="805">
        <v>11324917.4</v>
      </c>
      <c r="D3" s="805">
        <v>8434244.7899999991</v>
      </c>
      <c r="E3" s="805">
        <v>3253123.84</v>
      </c>
      <c r="F3" s="805">
        <v>2135331.7799999998</v>
      </c>
      <c r="G3" s="805">
        <v>4508017.8899999997</v>
      </c>
      <c r="H3" s="805">
        <v>7101368.8799999999</v>
      </c>
      <c r="I3" s="805">
        <v>7619526.1299999999</v>
      </c>
      <c r="J3" s="805">
        <v>7583727.9100000001</v>
      </c>
      <c r="K3" s="805">
        <v>6442475.4000000004</v>
      </c>
      <c r="L3" s="805">
        <v>5133637.9000000004</v>
      </c>
      <c r="M3" s="805">
        <v>22216820.219999999</v>
      </c>
      <c r="N3" s="386">
        <f>SUM(B3:M3)</f>
        <v>95869351.650000021</v>
      </c>
    </row>
    <row r="4" spans="1:14">
      <c r="A4" s="55">
        <v>2021</v>
      </c>
      <c r="B4" s="386">
        <v>6552613.6100000003</v>
      </c>
      <c r="C4" s="386">
        <v>6703314.5999999996</v>
      </c>
      <c r="D4" s="386">
        <v>10492290.35</v>
      </c>
      <c r="E4" s="386">
        <v>8127537.1500000004</v>
      </c>
      <c r="F4" s="386">
        <v>10587771.189999999</v>
      </c>
      <c r="G4" s="901">
        <v>12839889.68</v>
      </c>
      <c r="H4" s="386">
        <v>10824719.919999998</v>
      </c>
      <c r="I4" s="386">
        <v>9753389.1400000025</v>
      </c>
      <c r="J4" s="386">
        <v>11456098.689999999</v>
      </c>
      <c r="K4" s="901">
        <v>10975962.689999999</v>
      </c>
      <c r="L4" s="386">
        <v>12005572.340000004</v>
      </c>
      <c r="M4" s="901">
        <v>32059457.775100004</v>
      </c>
      <c r="N4" s="386">
        <f>SUM(B4:M4)</f>
        <v>142378617.13510001</v>
      </c>
    </row>
    <row r="5" spans="1:14">
      <c r="A5" s="55">
        <v>2022</v>
      </c>
      <c r="B5" s="472">
        <v>6904244.8499999996</v>
      </c>
      <c r="C5" s="472">
        <v>8281334</v>
      </c>
      <c r="D5" s="472">
        <f>'Proy 2022 vs 2019'!CA35</f>
        <v>11835391.205582002</v>
      </c>
      <c r="E5" s="876">
        <f>'Proy 2022 vs 2019'!CZ35</f>
        <v>10917538.682591999</v>
      </c>
      <c r="F5" s="386">
        <f>'Proy 2022 vs 2019'!DY35</f>
        <v>11478439.582986198</v>
      </c>
      <c r="G5" s="386">
        <f>'Proy 2022 vs 2019'!FC35</f>
        <v>13937853.436800003</v>
      </c>
      <c r="H5" s="386">
        <f>'Proy 2022 vs 2019'!GB35</f>
        <v>11070603.871303998</v>
      </c>
      <c r="I5" s="386">
        <f>'Proy 2022 vs 2019'!HA35</f>
        <v>10866570.929934999</v>
      </c>
      <c r="J5" s="386">
        <f>'Proy 2022 vs 2019'!ID35</f>
        <v>12410972.010709999</v>
      </c>
      <c r="K5" s="386">
        <f>'Proy 2022 vs 2019'!JC35</f>
        <v>11334141.020852005</v>
      </c>
      <c r="L5" s="386">
        <f>'Proy 2022 vs 2019'!KB35</f>
        <v>13116522.153916001</v>
      </c>
      <c r="M5" s="386">
        <f>'Proy 2022 vs 2019'!LF35</f>
        <v>30730741.208779998</v>
      </c>
      <c r="N5" s="386">
        <f t="shared" ref="N5" si="0">SUM(B5:M5)</f>
        <v>152884352.95345721</v>
      </c>
    </row>
    <row r="6" spans="1:14">
      <c r="A6" t="s">
        <v>331</v>
      </c>
      <c r="B6" s="770">
        <f>B5/B2</f>
        <v>0.84983760091997507</v>
      </c>
      <c r="C6" s="770">
        <f>C5/C2</f>
        <v>0.88011202871568261</v>
      </c>
      <c r="D6" s="770">
        <f t="shared" ref="D6:N7" si="1">D5/D2</f>
        <v>0.91796766557534326</v>
      </c>
      <c r="E6" s="770">
        <f>E5/E2</f>
        <v>0.88975516449939762</v>
      </c>
      <c r="F6" s="770">
        <f t="shared" si="1"/>
        <v>0.8939750377526785</v>
      </c>
      <c r="G6" s="770">
        <f t="shared" si="1"/>
        <v>0.8751774228052166</v>
      </c>
      <c r="H6" s="770">
        <f t="shared" si="1"/>
        <v>0.9154748683439291</v>
      </c>
      <c r="I6" s="770">
        <f t="shared" si="1"/>
        <v>0.93051193958309364</v>
      </c>
      <c r="J6" s="770">
        <f t="shared" si="1"/>
        <v>0.87329081457702706</v>
      </c>
      <c r="K6" s="770">
        <f t="shared" si="1"/>
        <v>0.93726661209330075</v>
      </c>
      <c r="L6" s="770">
        <f t="shared" si="1"/>
        <v>0.91182410352452659</v>
      </c>
      <c r="M6" s="770">
        <f t="shared" si="1"/>
        <v>0.92489451427023939</v>
      </c>
      <c r="N6" s="875">
        <f t="shared" si="1"/>
        <v>0.90384499260227891</v>
      </c>
    </row>
    <row r="7" spans="1:14">
      <c r="A7" t="s">
        <v>332</v>
      </c>
      <c r="B7" s="770">
        <f>B5/B4</f>
        <v>1.0536627460321133</v>
      </c>
      <c r="C7" s="770">
        <f>C5/C4</f>
        <v>1.2354088229724443</v>
      </c>
      <c r="D7" s="770">
        <f t="shared" ref="D7:M7" si="2">D5/D4</f>
        <v>1.1280083576396647</v>
      </c>
      <c r="E7" s="770">
        <f t="shared" si="2"/>
        <v>1.343277610560291</v>
      </c>
      <c r="F7" s="770">
        <f>F5/F4</f>
        <v>1.084122368816151</v>
      </c>
      <c r="G7" s="902">
        <f t="shared" si="2"/>
        <v>1.0855119307224455</v>
      </c>
      <c r="H7" s="770">
        <f t="shared" si="2"/>
        <v>1.0227150404926135</v>
      </c>
      <c r="I7" s="770">
        <f t="shared" si="2"/>
        <v>1.1141328182395269</v>
      </c>
      <c r="J7" s="770">
        <f t="shared" si="2"/>
        <v>1.0833506542278224</v>
      </c>
      <c r="K7" s="902">
        <f t="shared" si="2"/>
        <v>1.0326329763473354</v>
      </c>
      <c r="L7" s="770">
        <f t="shared" si="2"/>
        <v>1.0925361809044747</v>
      </c>
      <c r="M7" s="902">
        <f t="shared" si="2"/>
        <v>0.95855461512664775</v>
      </c>
      <c r="N7" s="875">
        <f t="shared" si="1"/>
        <v>9.4278826032123136E-9</v>
      </c>
    </row>
    <row r="9" spans="1:14">
      <c r="G9" s="903">
        <v>14333171</v>
      </c>
      <c r="K9" s="903">
        <v>12073559</v>
      </c>
      <c r="M9" s="903">
        <v>33106212</v>
      </c>
    </row>
    <row r="10" spans="1:14">
      <c r="B10" s="770"/>
    </row>
    <row r="12" spans="1:14">
      <c r="C12" s="770"/>
      <c r="I12" s="908"/>
    </row>
    <row r="13" spans="1:14">
      <c r="C13" s="770"/>
    </row>
    <row r="14" spans="1:14">
      <c r="C14" s="770"/>
      <c r="E14" s="803" t="s">
        <v>333</v>
      </c>
      <c r="F14" s="469">
        <v>11924226.25</v>
      </c>
      <c r="G14" s="803">
        <v>12090781.689999999</v>
      </c>
    </row>
    <row r="15" spans="1:14">
      <c r="E15" s="803" t="s">
        <v>334</v>
      </c>
      <c r="F15" s="339">
        <v>0.95309999999999995</v>
      </c>
      <c r="G15" s="339">
        <v>0.94169999999999998</v>
      </c>
    </row>
    <row r="16" spans="1:14">
      <c r="F16" s="339"/>
    </row>
    <row r="17" spans="5:6">
      <c r="E17" s="803" t="s">
        <v>335</v>
      </c>
      <c r="F17" s="386">
        <v>14641653.950959999</v>
      </c>
    </row>
    <row r="18" spans="5:6">
      <c r="E18" s="803" t="s">
        <v>334</v>
      </c>
      <c r="F18" s="339">
        <v>0.94499999999999995</v>
      </c>
    </row>
    <row r="19" spans="5:6">
      <c r="F19" s="339"/>
    </row>
    <row r="20" spans="5:6">
      <c r="E20" s="803" t="s">
        <v>336</v>
      </c>
      <c r="F20" s="386">
        <v>15016460.380000001</v>
      </c>
    </row>
    <row r="21" spans="5:6">
      <c r="E21" s="803" t="s">
        <v>334</v>
      </c>
      <c r="F21" s="339">
        <v>0.96909999999999996</v>
      </c>
    </row>
    <row r="22" spans="5:6">
      <c r="E22" s="803" t="s">
        <v>337</v>
      </c>
      <c r="F22" s="386">
        <v>9125020.5999999996</v>
      </c>
    </row>
    <row r="23" spans="5:6">
      <c r="E23" s="803" t="s">
        <v>338</v>
      </c>
      <c r="F23" s="386">
        <v>5891439.7699999996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D630F-DE5A-4F7B-883D-0114EE946631}">
  <dimension ref="A1:AS571"/>
  <sheetViews>
    <sheetView workbookViewId="0">
      <pane xSplit="3" ySplit="2" topLeftCell="D348" activePane="bottomRight" state="frozen"/>
      <selection pane="bottomRight" activeCell="K359" sqref="K359"/>
      <selection pane="bottomLeft"/>
      <selection pane="topRight"/>
    </sheetView>
  </sheetViews>
  <sheetFormatPr defaultColWidth="11.42578125" defaultRowHeight="15"/>
  <cols>
    <col min="1" max="1" width="5.140625" customWidth="1"/>
    <col min="2" max="2" width="10.7109375" bestFit="1" customWidth="1"/>
    <col min="3" max="4" width="11.42578125" customWidth="1"/>
    <col min="5" max="6" width="15.28515625" customWidth="1"/>
    <col min="7" max="7" width="14" customWidth="1"/>
    <col min="8" max="8" width="56" customWidth="1"/>
    <col min="9" max="9" width="14.7109375" customWidth="1"/>
    <col min="10" max="10" width="6.5703125" customWidth="1"/>
    <col min="11" max="11" width="13.85546875" customWidth="1"/>
    <col min="12" max="12" width="15.85546875" style="770" customWidth="1"/>
    <col min="13" max="35" width="9.140625"/>
    <col min="36" max="36" width="14.42578125" customWidth="1"/>
    <col min="37" max="37" width="16.28515625" customWidth="1"/>
    <col min="38" max="38" width="15" bestFit="1" customWidth="1"/>
    <col min="39" max="39" width="18.7109375" bestFit="1" customWidth="1"/>
    <col min="40" max="40" width="21.42578125" bestFit="1" customWidth="1"/>
    <col min="41" max="41" width="16.7109375" bestFit="1" customWidth="1"/>
    <col min="42" max="42" width="12.7109375" bestFit="1" customWidth="1"/>
    <col min="43" max="44" width="12.7109375" customWidth="1"/>
  </cols>
  <sheetData>
    <row r="1" spans="1:24">
      <c r="A1" s="761"/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2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</row>
    <row r="2" spans="1:24" ht="30">
      <c r="A2" s="761"/>
      <c r="B2" s="739" t="s">
        <v>339</v>
      </c>
      <c r="C2" s="740" t="s">
        <v>340</v>
      </c>
      <c r="D2" s="740" t="s">
        <v>341</v>
      </c>
      <c r="E2" s="740" t="s">
        <v>304</v>
      </c>
      <c r="F2" s="740" t="s">
        <v>342</v>
      </c>
      <c r="G2" s="740" t="s">
        <v>343</v>
      </c>
      <c r="H2" s="741" t="s">
        <v>344</v>
      </c>
      <c r="I2" s="761"/>
      <c r="J2" s="761"/>
      <c r="K2" s="761"/>
      <c r="L2" s="762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</row>
    <row r="3" spans="1:24">
      <c r="A3" s="761"/>
      <c r="B3" s="1063" t="s">
        <v>345</v>
      </c>
      <c r="C3" s="734">
        <v>43471</v>
      </c>
      <c r="D3" s="734">
        <v>44563</v>
      </c>
      <c r="E3" s="781">
        <v>269461.35286372999</v>
      </c>
      <c r="F3" s="781">
        <v>328237</v>
      </c>
      <c r="G3" s="813">
        <f>F3/E3</f>
        <v>1.2181227345280701</v>
      </c>
      <c r="H3" s="780"/>
      <c r="I3" s="761"/>
      <c r="J3" s="761"/>
      <c r="K3" s="761"/>
      <c r="L3" s="762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</row>
    <row r="4" spans="1:24">
      <c r="A4" s="761"/>
      <c r="B4" s="1058"/>
      <c r="C4" s="733">
        <v>43472</v>
      </c>
      <c r="D4" s="733">
        <v>44564</v>
      </c>
      <c r="E4" s="782">
        <v>275478.84218969999</v>
      </c>
      <c r="F4" s="782">
        <v>291458</v>
      </c>
      <c r="G4" s="815">
        <f t="shared" ref="G4:G30" si="0">F4/E4</f>
        <v>1.0580050274761081</v>
      </c>
      <c r="H4" s="814" t="s">
        <v>346</v>
      </c>
      <c r="I4" s="761"/>
      <c r="J4" s="762">
        <f>(SUM(F3:F30))/(SUM(E3:E30))</f>
        <v>0.7955732710899116</v>
      </c>
      <c r="K4" s="777">
        <f>(SUM(F3:F30)-SUM(E3:E30))</f>
        <v>-1716119.5622631293</v>
      </c>
      <c r="L4" s="777">
        <f>SUM(F3:F30)</f>
        <v>6678670.9399999995</v>
      </c>
      <c r="M4" s="761"/>
      <c r="N4" s="761"/>
      <c r="O4" s="761"/>
      <c r="P4" s="761"/>
      <c r="Q4" s="761"/>
      <c r="R4" s="761"/>
      <c r="S4" s="761"/>
      <c r="T4" s="761"/>
      <c r="U4" s="761"/>
      <c r="V4" s="761"/>
      <c r="W4" s="761"/>
      <c r="X4" s="761"/>
    </row>
    <row r="5" spans="1:24">
      <c r="A5" s="761"/>
      <c r="B5" s="1058"/>
      <c r="C5" s="733">
        <v>43473</v>
      </c>
      <c r="D5" s="733">
        <v>44565</v>
      </c>
      <c r="E5" s="782">
        <v>226236.50783270999</v>
      </c>
      <c r="F5" s="782">
        <v>250407</v>
      </c>
      <c r="G5" s="815">
        <f t="shared" si="0"/>
        <v>1.106837275729003</v>
      </c>
      <c r="H5" s="779"/>
      <c r="I5" s="761"/>
      <c r="J5" s="761"/>
      <c r="K5" s="761"/>
      <c r="L5" s="762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</row>
    <row r="6" spans="1:24">
      <c r="A6" s="761"/>
      <c r="B6" s="1058"/>
      <c r="C6" s="733">
        <v>43474</v>
      </c>
      <c r="D6" s="733">
        <v>44566</v>
      </c>
      <c r="E6" s="782">
        <v>232593.97675984001</v>
      </c>
      <c r="F6" s="782">
        <v>303501</v>
      </c>
      <c r="G6" s="815">
        <f t="shared" si="0"/>
        <v>1.3048532220306528</v>
      </c>
      <c r="H6" s="779"/>
      <c r="I6" s="761"/>
      <c r="J6" s="761"/>
      <c r="K6" s="761"/>
      <c r="L6" s="762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761"/>
    </row>
    <row r="7" spans="1:24">
      <c r="A7" s="761"/>
      <c r="B7" s="1058"/>
      <c r="C7" s="733">
        <v>43475</v>
      </c>
      <c r="D7" s="733">
        <v>44567</v>
      </c>
      <c r="E7" s="782">
        <v>229156.74599254</v>
      </c>
      <c r="F7" s="782">
        <v>302925</v>
      </c>
      <c r="G7" s="815">
        <f t="shared" si="0"/>
        <v>1.3219117712985045</v>
      </c>
      <c r="H7" s="779"/>
      <c r="I7" s="761"/>
      <c r="J7" s="761"/>
      <c r="K7" s="761"/>
      <c r="L7" s="762"/>
      <c r="M7" s="761"/>
      <c r="N7" s="761"/>
      <c r="O7" s="761"/>
      <c r="P7" s="761"/>
      <c r="Q7" s="761"/>
      <c r="R7" s="761"/>
      <c r="S7" s="761"/>
      <c r="T7" s="761"/>
      <c r="U7" s="761"/>
      <c r="V7" s="761"/>
      <c r="W7" s="761"/>
      <c r="X7" s="761"/>
    </row>
    <row r="8" spans="1:24">
      <c r="A8" s="761"/>
      <c r="B8" s="1058"/>
      <c r="C8" s="733">
        <v>43476</v>
      </c>
      <c r="D8" s="733">
        <v>44568</v>
      </c>
      <c r="E8" s="782">
        <v>271976.27464532002</v>
      </c>
      <c r="F8" s="782">
        <v>218968</v>
      </c>
      <c r="G8" s="815">
        <f t="shared" si="0"/>
        <v>0.80509963703838772</v>
      </c>
      <c r="H8" s="779" t="s">
        <v>347</v>
      </c>
      <c r="I8" s="761"/>
      <c r="J8" s="761"/>
      <c r="K8" s="761"/>
      <c r="L8" s="762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</row>
    <row r="9" spans="1:24">
      <c r="A9" s="761"/>
      <c r="B9" s="1058"/>
      <c r="C9" s="733">
        <v>43477</v>
      </c>
      <c r="D9" s="733">
        <v>44569</v>
      </c>
      <c r="E9" s="782">
        <v>482438.53782799997</v>
      </c>
      <c r="F9" s="782">
        <v>334154</v>
      </c>
      <c r="G9" s="815">
        <f t="shared" si="0"/>
        <v>0.69263538005152758</v>
      </c>
      <c r="H9" s="779"/>
      <c r="I9" s="761"/>
      <c r="J9" s="761"/>
      <c r="K9" s="833">
        <f>SUM(F3:F9)</f>
        <v>2029650</v>
      </c>
      <c r="L9" s="762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</row>
    <row r="10" spans="1:24">
      <c r="A10" s="761"/>
      <c r="B10" s="1058" t="s">
        <v>348</v>
      </c>
      <c r="C10" s="733">
        <v>43478</v>
      </c>
      <c r="D10" s="733">
        <v>44570</v>
      </c>
      <c r="E10" s="782">
        <v>276019.04318202997</v>
      </c>
      <c r="F10" s="782">
        <v>193112</v>
      </c>
      <c r="G10" s="815">
        <f t="shared" si="0"/>
        <v>0.69963288682457259</v>
      </c>
      <c r="H10" s="779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</row>
    <row r="11" spans="1:24">
      <c r="A11" s="761"/>
      <c r="B11" s="1058"/>
      <c r="C11" s="733">
        <v>43479</v>
      </c>
      <c r="D11" s="733">
        <v>44571</v>
      </c>
      <c r="E11" s="782">
        <v>255118.46271344999</v>
      </c>
      <c r="F11" s="782">
        <v>178127</v>
      </c>
      <c r="G11" s="815">
        <f t="shared" si="0"/>
        <v>0.69821289335720449</v>
      </c>
      <c r="H11" s="779" t="s">
        <v>349</v>
      </c>
      <c r="I11" s="761"/>
      <c r="K11" s="761"/>
      <c r="L11" s="762"/>
      <c r="M11" s="761"/>
      <c r="N11" s="761"/>
      <c r="O11" s="761"/>
      <c r="P11" s="761"/>
      <c r="Q11" s="761"/>
      <c r="R11" s="761"/>
      <c r="S11" s="761"/>
      <c r="T11" s="761"/>
      <c r="U11" s="761"/>
      <c r="V11" s="761"/>
      <c r="W11" s="761"/>
      <c r="X11" s="761"/>
    </row>
    <row r="12" spans="1:24">
      <c r="A12" s="761"/>
      <c r="B12" s="1058"/>
      <c r="C12" s="733">
        <v>43480</v>
      </c>
      <c r="D12" s="733">
        <v>44572</v>
      </c>
      <c r="E12" s="782">
        <v>246007.03662510999</v>
      </c>
      <c r="F12" s="782">
        <v>152920</v>
      </c>
      <c r="G12" s="815">
        <f t="shared" si="0"/>
        <v>0.62160823567431012</v>
      </c>
      <c r="H12" s="779"/>
      <c r="I12" s="761"/>
      <c r="J12" s="761"/>
      <c r="K12" s="761"/>
      <c r="L12" s="762"/>
      <c r="M12" s="761"/>
      <c r="N12" s="761"/>
      <c r="O12" s="761"/>
      <c r="P12" s="761"/>
      <c r="Q12" s="761"/>
      <c r="R12" s="761"/>
      <c r="S12" s="761"/>
      <c r="T12" s="761"/>
      <c r="U12" s="761"/>
      <c r="V12" s="761"/>
      <c r="W12" s="761"/>
      <c r="X12" s="761"/>
    </row>
    <row r="13" spans="1:24">
      <c r="A13" s="761"/>
      <c r="B13" s="1058"/>
      <c r="C13" s="733">
        <v>43481</v>
      </c>
      <c r="D13" s="733">
        <v>44573</v>
      </c>
      <c r="E13" s="782">
        <v>244157.91200578</v>
      </c>
      <c r="F13" s="821">
        <v>163660</v>
      </c>
      <c r="G13" s="815">
        <f t="shared" si="0"/>
        <v>0.67030389740605922</v>
      </c>
      <c r="H13" s="779"/>
      <c r="I13" s="761"/>
      <c r="J13" s="761"/>
      <c r="K13" s="761"/>
      <c r="L13" s="818"/>
      <c r="M13" s="761"/>
      <c r="N13" s="761"/>
      <c r="O13" s="761"/>
      <c r="P13" s="761"/>
      <c r="Q13" s="761"/>
      <c r="R13" s="761"/>
      <c r="S13" s="761"/>
      <c r="T13" s="761"/>
      <c r="U13" s="761"/>
      <c r="V13" s="761"/>
      <c r="W13" s="761"/>
      <c r="X13" s="761"/>
    </row>
    <row r="14" spans="1:24">
      <c r="A14" s="761"/>
      <c r="B14" s="1058"/>
      <c r="C14" s="733">
        <v>43482</v>
      </c>
      <c r="D14" s="733">
        <v>44574</v>
      </c>
      <c r="E14" s="820">
        <v>260270.24471192999</v>
      </c>
      <c r="F14" s="782">
        <v>201425.11</v>
      </c>
      <c r="G14" s="815">
        <f>F14/E14</f>
        <v>0.7739075599015921</v>
      </c>
      <c r="H14" s="779"/>
      <c r="I14" s="761"/>
      <c r="J14" s="819"/>
      <c r="K14" s="386"/>
      <c r="L14" s="765"/>
      <c r="M14" s="761"/>
      <c r="N14" s="761"/>
      <c r="O14" s="761"/>
      <c r="P14" s="761"/>
      <c r="Q14" s="761"/>
      <c r="R14" s="761"/>
      <c r="S14" s="761"/>
      <c r="T14" s="761"/>
      <c r="U14" s="761"/>
      <c r="V14" s="761"/>
      <c r="W14" s="761"/>
      <c r="X14" s="761"/>
    </row>
    <row r="15" spans="1:24">
      <c r="A15" s="761"/>
      <c r="B15" s="1058"/>
      <c r="C15" s="733">
        <v>43483</v>
      </c>
      <c r="D15" s="733">
        <v>44575</v>
      </c>
      <c r="E15" s="820">
        <v>313787.80952026998</v>
      </c>
      <c r="F15" s="782">
        <v>246563</v>
      </c>
      <c r="G15" s="823">
        <f t="shared" si="0"/>
        <v>0.785763476206913</v>
      </c>
      <c r="H15" s="779"/>
      <c r="I15" s="761"/>
      <c r="J15" s="819"/>
      <c r="K15" s="386"/>
      <c r="L15" s="765"/>
      <c r="M15" s="761"/>
      <c r="N15" s="761"/>
      <c r="O15" s="761"/>
      <c r="P15" s="761"/>
      <c r="Q15" s="761"/>
      <c r="R15" s="761"/>
      <c r="S15" s="761"/>
      <c r="T15" s="761"/>
      <c r="U15" s="761"/>
      <c r="V15" s="761"/>
      <c r="W15" s="761"/>
      <c r="X15" s="761"/>
    </row>
    <row r="16" spans="1:24">
      <c r="A16" s="761"/>
      <c r="B16" s="1058"/>
      <c r="C16" s="733">
        <v>43484</v>
      </c>
      <c r="D16" s="733">
        <v>44576</v>
      </c>
      <c r="E16" s="820">
        <v>616938.69940446003</v>
      </c>
      <c r="F16" s="782">
        <v>338840</v>
      </c>
      <c r="G16" s="823">
        <f t="shared" si="0"/>
        <v>0.54922798703839981</v>
      </c>
      <c r="H16" s="779"/>
      <c r="I16" s="761"/>
      <c r="J16" s="819"/>
      <c r="K16" s="833">
        <f>SUM(F10:F16)</f>
        <v>1474647.1099999999</v>
      </c>
      <c r="L16" s="765"/>
      <c r="M16" s="761"/>
      <c r="N16" s="761"/>
      <c r="O16" s="761"/>
      <c r="P16" s="761"/>
      <c r="Q16" s="761"/>
      <c r="R16" s="761"/>
      <c r="S16" s="761"/>
      <c r="T16" s="761"/>
      <c r="U16" s="761"/>
      <c r="V16" s="761"/>
      <c r="W16" s="761"/>
      <c r="X16" s="761"/>
    </row>
    <row r="17" spans="1:24">
      <c r="A17" s="761"/>
      <c r="B17" s="1058" t="s">
        <v>350</v>
      </c>
      <c r="C17" s="733">
        <v>43485</v>
      </c>
      <c r="D17" s="733">
        <v>44577</v>
      </c>
      <c r="E17" s="820">
        <v>301518.76152861997</v>
      </c>
      <c r="F17" s="782">
        <v>203620</v>
      </c>
      <c r="G17" s="823">
        <f t="shared" si="0"/>
        <v>0.67531452758594768</v>
      </c>
      <c r="H17" s="779"/>
      <c r="I17" s="761"/>
      <c r="J17" s="819"/>
      <c r="K17" s="386"/>
      <c r="L17" s="765"/>
      <c r="M17" s="761"/>
      <c r="N17" s="761"/>
      <c r="O17" s="761"/>
      <c r="P17" s="761"/>
      <c r="Q17" s="761"/>
      <c r="R17" s="761"/>
      <c r="S17" s="761"/>
      <c r="T17" s="761"/>
      <c r="U17" s="761"/>
      <c r="V17" s="761"/>
      <c r="W17" s="761"/>
      <c r="X17" s="761"/>
    </row>
    <row r="18" spans="1:24">
      <c r="A18" s="761"/>
      <c r="B18" s="1058"/>
      <c r="C18" s="733">
        <v>43486</v>
      </c>
      <c r="D18" s="733">
        <v>44578</v>
      </c>
      <c r="E18" s="820">
        <v>260843.43928322999</v>
      </c>
      <c r="F18" s="782">
        <v>200557</v>
      </c>
      <c r="G18" s="823">
        <f t="shared" si="0"/>
        <v>0.76887883609842478</v>
      </c>
      <c r="H18" s="779"/>
      <c r="I18" s="761"/>
      <c r="J18" s="819"/>
      <c r="K18" s="386"/>
      <c r="L18" s="765"/>
      <c r="M18" s="761"/>
      <c r="N18" s="761"/>
      <c r="O18" s="761"/>
      <c r="P18" s="761"/>
      <c r="Q18" s="761"/>
      <c r="R18" s="761"/>
      <c r="S18" s="761"/>
      <c r="T18" s="761"/>
      <c r="U18" s="761"/>
      <c r="V18" s="761"/>
      <c r="W18" s="761"/>
      <c r="X18" s="761"/>
    </row>
    <row r="19" spans="1:24">
      <c r="A19" s="761"/>
      <c r="B19" s="1058"/>
      <c r="C19" s="733">
        <v>43487</v>
      </c>
      <c r="D19" s="733">
        <v>44579</v>
      </c>
      <c r="E19" s="820">
        <v>218487.7283784</v>
      </c>
      <c r="F19" s="782">
        <v>210390.1</v>
      </c>
      <c r="G19" s="826">
        <f t="shared" si="0"/>
        <v>0.96293783436488634</v>
      </c>
      <c r="H19" s="824" t="s">
        <v>351</v>
      </c>
      <c r="I19" s="761"/>
      <c r="J19" s="819"/>
      <c r="K19" s="386"/>
      <c r="M19" s="761"/>
      <c r="N19" s="761"/>
      <c r="O19" s="761"/>
      <c r="P19" s="761"/>
      <c r="Q19" s="761"/>
      <c r="R19" s="761"/>
      <c r="S19" s="761"/>
      <c r="T19" s="761"/>
      <c r="U19" s="761"/>
      <c r="V19" s="761"/>
      <c r="W19" s="761"/>
      <c r="X19" s="761"/>
    </row>
    <row r="20" spans="1:24">
      <c r="A20" s="761"/>
      <c r="B20" s="1058"/>
      <c r="C20" s="733">
        <v>43488</v>
      </c>
      <c r="D20" s="733">
        <v>44580</v>
      </c>
      <c r="E20" s="820">
        <v>225471.04455744999</v>
      </c>
      <c r="F20" s="782">
        <v>192450</v>
      </c>
      <c r="G20" s="823">
        <f t="shared" si="0"/>
        <v>0.85354640715723373</v>
      </c>
      <c r="H20" s="779"/>
      <c r="I20" s="761"/>
      <c r="J20" s="819"/>
      <c r="K20" s="386"/>
      <c r="L20" s="765"/>
      <c r="M20" s="761"/>
      <c r="N20" s="761"/>
      <c r="O20" s="761"/>
      <c r="P20" s="761"/>
      <c r="Q20" s="761"/>
      <c r="R20" s="761"/>
      <c r="S20" s="761"/>
      <c r="T20" s="761"/>
      <c r="U20" s="761"/>
      <c r="V20" s="761"/>
      <c r="W20" s="761"/>
      <c r="X20" s="761"/>
    </row>
    <row r="21" spans="1:24">
      <c r="A21" s="761"/>
      <c r="B21" s="1058"/>
      <c r="C21" s="733">
        <v>43489</v>
      </c>
      <c r="D21" s="733">
        <v>44581</v>
      </c>
      <c r="E21" s="820">
        <v>246387.53679010001</v>
      </c>
      <c r="F21" s="782">
        <v>180601</v>
      </c>
      <c r="G21" s="823">
        <f t="shared" si="0"/>
        <v>0.73299567970378221</v>
      </c>
      <c r="H21" s="779"/>
      <c r="I21" s="761"/>
      <c r="J21" s="819"/>
      <c r="K21" s="386"/>
      <c r="L21" s="765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</row>
    <row r="22" spans="1:24">
      <c r="A22" s="761"/>
      <c r="B22" s="1058"/>
      <c r="C22" s="733">
        <v>43490</v>
      </c>
      <c r="D22" s="733">
        <v>44582</v>
      </c>
      <c r="E22" s="820">
        <v>340482.07557983999</v>
      </c>
      <c r="F22" s="782">
        <v>234984</v>
      </c>
      <c r="G22" s="823">
        <f t="shared" si="0"/>
        <v>0.69015086800038716</v>
      </c>
      <c r="H22" s="779"/>
      <c r="I22" s="761"/>
      <c r="J22" s="819"/>
      <c r="K22" s="386"/>
      <c r="L22" s="765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</row>
    <row r="23" spans="1:24">
      <c r="A23" s="761"/>
      <c r="B23" s="1058"/>
      <c r="C23" s="733">
        <v>43491</v>
      </c>
      <c r="D23" s="733">
        <v>44583</v>
      </c>
      <c r="E23" s="820">
        <v>491989.56665229</v>
      </c>
      <c r="F23" s="782">
        <v>365908.42</v>
      </c>
      <c r="G23" s="823">
        <f t="shared" si="0"/>
        <v>0.7437320723888502</v>
      </c>
      <c r="H23" s="779"/>
      <c r="I23" s="761"/>
      <c r="J23" s="819"/>
      <c r="K23" s="833">
        <f>SUM(F17:F23)</f>
        <v>1588510.52</v>
      </c>
      <c r="L23" s="765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</row>
    <row r="24" spans="1:24">
      <c r="A24" s="761"/>
      <c r="B24" s="1058" t="s">
        <v>352</v>
      </c>
      <c r="C24" s="733">
        <v>43492</v>
      </c>
      <c r="D24" s="733">
        <v>44584</v>
      </c>
      <c r="E24" s="820">
        <v>298831.62704108999</v>
      </c>
      <c r="F24" s="781">
        <v>192390.52</v>
      </c>
      <c r="G24" s="823">
        <f t="shared" si="0"/>
        <v>0.64380909713263346</v>
      </c>
      <c r="H24" s="779" t="s">
        <v>353</v>
      </c>
      <c r="I24" s="761"/>
      <c r="J24" s="819"/>
      <c r="K24" s="386"/>
      <c r="L24" s="765"/>
      <c r="M24" s="761"/>
      <c r="N24" s="761"/>
      <c r="O24" s="761"/>
      <c r="P24" s="761"/>
      <c r="Q24" s="761"/>
      <c r="R24" s="761"/>
      <c r="S24" s="761"/>
      <c r="T24" s="761"/>
      <c r="U24" s="761"/>
      <c r="V24" s="761"/>
      <c r="W24" s="761"/>
      <c r="X24" s="761"/>
    </row>
    <row r="25" spans="1:24">
      <c r="A25" s="761"/>
      <c r="B25" s="1058"/>
      <c r="C25" s="733">
        <v>43493</v>
      </c>
      <c r="D25" s="733">
        <v>44585</v>
      </c>
      <c r="E25" s="782">
        <v>234897.85789617</v>
      </c>
      <c r="F25" s="781">
        <v>187648</v>
      </c>
      <c r="G25" s="815">
        <f t="shared" si="0"/>
        <v>0.79884934533095886</v>
      </c>
      <c r="H25" s="779"/>
      <c r="I25" s="761"/>
      <c r="J25" s="761"/>
      <c r="K25" s="386"/>
      <c r="L25" s="765"/>
      <c r="M25" s="761"/>
      <c r="N25" s="761"/>
      <c r="O25" s="761"/>
      <c r="P25" s="761"/>
      <c r="Q25" s="761"/>
      <c r="R25" s="761"/>
      <c r="S25" s="761"/>
      <c r="T25" s="761"/>
      <c r="U25" s="761"/>
      <c r="V25" s="761"/>
      <c r="W25" s="761"/>
      <c r="X25" s="761"/>
    </row>
    <row r="26" spans="1:24">
      <c r="A26" s="761"/>
      <c r="B26" s="1058"/>
      <c r="C26" s="733">
        <v>43494</v>
      </c>
      <c r="D26" s="733">
        <v>44586</v>
      </c>
      <c r="E26" s="782">
        <v>213344.51271416</v>
      </c>
      <c r="F26" s="782">
        <v>173535</v>
      </c>
      <c r="G26" s="815">
        <f t="shared" si="0"/>
        <v>0.81340268747620914</v>
      </c>
      <c r="H26" s="779"/>
      <c r="I26" s="761"/>
      <c r="J26" s="761"/>
      <c r="K26" s="386"/>
      <c r="L26" s="765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</row>
    <row r="27" spans="1:24" ht="15.75" customHeight="1">
      <c r="A27" s="761"/>
      <c r="B27" s="1058"/>
      <c r="C27" s="733">
        <v>43495</v>
      </c>
      <c r="D27" s="733">
        <v>44587</v>
      </c>
      <c r="E27" s="782">
        <v>223839.10569338</v>
      </c>
      <c r="F27" s="782">
        <v>178566</v>
      </c>
      <c r="G27" s="815">
        <f t="shared" si="0"/>
        <v>0.79774264397126327</v>
      </c>
      <c r="H27" s="779"/>
      <c r="I27" s="761"/>
      <c r="J27" s="761"/>
      <c r="K27" s="765"/>
      <c r="L27" s="765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</row>
    <row r="28" spans="1:24">
      <c r="A28" s="761"/>
      <c r="B28" s="1058"/>
      <c r="C28" s="733">
        <v>43496</v>
      </c>
      <c r="D28" s="733">
        <v>44588</v>
      </c>
      <c r="E28" s="782">
        <v>288176.87731257</v>
      </c>
      <c r="F28" s="782">
        <v>202431</v>
      </c>
      <c r="G28" s="815">
        <f t="shared" si="0"/>
        <v>0.70245399939022157</v>
      </c>
      <c r="H28" s="779"/>
      <c r="I28" s="761"/>
      <c r="J28" s="761"/>
      <c r="K28" s="386"/>
      <c r="L28" s="765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</row>
    <row r="29" spans="1:24">
      <c r="A29" s="761"/>
      <c r="B29" s="1058"/>
      <c r="C29" s="733">
        <v>43497</v>
      </c>
      <c r="D29" s="733">
        <v>44589</v>
      </c>
      <c r="E29" s="782">
        <v>334550.32915475999</v>
      </c>
      <c r="F29" s="782">
        <v>243615</v>
      </c>
      <c r="G29" s="815">
        <f t="shared" si="0"/>
        <v>0.72818640057982387</v>
      </c>
      <c r="H29" s="779"/>
      <c r="I29" s="761"/>
      <c r="J29" s="761"/>
      <c r="K29" s="834">
        <f>SUM(F24:F30)</f>
        <v>1585863.31</v>
      </c>
      <c r="L29" s="765"/>
      <c r="M29" s="761"/>
      <c r="N29" s="761"/>
      <c r="O29" s="761"/>
      <c r="P29" s="761"/>
      <c r="Q29" s="761"/>
      <c r="R29" s="761"/>
      <c r="S29" s="761"/>
      <c r="T29" s="761"/>
      <c r="U29" s="761"/>
      <c r="V29" s="761"/>
      <c r="W29" s="761"/>
      <c r="X29" s="761"/>
    </row>
    <row r="30" spans="1:24">
      <c r="B30" s="1058"/>
      <c r="C30" s="733">
        <v>43498</v>
      </c>
      <c r="D30" s="830">
        <v>44590</v>
      </c>
      <c r="E30" s="782">
        <v>516328.5934062</v>
      </c>
      <c r="F30" s="782">
        <v>407677.79</v>
      </c>
      <c r="G30" s="831">
        <f t="shared" si="0"/>
        <v>0.78957043093539558</v>
      </c>
      <c r="H30" s="832"/>
      <c r="J30" s="1057" t="s">
        <v>320</v>
      </c>
      <c r="K30" s="1057"/>
      <c r="L30" s="1057"/>
    </row>
    <row r="31" spans="1:24">
      <c r="A31" s="761"/>
      <c r="B31" s="1058" t="s">
        <v>354</v>
      </c>
      <c r="C31" s="733">
        <v>43499</v>
      </c>
      <c r="D31" s="733">
        <v>44591</v>
      </c>
      <c r="E31" s="782">
        <v>308556.51229916001</v>
      </c>
      <c r="F31" s="782">
        <v>237656.42</v>
      </c>
      <c r="G31" s="827">
        <f>F31/E31</f>
        <v>0.77022007485481614</v>
      </c>
      <c r="H31" s="779" t="s">
        <v>355</v>
      </c>
      <c r="I31" s="761"/>
      <c r="J31" s="828">
        <f>(SUM(F31:F58))/(SUM(E31:E58))</f>
        <v>0.85158387462436047</v>
      </c>
      <c r="K31" s="829">
        <f>(SUM(F31:F58)-SUM(E31:E58))</f>
        <v>-1396527.8968173396</v>
      </c>
      <c r="L31" s="829">
        <f>SUM(F30:F57)</f>
        <v>7928325</v>
      </c>
      <c r="M31" s="761"/>
      <c r="N31" s="761"/>
      <c r="O31" s="761"/>
      <c r="P31" s="761"/>
      <c r="Q31" s="761"/>
      <c r="R31" s="761"/>
      <c r="S31" s="761"/>
      <c r="T31" s="761"/>
      <c r="U31" s="761"/>
      <c r="V31" s="761"/>
      <c r="W31" s="761"/>
      <c r="X31" s="761"/>
    </row>
    <row r="32" spans="1:24">
      <c r="A32" s="761"/>
      <c r="B32" s="1058"/>
      <c r="C32" s="733">
        <v>43500</v>
      </c>
      <c r="D32" s="733">
        <v>44592</v>
      </c>
      <c r="E32" s="782">
        <v>371259.68343594001</v>
      </c>
      <c r="F32" s="782">
        <v>232505</v>
      </c>
      <c r="G32" s="827">
        <f t="shared" ref="G32:G95" si="1">F32/E32</f>
        <v>0.62625975933666977</v>
      </c>
      <c r="H32" s="779"/>
      <c r="I32" s="761"/>
      <c r="J32" s="761"/>
      <c r="K32" s="761"/>
      <c r="L32" s="762"/>
      <c r="M32" s="761"/>
      <c r="N32" s="761"/>
      <c r="O32" s="761"/>
      <c r="P32" s="761"/>
      <c r="Q32" s="761"/>
      <c r="R32" s="761"/>
      <c r="S32" s="761"/>
      <c r="T32" s="761"/>
      <c r="U32" s="761"/>
      <c r="V32" s="761"/>
      <c r="W32" s="761"/>
      <c r="X32" s="761"/>
    </row>
    <row r="33" spans="1:24">
      <c r="A33" s="761"/>
      <c r="B33" s="1058"/>
      <c r="C33" s="733">
        <v>43501</v>
      </c>
      <c r="D33" s="733">
        <v>44593</v>
      </c>
      <c r="E33" s="782">
        <v>220148.71500503001</v>
      </c>
      <c r="F33" s="782">
        <v>210808</v>
      </c>
      <c r="G33" s="827">
        <f t="shared" si="1"/>
        <v>0.95757088564056991</v>
      </c>
      <c r="H33" s="779"/>
      <c r="I33" s="761"/>
      <c r="J33" s="761"/>
      <c r="K33" s="761"/>
      <c r="L33" s="762"/>
      <c r="M33" s="761"/>
      <c r="N33" s="761"/>
      <c r="O33" s="761"/>
      <c r="P33" s="761"/>
      <c r="Q33" s="761"/>
      <c r="R33" s="761"/>
      <c r="S33" s="761"/>
      <c r="T33" s="761"/>
      <c r="U33" s="761"/>
      <c r="V33" s="761"/>
      <c r="W33" s="761"/>
      <c r="X33" s="761"/>
    </row>
    <row r="34" spans="1:24">
      <c r="A34" s="761"/>
      <c r="B34" s="1058"/>
      <c r="C34" s="733">
        <v>43502</v>
      </c>
      <c r="D34" s="733">
        <v>44594</v>
      </c>
      <c r="E34" s="782">
        <v>204992.08811338001</v>
      </c>
      <c r="F34" s="782">
        <v>190467</v>
      </c>
      <c r="G34" s="827">
        <f t="shared" si="1"/>
        <v>0.92914317695351112</v>
      </c>
      <c r="H34" s="779"/>
      <c r="I34" s="761"/>
      <c r="J34" s="761"/>
      <c r="K34" s="761"/>
      <c r="L34" s="762"/>
      <c r="M34" s="761"/>
      <c r="N34" s="761"/>
      <c r="O34" s="761"/>
      <c r="P34" s="761"/>
      <c r="Q34" s="761"/>
      <c r="R34" s="761"/>
      <c r="S34" s="761"/>
      <c r="T34" s="761"/>
      <c r="U34" s="761"/>
      <c r="V34" s="761"/>
      <c r="W34" s="761"/>
      <c r="X34" s="761"/>
    </row>
    <row r="35" spans="1:24">
      <c r="A35" s="761"/>
      <c r="B35" s="1058"/>
      <c r="C35" s="733">
        <v>43503</v>
      </c>
      <c r="D35" s="733">
        <v>44595</v>
      </c>
      <c r="E35" s="782">
        <v>245629.01661747001</v>
      </c>
      <c r="F35" s="782">
        <v>190732</v>
      </c>
      <c r="G35" s="827">
        <f t="shared" si="1"/>
        <v>0.77650435044910104</v>
      </c>
      <c r="H35" s="779"/>
      <c r="I35" s="761"/>
      <c r="J35" s="761"/>
      <c r="K35" s="761"/>
      <c r="L35" s="762"/>
      <c r="M35" s="761"/>
      <c r="N35" s="761"/>
      <c r="O35" s="761"/>
      <c r="P35" s="761"/>
      <c r="Q35" s="761"/>
      <c r="R35" s="761"/>
      <c r="S35" s="761"/>
      <c r="T35" s="761"/>
      <c r="U35" s="761"/>
      <c r="V35" s="761"/>
      <c r="W35" s="761"/>
      <c r="X35" s="761"/>
    </row>
    <row r="36" spans="1:24">
      <c r="A36" s="761"/>
      <c r="B36" s="1058"/>
      <c r="C36" s="733">
        <v>43504</v>
      </c>
      <c r="D36" s="733">
        <v>44596</v>
      </c>
      <c r="E36" s="782">
        <v>300502.13900775998</v>
      </c>
      <c r="F36" s="782">
        <v>217606</v>
      </c>
      <c r="G36" s="827">
        <f t="shared" si="1"/>
        <v>0.72414126807390444</v>
      </c>
      <c r="H36" s="779"/>
      <c r="I36" s="761"/>
      <c r="J36" s="761"/>
      <c r="K36" s="761"/>
      <c r="L36" s="762"/>
      <c r="M36" s="761"/>
      <c r="N36" s="761"/>
      <c r="O36" s="761"/>
      <c r="P36" s="761"/>
      <c r="Q36" s="761"/>
      <c r="R36" s="761"/>
      <c r="S36" s="761"/>
      <c r="T36" s="761"/>
      <c r="U36" s="761"/>
      <c r="V36" s="761"/>
      <c r="W36" s="761"/>
      <c r="X36" s="761"/>
    </row>
    <row r="37" spans="1:24">
      <c r="A37" s="761"/>
      <c r="B37" s="1058"/>
      <c r="C37" s="733">
        <v>43505</v>
      </c>
      <c r="D37" s="733">
        <v>44597</v>
      </c>
      <c r="E37" s="782">
        <v>521884.52627204999</v>
      </c>
      <c r="F37" s="782">
        <v>369672.43</v>
      </c>
      <c r="G37" s="827">
        <f t="shared" si="1"/>
        <v>0.7083414268682412</v>
      </c>
      <c r="H37" s="779"/>
      <c r="I37" s="761"/>
      <c r="J37" s="761"/>
      <c r="K37" s="834">
        <f>SUM(F31:F37)</f>
        <v>1649446.8499999999</v>
      </c>
      <c r="L37" s="762"/>
      <c r="M37" s="761"/>
      <c r="N37" s="761"/>
      <c r="O37" s="761"/>
      <c r="P37" s="761"/>
      <c r="Q37" s="761"/>
      <c r="R37" s="761"/>
      <c r="S37" s="761"/>
      <c r="T37" s="761"/>
      <c r="U37" s="761"/>
      <c r="V37" s="761"/>
      <c r="W37" s="761"/>
      <c r="X37" s="761"/>
    </row>
    <row r="38" spans="1:24">
      <c r="A38" s="761"/>
      <c r="B38" s="1058" t="s">
        <v>356</v>
      </c>
      <c r="C38" s="733">
        <v>43506</v>
      </c>
      <c r="D38" s="733">
        <v>44598</v>
      </c>
      <c r="E38" s="782">
        <v>286696.96217334998</v>
      </c>
      <c r="F38" s="782">
        <v>255878.11</v>
      </c>
      <c r="G38" s="827">
        <f t="shared" si="1"/>
        <v>0.89250373655959592</v>
      </c>
      <c r="H38" s="779" t="s">
        <v>355</v>
      </c>
      <c r="I38" s="761"/>
      <c r="J38" s="761"/>
      <c r="K38" s="761"/>
      <c r="L38" s="762"/>
      <c r="M38" s="761"/>
      <c r="N38" s="761"/>
      <c r="O38" s="761"/>
      <c r="P38" s="761"/>
      <c r="Q38" s="761"/>
      <c r="R38" s="761"/>
      <c r="S38" s="761"/>
      <c r="T38" s="761"/>
      <c r="U38" s="761"/>
      <c r="V38" s="761"/>
      <c r="W38" s="761"/>
      <c r="X38" s="761"/>
    </row>
    <row r="39" spans="1:24">
      <c r="A39" s="761"/>
      <c r="B39" s="1058"/>
      <c r="C39" s="733">
        <v>43507</v>
      </c>
      <c r="D39" s="733">
        <v>44599</v>
      </c>
      <c r="E39" s="782">
        <v>263213.19731621002</v>
      </c>
      <c r="F39" s="782">
        <v>271547</v>
      </c>
      <c r="G39" s="827">
        <f t="shared" si="1"/>
        <v>1.0316617964781538</v>
      </c>
      <c r="H39" s="779"/>
      <c r="I39" s="761"/>
      <c r="J39" s="761"/>
      <c r="K39" s="761"/>
      <c r="L39" s="762"/>
      <c r="M39" s="761"/>
      <c r="N39" s="761"/>
      <c r="O39" s="761"/>
      <c r="P39" s="761"/>
      <c r="Q39" s="761"/>
      <c r="R39" s="761"/>
      <c r="S39" s="761"/>
      <c r="T39" s="761"/>
      <c r="U39" s="761"/>
      <c r="V39" s="761"/>
      <c r="W39" s="761"/>
      <c r="X39" s="761"/>
    </row>
    <row r="40" spans="1:24">
      <c r="A40" s="761"/>
      <c r="B40" s="1058"/>
      <c r="C40" s="733">
        <v>43508</v>
      </c>
      <c r="D40" s="733">
        <v>44600</v>
      </c>
      <c r="E40" s="782">
        <v>311660.88550881</v>
      </c>
      <c r="F40" s="782">
        <v>194365</v>
      </c>
      <c r="G40" s="827">
        <f t="shared" si="1"/>
        <v>0.62364258409483886</v>
      </c>
      <c r="H40" s="779" t="s">
        <v>357</v>
      </c>
      <c r="I40" s="761"/>
      <c r="J40" s="761"/>
      <c r="K40" s="761"/>
      <c r="L40" s="762"/>
      <c r="M40" s="761"/>
      <c r="N40" s="761"/>
      <c r="O40" s="761"/>
      <c r="P40" s="761"/>
      <c r="Q40" s="761"/>
      <c r="R40" s="761"/>
      <c r="S40" s="761"/>
      <c r="T40" s="761"/>
      <c r="U40" s="761"/>
      <c r="V40" s="761"/>
      <c r="W40" s="761"/>
      <c r="X40" s="761"/>
    </row>
    <row r="41" spans="1:24">
      <c r="A41" s="761"/>
      <c r="B41" s="1058"/>
      <c r="C41" s="733">
        <v>43509</v>
      </c>
      <c r="D41" s="733">
        <v>44601</v>
      </c>
      <c r="E41" s="782">
        <v>561968.01656191004</v>
      </c>
      <c r="F41" s="782">
        <v>205499</v>
      </c>
      <c r="G41" s="827">
        <f t="shared" si="1"/>
        <v>0.36567739434217589</v>
      </c>
      <c r="H41" s="779"/>
      <c r="I41" s="761"/>
      <c r="J41" s="761"/>
      <c r="K41" s="761"/>
      <c r="L41" s="762"/>
      <c r="M41" s="761"/>
      <c r="N41" s="761"/>
      <c r="O41" s="761"/>
      <c r="P41" s="761"/>
      <c r="Q41" s="761"/>
      <c r="R41" s="761"/>
      <c r="S41" s="761"/>
      <c r="T41" s="761"/>
      <c r="U41" s="761"/>
      <c r="V41" s="761"/>
      <c r="W41" s="761"/>
      <c r="X41" s="761"/>
    </row>
    <row r="42" spans="1:24">
      <c r="A42" s="761"/>
      <c r="B42" s="1058"/>
      <c r="C42" s="733">
        <v>43510</v>
      </c>
      <c r="D42" s="733">
        <v>44602</v>
      </c>
      <c r="E42" s="782">
        <v>520611.92338768003</v>
      </c>
      <c r="F42" s="782">
        <v>256792</v>
      </c>
      <c r="G42" s="827">
        <f t="shared" si="1"/>
        <v>0.49325032421275666</v>
      </c>
      <c r="H42" s="779"/>
      <c r="I42" s="761"/>
      <c r="J42" s="761"/>
      <c r="K42" s="761"/>
      <c r="L42" s="762"/>
      <c r="M42" s="761"/>
      <c r="N42" s="761"/>
      <c r="O42" s="761"/>
      <c r="P42" s="761"/>
      <c r="Q42" s="761"/>
      <c r="R42" s="761"/>
      <c r="S42" s="761"/>
      <c r="T42" s="761"/>
      <c r="U42" s="761"/>
      <c r="V42" s="761"/>
      <c r="W42" s="761"/>
      <c r="X42" s="761"/>
    </row>
    <row r="43" spans="1:24">
      <c r="A43" s="761"/>
      <c r="B43" s="1058"/>
      <c r="C43" s="733">
        <v>43511</v>
      </c>
      <c r="D43" s="733">
        <v>44603</v>
      </c>
      <c r="E43" s="782">
        <v>368403.47034005</v>
      </c>
      <c r="F43" s="782">
        <v>336284</v>
      </c>
      <c r="G43" s="827">
        <f t="shared" si="1"/>
        <v>0.91281441971650668</v>
      </c>
      <c r="H43" s="779"/>
      <c r="I43" s="761"/>
      <c r="J43" s="761"/>
      <c r="K43" s="761"/>
      <c r="L43" s="762"/>
      <c r="M43" s="761"/>
      <c r="N43" s="761"/>
      <c r="O43" s="761"/>
      <c r="P43" s="761"/>
      <c r="Q43" s="761"/>
      <c r="R43" s="761"/>
      <c r="S43" s="761"/>
      <c r="T43" s="761"/>
      <c r="U43" s="761"/>
      <c r="V43" s="761"/>
      <c r="W43" s="761"/>
      <c r="X43" s="761"/>
    </row>
    <row r="44" spans="1:24">
      <c r="A44" s="761"/>
      <c r="B44" s="1058"/>
      <c r="C44" s="733">
        <v>43512</v>
      </c>
      <c r="D44" s="733">
        <v>44604</v>
      </c>
      <c r="E44" s="782">
        <v>570105.41960181994</v>
      </c>
      <c r="F44" s="782">
        <v>573075.14</v>
      </c>
      <c r="G44" s="827">
        <f t="shared" si="1"/>
        <v>1.0052090723856901</v>
      </c>
      <c r="H44" s="779" t="s">
        <v>358</v>
      </c>
      <c r="I44" s="761"/>
      <c r="J44" s="761"/>
      <c r="K44" s="834">
        <f>SUM(F38:F44)</f>
        <v>2093440.25</v>
      </c>
      <c r="L44" s="762"/>
      <c r="M44" s="761"/>
      <c r="N44" s="761"/>
      <c r="O44" s="761"/>
      <c r="P44" s="761"/>
      <c r="Q44" s="761"/>
      <c r="R44" s="761"/>
      <c r="S44" s="761"/>
      <c r="T44" s="761"/>
      <c r="U44" s="761"/>
      <c r="V44" s="761"/>
      <c r="W44" s="761"/>
      <c r="X44" s="761"/>
    </row>
    <row r="45" spans="1:24">
      <c r="A45" s="761"/>
      <c r="B45" s="1058" t="s">
        <v>359</v>
      </c>
      <c r="C45" s="733">
        <v>43513</v>
      </c>
      <c r="D45" s="733">
        <v>44605</v>
      </c>
      <c r="E45" s="782">
        <v>311151.19423493999</v>
      </c>
      <c r="F45" s="782">
        <v>381232.11</v>
      </c>
      <c r="G45" s="827">
        <f t="shared" si="1"/>
        <v>1.2252310679294525</v>
      </c>
      <c r="H45" s="779" t="s">
        <v>360</v>
      </c>
      <c r="I45" s="761"/>
      <c r="J45" s="761"/>
      <c r="K45" s="761"/>
      <c r="L45" s="762"/>
      <c r="M45" s="761"/>
      <c r="N45" s="761"/>
      <c r="O45" s="761"/>
      <c r="P45" s="761"/>
      <c r="Q45" s="761"/>
      <c r="R45" s="761"/>
      <c r="S45" s="761"/>
      <c r="T45" s="761"/>
      <c r="U45" s="761"/>
      <c r="V45" s="761"/>
      <c r="W45" s="761"/>
      <c r="X45" s="761"/>
    </row>
    <row r="46" spans="1:24">
      <c r="A46" s="761"/>
      <c r="B46" s="1058"/>
      <c r="C46" s="733">
        <v>43514</v>
      </c>
      <c r="D46" s="733">
        <v>44606</v>
      </c>
      <c r="E46" s="782">
        <v>244143.51011880001</v>
      </c>
      <c r="F46" s="782">
        <v>490652</v>
      </c>
      <c r="G46" s="827">
        <f t="shared" si="1"/>
        <v>2.0096868426330445</v>
      </c>
      <c r="H46" s="779" t="s">
        <v>360</v>
      </c>
      <c r="I46" s="761"/>
      <c r="J46" s="761"/>
      <c r="K46" s="761"/>
      <c r="L46" s="762"/>
      <c r="M46" s="761"/>
      <c r="N46" s="761"/>
      <c r="O46" s="761"/>
      <c r="P46" s="761"/>
      <c r="Q46" s="761"/>
      <c r="R46" s="761"/>
      <c r="S46" s="761"/>
      <c r="T46" s="761"/>
      <c r="U46" s="761"/>
      <c r="V46" s="761"/>
      <c r="W46" s="761"/>
      <c r="X46" s="761"/>
    </row>
    <row r="47" spans="1:24">
      <c r="A47" s="761"/>
      <c r="B47" s="1058"/>
      <c r="C47" s="733">
        <v>43515</v>
      </c>
      <c r="D47" s="733">
        <v>44607</v>
      </c>
      <c r="E47" s="782">
        <v>199306.71925848001</v>
      </c>
      <c r="F47" s="782">
        <v>232240</v>
      </c>
      <c r="G47" s="827">
        <f t="shared" si="1"/>
        <v>1.1652391894465381</v>
      </c>
      <c r="H47" s="779"/>
      <c r="I47" s="761"/>
      <c r="J47" s="761"/>
      <c r="K47" s="761"/>
      <c r="L47" s="762"/>
      <c r="M47" s="761"/>
      <c r="N47" s="761"/>
      <c r="O47" s="761"/>
      <c r="P47" s="761"/>
      <c r="Q47" s="761"/>
      <c r="R47" s="761"/>
      <c r="S47" s="761"/>
      <c r="T47" s="761"/>
      <c r="U47" s="761"/>
      <c r="V47" s="761"/>
      <c r="W47" s="761"/>
      <c r="X47" s="761"/>
    </row>
    <row r="48" spans="1:24">
      <c r="A48" s="761"/>
      <c r="B48" s="1058"/>
      <c r="C48" s="733">
        <v>43516</v>
      </c>
      <c r="D48" s="733">
        <v>44608</v>
      </c>
      <c r="E48" s="782">
        <v>218153.75349511</v>
      </c>
      <c r="F48" s="782">
        <v>207885</v>
      </c>
      <c r="G48" s="827">
        <f t="shared" si="1"/>
        <v>0.95292882505759791</v>
      </c>
      <c r="H48" s="779"/>
      <c r="I48" s="761"/>
      <c r="J48" s="761"/>
      <c r="K48" s="761"/>
      <c r="L48" s="762"/>
      <c r="M48" s="761"/>
      <c r="N48" s="761"/>
      <c r="O48" s="761"/>
      <c r="P48" s="761"/>
      <c r="Q48" s="761"/>
      <c r="R48" s="761"/>
      <c r="S48" s="761"/>
      <c r="T48" s="761"/>
      <c r="U48" s="761"/>
      <c r="V48" s="761"/>
      <c r="W48" s="761"/>
      <c r="X48" s="761"/>
    </row>
    <row r="49" spans="1:24">
      <c r="A49" s="761"/>
      <c r="B49" s="1058"/>
      <c r="C49" s="733">
        <v>43517</v>
      </c>
      <c r="D49" s="733">
        <v>44609</v>
      </c>
      <c r="E49" s="782">
        <v>241491.54410550001</v>
      </c>
      <c r="F49" s="782">
        <v>247893</v>
      </c>
      <c r="G49" s="827">
        <f t="shared" si="1"/>
        <v>1.0265079918976516</v>
      </c>
      <c r="H49" s="779"/>
      <c r="I49" s="761"/>
      <c r="J49" s="761"/>
      <c r="K49" s="761"/>
      <c r="L49" s="762"/>
      <c r="M49" s="761"/>
      <c r="N49" s="761"/>
      <c r="O49" s="761"/>
      <c r="P49" s="761"/>
      <c r="Q49" s="761"/>
      <c r="R49" s="761"/>
      <c r="S49" s="761"/>
      <c r="T49" s="761"/>
      <c r="U49" s="761"/>
      <c r="V49" s="761"/>
      <c r="W49" s="761"/>
      <c r="X49" s="761"/>
    </row>
    <row r="50" spans="1:24">
      <c r="A50" s="761"/>
      <c r="B50" s="1058"/>
      <c r="C50" s="733">
        <v>43518</v>
      </c>
      <c r="D50" s="733">
        <v>44610</v>
      </c>
      <c r="E50" s="782">
        <v>299218.54411820002</v>
      </c>
      <c r="F50" s="782">
        <v>312138</v>
      </c>
      <c r="G50" s="827">
        <f t="shared" si="1"/>
        <v>1.0431773235174102</v>
      </c>
      <c r="H50" s="779"/>
      <c r="I50" s="761"/>
      <c r="J50" s="761"/>
      <c r="K50" s="761"/>
      <c r="L50" s="762"/>
      <c r="M50" s="761"/>
      <c r="N50" s="761"/>
      <c r="O50" s="761"/>
      <c r="P50" s="761"/>
      <c r="Q50" s="761"/>
      <c r="R50" s="761"/>
      <c r="S50" s="761"/>
      <c r="T50" s="761"/>
      <c r="U50" s="761"/>
      <c r="V50" s="761"/>
      <c r="W50" s="761"/>
      <c r="X50" s="761"/>
    </row>
    <row r="51" spans="1:24">
      <c r="A51" s="761"/>
      <c r="B51" s="1058"/>
      <c r="C51" s="733">
        <v>43519</v>
      </c>
      <c r="D51" s="733">
        <v>44611</v>
      </c>
      <c r="E51" s="782">
        <v>513760.87198674999</v>
      </c>
      <c r="F51" s="782">
        <v>489669</v>
      </c>
      <c r="G51" s="827">
        <f t="shared" si="1"/>
        <v>0.95310683763521153</v>
      </c>
      <c r="H51" s="779"/>
      <c r="I51" s="761"/>
      <c r="J51" s="761"/>
      <c r="K51" s="761"/>
      <c r="L51" s="762"/>
      <c r="M51" s="761"/>
      <c r="N51" s="761"/>
      <c r="O51" s="761"/>
      <c r="P51" s="761"/>
      <c r="Q51" s="761"/>
      <c r="R51" s="761"/>
      <c r="S51" s="761"/>
      <c r="T51" s="761"/>
      <c r="U51" s="761"/>
      <c r="V51" s="761"/>
      <c r="W51" s="761"/>
      <c r="X51" s="761"/>
    </row>
    <row r="52" spans="1:24">
      <c r="A52" s="761"/>
      <c r="B52" s="1058" t="s">
        <v>361</v>
      </c>
      <c r="C52" s="733">
        <v>43520</v>
      </c>
      <c r="D52" s="733">
        <v>44612</v>
      </c>
      <c r="E52" s="782">
        <v>301037.10832672002</v>
      </c>
      <c r="F52" s="782">
        <v>264701</v>
      </c>
      <c r="G52" s="827">
        <f t="shared" si="1"/>
        <v>0.87929691283347067</v>
      </c>
      <c r="H52" s="779"/>
      <c r="I52" s="761"/>
      <c r="M52" s="761"/>
      <c r="N52" s="761"/>
      <c r="O52" s="761"/>
      <c r="P52" s="761"/>
      <c r="Q52" s="761"/>
      <c r="R52" s="761"/>
      <c r="S52" s="761"/>
      <c r="T52" s="761"/>
      <c r="U52" s="761"/>
      <c r="V52" s="761"/>
      <c r="W52" s="761"/>
      <c r="X52" s="761"/>
    </row>
    <row r="53" spans="1:24" ht="45">
      <c r="A53" s="761"/>
      <c r="B53" s="1058"/>
      <c r="C53" s="733">
        <v>43521</v>
      </c>
      <c r="D53" s="733">
        <v>44613</v>
      </c>
      <c r="E53" s="782">
        <v>263032.64878915</v>
      </c>
      <c r="F53" s="782">
        <v>184807</v>
      </c>
      <c r="G53" s="835">
        <f t="shared" si="1"/>
        <v>0.70260099212300986</v>
      </c>
      <c r="H53" s="779" t="s">
        <v>362</v>
      </c>
      <c r="I53" s="761"/>
      <c r="M53" s="761"/>
      <c r="N53" s="761"/>
      <c r="O53" s="761"/>
      <c r="P53" s="761"/>
      <c r="Q53" s="761"/>
      <c r="R53" s="761"/>
      <c r="S53" s="761"/>
      <c r="T53" s="761"/>
      <c r="U53" s="761"/>
      <c r="V53" s="761"/>
      <c r="W53" s="761"/>
      <c r="X53" s="761"/>
    </row>
    <row r="54" spans="1:24">
      <c r="A54" s="761"/>
      <c r="B54" s="1058"/>
      <c r="C54" s="733">
        <v>43522</v>
      </c>
      <c r="D54" s="733">
        <v>44614</v>
      </c>
      <c r="E54" s="782">
        <v>228258.32770788</v>
      </c>
      <c r="F54" s="782">
        <v>218840</v>
      </c>
      <c r="G54" s="835">
        <f t="shared" si="1"/>
        <v>0.95873829532329979</v>
      </c>
      <c r="H54" s="779"/>
      <c r="I54" s="761"/>
      <c r="J54" s="761"/>
      <c r="K54" s="761"/>
      <c r="L54" s="762"/>
      <c r="M54" s="761"/>
      <c r="N54" s="761"/>
      <c r="O54" s="761"/>
      <c r="P54" s="761"/>
      <c r="Q54" s="761"/>
      <c r="R54" s="761"/>
      <c r="S54" s="761"/>
      <c r="T54" s="761"/>
      <c r="U54" s="761"/>
      <c r="V54" s="761"/>
      <c r="W54" s="761"/>
      <c r="X54" s="761"/>
    </row>
    <row r="55" spans="1:24">
      <c r="A55" s="761"/>
      <c r="B55" s="1058"/>
      <c r="C55" s="733">
        <v>43523</v>
      </c>
      <c r="D55" s="733">
        <v>44615</v>
      </c>
      <c r="E55" s="782">
        <v>231941.76142307001</v>
      </c>
      <c r="F55" s="782">
        <v>205636</v>
      </c>
      <c r="G55" s="835">
        <f t="shared" si="1"/>
        <v>0.88658462684049655</v>
      </c>
      <c r="H55" s="779"/>
      <c r="I55" s="761"/>
      <c r="J55" s="761"/>
      <c r="K55" s="761"/>
      <c r="L55" s="762"/>
      <c r="M55" s="761"/>
      <c r="N55" s="761"/>
      <c r="O55" s="761"/>
      <c r="P55" s="761"/>
      <c r="Q55" s="761"/>
      <c r="R55" s="761"/>
      <c r="S55" s="761"/>
      <c r="T55" s="761"/>
      <c r="U55" s="761"/>
      <c r="V55" s="761"/>
      <c r="W55" s="761"/>
      <c r="X55" s="761"/>
    </row>
    <row r="56" spans="1:24">
      <c r="A56" s="761"/>
      <c r="B56" s="1058"/>
      <c r="C56" s="733">
        <v>43524</v>
      </c>
      <c r="D56" s="733">
        <v>44616</v>
      </c>
      <c r="E56" s="782">
        <v>298988.94872400002</v>
      </c>
      <c r="F56" s="782">
        <v>236674</v>
      </c>
      <c r="G56" s="835">
        <f t="shared" si="1"/>
        <v>0.79158109692701839</v>
      </c>
      <c r="H56" s="779"/>
      <c r="I56" s="761"/>
      <c r="J56" s="761"/>
      <c r="K56" s="761"/>
      <c r="L56" s="762"/>
      <c r="M56" s="761"/>
      <c r="N56" s="761"/>
      <c r="O56" s="761"/>
      <c r="P56" s="761"/>
      <c r="Q56" s="761"/>
      <c r="R56" s="761"/>
      <c r="S56" s="761"/>
      <c r="T56" s="761"/>
      <c r="U56" s="761"/>
      <c r="V56" s="761"/>
      <c r="W56" s="761"/>
      <c r="X56" s="761"/>
    </row>
    <row r="57" spans="1:24">
      <c r="A57" s="761"/>
      <c r="B57" s="1058"/>
      <c r="C57" s="733">
        <v>43525</v>
      </c>
      <c r="D57" s="733">
        <v>44617</v>
      </c>
      <c r="E57" s="782">
        <v>396930.66342126997</v>
      </c>
      <c r="F57" s="782">
        <v>305393</v>
      </c>
      <c r="G57" s="835">
        <f t="shared" si="1"/>
        <v>0.7693862635043659</v>
      </c>
      <c r="H57" s="779" t="s">
        <v>363</v>
      </c>
      <c r="I57" s="761"/>
      <c r="J57" s="761"/>
      <c r="K57" s="761"/>
      <c r="L57" s="762"/>
      <c r="M57" s="761"/>
      <c r="N57" s="761"/>
      <c r="O57" s="761"/>
      <c r="P57" s="761"/>
      <c r="Q57" s="761"/>
      <c r="R57" s="761"/>
      <c r="S57" s="761"/>
      <c r="T57" s="761"/>
      <c r="U57" s="761"/>
      <c r="V57" s="761"/>
      <c r="W57" s="761"/>
      <c r="X57" s="761"/>
    </row>
    <row r="58" spans="1:24">
      <c r="A58" s="761"/>
      <c r="B58" s="1052"/>
      <c r="C58" s="733">
        <v>43526</v>
      </c>
      <c r="D58" s="733">
        <v>44618</v>
      </c>
      <c r="E58" s="782">
        <v>606494.73546684999</v>
      </c>
      <c r="F58" s="782">
        <v>492367.78</v>
      </c>
      <c r="G58" s="835">
        <f t="shared" si="1"/>
        <v>0.81182531555034754</v>
      </c>
      <c r="H58" s="779"/>
      <c r="I58" s="761"/>
      <c r="J58" s="761"/>
      <c r="K58" s="761"/>
      <c r="L58" s="762"/>
      <c r="M58" s="761"/>
      <c r="N58" s="761"/>
      <c r="O58" s="761"/>
      <c r="P58" s="761"/>
      <c r="Q58" s="761"/>
      <c r="R58" s="761"/>
      <c r="S58" s="761"/>
      <c r="T58" s="761"/>
      <c r="U58" s="761"/>
      <c r="V58" s="761"/>
      <c r="W58" s="761"/>
      <c r="X58" s="761"/>
    </row>
    <row r="59" spans="1:24">
      <c r="A59" s="761"/>
      <c r="B59" s="1052" t="s">
        <v>364</v>
      </c>
      <c r="C59" s="733">
        <v>43527</v>
      </c>
      <c r="D59" s="733">
        <v>44619</v>
      </c>
      <c r="E59" s="782">
        <v>336608.37650613999</v>
      </c>
      <c r="F59" s="782">
        <v>266780.24</v>
      </c>
      <c r="G59" s="835">
        <f t="shared" si="1"/>
        <v>0.79255377649561765</v>
      </c>
      <c r="H59" s="779"/>
      <c r="I59" s="761"/>
      <c r="J59" s="1049" t="s">
        <v>321</v>
      </c>
      <c r="K59" s="1050"/>
      <c r="L59" s="1051"/>
      <c r="M59" s="761"/>
      <c r="N59" s="761"/>
      <c r="O59" s="761"/>
      <c r="P59" s="761"/>
      <c r="Q59" s="761"/>
      <c r="R59" s="761"/>
      <c r="S59" s="761"/>
      <c r="T59" s="761"/>
      <c r="U59" s="761"/>
      <c r="V59" s="761"/>
      <c r="W59" s="761"/>
      <c r="X59" s="761"/>
    </row>
    <row r="60" spans="1:24">
      <c r="A60" s="761"/>
      <c r="B60" s="1053"/>
      <c r="C60" s="733">
        <v>43528</v>
      </c>
      <c r="D60" s="733">
        <v>44620</v>
      </c>
      <c r="E60" s="782">
        <v>261802.27521212</v>
      </c>
      <c r="F60" s="782">
        <v>244281</v>
      </c>
      <c r="G60" s="835">
        <f t="shared" si="1"/>
        <v>0.93307439670673697</v>
      </c>
      <c r="H60" s="779" t="s">
        <v>365</v>
      </c>
      <c r="I60" s="761"/>
      <c r="J60" s="837">
        <f>(SUM(F59:F92))/(SUM(E59:E92))</f>
        <v>0.86591926029123012</v>
      </c>
      <c r="K60" s="838">
        <f>(SUM(F59:F92)-SUM(E59:E92))</f>
        <v>-1637212.9029282629</v>
      </c>
      <c r="L60" s="839">
        <f>SUM(F59:F93)</f>
        <v>11202116.449999999</v>
      </c>
      <c r="M60" s="761"/>
      <c r="N60" s="761"/>
      <c r="O60" s="761"/>
      <c r="P60" s="761"/>
      <c r="Q60" s="761"/>
      <c r="R60" s="761"/>
      <c r="S60" s="761"/>
      <c r="T60" s="761"/>
      <c r="U60" s="761"/>
      <c r="V60" s="761"/>
      <c r="W60" s="761"/>
      <c r="X60" s="761"/>
    </row>
    <row r="61" spans="1:24">
      <c r="A61" s="761"/>
      <c r="B61" s="1053"/>
      <c r="C61" s="733">
        <v>43529</v>
      </c>
      <c r="D61" s="733">
        <v>44621</v>
      </c>
      <c r="E61" s="782">
        <v>248454.42118971999</v>
      </c>
      <c r="F61" s="782">
        <v>228588</v>
      </c>
      <c r="G61" s="835">
        <f t="shared" si="1"/>
        <v>0.92003997717331831</v>
      </c>
      <c r="H61" s="779"/>
      <c r="I61" s="761"/>
      <c r="J61" s="761"/>
      <c r="K61" s="761"/>
      <c r="L61" s="762"/>
      <c r="M61" s="761"/>
      <c r="N61" s="761"/>
      <c r="O61" s="761"/>
      <c r="P61" s="761"/>
      <c r="Q61" s="761"/>
      <c r="R61" s="761"/>
      <c r="S61" s="761"/>
      <c r="T61" s="761"/>
      <c r="U61" s="761"/>
      <c r="V61" s="761"/>
      <c r="W61" s="761"/>
      <c r="X61" s="761"/>
    </row>
    <row r="62" spans="1:24">
      <c r="A62" s="761"/>
      <c r="B62" s="1053"/>
      <c r="C62" s="733">
        <v>43530</v>
      </c>
      <c r="D62" s="733">
        <v>44622</v>
      </c>
      <c r="E62" s="782">
        <v>246096.29999746999</v>
      </c>
      <c r="F62" s="782">
        <v>223877</v>
      </c>
      <c r="G62" s="835">
        <f t="shared" si="1"/>
        <v>0.90971298634843989</v>
      </c>
      <c r="H62" s="779"/>
      <c r="I62" s="761"/>
      <c r="J62" s="761"/>
      <c r="K62" s="761"/>
      <c r="L62" s="762"/>
      <c r="M62" s="761"/>
      <c r="N62" s="761"/>
      <c r="O62" s="761"/>
      <c r="P62" s="761"/>
      <c r="Q62" s="761"/>
      <c r="R62" s="761"/>
      <c r="S62" s="761"/>
      <c r="T62" s="761"/>
      <c r="U62" s="761"/>
      <c r="V62" s="761"/>
      <c r="W62" s="761"/>
      <c r="X62" s="761"/>
    </row>
    <row r="63" spans="1:24">
      <c r="A63" s="761"/>
      <c r="B63" s="1053"/>
      <c r="C63" s="733">
        <v>43531</v>
      </c>
      <c r="D63" s="733">
        <v>44623</v>
      </c>
      <c r="E63" s="782">
        <v>269709.44175822003</v>
      </c>
      <c r="F63" s="782">
        <v>265512</v>
      </c>
      <c r="G63" s="835">
        <f t="shared" si="1"/>
        <v>0.98443717160638811</v>
      </c>
      <c r="H63" s="779"/>
      <c r="I63" s="761"/>
      <c r="J63" s="761"/>
      <c r="K63" s="761"/>
      <c r="L63" s="762"/>
      <c r="M63" s="761"/>
      <c r="N63" s="761"/>
      <c r="O63" s="761"/>
      <c r="P63" s="761"/>
      <c r="Q63" s="761"/>
      <c r="R63" s="761"/>
      <c r="S63" s="761"/>
      <c r="T63" s="761"/>
      <c r="U63" s="761"/>
      <c r="V63" s="761"/>
      <c r="W63" s="761"/>
      <c r="X63" s="761"/>
    </row>
    <row r="64" spans="1:24">
      <c r="A64" s="761"/>
      <c r="B64" s="1053"/>
      <c r="C64" s="733">
        <v>43532</v>
      </c>
      <c r="D64" s="733">
        <v>44624</v>
      </c>
      <c r="E64" s="782">
        <v>350895.29278825998</v>
      </c>
      <c r="F64" s="782">
        <v>336202</v>
      </c>
      <c r="G64" s="835">
        <f t="shared" si="1"/>
        <v>0.95812627558635755</v>
      </c>
      <c r="H64" s="779"/>
      <c r="I64" s="761"/>
      <c r="J64" s="761"/>
      <c r="K64" s="761"/>
      <c r="L64" s="762"/>
      <c r="M64" s="761"/>
      <c r="N64" s="761"/>
      <c r="O64" s="761"/>
      <c r="P64" s="761"/>
      <c r="Q64" s="761"/>
      <c r="R64" s="761"/>
      <c r="S64" s="761"/>
      <c r="T64" s="761"/>
      <c r="U64" s="761"/>
      <c r="V64" s="761"/>
      <c r="W64" s="761"/>
      <c r="X64" s="761"/>
    </row>
    <row r="65" spans="1:45">
      <c r="A65" s="761"/>
      <c r="B65" s="836">
        <f>SUM(F59:F65)*0.5</f>
        <v>1047129.95</v>
      </c>
      <c r="C65" s="733">
        <v>43533</v>
      </c>
      <c r="D65" s="733">
        <v>44625</v>
      </c>
      <c r="E65" s="843">
        <v>576595.37312934001</v>
      </c>
      <c r="F65" s="843">
        <v>529019.66</v>
      </c>
      <c r="G65" s="835">
        <f t="shared" si="1"/>
        <v>0.91748856243654253</v>
      </c>
      <c r="H65" s="842" t="s">
        <v>366</v>
      </c>
      <c r="I65" s="761"/>
      <c r="J65" s="761"/>
      <c r="K65" s="761"/>
      <c r="L65" s="762"/>
      <c r="M65" s="761"/>
      <c r="N65" s="761"/>
      <c r="O65" s="761"/>
      <c r="P65" s="761"/>
      <c r="Q65" s="761"/>
      <c r="R65" s="761"/>
      <c r="S65" s="761"/>
      <c r="T65" s="761"/>
      <c r="U65" s="761"/>
      <c r="V65" s="761"/>
      <c r="W65" s="761"/>
      <c r="X65" s="761"/>
    </row>
    <row r="66" spans="1:45">
      <c r="A66" s="761"/>
      <c r="B66" s="1052" t="s">
        <v>367</v>
      </c>
      <c r="C66" s="733">
        <v>43534</v>
      </c>
      <c r="D66" s="733">
        <v>44626</v>
      </c>
      <c r="E66" s="782">
        <v>314147.94355994998</v>
      </c>
      <c r="F66" s="782">
        <v>265369.88</v>
      </c>
      <c r="G66" s="835">
        <f t="shared" si="1"/>
        <v>0.84472900568059428</v>
      </c>
      <c r="H66" s="779"/>
      <c r="I66" s="761"/>
      <c r="J66" s="761"/>
      <c r="K66" s="761"/>
      <c r="L66" s="762"/>
      <c r="M66" s="761"/>
      <c r="N66" s="761"/>
      <c r="O66" s="761"/>
      <c r="P66" s="761"/>
      <c r="Q66" s="761"/>
      <c r="R66" s="761"/>
      <c r="S66" s="761"/>
      <c r="T66" s="761"/>
      <c r="U66" s="761"/>
      <c r="V66" s="761"/>
      <c r="W66" s="761"/>
      <c r="X66" s="761"/>
    </row>
    <row r="67" spans="1:45">
      <c r="A67" s="761"/>
      <c r="B67" s="1053"/>
      <c r="C67" s="733">
        <v>43535</v>
      </c>
      <c r="D67" s="733">
        <v>44627</v>
      </c>
      <c r="E67" s="782">
        <v>260891.97432779</v>
      </c>
      <c r="F67" s="782">
        <v>246962</v>
      </c>
      <c r="G67" s="841">
        <f t="shared" si="1"/>
        <v>0.94660635167608453</v>
      </c>
      <c r="H67" s="844" t="s">
        <v>368</v>
      </c>
      <c r="I67" s="761"/>
      <c r="J67" s="761"/>
      <c r="K67" s="761"/>
      <c r="L67" s="762"/>
      <c r="M67" s="761"/>
      <c r="N67" s="761"/>
      <c r="O67" s="761"/>
      <c r="P67" s="761"/>
      <c r="Q67" s="761"/>
      <c r="R67" s="761"/>
      <c r="S67" s="761"/>
      <c r="T67" s="761"/>
      <c r="U67" s="761"/>
      <c r="V67" s="761"/>
      <c r="W67" s="761"/>
      <c r="X67" s="761"/>
    </row>
    <row r="68" spans="1:45">
      <c r="A68" s="761"/>
      <c r="B68" s="1053"/>
      <c r="C68" s="733">
        <v>43536</v>
      </c>
      <c r="D68" s="733">
        <v>44628</v>
      </c>
      <c r="E68" s="843">
        <v>212844.14268796999</v>
      </c>
      <c r="F68" s="843">
        <v>252592.74</v>
      </c>
      <c r="G68" s="841">
        <f t="shared" si="1"/>
        <v>1.1867497823057389</v>
      </c>
      <c r="H68" s="842" t="s">
        <v>369</v>
      </c>
      <c r="I68" s="761"/>
      <c r="J68" s="761"/>
      <c r="K68" s="761"/>
      <c r="L68" s="762"/>
      <c r="M68" s="761"/>
      <c r="N68" s="761"/>
      <c r="O68" s="761"/>
      <c r="P68" s="761"/>
      <c r="Q68" s="761"/>
      <c r="R68" s="761"/>
      <c r="S68" s="761"/>
      <c r="T68" s="761"/>
      <c r="U68" s="761"/>
      <c r="V68" s="761"/>
      <c r="W68" s="761"/>
      <c r="X68" s="761"/>
    </row>
    <row r="69" spans="1:45" ht="30">
      <c r="A69" s="761"/>
      <c r="B69" s="1053"/>
      <c r="C69" s="733">
        <v>43537</v>
      </c>
      <c r="D69" s="733">
        <v>44629</v>
      </c>
      <c r="E69" s="782">
        <v>260601.78868887</v>
      </c>
      <c r="F69" s="782">
        <v>237875.43</v>
      </c>
      <c r="G69" s="841">
        <f t="shared" si="1"/>
        <v>0.91279277550929327</v>
      </c>
      <c r="H69" s="779" t="s">
        <v>370</v>
      </c>
      <c r="I69" s="761"/>
      <c r="J69" s="761"/>
      <c r="K69" s="761"/>
      <c r="L69" s="762"/>
      <c r="M69" s="761"/>
      <c r="N69" s="761"/>
      <c r="O69" s="761"/>
      <c r="P69" s="761"/>
      <c r="Q69" s="761"/>
      <c r="R69" s="761"/>
      <c r="S69" s="761"/>
      <c r="T69" s="761"/>
      <c r="U69" s="761"/>
      <c r="V69" s="761"/>
      <c r="W69" s="761"/>
      <c r="X69" s="761"/>
    </row>
    <row r="70" spans="1:45">
      <c r="A70" s="761"/>
      <c r="B70" s="1053"/>
      <c r="C70" s="733">
        <v>43538</v>
      </c>
      <c r="D70" s="733">
        <v>44630</v>
      </c>
      <c r="E70" s="782">
        <v>319484.77213591</v>
      </c>
      <c r="F70" s="782">
        <v>287657</v>
      </c>
      <c r="G70" s="841">
        <f t="shared" si="1"/>
        <v>0.9003778116774519</v>
      </c>
      <c r="H70" s="779"/>
      <c r="I70" s="761"/>
      <c r="J70" s="761"/>
      <c r="K70" s="761"/>
      <c r="L70" s="762"/>
      <c r="M70" s="761"/>
      <c r="N70" s="761"/>
      <c r="O70" s="761"/>
      <c r="P70" s="761"/>
      <c r="Q70" s="761"/>
      <c r="R70" s="761"/>
      <c r="S70" s="761"/>
      <c r="T70" s="761"/>
      <c r="U70" s="761"/>
      <c r="V70" s="761"/>
      <c r="W70" s="761"/>
      <c r="X70" s="761"/>
    </row>
    <row r="71" spans="1:45">
      <c r="A71" s="761"/>
      <c r="B71" s="1053"/>
      <c r="C71" s="733">
        <v>43539</v>
      </c>
      <c r="D71" s="733">
        <v>44631</v>
      </c>
      <c r="E71" s="782">
        <v>415179.46846827999</v>
      </c>
      <c r="F71" s="782">
        <v>331745</v>
      </c>
      <c r="G71" s="841">
        <f t="shared" si="1"/>
        <v>0.79903999401489079</v>
      </c>
      <c r="H71" s="779" t="s">
        <v>371</v>
      </c>
      <c r="I71" s="761"/>
      <c r="J71" s="761"/>
      <c r="K71" s="761"/>
      <c r="L71" s="762"/>
      <c r="M71" s="761"/>
      <c r="N71" s="761"/>
      <c r="O71" s="761"/>
      <c r="P71" s="761"/>
      <c r="Q71" s="761"/>
      <c r="R71" s="761"/>
      <c r="S71" s="761"/>
      <c r="T71" s="761"/>
      <c r="U71" s="761"/>
      <c r="V71" s="761"/>
      <c r="W71" s="761"/>
      <c r="X71" s="761"/>
    </row>
    <row r="72" spans="1:45">
      <c r="A72" s="761"/>
      <c r="B72" s="836">
        <f>SUM(F66:F72)*0.5</f>
        <v>1088960.5249999999</v>
      </c>
      <c r="C72" s="733">
        <v>43540</v>
      </c>
      <c r="D72" s="733">
        <v>44632</v>
      </c>
      <c r="E72" s="782">
        <v>683978.82247821998</v>
      </c>
      <c r="F72" s="782">
        <v>555719</v>
      </c>
      <c r="G72" s="841">
        <f t="shared" si="1"/>
        <v>0.81247983378563715</v>
      </c>
      <c r="H72" s="779" t="s">
        <v>372</v>
      </c>
      <c r="I72" s="761"/>
      <c r="J72" s="761"/>
      <c r="K72" s="761"/>
      <c r="L72" s="762"/>
      <c r="M72" s="761"/>
      <c r="N72" s="761"/>
      <c r="O72" s="761"/>
      <c r="P72" s="761"/>
      <c r="Q72" s="761"/>
      <c r="R72" s="761"/>
      <c r="S72" s="761"/>
      <c r="T72" s="761"/>
      <c r="U72" s="761"/>
      <c r="V72" s="761"/>
      <c r="W72" s="761"/>
      <c r="X72" s="761"/>
    </row>
    <row r="73" spans="1:45" ht="15" customHeight="1">
      <c r="A73" s="761"/>
      <c r="B73" s="1052" t="s">
        <v>373</v>
      </c>
      <c r="C73" s="733">
        <v>43541</v>
      </c>
      <c r="D73" s="733">
        <v>44633</v>
      </c>
      <c r="E73" s="782">
        <v>390389</v>
      </c>
      <c r="F73" s="782">
        <v>312985</v>
      </c>
      <c r="G73" s="841">
        <f t="shared" si="1"/>
        <v>0.80172597076249585</v>
      </c>
      <c r="H73" s="779"/>
      <c r="I73" s="865" t="s">
        <v>374</v>
      </c>
      <c r="J73" s="761"/>
      <c r="K73" s="761"/>
      <c r="L73" s="762"/>
      <c r="M73" s="761"/>
      <c r="N73" s="761"/>
      <c r="O73" s="761"/>
      <c r="P73" s="761"/>
      <c r="Q73" s="761"/>
      <c r="R73" s="761"/>
      <c r="S73" s="761"/>
      <c r="T73" s="761"/>
      <c r="U73" s="761"/>
      <c r="V73" s="761"/>
      <c r="W73" s="761"/>
      <c r="X73" s="761"/>
    </row>
    <row r="74" spans="1:45" ht="15" customHeight="1">
      <c r="A74" s="761"/>
      <c r="B74" s="1053"/>
      <c r="C74" s="733">
        <v>43542</v>
      </c>
      <c r="D74" s="733">
        <v>44634</v>
      </c>
      <c r="E74" s="782">
        <v>412884</v>
      </c>
      <c r="F74" s="782">
        <v>260958</v>
      </c>
      <c r="G74" s="841">
        <f t="shared" si="1"/>
        <v>0.63203708547679249</v>
      </c>
      <c r="H74" s="844" t="s">
        <v>375</v>
      </c>
      <c r="I74" s="865" t="s">
        <v>376</v>
      </c>
      <c r="J74" s="761"/>
      <c r="K74" s="761"/>
      <c r="L74" s="762"/>
      <c r="M74" s="761"/>
      <c r="N74" s="761"/>
      <c r="O74" s="761"/>
      <c r="P74" s="761"/>
      <c r="Q74" s="761"/>
      <c r="R74" s="761"/>
      <c r="S74" s="761"/>
      <c r="T74" s="761"/>
      <c r="U74" s="761"/>
      <c r="V74" s="761"/>
      <c r="W74" s="761"/>
      <c r="X74" s="761"/>
      <c r="AL74" s="376"/>
    </row>
    <row r="75" spans="1:45" ht="31.5" customHeight="1">
      <c r="A75" s="761"/>
      <c r="B75" s="1053"/>
      <c r="C75" s="733">
        <v>43543</v>
      </c>
      <c r="D75" s="733">
        <v>44635</v>
      </c>
      <c r="E75" s="782">
        <v>296021</v>
      </c>
      <c r="F75" s="782">
        <v>266426</v>
      </c>
      <c r="G75" s="841">
        <f t="shared" si="1"/>
        <v>0.90002398478486323</v>
      </c>
      <c r="H75" s="779" t="s">
        <v>377</v>
      </c>
      <c r="I75" s="865" t="s">
        <v>378</v>
      </c>
      <c r="J75" s="761"/>
      <c r="K75" s="761"/>
      <c r="L75" s="762"/>
      <c r="M75" s="761"/>
      <c r="N75" s="761"/>
      <c r="O75" s="761"/>
      <c r="P75" s="761"/>
      <c r="Q75" s="761"/>
      <c r="R75" s="761"/>
      <c r="S75" s="761"/>
      <c r="T75" s="761"/>
      <c r="U75" s="761"/>
      <c r="V75" s="761"/>
      <c r="W75" s="761"/>
      <c r="X75" s="761"/>
      <c r="AL75" s="376"/>
    </row>
    <row r="76" spans="1:45" ht="15" customHeight="1">
      <c r="A76" s="761"/>
      <c r="B76" s="1053"/>
      <c r="C76" s="733">
        <v>43544</v>
      </c>
      <c r="D76" s="733">
        <v>44636</v>
      </c>
      <c r="E76" s="782">
        <v>304737</v>
      </c>
      <c r="F76" s="782">
        <v>275482</v>
      </c>
      <c r="G76" s="841">
        <f t="shared" si="1"/>
        <v>0.90399918618349595</v>
      </c>
      <c r="H76" s="779"/>
      <c r="I76" s="865" t="s">
        <v>378</v>
      </c>
      <c r="J76" s="761"/>
      <c r="K76" s="761"/>
      <c r="L76" s="762"/>
      <c r="M76" s="761"/>
      <c r="N76" s="761"/>
      <c r="O76" s="761"/>
      <c r="P76" s="761"/>
      <c r="Q76" s="761"/>
      <c r="R76" s="761"/>
      <c r="S76" s="761"/>
      <c r="T76" s="761"/>
      <c r="U76" s="761"/>
      <c r="V76" s="761"/>
      <c r="W76" s="761"/>
      <c r="X76" s="761"/>
      <c r="AL76" s="376"/>
    </row>
    <row r="77" spans="1:45" ht="15" customHeight="1">
      <c r="A77" s="761"/>
      <c r="B77" s="1053"/>
      <c r="C77" s="733">
        <v>43545</v>
      </c>
      <c r="D77" s="733">
        <v>44637</v>
      </c>
      <c r="E77" s="782">
        <v>324202</v>
      </c>
      <c r="F77" s="782">
        <v>302696</v>
      </c>
      <c r="G77" s="841">
        <f>F77/E77</f>
        <v>0.93366481391231393</v>
      </c>
      <c r="H77" s="779"/>
      <c r="I77" s="865" t="s">
        <v>379</v>
      </c>
      <c r="J77" s="761"/>
      <c r="K77" s="761"/>
      <c r="L77" s="762"/>
      <c r="M77" s="761"/>
      <c r="N77" s="761"/>
      <c r="O77" s="761"/>
      <c r="P77" s="761"/>
      <c r="Q77" s="761"/>
      <c r="R77" s="761"/>
      <c r="S77" s="761"/>
      <c r="T77" s="761"/>
      <c r="U77" s="761"/>
      <c r="V77" s="761"/>
      <c r="W77" s="761"/>
      <c r="X77" s="761"/>
      <c r="AL77" s="376"/>
    </row>
    <row r="78" spans="1:45" ht="15" customHeight="1">
      <c r="A78" s="761"/>
      <c r="B78" s="1053"/>
      <c r="C78" s="733">
        <v>43546</v>
      </c>
      <c r="D78" s="733">
        <v>44638</v>
      </c>
      <c r="E78" s="782">
        <v>398116</v>
      </c>
      <c r="F78" s="782">
        <v>394022</v>
      </c>
      <c r="G78" s="841">
        <f t="shared" si="1"/>
        <v>0.98971656502125005</v>
      </c>
      <c r="H78" s="779"/>
      <c r="I78" s="865" t="s">
        <v>380</v>
      </c>
      <c r="J78" s="761"/>
      <c r="K78" s="761"/>
      <c r="L78" s="762"/>
      <c r="M78" s="761"/>
      <c r="N78" s="761"/>
      <c r="O78" s="761"/>
      <c r="P78" s="761"/>
      <c r="Q78" s="761"/>
      <c r="R78" s="761"/>
      <c r="S78" s="761"/>
      <c r="T78" s="761"/>
      <c r="U78" s="761"/>
      <c r="V78" s="761"/>
      <c r="W78" s="761"/>
      <c r="X78" s="761"/>
      <c r="AL78" s="376"/>
    </row>
    <row r="79" spans="1:45" ht="15" customHeight="1">
      <c r="A79" s="761"/>
      <c r="B79" s="836">
        <f>SUM(F73:F79)*0.5</f>
        <v>1216118</v>
      </c>
      <c r="C79" s="733">
        <v>43547</v>
      </c>
      <c r="D79" s="733">
        <v>44639</v>
      </c>
      <c r="E79" s="782">
        <v>632315</v>
      </c>
      <c r="F79" s="782">
        <v>619667</v>
      </c>
      <c r="G79" s="841">
        <f t="shared" si="1"/>
        <v>0.97999731146659497</v>
      </c>
      <c r="H79" s="779"/>
      <c r="I79" s="865" t="s">
        <v>381</v>
      </c>
      <c r="J79" s="761"/>
      <c r="K79" s="761"/>
      <c r="L79" s="762"/>
      <c r="M79" s="761"/>
      <c r="N79" s="761"/>
      <c r="O79" s="761"/>
      <c r="P79" s="761"/>
      <c r="Q79" s="761"/>
      <c r="R79" s="761"/>
      <c r="S79" s="761"/>
      <c r="T79" s="761"/>
      <c r="U79" s="761"/>
      <c r="V79" s="761"/>
      <c r="W79" s="761"/>
      <c r="X79" s="761"/>
    </row>
    <row r="80" spans="1:45" ht="15" customHeight="1">
      <c r="A80" s="761"/>
      <c r="B80" s="1052" t="s">
        <v>382</v>
      </c>
      <c r="C80" s="733">
        <v>43548</v>
      </c>
      <c r="D80" s="733">
        <v>44640</v>
      </c>
      <c r="E80" s="782">
        <v>353175</v>
      </c>
      <c r="F80" s="782">
        <v>342137</v>
      </c>
      <c r="G80" s="841">
        <f t="shared" si="1"/>
        <v>0.96874637219508741</v>
      </c>
      <c r="H80" s="779"/>
      <c r="I80" s="761"/>
      <c r="J80" s="761"/>
      <c r="K80" s="761"/>
      <c r="L80" s="762"/>
      <c r="M80" s="761"/>
      <c r="N80" s="761"/>
      <c r="O80" s="761"/>
      <c r="P80" s="761"/>
      <c r="Q80" s="761"/>
      <c r="R80" s="761"/>
      <c r="S80" s="761"/>
      <c r="T80" s="761"/>
      <c r="U80" s="761"/>
      <c r="V80" s="761"/>
      <c r="W80" s="761"/>
      <c r="X80" s="761"/>
      <c r="AK80" s="766" t="s">
        <v>383</v>
      </c>
      <c r="AL80" s="767" t="s">
        <v>304</v>
      </c>
      <c r="AM80" s="767" t="s">
        <v>384</v>
      </c>
      <c r="AN80" s="767" t="s">
        <v>385</v>
      </c>
      <c r="AO80" s="767" t="s">
        <v>386</v>
      </c>
      <c r="AP80" s="768" t="s">
        <v>387</v>
      </c>
      <c r="AQ80" s="768" t="s">
        <v>388</v>
      </c>
      <c r="AR80" s="768" t="s">
        <v>389</v>
      </c>
      <c r="AS80" s="767" t="s">
        <v>390</v>
      </c>
    </row>
    <row r="81" spans="1:45" ht="24.75" customHeight="1">
      <c r="A81" s="761"/>
      <c r="B81" s="1053"/>
      <c r="C81" s="733">
        <v>43549</v>
      </c>
      <c r="D81" s="733">
        <v>44641</v>
      </c>
      <c r="E81" s="782">
        <v>285971</v>
      </c>
      <c r="F81" s="782">
        <v>283046</v>
      </c>
      <c r="G81" s="841">
        <f t="shared" si="1"/>
        <v>0.98977169013641242</v>
      </c>
      <c r="H81" s="844" t="s">
        <v>391</v>
      </c>
      <c r="I81" s="761"/>
      <c r="J81" s="761"/>
      <c r="K81" s="761"/>
      <c r="L81" s="762"/>
      <c r="M81" s="761"/>
      <c r="N81" s="761"/>
      <c r="O81" s="761"/>
      <c r="P81" s="761"/>
      <c r="Q81" s="761"/>
      <c r="R81" s="761"/>
      <c r="S81" s="761"/>
      <c r="T81" s="761"/>
      <c r="U81" s="761"/>
      <c r="V81" s="761"/>
      <c r="W81" s="761"/>
      <c r="X81" s="761"/>
      <c r="AK81" t="s">
        <v>313</v>
      </c>
      <c r="AL81" s="769">
        <v>12092626</v>
      </c>
      <c r="AM81" s="376">
        <v>0.5</v>
      </c>
      <c r="AN81" s="769">
        <f t="shared" ref="AN81:AN86" si="2">AL81*AM81</f>
        <v>6046313</v>
      </c>
      <c r="AO81" s="769">
        <v>6495064</v>
      </c>
      <c r="AP81" s="376">
        <f>AO81/AL81</f>
        <v>0.53710947481547844</v>
      </c>
      <c r="AQ81" s="376"/>
      <c r="AR81" s="376"/>
    </row>
    <row r="82" spans="1:45" ht="15" customHeight="1">
      <c r="A82" s="761"/>
      <c r="B82" s="1053"/>
      <c r="C82" s="733">
        <v>43550</v>
      </c>
      <c r="D82" s="733">
        <v>44642</v>
      </c>
      <c r="E82" s="782">
        <v>268848</v>
      </c>
      <c r="F82" s="782">
        <v>222093</v>
      </c>
      <c r="G82" s="841">
        <f t="shared" si="1"/>
        <v>0.82609132297803967</v>
      </c>
      <c r="H82" s="779" t="s">
        <v>392</v>
      </c>
      <c r="I82" s="761"/>
      <c r="J82" s="761"/>
      <c r="K82" s="761"/>
      <c r="L82" s="762"/>
      <c r="M82" s="761"/>
      <c r="N82" s="761"/>
      <c r="O82" s="761"/>
      <c r="P82" s="761"/>
      <c r="Q82" s="761"/>
      <c r="R82" s="761"/>
      <c r="S82" s="761"/>
      <c r="T82" s="761"/>
      <c r="U82" s="761"/>
      <c r="V82" s="761"/>
      <c r="W82" s="761"/>
      <c r="X82" s="761"/>
      <c r="AK82" t="s">
        <v>314</v>
      </c>
      <c r="AL82" s="769">
        <v>11652437</v>
      </c>
      <c r="AM82" s="376">
        <v>0.55000000000000004</v>
      </c>
      <c r="AN82" s="769">
        <f t="shared" si="2"/>
        <v>6408840.3500000006</v>
      </c>
      <c r="AO82" s="769">
        <v>6759111</v>
      </c>
      <c r="AP82" s="376">
        <f>AO82/AL82</f>
        <v>0.58005986215587346</v>
      </c>
      <c r="AQ82" s="376"/>
      <c r="AR82" s="376"/>
    </row>
    <row r="83" spans="1:45" ht="15" customHeight="1">
      <c r="A83" s="761"/>
      <c r="B83" s="1053"/>
      <c r="C83" s="733">
        <v>43551</v>
      </c>
      <c r="D83" s="733">
        <v>44643</v>
      </c>
      <c r="E83" s="782">
        <v>268450</v>
      </c>
      <c r="F83" s="782">
        <v>222241</v>
      </c>
      <c r="G83" s="841">
        <f t="shared" si="1"/>
        <v>0.8278673868504377</v>
      </c>
      <c r="H83" s="779" t="s">
        <v>392</v>
      </c>
      <c r="I83" s="761"/>
      <c r="J83" s="761"/>
      <c r="K83" s="761"/>
      <c r="L83" s="762"/>
      <c r="M83" s="761"/>
      <c r="N83" s="761"/>
      <c r="O83" s="761"/>
      <c r="P83" s="761"/>
      <c r="Q83" s="761"/>
      <c r="R83" s="761"/>
      <c r="S83" s="761"/>
      <c r="T83" s="761"/>
      <c r="U83" s="761"/>
      <c r="V83" s="761"/>
      <c r="W83" s="761"/>
      <c r="X83" s="761"/>
      <c r="AK83" t="s">
        <v>393</v>
      </c>
      <c r="AL83" s="769">
        <v>14143849</v>
      </c>
      <c r="AM83" s="376">
        <v>0.55000000000000004</v>
      </c>
      <c r="AN83" s="769">
        <f t="shared" si="2"/>
        <v>7779116.9500000002</v>
      </c>
      <c r="AO83" s="769">
        <f>SUM(F241:F278)</f>
        <v>13159389.280000003</v>
      </c>
      <c r="AP83" s="376">
        <f>AO83/AL83</f>
        <v>0.93039661834625098</v>
      </c>
      <c r="AQ83" s="376"/>
      <c r="AR83" s="376"/>
      <c r="AS83" s="770">
        <v>0.63</v>
      </c>
    </row>
    <row r="84" spans="1:45" ht="15" customHeight="1">
      <c r="A84" s="761"/>
      <c r="B84" s="1053"/>
      <c r="C84" s="733">
        <v>43552</v>
      </c>
      <c r="D84" s="733">
        <v>44644</v>
      </c>
      <c r="E84" s="782">
        <v>326262</v>
      </c>
      <c r="F84" s="782">
        <v>262167</v>
      </c>
      <c r="G84" s="841">
        <f t="shared" si="1"/>
        <v>0.80354745572576636</v>
      </c>
      <c r="H84" s="779" t="s">
        <v>392</v>
      </c>
      <c r="I84" s="761"/>
      <c r="J84" s="761"/>
      <c r="K84" s="761"/>
      <c r="L84" s="762"/>
      <c r="M84" s="761"/>
      <c r="N84" s="761"/>
      <c r="O84" s="761"/>
      <c r="P84" s="761"/>
      <c r="Q84" s="761"/>
      <c r="R84" s="761"/>
      <c r="S84" s="761"/>
      <c r="T84" s="761"/>
      <c r="U84" s="761"/>
      <c r="V84" s="761"/>
      <c r="W84" s="761"/>
      <c r="X84" s="761"/>
      <c r="AK84" t="s">
        <v>316</v>
      </c>
      <c r="AL84" s="769">
        <v>12130139</v>
      </c>
      <c r="AM84" s="376">
        <v>0.6</v>
      </c>
      <c r="AN84" s="769">
        <f t="shared" si="2"/>
        <v>7278083.3999999994</v>
      </c>
      <c r="AO84" s="769">
        <v>5435679</v>
      </c>
      <c r="AP84" s="376">
        <f>AO84/AL84</f>
        <v>0.44811349647353588</v>
      </c>
      <c r="AQ84" s="376"/>
      <c r="AR84" s="771">
        <v>0.77</v>
      </c>
      <c r="AS84" s="771">
        <v>0.86</v>
      </c>
    </row>
    <row r="85" spans="1:45" ht="15" customHeight="1">
      <c r="A85" s="761"/>
      <c r="B85" s="1053"/>
      <c r="C85" s="733">
        <v>43553</v>
      </c>
      <c r="D85" s="733">
        <v>44645</v>
      </c>
      <c r="E85" s="782">
        <v>453377</v>
      </c>
      <c r="F85" s="782">
        <v>375745.53</v>
      </c>
      <c r="G85" s="841">
        <f t="shared" si="1"/>
        <v>0.82877060371390698</v>
      </c>
      <c r="H85" s="779"/>
      <c r="I85" s="761"/>
      <c r="J85" s="761"/>
      <c r="K85" s="761"/>
      <c r="L85" s="762"/>
      <c r="M85" s="761"/>
      <c r="N85" s="761"/>
      <c r="O85" s="761"/>
      <c r="P85" s="761"/>
      <c r="Q85" s="761"/>
      <c r="R85" s="761"/>
      <c r="S85" s="761"/>
      <c r="T85" s="761"/>
      <c r="U85" s="761"/>
      <c r="V85" s="761"/>
      <c r="W85" s="761"/>
      <c r="X85" s="761"/>
      <c r="AK85" t="s">
        <v>317</v>
      </c>
      <c r="AL85" s="769">
        <v>14143326</v>
      </c>
      <c r="AM85" s="376">
        <v>0.3</v>
      </c>
      <c r="AN85" s="769">
        <f t="shared" si="2"/>
        <v>4242997.8</v>
      </c>
      <c r="AO85" s="425">
        <f>SUM(F304:F331)</f>
        <v>12225663.98</v>
      </c>
      <c r="AP85" s="376">
        <f t="shared" ref="AP85:AP87" si="3">AO85/AL85</f>
        <v>0.86441223089957764</v>
      </c>
      <c r="AQ85" s="770">
        <v>0.65</v>
      </c>
      <c r="AR85" s="771">
        <v>0.91</v>
      </c>
      <c r="AS85" s="771">
        <v>0.94</v>
      </c>
    </row>
    <row r="86" spans="1:45" ht="15" customHeight="1">
      <c r="A86" s="761"/>
      <c r="B86" s="836">
        <f>SUM(F80:F86)*0.5</f>
        <v>1120327.48</v>
      </c>
      <c r="C86" s="733">
        <v>43554</v>
      </c>
      <c r="D86" s="733">
        <v>44646</v>
      </c>
      <c r="E86" s="782">
        <v>667975</v>
      </c>
      <c r="F86" s="782">
        <v>533225.43000000005</v>
      </c>
      <c r="G86" s="841">
        <f t="shared" si="1"/>
        <v>0.7982715371084248</v>
      </c>
      <c r="H86" s="779"/>
      <c r="I86" s="761"/>
      <c r="J86" s="761"/>
      <c r="K86" s="761"/>
      <c r="L86" s="762"/>
      <c r="M86" s="761"/>
      <c r="N86" s="761"/>
      <c r="O86" s="761"/>
      <c r="P86" s="761"/>
      <c r="Q86" s="761"/>
      <c r="R86" s="761"/>
      <c r="S86" s="761"/>
      <c r="T86" s="761"/>
      <c r="U86" s="761"/>
      <c r="V86" s="761"/>
      <c r="W86" s="761"/>
      <c r="X86" s="761"/>
      <c r="AK86" t="s">
        <v>394</v>
      </c>
      <c r="AL86" s="769">
        <v>33575093</v>
      </c>
      <c r="AM86" s="376">
        <v>0.65</v>
      </c>
      <c r="AN86" s="769">
        <f t="shared" si="2"/>
        <v>21823810.449999999</v>
      </c>
      <c r="AP86" s="376">
        <f t="shared" si="3"/>
        <v>0</v>
      </c>
      <c r="AQ86" s="770">
        <v>0.75</v>
      </c>
      <c r="AR86" s="771">
        <v>0.89</v>
      </c>
      <c r="AS86" s="771">
        <v>0.9</v>
      </c>
    </row>
    <row r="87" spans="1:45" ht="15.75" customHeight="1">
      <c r="A87" s="761"/>
      <c r="B87" s="1052" t="s">
        <v>395</v>
      </c>
      <c r="C87" s="733">
        <v>43555</v>
      </c>
      <c r="D87" s="733">
        <v>44647</v>
      </c>
      <c r="E87" s="782">
        <v>400716</v>
      </c>
      <c r="F87" s="782">
        <v>280405.58</v>
      </c>
      <c r="G87" s="841">
        <f t="shared" si="1"/>
        <v>0.69976137713492848</v>
      </c>
      <c r="H87" s="869" t="s">
        <v>396</v>
      </c>
      <c r="I87" s="761"/>
      <c r="J87" s="761"/>
      <c r="K87" s="761"/>
      <c r="L87" s="762"/>
      <c r="M87" s="761"/>
      <c r="N87" s="761"/>
      <c r="O87" s="761"/>
      <c r="P87" s="761"/>
      <c r="Q87" s="761"/>
      <c r="R87" s="761"/>
      <c r="S87" s="761"/>
      <c r="T87" s="761"/>
      <c r="U87" s="761"/>
      <c r="V87" s="761"/>
      <c r="W87" s="761"/>
      <c r="X87" s="761"/>
      <c r="AK87" s="772" t="s">
        <v>38</v>
      </c>
      <c r="AL87" s="773">
        <f>SUM(AL81:AL86)</f>
        <v>97737470</v>
      </c>
      <c r="AM87" s="774">
        <f>AN87/AL87</f>
        <v>0.54819468879233324</v>
      </c>
      <c r="AN87" s="773">
        <f>SUM(AN81:AN86)</f>
        <v>53579161.950000003</v>
      </c>
      <c r="AO87" s="773">
        <f>SUM(AO81:AO86)</f>
        <v>44074907.260000005</v>
      </c>
      <c r="AP87" s="376">
        <f t="shared" si="3"/>
        <v>0.45095199681350462</v>
      </c>
      <c r="AQ87" s="772"/>
      <c r="AR87" s="772"/>
    </row>
    <row r="88" spans="1:45" ht="15" customHeight="1">
      <c r="A88" s="761"/>
      <c r="B88" s="1053"/>
      <c r="C88" s="733">
        <v>43556</v>
      </c>
      <c r="D88" s="733">
        <v>44648</v>
      </c>
      <c r="E88" s="782">
        <v>316602</v>
      </c>
      <c r="F88" s="782">
        <v>225035</v>
      </c>
      <c r="G88" s="841">
        <f t="shared" si="1"/>
        <v>0.71078199126979613</v>
      </c>
      <c r="H88" s="869"/>
      <c r="I88" s="761"/>
      <c r="J88" s="761"/>
      <c r="K88" s="761"/>
      <c r="L88" s="762"/>
      <c r="M88" s="761"/>
      <c r="N88" s="761"/>
      <c r="O88" s="761"/>
      <c r="P88" s="761"/>
      <c r="Q88" s="761"/>
      <c r="R88" s="761"/>
      <c r="S88" s="761"/>
      <c r="T88" s="761"/>
      <c r="U88" s="761"/>
      <c r="V88" s="761"/>
      <c r="W88" s="761"/>
      <c r="X88" s="761"/>
    </row>
    <row r="89" spans="1:45" ht="15" customHeight="1">
      <c r="A89" s="761"/>
      <c r="B89" s="1053"/>
      <c r="C89" s="733">
        <v>43557</v>
      </c>
      <c r="D89" s="733">
        <v>44649</v>
      </c>
      <c r="E89" s="782">
        <v>289906</v>
      </c>
      <c r="F89" s="782">
        <v>184923</v>
      </c>
      <c r="G89" s="841">
        <f t="shared" si="1"/>
        <v>0.63787227584113471</v>
      </c>
      <c r="H89" s="869" t="s">
        <v>397</v>
      </c>
      <c r="I89" s="761"/>
      <c r="J89" s="761"/>
      <c r="K89" s="761"/>
      <c r="L89" s="762"/>
      <c r="M89" s="761"/>
      <c r="N89" s="761"/>
      <c r="O89" s="761"/>
      <c r="P89" s="761"/>
      <c r="Q89" s="761"/>
      <c r="R89" s="761"/>
      <c r="S89" s="761"/>
      <c r="T89" s="761"/>
      <c r="U89" s="761"/>
      <c r="V89" s="761"/>
      <c r="W89" s="761"/>
      <c r="X89" s="761"/>
    </row>
    <row r="90" spans="1:45" ht="15" customHeight="1">
      <c r="A90" s="761"/>
      <c r="B90" s="1053"/>
      <c r="C90" s="733">
        <v>43558</v>
      </c>
      <c r="D90" s="733">
        <v>44650</v>
      </c>
      <c r="E90" s="782">
        <v>302175</v>
      </c>
      <c r="F90" s="782">
        <v>250332</v>
      </c>
      <c r="G90" s="841">
        <f t="shared" si="1"/>
        <v>0.82843385455448004</v>
      </c>
      <c r="H90" s="869"/>
      <c r="I90" s="761"/>
      <c r="J90" s="761"/>
      <c r="K90" s="761"/>
      <c r="L90" s="762"/>
      <c r="M90" s="761"/>
      <c r="N90" s="761"/>
      <c r="O90" s="761"/>
      <c r="P90" s="761"/>
      <c r="Q90" s="761"/>
      <c r="R90" s="761"/>
      <c r="S90" s="761"/>
      <c r="T90" s="761"/>
      <c r="U90" s="761"/>
      <c r="V90" s="761"/>
      <c r="W90" s="761"/>
      <c r="X90" s="761"/>
    </row>
    <row r="91" spans="1:45" ht="15" customHeight="1">
      <c r="A91" s="761"/>
      <c r="B91" s="1053"/>
      <c r="C91" s="733">
        <v>43559</v>
      </c>
      <c r="D91" s="733">
        <v>44651</v>
      </c>
      <c r="E91" s="782">
        <v>327873</v>
      </c>
      <c r="F91" s="782">
        <v>290402</v>
      </c>
      <c r="G91" s="841">
        <f t="shared" si="1"/>
        <v>0.88571489570656936</v>
      </c>
      <c r="H91" s="869"/>
      <c r="I91" s="761"/>
      <c r="J91" s="761"/>
      <c r="K91" s="761"/>
      <c r="L91" s="762"/>
      <c r="M91" s="761"/>
      <c r="N91" s="761"/>
      <c r="O91" s="761"/>
      <c r="P91" s="761"/>
      <c r="Q91" s="761"/>
      <c r="R91" s="761"/>
      <c r="S91" s="761"/>
      <c r="T91" s="761"/>
      <c r="U91" s="761"/>
      <c r="V91" s="761"/>
      <c r="W91" s="761"/>
      <c r="X91" s="761"/>
    </row>
    <row r="92" spans="1:45" ht="15" customHeight="1">
      <c r="A92" s="761"/>
      <c r="B92" s="1053"/>
      <c r="C92" s="733">
        <v>43560</v>
      </c>
      <c r="D92" s="733">
        <v>44652</v>
      </c>
      <c r="E92" s="782">
        <v>433365</v>
      </c>
      <c r="F92" s="782">
        <v>397267</v>
      </c>
      <c r="G92" s="841">
        <f t="shared" si="1"/>
        <v>0.91670301016464184</v>
      </c>
      <c r="H92" s="869" t="s">
        <v>398</v>
      </c>
      <c r="I92" s="761"/>
      <c r="J92" s="761"/>
      <c r="K92" s="761"/>
      <c r="L92" s="762"/>
      <c r="M92" s="761"/>
      <c r="N92" s="761"/>
      <c r="O92" s="761"/>
      <c r="P92" s="761"/>
      <c r="Q92" s="761"/>
      <c r="R92" s="761"/>
      <c r="S92" s="761"/>
      <c r="T92" s="761"/>
      <c r="U92" s="761"/>
      <c r="V92" s="761"/>
      <c r="W92" s="761"/>
      <c r="X92" s="761"/>
    </row>
    <row r="93" spans="1:45" ht="15" customHeight="1">
      <c r="A93" s="761"/>
      <c r="B93" s="836">
        <f>SUM(F87:F93)*0.5</f>
        <v>1128522.27</v>
      </c>
      <c r="C93" s="733">
        <v>43561</v>
      </c>
      <c r="D93" s="733">
        <v>44653</v>
      </c>
      <c r="E93" s="782">
        <v>676380</v>
      </c>
      <c r="F93" s="782">
        <v>628679.96</v>
      </c>
      <c r="G93" s="841">
        <f t="shared" si="1"/>
        <v>0.92947745350246902</v>
      </c>
      <c r="H93" s="869" t="s">
        <v>399</v>
      </c>
      <c r="I93" s="761"/>
      <c r="J93" s="761"/>
      <c r="K93" s="761"/>
      <c r="L93" s="762"/>
      <c r="M93" s="761"/>
      <c r="N93" s="761"/>
      <c r="O93" s="761"/>
      <c r="P93" s="761"/>
      <c r="Q93" s="761"/>
      <c r="R93" s="761"/>
      <c r="S93" s="761"/>
      <c r="T93" s="761"/>
      <c r="U93" s="761"/>
      <c r="V93" s="761"/>
      <c r="W93" s="761"/>
      <c r="X93" s="761"/>
    </row>
    <row r="94" spans="1:45" ht="15" customHeight="1">
      <c r="A94" s="761"/>
      <c r="B94" s="1052" t="s">
        <v>400</v>
      </c>
      <c r="C94" s="733">
        <v>43562</v>
      </c>
      <c r="D94" s="733">
        <v>44654</v>
      </c>
      <c r="E94" s="782">
        <v>349005</v>
      </c>
      <c r="F94" s="782">
        <v>284869.56</v>
      </c>
      <c r="G94" s="841">
        <f t="shared" si="1"/>
        <v>0.81623346370395844</v>
      </c>
      <c r="H94" s="869" t="s">
        <v>401</v>
      </c>
      <c r="I94" s="761"/>
      <c r="J94" s="1049" t="s">
        <v>51</v>
      </c>
      <c r="K94" s="1050"/>
      <c r="L94" s="1051"/>
      <c r="M94" s="761"/>
      <c r="N94" s="761"/>
      <c r="O94" s="761"/>
      <c r="P94" s="761"/>
      <c r="Q94" s="761"/>
      <c r="R94" s="761"/>
      <c r="S94" s="761"/>
      <c r="T94" s="761"/>
      <c r="U94" s="761"/>
      <c r="V94" s="761"/>
      <c r="W94" s="761"/>
      <c r="X94" s="761"/>
    </row>
    <row r="95" spans="1:45" ht="15" customHeight="1">
      <c r="A95" s="761"/>
      <c r="B95" s="1053"/>
      <c r="C95" s="733">
        <v>43563</v>
      </c>
      <c r="D95" s="733">
        <v>44655</v>
      </c>
      <c r="E95" s="782">
        <v>309435</v>
      </c>
      <c r="F95" s="782">
        <v>238799</v>
      </c>
      <c r="G95" s="841">
        <f t="shared" si="1"/>
        <v>0.77172588750464555</v>
      </c>
      <c r="H95" s="779"/>
      <c r="I95" s="761"/>
      <c r="J95" s="837">
        <f>(SUM(F94:F121))/(SUM(E94:E121))</f>
        <v>0.88756971310016142</v>
      </c>
      <c r="K95" s="838">
        <f>(SUM(F94:F121)-SUM(E94:E121))</f>
        <v>-1387434.0224074796</v>
      </c>
      <c r="L95" s="839">
        <f>SUM(F94:F121)</f>
        <v>10952959.84</v>
      </c>
      <c r="M95" s="761"/>
      <c r="N95" s="761"/>
      <c r="O95" s="761"/>
      <c r="P95" s="761"/>
      <c r="Q95" s="761"/>
      <c r="R95" s="761"/>
      <c r="S95" s="761"/>
      <c r="T95" s="761"/>
      <c r="U95" s="761"/>
      <c r="V95" s="761"/>
      <c r="W95" s="761"/>
      <c r="X95" s="761"/>
    </row>
    <row r="96" spans="1:45" ht="15" customHeight="1">
      <c r="A96" s="761"/>
      <c r="B96" s="1053"/>
      <c r="C96" s="733">
        <v>43564</v>
      </c>
      <c r="D96" s="733">
        <v>44656</v>
      </c>
      <c r="E96" s="782">
        <v>289895</v>
      </c>
      <c r="F96" s="782">
        <v>294123</v>
      </c>
      <c r="G96" s="841">
        <f t="shared" ref="G96:G159" si="4">F96/E96</f>
        <v>1.0145845909725935</v>
      </c>
      <c r="H96" s="779"/>
      <c r="I96" s="761"/>
      <c r="J96" s="761"/>
      <c r="K96" s="761"/>
      <c r="L96" s="762"/>
      <c r="M96" s="761"/>
      <c r="N96" s="761"/>
      <c r="O96" s="761"/>
      <c r="P96" s="761"/>
      <c r="Q96" s="761"/>
      <c r="R96" s="761"/>
      <c r="S96" s="761"/>
      <c r="T96" s="761"/>
      <c r="U96" s="761"/>
      <c r="V96" s="761"/>
      <c r="W96" s="761"/>
      <c r="X96" s="761"/>
    </row>
    <row r="97" spans="1:24" ht="15" customHeight="1">
      <c r="A97" s="761"/>
      <c r="B97" s="1053"/>
      <c r="C97" s="733">
        <v>43565</v>
      </c>
      <c r="D97" s="733">
        <v>44657</v>
      </c>
      <c r="E97" s="782">
        <v>319739</v>
      </c>
      <c r="F97" s="782">
        <v>255584</v>
      </c>
      <c r="G97" s="841">
        <f t="shared" si="4"/>
        <v>0.79935197145171533</v>
      </c>
      <c r="H97" s="779"/>
      <c r="I97" s="761"/>
      <c r="J97" s="761"/>
      <c r="K97" s="761"/>
      <c r="L97" s="762"/>
      <c r="M97" s="761"/>
      <c r="N97" s="761"/>
      <c r="O97" s="761"/>
      <c r="P97" s="761"/>
      <c r="Q97" s="761"/>
      <c r="R97" s="761"/>
      <c r="S97" s="761"/>
      <c r="T97" s="761"/>
      <c r="U97" s="761"/>
      <c r="V97" s="761"/>
      <c r="W97" s="761"/>
      <c r="X97" s="761"/>
    </row>
    <row r="98" spans="1:24" ht="15" customHeight="1">
      <c r="A98" s="761"/>
      <c r="B98" s="1053"/>
      <c r="C98" s="733">
        <v>43566</v>
      </c>
      <c r="D98" s="733">
        <v>44658</v>
      </c>
      <c r="E98" s="782">
        <v>362559</v>
      </c>
      <c r="F98" s="782">
        <v>306371</v>
      </c>
      <c r="G98" s="841">
        <f t="shared" si="4"/>
        <v>0.84502384439498124</v>
      </c>
      <c r="H98" s="779"/>
      <c r="I98" s="761"/>
      <c r="J98" s="761"/>
      <c r="K98" s="761"/>
      <c r="L98" s="762"/>
      <c r="M98" s="761"/>
      <c r="N98" s="761"/>
      <c r="O98" s="761"/>
      <c r="P98" s="761"/>
      <c r="Q98" s="761"/>
      <c r="R98" s="761"/>
      <c r="S98" s="761"/>
      <c r="T98" s="761"/>
      <c r="U98" s="761"/>
      <c r="V98" s="761"/>
      <c r="W98" s="761"/>
      <c r="X98" s="761"/>
    </row>
    <row r="99" spans="1:24" ht="15" customHeight="1">
      <c r="A99" s="761"/>
      <c r="B99" s="1053"/>
      <c r="C99" s="733">
        <v>43567</v>
      </c>
      <c r="D99" s="733">
        <v>44659</v>
      </c>
      <c r="E99" s="782">
        <v>479237</v>
      </c>
      <c r="F99" s="782">
        <v>418341</v>
      </c>
      <c r="G99" s="841">
        <f t="shared" si="4"/>
        <v>0.872931347120527</v>
      </c>
      <c r="H99" s="779"/>
      <c r="I99" s="761"/>
      <c r="J99" s="761"/>
      <c r="K99" s="761"/>
      <c r="L99" s="762"/>
      <c r="M99" s="761"/>
      <c r="N99" s="761"/>
      <c r="O99" s="761"/>
      <c r="P99" s="761"/>
      <c r="Q99" s="761"/>
      <c r="R99" s="761"/>
      <c r="S99" s="761"/>
      <c r="T99" s="761"/>
      <c r="U99" s="761"/>
      <c r="V99" s="761"/>
      <c r="W99" s="761"/>
      <c r="X99" s="761"/>
    </row>
    <row r="100" spans="1:24" ht="15" customHeight="1">
      <c r="A100" s="761"/>
      <c r="B100" s="836">
        <f>SUM(F94:F100)*0.5</f>
        <v>1200042.7150000001</v>
      </c>
      <c r="C100" s="733">
        <v>43568</v>
      </c>
      <c r="D100" s="733">
        <v>44660</v>
      </c>
      <c r="E100" s="782">
        <v>776554</v>
      </c>
      <c r="F100" s="782">
        <v>601997.87</v>
      </c>
      <c r="G100" s="841">
        <f t="shared" si="4"/>
        <v>0.77521701002119625</v>
      </c>
      <c r="H100" s="779"/>
      <c r="I100" s="761"/>
      <c r="J100" s="761"/>
      <c r="K100" s="761"/>
      <c r="L100" s="762"/>
      <c r="M100" s="761"/>
      <c r="N100" s="761"/>
      <c r="O100" s="761"/>
      <c r="P100" s="761"/>
      <c r="Q100" s="761"/>
      <c r="R100" s="761"/>
      <c r="S100" s="761"/>
      <c r="T100" s="761"/>
      <c r="U100" s="761"/>
      <c r="V100" s="761"/>
      <c r="W100" s="761"/>
      <c r="X100" s="761"/>
    </row>
    <row r="101" spans="1:24" ht="15" customHeight="1">
      <c r="A101" s="761"/>
      <c r="B101" s="1052" t="s">
        <v>402</v>
      </c>
      <c r="C101" s="733">
        <v>43569</v>
      </c>
      <c r="D101" s="733">
        <v>44661</v>
      </c>
      <c r="E101" s="782">
        <v>373328</v>
      </c>
      <c r="F101" s="782">
        <v>298595.89</v>
      </c>
      <c r="G101" s="841">
        <f t="shared" si="4"/>
        <v>0.79982184566922387</v>
      </c>
      <c r="H101" s="869" t="s">
        <v>403</v>
      </c>
      <c r="I101" s="761"/>
      <c r="J101" s="761"/>
      <c r="K101" s="761"/>
      <c r="L101" s="762"/>
      <c r="M101" s="761"/>
      <c r="N101" s="761"/>
      <c r="O101" s="761"/>
      <c r="P101" s="761"/>
      <c r="Q101" s="761"/>
      <c r="R101" s="761"/>
      <c r="S101" s="761"/>
      <c r="T101" s="761"/>
      <c r="U101" s="761"/>
      <c r="V101" s="761"/>
      <c r="W101" s="761"/>
      <c r="X101" s="761"/>
    </row>
    <row r="102" spans="1:24" ht="15" customHeight="1">
      <c r="A102" s="761"/>
      <c r="B102" s="1053"/>
      <c r="C102" s="733">
        <v>43570</v>
      </c>
      <c r="D102" s="733">
        <v>44662</v>
      </c>
      <c r="E102" s="782">
        <v>460345</v>
      </c>
      <c r="F102" s="782">
        <v>305300</v>
      </c>
      <c r="G102" s="841">
        <f t="shared" si="4"/>
        <v>0.66319825348380024</v>
      </c>
      <c r="H102" s="869" t="s">
        <v>404</v>
      </c>
      <c r="I102" s="761"/>
      <c r="J102" s="761"/>
      <c r="K102" s="761"/>
      <c r="L102" s="762"/>
      <c r="M102" s="761"/>
      <c r="N102" s="761"/>
      <c r="O102" s="761"/>
      <c r="P102" s="761"/>
      <c r="Q102" s="761"/>
      <c r="R102" s="761"/>
      <c r="S102" s="761"/>
      <c r="T102" s="761"/>
      <c r="U102" s="761"/>
      <c r="V102" s="761"/>
      <c r="W102" s="761"/>
      <c r="X102" s="761"/>
    </row>
    <row r="103" spans="1:24" ht="15" customHeight="1">
      <c r="A103" s="761"/>
      <c r="B103" s="1053"/>
      <c r="C103" s="733">
        <v>43571</v>
      </c>
      <c r="D103" s="733">
        <v>44663</v>
      </c>
      <c r="E103" s="782">
        <v>405603</v>
      </c>
      <c r="F103" s="782">
        <v>327744</v>
      </c>
      <c r="G103" s="841">
        <f t="shared" si="4"/>
        <v>0.80804136064082366</v>
      </c>
      <c r="H103" s="869" t="s">
        <v>404</v>
      </c>
      <c r="I103" s="761"/>
      <c r="J103" s="761"/>
      <c r="K103" s="878"/>
      <c r="L103" s="762"/>
      <c r="M103" s="761"/>
      <c r="N103" s="761"/>
      <c r="O103" s="761"/>
      <c r="P103" s="761"/>
      <c r="Q103" s="761"/>
      <c r="R103" s="761"/>
      <c r="S103" s="761"/>
      <c r="T103" s="761"/>
      <c r="U103" s="761"/>
      <c r="V103" s="761"/>
      <c r="W103" s="761"/>
      <c r="X103" s="761"/>
    </row>
    <row r="104" spans="1:24" ht="15" customHeight="1">
      <c r="A104" s="761"/>
      <c r="B104" s="1053"/>
      <c r="C104" s="733">
        <v>43572</v>
      </c>
      <c r="D104" s="733">
        <v>44664</v>
      </c>
      <c r="E104" s="782">
        <v>466597</v>
      </c>
      <c r="F104" s="782">
        <v>426099.16</v>
      </c>
      <c r="G104" s="841">
        <f t="shared" si="4"/>
        <v>0.91320595717503539</v>
      </c>
      <c r="H104" s="869" t="s">
        <v>405</v>
      </c>
      <c r="I104" s="761"/>
      <c r="J104" s="761"/>
      <c r="K104" s="761"/>
      <c r="L104" s="762"/>
      <c r="M104" s="761"/>
      <c r="N104" s="761"/>
      <c r="O104" s="761"/>
      <c r="P104" s="761"/>
      <c r="Q104" s="761"/>
      <c r="R104" s="761"/>
      <c r="S104" s="761"/>
      <c r="T104" s="761"/>
      <c r="U104" s="761"/>
      <c r="V104" s="761"/>
      <c r="W104" s="761"/>
      <c r="X104" s="761"/>
    </row>
    <row r="105" spans="1:24" ht="15" customHeight="1">
      <c r="A105" s="761"/>
      <c r="B105" s="1053"/>
      <c r="C105" s="733">
        <v>43573</v>
      </c>
      <c r="D105" s="733">
        <v>44665</v>
      </c>
      <c r="E105" s="782">
        <v>524591</v>
      </c>
      <c r="F105" s="782">
        <v>508588.58</v>
      </c>
      <c r="G105" s="841">
        <f t="shared" si="4"/>
        <v>0.96949543549164974</v>
      </c>
      <c r="H105" s="869" t="s">
        <v>406</v>
      </c>
      <c r="I105" s="761"/>
      <c r="J105" s="761"/>
      <c r="K105" s="762"/>
      <c r="M105" s="761"/>
      <c r="N105" s="761"/>
      <c r="O105" s="761"/>
      <c r="P105" s="761"/>
      <c r="Q105" s="761"/>
      <c r="R105" s="761"/>
      <c r="S105" s="761"/>
      <c r="T105" s="761"/>
      <c r="U105" s="761"/>
      <c r="V105" s="761"/>
      <c r="W105" s="761"/>
      <c r="X105" s="761"/>
    </row>
    <row r="106" spans="1:24" ht="15" customHeight="1">
      <c r="A106" s="761"/>
      <c r="B106" s="1053"/>
      <c r="C106" s="733">
        <v>43574</v>
      </c>
      <c r="D106" s="733">
        <v>44666</v>
      </c>
      <c r="E106" s="782">
        <v>281775</v>
      </c>
      <c r="F106" s="782">
        <v>346925.25</v>
      </c>
      <c r="G106" s="841">
        <f t="shared" si="4"/>
        <v>1.2312137343625233</v>
      </c>
      <c r="H106" s="869" t="s">
        <v>407</v>
      </c>
      <c r="I106" s="761"/>
      <c r="J106" s="761"/>
      <c r="K106" s="880"/>
      <c r="M106" s="761"/>
      <c r="N106" s="761"/>
      <c r="O106" s="761"/>
      <c r="P106" s="761"/>
      <c r="Q106" s="761"/>
      <c r="R106" s="761"/>
      <c r="S106" s="761"/>
      <c r="T106" s="761"/>
      <c r="U106" s="761"/>
      <c r="V106" s="761"/>
      <c r="W106" s="761"/>
      <c r="X106" s="761"/>
    </row>
    <row r="107" spans="1:24" ht="15" customHeight="1">
      <c r="A107" s="761"/>
      <c r="B107" s="836">
        <f>SUM(F101:F107)*0.5</f>
        <v>1374716.5649999999</v>
      </c>
      <c r="C107" s="733">
        <v>43575</v>
      </c>
      <c r="D107" s="733">
        <v>44667</v>
      </c>
      <c r="E107" s="782">
        <v>538612</v>
      </c>
      <c r="F107" s="782">
        <v>536180.25</v>
      </c>
      <c r="G107" s="841">
        <f t="shared" si="4"/>
        <v>0.99548515443398955</v>
      </c>
      <c r="H107" s="869" t="s">
        <v>408</v>
      </c>
      <c r="I107" s="761"/>
      <c r="J107" s="761"/>
      <c r="K107" s="880"/>
      <c r="L107" s="762"/>
      <c r="M107" s="761"/>
      <c r="N107" s="761"/>
      <c r="O107" s="761"/>
      <c r="P107" s="761"/>
      <c r="Q107" s="761"/>
      <c r="R107" s="761"/>
      <c r="S107" s="761"/>
      <c r="T107" s="761"/>
      <c r="U107" s="761"/>
      <c r="V107" s="761"/>
      <c r="W107" s="761"/>
      <c r="X107" s="761"/>
    </row>
    <row r="108" spans="1:24" ht="15" customHeight="1">
      <c r="A108" s="761"/>
      <c r="B108" s="1052" t="s">
        <v>409</v>
      </c>
      <c r="C108" s="733">
        <v>43576</v>
      </c>
      <c r="D108" s="733">
        <v>44668</v>
      </c>
      <c r="E108" s="782">
        <v>280933</v>
      </c>
      <c r="F108" s="782">
        <v>268200.61</v>
      </c>
      <c r="G108" s="841">
        <f t="shared" si="4"/>
        <v>0.95467819729259285</v>
      </c>
      <c r="H108" s="869" t="s">
        <v>410</v>
      </c>
      <c r="I108" s="761"/>
      <c r="J108" s="761"/>
      <c r="K108" s="880"/>
      <c r="L108" s="762"/>
      <c r="M108" s="761"/>
      <c r="N108" s="761"/>
      <c r="O108" s="761"/>
      <c r="P108" s="761"/>
      <c r="Q108" s="761"/>
      <c r="R108" s="761"/>
      <c r="S108" s="761"/>
      <c r="T108" s="761"/>
      <c r="U108" s="761"/>
      <c r="V108" s="761"/>
      <c r="W108" s="761"/>
      <c r="X108" s="761"/>
    </row>
    <row r="109" spans="1:24" ht="15" customHeight="1">
      <c r="A109" s="761"/>
      <c r="B109" s="1053"/>
      <c r="C109" s="733">
        <v>43577</v>
      </c>
      <c r="D109" s="733">
        <v>44669</v>
      </c>
      <c r="E109" s="782">
        <v>364571</v>
      </c>
      <c r="F109" s="782">
        <v>308360</v>
      </c>
      <c r="G109" s="841">
        <f t="shared" si="4"/>
        <v>0.84581604131979782</v>
      </c>
      <c r="H109" s="779"/>
      <c r="I109" s="761"/>
      <c r="J109" s="761"/>
      <c r="K109" s="761"/>
      <c r="L109" s="762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1"/>
    </row>
    <row r="110" spans="1:24" ht="15" customHeight="1">
      <c r="A110" s="761"/>
      <c r="B110" s="1053"/>
      <c r="C110" s="733">
        <v>43578</v>
      </c>
      <c r="D110" s="733">
        <v>44670</v>
      </c>
      <c r="E110" s="782">
        <v>355293</v>
      </c>
      <c r="F110" s="782">
        <v>293731</v>
      </c>
      <c r="G110" s="841">
        <f t="shared" si="4"/>
        <v>0.82672892514065854</v>
      </c>
      <c r="H110" s="779"/>
      <c r="I110" s="761"/>
      <c r="J110" s="761"/>
      <c r="K110" s="761"/>
      <c r="L110" s="762"/>
      <c r="M110" s="761"/>
      <c r="N110" s="761"/>
      <c r="O110" s="761"/>
      <c r="P110" s="761"/>
      <c r="Q110" s="761"/>
      <c r="R110" s="761"/>
      <c r="S110" s="761"/>
      <c r="T110" s="761"/>
      <c r="U110" s="761"/>
      <c r="V110" s="761"/>
      <c r="W110" s="761"/>
      <c r="X110" s="761"/>
    </row>
    <row r="111" spans="1:24" ht="15" customHeight="1">
      <c r="A111" s="761"/>
      <c r="B111" s="1053"/>
      <c r="C111" s="733">
        <v>43579</v>
      </c>
      <c r="D111" s="733">
        <v>44671</v>
      </c>
      <c r="E111" s="782">
        <v>359292</v>
      </c>
      <c r="F111" s="782">
        <v>316335</v>
      </c>
      <c r="G111" s="841">
        <f t="shared" si="4"/>
        <v>0.88043986506796701</v>
      </c>
      <c r="H111" s="779"/>
      <c r="I111" s="761"/>
      <c r="J111" s="761"/>
      <c r="K111" s="761"/>
      <c r="L111" s="762"/>
      <c r="M111" s="761"/>
      <c r="N111" s="761"/>
      <c r="O111" s="761"/>
      <c r="P111" s="761"/>
      <c r="Q111" s="761"/>
      <c r="R111" s="761"/>
      <c r="S111" s="761"/>
      <c r="T111" s="761"/>
      <c r="U111" s="761"/>
      <c r="V111" s="761"/>
      <c r="W111" s="761"/>
      <c r="X111" s="761"/>
    </row>
    <row r="112" spans="1:24" ht="15" customHeight="1">
      <c r="A112" s="761"/>
      <c r="B112" s="1053"/>
      <c r="C112" s="733">
        <v>43580</v>
      </c>
      <c r="D112" s="733">
        <v>44672</v>
      </c>
      <c r="E112" s="782">
        <v>387329</v>
      </c>
      <c r="F112" s="782">
        <v>377065</v>
      </c>
      <c r="G112" s="841">
        <f t="shared" si="4"/>
        <v>0.97350056411990837</v>
      </c>
      <c r="H112" s="779"/>
      <c r="I112" s="761"/>
      <c r="J112" s="761"/>
      <c r="K112" s="761"/>
      <c r="L112" s="762"/>
      <c r="M112" s="761"/>
      <c r="N112" s="761"/>
      <c r="O112" s="761"/>
      <c r="P112" s="761"/>
      <c r="Q112" s="761"/>
      <c r="R112" s="761"/>
      <c r="S112" s="761"/>
      <c r="T112" s="761"/>
      <c r="U112" s="761"/>
      <c r="V112" s="761"/>
      <c r="W112" s="761"/>
      <c r="X112" s="761"/>
    </row>
    <row r="113" spans="1:24" ht="15" customHeight="1">
      <c r="A113" s="761"/>
      <c r="B113" s="1053"/>
      <c r="C113" s="733">
        <v>43581</v>
      </c>
      <c r="D113" s="733">
        <v>44673</v>
      </c>
      <c r="E113" s="782">
        <v>499498</v>
      </c>
      <c r="F113" s="782">
        <v>463774.24</v>
      </c>
      <c r="G113" s="841">
        <f t="shared" si="4"/>
        <v>0.92848067459729566</v>
      </c>
      <c r="H113" s="779"/>
      <c r="I113" s="761"/>
      <c r="J113" s="761"/>
      <c r="K113" s="881"/>
      <c r="L113" s="762"/>
      <c r="M113" s="761"/>
      <c r="N113" s="761"/>
      <c r="O113" s="761"/>
      <c r="P113" s="761"/>
      <c r="Q113" s="761"/>
      <c r="R113" s="761"/>
      <c r="S113" s="761"/>
      <c r="T113" s="761"/>
      <c r="U113" s="761"/>
      <c r="V113" s="761"/>
      <c r="W113" s="761"/>
      <c r="X113" s="761"/>
    </row>
    <row r="114" spans="1:24" ht="15" customHeight="1">
      <c r="A114" s="761"/>
      <c r="B114" s="836">
        <f>SUM(F108:F114)*0.5</f>
        <v>1341422.825</v>
      </c>
      <c r="C114" s="733">
        <v>43582</v>
      </c>
      <c r="D114" s="733">
        <v>44674</v>
      </c>
      <c r="E114" s="782">
        <v>671242</v>
      </c>
      <c r="F114" s="782">
        <v>655379.80000000005</v>
      </c>
      <c r="G114" s="841">
        <f t="shared" si="4"/>
        <v>0.97636888037399339</v>
      </c>
      <c r="H114" s="779"/>
      <c r="I114" s="761"/>
      <c r="J114" s="761"/>
      <c r="K114" s="881"/>
      <c r="L114" s="762"/>
      <c r="M114" s="761"/>
      <c r="N114" s="761"/>
      <c r="O114" s="761"/>
      <c r="P114" s="761"/>
      <c r="Q114" s="761"/>
      <c r="R114" s="761"/>
      <c r="S114" s="761"/>
      <c r="T114" s="761"/>
      <c r="U114" s="761"/>
      <c r="V114" s="761"/>
      <c r="W114" s="761"/>
      <c r="X114" s="761"/>
    </row>
    <row r="115" spans="1:24">
      <c r="A115" s="761"/>
      <c r="B115" s="1052" t="s">
        <v>411</v>
      </c>
      <c r="C115" s="733">
        <v>43583</v>
      </c>
      <c r="D115" s="733">
        <v>44675</v>
      </c>
      <c r="E115" s="782">
        <v>374612.28775189002</v>
      </c>
      <c r="F115" s="782">
        <v>331768.93</v>
      </c>
      <c r="G115" s="841">
        <f t="shared" si="4"/>
        <v>0.88563280182558857</v>
      </c>
      <c r="H115" s="779"/>
      <c r="I115" s="761"/>
      <c r="J115" s="761"/>
      <c r="K115" s="881"/>
      <c r="L115" s="762"/>
      <c r="M115" s="761"/>
      <c r="N115" s="761"/>
      <c r="O115" s="761"/>
      <c r="P115" s="761"/>
      <c r="Q115" s="761"/>
      <c r="R115" s="761"/>
      <c r="S115" s="761"/>
      <c r="T115" s="761"/>
      <c r="U115" s="761"/>
      <c r="V115" s="761"/>
      <c r="W115" s="761"/>
      <c r="X115" s="761"/>
    </row>
    <row r="116" spans="1:24">
      <c r="A116" s="761"/>
      <c r="B116" s="1053"/>
      <c r="C116" s="733">
        <v>43584</v>
      </c>
      <c r="D116" s="733">
        <v>44676</v>
      </c>
      <c r="E116" s="782">
        <v>429835.77093638998</v>
      </c>
      <c r="F116" s="782">
        <v>303180</v>
      </c>
      <c r="G116" s="841">
        <f t="shared" si="4"/>
        <v>0.70533915625385823</v>
      </c>
      <c r="H116" s="779"/>
      <c r="I116" s="761"/>
      <c r="J116" s="761"/>
      <c r="K116" s="761"/>
      <c r="L116" s="762"/>
      <c r="M116" s="761"/>
      <c r="N116" s="761"/>
      <c r="O116" s="761"/>
      <c r="P116" s="761"/>
      <c r="Q116" s="761"/>
      <c r="R116" s="761"/>
      <c r="S116" s="761"/>
      <c r="T116" s="761"/>
      <c r="U116" s="761"/>
      <c r="V116" s="761"/>
      <c r="W116" s="761"/>
      <c r="X116" s="761"/>
    </row>
    <row r="117" spans="1:24">
      <c r="A117" s="761"/>
      <c r="B117" s="1053"/>
      <c r="C117" s="733">
        <v>43585</v>
      </c>
      <c r="D117" s="733">
        <v>44677</v>
      </c>
      <c r="E117" s="782">
        <v>604460.00223322003</v>
      </c>
      <c r="F117" s="782">
        <v>274809</v>
      </c>
      <c r="G117" s="841">
        <f t="shared" si="4"/>
        <v>0.45463554078797408</v>
      </c>
      <c r="H117" s="779"/>
      <c r="I117" s="761"/>
      <c r="J117" s="761"/>
      <c r="K117" s="761"/>
      <c r="L117" s="762"/>
      <c r="M117" s="761"/>
      <c r="N117" s="761"/>
      <c r="O117" s="761"/>
      <c r="P117" s="761"/>
      <c r="Q117" s="761"/>
      <c r="R117" s="761"/>
      <c r="S117" s="761"/>
      <c r="T117" s="761"/>
      <c r="U117" s="761"/>
      <c r="V117" s="761"/>
      <c r="W117" s="761"/>
      <c r="X117" s="761"/>
    </row>
    <row r="118" spans="1:24">
      <c r="A118" s="761"/>
      <c r="B118" s="1053"/>
      <c r="C118" s="733">
        <v>43586</v>
      </c>
      <c r="D118" s="733">
        <v>44678</v>
      </c>
      <c r="E118" s="782">
        <v>483755.30151238001</v>
      </c>
      <c r="F118" s="782">
        <v>310737</v>
      </c>
      <c r="G118" s="841">
        <f t="shared" si="4"/>
        <v>0.64234334802850279</v>
      </c>
      <c r="H118" s="779"/>
      <c r="I118" s="761"/>
      <c r="J118" s="761"/>
      <c r="K118" s="761"/>
      <c r="L118" s="762"/>
      <c r="M118" s="761"/>
      <c r="N118" s="761"/>
      <c r="O118" s="761"/>
      <c r="P118" s="761"/>
      <c r="Q118" s="761"/>
      <c r="R118" s="761"/>
      <c r="S118" s="761"/>
      <c r="T118" s="761"/>
      <c r="U118" s="761"/>
      <c r="V118" s="761"/>
      <c r="W118" s="761"/>
      <c r="X118" s="761"/>
    </row>
    <row r="119" spans="1:24">
      <c r="A119" s="761"/>
      <c r="B119" s="1053"/>
      <c r="C119" s="733">
        <v>43587</v>
      </c>
      <c r="D119" s="733">
        <v>44679</v>
      </c>
      <c r="E119" s="782">
        <v>392935.44112251</v>
      </c>
      <c r="F119" s="782">
        <v>351127</v>
      </c>
      <c r="G119" s="841">
        <f t="shared" si="4"/>
        <v>0.8935997195796983</v>
      </c>
      <c r="H119" s="779"/>
      <c r="I119" s="761"/>
      <c r="J119" s="761"/>
      <c r="K119" s="761"/>
      <c r="L119" s="762"/>
      <c r="M119" s="761"/>
      <c r="N119" s="761"/>
      <c r="O119" s="761"/>
      <c r="P119" s="761"/>
      <c r="Q119" s="761"/>
      <c r="R119" s="761"/>
      <c r="S119" s="761"/>
      <c r="T119" s="761"/>
      <c r="U119" s="761"/>
      <c r="V119" s="761"/>
      <c r="W119" s="761"/>
      <c r="X119" s="761"/>
    </row>
    <row r="120" spans="1:24">
      <c r="A120" s="761"/>
      <c r="B120" s="1053"/>
      <c r="C120" s="733">
        <v>43588</v>
      </c>
      <c r="D120" s="733">
        <v>44680</v>
      </c>
      <c r="E120" s="782">
        <v>471855.82457371999</v>
      </c>
      <c r="F120" s="782">
        <v>545789.19999999995</v>
      </c>
      <c r="G120" s="841">
        <f t="shared" si="4"/>
        <v>1.1566863681148203</v>
      </c>
      <c r="H120" s="779"/>
      <c r="I120" s="761"/>
      <c r="J120" s="761"/>
      <c r="K120" s="761"/>
      <c r="L120" s="762"/>
      <c r="M120" s="761"/>
      <c r="N120" s="761"/>
      <c r="O120" s="761"/>
      <c r="P120" s="761"/>
      <c r="Q120" s="761"/>
      <c r="R120" s="761"/>
      <c r="S120" s="761"/>
      <c r="T120" s="761"/>
      <c r="U120" s="761"/>
      <c r="V120" s="761"/>
      <c r="W120" s="761"/>
      <c r="X120" s="761"/>
    </row>
    <row r="121" spans="1:24">
      <c r="A121" s="761"/>
      <c r="B121" s="836">
        <f>SUM(F115:F121)*0.5</f>
        <v>1560297.8149999999</v>
      </c>
      <c r="C121" s="733">
        <v>43589</v>
      </c>
      <c r="D121" s="733">
        <v>44681</v>
      </c>
      <c r="E121" s="782">
        <v>727506.23427737004</v>
      </c>
      <c r="F121" s="782">
        <v>1003184.5</v>
      </c>
      <c r="G121" s="841">
        <f t="shared" si="4"/>
        <v>1.3789359495956215</v>
      </c>
      <c r="H121" s="884"/>
      <c r="I121" s="761"/>
      <c r="J121" s="761"/>
      <c r="K121" s="761"/>
      <c r="L121" s="762"/>
      <c r="M121" s="761"/>
      <c r="N121" s="761"/>
      <c r="O121" s="761"/>
      <c r="P121" s="761"/>
      <c r="Q121" s="761"/>
      <c r="R121" s="761"/>
      <c r="S121" s="761"/>
      <c r="T121" s="761"/>
      <c r="U121" s="761"/>
      <c r="V121" s="761"/>
      <c r="W121" s="761"/>
      <c r="X121" s="761"/>
    </row>
    <row r="122" spans="1:24">
      <c r="A122" s="761"/>
      <c r="B122" s="1061" t="s">
        <v>412</v>
      </c>
      <c r="C122" s="733">
        <v>43590</v>
      </c>
      <c r="D122" s="733">
        <v>44682</v>
      </c>
      <c r="E122" s="782">
        <v>394539.08368074999</v>
      </c>
      <c r="F122" s="782">
        <v>383188.89</v>
      </c>
      <c r="G122" s="841">
        <f t="shared" si="4"/>
        <v>0.9712317634672305</v>
      </c>
      <c r="H122" s="779"/>
      <c r="I122" s="761"/>
      <c r="J122" s="1049" t="s">
        <v>52</v>
      </c>
      <c r="K122" s="1050"/>
      <c r="L122" s="1051"/>
      <c r="M122" s="761"/>
      <c r="N122" s="761"/>
      <c r="O122" s="761"/>
      <c r="P122" s="761"/>
      <c r="Q122" s="761"/>
      <c r="R122" s="761"/>
      <c r="S122" s="761"/>
      <c r="T122" s="761"/>
      <c r="U122" s="761"/>
      <c r="V122" s="761"/>
      <c r="W122" s="761"/>
      <c r="X122" s="761"/>
    </row>
    <row r="123" spans="1:24">
      <c r="A123" s="761"/>
      <c r="B123" s="1062"/>
      <c r="C123" s="733">
        <v>43591</v>
      </c>
      <c r="D123" s="733">
        <v>44683</v>
      </c>
      <c r="E123" s="782">
        <v>415267.62744806003</v>
      </c>
      <c r="F123" s="782">
        <v>312518</v>
      </c>
      <c r="G123" s="896">
        <f t="shared" si="4"/>
        <v>0.75257010020384618</v>
      </c>
      <c r="H123" s="779"/>
      <c r="I123" s="761"/>
      <c r="J123" s="837">
        <f>(SUM(F122:F149))/(SUM(E122:E149))</f>
        <v>0.93557008778353568</v>
      </c>
      <c r="K123" s="838">
        <f>(SUM(F122:F149)-SUM(E122:E149))</f>
        <v>-827265.6688330397</v>
      </c>
      <c r="L123" s="839">
        <f>SUM(F122:F149)</f>
        <v>12012510.77</v>
      </c>
      <c r="M123" s="761"/>
      <c r="N123" s="761"/>
      <c r="O123" s="761"/>
      <c r="P123" s="761"/>
      <c r="Q123" s="761"/>
      <c r="R123" s="761"/>
      <c r="S123" s="761"/>
      <c r="T123" s="761"/>
      <c r="U123" s="761"/>
      <c r="V123" s="761"/>
      <c r="W123" s="761"/>
      <c r="X123" s="761"/>
    </row>
    <row r="124" spans="1:24">
      <c r="A124" s="761"/>
      <c r="B124" s="1062"/>
      <c r="C124" s="733">
        <v>43592</v>
      </c>
      <c r="D124" s="733">
        <v>44684</v>
      </c>
      <c r="E124" s="782">
        <v>429853.44856167998</v>
      </c>
      <c r="F124" s="782">
        <v>294724</v>
      </c>
      <c r="G124" s="841">
        <f t="shared" si="4"/>
        <v>0.68563832856562468</v>
      </c>
      <c r="H124" s="779"/>
      <c r="I124" s="761"/>
      <c r="J124" s="761"/>
      <c r="K124" s="761"/>
      <c r="L124" s="762"/>
      <c r="M124" s="761"/>
      <c r="N124" s="761"/>
      <c r="O124" s="761"/>
      <c r="P124" s="761"/>
      <c r="Q124" s="761"/>
      <c r="R124" s="761"/>
      <c r="S124" s="761"/>
      <c r="T124" s="761"/>
      <c r="U124" s="761"/>
      <c r="V124" s="761"/>
      <c r="W124" s="761"/>
      <c r="X124" s="761"/>
    </row>
    <row r="125" spans="1:24">
      <c r="A125" s="761"/>
      <c r="B125" s="1062"/>
      <c r="C125" s="733">
        <v>43593</v>
      </c>
      <c r="D125" s="733">
        <v>44685</v>
      </c>
      <c r="E125" s="782">
        <v>525654.83243803005</v>
      </c>
      <c r="F125" s="782">
        <v>347726</v>
      </c>
      <c r="G125" s="841">
        <f t="shared" si="4"/>
        <v>0.66151013657996527</v>
      </c>
      <c r="H125" s="779"/>
      <c r="I125" s="761"/>
      <c r="J125" s="761"/>
      <c r="K125" s="761"/>
      <c r="L125" s="762"/>
      <c r="M125" s="761"/>
      <c r="N125" s="761"/>
      <c r="O125" s="761"/>
      <c r="P125" s="761"/>
      <c r="Q125" s="761"/>
      <c r="R125" s="761"/>
      <c r="S125" s="761"/>
      <c r="T125" s="761"/>
      <c r="U125" s="761"/>
      <c r="V125" s="761"/>
      <c r="W125" s="761"/>
      <c r="X125" s="761"/>
    </row>
    <row r="126" spans="1:24">
      <c r="A126" s="761"/>
      <c r="B126" s="1062"/>
      <c r="C126" s="733">
        <v>43594</v>
      </c>
      <c r="D126" s="733">
        <v>44686</v>
      </c>
      <c r="E126" s="886">
        <v>810050.78550169</v>
      </c>
      <c r="F126" s="782">
        <v>432917</v>
      </c>
      <c r="G126" s="841">
        <f t="shared" si="4"/>
        <v>0.53443192420569141</v>
      </c>
      <c r="H126" s="779" t="s">
        <v>413</v>
      </c>
      <c r="I126" s="761"/>
      <c r="J126" s="761"/>
      <c r="K126" s="761"/>
      <c r="L126" s="762"/>
      <c r="M126" s="761"/>
      <c r="N126" s="761"/>
      <c r="O126" s="761"/>
      <c r="P126" s="761"/>
      <c r="Q126" s="761"/>
      <c r="R126" s="761"/>
      <c r="S126" s="761"/>
      <c r="T126" s="761"/>
      <c r="U126" s="761"/>
      <c r="V126" s="761"/>
      <c r="W126" s="761"/>
      <c r="X126" s="761"/>
    </row>
    <row r="127" spans="1:24">
      <c r="A127" s="761"/>
      <c r="B127" s="1062"/>
      <c r="C127" s="733">
        <v>43595</v>
      </c>
      <c r="D127" s="733">
        <v>44687</v>
      </c>
      <c r="E127" s="886">
        <v>970060.58108461997</v>
      </c>
      <c r="F127" s="782">
        <v>510069</v>
      </c>
      <c r="G127" s="841">
        <f t="shared" si="4"/>
        <v>0.52581149048412457</v>
      </c>
      <c r="H127" s="779" t="s">
        <v>414</v>
      </c>
      <c r="I127" s="761"/>
      <c r="J127" s="761"/>
      <c r="K127" s="761"/>
      <c r="L127" s="762"/>
      <c r="M127" s="761"/>
      <c r="N127" s="761"/>
      <c r="O127" s="761"/>
      <c r="P127" s="761"/>
      <c r="Q127" s="761"/>
      <c r="R127" s="761"/>
      <c r="S127" s="761"/>
      <c r="T127" s="761"/>
      <c r="U127" s="761"/>
      <c r="V127" s="761"/>
      <c r="W127" s="761"/>
      <c r="X127" s="761"/>
    </row>
    <row r="128" spans="1:24">
      <c r="A128" s="761"/>
      <c r="B128" s="836">
        <f>SUM(F122:F128)*0.5</f>
        <v>1545137.46</v>
      </c>
      <c r="C128" s="733">
        <v>43596</v>
      </c>
      <c r="D128" s="733">
        <v>44688</v>
      </c>
      <c r="E128" s="782">
        <v>759946.65594924998</v>
      </c>
      <c r="F128" s="782">
        <v>809132.03</v>
      </c>
      <c r="G128" s="841">
        <f t="shared" si="4"/>
        <v>1.0647221402524794</v>
      </c>
      <c r="H128" s="779"/>
      <c r="I128" s="761"/>
      <c r="J128" s="761"/>
      <c r="K128" s="761"/>
      <c r="L128" s="762"/>
      <c r="M128" s="761"/>
      <c r="N128" s="761"/>
      <c r="O128" s="761"/>
      <c r="P128" s="761"/>
      <c r="Q128" s="761"/>
      <c r="R128" s="761"/>
      <c r="S128" s="761"/>
      <c r="T128" s="761"/>
      <c r="U128" s="761"/>
      <c r="V128" s="761"/>
      <c r="W128" s="761"/>
      <c r="X128" s="761"/>
    </row>
    <row r="129" spans="1:24">
      <c r="A129" s="761"/>
      <c r="B129" s="1052" t="s">
        <v>415</v>
      </c>
      <c r="C129" s="733">
        <v>43597</v>
      </c>
      <c r="D129" s="733">
        <v>44689</v>
      </c>
      <c r="E129" s="782">
        <v>373582.70083248999</v>
      </c>
      <c r="F129" s="782">
        <v>422676</v>
      </c>
      <c r="G129" s="841">
        <f t="shared" si="4"/>
        <v>1.1314121319271764</v>
      </c>
      <c r="H129" s="779" t="s">
        <v>416</v>
      </c>
      <c r="I129" s="761"/>
      <c r="J129" s="761"/>
      <c r="K129" s="761"/>
      <c r="L129" s="762"/>
      <c r="M129" s="761"/>
      <c r="N129" s="761"/>
      <c r="O129" s="761"/>
      <c r="P129" s="761"/>
      <c r="Q129" s="761"/>
      <c r="R129" s="761"/>
      <c r="S129" s="761"/>
      <c r="T129" s="761"/>
      <c r="U129" s="761"/>
      <c r="V129" s="761"/>
      <c r="W129" s="761"/>
      <c r="X129" s="761"/>
    </row>
    <row r="130" spans="1:24">
      <c r="A130" s="761"/>
      <c r="B130" s="1053"/>
      <c r="C130" s="733">
        <v>43598</v>
      </c>
      <c r="D130" s="733">
        <v>44690</v>
      </c>
      <c r="E130" s="782">
        <v>357032.08431284002</v>
      </c>
      <c r="F130" s="886">
        <v>639582</v>
      </c>
      <c r="G130" s="841">
        <f t="shared" si="4"/>
        <v>1.7913852230702689</v>
      </c>
      <c r="H130" s="779" t="s">
        <v>417</v>
      </c>
      <c r="I130" s="761"/>
      <c r="J130" s="761"/>
      <c r="K130" s="761"/>
      <c r="L130" s="762"/>
      <c r="M130" s="761"/>
      <c r="N130" s="761"/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</row>
    <row r="131" spans="1:24">
      <c r="A131" s="761"/>
      <c r="B131" s="1053"/>
      <c r="C131" s="733">
        <v>43599</v>
      </c>
      <c r="D131" s="733">
        <v>44691</v>
      </c>
      <c r="E131" s="782">
        <v>344673.60720397002</v>
      </c>
      <c r="F131" s="886">
        <v>671346</v>
      </c>
      <c r="G131" s="841">
        <f t="shared" si="4"/>
        <v>1.947773156889012</v>
      </c>
      <c r="H131" s="779" t="s">
        <v>418</v>
      </c>
      <c r="I131" s="761"/>
      <c r="J131" s="761"/>
      <c r="K131" s="761"/>
      <c r="L131" s="762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</row>
    <row r="132" spans="1:24">
      <c r="A132" s="761"/>
      <c r="B132" s="1053"/>
      <c r="C132" s="733">
        <v>43600</v>
      </c>
      <c r="D132" s="733">
        <v>44692</v>
      </c>
      <c r="E132" s="782">
        <v>458855.42498955998</v>
      </c>
      <c r="F132" s="782">
        <v>368957</v>
      </c>
      <c r="G132" s="841">
        <f t="shared" si="4"/>
        <v>0.80408115477417452</v>
      </c>
      <c r="H132" s="779"/>
      <c r="I132" s="761"/>
      <c r="J132" s="761"/>
      <c r="K132" s="761"/>
      <c r="L132" s="762"/>
      <c r="M132" s="761"/>
      <c r="N132" s="761"/>
      <c r="O132" s="761"/>
      <c r="P132" s="761"/>
      <c r="Q132" s="761"/>
      <c r="R132" s="761"/>
      <c r="S132" s="761"/>
      <c r="T132" s="761"/>
      <c r="U132" s="761"/>
      <c r="V132" s="761"/>
      <c r="W132" s="761"/>
      <c r="X132" s="761"/>
    </row>
    <row r="133" spans="1:24">
      <c r="A133" s="761"/>
      <c r="B133" s="1053"/>
      <c r="C133" s="733">
        <v>43601</v>
      </c>
      <c r="D133" s="733">
        <v>44693</v>
      </c>
      <c r="E133" s="782">
        <v>386678.84659123002</v>
      </c>
      <c r="F133" s="782">
        <v>356056</v>
      </c>
      <c r="G133" s="841">
        <f t="shared" si="4"/>
        <v>0.92080547756572173</v>
      </c>
      <c r="H133" s="779"/>
      <c r="I133" s="761"/>
      <c r="J133" s="761"/>
      <c r="K133" s="761"/>
      <c r="L133" s="762"/>
      <c r="M133" s="761"/>
      <c r="N133" s="761"/>
      <c r="O133" s="761"/>
      <c r="P133" s="761"/>
      <c r="Q133" s="761"/>
      <c r="R133" s="761"/>
      <c r="S133" s="761"/>
      <c r="T133" s="761"/>
      <c r="U133" s="761"/>
      <c r="V133" s="761"/>
      <c r="W133" s="761"/>
      <c r="X133" s="761"/>
    </row>
    <row r="134" spans="1:24">
      <c r="A134" s="761"/>
      <c r="B134" s="1053"/>
      <c r="C134" s="733">
        <v>43602</v>
      </c>
      <c r="D134" s="733">
        <v>44694</v>
      </c>
      <c r="E134" s="782">
        <v>474372.27378674998</v>
      </c>
      <c r="F134" s="782">
        <v>497992</v>
      </c>
      <c r="G134" s="841">
        <f t="shared" si="4"/>
        <v>1.0497915403543758</v>
      </c>
      <c r="H134" s="779"/>
      <c r="I134" s="761"/>
      <c r="J134" s="761"/>
      <c r="K134" s="761"/>
      <c r="L134" s="762"/>
      <c r="M134" s="761"/>
      <c r="N134" s="761"/>
      <c r="O134" s="761"/>
      <c r="P134" s="761"/>
      <c r="Q134" s="761"/>
      <c r="R134" s="761"/>
      <c r="S134" s="761"/>
      <c r="T134" s="761"/>
      <c r="U134" s="761"/>
      <c r="V134" s="761"/>
      <c r="W134" s="761"/>
      <c r="X134" s="761"/>
    </row>
    <row r="135" spans="1:24">
      <c r="A135" s="761"/>
      <c r="B135" s="836">
        <f>SUM(F129:F135)*0.5</f>
        <v>1846901.5249999999</v>
      </c>
      <c r="C135" s="733">
        <v>43603</v>
      </c>
      <c r="D135" s="733">
        <v>44695</v>
      </c>
      <c r="E135" s="782">
        <v>673641.17987657001</v>
      </c>
      <c r="F135" s="782">
        <v>737194.05</v>
      </c>
      <c r="G135" s="841">
        <f t="shared" si="4"/>
        <v>1.0943423175748768</v>
      </c>
      <c r="H135" s="779"/>
      <c r="I135" s="761"/>
      <c r="J135" s="761"/>
      <c r="K135" s="761"/>
      <c r="L135" s="762"/>
      <c r="M135" s="761"/>
      <c r="N135" s="761"/>
      <c r="O135" s="761"/>
      <c r="P135" s="761"/>
      <c r="Q135" s="761"/>
      <c r="R135" s="761"/>
      <c r="S135" s="761"/>
      <c r="T135" s="761"/>
      <c r="U135" s="761"/>
      <c r="V135" s="761"/>
      <c r="W135" s="761"/>
      <c r="X135" s="761"/>
    </row>
    <row r="136" spans="1:24">
      <c r="A136" s="761"/>
      <c r="B136" s="1052" t="s">
        <v>419</v>
      </c>
      <c r="C136" s="733">
        <v>43604</v>
      </c>
      <c r="D136" s="733">
        <v>44696</v>
      </c>
      <c r="E136" s="782">
        <v>357326.67509104998</v>
      </c>
      <c r="F136" s="782">
        <v>377299</v>
      </c>
      <c r="G136" s="841">
        <f t="shared" si="4"/>
        <v>1.0558937417808534</v>
      </c>
      <c r="H136" s="779"/>
      <c r="I136" s="761"/>
      <c r="J136" s="761"/>
      <c r="K136" s="761"/>
      <c r="L136" s="762"/>
      <c r="M136" s="761"/>
      <c r="N136" s="761"/>
      <c r="O136" s="761"/>
      <c r="P136" s="761"/>
      <c r="Q136" s="761"/>
      <c r="R136" s="761"/>
      <c r="S136" s="761"/>
      <c r="T136" s="761"/>
      <c r="U136" s="761"/>
      <c r="V136" s="761"/>
      <c r="W136" s="761"/>
      <c r="X136" s="761"/>
    </row>
    <row r="137" spans="1:24">
      <c r="A137" s="761"/>
      <c r="B137" s="1053"/>
      <c r="C137" s="733">
        <v>43605</v>
      </c>
      <c r="D137" s="733">
        <v>44697</v>
      </c>
      <c r="E137" s="782">
        <v>294123.01926050999</v>
      </c>
      <c r="F137" s="782">
        <v>307036</v>
      </c>
      <c r="G137" s="841">
        <f t="shared" si="4"/>
        <v>1.0439033325985707</v>
      </c>
      <c r="H137" s="779"/>
      <c r="I137" s="761"/>
      <c r="J137" s="761"/>
      <c r="K137" s="761"/>
      <c r="L137" s="762"/>
      <c r="M137" s="761"/>
      <c r="N137" s="761"/>
      <c r="O137" s="761"/>
      <c r="P137" s="761"/>
      <c r="Q137" s="761"/>
      <c r="R137" s="761"/>
      <c r="S137" s="761"/>
      <c r="T137" s="761"/>
      <c r="U137" s="761"/>
      <c r="V137" s="761"/>
      <c r="W137" s="761"/>
      <c r="X137" s="761"/>
    </row>
    <row r="138" spans="1:24">
      <c r="A138" s="761"/>
      <c r="B138" s="1053"/>
      <c r="C138" s="733">
        <v>43606</v>
      </c>
      <c r="D138" s="733">
        <v>44698</v>
      </c>
      <c r="E138" s="782">
        <v>284160.90317881998</v>
      </c>
      <c r="F138" s="782">
        <v>292735</v>
      </c>
      <c r="G138" s="841">
        <f t="shared" si="4"/>
        <v>1.0301733867159917</v>
      </c>
      <c r="H138" s="779"/>
      <c r="I138" s="761"/>
      <c r="J138" s="761"/>
      <c r="K138" s="761"/>
      <c r="L138" s="762"/>
      <c r="M138" s="761"/>
      <c r="N138" s="761"/>
      <c r="O138" s="761"/>
      <c r="P138" s="761"/>
      <c r="Q138" s="761"/>
      <c r="R138" s="761"/>
      <c r="S138" s="761"/>
      <c r="T138" s="761"/>
      <c r="U138" s="761"/>
      <c r="V138" s="761"/>
      <c r="W138" s="761"/>
      <c r="X138" s="761"/>
    </row>
    <row r="139" spans="1:24">
      <c r="A139" s="761"/>
      <c r="B139" s="1053"/>
      <c r="C139" s="733">
        <v>43607</v>
      </c>
      <c r="D139" s="733">
        <v>44699</v>
      </c>
      <c r="E139" s="782">
        <v>305967.48274558998</v>
      </c>
      <c r="F139" s="782">
        <v>267700</v>
      </c>
      <c r="G139" s="841">
        <f t="shared" si="4"/>
        <v>0.87492957616868994</v>
      </c>
      <c r="H139" s="779"/>
      <c r="I139" s="761"/>
      <c r="J139" s="761"/>
      <c r="K139" s="878"/>
      <c r="L139" s="762"/>
      <c r="M139" s="761"/>
      <c r="N139" s="761"/>
      <c r="O139" s="761"/>
      <c r="P139" s="761"/>
      <c r="Q139" s="761"/>
      <c r="R139" s="761"/>
      <c r="S139" s="761"/>
      <c r="T139" s="761"/>
      <c r="U139" s="761"/>
      <c r="V139" s="761"/>
      <c r="W139" s="761"/>
      <c r="X139" s="761"/>
    </row>
    <row r="140" spans="1:24">
      <c r="A140" s="761"/>
      <c r="B140" s="1053"/>
      <c r="C140" s="733">
        <v>43608</v>
      </c>
      <c r="D140" s="733">
        <v>44700</v>
      </c>
      <c r="E140" s="782">
        <v>362584.96966298</v>
      </c>
      <c r="F140" s="782">
        <v>307414</v>
      </c>
      <c r="G140" s="841">
        <f t="shared" si="4"/>
        <v>0.84783988780819841</v>
      </c>
      <c r="H140" s="779"/>
      <c r="I140" s="761"/>
      <c r="J140" s="761"/>
      <c r="K140" s="761"/>
      <c r="L140" s="762"/>
      <c r="M140" s="761"/>
      <c r="N140" s="761"/>
      <c r="O140" s="761"/>
      <c r="P140" s="761"/>
      <c r="Q140" s="761"/>
      <c r="R140" s="761"/>
      <c r="S140" s="761"/>
      <c r="T140" s="761"/>
      <c r="U140" s="761"/>
      <c r="V140" s="761"/>
      <c r="W140" s="761"/>
      <c r="X140" s="761"/>
    </row>
    <row r="141" spans="1:24">
      <c r="A141" s="761"/>
      <c r="B141" s="1053"/>
      <c r="C141" s="733">
        <v>43609</v>
      </c>
      <c r="D141" s="733">
        <v>44701</v>
      </c>
      <c r="E141" s="782">
        <v>461019.34070695</v>
      </c>
      <c r="F141" s="782">
        <v>448051</v>
      </c>
      <c r="G141" s="841">
        <f t="shared" si="4"/>
        <v>0.97187028924412655</v>
      </c>
      <c r="H141" s="779"/>
      <c r="I141" s="761"/>
      <c r="J141" s="761"/>
      <c r="K141" s="761"/>
      <c r="L141" s="762"/>
      <c r="M141" s="761"/>
      <c r="N141" s="761"/>
      <c r="O141" s="761"/>
      <c r="P141" s="761"/>
      <c r="Q141" s="761"/>
      <c r="R141" s="761"/>
      <c r="S141" s="761"/>
      <c r="T141" s="761"/>
      <c r="U141" s="761"/>
      <c r="V141" s="761"/>
      <c r="W141" s="761"/>
      <c r="X141" s="761"/>
    </row>
    <row r="142" spans="1:24">
      <c r="A142" s="761"/>
      <c r="B142" s="836">
        <f>SUM(F136:F142)*0.5</f>
        <v>1331222.25</v>
      </c>
      <c r="C142" s="733">
        <v>43610</v>
      </c>
      <c r="D142" s="733">
        <v>44702</v>
      </c>
      <c r="E142" s="782">
        <v>666463.86307026003</v>
      </c>
      <c r="F142" s="782">
        <v>662209.5</v>
      </c>
      <c r="G142" s="841">
        <f t="shared" si="4"/>
        <v>0.99361651350358127</v>
      </c>
      <c r="H142" s="779"/>
      <c r="I142" s="761"/>
      <c r="J142" s="761"/>
      <c r="K142" s="761"/>
      <c r="L142" s="762"/>
      <c r="M142" s="761"/>
      <c r="N142" s="761"/>
      <c r="O142" s="761"/>
      <c r="P142" s="761"/>
      <c r="Q142" s="761"/>
      <c r="R142" s="761"/>
      <c r="S142" s="761"/>
      <c r="T142" s="761"/>
      <c r="U142" s="761"/>
      <c r="V142" s="761"/>
      <c r="W142" s="761"/>
      <c r="X142" s="761"/>
    </row>
    <row r="143" spans="1:24">
      <c r="A143" s="761"/>
      <c r="B143" s="1052" t="s">
        <v>420</v>
      </c>
      <c r="C143" s="733">
        <v>43611</v>
      </c>
      <c r="D143" s="733">
        <v>44703</v>
      </c>
      <c r="E143" s="782">
        <v>351894.40600453003</v>
      </c>
      <c r="F143" s="782">
        <v>321656</v>
      </c>
      <c r="G143" s="841">
        <f t="shared" si="4"/>
        <v>0.91406965985091349</v>
      </c>
      <c r="H143" s="779"/>
      <c r="I143" s="761"/>
      <c r="J143" s="761"/>
      <c r="K143" s="761"/>
      <c r="L143" s="762"/>
      <c r="M143" s="761"/>
      <c r="N143" s="761"/>
      <c r="O143" s="761"/>
      <c r="P143" s="761"/>
      <c r="Q143" s="761"/>
      <c r="R143" s="761"/>
      <c r="S143" s="761"/>
      <c r="T143" s="761"/>
      <c r="U143" s="761"/>
      <c r="V143" s="761"/>
      <c r="W143" s="761"/>
      <c r="X143" s="761"/>
    </row>
    <row r="144" spans="1:24">
      <c r="A144" s="761"/>
      <c r="B144" s="1053"/>
      <c r="C144" s="733">
        <v>43612</v>
      </c>
      <c r="D144" s="733">
        <v>44704</v>
      </c>
      <c r="E144" s="782">
        <v>285170.13009619998</v>
      </c>
      <c r="F144" s="782">
        <v>285968</v>
      </c>
      <c r="G144" s="841">
        <f t="shared" si="4"/>
        <v>1.0027978733380347</v>
      </c>
      <c r="H144" s="779"/>
      <c r="I144" s="761"/>
      <c r="J144" s="761"/>
      <c r="K144" s="907"/>
      <c r="L144" s="762"/>
      <c r="M144" s="761"/>
      <c r="N144" s="761"/>
      <c r="O144" s="761"/>
      <c r="P144" s="761"/>
      <c r="Q144" s="761"/>
      <c r="R144" s="761"/>
      <c r="S144" s="761"/>
      <c r="T144" s="761"/>
      <c r="U144" s="761"/>
      <c r="V144" s="761"/>
      <c r="W144" s="761"/>
      <c r="X144" s="761"/>
    </row>
    <row r="145" spans="1:24">
      <c r="A145" s="761"/>
      <c r="B145" s="1053"/>
      <c r="C145" s="733">
        <v>43613</v>
      </c>
      <c r="D145" s="733">
        <v>44705</v>
      </c>
      <c r="E145" s="782">
        <v>283858.32748585002</v>
      </c>
      <c r="F145" s="782">
        <v>259037</v>
      </c>
      <c r="G145" s="841">
        <f t="shared" si="4"/>
        <v>0.91255733905820557</v>
      </c>
      <c r="H145" s="779"/>
      <c r="I145" s="761"/>
      <c r="J145" s="761"/>
      <c r="K145" s="761"/>
      <c r="L145" s="762"/>
      <c r="M145" s="761"/>
      <c r="N145" s="761"/>
      <c r="O145" s="761"/>
      <c r="P145" s="761"/>
      <c r="Q145" s="761"/>
      <c r="R145" s="761"/>
      <c r="S145" s="761"/>
      <c r="T145" s="761"/>
      <c r="U145" s="761"/>
      <c r="V145" s="761"/>
      <c r="W145" s="761"/>
      <c r="X145" s="761"/>
    </row>
    <row r="146" spans="1:24">
      <c r="A146" s="761"/>
      <c r="B146" s="1053"/>
      <c r="C146" s="733">
        <v>43614</v>
      </c>
      <c r="D146" s="733">
        <v>44706</v>
      </c>
      <c r="E146" s="782">
        <v>303291.59619602002</v>
      </c>
      <c r="F146" s="782">
        <v>264825</v>
      </c>
      <c r="G146" s="841">
        <f t="shared" si="4"/>
        <v>0.87316959428325625</v>
      </c>
      <c r="H146" s="779"/>
      <c r="I146" s="761"/>
      <c r="J146" s="761"/>
      <c r="K146" s="761"/>
      <c r="L146" s="762"/>
      <c r="M146" s="761"/>
      <c r="N146" s="761"/>
      <c r="O146" s="761"/>
      <c r="P146" s="761"/>
      <c r="Q146" s="761"/>
      <c r="R146" s="761"/>
      <c r="S146" s="761"/>
      <c r="T146" s="761"/>
      <c r="U146" s="761"/>
      <c r="V146" s="761"/>
      <c r="W146" s="761"/>
      <c r="X146" s="761"/>
    </row>
    <row r="147" spans="1:24">
      <c r="A147" s="761"/>
      <c r="B147" s="1053"/>
      <c r="C147" s="909">
        <v>43615</v>
      </c>
      <c r="D147" s="733">
        <v>44707</v>
      </c>
      <c r="E147" s="782">
        <v>334783.26167450001</v>
      </c>
      <c r="F147" s="782">
        <v>323962</v>
      </c>
      <c r="G147" s="841">
        <f t="shared" si="4"/>
        <v>0.96767681388736448</v>
      </c>
      <c r="H147" s="910" t="s">
        <v>421</v>
      </c>
      <c r="I147" s="761"/>
      <c r="J147" s="761"/>
      <c r="K147" s="761"/>
      <c r="L147" s="762"/>
      <c r="M147" s="761"/>
      <c r="N147" s="761"/>
      <c r="O147" s="761"/>
      <c r="P147" s="761"/>
      <c r="Q147" s="761"/>
      <c r="R147" s="761"/>
      <c r="S147" s="761"/>
      <c r="T147" s="761"/>
      <c r="U147" s="761"/>
      <c r="V147" s="761"/>
      <c r="W147" s="761"/>
      <c r="X147" s="761"/>
    </row>
    <row r="148" spans="1:24">
      <c r="A148" s="761"/>
      <c r="B148" s="1053"/>
      <c r="C148" s="909">
        <v>43616</v>
      </c>
      <c r="D148" s="733">
        <v>44708</v>
      </c>
      <c r="E148" s="782">
        <v>475887.56479104998</v>
      </c>
      <c r="F148" s="782">
        <v>438926</v>
      </c>
      <c r="G148" s="841">
        <f t="shared" si="4"/>
        <v>0.9223313078010793</v>
      </c>
      <c r="H148" s="779"/>
      <c r="I148" s="761"/>
      <c r="J148" s="761"/>
      <c r="K148" s="761"/>
      <c r="L148" s="762"/>
      <c r="M148" s="761"/>
      <c r="N148" s="761"/>
      <c r="O148" s="761"/>
      <c r="P148" s="761"/>
      <c r="Q148" s="761"/>
      <c r="R148" s="761"/>
      <c r="S148" s="761"/>
      <c r="T148" s="761"/>
      <c r="U148" s="761"/>
      <c r="V148" s="761"/>
      <c r="W148" s="761"/>
      <c r="X148" s="761"/>
    </row>
    <row r="149" spans="1:24">
      <c r="A149" s="761"/>
      <c r="B149" s="836">
        <f>SUM(F143:F149)*0.5</f>
        <v>1282994.1499999999</v>
      </c>
      <c r="C149" s="909">
        <v>43617</v>
      </c>
      <c r="D149" s="733">
        <v>44709</v>
      </c>
      <c r="E149" s="782">
        <v>699035.76661123999</v>
      </c>
      <c r="F149" s="782">
        <v>671614.3</v>
      </c>
      <c r="G149" s="841">
        <f t="shared" si="4"/>
        <v>0.96077244123834649</v>
      </c>
      <c r="H149" s="779"/>
      <c r="I149" s="761"/>
      <c r="J149" s="761"/>
      <c r="K149" s="761"/>
      <c r="L149" s="762"/>
      <c r="M149" s="761"/>
      <c r="N149" s="761"/>
      <c r="O149" s="761"/>
      <c r="P149" s="761"/>
      <c r="Q149" s="761"/>
      <c r="R149" s="761"/>
      <c r="S149" s="761"/>
      <c r="T149" s="761"/>
      <c r="U149" s="761"/>
      <c r="V149" s="761"/>
      <c r="W149" s="761"/>
      <c r="X149" s="761"/>
    </row>
    <row r="150" spans="1:24">
      <c r="A150" s="761"/>
      <c r="B150" s="1052" t="s">
        <v>422</v>
      </c>
      <c r="C150" s="733">
        <v>43618</v>
      </c>
      <c r="D150" s="733">
        <v>44710</v>
      </c>
      <c r="E150" s="782">
        <v>370396.76445893</v>
      </c>
      <c r="F150" s="782">
        <v>317492</v>
      </c>
      <c r="G150" s="841">
        <f t="shared" si="4"/>
        <v>0.85716731479495378</v>
      </c>
      <c r="H150" s="779"/>
      <c r="I150" s="761"/>
      <c r="J150" s="1049" t="s">
        <v>53</v>
      </c>
      <c r="K150" s="1050"/>
      <c r="L150" s="1051"/>
      <c r="M150" s="761"/>
      <c r="N150" s="761"/>
      <c r="O150" s="761"/>
      <c r="P150" s="761"/>
      <c r="Q150" s="761"/>
      <c r="R150" s="761"/>
      <c r="S150" s="761"/>
      <c r="T150" s="761"/>
      <c r="U150" s="761"/>
      <c r="V150" s="761"/>
      <c r="W150" s="761"/>
      <c r="X150" s="761"/>
    </row>
    <row r="151" spans="1:24">
      <c r="A151" s="761"/>
      <c r="B151" s="1053"/>
      <c r="C151" s="733">
        <v>43619</v>
      </c>
      <c r="D151" s="909">
        <v>44711</v>
      </c>
      <c r="E151" s="782">
        <v>325854.04343220999</v>
      </c>
      <c r="F151" s="782">
        <v>287399</v>
      </c>
      <c r="G151" s="841">
        <f t="shared" si="4"/>
        <v>0.88198690730621521</v>
      </c>
      <c r="H151" s="910" t="s">
        <v>423</v>
      </c>
      <c r="I151" s="761"/>
      <c r="J151" s="837">
        <f>(SUM(F150:F183))/(SUM(E150:E183))</f>
        <v>0.84727477388300576</v>
      </c>
      <c r="K151" s="838">
        <f>(SUM(F150:F183)-SUM(E150:E183))</f>
        <v>-2330121.8449526075</v>
      </c>
      <c r="L151" s="839">
        <f>SUM(F150:F184)</f>
        <v>13640545.270000001</v>
      </c>
      <c r="M151" s="761"/>
      <c r="N151" s="761"/>
      <c r="O151" s="761"/>
      <c r="P151" s="761"/>
      <c r="Q151" s="761"/>
      <c r="R151" s="761"/>
      <c r="S151" s="761"/>
      <c r="T151" s="761"/>
      <c r="U151" s="761"/>
      <c r="V151" s="761"/>
      <c r="W151" s="761"/>
      <c r="X151" s="761"/>
    </row>
    <row r="152" spans="1:24">
      <c r="A152" s="761"/>
      <c r="B152" s="1053"/>
      <c r="C152" s="733">
        <v>43620</v>
      </c>
      <c r="D152" s="909">
        <v>44712</v>
      </c>
      <c r="E152" s="782">
        <v>313570.97673106001</v>
      </c>
      <c r="F152" s="782">
        <v>290462</v>
      </c>
      <c r="G152" s="841">
        <f t="shared" si="4"/>
        <v>0.92630384045115288</v>
      </c>
      <c r="H152" s="779"/>
      <c r="I152" s="761"/>
      <c r="J152" s="761"/>
      <c r="K152" s="761"/>
      <c r="L152" s="762"/>
      <c r="M152" s="761"/>
      <c r="N152" s="761"/>
      <c r="O152" s="761"/>
      <c r="P152" s="761"/>
      <c r="Q152" s="761"/>
      <c r="R152" s="761"/>
      <c r="S152" s="761"/>
      <c r="T152" s="761"/>
      <c r="U152" s="761"/>
      <c r="V152" s="761"/>
      <c r="W152" s="761"/>
      <c r="X152" s="761"/>
    </row>
    <row r="153" spans="1:24">
      <c r="A153" s="761"/>
      <c r="B153" s="1053"/>
      <c r="C153" s="733">
        <v>43621</v>
      </c>
      <c r="D153" s="909">
        <v>44713</v>
      </c>
      <c r="E153" s="782">
        <v>325944.04851782002</v>
      </c>
      <c r="F153" s="782">
        <v>299259</v>
      </c>
      <c r="G153" s="841">
        <f t="shared" si="4"/>
        <v>0.91812997157283238</v>
      </c>
      <c r="H153" s="779"/>
      <c r="I153" s="761"/>
      <c r="J153" s="761"/>
      <c r="K153" s="761"/>
      <c r="L153" s="762"/>
      <c r="M153" s="761"/>
      <c r="N153" s="761"/>
      <c r="O153" s="761"/>
      <c r="P153" s="761"/>
      <c r="Q153" s="761"/>
      <c r="R153" s="761"/>
      <c r="S153" s="761"/>
      <c r="T153" s="761"/>
      <c r="U153" s="761"/>
      <c r="V153" s="761"/>
      <c r="W153" s="761"/>
      <c r="X153" s="761"/>
    </row>
    <row r="154" spans="1:24">
      <c r="A154" s="761"/>
      <c r="B154" s="1053"/>
      <c r="C154" s="733">
        <v>43622</v>
      </c>
      <c r="D154" s="733">
        <v>44714</v>
      </c>
      <c r="E154" s="782">
        <v>347493.83981896</v>
      </c>
      <c r="F154" s="782">
        <v>339775</v>
      </c>
      <c r="G154" s="896">
        <f t="shared" si="4"/>
        <v>0.97778711754147518</v>
      </c>
      <c r="H154" s="779"/>
      <c r="I154" s="761"/>
      <c r="J154" s="761"/>
      <c r="K154" s="761"/>
      <c r="L154" s="762"/>
      <c r="M154" s="761"/>
      <c r="N154" s="761"/>
      <c r="O154" s="761"/>
      <c r="P154" s="761"/>
      <c r="Q154" s="761"/>
      <c r="R154" s="761"/>
      <c r="S154" s="761"/>
      <c r="T154" s="761"/>
      <c r="U154" s="761"/>
      <c r="V154" s="761"/>
      <c r="W154" s="761"/>
      <c r="X154" s="761"/>
    </row>
    <row r="155" spans="1:24">
      <c r="A155" s="761"/>
      <c r="B155" s="1053"/>
      <c r="C155" s="733">
        <v>43623</v>
      </c>
      <c r="D155" s="733">
        <v>44715</v>
      </c>
      <c r="E155" s="782">
        <v>440580.62657614</v>
      </c>
      <c r="F155" s="782">
        <v>407744</v>
      </c>
      <c r="G155" s="841">
        <f t="shared" si="4"/>
        <v>0.92546965391710145</v>
      </c>
      <c r="H155" s="779" t="s">
        <v>424</v>
      </c>
      <c r="I155" s="761"/>
      <c r="J155" s="761"/>
      <c r="K155" s="761"/>
      <c r="L155" s="762"/>
      <c r="M155" s="761"/>
      <c r="N155" s="761"/>
      <c r="O155" s="761"/>
      <c r="P155" s="761"/>
      <c r="Q155" s="761"/>
      <c r="R155" s="761"/>
      <c r="S155" s="761"/>
      <c r="T155" s="761"/>
      <c r="U155" s="761"/>
      <c r="V155" s="761"/>
      <c r="W155" s="761"/>
      <c r="X155" s="761"/>
    </row>
    <row r="156" spans="1:24">
      <c r="A156" s="761"/>
      <c r="B156" s="836">
        <f>SUM(F150:F156)*0.5</f>
        <v>1291405.5</v>
      </c>
      <c r="C156" s="733">
        <v>43624</v>
      </c>
      <c r="D156" s="733">
        <v>44716</v>
      </c>
      <c r="E156" s="782">
        <v>665446.79334015003</v>
      </c>
      <c r="F156" s="782">
        <v>640680</v>
      </c>
      <c r="G156" s="841">
        <f t="shared" si="4"/>
        <v>0.96278170758651438</v>
      </c>
      <c r="H156" s="779" t="s">
        <v>425</v>
      </c>
      <c r="I156" s="761"/>
      <c r="J156" s="761"/>
      <c r="K156" s="761"/>
      <c r="L156" s="819">
        <f>SUM(F150:F156)</f>
        <v>2582811</v>
      </c>
      <c r="M156" s="761"/>
      <c r="N156" s="761"/>
      <c r="O156" s="761"/>
      <c r="P156" s="761"/>
      <c r="Q156" s="761"/>
      <c r="R156" s="761"/>
      <c r="S156" s="761"/>
      <c r="T156" s="761"/>
      <c r="U156" s="761"/>
      <c r="V156" s="761"/>
      <c r="W156" s="761"/>
      <c r="X156" s="761"/>
    </row>
    <row r="157" spans="1:24">
      <c r="A157" s="761"/>
      <c r="B157" s="1052" t="s">
        <v>426</v>
      </c>
      <c r="C157" s="733">
        <v>43625</v>
      </c>
      <c r="D157" s="733">
        <v>44717</v>
      </c>
      <c r="E157" s="782">
        <v>370535.86652792001</v>
      </c>
      <c r="F157" s="782">
        <v>332133</v>
      </c>
      <c r="G157" s="841">
        <f t="shared" si="4"/>
        <v>0.89635857147171383</v>
      </c>
      <c r="H157" s="779"/>
      <c r="I157" s="761"/>
      <c r="J157" s="761"/>
      <c r="K157" s="761" t="s">
        <v>427</v>
      </c>
      <c r="L157" s="819">
        <f>F157</f>
        <v>332133</v>
      </c>
      <c r="M157" s="761"/>
      <c r="N157" s="761"/>
      <c r="O157" s="761"/>
      <c r="P157" s="761"/>
      <c r="Q157" s="761"/>
      <c r="R157" s="761"/>
      <c r="S157" s="761"/>
      <c r="T157" s="761"/>
      <c r="U157" s="761"/>
      <c r="V157" s="761"/>
      <c r="W157" s="761"/>
      <c r="X157" s="761"/>
    </row>
    <row r="158" spans="1:24">
      <c r="A158" s="761"/>
      <c r="B158" s="1053"/>
      <c r="C158" s="733">
        <v>43626</v>
      </c>
      <c r="D158" s="733">
        <v>44718</v>
      </c>
      <c r="E158" s="782">
        <v>354778.26954240003</v>
      </c>
      <c r="F158" s="782">
        <v>291454</v>
      </c>
      <c r="G158" s="841">
        <f t="shared" si="4"/>
        <v>0.82151029254391228</v>
      </c>
      <c r="H158" s="779" t="s">
        <v>428</v>
      </c>
      <c r="I158" s="761"/>
      <c r="J158" s="761"/>
      <c r="K158" s="761">
        <v>285</v>
      </c>
      <c r="L158" s="819">
        <f>F158</f>
        <v>291454</v>
      </c>
      <c r="M158" s="761"/>
      <c r="N158" s="761"/>
      <c r="O158" s="761"/>
      <c r="P158" s="761"/>
      <c r="Q158" s="761"/>
      <c r="R158" s="761"/>
      <c r="S158" s="761"/>
      <c r="T158" s="761"/>
      <c r="U158" s="761"/>
      <c r="V158" s="761"/>
      <c r="W158" s="761"/>
      <c r="X158" s="761"/>
    </row>
    <row r="159" spans="1:24">
      <c r="A159" s="761"/>
      <c r="B159" s="1053"/>
      <c r="C159" s="733">
        <v>43627</v>
      </c>
      <c r="D159" s="733">
        <v>44719</v>
      </c>
      <c r="E159" s="782">
        <v>319896.00482701999</v>
      </c>
      <c r="F159" s="782">
        <v>274302</v>
      </c>
      <c r="G159" s="841">
        <f t="shared" si="4"/>
        <v>0.85747241560058118</v>
      </c>
      <c r="H159" s="779" t="s">
        <v>429</v>
      </c>
      <c r="I159" s="761"/>
      <c r="J159" s="761"/>
      <c r="K159" s="761" t="s">
        <v>430</v>
      </c>
      <c r="L159" s="819">
        <f>F159</f>
        <v>274302</v>
      </c>
      <c r="M159" s="761"/>
      <c r="N159" s="761"/>
      <c r="O159" s="761"/>
      <c r="P159" s="761"/>
      <c r="Q159" s="761"/>
      <c r="R159" s="761"/>
      <c r="S159" s="761"/>
      <c r="T159" s="761"/>
      <c r="U159" s="761"/>
      <c r="V159" s="761"/>
      <c r="W159" s="761"/>
      <c r="X159" s="761"/>
    </row>
    <row r="160" spans="1:24">
      <c r="A160" s="761"/>
      <c r="B160" s="1053"/>
      <c r="C160" s="733">
        <v>43628</v>
      </c>
      <c r="D160" s="733">
        <v>44720</v>
      </c>
      <c r="E160" s="782">
        <v>359205.64294398</v>
      </c>
      <c r="F160" s="782">
        <v>281915</v>
      </c>
      <c r="G160" s="841">
        <f t="shared" ref="G160:G223" si="5">F160/E160</f>
        <v>0.78482898456015104</v>
      </c>
      <c r="H160" s="779" t="s">
        <v>428</v>
      </c>
      <c r="I160" s="761"/>
      <c r="J160" s="761"/>
      <c r="K160" s="761" t="s">
        <v>431</v>
      </c>
      <c r="L160" s="819">
        <f>F160</f>
        <v>281915</v>
      </c>
      <c r="M160" s="761"/>
      <c r="N160" s="761"/>
      <c r="O160" s="761"/>
      <c r="P160" s="761"/>
      <c r="Q160" s="761"/>
      <c r="R160" s="761"/>
      <c r="S160" s="761"/>
      <c r="T160" s="761"/>
      <c r="U160" s="761"/>
      <c r="V160" s="761"/>
      <c r="W160" s="761"/>
      <c r="X160" s="761"/>
    </row>
    <row r="161" spans="1:24">
      <c r="A161" s="761"/>
      <c r="B161" s="1053"/>
      <c r="C161" s="733">
        <v>43629</v>
      </c>
      <c r="D161" s="733">
        <v>44721</v>
      </c>
      <c r="E161" s="782">
        <v>403818.27867948002</v>
      </c>
      <c r="F161" s="782">
        <v>344376</v>
      </c>
      <c r="G161" s="841">
        <f t="shared" si="5"/>
        <v>0.85279943524631596</v>
      </c>
      <c r="H161" s="779"/>
      <c r="I161" s="761"/>
      <c r="J161" s="761"/>
      <c r="K161" s="761" t="s">
        <v>432</v>
      </c>
      <c r="L161" s="819">
        <f>F161*0.9</f>
        <v>309938.40000000002</v>
      </c>
      <c r="M161" s="761"/>
      <c r="N161" s="761"/>
      <c r="O161" s="761"/>
      <c r="P161" s="761"/>
      <c r="Q161" s="761"/>
      <c r="R161" s="761"/>
      <c r="S161" s="761"/>
      <c r="T161" s="761"/>
      <c r="U161" s="761"/>
      <c r="V161" s="761"/>
      <c r="W161" s="761"/>
      <c r="X161" s="761"/>
    </row>
    <row r="162" spans="1:24">
      <c r="A162" s="761"/>
      <c r="B162" s="1053"/>
      <c r="C162" s="733">
        <v>43630</v>
      </c>
      <c r="D162" s="733">
        <v>44722</v>
      </c>
      <c r="E162" s="782">
        <v>551914.47528768994</v>
      </c>
      <c r="F162" s="782">
        <v>538940</v>
      </c>
      <c r="G162" s="841">
        <f t="shared" si="5"/>
        <v>0.97649187352637035</v>
      </c>
      <c r="H162" s="779"/>
      <c r="I162" s="761"/>
      <c r="J162" s="761"/>
      <c r="K162" s="761" t="s">
        <v>433</v>
      </c>
      <c r="L162" s="819">
        <f>F162*0.9</f>
        <v>485046</v>
      </c>
      <c r="M162" s="761"/>
      <c r="N162" s="761"/>
      <c r="O162" s="761"/>
      <c r="P162" s="761"/>
      <c r="Q162" s="761"/>
      <c r="R162" s="761"/>
      <c r="S162" s="761"/>
      <c r="T162" s="761"/>
      <c r="U162" s="761"/>
      <c r="V162" s="761"/>
      <c r="W162" s="761"/>
      <c r="X162" s="761"/>
    </row>
    <row r="163" spans="1:24">
      <c r="A163" s="761"/>
      <c r="B163" s="836">
        <f>SUM(F157:F163)*0.5</f>
        <v>1368890</v>
      </c>
      <c r="C163" s="733">
        <v>43631</v>
      </c>
      <c r="D163" s="733">
        <v>44723</v>
      </c>
      <c r="E163" s="782">
        <v>812038.72143399005</v>
      </c>
      <c r="F163" s="782">
        <v>674660</v>
      </c>
      <c r="G163" s="841">
        <f t="shared" si="5"/>
        <v>0.83082244995486032</v>
      </c>
      <c r="H163" s="779" t="s">
        <v>434</v>
      </c>
      <c r="I163" s="761"/>
      <c r="J163" s="761"/>
      <c r="K163" s="761" t="s">
        <v>435</v>
      </c>
      <c r="L163" s="819">
        <f>F163*0.9</f>
        <v>607194</v>
      </c>
      <c r="M163" s="761"/>
      <c r="N163" s="761"/>
      <c r="O163" s="761"/>
      <c r="P163" s="761"/>
      <c r="Q163" s="761"/>
      <c r="R163" s="761"/>
      <c r="S163" s="761"/>
      <c r="T163" s="761"/>
      <c r="U163" s="761"/>
      <c r="V163" s="761"/>
      <c r="W163" s="761"/>
      <c r="X163" s="761"/>
    </row>
    <row r="164" spans="1:24" ht="24.75" customHeight="1">
      <c r="A164" s="761"/>
      <c r="B164" s="1052" t="s">
        <v>436</v>
      </c>
      <c r="C164" s="733">
        <v>43632</v>
      </c>
      <c r="D164" s="733">
        <v>44724</v>
      </c>
      <c r="E164" s="782">
        <v>389095.39939581999</v>
      </c>
      <c r="F164" s="782">
        <v>340759</v>
      </c>
      <c r="G164" s="896">
        <f t="shared" si="5"/>
        <v>0.87577236978161177</v>
      </c>
      <c r="H164" s="779" t="s">
        <v>437</v>
      </c>
      <c r="I164" s="761"/>
      <c r="J164" s="761"/>
      <c r="K164" s="761"/>
      <c r="L164" s="819">
        <f>F164*0.9</f>
        <v>306683.10000000003</v>
      </c>
      <c r="M164" s="761"/>
      <c r="N164" s="761"/>
      <c r="O164" s="761"/>
      <c r="P164" s="761"/>
      <c r="Q164" s="761"/>
      <c r="R164" s="761"/>
      <c r="S164" s="761"/>
      <c r="T164" s="761"/>
      <c r="U164" s="761"/>
      <c r="V164" s="761"/>
      <c r="W164" s="761"/>
      <c r="X164" s="761"/>
    </row>
    <row r="165" spans="1:24" ht="34.5" customHeight="1">
      <c r="A165" s="761"/>
      <c r="B165" s="1053"/>
      <c r="C165" s="733">
        <v>43633</v>
      </c>
      <c r="D165" s="733">
        <v>44725</v>
      </c>
      <c r="E165" s="782">
        <v>411736.52541301999</v>
      </c>
      <c r="F165" s="782">
        <v>290042</v>
      </c>
      <c r="G165" s="841">
        <f t="shared" si="5"/>
        <v>0.70443592467064675</v>
      </c>
      <c r="H165" s="779" t="s">
        <v>438</v>
      </c>
      <c r="I165" s="761"/>
      <c r="J165" s="761"/>
      <c r="K165" s="761"/>
      <c r="L165" s="819">
        <f>F165*0.9</f>
        <v>261037.80000000002</v>
      </c>
      <c r="M165" s="761"/>
      <c r="N165" s="761"/>
      <c r="O165" s="761"/>
      <c r="P165" s="761"/>
      <c r="Q165" s="761"/>
      <c r="R165" s="761"/>
      <c r="S165" s="761"/>
      <c r="T165" s="761"/>
      <c r="U165" s="761"/>
      <c r="V165" s="761"/>
      <c r="W165" s="761"/>
      <c r="X165" s="761"/>
    </row>
    <row r="166" spans="1:24">
      <c r="A166" s="761"/>
      <c r="B166" s="1053"/>
      <c r="C166" s="733">
        <v>43634</v>
      </c>
      <c r="D166" s="733">
        <v>44726</v>
      </c>
      <c r="E166" s="782">
        <v>430635.46114160999</v>
      </c>
      <c r="F166" s="782">
        <v>274351</v>
      </c>
      <c r="G166" s="841">
        <f t="shared" si="5"/>
        <v>0.6370840879492331</v>
      </c>
      <c r="H166" s="779"/>
      <c r="I166" s="761"/>
      <c r="J166" s="761"/>
      <c r="K166" s="761"/>
      <c r="L166" s="819">
        <f>F166*0.9</f>
        <v>246915.9</v>
      </c>
      <c r="M166" s="761"/>
      <c r="N166" s="761"/>
      <c r="O166" s="761"/>
      <c r="P166" s="761"/>
      <c r="Q166" s="761"/>
      <c r="R166" s="761"/>
      <c r="S166" s="761"/>
      <c r="T166" s="761"/>
      <c r="U166" s="761"/>
      <c r="V166" s="761"/>
      <c r="W166" s="761"/>
      <c r="X166" s="761"/>
    </row>
    <row r="167" spans="1:24" ht="45.75">
      <c r="A167" s="761"/>
      <c r="B167" s="1053"/>
      <c r="C167" s="733">
        <v>43635</v>
      </c>
      <c r="D167" s="733">
        <v>44727</v>
      </c>
      <c r="E167" s="782">
        <v>408171.86526443</v>
      </c>
      <c r="F167" s="782">
        <v>340284</v>
      </c>
      <c r="G167" s="841">
        <f t="shared" si="5"/>
        <v>0.83367823448475675</v>
      </c>
      <c r="H167" s="779" t="s">
        <v>439</v>
      </c>
      <c r="I167" s="761"/>
      <c r="J167" s="761"/>
      <c r="K167" s="761"/>
      <c r="L167" s="819">
        <f>F167*0.9</f>
        <v>306255.60000000003</v>
      </c>
      <c r="M167" s="761"/>
      <c r="N167" s="761"/>
      <c r="O167" s="761"/>
      <c r="P167" s="761"/>
      <c r="Q167" s="761"/>
      <c r="R167" s="761"/>
      <c r="S167" s="761"/>
      <c r="T167" s="761"/>
      <c r="U167" s="761"/>
      <c r="V167" s="761"/>
      <c r="W167" s="761"/>
      <c r="X167" s="761"/>
    </row>
    <row r="168" spans="1:24">
      <c r="A168" s="761"/>
      <c r="B168" s="1053"/>
      <c r="C168" s="733">
        <v>43636</v>
      </c>
      <c r="D168" s="733">
        <v>44728</v>
      </c>
      <c r="E168" s="782">
        <v>461126.96518075</v>
      </c>
      <c r="F168" s="782">
        <v>380080</v>
      </c>
      <c r="G168" s="841">
        <f t="shared" si="5"/>
        <v>0.82424154018192874</v>
      </c>
      <c r="H168" s="779"/>
      <c r="I168" s="761"/>
      <c r="J168" s="761"/>
      <c r="K168" s="761"/>
      <c r="L168" s="819">
        <f>F168*0.9</f>
        <v>342072</v>
      </c>
      <c r="M168" s="761"/>
      <c r="N168" s="761"/>
      <c r="O168" s="761"/>
      <c r="P168" s="761"/>
      <c r="Q168" s="761"/>
      <c r="R168" s="761"/>
      <c r="S168" s="761"/>
      <c r="T168" s="761"/>
      <c r="U168" s="761"/>
      <c r="V168" s="761"/>
      <c r="W168" s="761"/>
      <c r="X168" s="761"/>
    </row>
    <row r="169" spans="1:24">
      <c r="A169" s="761"/>
      <c r="B169" s="1053"/>
      <c r="C169" s="733">
        <v>43637</v>
      </c>
      <c r="D169" s="733">
        <v>44729</v>
      </c>
      <c r="E169" s="782">
        <v>541139.15593182005</v>
      </c>
      <c r="F169" s="782">
        <v>473712</v>
      </c>
      <c r="G169" s="841">
        <f t="shared" si="5"/>
        <v>0.87539775085077109</v>
      </c>
      <c r="H169" s="779" t="s">
        <v>440</v>
      </c>
      <c r="I169" s="761"/>
      <c r="J169" s="761"/>
      <c r="K169" s="761"/>
      <c r="L169" s="819">
        <f>F169*0.9</f>
        <v>426340.8</v>
      </c>
      <c r="M169" s="761"/>
      <c r="N169" s="761"/>
      <c r="O169" s="761"/>
      <c r="P169" s="761"/>
      <c r="Q169" s="761"/>
      <c r="R169" s="761"/>
      <c r="S169" s="761"/>
      <c r="T169" s="761"/>
      <c r="U169" s="761"/>
      <c r="V169" s="761"/>
      <c r="W169" s="761"/>
      <c r="X169" s="761"/>
    </row>
    <row r="170" spans="1:24">
      <c r="A170" s="761"/>
      <c r="B170" s="836">
        <f>SUM(F164:F170)*0.5</f>
        <v>1401220.3900000001</v>
      </c>
      <c r="C170" s="733">
        <v>43638</v>
      </c>
      <c r="D170" s="733">
        <v>44730</v>
      </c>
      <c r="E170" s="782">
        <v>692645.63569796004</v>
      </c>
      <c r="F170" s="782">
        <v>703212.78</v>
      </c>
      <c r="G170" s="841">
        <f t="shared" si="5"/>
        <v>1.0152562057095642</v>
      </c>
      <c r="H170" s="779" t="s">
        <v>440</v>
      </c>
      <c r="I170" s="761"/>
      <c r="J170" s="761"/>
      <c r="K170" s="761"/>
      <c r="L170" s="819">
        <f>F170*0.9</f>
        <v>632891.50200000009</v>
      </c>
      <c r="M170" s="761"/>
      <c r="N170" s="761"/>
      <c r="O170" s="761"/>
      <c r="P170" s="761"/>
      <c r="Q170" s="761"/>
      <c r="R170" s="761"/>
      <c r="S170" s="761"/>
      <c r="T170" s="761"/>
      <c r="U170" s="761"/>
      <c r="V170" s="761"/>
      <c r="W170" s="761"/>
      <c r="X170" s="761"/>
    </row>
    <row r="171" spans="1:24">
      <c r="A171" s="761"/>
      <c r="B171" s="1052" t="s">
        <v>441</v>
      </c>
      <c r="C171" s="733">
        <v>43639</v>
      </c>
      <c r="D171" s="733">
        <v>44731</v>
      </c>
      <c r="E171" s="782">
        <v>396879.95282876003</v>
      </c>
      <c r="F171" s="782">
        <v>332640</v>
      </c>
      <c r="G171" s="841">
        <f t="shared" si="5"/>
        <v>0.83813757190079752</v>
      </c>
      <c r="H171" s="779" t="s">
        <v>442</v>
      </c>
      <c r="I171" s="761"/>
      <c r="J171" s="761"/>
      <c r="K171" s="761"/>
      <c r="L171" s="819">
        <f>F171*0.9</f>
        <v>299376</v>
      </c>
      <c r="M171" s="761"/>
      <c r="N171" s="761"/>
      <c r="O171" s="761"/>
      <c r="P171" s="761"/>
      <c r="Q171" s="761"/>
      <c r="R171" s="761"/>
      <c r="S171" s="761"/>
      <c r="T171" s="761"/>
      <c r="U171" s="761"/>
      <c r="V171" s="761"/>
      <c r="W171" s="761"/>
      <c r="X171" s="761"/>
    </row>
    <row r="172" spans="1:24" ht="30.75">
      <c r="A172" s="761"/>
      <c r="B172" s="1053"/>
      <c r="C172" s="733">
        <v>43640</v>
      </c>
      <c r="D172" s="733">
        <v>44732</v>
      </c>
      <c r="E172" s="782">
        <v>408452.41804124002</v>
      </c>
      <c r="F172" s="782">
        <v>267152</v>
      </c>
      <c r="G172" s="841">
        <f t="shared" si="5"/>
        <v>0.65405904874096399</v>
      </c>
      <c r="H172" s="779" t="s">
        <v>443</v>
      </c>
      <c r="I172" s="761"/>
      <c r="J172" s="761"/>
      <c r="K172" s="761"/>
      <c r="L172" s="819">
        <f>F172*0.9</f>
        <v>240436.80000000002</v>
      </c>
      <c r="M172" s="761"/>
      <c r="N172" s="761"/>
      <c r="O172" s="761"/>
      <c r="P172" s="761"/>
      <c r="Q172" s="761"/>
      <c r="R172" s="761"/>
      <c r="S172" s="761"/>
      <c r="T172" s="761"/>
      <c r="U172" s="761"/>
      <c r="V172" s="761"/>
      <c r="W172" s="761"/>
      <c r="X172" s="761"/>
    </row>
    <row r="173" spans="1:24">
      <c r="A173" s="761"/>
      <c r="B173" s="1053"/>
      <c r="C173" s="733">
        <v>43641</v>
      </c>
      <c r="D173" s="733">
        <v>44733</v>
      </c>
      <c r="E173" s="782">
        <v>390713.27144932002</v>
      </c>
      <c r="F173" s="782">
        <v>292400</v>
      </c>
      <c r="G173" s="841">
        <f t="shared" si="5"/>
        <v>0.74837488605228408</v>
      </c>
      <c r="H173" s="779" t="s">
        <v>444</v>
      </c>
      <c r="I173" s="761"/>
      <c r="J173" s="761"/>
      <c r="K173" s="761"/>
      <c r="L173" s="819">
        <f>F173*0.9</f>
        <v>263160</v>
      </c>
      <c r="M173" s="761"/>
      <c r="N173" s="761"/>
      <c r="O173" s="761"/>
      <c r="P173" s="761"/>
      <c r="Q173" s="761"/>
      <c r="R173" s="761"/>
      <c r="S173" s="761"/>
      <c r="T173" s="761"/>
      <c r="U173" s="761"/>
      <c r="V173" s="761"/>
      <c r="W173" s="761"/>
      <c r="X173" s="761"/>
    </row>
    <row r="174" spans="1:24" ht="30.75">
      <c r="A174" s="761"/>
      <c r="B174" s="1053"/>
      <c r="C174" s="733">
        <v>43642</v>
      </c>
      <c r="D174" s="733">
        <v>44734</v>
      </c>
      <c r="E174" s="782">
        <v>441197.79105159</v>
      </c>
      <c r="F174" s="782">
        <v>286222</v>
      </c>
      <c r="G174" s="841">
        <f t="shared" si="5"/>
        <v>0.64873851548030892</v>
      </c>
      <c r="H174" s="779" t="s">
        <v>445</v>
      </c>
      <c r="I174" s="761"/>
      <c r="J174" s="761"/>
      <c r="K174" s="761"/>
      <c r="L174" s="819">
        <f>F174*0.9</f>
        <v>257599.80000000002</v>
      </c>
      <c r="M174" s="761"/>
      <c r="N174" s="761"/>
      <c r="O174" s="761"/>
      <c r="P174" s="761"/>
      <c r="Q174" s="761"/>
      <c r="R174" s="761"/>
      <c r="S174" s="761"/>
      <c r="T174" s="761"/>
      <c r="U174" s="761"/>
      <c r="V174" s="761"/>
      <c r="W174" s="761"/>
      <c r="X174" s="761"/>
    </row>
    <row r="175" spans="1:24">
      <c r="A175" s="761"/>
      <c r="B175" s="1053"/>
      <c r="C175" s="733">
        <v>43643</v>
      </c>
      <c r="D175" s="733">
        <v>44735</v>
      </c>
      <c r="E175" s="782">
        <v>407950.44315547001</v>
      </c>
      <c r="F175" s="782">
        <v>332537</v>
      </c>
      <c r="G175" s="841">
        <f t="shared" si="5"/>
        <v>0.81514067597977846</v>
      </c>
      <c r="H175" s="779"/>
      <c r="I175" s="761"/>
      <c r="J175" s="761"/>
      <c r="K175" s="761"/>
      <c r="L175" s="819">
        <f>F175*0.9</f>
        <v>299283.3</v>
      </c>
      <c r="M175" s="761"/>
      <c r="N175" s="761"/>
      <c r="O175" s="761"/>
      <c r="P175" s="761"/>
      <c r="Q175" s="761"/>
      <c r="R175" s="761"/>
      <c r="S175" s="761"/>
      <c r="T175" s="761"/>
      <c r="U175" s="761"/>
      <c r="V175" s="761"/>
      <c r="W175" s="761"/>
      <c r="X175" s="761"/>
    </row>
    <row r="176" spans="1:24" ht="30.75">
      <c r="A176" s="761"/>
      <c r="B176" s="1053"/>
      <c r="C176" s="733">
        <v>43644</v>
      </c>
      <c r="D176" s="733">
        <v>44736</v>
      </c>
      <c r="E176" s="782">
        <v>548730.98489417997</v>
      </c>
      <c r="F176" s="782">
        <v>425205</v>
      </c>
      <c r="G176" s="841">
        <f t="shared" si="5"/>
        <v>0.77488789899844757</v>
      </c>
      <c r="H176" s="779" t="s">
        <v>446</v>
      </c>
      <c r="I176" s="761"/>
      <c r="J176" s="761"/>
      <c r="K176" s="761"/>
      <c r="L176" s="819">
        <f>F176*0.9</f>
        <v>382684.5</v>
      </c>
      <c r="M176" s="761"/>
      <c r="N176" s="761"/>
      <c r="O176" s="761"/>
      <c r="P176" s="761"/>
      <c r="Q176" s="761"/>
      <c r="R176" s="761"/>
      <c r="S176" s="761"/>
      <c r="T176" s="761"/>
      <c r="U176" s="761"/>
      <c r="V176" s="761"/>
      <c r="W176" s="761"/>
      <c r="X176" s="761"/>
    </row>
    <row r="177" spans="1:24">
      <c r="A177" s="761"/>
      <c r="B177" s="836">
        <f>SUM(F171:F177)*0.5</f>
        <v>1287175</v>
      </c>
      <c r="C177" s="733">
        <v>43645</v>
      </c>
      <c r="D177" s="733">
        <v>44737</v>
      </c>
      <c r="E177" s="782">
        <v>802073.13082824997</v>
      </c>
      <c r="F177" s="782">
        <v>638194</v>
      </c>
      <c r="G177" s="841">
        <f t="shared" si="5"/>
        <v>0.79568056262024089</v>
      </c>
      <c r="H177" s="779"/>
      <c r="I177" s="761"/>
      <c r="J177" s="761"/>
      <c r="K177" s="761"/>
      <c r="L177" s="819">
        <f>F177*0.9</f>
        <v>574374.6</v>
      </c>
      <c r="M177" s="761"/>
      <c r="N177" s="761"/>
      <c r="O177" s="761"/>
      <c r="P177" s="761"/>
      <c r="Q177" s="761"/>
      <c r="R177" s="761"/>
      <c r="S177" s="761"/>
      <c r="T177" s="761"/>
      <c r="U177" s="761"/>
      <c r="V177" s="761"/>
      <c r="W177" s="761"/>
      <c r="X177" s="761"/>
    </row>
    <row r="178" spans="1:24">
      <c r="A178" s="761"/>
      <c r="B178" s="1052" t="s">
        <v>447</v>
      </c>
      <c r="C178" s="922">
        <v>43646</v>
      </c>
      <c r="D178" s="922">
        <v>44738</v>
      </c>
      <c r="E178" s="821">
        <v>393065.27256064001</v>
      </c>
      <c r="F178" s="821">
        <v>325933</v>
      </c>
      <c r="G178" s="923">
        <f t="shared" si="5"/>
        <v>0.8292083344750758</v>
      </c>
      <c r="H178" s="916"/>
      <c r="I178" s="761"/>
      <c r="J178" s="761"/>
      <c r="K178" s="761"/>
      <c r="L178" s="819">
        <f>F178*0.9</f>
        <v>293339.7</v>
      </c>
      <c r="M178" s="761"/>
      <c r="N178" s="761"/>
      <c r="O178" s="761"/>
      <c r="P178" s="761"/>
      <c r="Q178" s="761"/>
      <c r="R178" s="761"/>
      <c r="S178" s="761"/>
      <c r="T178" s="761"/>
      <c r="U178" s="761"/>
      <c r="V178" s="761"/>
      <c r="W178" s="761"/>
      <c r="X178" s="761"/>
    </row>
    <row r="179" spans="1:24">
      <c r="A179" s="761"/>
      <c r="B179" s="1056"/>
      <c r="C179" s="917">
        <v>43647</v>
      </c>
      <c r="D179" s="918">
        <v>44739</v>
      </c>
      <c r="E179" s="919">
        <v>447031</v>
      </c>
      <c r="F179" s="919">
        <v>299788</v>
      </c>
      <c r="G179" s="920">
        <f t="shared" si="5"/>
        <v>0.67062015833353839</v>
      </c>
      <c r="H179" s="921" t="s">
        <v>448</v>
      </c>
      <c r="I179" s="761"/>
      <c r="J179" s="761"/>
      <c r="K179" s="761"/>
      <c r="L179" s="819">
        <f>F179*0.9</f>
        <v>269809.2</v>
      </c>
      <c r="M179" s="761"/>
      <c r="N179" s="761"/>
      <c r="O179" s="761"/>
      <c r="P179" s="761"/>
      <c r="Q179" s="761"/>
      <c r="R179" s="761"/>
      <c r="S179" s="761"/>
      <c r="T179" s="761"/>
      <c r="U179" s="761"/>
      <c r="V179" s="761"/>
      <c r="W179" s="761"/>
      <c r="X179" s="761"/>
    </row>
    <row r="180" spans="1:24">
      <c r="A180" s="761"/>
      <c r="B180" s="1053"/>
      <c r="C180" s="734">
        <v>43648</v>
      </c>
      <c r="D180" s="734">
        <v>44740</v>
      </c>
      <c r="E180" s="781">
        <v>404791</v>
      </c>
      <c r="F180" s="781">
        <v>335139</v>
      </c>
      <c r="G180" s="924">
        <f t="shared" si="5"/>
        <v>0.82793095696297592</v>
      </c>
      <c r="H180" s="780"/>
      <c r="I180" s="761"/>
      <c r="J180" s="761"/>
      <c r="K180" s="761"/>
      <c r="L180" s="819">
        <f>F180*0.9</f>
        <v>301625.10000000003</v>
      </c>
      <c r="M180" s="761"/>
      <c r="N180" s="761"/>
      <c r="O180" s="761"/>
      <c r="P180" s="761"/>
      <c r="Q180" s="761"/>
      <c r="R180" s="761"/>
      <c r="S180" s="761"/>
      <c r="T180" s="761"/>
      <c r="U180" s="761"/>
      <c r="V180" s="761"/>
      <c r="W180" s="761"/>
      <c r="X180" s="761"/>
    </row>
    <row r="181" spans="1:24">
      <c r="A181" s="761"/>
      <c r="B181" s="1053"/>
      <c r="C181" s="733">
        <v>43649</v>
      </c>
      <c r="D181" s="733">
        <v>44741</v>
      </c>
      <c r="E181" s="782">
        <v>385439</v>
      </c>
      <c r="F181" s="782">
        <v>321715</v>
      </c>
      <c r="G181" s="841">
        <f t="shared" si="5"/>
        <v>0.83467163416260415</v>
      </c>
      <c r="H181" s="779"/>
      <c r="I181" s="761"/>
      <c r="J181" s="761"/>
      <c r="K181" s="761"/>
      <c r="L181" s="819">
        <f>F181*0.9</f>
        <v>289543.5</v>
      </c>
      <c r="M181" s="761"/>
      <c r="N181" s="761"/>
      <c r="O181" s="761"/>
      <c r="P181" s="761"/>
      <c r="Q181" s="761"/>
      <c r="R181" s="761"/>
      <c r="S181" s="761"/>
      <c r="T181" s="761"/>
      <c r="U181" s="761"/>
      <c r="V181" s="761"/>
      <c r="W181" s="761"/>
      <c r="X181" s="761"/>
    </row>
    <row r="182" spans="1:24">
      <c r="A182" s="761"/>
      <c r="B182" s="1053"/>
      <c r="C182" s="733">
        <v>43650</v>
      </c>
      <c r="D182" s="733">
        <v>44742</v>
      </c>
      <c r="E182" s="782">
        <v>415070</v>
      </c>
      <c r="F182" s="782">
        <v>417890</v>
      </c>
      <c r="G182" s="841">
        <f t="shared" si="5"/>
        <v>1.0067940347411279</v>
      </c>
      <c r="H182" s="779"/>
      <c r="I182" s="761"/>
      <c r="J182" s="761"/>
      <c r="K182" s="761"/>
      <c r="L182" s="819">
        <f>F182*0.9</f>
        <v>376101</v>
      </c>
      <c r="M182" s="761"/>
      <c r="N182" s="761"/>
      <c r="O182" s="761"/>
      <c r="P182" s="761"/>
      <c r="Q182" s="761"/>
      <c r="R182" s="761"/>
      <c r="S182" s="761"/>
      <c r="T182" s="761"/>
      <c r="U182" s="761"/>
      <c r="V182" s="761"/>
      <c r="W182" s="761"/>
      <c r="X182" s="761"/>
    </row>
    <row r="183" spans="1:24" ht="30.75">
      <c r="A183" s="761"/>
      <c r="B183" s="1053"/>
      <c r="C183" s="733">
        <v>43651</v>
      </c>
      <c r="D183" s="733">
        <v>44743</v>
      </c>
      <c r="E183" s="782">
        <v>519535</v>
      </c>
      <c r="F183" s="782">
        <v>528986</v>
      </c>
      <c r="G183" s="841">
        <f t="shared" si="5"/>
        <v>1.0181912671908533</v>
      </c>
      <c r="H183" s="779" t="s">
        <v>449</v>
      </c>
      <c r="I183" s="761"/>
      <c r="J183" s="761"/>
      <c r="K183" s="761"/>
      <c r="L183" s="819">
        <f>F183*0.9</f>
        <v>476087.4</v>
      </c>
      <c r="M183" s="761"/>
      <c r="N183" s="761"/>
      <c r="O183" s="761"/>
      <c r="P183" s="761"/>
      <c r="Q183" s="761"/>
      <c r="R183" s="761"/>
      <c r="S183" s="761"/>
      <c r="T183" s="761"/>
      <c r="U183" s="761"/>
      <c r="V183" s="761"/>
      <c r="W183" s="761"/>
      <c r="X183" s="761"/>
    </row>
    <row r="184" spans="1:24">
      <c r="A184" s="761"/>
      <c r="B184" s="836">
        <f>SUM(F178:F184)*0.5</f>
        <v>1471581.7450000001</v>
      </c>
      <c r="C184" s="733">
        <v>43652</v>
      </c>
      <c r="D184" s="733">
        <v>44744</v>
      </c>
      <c r="E184" s="782">
        <v>669645</v>
      </c>
      <c r="F184" s="782">
        <v>713712.49</v>
      </c>
      <c r="G184" s="841">
        <f t="shared" si="5"/>
        <v>1.0658072411501616</v>
      </c>
      <c r="H184" s="779" t="s">
        <v>450</v>
      </c>
      <c r="I184" s="761"/>
      <c r="J184" s="761"/>
      <c r="K184" s="761"/>
      <c r="L184" s="819">
        <f>F184*0.9</f>
        <v>642341.24100000004</v>
      </c>
      <c r="M184" s="761"/>
      <c r="N184" s="761"/>
      <c r="O184" s="761"/>
      <c r="P184" s="761"/>
      <c r="Q184" s="761"/>
      <c r="R184" s="761"/>
      <c r="S184" s="761"/>
      <c r="T184" s="761"/>
      <c r="U184" s="761"/>
      <c r="V184" s="761"/>
      <c r="W184" s="761"/>
      <c r="X184" s="761"/>
    </row>
    <row r="185" spans="1:24">
      <c r="A185" s="761"/>
      <c r="B185" s="1052" t="s">
        <v>451</v>
      </c>
      <c r="C185" s="733">
        <v>43653</v>
      </c>
      <c r="D185" s="733">
        <v>44745</v>
      </c>
      <c r="E185" s="782">
        <v>378115</v>
      </c>
      <c r="F185" s="782">
        <v>398215.99</v>
      </c>
      <c r="G185" s="841">
        <f t="shared" si="5"/>
        <v>1.0531610488872434</v>
      </c>
      <c r="H185" s="779" t="s">
        <v>452</v>
      </c>
      <c r="I185" s="761"/>
      <c r="J185" s="1049" t="s">
        <v>313</v>
      </c>
      <c r="K185" s="1050"/>
      <c r="L185" s="1051"/>
      <c r="M185" s="761"/>
      <c r="N185" s="761"/>
      <c r="O185" s="761"/>
      <c r="P185" s="761"/>
      <c r="Q185" s="761"/>
      <c r="R185" s="761"/>
      <c r="S185" s="761"/>
      <c r="T185" s="761"/>
      <c r="U185" s="761"/>
      <c r="V185" s="761"/>
      <c r="W185" s="761"/>
      <c r="X185" s="761"/>
    </row>
    <row r="186" spans="1:24">
      <c r="A186" s="761"/>
      <c r="B186" s="1053"/>
      <c r="C186" s="733">
        <v>43654</v>
      </c>
      <c r="D186" s="733">
        <v>44746</v>
      </c>
      <c r="E186" s="782">
        <v>365899</v>
      </c>
      <c r="F186" s="782">
        <v>444546</v>
      </c>
      <c r="G186" s="841">
        <f t="shared" si="5"/>
        <v>1.214941828209424</v>
      </c>
      <c r="H186" s="779"/>
      <c r="I186" s="761"/>
      <c r="J186" s="837">
        <f>(SUM(F185:F212))/(SUM(E185:E212))</f>
        <v>0.97136237717607177</v>
      </c>
      <c r="K186" s="838">
        <f>(SUM(F185:F210)-SUM(E185:E210))</f>
        <v>-380380.65000000037</v>
      </c>
      <c r="L186" s="839">
        <f>SUM(F185:F212)</f>
        <v>11756790.309999999</v>
      </c>
      <c r="M186" s="761"/>
      <c r="N186" s="761"/>
      <c r="O186" s="761"/>
      <c r="P186" s="761"/>
      <c r="Q186" s="761"/>
      <c r="R186" s="761"/>
      <c r="S186" s="761"/>
      <c r="T186" s="761"/>
      <c r="U186" s="761"/>
      <c r="V186" s="761"/>
      <c r="W186" s="761"/>
      <c r="X186" s="761"/>
    </row>
    <row r="187" spans="1:24">
      <c r="A187" s="761"/>
      <c r="B187" s="1053"/>
      <c r="C187" s="733">
        <v>43655</v>
      </c>
      <c r="D187" s="733">
        <v>44747</v>
      </c>
      <c r="E187" s="782">
        <v>366895</v>
      </c>
      <c r="F187" s="782">
        <v>385430</v>
      </c>
      <c r="G187" s="841">
        <f t="shared" si="5"/>
        <v>1.0505185407269109</v>
      </c>
      <c r="H187" s="779" t="s">
        <v>453</v>
      </c>
      <c r="I187" s="761"/>
      <c r="J187" s="761"/>
      <c r="K187" s="761"/>
      <c r="L187" s="762"/>
      <c r="M187" s="761"/>
      <c r="N187" s="761"/>
      <c r="O187" s="761"/>
      <c r="P187" s="761"/>
      <c r="Q187" s="761"/>
      <c r="R187" s="761"/>
      <c r="S187" s="761"/>
      <c r="T187" s="761"/>
      <c r="U187" s="761"/>
      <c r="V187" s="761"/>
      <c r="W187" s="761"/>
      <c r="X187" s="761"/>
    </row>
    <row r="188" spans="1:24">
      <c r="A188" s="761"/>
      <c r="B188" s="1053"/>
      <c r="C188" s="733">
        <v>43656</v>
      </c>
      <c r="D188" s="733">
        <v>44748</v>
      </c>
      <c r="E188" s="782">
        <v>360905</v>
      </c>
      <c r="F188" s="782">
        <v>358504</v>
      </c>
      <c r="G188" s="841">
        <f t="shared" si="5"/>
        <v>0.99334727975506021</v>
      </c>
      <c r="H188" s="910" t="s">
        <v>454</v>
      </c>
      <c r="I188" s="761"/>
      <c r="J188" s="761"/>
      <c r="K188" s="761"/>
      <c r="L188" s="762"/>
      <c r="M188" s="761"/>
      <c r="N188" s="761"/>
      <c r="O188" s="761"/>
      <c r="P188" s="761"/>
      <c r="Q188" s="761"/>
      <c r="R188" s="761"/>
      <c r="S188" s="761"/>
      <c r="T188" s="761"/>
      <c r="U188" s="761"/>
      <c r="V188" s="761"/>
      <c r="W188" s="761"/>
      <c r="X188" s="761"/>
    </row>
    <row r="189" spans="1:24">
      <c r="A189" s="761"/>
      <c r="B189" s="1053"/>
      <c r="C189" s="733">
        <v>43657</v>
      </c>
      <c r="D189" s="733">
        <v>44749</v>
      </c>
      <c r="E189" s="782">
        <v>391613</v>
      </c>
      <c r="F189" s="782">
        <v>385568</v>
      </c>
      <c r="G189" s="841">
        <f t="shared" si="5"/>
        <v>0.98456384236478356</v>
      </c>
      <c r="H189" s="910" t="s">
        <v>454</v>
      </c>
      <c r="I189" s="761"/>
      <c r="J189" s="761"/>
      <c r="K189" s="761"/>
      <c r="L189" s="762"/>
      <c r="M189" s="761"/>
      <c r="N189" s="761"/>
      <c r="O189" s="761"/>
      <c r="P189" s="761"/>
      <c r="Q189" s="761"/>
      <c r="R189" s="761"/>
      <c r="S189" s="761"/>
      <c r="T189" s="761"/>
      <c r="U189" s="761"/>
      <c r="V189" s="761"/>
      <c r="W189" s="761"/>
      <c r="X189" s="761"/>
    </row>
    <row r="190" spans="1:24">
      <c r="A190" s="761"/>
      <c r="B190" s="1053"/>
      <c r="C190" s="733">
        <v>43658</v>
      </c>
      <c r="D190" s="733">
        <v>44750</v>
      </c>
      <c r="E190" s="782">
        <v>529079</v>
      </c>
      <c r="F190" s="782">
        <v>466517</v>
      </c>
      <c r="G190" s="841">
        <f t="shared" si="5"/>
        <v>0.88175300852991711</v>
      </c>
      <c r="H190" s="910" t="s">
        <v>455</v>
      </c>
      <c r="I190" s="761"/>
      <c r="J190" s="761"/>
      <c r="K190" s="761"/>
      <c r="L190" s="762"/>
      <c r="M190" s="761"/>
      <c r="N190" s="761"/>
      <c r="O190" s="761"/>
      <c r="P190" s="761"/>
      <c r="Q190" s="761"/>
      <c r="R190" s="761"/>
      <c r="S190" s="761"/>
      <c r="T190" s="761"/>
      <c r="U190" s="761"/>
      <c r="V190" s="761"/>
      <c r="W190" s="761"/>
      <c r="X190" s="761"/>
    </row>
    <row r="191" spans="1:24">
      <c r="A191" s="761"/>
      <c r="B191" s="836">
        <f>SUM(F185:F191)*0.5</f>
        <v>1557475.425</v>
      </c>
      <c r="C191" s="733">
        <v>43659</v>
      </c>
      <c r="D191" s="733">
        <v>44751</v>
      </c>
      <c r="E191" s="782">
        <v>673753</v>
      </c>
      <c r="F191" s="782">
        <v>676169.86</v>
      </c>
      <c r="G191" s="841">
        <f t="shared" si="5"/>
        <v>1.0035871602798059</v>
      </c>
      <c r="H191" s="916" t="s">
        <v>456</v>
      </c>
      <c r="I191" s="761"/>
      <c r="J191" s="761"/>
      <c r="K191" s="761"/>
      <c r="L191" s="762"/>
      <c r="M191" s="761"/>
      <c r="N191" s="761"/>
      <c r="O191" s="761"/>
      <c r="P191" s="761"/>
      <c r="Q191" s="761"/>
      <c r="R191" s="761"/>
      <c r="S191" s="761"/>
      <c r="T191" s="761"/>
      <c r="U191" s="761"/>
      <c r="V191" s="761"/>
      <c r="W191" s="761"/>
      <c r="X191" s="761"/>
    </row>
    <row r="192" spans="1:24">
      <c r="A192" s="761"/>
      <c r="B192" s="1052" t="s">
        <v>457</v>
      </c>
      <c r="C192" s="733">
        <v>43660</v>
      </c>
      <c r="D192" s="733">
        <v>44752</v>
      </c>
      <c r="E192" s="782">
        <v>364100</v>
      </c>
      <c r="F192" s="782">
        <v>336733</v>
      </c>
      <c r="G192" s="927">
        <f t="shared" si="5"/>
        <v>0.92483658335622076</v>
      </c>
      <c r="H192" s="915"/>
      <c r="I192" s="761"/>
      <c r="J192" s="761"/>
      <c r="K192" s="761"/>
      <c r="L192" s="762"/>
      <c r="M192" s="761"/>
      <c r="N192" s="761"/>
      <c r="O192" s="761"/>
      <c r="P192" s="761"/>
      <c r="Q192" s="761"/>
      <c r="R192" s="761"/>
      <c r="S192" s="761"/>
      <c r="T192" s="761"/>
      <c r="U192" s="761"/>
      <c r="V192" s="761"/>
      <c r="W192" s="761"/>
      <c r="X192" s="761"/>
    </row>
    <row r="193" spans="1:24">
      <c r="A193" s="761"/>
      <c r="B193" s="1053"/>
      <c r="C193" s="733">
        <v>43661</v>
      </c>
      <c r="D193" s="733">
        <v>44753</v>
      </c>
      <c r="E193" s="782">
        <v>405507</v>
      </c>
      <c r="F193" s="782">
        <v>329547</v>
      </c>
      <c r="G193" s="896">
        <f t="shared" si="5"/>
        <v>0.81267894265697016</v>
      </c>
      <c r="H193" s="780"/>
      <c r="I193" s="761"/>
      <c r="J193" s="761"/>
      <c r="K193" s="761"/>
      <c r="L193" s="762"/>
      <c r="M193" s="761"/>
      <c r="N193" s="761"/>
      <c r="O193" s="761"/>
      <c r="P193" s="761"/>
      <c r="Q193" s="761"/>
      <c r="R193" s="761"/>
      <c r="S193" s="761"/>
      <c r="T193" s="761"/>
      <c r="U193" s="761"/>
      <c r="V193" s="761"/>
      <c r="W193" s="761"/>
      <c r="X193" s="761"/>
    </row>
    <row r="194" spans="1:24">
      <c r="A194" s="761"/>
      <c r="B194" s="1053"/>
      <c r="C194" s="733">
        <v>43662</v>
      </c>
      <c r="D194" s="733">
        <v>44754</v>
      </c>
      <c r="E194" s="782">
        <v>380400</v>
      </c>
      <c r="F194" s="782">
        <v>330113</v>
      </c>
      <c r="G194" s="841">
        <f t="shared" si="5"/>
        <v>0.8678049421661409</v>
      </c>
      <c r="H194" s="779" t="s">
        <v>458</v>
      </c>
      <c r="I194" s="761"/>
      <c r="J194" s="761"/>
      <c r="K194" s="761"/>
      <c r="L194" s="762"/>
      <c r="M194" s="761"/>
      <c r="N194" s="761"/>
      <c r="O194" s="761"/>
      <c r="P194" s="761"/>
      <c r="Q194" s="761"/>
      <c r="R194" s="761"/>
      <c r="S194" s="761"/>
      <c r="T194" s="761"/>
      <c r="U194" s="761"/>
      <c r="V194" s="761"/>
      <c r="W194" s="761"/>
      <c r="X194" s="761"/>
    </row>
    <row r="195" spans="1:24">
      <c r="A195" s="761"/>
      <c r="B195" s="1053"/>
      <c r="C195" s="733">
        <v>43663</v>
      </c>
      <c r="D195" s="733">
        <v>44755</v>
      </c>
      <c r="E195" s="782">
        <v>386251</v>
      </c>
      <c r="F195" s="782">
        <v>357959</v>
      </c>
      <c r="G195" s="841">
        <f t="shared" si="5"/>
        <v>0.92675229319794639</v>
      </c>
      <c r="H195" s="779"/>
      <c r="I195" s="761"/>
      <c r="J195" s="761"/>
      <c r="K195" s="761"/>
      <c r="L195" s="762"/>
      <c r="M195" s="761"/>
      <c r="N195" s="761"/>
      <c r="O195" s="761"/>
      <c r="P195" s="761"/>
      <c r="Q195" s="761"/>
      <c r="R195" s="761"/>
      <c r="S195" s="761"/>
      <c r="T195" s="761"/>
      <c r="U195" s="761"/>
      <c r="V195" s="761"/>
      <c r="W195" s="761"/>
      <c r="X195" s="761"/>
    </row>
    <row r="196" spans="1:24">
      <c r="A196" s="761"/>
      <c r="B196" s="1053"/>
      <c r="C196" s="733">
        <v>43664</v>
      </c>
      <c r="D196" s="733">
        <v>44756</v>
      </c>
      <c r="E196" s="782">
        <v>433537</v>
      </c>
      <c r="F196" s="782">
        <v>405330</v>
      </c>
      <c r="G196" s="841">
        <f t="shared" si="5"/>
        <v>0.93493750245077123</v>
      </c>
      <c r="H196" s="779" t="s">
        <v>459</v>
      </c>
      <c r="I196" s="761"/>
      <c r="J196" s="761"/>
      <c r="K196" s="761"/>
      <c r="L196" s="762"/>
      <c r="M196" s="761"/>
      <c r="N196" s="761"/>
      <c r="O196" s="761"/>
      <c r="P196" s="761"/>
      <c r="Q196" s="761"/>
      <c r="R196" s="761"/>
      <c r="S196" s="761"/>
      <c r="T196" s="761"/>
      <c r="U196" s="761"/>
      <c r="V196" s="761"/>
      <c r="W196" s="761"/>
      <c r="X196" s="761"/>
    </row>
    <row r="197" spans="1:24">
      <c r="A197" s="761"/>
      <c r="B197" s="1053"/>
      <c r="C197" s="733">
        <v>43665</v>
      </c>
      <c r="D197" s="733">
        <v>44757</v>
      </c>
      <c r="E197" s="782">
        <v>513491</v>
      </c>
      <c r="F197" s="782">
        <v>536719</v>
      </c>
      <c r="G197" s="841">
        <f t="shared" si="5"/>
        <v>1.0452354569018736</v>
      </c>
      <c r="H197" s="779"/>
      <c r="I197" s="761"/>
      <c r="J197" s="761"/>
      <c r="K197" s="761"/>
      <c r="L197" s="762"/>
      <c r="M197" s="761"/>
      <c r="N197" s="761"/>
      <c r="O197" s="761"/>
      <c r="P197" s="761"/>
      <c r="Q197" s="761"/>
      <c r="R197" s="761"/>
      <c r="S197" s="761"/>
      <c r="T197" s="761"/>
      <c r="U197" s="761"/>
      <c r="V197" s="761"/>
      <c r="W197" s="761"/>
      <c r="X197" s="761"/>
    </row>
    <row r="198" spans="1:24">
      <c r="A198" s="761"/>
      <c r="B198" s="836">
        <f>SUM(F192:F198)*0.5</f>
        <v>1478456.5</v>
      </c>
      <c r="C198" s="733">
        <v>43666</v>
      </c>
      <c r="D198" s="733">
        <v>44758</v>
      </c>
      <c r="E198" s="782">
        <v>701881</v>
      </c>
      <c r="F198" s="782">
        <v>660512</v>
      </c>
      <c r="G198" s="841">
        <f t="shared" si="5"/>
        <v>0.94105980928390998</v>
      </c>
      <c r="H198" s="779" t="s">
        <v>460</v>
      </c>
      <c r="I198" s="761"/>
      <c r="J198" s="761"/>
      <c r="K198" s="761"/>
      <c r="L198" s="762"/>
      <c r="M198" s="761"/>
      <c r="N198" s="761"/>
      <c r="O198" s="761"/>
      <c r="P198" s="761"/>
      <c r="Q198" s="761"/>
      <c r="R198" s="761"/>
      <c r="S198" s="761"/>
      <c r="T198" s="761"/>
      <c r="U198" s="761"/>
      <c r="V198" s="761"/>
      <c r="W198" s="761"/>
      <c r="X198" s="761"/>
    </row>
    <row r="199" spans="1:24">
      <c r="A199" s="761"/>
      <c r="B199" s="1052" t="s">
        <v>461</v>
      </c>
      <c r="C199" s="733">
        <v>43667</v>
      </c>
      <c r="D199" s="733">
        <v>44759</v>
      </c>
      <c r="E199" s="782">
        <v>357565</v>
      </c>
      <c r="F199" s="782">
        <v>333764</v>
      </c>
      <c r="G199" s="841">
        <f>F199/E199</f>
        <v>0.93343587879126877</v>
      </c>
      <c r="H199" s="779"/>
      <c r="I199" s="761"/>
      <c r="J199" s="761"/>
      <c r="K199" s="761"/>
      <c r="L199" s="762"/>
      <c r="M199" s="761"/>
      <c r="N199" s="761"/>
      <c r="O199" s="761"/>
      <c r="P199" s="761"/>
      <c r="Q199" s="761"/>
      <c r="R199" s="761"/>
      <c r="S199" s="761"/>
      <c r="T199" s="761"/>
      <c r="U199" s="761"/>
      <c r="V199" s="761"/>
      <c r="W199" s="761"/>
      <c r="X199" s="761"/>
    </row>
    <row r="200" spans="1:24" ht="30.75">
      <c r="A200" s="761"/>
      <c r="B200" s="1053"/>
      <c r="C200" s="733">
        <v>43668</v>
      </c>
      <c r="D200" s="733">
        <v>44760</v>
      </c>
      <c r="E200" s="782">
        <v>361154</v>
      </c>
      <c r="F200" s="782">
        <v>331850</v>
      </c>
      <c r="G200" s="841">
        <f t="shared" si="5"/>
        <v>0.91886009846215189</v>
      </c>
      <c r="H200" s="910" t="s">
        <v>462</v>
      </c>
      <c r="I200" s="761"/>
      <c r="J200" s="761"/>
      <c r="K200" s="761"/>
      <c r="L200" s="762"/>
      <c r="M200" s="761"/>
      <c r="N200" s="761"/>
      <c r="O200" s="761"/>
      <c r="P200" s="761"/>
      <c r="Q200" s="761"/>
      <c r="R200" s="761"/>
      <c r="S200" s="761"/>
      <c r="T200" s="761"/>
      <c r="U200" s="761"/>
      <c r="V200" s="761"/>
      <c r="W200" s="761"/>
      <c r="X200" s="761"/>
    </row>
    <row r="201" spans="1:24">
      <c r="A201" s="761"/>
      <c r="B201" s="1053"/>
      <c r="C201" s="733">
        <v>43669</v>
      </c>
      <c r="D201" s="733">
        <v>44761</v>
      </c>
      <c r="E201" s="782">
        <v>355231</v>
      </c>
      <c r="F201" s="782">
        <v>303558</v>
      </c>
      <c r="G201" s="841">
        <f t="shared" si="5"/>
        <v>0.85453690697039386</v>
      </c>
      <c r="H201" s="779"/>
      <c r="I201" s="761"/>
      <c r="J201" s="761"/>
      <c r="K201" s="761"/>
      <c r="L201" s="762"/>
      <c r="M201" s="761"/>
      <c r="N201" s="761"/>
      <c r="O201" s="761"/>
      <c r="P201" s="761"/>
      <c r="Q201" s="761"/>
      <c r="R201" s="761"/>
      <c r="S201" s="761"/>
      <c r="T201" s="761"/>
      <c r="U201" s="761"/>
      <c r="V201" s="761"/>
      <c r="W201" s="761"/>
      <c r="X201" s="761"/>
    </row>
    <row r="202" spans="1:24">
      <c r="A202" s="761"/>
      <c r="B202" s="1053"/>
      <c r="C202" s="733">
        <v>43670</v>
      </c>
      <c r="D202" s="733">
        <v>44762</v>
      </c>
      <c r="E202" s="782">
        <v>333909</v>
      </c>
      <c r="F202" s="782">
        <v>360095</v>
      </c>
      <c r="G202" s="841">
        <f t="shared" si="5"/>
        <v>1.0784225642315721</v>
      </c>
      <c r="H202" s="779"/>
      <c r="I202" s="761"/>
      <c r="J202" s="761"/>
      <c r="K202" s="761"/>
      <c r="L202" s="762"/>
      <c r="M202" s="761"/>
      <c r="N202" s="761"/>
      <c r="O202" s="761"/>
      <c r="P202" s="761"/>
      <c r="Q202" s="761"/>
      <c r="R202" s="761"/>
      <c r="S202" s="761"/>
      <c r="T202" s="761"/>
      <c r="U202" s="761"/>
      <c r="V202" s="761"/>
      <c r="W202" s="761"/>
      <c r="X202" s="761"/>
    </row>
    <row r="203" spans="1:24">
      <c r="A203" s="761"/>
      <c r="B203" s="1053"/>
      <c r="C203" s="733">
        <v>43671</v>
      </c>
      <c r="D203" s="733">
        <v>44763</v>
      </c>
      <c r="E203" s="782">
        <v>392000</v>
      </c>
      <c r="F203" s="782">
        <v>399012</v>
      </c>
      <c r="G203" s="841">
        <f t="shared" si="5"/>
        <v>1.0178877551020409</v>
      </c>
      <c r="H203" s="779"/>
      <c r="I203" s="761"/>
      <c r="J203" s="761"/>
      <c r="K203" s="761"/>
      <c r="L203" s="762"/>
      <c r="M203" s="761"/>
      <c r="N203" s="761"/>
      <c r="O203" s="761"/>
      <c r="P203" s="761"/>
      <c r="Q203" s="761"/>
      <c r="R203" s="761"/>
      <c r="S203" s="761"/>
      <c r="T203" s="761"/>
      <c r="U203" s="761"/>
      <c r="V203" s="761"/>
      <c r="W203" s="761"/>
      <c r="X203" s="761"/>
    </row>
    <row r="204" spans="1:24">
      <c r="A204" s="761"/>
      <c r="B204" s="1053"/>
      <c r="C204" s="733">
        <v>43672</v>
      </c>
      <c r="D204" s="733">
        <v>44764</v>
      </c>
      <c r="E204" s="782">
        <v>497011</v>
      </c>
      <c r="F204" s="782">
        <v>490207</v>
      </c>
      <c r="G204" s="841">
        <f t="shared" si="5"/>
        <v>0.98631016214932865</v>
      </c>
      <c r="H204" s="779" t="s">
        <v>463</v>
      </c>
      <c r="I204" s="761"/>
      <c r="J204" s="761"/>
      <c r="K204" s="761"/>
      <c r="L204" s="762"/>
      <c r="M204" s="761"/>
      <c r="N204" s="761"/>
      <c r="O204" s="761"/>
      <c r="P204" s="761"/>
      <c r="Q204" s="761"/>
      <c r="R204" s="761"/>
      <c r="S204" s="761"/>
      <c r="T204" s="761"/>
      <c r="U204" s="761"/>
      <c r="V204" s="761"/>
      <c r="W204" s="761"/>
      <c r="X204" s="761"/>
    </row>
    <row r="205" spans="1:24">
      <c r="A205" s="761"/>
      <c r="B205" s="836">
        <f>SUM(F199:F205)*0.5</f>
        <v>1423972.8049999999</v>
      </c>
      <c r="C205" s="733">
        <v>43673</v>
      </c>
      <c r="D205" s="733">
        <v>44765</v>
      </c>
      <c r="E205" s="782">
        <v>653508</v>
      </c>
      <c r="F205" s="782">
        <v>629459.61</v>
      </c>
      <c r="G205" s="841">
        <f t="shared" si="5"/>
        <v>0.96320107787509868</v>
      </c>
      <c r="H205" s="779"/>
      <c r="I205" s="761"/>
      <c r="J205" s="761"/>
      <c r="K205" s="761"/>
      <c r="L205" s="762"/>
      <c r="M205" s="761"/>
      <c r="N205" s="761"/>
      <c r="O205" s="761"/>
      <c r="P205" s="761"/>
      <c r="Q205" s="761"/>
      <c r="R205" s="761"/>
      <c r="S205" s="761"/>
      <c r="T205" s="761"/>
      <c r="U205" s="761"/>
      <c r="V205" s="761"/>
      <c r="W205" s="761"/>
      <c r="X205" s="761"/>
    </row>
    <row r="206" spans="1:24">
      <c r="A206" s="761"/>
      <c r="B206" s="1052" t="s">
        <v>464</v>
      </c>
      <c r="C206" s="733">
        <v>43674</v>
      </c>
      <c r="D206" s="733">
        <v>44766</v>
      </c>
      <c r="E206" s="782">
        <v>324842</v>
      </c>
      <c r="F206" s="782">
        <v>328138.89</v>
      </c>
      <c r="G206" s="841">
        <f t="shared" si="5"/>
        <v>1.0101492110010406</v>
      </c>
      <c r="H206" s="779"/>
      <c r="I206" s="761"/>
      <c r="J206" s="761"/>
      <c r="K206" s="761"/>
      <c r="L206" s="762"/>
      <c r="M206" s="761"/>
      <c r="N206" s="761"/>
      <c r="O206" s="761"/>
      <c r="P206" s="761"/>
      <c r="Q206" s="761"/>
      <c r="R206" s="761"/>
      <c r="S206" s="761"/>
      <c r="T206" s="761"/>
      <c r="U206" s="761"/>
      <c r="V206" s="761"/>
      <c r="W206" s="761"/>
      <c r="X206" s="761"/>
    </row>
    <row r="207" spans="1:24">
      <c r="A207" s="761"/>
      <c r="B207" s="1053"/>
      <c r="C207" s="733">
        <v>43675</v>
      </c>
      <c r="D207" s="733">
        <v>44767</v>
      </c>
      <c r="E207" s="782">
        <v>314609</v>
      </c>
      <c r="F207" s="782">
        <v>305357</v>
      </c>
      <c r="G207" s="841">
        <f t="shared" si="5"/>
        <v>0.97059206824979583</v>
      </c>
      <c r="H207" s="779" t="s">
        <v>465</v>
      </c>
      <c r="I207" s="761"/>
      <c r="J207" s="761"/>
      <c r="K207" s="761"/>
      <c r="L207" s="762"/>
      <c r="M207" s="761"/>
      <c r="N207" s="761"/>
      <c r="O207" s="761"/>
      <c r="P207" s="761"/>
      <c r="Q207" s="761"/>
      <c r="R207" s="761"/>
      <c r="S207" s="761"/>
      <c r="T207" s="761"/>
      <c r="U207" s="761"/>
      <c r="V207" s="761"/>
      <c r="W207" s="761"/>
      <c r="X207" s="761"/>
    </row>
    <row r="208" spans="1:24">
      <c r="A208" s="761"/>
      <c r="B208" s="1053"/>
      <c r="C208" s="733">
        <v>43676</v>
      </c>
      <c r="D208" s="733">
        <v>44768</v>
      </c>
      <c r="E208" s="782">
        <v>310579</v>
      </c>
      <c r="F208" s="782">
        <v>326576</v>
      </c>
      <c r="G208" s="841">
        <f t="shared" si="5"/>
        <v>1.0515070239777964</v>
      </c>
      <c r="H208" s="779" t="s">
        <v>466</v>
      </c>
      <c r="I208" s="761"/>
      <c r="J208" s="761"/>
      <c r="K208" s="761"/>
      <c r="L208" s="762"/>
      <c r="M208" s="761"/>
      <c r="N208" s="761"/>
      <c r="O208" s="761"/>
      <c r="P208" s="761"/>
      <c r="Q208" s="761"/>
      <c r="R208" s="761"/>
      <c r="S208" s="761"/>
      <c r="T208" s="761"/>
      <c r="U208" s="761"/>
      <c r="V208" s="761"/>
      <c r="W208" s="761"/>
      <c r="X208" s="761"/>
    </row>
    <row r="209" spans="1:24">
      <c r="A209" s="761"/>
      <c r="B209" s="1053"/>
      <c r="C209" s="733">
        <v>43677</v>
      </c>
      <c r="D209" s="733">
        <v>44769</v>
      </c>
      <c r="E209" s="782">
        <v>360856</v>
      </c>
      <c r="F209" s="782">
        <v>321955</v>
      </c>
      <c r="G209" s="841">
        <f t="shared" si="5"/>
        <v>0.89219799587647153</v>
      </c>
      <c r="H209" s="779"/>
      <c r="I209" s="761"/>
      <c r="J209" s="761"/>
      <c r="K209" s="761"/>
      <c r="L209" s="762"/>
      <c r="M209" s="761"/>
      <c r="N209" s="761"/>
      <c r="O209" s="761"/>
      <c r="P209" s="761"/>
      <c r="Q209" s="761"/>
      <c r="R209" s="761"/>
      <c r="S209" s="761"/>
      <c r="T209" s="761"/>
      <c r="U209" s="761"/>
      <c r="V209" s="761"/>
      <c r="W209" s="761"/>
      <c r="X209" s="761"/>
    </row>
    <row r="210" spans="1:24">
      <c r="A210" s="761"/>
      <c r="B210" s="1053"/>
      <c r="C210" s="733">
        <v>43678</v>
      </c>
      <c r="D210" s="733">
        <v>44770</v>
      </c>
      <c r="E210" s="782">
        <v>443840</v>
      </c>
      <c r="F210" s="782">
        <v>374313</v>
      </c>
      <c r="G210" s="841">
        <f t="shared" si="5"/>
        <v>0.84335120764239369</v>
      </c>
      <c r="H210" s="779"/>
      <c r="I210" s="761"/>
      <c r="J210" s="761"/>
      <c r="K210" s="761"/>
      <c r="L210" s="762"/>
      <c r="M210" s="761"/>
      <c r="N210" s="761"/>
      <c r="O210" s="761"/>
      <c r="P210" s="761"/>
      <c r="Q210" s="761"/>
      <c r="R210" s="761"/>
      <c r="S210" s="761"/>
      <c r="T210" s="761"/>
      <c r="U210" s="761"/>
      <c r="V210" s="761"/>
      <c r="W210" s="761"/>
      <c r="X210" s="761"/>
    </row>
    <row r="211" spans="1:24" ht="30.75">
      <c r="A211" s="761"/>
      <c r="B211" s="1053"/>
      <c r="C211" s="733">
        <v>43679</v>
      </c>
      <c r="D211" s="733">
        <v>44771</v>
      </c>
      <c r="E211" s="782">
        <v>533780</v>
      </c>
      <c r="F211" s="782">
        <v>501534</v>
      </c>
      <c r="G211" s="841">
        <f t="shared" si="5"/>
        <v>0.93958934392446325</v>
      </c>
      <c r="H211" s="779" t="s">
        <v>467</v>
      </c>
      <c r="I211" s="761"/>
      <c r="J211" s="761"/>
      <c r="K211" s="761"/>
      <c r="L211" s="762"/>
      <c r="M211" s="761"/>
      <c r="N211" s="761"/>
      <c r="O211" s="761"/>
      <c r="P211" s="761"/>
      <c r="Q211" s="761"/>
      <c r="R211" s="761"/>
      <c r="S211" s="761"/>
      <c r="T211" s="761"/>
      <c r="U211" s="761"/>
      <c r="V211" s="761"/>
      <c r="W211" s="761"/>
      <c r="X211" s="761"/>
    </row>
    <row r="212" spans="1:24">
      <c r="A212" s="761"/>
      <c r="B212" s="836">
        <f>SUM(F206:F212)*0.5</f>
        <v>1418490.425</v>
      </c>
      <c r="C212" s="733">
        <v>43680</v>
      </c>
      <c r="D212" s="733">
        <v>44772</v>
      </c>
      <c r="E212" s="782">
        <v>613093</v>
      </c>
      <c r="F212" s="782">
        <v>679106.96</v>
      </c>
      <c r="G212" s="841">
        <f t="shared" si="5"/>
        <v>1.1076736482067158</v>
      </c>
      <c r="H212" s="779"/>
      <c r="I212" s="761"/>
      <c r="J212" s="761"/>
      <c r="K212" s="761"/>
      <c r="L212" s="762"/>
      <c r="M212" s="761"/>
      <c r="N212" s="761"/>
      <c r="O212" s="761"/>
      <c r="P212" s="761"/>
      <c r="Q212" s="761"/>
      <c r="R212" s="761"/>
      <c r="S212" s="761"/>
      <c r="T212" s="761"/>
      <c r="U212" s="761"/>
      <c r="V212" s="761"/>
      <c r="W212" s="761"/>
      <c r="X212" s="761"/>
    </row>
    <row r="213" spans="1:24">
      <c r="A213" s="761"/>
      <c r="B213" s="1054" t="s">
        <v>468</v>
      </c>
      <c r="C213" s="733">
        <v>43681</v>
      </c>
      <c r="D213" s="733">
        <v>44773</v>
      </c>
      <c r="E213" s="782">
        <v>354585</v>
      </c>
      <c r="F213" s="782">
        <v>371334.55</v>
      </c>
      <c r="G213" s="841">
        <f t="shared" si="5"/>
        <v>1.0472370517647391</v>
      </c>
      <c r="H213" s="779"/>
      <c r="I213" s="761"/>
      <c r="J213" s="1049" t="s">
        <v>314</v>
      </c>
      <c r="K213" s="1050"/>
      <c r="L213" s="1051"/>
      <c r="M213" s="761"/>
      <c r="N213" s="761"/>
      <c r="O213" s="761"/>
      <c r="P213" s="761"/>
      <c r="Q213" s="761"/>
      <c r="R213" s="761"/>
      <c r="S213" s="761"/>
      <c r="T213" s="761"/>
      <c r="U213" s="761"/>
      <c r="V213" s="761"/>
      <c r="W213" s="761"/>
      <c r="X213" s="761"/>
    </row>
    <row r="214" spans="1:24">
      <c r="A214" s="761"/>
      <c r="B214" s="1055"/>
      <c r="C214" s="733">
        <v>43682</v>
      </c>
      <c r="D214" s="733">
        <v>44774</v>
      </c>
      <c r="E214" s="782">
        <v>356484</v>
      </c>
      <c r="F214" s="782">
        <v>334913</v>
      </c>
      <c r="G214" s="841">
        <f t="shared" si="5"/>
        <v>0.93948957035939906</v>
      </c>
      <c r="H214" s="779"/>
      <c r="I214" s="761"/>
      <c r="J214" s="837">
        <f>(SUM(F213:F237))/(SUM(E213:E237))</f>
        <v>0.92379252915882759</v>
      </c>
      <c r="K214" s="838">
        <f>(SUM(F213:F237)-SUM(E213:E237))</f>
        <v>-768325.55000000075</v>
      </c>
      <c r="L214" s="839">
        <f>SUM(F213:F240)</f>
        <v>10786598.059999999</v>
      </c>
      <c r="M214" s="761"/>
      <c r="N214" s="761"/>
      <c r="O214" s="761"/>
      <c r="P214" s="761"/>
      <c r="Q214" s="761"/>
      <c r="R214" s="761"/>
      <c r="S214" s="761"/>
      <c r="T214" s="761"/>
      <c r="U214" s="761"/>
      <c r="V214" s="761"/>
      <c r="W214" s="761"/>
      <c r="X214" s="761"/>
    </row>
    <row r="215" spans="1:24">
      <c r="A215" s="761"/>
      <c r="B215" s="1055"/>
      <c r="C215" s="733">
        <v>43683</v>
      </c>
      <c r="D215" s="733">
        <v>44775</v>
      </c>
      <c r="E215" s="782">
        <v>339468</v>
      </c>
      <c r="F215" s="782">
        <v>308999</v>
      </c>
      <c r="G215" s="841">
        <f t="shared" si="5"/>
        <v>0.91024485371227926</v>
      </c>
      <c r="H215" s="779"/>
      <c r="I215" s="761"/>
      <c r="J215" s="761"/>
      <c r="K215" s="761"/>
      <c r="L215" s="762"/>
      <c r="M215" s="761"/>
      <c r="N215" s="761"/>
      <c r="O215" s="761"/>
      <c r="P215" s="761"/>
      <c r="Q215" s="761"/>
      <c r="R215" s="761"/>
      <c r="S215" s="761"/>
      <c r="T215" s="761"/>
      <c r="U215" s="761"/>
      <c r="V215" s="761"/>
      <c r="W215" s="761"/>
      <c r="X215" s="761"/>
    </row>
    <row r="216" spans="1:24">
      <c r="A216" s="761"/>
      <c r="B216" s="1055"/>
      <c r="C216" s="733">
        <v>43684</v>
      </c>
      <c r="D216" s="733">
        <v>44776</v>
      </c>
      <c r="E216" s="782">
        <v>345946</v>
      </c>
      <c r="F216" s="782">
        <v>334517.90999999997</v>
      </c>
      <c r="G216" s="841">
        <f t="shared" si="5"/>
        <v>0.96696568250536208</v>
      </c>
      <c r="H216" s="779" t="s">
        <v>469</v>
      </c>
      <c r="I216" s="761"/>
      <c r="J216" s="761"/>
      <c r="K216" s="761"/>
      <c r="L216" s="762"/>
      <c r="M216" s="761"/>
      <c r="N216" s="761"/>
      <c r="O216" s="761"/>
      <c r="P216" s="761"/>
      <c r="Q216" s="761"/>
      <c r="R216" s="761"/>
      <c r="S216" s="761"/>
      <c r="T216" s="761"/>
      <c r="U216" s="761"/>
      <c r="V216" s="761"/>
      <c r="W216" s="761"/>
      <c r="X216" s="761"/>
    </row>
    <row r="217" spans="1:24">
      <c r="A217" s="761"/>
      <c r="B217" s="1055"/>
      <c r="C217" s="733">
        <v>43685</v>
      </c>
      <c r="D217" s="733">
        <v>44777</v>
      </c>
      <c r="E217" s="782">
        <v>377283</v>
      </c>
      <c r="F217" s="782">
        <v>371590</v>
      </c>
      <c r="G217" s="841">
        <f t="shared" si="5"/>
        <v>0.98491053135179696</v>
      </c>
      <c r="H217" s="779"/>
      <c r="I217" s="761"/>
      <c r="J217" s="761"/>
      <c r="K217" s="761"/>
      <c r="L217" s="762"/>
      <c r="M217" s="761"/>
      <c r="N217" s="761"/>
      <c r="O217" s="761"/>
      <c r="P217" s="761"/>
      <c r="Q217" s="761"/>
      <c r="R217" s="761"/>
      <c r="S217" s="761"/>
      <c r="T217" s="761"/>
      <c r="U217" s="761"/>
      <c r="V217" s="761"/>
      <c r="W217" s="761"/>
      <c r="X217" s="761"/>
    </row>
    <row r="218" spans="1:24">
      <c r="A218" s="761"/>
      <c r="B218" s="1055"/>
      <c r="C218" s="733">
        <v>43686</v>
      </c>
      <c r="D218" s="733">
        <v>44778</v>
      </c>
      <c r="E218" s="782">
        <v>431320</v>
      </c>
      <c r="F218" s="782">
        <v>483943.78</v>
      </c>
      <c r="G218" s="841">
        <f>F218/E218</f>
        <v>1.1220063525920432</v>
      </c>
      <c r="H218" s="779"/>
      <c r="I218" s="761"/>
      <c r="J218" s="761"/>
      <c r="K218" s="761"/>
      <c r="L218" s="762"/>
      <c r="M218" s="761"/>
      <c r="N218" s="761"/>
      <c r="O218" s="761"/>
      <c r="P218" s="761"/>
      <c r="Q218" s="761"/>
      <c r="R218" s="761"/>
      <c r="S218" s="761"/>
      <c r="T218" s="761"/>
      <c r="U218" s="761"/>
      <c r="V218" s="761"/>
      <c r="W218" s="761"/>
      <c r="X218" s="761"/>
    </row>
    <row r="219" spans="1:24">
      <c r="A219" s="761"/>
      <c r="B219" s="836">
        <f>SUM(F213:F219)*0.5</f>
        <v>1413106.61</v>
      </c>
      <c r="C219" s="733">
        <v>43687</v>
      </c>
      <c r="D219" s="733">
        <v>44779</v>
      </c>
      <c r="E219" s="782">
        <v>598096</v>
      </c>
      <c r="F219" s="782">
        <v>620914.98</v>
      </c>
      <c r="G219" s="841">
        <f t="shared" si="5"/>
        <v>1.0381527045825418</v>
      </c>
      <c r="H219" s="779"/>
      <c r="I219" s="761"/>
      <c r="J219" s="761"/>
      <c r="K219" s="761"/>
      <c r="L219" s="762"/>
      <c r="M219" s="761"/>
      <c r="N219" s="761"/>
      <c r="O219" s="761"/>
      <c r="P219" s="761"/>
      <c r="Q219" s="761"/>
      <c r="R219" s="761"/>
      <c r="S219" s="761"/>
      <c r="T219" s="761"/>
      <c r="U219" s="761"/>
      <c r="V219" s="761"/>
      <c r="W219" s="761"/>
      <c r="X219" s="761"/>
    </row>
    <row r="220" spans="1:24">
      <c r="A220" s="761"/>
      <c r="B220" s="1054" t="s">
        <v>470</v>
      </c>
      <c r="C220" s="733">
        <v>43688</v>
      </c>
      <c r="D220" s="733">
        <v>44780</v>
      </c>
      <c r="E220" s="782">
        <v>357030</v>
      </c>
      <c r="F220" s="782">
        <v>317350.87</v>
      </c>
      <c r="G220" s="841">
        <f t="shared" si="5"/>
        <v>0.88886331680811137</v>
      </c>
      <c r="H220" s="779"/>
      <c r="I220" s="761"/>
      <c r="J220" s="761"/>
      <c r="K220" s="761"/>
      <c r="L220" s="762"/>
      <c r="M220" s="761"/>
      <c r="N220" s="761"/>
      <c r="O220" s="761"/>
      <c r="P220" s="761"/>
      <c r="Q220" s="761"/>
      <c r="R220" s="761"/>
      <c r="S220" s="761"/>
      <c r="T220" s="761"/>
      <c r="U220" s="761"/>
      <c r="V220" s="761"/>
      <c r="W220" s="761"/>
      <c r="X220" s="761"/>
    </row>
    <row r="221" spans="1:24">
      <c r="A221" s="761"/>
      <c r="B221" s="1055"/>
      <c r="C221" s="733">
        <v>43689</v>
      </c>
      <c r="D221" s="733">
        <v>44781</v>
      </c>
      <c r="E221" s="782">
        <v>319609</v>
      </c>
      <c r="F221" s="782">
        <v>308047</v>
      </c>
      <c r="G221" s="841">
        <f t="shared" si="5"/>
        <v>0.96382454811973384</v>
      </c>
      <c r="H221" s="779"/>
      <c r="I221" s="761"/>
      <c r="J221" s="761"/>
      <c r="K221" s="761"/>
      <c r="L221" s="762"/>
      <c r="M221" s="761"/>
      <c r="N221" s="761"/>
      <c r="O221" s="761"/>
      <c r="P221" s="761"/>
      <c r="Q221" s="761"/>
      <c r="R221" s="761"/>
      <c r="S221" s="761"/>
      <c r="T221" s="761"/>
      <c r="U221" s="761"/>
      <c r="V221" s="761"/>
      <c r="W221" s="761"/>
      <c r="X221" s="761"/>
    </row>
    <row r="222" spans="1:24" ht="30.75">
      <c r="A222" s="761"/>
      <c r="B222" s="1055"/>
      <c r="C222" s="733">
        <v>43690</v>
      </c>
      <c r="D222" s="733">
        <v>44782</v>
      </c>
      <c r="E222" s="782">
        <v>327501</v>
      </c>
      <c r="F222" s="782">
        <v>282028</v>
      </c>
      <c r="G222" s="841">
        <f t="shared" si="5"/>
        <v>0.86115156900284273</v>
      </c>
      <c r="H222" s="779" t="s">
        <v>471</v>
      </c>
      <c r="I222" s="761"/>
      <c r="J222" s="761"/>
      <c r="K222" s="761"/>
      <c r="L222" s="762"/>
      <c r="M222" s="761"/>
      <c r="N222" s="761"/>
      <c r="O222" s="761"/>
      <c r="P222" s="761"/>
      <c r="Q222" s="761"/>
      <c r="R222" s="761"/>
      <c r="S222" s="761"/>
      <c r="T222" s="761"/>
      <c r="U222" s="761"/>
      <c r="V222" s="761"/>
      <c r="W222" s="761"/>
      <c r="X222" s="761"/>
    </row>
    <row r="223" spans="1:24">
      <c r="A223" s="761"/>
      <c r="B223" s="1055"/>
      <c r="C223" s="733">
        <v>43691</v>
      </c>
      <c r="D223" s="733">
        <v>44783</v>
      </c>
      <c r="E223" s="782">
        <v>311561</v>
      </c>
      <c r="F223" s="782">
        <v>316817</v>
      </c>
      <c r="G223" s="841">
        <f t="shared" si="5"/>
        <v>1.0168698906474174</v>
      </c>
      <c r="H223" s="779" t="s">
        <v>472</v>
      </c>
      <c r="I223" s="761"/>
      <c r="J223" s="761"/>
      <c r="K223" s="761"/>
      <c r="L223" s="762"/>
      <c r="M223" s="761"/>
      <c r="N223" s="761"/>
      <c r="O223" s="761"/>
      <c r="P223" s="761"/>
      <c r="Q223" s="761"/>
      <c r="R223" s="761"/>
      <c r="S223" s="761"/>
      <c r="T223" s="761"/>
      <c r="U223" s="761"/>
      <c r="V223" s="761"/>
      <c r="W223" s="761"/>
      <c r="X223" s="761"/>
    </row>
    <row r="224" spans="1:24">
      <c r="A224" s="761"/>
      <c r="B224" s="1055"/>
      <c r="C224" s="733">
        <v>43692</v>
      </c>
      <c r="D224" s="733">
        <v>44784</v>
      </c>
      <c r="E224" s="782">
        <v>408256</v>
      </c>
      <c r="F224" s="782">
        <v>335049.99</v>
      </c>
      <c r="G224" s="841">
        <f t="shared" ref="G224:G287" si="6">F224/E224</f>
        <v>0.82068601563724719</v>
      </c>
      <c r="H224" s="779"/>
      <c r="I224" s="761"/>
      <c r="J224" s="761"/>
      <c r="K224" s="761"/>
      <c r="L224" s="762"/>
      <c r="M224" s="761"/>
      <c r="N224" s="761"/>
      <c r="O224" s="761"/>
      <c r="P224" s="761"/>
      <c r="Q224" s="761"/>
      <c r="R224" s="761"/>
      <c r="S224" s="761"/>
      <c r="T224" s="761"/>
      <c r="U224" s="761"/>
      <c r="V224" s="761"/>
      <c r="W224" s="761"/>
      <c r="X224" s="761"/>
    </row>
    <row r="225" spans="1:24">
      <c r="A225" s="761"/>
      <c r="B225" s="1055"/>
      <c r="C225" s="733">
        <v>43693</v>
      </c>
      <c r="D225" s="733">
        <v>44785</v>
      </c>
      <c r="E225" s="782">
        <v>478905</v>
      </c>
      <c r="F225" s="782">
        <v>420902</v>
      </c>
      <c r="G225" s="841">
        <f t="shared" si="6"/>
        <v>0.87888412106785274</v>
      </c>
      <c r="H225" s="779"/>
      <c r="I225" s="761"/>
      <c r="J225" s="761"/>
      <c r="K225" s="761"/>
      <c r="L225" s="762"/>
      <c r="M225" s="761"/>
      <c r="N225" s="761"/>
      <c r="O225" s="761"/>
      <c r="P225" s="761"/>
      <c r="Q225" s="761"/>
      <c r="R225" s="761"/>
      <c r="S225" s="761"/>
      <c r="T225" s="761"/>
      <c r="U225" s="761"/>
      <c r="V225" s="761"/>
      <c r="W225" s="761"/>
      <c r="X225" s="761"/>
    </row>
    <row r="226" spans="1:24">
      <c r="A226" s="761"/>
      <c r="B226" s="836">
        <f>SUM(F220:F226)*0.5</f>
        <v>1304273.0900000001</v>
      </c>
      <c r="C226" s="733">
        <v>43694</v>
      </c>
      <c r="D226" s="733">
        <v>44786</v>
      </c>
      <c r="E226" s="782">
        <v>729454</v>
      </c>
      <c r="F226" s="782">
        <v>628351.31999999995</v>
      </c>
      <c r="G226" s="841">
        <f t="shared" si="6"/>
        <v>0.86139951251209801</v>
      </c>
      <c r="H226" s="779"/>
      <c r="I226" s="761"/>
      <c r="J226" s="761"/>
      <c r="K226" s="761"/>
      <c r="L226" s="762"/>
      <c r="M226" s="761"/>
      <c r="N226" s="761"/>
      <c r="O226" s="761"/>
      <c r="P226" s="761"/>
      <c r="Q226" s="761"/>
      <c r="R226" s="761"/>
      <c r="S226" s="761"/>
      <c r="T226" s="761"/>
      <c r="U226" s="761"/>
      <c r="V226" s="761"/>
      <c r="W226" s="761"/>
      <c r="X226" s="761"/>
    </row>
    <row r="227" spans="1:24">
      <c r="A227" s="761"/>
      <c r="B227" s="1054" t="s">
        <v>473</v>
      </c>
      <c r="C227" s="733">
        <v>43695</v>
      </c>
      <c r="D227" s="733">
        <v>44787</v>
      </c>
      <c r="E227" s="782">
        <v>431104</v>
      </c>
      <c r="F227" s="782">
        <v>321061.21999999997</v>
      </c>
      <c r="G227" s="841">
        <f t="shared" si="6"/>
        <v>0.74474191842339665</v>
      </c>
      <c r="H227" s="779"/>
      <c r="I227" s="761"/>
      <c r="J227" s="761"/>
      <c r="K227" s="761"/>
      <c r="L227" s="762"/>
      <c r="M227" s="761"/>
      <c r="N227" s="761"/>
      <c r="O227" s="761"/>
      <c r="P227" s="761"/>
      <c r="Q227" s="761"/>
      <c r="R227" s="761"/>
      <c r="S227" s="761"/>
      <c r="T227" s="761"/>
      <c r="U227" s="761"/>
      <c r="V227" s="761"/>
      <c r="W227" s="761"/>
      <c r="X227" s="761"/>
    </row>
    <row r="228" spans="1:24">
      <c r="A228" s="761"/>
      <c r="B228" s="1055"/>
      <c r="C228" s="733">
        <v>43696</v>
      </c>
      <c r="D228" s="733">
        <v>44788</v>
      </c>
      <c r="E228" s="782">
        <v>356627</v>
      </c>
      <c r="F228" s="782">
        <v>328277</v>
      </c>
      <c r="G228" s="841">
        <f t="shared" si="6"/>
        <v>0.92050517767863904</v>
      </c>
      <c r="H228" s="779"/>
      <c r="I228" s="761"/>
      <c r="J228" s="761"/>
      <c r="K228" s="761"/>
      <c r="L228" s="762"/>
      <c r="M228" s="761"/>
      <c r="N228" s="761"/>
      <c r="O228" s="761"/>
      <c r="P228" s="761"/>
      <c r="Q228" s="761"/>
      <c r="R228" s="761"/>
      <c r="S228" s="761"/>
      <c r="T228" s="761"/>
      <c r="U228" s="761"/>
      <c r="V228" s="761"/>
      <c r="W228" s="761"/>
      <c r="X228" s="761"/>
    </row>
    <row r="229" spans="1:24">
      <c r="A229" s="761"/>
      <c r="B229" s="1055"/>
      <c r="C229" s="733">
        <v>43697</v>
      </c>
      <c r="D229" s="733">
        <v>44789</v>
      </c>
      <c r="E229" s="782">
        <v>337188</v>
      </c>
      <c r="F229" s="782">
        <v>277258</v>
      </c>
      <c r="G229" s="841">
        <f t="shared" si="6"/>
        <v>0.82226532379562733</v>
      </c>
      <c r="H229" s="779"/>
      <c r="I229" s="761"/>
      <c r="J229" s="761"/>
      <c r="K229" s="761"/>
      <c r="L229" s="762"/>
      <c r="M229" s="761"/>
      <c r="N229" s="761"/>
      <c r="O229" s="761"/>
      <c r="P229" s="761"/>
      <c r="Q229" s="761"/>
      <c r="R229" s="761"/>
      <c r="S229" s="761"/>
      <c r="T229" s="761"/>
      <c r="U229" s="761"/>
      <c r="V229" s="761"/>
      <c r="W229" s="761"/>
      <c r="X229" s="761"/>
    </row>
    <row r="230" spans="1:24">
      <c r="A230" s="761"/>
      <c r="B230" s="1055"/>
      <c r="C230" s="733">
        <v>43698</v>
      </c>
      <c r="D230" s="733">
        <v>44790</v>
      </c>
      <c r="E230" s="782">
        <v>321544</v>
      </c>
      <c r="F230" s="782">
        <v>282564</v>
      </c>
      <c r="G230" s="841">
        <f t="shared" si="6"/>
        <v>0.87877242305874159</v>
      </c>
      <c r="H230" s="779"/>
      <c r="I230" s="761"/>
      <c r="J230" s="761"/>
      <c r="K230" s="761"/>
      <c r="L230" s="762"/>
      <c r="M230" s="761"/>
      <c r="N230" s="761"/>
      <c r="O230" s="761"/>
      <c r="P230" s="761"/>
      <c r="Q230" s="761"/>
      <c r="R230" s="761"/>
      <c r="S230" s="761"/>
      <c r="T230" s="761"/>
      <c r="U230" s="761"/>
      <c r="V230" s="761"/>
      <c r="W230" s="761"/>
      <c r="X230" s="761"/>
    </row>
    <row r="231" spans="1:24">
      <c r="A231" s="761"/>
      <c r="B231" s="1055"/>
      <c r="C231" s="733">
        <v>43699</v>
      </c>
      <c r="D231" s="733">
        <v>44791</v>
      </c>
      <c r="E231" s="782">
        <v>368163</v>
      </c>
      <c r="F231" s="782">
        <v>332669</v>
      </c>
      <c r="G231" s="841">
        <f t="shared" si="6"/>
        <v>0.90359161567023305</v>
      </c>
      <c r="H231" s="779"/>
      <c r="I231" s="761"/>
      <c r="J231" s="761"/>
      <c r="K231" s="761"/>
      <c r="L231" s="762"/>
      <c r="M231" s="761"/>
      <c r="N231" s="761"/>
      <c r="O231" s="761"/>
      <c r="P231" s="761"/>
      <c r="Q231" s="761"/>
      <c r="R231" s="761"/>
      <c r="S231" s="761"/>
      <c r="T231" s="761"/>
      <c r="U231" s="761"/>
      <c r="V231" s="761"/>
      <c r="W231" s="761"/>
      <c r="X231" s="761"/>
    </row>
    <row r="232" spans="1:24">
      <c r="A232" s="761"/>
      <c r="B232" s="1055"/>
      <c r="C232" s="733">
        <v>43700</v>
      </c>
      <c r="D232" s="733">
        <v>44792</v>
      </c>
      <c r="E232" s="782">
        <v>464993</v>
      </c>
      <c r="F232" s="782">
        <v>416389</v>
      </c>
      <c r="G232" s="841">
        <f t="shared" si="6"/>
        <v>0.89547369530294008</v>
      </c>
      <c r="H232" s="779"/>
      <c r="I232" s="761"/>
      <c r="J232" s="761"/>
      <c r="K232" s="761"/>
      <c r="L232" s="762"/>
      <c r="M232" s="761"/>
      <c r="N232" s="761"/>
      <c r="O232" s="761"/>
      <c r="P232" s="761"/>
      <c r="Q232" s="761"/>
      <c r="R232" s="761"/>
      <c r="S232" s="761"/>
      <c r="T232" s="761"/>
      <c r="U232" s="761"/>
      <c r="V232" s="761"/>
      <c r="W232" s="761"/>
      <c r="X232" s="761"/>
    </row>
    <row r="233" spans="1:24">
      <c r="A233" s="761"/>
      <c r="B233" s="836">
        <f>SUM(F227:F233)*0.5</f>
        <v>1315991.825</v>
      </c>
      <c r="C233" s="733">
        <v>43701</v>
      </c>
      <c r="D233" s="733">
        <v>44793</v>
      </c>
      <c r="E233" s="782">
        <v>724816</v>
      </c>
      <c r="F233" s="782">
        <v>673765.43</v>
      </c>
      <c r="G233" s="841">
        <f t="shared" si="6"/>
        <v>0.92956754541842346</v>
      </c>
      <c r="H233" s="779"/>
      <c r="I233" s="761"/>
      <c r="J233" s="761"/>
      <c r="K233" s="761"/>
      <c r="L233" s="762"/>
      <c r="M233" s="761"/>
      <c r="N233" s="761"/>
      <c r="O233" s="761"/>
      <c r="P233" s="761"/>
      <c r="Q233" s="761"/>
      <c r="R233" s="761"/>
      <c r="S233" s="761"/>
      <c r="T233" s="761"/>
      <c r="U233" s="761"/>
      <c r="V233" s="761"/>
      <c r="W233" s="761"/>
      <c r="X233" s="761"/>
    </row>
    <row r="234" spans="1:24">
      <c r="A234" s="761"/>
      <c r="B234" s="1059" t="s">
        <v>474</v>
      </c>
      <c r="C234" s="733">
        <v>43702</v>
      </c>
      <c r="D234" s="733">
        <v>44794</v>
      </c>
      <c r="E234" s="782">
        <v>485216</v>
      </c>
      <c r="F234" s="782">
        <v>369603.4</v>
      </c>
      <c r="G234" s="841">
        <f t="shared" si="6"/>
        <v>0.76172962144694323</v>
      </c>
      <c r="H234" s="779"/>
      <c r="I234" s="761"/>
      <c r="J234" s="761"/>
      <c r="K234" s="761"/>
      <c r="L234" s="762"/>
      <c r="M234" s="761"/>
      <c r="N234" s="761"/>
      <c r="O234" s="761"/>
      <c r="P234" s="761"/>
      <c r="Q234" s="761"/>
      <c r="R234" s="761"/>
      <c r="S234" s="761"/>
      <c r="T234" s="761"/>
      <c r="U234" s="761"/>
      <c r="V234" s="761"/>
      <c r="W234" s="761"/>
      <c r="X234" s="761"/>
    </row>
    <row r="235" spans="1:24">
      <c r="A235" s="761"/>
      <c r="B235" s="1060"/>
      <c r="C235" s="733">
        <v>43703</v>
      </c>
      <c r="D235" s="733">
        <v>44795</v>
      </c>
      <c r="E235" s="782">
        <v>304721</v>
      </c>
      <c r="F235" s="782">
        <v>301563</v>
      </c>
      <c r="G235" s="841">
        <f t="shared" si="6"/>
        <v>0.98963642151344999</v>
      </c>
      <c r="H235" s="779"/>
      <c r="I235" s="761"/>
      <c r="J235" s="761"/>
      <c r="K235" s="761"/>
      <c r="L235" s="762"/>
      <c r="M235" s="761"/>
      <c r="N235" s="761"/>
      <c r="O235" s="761"/>
      <c r="P235" s="761"/>
      <c r="Q235" s="761"/>
      <c r="R235" s="761"/>
      <c r="S235" s="761"/>
      <c r="T235" s="761"/>
      <c r="U235" s="761"/>
      <c r="V235" s="761"/>
      <c r="W235" s="761"/>
      <c r="X235" s="761"/>
    </row>
    <row r="236" spans="1:24">
      <c r="A236" s="761"/>
      <c r="B236" s="1060"/>
      <c r="C236" s="733">
        <v>43704</v>
      </c>
      <c r="D236" s="733">
        <v>44796</v>
      </c>
      <c r="E236" s="782">
        <v>259540</v>
      </c>
      <c r="F236" s="782">
        <v>285529</v>
      </c>
      <c r="G236" s="841">
        <f t="shared" si="6"/>
        <v>1.1001348539724127</v>
      </c>
      <c r="H236" s="779" t="s">
        <v>475</v>
      </c>
      <c r="I236" s="761"/>
      <c r="J236" s="761"/>
      <c r="K236" s="761"/>
      <c r="L236" s="762"/>
      <c r="M236" s="761"/>
      <c r="N236" s="761"/>
      <c r="O236" s="761"/>
      <c r="P236" s="761"/>
      <c r="Q236" s="761"/>
      <c r="R236" s="761"/>
      <c r="S236" s="761"/>
      <c r="T236" s="761"/>
      <c r="U236" s="761"/>
      <c r="V236" s="761"/>
      <c r="W236" s="761"/>
      <c r="X236" s="761"/>
    </row>
    <row r="237" spans="1:24">
      <c r="A237" s="761"/>
      <c r="B237" s="1060"/>
      <c r="C237" s="733">
        <v>43705</v>
      </c>
      <c r="D237" s="733">
        <v>44797</v>
      </c>
      <c r="E237" s="782">
        <v>292614</v>
      </c>
      <c r="F237" s="782">
        <v>290260</v>
      </c>
      <c r="G237" s="841">
        <f t="shared" si="6"/>
        <v>0.99195527213325407</v>
      </c>
      <c r="H237" s="779"/>
      <c r="I237" s="761"/>
      <c r="J237" s="761"/>
      <c r="K237" s="761"/>
      <c r="L237" s="762"/>
      <c r="M237" s="761"/>
      <c r="N237" s="761"/>
      <c r="O237" s="761"/>
      <c r="P237" s="761"/>
      <c r="Q237" s="761"/>
      <c r="R237" s="761"/>
      <c r="S237" s="761"/>
      <c r="T237" s="761"/>
      <c r="U237" s="761"/>
      <c r="V237" s="761"/>
      <c r="W237" s="761"/>
      <c r="X237" s="761"/>
    </row>
    <row r="238" spans="1:24">
      <c r="A238" s="761"/>
      <c r="B238" s="1060"/>
      <c r="C238" s="733">
        <v>43706</v>
      </c>
      <c r="D238" s="733">
        <v>44798</v>
      </c>
      <c r="E238" s="782">
        <v>339126</v>
      </c>
      <c r="F238" s="782">
        <v>330662</v>
      </c>
      <c r="G238" s="841">
        <f t="shared" si="6"/>
        <v>0.97504172490460772</v>
      </c>
      <c r="H238" s="779"/>
      <c r="I238" s="761"/>
      <c r="J238" s="761"/>
      <c r="K238" s="761"/>
      <c r="L238" s="762"/>
      <c r="M238" s="761"/>
      <c r="N238" s="761"/>
      <c r="O238" s="761"/>
      <c r="P238" s="761"/>
      <c r="Q238" s="761"/>
      <c r="R238" s="761"/>
      <c r="S238" s="761"/>
      <c r="T238" s="761"/>
      <c r="U238" s="761"/>
      <c r="V238" s="761"/>
      <c r="W238" s="761"/>
      <c r="X238" s="761"/>
    </row>
    <row r="239" spans="1:24">
      <c r="A239" s="761"/>
      <c r="B239" s="1060"/>
      <c r="C239" s="733">
        <v>43707</v>
      </c>
      <c r="D239" s="733">
        <v>44799</v>
      </c>
      <c r="E239" s="782">
        <v>454776</v>
      </c>
      <c r="F239" s="782">
        <v>438581</v>
      </c>
      <c r="G239" s="841">
        <f t="shared" si="6"/>
        <v>0.9643890618678207</v>
      </c>
      <c r="H239" s="779"/>
      <c r="I239" s="761"/>
      <c r="J239" s="761"/>
      <c r="K239" s="761"/>
      <c r="L239" s="762"/>
      <c r="M239" s="761"/>
      <c r="N239" s="761"/>
      <c r="O239" s="761"/>
      <c r="P239" s="761"/>
      <c r="Q239" s="761"/>
      <c r="R239" s="761"/>
      <c r="S239" s="761"/>
      <c r="T239" s="761"/>
      <c r="U239" s="761"/>
      <c r="V239" s="761"/>
      <c r="W239" s="761"/>
      <c r="X239" s="761"/>
    </row>
    <row r="240" spans="1:24">
      <c r="A240" s="761"/>
      <c r="B240" s="836">
        <f>SUM(F234:F240)*0.5</f>
        <v>1359927.5049999999</v>
      </c>
      <c r="C240" s="733">
        <v>43708</v>
      </c>
      <c r="D240" s="733">
        <v>44800</v>
      </c>
      <c r="E240" s="782">
        <v>802128</v>
      </c>
      <c r="F240" s="782">
        <v>703656.61</v>
      </c>
      <c r="G240" s="841">
        <f t="shared" si="6"/>
        <v>0.8772373112520695</v>
      </c>
      <c r="H240" s="779"/>
      <c r="I240" s="761"/>
      <c r="J240" s="761"/>
      <c r="K240" s="761"/>
      <c r="L240" s="762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</row>
    <row r="241" spans="1:24">
      <c r="A241" s="761"/>
      <c r="B241" s="1052" t="s">
        <v>476</v>
      </c>
      <c r="C241" s="733">
        <v>43709</v>
      </c>
      <c r="D241" s="733">
        <v>44801</v>
      </c>
      <c r="E241" s="782">
        <v>487258</v>
      </c>
      <c r="F241" s="782">
        <v>413245.22</v>
      </c>
      <c r="G241" s="841">
        <f t="shared" si="6"/>
        <v>0.84810350984488703</v>
      </c>
      <c r="H241" s="779" t="s">
        <v>477</v>
      </c>
      <c r="J241" s="1049" t="s">
        <v>314</v>
      </c>
      <c r="K241" s="1050"/>
      <c r="L241" s="1051"/>
      <c r="P241" s="761"/>
      <c r="Q241" s="761"/>
      <c r="R241" s="761"/>
      <c r="S241" s="761"/>
      <c r="T241" s="761"/>
      <c r="U241" s="761"/>
      <c r="V241" s="761"/>
      <c r="W241" s="761"/>
      <c r="X241" s="761"/>
    </row>
    <row r="242" spans="1:24">
      <c r="A242" s="761"/>
      <c r="B242" s="1053"/>
      <c r="C242" s="733">
        <v>43710</v>
      </c>
      <c r="D242" s="733">
        <v>44802</v>
      </c>
      <c r="E242" s="782">
        <v>338866</v>
      </c>
      <c r="F242" s="782">
        <v>301166</v>
      </c>
      <c r="G242" s="841">
        <f t="shared" si="6"/>
        <v>0.88874658419552266</v>
      </c>
      <c r="H242" s="779" t="s">
        <v>478</v>
      </c>
      <c r="J242" s="837">
        <f>(SUM(F241:F272))/(SUM(E241:E272))</f>
        <v>0.86657276766541669</v>
      </c>
      <c r="K242" s="838">
        <f>(SUM(F241:F272)-SUM(E241:E272))</f>
        <v>-1700525.27930215</v>
      </c>
      <c r="L242" s="839">
        <f>SUM(F241:F275)</f>
        <v>12352441.070000002</v>
      </c>
      <c r="P242" s="761"/>
      <c r="Q242" s="761"/>
      <c r="R242" s="761"/>
      <c r="S242" s="761"/>
      <c r="T242" s="761"/>
      <c r="U242" s="761"/>
      <c r="V242" s="761"/>
      <c r="W242" s="761"/>
      <c r="X242" s="761"/>
    </row>
    <row r="243" spans="1:24">
      <c r="A243" s="761"/>
      <c r="B243" s="1053"/>
      <c r="C243" s="733">
        <v>43711</v>
      </c>
      <c r="D243" s="733">
        <v>44803</v>
      </c>
      <c r="E243" s="782">
        <v>303285</v>
      </c>
      <c r="F243" s="782">
        <v>470977.39</v>
      </c>
      <c r="G243" s="841">
        <f t="shared" si="6"/>
        <v>1.5529201576075309</v>
      </c>
      <c r="H243" s="779" t="s">
        <v>479</v>
      </c>
      <c r="P243" s="761"/>
      <c r="Q243" s="761"/>
      <c r="R243" s="761"/>
      <c r="S243" s="761"/>
      <c r="T243" s="761"/>
      <c r="U243" s="761"/>
      <c r="V243" s="761"/>
      <c r="W243" s="761"/>
      <c r="X243" s="761"/>
    </row>
    <row r="244" spans="1:24">
      <c r="A244" s="761"/>
      <c r="B244" s="1053"/>
      <c r="C244" s="733">
        <v>43712</v>
      </c>
      <c r="D244" s="733">
        <v>44804</v>
      </c>
      <c r="E244" s="782">
        <v>294750</v>
      </c>
      <c r="F244" s="782">
        <v>277518</v>
      </c>
      <c r="G244" s="841">
        <f t="shared" si="6"/>
        <v>0.94153689567430021</v>
      </c>
      <c r="H244" s="779" t="s">
        <v>477</v>
      </c>
      <c r="P244" s="761"/>
      <c r="Q244" s="761"/>
      <c r="R244" s="761"/>
      <c r="S244" s="761"/>
      <c r="T244" s="761"/>
      <c r="U244" s="761"/>
      <c r="V244" s="761"/>
      <c r="W244" s="761"/>
      <c r="X244" s="761"/>
    </row>
    <row r="245" spans="1:24">
      <c r="A245" s="761"/>
      <c r="B245" s="1053"/>
      <c r="C245" s="733">
        <v>43713</v>
      </c>
      <c r="D245" s="733">
        <v>44805</v>
      </c>
      <c r="E245" s="782">
        <v>359990</v>
      </c>
      <c r="F245" s="782">
        <v>337485</v>
      </c>
      <c r="G245" s="841">
        <f t="shared" si="6"/>
        <v>0.93748437456596012</v>
      </c>
      <c r="H245" s="779" t="s">
        <v>477</v>
      </c>
      <c r="P245" s="761"/>
      <c r="Q245" s="761"/>
      <c r="R245" s="761"/>
      <c r="S245" s="761"/>
      <c r="T245" s="761"/>
      <c r="U245" s="761"/>
      <c r="V245" s="761"/>
      <c r="W245" s="761"/>
      <c r="X245" s="761"/>
    </row>
    <row r="246" spans="1:24">
      <c r="A246" s="761"/>
      <c r="B246" s="1053"/>
      <c r="C246" s="733">
        <v>43714</v>
      </c>
      <c r="D246" s="733">
        <v>44806</v>
      </c>
      <c r="E246" s="782">
        <v>426423</v>
      </c>
      <c r="F246" s="782">
        <v>400591</v>
      </c>
      <c r="G246" s="841">
        <f t="shared" si="6"/>
        <v>0.93942165408526279</v>
      </c>
      <c r="H246" s="779"/>
      <c r="I246" s="761"/>
      <c r="J246" s="761"/>
      <c r="K246" s="761"/>
      <c r="L246" s="762"/>
      <c r="M246" s="761"/>
      <c r="N246" s="761"/>
      <c r="O246" s="761"/>
      <c r="P246" s="761"/>
      <c r="Q246" s="761"/>
      <c r="R246" s="761"/>
      <c r="S246" s="761"/>
      <c r="T246" s="761"/>
      <c r="U246" s="761"/>
      <c r="V246" s="761"/>
      <c r="W246" s="761"/>
      <c r="X246" s="761"/>
    </row>
    <row r="247" spans="1:24">
      <c r="A247" s="761"/>
      <c r="B247" s="836">
        <f>SUM(F241:F247)*0.5</f>
        <v>1391825.77</v>
      </c>
      <c r="C247" s="733">
        <v>43715</v>
      </c>
      <c r="D247" s="733">
        <v>44807</v>
      </c>
      <c r="E247" s="782">
        <v>730588</v>
      </c>
      <c r="F247" s="782">
        <v>582668.93000000005</v>
      </c>
      <c r="G247" s="841">
        <f t="shared" si="6"/>
        <v>0.797534219012631</v>
      </c>
      <c r="H247" s="779"/>
      <c r="I247" s="775"/>
      <c r="J247" s="776"/>
      <c r="K247" s="735"/>
      <c r="L247" s="762"/>
      <c r="M247" s="761"/>
      <c r="N247" s="761"/>
      <c r="O247" s="761"/>
      <c r="P247" s="761"/>
      <c r="Q247" s="761"/>
      <c r="R247" s="761"/>
      <c r="S247" s="761"/>
      <c r="T247" s="761"/>
      <c r="U247" s="761"/>
      <c r="V247" s="761"/>
      <c r="W247" s="761"/>
      <c r="X247" s="761"/>
    </row>
    <row r="248" spans="1:24">
      <c r="A248" s="761"/>
      <c r="B248" s="1052" t="s">
        <v>480</v>
      </c>
      <c r="C248" s="733">
        <v>43716</v>
      </c>
      <c r="D248" s="733">
        <v>44808</v>
      </c>
      <c r="E248" s="782">
        <v>434293.02930215001</v>
      </c>
      <c r="F248" s="782">
        <v>360708.33</v>
      </c>
      <c r="G248" s="841">
        <f t="shared" si="6"/>
        <v>0.83056440159679601</v>
      </c>
      <c r="H248" s="779"/>
      <c r="I248" s="775"/>
      <c r="J248" s="761"/>
      <c r="K248" s="761"/>
      <c r="L248" s="762"/>
      <c r="M248" s="761"/>
      <c r="N248" s="761"/>
      <c r="O248" s="761"/>
      <c r="P248" s="761"/>
      <c r="Q248" s="761"/>
      <c r="R248" s="761"/>
      <c r="S248" s="761"/>
      <c r="T248" s="761"/>
      <c r="U248" s="761"/>
      <c r="V248" s="761"/>
      <c r="W248" s="761"/>
      <c r="X248" s="761"/>
    </row>
    <row r="249" spans="1:24">
      <c r="A249" s="761"/>
      <c r="B249" s="1053"/>
      <c r="C249" s="733">
        <v>43717</v>
      </c>
      <c r="D249" s="733">
        <v>44809</v>
      </c>
      <c r="E249" s="782">
        <v>162332</v>
      </c>
      <c r="F249" s="782">
        <v>268141</v>
      </c>
      <c r="G249" s="841">
        <f t="shared" si="6"/>
        <v>1.651806174999384</v>
      </c>
      <c r="H249" s="779" t="s">
        <v>481</v>
      </c>
      <c r="I249" s="775"/>
      <c r="J249" s="776"/>
      <c r="K249" s="735"/>
      <c r="L249" s="762"/>
      <c r="M249" s="761"/>
      <c r="N249" s="765"/>
      <c r="O249" s="761"/>
      <c r="P249" s="761"/>
      <c r="Q249" s="761"/>
      <c r="R249" s="761"/>
      <c r="S249" s="761"/>
      <c r="T249" s="761"/>
      <c r="U249" s="761"/>
      <c r="V249" s="761"/>
      <c r="W249" s="761"/>
      <c r="X249" s="761"/>
    </row>
    <row r="250" spans="1:24">
      <c r="A250" s="761"/>
      <c r="B250" s="1053"/>
      <c r="C250" s="733">
        <v>43718</v>
      </c>
      <c r="D250" s="733">
        <v>44810</v>
      </c>
      <c r="E250" s="782">
        <v>328801</v>
      </c>
      <c r="F250" s="782">
        <v>244706</v>
      </c>
      <c r="G250" s="841">
        <f t="shared" si="6"/>
        <v>0.74423739587166704</v>
      </c>
      <c r="H250" s="779"/>
      <c r="I250" s="775"/>
      <c r="J250" s="776"/>
      <c r="K250" s="777"/>
      <c r="L250" s="762"/>
      <c r="M250" s="761"/>
      <c r="N250" s="761"/>
      <c r="O250" s="761"/>
      <c r="P250" s="761"/>
      <c r="Q250" s="761"/>
      <c r="R250" s="761"/>
      <c r="S250" s="761"/>
      <c r="T250" s="761"/>
      <c r="U250" s="761"/>
      <c r="V250" s="761"/>
      <c r="W250" s="761"/>
      <c r="X250" s="761"/>
    </row>
    <row r="251" spans="1:24">
      <c r="A251" s="761"/>
      <c r="B251" s="1053"/>
      <c r="C251" s="733">
        <v>43719</v>
      </c>
      <c r="D251" s="733">
        <v>44811</v>
      </c>
      <c r="E251" s="782">
        <v>313968</v>
      </c>
      <c r="F251" s="782">
        <v>238642</v>
      </c>
      <c r="G251" s="841">
        <f t="shared" si="6"/>
        <v>0.76008383019925596</v>
      </c>
      <c r="H251" s="779"/>
      <c r="I251" s="775"/>
      <c r="J251" s="735"/>
      <c r="K251" s="761"/>
      <c r="L251" s="762"/>
      <c r="M251" s="765"/>
      <c r="N251" s="761"/>
      <c r="O251" s="761"/>
      <c r="P251" s="761"/>
      <c r="Q251" s="761"/>
      <c r="R251" s="761"/>
      <c r="S251" s="761"/>
      <c r="T251" s="761"/>
      <c r="U251" s="761"/>
      <c r="V251" s="761"/>
      <c r="W251" s="761"/>
      <c r="X251" s="761"/>
    </row>
    <row r="252" spans="1:24">
      <c r="A252" s="761"/>
      <c r="B252" s="1053"/>
      <c r="C252" s="733">
        <v>43720</v>
      </c>
      <c r="D252" s="733">
        <v>44812</v>
      </c>
      <c r="E252" s="782">
        <v>402050</v>
      </c>
      <c r="F252" s="782">
        <v>296225</v>
      </c>
      <c r="G252" s="841">
        <f t="shared" si="6"/>
        <v>0.7367864693446089</v>
      </c>
      <c r="H252" s="779"/>
      <c r="I252" s="775"/>
      <c r="J252" s="761"/>
      <c r="K252" s="776"/>
      <c r="L252" s="762"/>
      <c r="M252" s="761"/>
      <c r="N252" s="761"/>
      <c r="O252" s="761"/>
      <c r="P252" s="761"/>
      <c r="Q252" s="761"/>
      <c r="R252" s="761"/>
      <c r="S252" s="761"/>
      <c r="T252" s="761"/>
      <c r="U252" s="761"/>
      <c r="V252" s="761"/>
      <c r="W252" s="761"/>
      <c r="X252" s="761"/>
    </row>
    <row r="253" spans="1:24">
      <c r="A253" s="761"/>
      <c r="B253" s="1053"/>
      <c r="C253" s="733">
        <v>43721</v>
      </c>
      <c r="D253" s="733">
        <v>44813</v>
      </c>
      <c r="E253" s="782">
        <v>483287</v>
      </c>
      <c r="F253" s="782">
        <v>357174</v>
      </c>
      <c r="G253" s="841">
        <f t="shared" si="6"/>
        <v>0.73905153666454926</v>
      </c>
      <c r="H253" s="910" t="s">
        <v>482</v>
      </c>
      <c r="I253" s="761"/>
      <c r="J253" s="761"/>
      <c r="K253" s="761"/>
      <c r="L253" s="762"/>
      <c r="M253" s="761"/>
      <c r="N253" s="761"/>
      <c r="O253" s="761"/>
      <c r="P253" s="761"/>
      <c r="Q253" s="761"/>
      <c r="R253" s="761"/>
      <c r="S253" s="761"/>
      <c r="T253" s="761"/>
      <c r="U253" s="761"/>
      <c r="V253" s="761"/>
      <c r="W253" s="761"/>
      <c r="X253" s="761"/>
    </row>
    <row r="254" spans="1:24">
      <c r="A254" s="761"/>
      <c r="B254" s="836">
        <f>SUM(F248:F254)*0.5</f>
        <v>1195009.3800000001</v>
      </c>
      <c r="C254" s="733">
        <v>43722</v>
      </c>
      <c r="D254" s="733">
        <v>44814</v>
      </c>
      <c r="E254" s="782">
        <v>800228</v>
      </c>
      <c r="F254" s="782">
        <v>624422.43000000005</v>
      </c>
      <c r="G254" s="841">
        <f t="shared" si="6"/>
        <v>0.78030565038963906</v>
      </c>
      <c r="H254" s="910"/>
      <c r="I254" s="761"/>
      <c r="J254" s="735"/>
      <c r="K254" s="761"/>
      <c r="L254" s="762"/>
      <c r="M254" s="765"/>
      <c r="N254" s="761"/>
      <c r="O254" s="761"/>
      <c r="P254" s="761"/>
      <c r="Q254" s="761"/>
      <c r="R254" s="761"/>
      <c r="S254" s="761"/>
      <c r="T254" s="761"/>
      <c r="U254" s="761"/>
      <c r="V254" s="761"/>
      <c r="W254" s="761"/>
      <c r="X254" s="761"/>
    </row>
    <row r="255" spans="1:24">
      <c r="A255" s="761"/>
      <c r="B255" s="1052" t="s">
        <v>483</v>
      </c>
      <c r="C255" s="733">
        <v>43723</v>
      </c>
      <c r="D255" s="733">
        <v>44815</v>
      </c>
      <c r="E255" s="782">
        <v>447853</v>
      </c>
      <c r="F255" s="782">
        <v>339517.16</v>
      </c>
      <c r="G255" s="841">
        <f t="shared" si="6"/>
        <v>0.75809955498790893</v>
      </c>
      <c r="H255" s="910"/>
      <c r="I255" s="761"/>
      <c r="J255" s="735"/>
      <c r="K255" s="761"/>
      <c r="L255" s="762"/>
      <c r="M255" s="765"/>
      <c r="N255" s="761"/>
      <c r="O255" s="761"/>
      <c r="P255" s="761"/>
      <c r="Q255" s="761"/>
      <c r="R255" s="761"/>
      <c r="S255" s="761"/>
      <c r="T255" s="761"/>
      <c r="U255" s="761"/>
      <c r="V255" s="761"/>
      <c r="W255" s="761"/>
      <c r="X255" s="761"/>
    </row>
    <row r="256" spans="1:24">
      <c r="A256" s="761"/>
      <c r="B256" s="1053"/>
      <c r="C256" s="733">
        <v>43724</v>
      </c>
      <c r="D256" s="733">
        <v>44816</v>
      </c>
      <c r="E256" s="782">
        <v>399252</v>
      </c>
      <c r="F256" s="782">
        <v>255195</v>
      </c>
      <c r="G256" s="841">
        <f t="shared" si="6"/>
        <v>0.63918277178323468</v>
      </c>
      <c r="H256" s="779"/>
      <c r="I256" s="765"/>
      <c r="J256" s="761"/>
      <c r="K256" s="761"/>
      <c r="L256" s="762"/>
      <c r="M256" s="761"/>
      <c r="N256" s="761"/>
      <c r="O256" s="761"/>
      <c r="P256" s="761"/>
      <c r="Q256" s="761"/>
      <c r="R256" s="761"/>
      <c r="S256" s="761"/>
      <c r="T256" s="761"/>
      <c r="U256" s="761"/>
      <c r="V256" s="761"/>
      <c r="W256" s="761"/>
      <c r="X256" s="761"/>
    </row>
    <row r="257" spans="1:24">
      <c r="A257" s="761"/>
      <c r="B257" s="1053"/>
      <c r="C257" s="733">
        <v>43725</v>
      </c>
      <c r="D257" s="733">
        <v>44817</v>
      </c>
      <c r="E257" s="782">
        <v>266592</v>
      </c>
      <c r="F257" s="782">
        <v>282945</v>
      </c>
      <c r="G257" s="841">
        <f t="shared" si="6"/>
        <v>1.0613409254591286</v>
      </c>
      <c r="H257" s="779"/>
      <c r="I257" s="761"/>
      <c r="J257" s="761"/>
      <c r="K257" s="761"/>
      <c r="L257" s="762"/>
      <c r="M257" s="761"/>
      <c r="N257" s="761"/>
      <c r="O257" s="761"/>
      <c r="P257" s="761"/>
      <c r="Q257" s="761"/>
      <c r="R257" s="761"/>
      <c r="S257" s="761"/>
      <c r="T257" s="761"/>
      <c r="U257" s="761"/>
      <c r="V257" s="761"/>
      <c r="W257" s="761"/>
      <c r="X257" s="761"/>
    </row>
    <row r="258" spans="1:24">
      <c r="A258" s="761"/>
      <c r="B258" s="1053"/>
      <c r="C258" s="733">
        <v>43726</v>
      </c>
      <c r="D258" s="733">
        <v>44818</v>
      </c>
      <c r="E258" s="782">
        <v>289365</v>
      </c>
      <c r="F258" s="782">
        <v>368742</v>
      </c>
      <c r="G258" s="841">
        <f t="shared" si="6"/>
        <v>1.2743144471515215</v>
      </c>
      <c r="H258" s="910"/>
      <c r="I258" s="761"/>
      <c r="J258" s="761"/>
      <c r="K258" s="761"/>
      <c r="L258" s="762"/>
      <c r="M258" s="761"/>
      <c r="N258" s="761"/>
      <c r="O258" s="761"/>
      <c r="P258" s="761"/>
      <c r="Q258" s="761"/>
      <c r="R258" s="761"/>
      <c r="S258" s="761"/>
      <c r="T258" s="761"/>
      <c r="U258" s="761"/>
      <c r="V258" s="761"/>
      <c r="W258" s="761"/>
      <c r="X258" s="761"/>
    </row>
    <row r="259" spans="1:24">
      <c r="A259" s="761"/>
      <c r="B259" s="1053"/>
      <c r="C259" s="733">
        <v>43727</v>
      </c>
      <c r="D259" s="733">
        <v>44819</v>
      </c>
      <c r="E259" s="782">
        <v>325352</v>
      </c>
      <c r="F259" s="782">
        <v>389909</v>
      </c>
      <c r="G259" s="841">
        <f t="shared" si="6"/>
        <v>1.1984220167695296</v>
      </c>
      <c r="H259" s="910"/>
      <c r="I259" s="761"/>
      <c r="J259" s="761"/>
      <c r="K259" s="761"/>
      <c r="L259" s="762"/>
      <c r="M259" s="761"/>
      <c r="N259" s="761"/>
      <c r="O259" s="761"/>
      <c r="P259" s="761"/>
      <c r="Q259" s="761"/>
      <c r="R259" s="761"/>
      <c r="S259" s="761"/>
      <c r="T259" s="761"/>
      <c r="U259" s="761"/>
      <c r="V259" s="761"/>
      <c r="W259" s="761"/>
      <c r="X259" s="761"/>
    </row>
    <row r="260" spans="1:24">
      <c r="A260" s="761"/>
      <c r="B260" s="1053"/>
      <c r="C260" s="733">
        <v>43728</v>
      </c>
      <c r="D260" s="733">
        <v>44820</v>
      </c>
      <c r="E260" s="782">
        <v>413635</v>
      </c>
      <c r="F260" s="782">
        <v>432815</v>
      </c>
      <c r="G260" s="841">
        <f t="shared" si="6"/>
        <v>1.0463693836353307</v>
      </c>
      <c r="H260" s="910" t="s">
        <v>484</v>
      </c>
      <c r="I260" s="761"/>
      <c r="J260" s="761"/>
      <c r="K260" s="761"/>
      <c r="L260" s="762"/>
      <c r="M260" s="761"/>
      <c r="N260" s="761"/>
      <c r="O260" s="761"/>
      <c r="P260" s="761"/>
      <c r="Q260" s="761"/>
      <c r="R260" s="761"/>
      <c r="S260" s="761"/>
      <c r="T260" s="761"/>
      <c r="U260" s="761"/>
      <c r="V260" s="761"/>
      <c r="W260" s="761"/>
      <c r="X260" s="761"/>
    </row>
    <row r="261" spans="1:24">
      <c r="A261" s="761"/>
      <c r="B261" s="836">
        <f>SUM(F255:F261)*0.5</f>
        <v>1340594.08</v>
      </c>
      <c r="C261" s="733">
        <v>43729</v>
      </c>
      <c r="D261" s="733">
        <v>44821</v>
      </c>
      <c r="E261" s="782">
        <v>661026</v>
      </c>
      <c r="F261" s="782">
        <v>612065</v>
      </c>
      <c r="G261" s="841">
        <f t="shared" si="6"/>
        <v>0.92593180903625572</v>
      </c>
      <c r="H261" s="779"/>
      <c r="I261" s="761"/>
      <c r="J261" s="761"/>
      <c r="K261" s="761"/>
      <c r="L261" s="762"/>
      <c r="M261" s="761"/>
      <c r="N261" s="761"/>
      <c r="O261" s="761"/>
      <c r="P261" s="761"/>
      <c r="Q261" s="761"/>
      <c r="R261" s="761"/>
      <c r="S261" s="761"/>
      <c r="T261" s="761"/>
      <c r="U261" s="761"/>
      <c r="V261" s="761"/>
      <c r="W261" s="761"/>
      <c r="X261" s="761"/>
    </row>
    <row r="262" spans="1:24">
      <c r="A262" s="761"/>
      <c r="B262" s="1052" t="s">
        <v>485</v>
      </c>
      <c r="C262" s="733">
        <v>43730</v>
      </c>
      <c r="D262" s="733">
        <v>44822</v>
      </c>
      <c r="E262" s="782">
        <v>405616.57</v>
      </c>
      <c r="F262" s="782">
        <v>268163</v>
      </c>
      <c r="G262" s="841">
        <f t="shared" si="6"/>
        <v>0.66112437171883776</v>
      </c>
      <c r="H262" s="779"/>
      <c r="J262" s="777"/>
      <c r="K262" s="761"/>
      <c r="L262" s="762"/>
      <c r="M262" s="761"/>
      <c r="N262" s="761"/>
      <c r="O262" s="761"/>
      <c r="P262" s="761"/>
      <c r="Q262" s="761"/>
      <c r="R262" s="761"/>
      <c r="S262" s="761"/>
      <c r="T262" s="761"/>
      <c r="U262" s="761"/>
      <c r="V262" s="761"/>
      <c r="W262" s="761"/>
      <c r="X262" s="761"/>
    </row>
    <row r="263" spans="1:24">
      <c r="A263" s="761"/>
      <c r="B263" s="1053"/>
      <c r="C263" s="733">
        <v>43731</v>
      </c>
      <c r="D263" s="733">
        <v>44823</v>
      </c>
      <c r="E263" s="782">
        <v>281074</v>
      </c>
      <c r="F263" s="782">
        <v>250292</v>
      </c>
      <c r="G263" s="841">
        <f t="shared" si="6"/>
        <v>0.89048435643282553</v>
      </c>
      <c r="H263" s="779"/>
      <c r="I263" s="761"/>
      <c r="J263" s="765"/>
      <c r="K263" s="778"/>
      <c r="L263" s="736"/>
      <c r="M263" s="761"/>
      <c r="N263" s="761"/>
      <c r="O263" s="761"/>
      <c r="P263" s="761"/>
      <c r="Q263" s="761"/>
      <c r="R263" s="761"/>
      <c r="S263" s="761"/>
      <c r="T263" s="761"/>
      <c r="U263" s="761"/>
      <c r="V263" s="761"/>
      <c r="W263" s="761"/>
      <c r="X263" s="761"/>
    </row>
    <row r="264" spans="1:24">
      <c r="A264" s="761"/>
      <c r="B264" s="1053"/>
      <c r="C264" s="733">
        <v>43732</v>
      </c>
      <c r="D264" s="733">
        <v>44824</v>
      </c>
      <c r="E264" s="782">
        <v>271689.15000000002</v>
      </c>
      <c r="F264" s="782">
        <v>216704</v>
      </c>
      <c r="G264" s="841">
        <f t="shared" si="6"/>
        <v>0.79761742417759407</v>
      </c>
      <c r="H264" s="779"/>
      <c r="I264" s="761"/>
      <c r="J264" s="765"/>
      <c r="K264" s="776"/>
      <c r="L264" s="737"/>
      <c r="M264" s="761"/>
      <c r="N264" s="761"/>
      <c r="O264" s="765"/>
      <c r="P264" s="761"/>
      <c r="Q264" s="761"/>
      <c r="R264" s="761"/>
      <c r="S264" s="761"/>
      <c r="T264" s="761"/>
      <c r="U264" s="761"/>
      <c r="V264" s="761"/>
      <c r="W264" s="761"/>
      <c r="X264" s="761"/>
    </row>
    <row r="265" spans="1:24">
      <c r="A265" s="761"/>
      <c r="B265" s="1053"/>
      <c r="C265" s="733">
        <v>43733</v>
      </c>
      <c r="D265" s="733">
        <v>44825</v>
      </c>
      <c r="E265" s="782">
        <v>272923.26</v>
      </c>
      <c r="F265" s="782">
        <v>245026</v>
      </c>
      <c r="G265" s="841">
        <f t="shared" si="6"/>
        <v>0.89778350148682817</v>
      </c>
      <c r="H265" s="779"/>
      <c r="I265" s="761"/>
      <c r="J265" s="765"/>
      <c r="K265" s="777"/>
      <c r="L265" s="762"/>
      <c r="M265" s="761"/>
      <c r="N265" s="761"/>
      <c r="O265" s="761"/>
      <c r="P265" s="761"/>
      <c r="Q265" s="761"/>
      <c r="R265" s="761"/>
      <c r="S265" s="761"/>
      <c r="T265" s="761"/>
      <c r="U265" s="761"/>
      <c r="V265" s="761"/>
      <c r="W265" s="761"/>
      <c r="X265" s="761"/>
    </row>
    <row r="266" spans="1:24">
      <c r="A266" s="761"/>
      <c r="B266" s="1053"/>
      <c r="C266" s="733">
        <v>43734</v>
      </c>
      <c r="D266" s="733">
        <v>44826</v>
      </c>
      <c r="E266" s="782">
        <v>317370.39</v>
      </c>
      <c r="F266" s="782">
        <v>284961</v>
      </c>
      <c r="G266" s="841">
        <f t="shared" si="6"/>
        <v>0.89788149423769492</v>
      </c>
      <c r="H266" s="779"/>
      <c r="I266" s="761"/>
      <c r="J266" s="765"/>
      <c r="K266" s="761"/>
      <c r="L266" s="762"/>
      <c r="M266" s="761"/>
      <c r="N266" s="761"/>
      <c r="O266" s="761"/>
      <c r="P266" s="761"/>
      <c r="Q266" s="761"/>
      <c r="R266" s="761"/>
      <c r="S266" s="761"/>
      <c r="T266" s="761"/>
      <c r="U266" s="761"/>
      <c r="V266" s="761"/>
      <c r="W266" s="761"/>
      <c r="X266" s="761"/>
    </row>
    <row r="267" spans="1:24">
      <c r="A267" s="761"/>
      <c r="B267" s="1053"/>
      <c r="C267" s="733">
        <v>43735</v>
      </c>
      <c r="D267" s="733">
        <v>44827</v>
      </c>
      <c r="E267" s="782">
        <v>461692.57</v>
      </c>
      <c r="F267" s="822">
        <v>376002</v>
      </c>
      <c r="G267" s="841">
        <f t="shared" si="6"/>
        <v>0.81439907079293039</v>
      </c>
      <c r="H267" s="779"/>
      <c r="I267" s="761"/>
      <c r="J267" s="761"/>
      <c r="K267" s="761"/>
      <c r="L267" s="762"/>
      <c r="M267" s="761"/>
      <c r="N267" s="761"/>
      <c r="O267" s="761"/>
      <c r="P267" s="761"/>
      <c r="Q267" s="761"/>
      <c r="R267" s="761"/>
      <c r="S267" s="761"/>
      <c r="T267" s="761"/>
      <c r="U267" s="761"/>
      <c r="V267" s="761"/>
      <c r="W267" s="761"/>
      <c r="X267" s="761"/>
    </row>
    <row r="268" spans="1:24">
      <c r="A268" s="761"/>
      <c r="B268" s="836">
        <f>SUM(F262:F268)*0.5</f>
        <v>1109336.575</v>
      </c>
      <c r="C268" s="733">
        <v>43736</v>
      </c>
      <c r="D268" s="733">
        <v>44828</v>
      </c>
      <c r="E268" s="782">
        <v>692391.32</v>
      </c>
      <c r="F268" s="822">
        <v>577525.15</v>
      </c>
      <c r="G268" s="841">
        <f t="shared" si="6"/>
        <v>0.83410223860114263</v>
      </c>
      <c r="H268" s="779"/>
      <c r="I268" s="761"/>
      <c r="J268" s="761"/>
      <c r="K268" s="761"/>
      <c r="L268" s="762"/>
      <c r="M268" s="761"/>
      <c r="N268" s="761"/>
      <c r="O268" s="761"/>
      <c r="P268" s="761"/>
      <c r="Q268" s="761"/>
      <c r="R268" s="761"/>
      <c r="S268" s="761"/>
      <c r="T268" s="761"/>
      <c r="U268" s="761"/>
      <c r="V268" s="761"/>
      <c r="W268" s="761"/>
      <c r="X268" s="761"/>
    </row>
    <row r="269" spans="1:24">
      <c r="A269" s="761"/>
      <c r="B269" s="1052" t="s">
        <v>486</v>
      </c>
      <c r="C269" s="733">
        <v>43737</v>
      </c>
      <c r="D269" s="733">
        <v>44829</v>
      </c>
      <c r="E269" s="782">
        <v>413990.7</v>
      </c>
      <c r="F269" s="822">
        <v>289904.15999999997</v>
      </c>
      <c r="G269" s="841">
        <f t="shared" si="6"/>
        <v>0.70026732484570298</v>
      </c>
      <c r="H269" s="779"/>
      <c r="I269" s="761"/>
      <c r="J269" s="761"/>
      <c r="K269" s="776"/>
      <c r="L269" s="737"/>
      <c r="M269" s="761"/>
      <c r="N269" s="761"/>
      <c r="O269" s="765"/>
      <c r="P269" s="761"/>
      <c r="Q269" s="761"/>
      <c r="R269" s="761"/>
      <c r="S269" s="761"/>
      <c r="T269" s="761"/>
      <c r="U269" s="761"/>
      <c r="V269" s="761"/>
      <c r="W269" s="761"/>
      <c r="X269" s="761"/>
    </row>
    <row r="270" spans="1:24">
      <c r="A270" s="761"/>
      <c r="B270" s="1053"/>
      <c r="C270" s="733">
        <v>43738</v>
      </c>
      <c r="D270" s="733">
        <v>44830</v>
      </c>
      <c r="E270" s="782">
        <v>304794.95</v>
      </c>
      <c r="F270" s="822">
        <v>222117</v>
      </c>
      <c r="G270" s="841">
        <f t="shared" si="6"/>
        <v>0.72874238894049914</v>
      </c>
      <c r="H270" s="779"/>
      <c r="J270" s="761"/>
      <c r="K270" s="776"/>
      <c r="L270" s="737"/>
      <c r="M270" s="761"/>
      <c r="N270" s="761"/>
      <c r="O270" s="761"/>
      <c r="P270" s="761"/>
      <c r="Q270" s="761"/>
      <c r="R270" s="761"/>
      <c r="S270" s="761"/>
      <c r="T270" s="761"/>
      <c r="U270" s="761"/>
      <c r="V270" s="761"/>
      <c r="W270" s="761"/>
      <c r="X270" s="761"/>
    </row>
    <row r="271" spans="1:24">
      <c r="A271" s="761"/>
      <c r="B271" s="1053"/>
      <c r="C271" s="733">
        <v>43739</v>
      </c>
      <c r="D271" s="733">
        <v>44831</v>
      </c>
      <c r="E271" s="782">
        <v>338688.47</v>
      </c>
      <c r="F271" s="782">
        <v>223434</v>
      </c>
      <c r="G271" s="841">
        <f t="shared" si="6"/>
        <v>0.65970359132686163</v>
      </c>
      <c r="H271" s="779"/>
      <c r="I271" s="761"/>
      <c r="J271" s="761"/>
      <c r="K271" s="761"/>
      <c r="L271" s="762"/>
      <c r="M271" s="761"/>
      <c r="N271" s="761"/>
      <c r="O271" s="761"/>
      <c r="P271" s="761"/>
      <c r="Q271" s="761"/>
      <c r="R271" s="761"/>
      <c r="S271" s="761"/>
      <c r="T271" s="761"/>
      <c r="U271" s="761"/>
      <c r="V271" s="761"/>
      <c r="W271" s="761"/>
      <c r="X271" s="761"/>
    </row>
    <row r="272" spans="1:24">
      <c r="A272" s="761"/>
      <c r="B272" s="1053"/>
      <c r="C272" s="733">
        <v>43740</v>
      </c>
      <c r="D272" s="733">
        <v>44832</v>
      </c>
      <c r="E272" s="782">
        <v>315538.64</v>
      </c>
      <c r="F272" s="782">
        <v>235452</v>
      </c>
      <c r="G272" s="841">
        <f t="shared" si="6"/>
        <v>0.74619070425099121</v>
      </c>
      <c r="H272" s="779"/>
      <c r="I272" s="761"/>
      <c r="J272" s="761"/>
      <c r="K272" s="761"/>
      <c r="L272" s="762"/>
      <c r="M272" s="761"/>
      <c r="N272" s="761"/>
      <c r="O272" s="761"/>
      <c r="P272" s="761"/>
      <c r="Q272" s="761"/>
      <c r="R272" s="761"/>
      <c r="S272" s="761"/>
      <c r="T272" s="761"/>
      <c r="U272" s="761"/>
      <c r="V272" s="761"/>
      <c r="W272" s="761"/>
      <c r="X272" s="761"/>
    </row>
    <row r="273" spans="1:24">
      <c r="A273" s="761"/>
      <c r="B273" s="1053"/>
      <c r="C273" s="733">
        <v>43741</v>
      </c>
      <c r="D273" s="733">
        <v>44833</v>
      </c>
      <c r="E273" s="782">
        <v>352567.55</v>
      </c>
      <c r="F273" s="782">
        <v>276408</v>
      </c>
      <c r="G273" s="841">
        <f t="shared" si="6"/>
        <v>0.7839859340429941</v>
      </c>
      <c r="H273" s="779"/>
      <c r="I273" s="761"/>
      <c r="J273" s="761"/>
      <c r="K273" s="761"/>
      <c r="L273" s="762"/>
      <c r="M273" s="761"/>
      <c r="N273" s="761"/>
      <c r="O273" s="761"/>
      <c r="P273" s="761"/>
      <c r="Q273" s="761"/>
      <c r="R273" s="761"/>
      <c r="S273" s="761"/>
      <c r="T273" s="761"/>
      <c r="U273" s="761"/>
      <c r="V273" s="761"/>
      <c r="W273" s="761"/>
      <c r="X273" s="761"/>
    </row>
    <row r="274" spans="1:24">
      <c r="A274" s="761"/>
      <c r="B274" s="1053"/>
      <c r="C274" s="733">
        <v>43742</v>
      </c>
      <c r="D274" s="733">
        <v>44834</v>
      </c>
      <c r="E274" s="782">
        <v>472306.38</v>
      </c>
      <c r="F274" s="782">
        <v>389571.41</v>
      </c>
      <c r="G274" s="841">
        <f t="shared" si="6"/>
        <v>0.82482775269730624</v>
      </c>
      <c r="H274" s="779"/>
      <c r="I274" s="761"/>
      <c r="J274" s="761"/>
      <c r="K274" s="761"/>
      <c r="L274" s="762"/>
      <c r="M274" s="761"/>
      <c r="N274" s="761"/>
      <c r="O274" s="761"/>
      <c r="P274" s="761"/>
      <c r="Q274" s="761"/>
      <c r="R274" s="761"/>
      <c r="S274" s="761"/>
      <c r="T274" s="761"/>
      <c r="U274" s="761"/>
      <c r="V274" s="761"/>
      <c r="W274" s="761"/>
      <c r="X274" s="761"/>
    </row>
    <row r="275" spans="1:24">
      <c r="A275" s="761"/>
      <c r="B275" s="836">
        <f>SUM(F269:F275)*0.5</f>
        <v>1139454.73</v>
      </c>
      <c r="C275" s="733">
        <v>43743</v>
      </c>
      <c r="D275" s="733">
        <v>44835</v>
      </c>
      <c r="E275" s="782">
        <v>667414.01</v>
      </c>
      <c r="F275" s="782">
        <v>642022.89</v>
      </c>
      <c r="G275" s="841">
        <f t="shared" si="6"/>
        <v>0.96195596793061022</v>
      </c>
      <c r="H275" s="779"/>
      <c r="I275" s="761"/>
      <c r="J275" s="761"/>
      <c r="K275" s="761"/>
      <c r="L275" s="762"/>
      <c r="M275" s="761"/>
      <c r="N275" s="761"/>
      <c r="O275" s="761"/>
      <c r="P275" s="761"/>
      <c r="Q275" s="761"/>
      <c r="R275" s="761"/>
      <c r="S275" s="761"/>
      <c r="T275" s="761"/>
      <c r="U275" s="761"/>
      <c r="V275" s="761"/>
      <c r="W275" s="761"/>
      <c r="X275" s="761"/>
    </row>
    <row r="276" spans="1:24">
      <c r="A276" s="761"/>
      <c r="B276" s="1052" t="s">
        <v>487</v>
      </c>
      <c r="C276" s="733">
        <v>43744</v>
      </c>
      <c r="D276" s="733">
        <v>44836</v>
      </c>
      <c r="E276" s="782">
        <v>393769</v>
      </c>
      <c r="F276" s="782">
        <v>315659.21000000002</v>
      </c>
      <c r="G276" s="841">
        <f t="shared" si="6"/>
        <v>0.80163550203291778</v>
      </c>
      <c r="H276" s="779"/>
      <c r="I276" s="761"/>
      <c r="J276" s="761"/>
      <c r="K276" s="761"/>
      <c r="L276" s="762"/>
      <c r="M276" s="761"/>
      <c r="N276" s="761"/>
      <c r="O276" s="761"/>
      <c r="P276" s="761"/>
      <c r="Q276" s="761"/>
      <c r="R276" s="761"/>
      <c r="S276" s="761"/>
      <c r="T276" s="761"/>
      <c r="U276" s="761"/>
      <c r="V276" s="761"/>
      <c r="W276" s="761"/>
      <c r="X276" s="761"/>
    </row>
    <row r="277" spans="1:24">
      <c r="A277" s="761"/>
      <c r="B277" s="1053"/>
      <c r="C277" s="733">
        <v>43745</v>
      </c>
      <c r="D277" s="733">
        <v>44837</v>
      </c>
      <c r="E277" s="782">
        <v>284994.78999999998</v>
      </c>
      <c r="F277" s="782">
        <v>251114</v>
      </c>
      <c r="G277" s="841">
        <f t="shared" si="6"/>
        <v>0.88111786183880769</v>
      </c>
      <c r="H277" s="779"/>
      <c r="I277" s="761"/>
      <c r="J277" s="761"/>
      <c r="K277" s="761"/>
      <c r="L277" s="762"/>
      <c r="M277" s="761"/>
      <c r="N277" s="761"/>
      <c r="O277" s="761"/>
      <c r="P277" s="761"/>
      <c r="Q277" s="761"/>
      <c r="R277" s="761"/>
      <c r="S277" s="761"/>
      <c r="T277" s="761"/>
      <c r="U277" s="761"/>
      <c r="V277" s="761"/>
      <c r="W277" s="761"/>
      <c r="X277" s="761"/>
    </row>
    <row r="278" spans="1:24">
      <c r="A278" s="761"/>
      <c r="B278" s="1053"/>
      <c r="C278" s="733">
        <v>43746</v>
      </c>
      <c r="D278" s="733">
        <v>44838</v>
      </c>
      <c r="E278" s="782">
        <v>266901.84999999998</v>
      </c>
      <c r="F278" s="782">
        <v>240175</v>
      </c>
      <c r="G278" s="841">
        <f t="shared" si="6"/>
        <v>0.89986262740404388</v>
      </c>
      <c r="H278" s="779"/>
      <c r="I278" s="761"/>
      <c r="J278" s="761"/>
      <c r="K278" s="761"/>
      <c r="L278" s="762"/>
      <c r="M278" s="761"/>
      <c r="N278" s="761"/>
      <c r="O278" s="761"/>
      <c r="P278" s="761"/>
      <c r="Q278" s="761"/>
      <c r="R278" s="761"/>
      <c r="S278" s="761"/>
      <c r="T278" s="761"/>
      <c r="U278" s="761"/>
      <c r="V278" s="761"/>
      <c r="W278" s="761"/>
      <c r="X278" s="761"/>
    </row>
    <row r="279" spans="1:24">
      <c r="A279" s="761"/>
      <c r="B279" s="1053"/>
      <c r="C279" s="733">
        <v>43747</v>
      </c>
      <c r="D279" s="733">
        <v>44839</v>
      </c>
      <c r="E279" s="782">
        <v>299684.38</v>
      </c>
      <c r="F279" s="782">
        <v>245245</v>
      </c>
      <c r="G279" s="841">
        <f t="shared" si="6"/>
        <v>0.81834428607857368</v>
      </c>
      <c r="H279" s="779"/>
      <c r="I279" s="761"/>
      <c r="J279" s="761"/>
      <c r="K279" s="761"/>
      <c r="L279" s="762"/>
      <c r="M279" s="761"/>
      <c r="N279" s="761"/>
      <c r="O279" s="761"/>
      <c r="P279" s="761"/>
      <c r="Q279" s="761"/>
      <c r="R279" s="761"/>
      <c r="S279" s="761"/>
      <c r="T279" s="761"/>
      <c r="U279" s="761"/>
      <c r="V279" s="761"/>
      <c r="W279" s="761"/>
      <c r="X279" s="761"/>
    </row>
    <row r="280" spans="1:24">
      <c r="A280" s="761"/>
      <c r="B280" s="1053"/>
      <c r="C280" s="733">
        <v>43748</v>
      </c>
      <c r="D280" s="733">
        <v>44840</v>
      </c>
      <c r="E280" s="782">
        <v>329211.39</v>
      </c>
      <c r="F280" s="782">
        <v>278782</v>
      </c>
      <c r="G280" s="841">
        <f t="shared" si="6"/>
        <v>0.84681760251369187</v>
      </c>
      <c r="H280" s="779"/>
      <c r="I280" s="761"/>
      <c r="J280" s="761"/>
      <c r="K280" s="761"/>
      <c r="L280" s="762"/>
      <c r="M280" s="761"/>
      <c r="N280" s="761"/>
      <c r="O280" s="761"/>
      <c r="P280" s="761"/>
      <c r="Q280" s="761"/>
      <c r="R280" s="761"/>
      <c r="S280" s="761"/>
      <c r="T280" s="761"/>
      <c r="U280" s="761"/>
      <c r="V280" s="761"/>
      <c r="W280" s="761"/>
      <c r="X280" s="761"/>
    </row>
    <row r="281" spans="1:24">
      <c r="A281" s="761"/>
      <c r="B281" s="1053"/>
      <c r="C281" s="733">
        <v>43749</v>
      </c>
      <c r="D281" s="733">
        <v>44841</v>
      </c>
      <c r="E281" s="782">
        <v>404164.6</v>
      </c>
      <c r="F281" s="782">
        <v>390639</v>
      </c>
      <c r="G281" s="841">
        <f t="shared" si="6"/>
        <v>0.96653442681521351</v>
      </c>
      <c r="H281" s="779"/>
      <c r="I281" s="761"/>
      <c r="J281" s="761"/>
      <c r="K281" s="761"/>
      <c r="L281" s="762"/>
      <c r="M281" s="761"/>
      <c r="N281" s="761"/>
      <c r="O281" s="761"/>
      <c r="P281" s="761"/>
      <c r="Q281" s="761"/>
      <c r="R281" s="761"/>
      <c r="S281" s="761"/>
      <c r="T281" s="761"/>
      <c r="U281" s="761"/>
      <c r="V281" s="761"/>
      <c r="W281" s="761"/>
      <c r="X281" s="761"/>
    </row>
    <row r="282" spans="1:24">
      <c r="A282" s="761"/>
      <c r="B282" s="836">
        <f>SUM(F276:F282)*0.5</f>
        <v>1159244.105</v>
      </c>
      <c r="C282" s="733">
        <v>43750</v>
      </c>
      <c r="D282" s="733">
        <v>44842</v>
      </c>
      <c r="E282" s="782">
        <v>646864.57999999996</v>
      </c>
      <c r="F282" s="782">
        <v>596874</v>
      </c>
      <c r="G282" s="841">
        <f t="shared" si="6"/>
        <v>0.92271863146379118</v>
      </c>
      <c r="H282" s="779"/>
      <c r="I282" s="761"/>
      <c r="J282" s="761"/>
      <c r="K282" s="761"/>
      <c r="L282" s="762"/>
      <c r="M282" s="761"/>
      <c r="N282" s="761"/>
      <c r="O282" s="761"/>
      <c r="P282" s="761"/>
      <c r="Q282" s="761"/>
      <c r="R282" s="761"/>
      <c r="S282" s="761"/>
      <c r="T282" s="761"/>
      <c r="U282" s="761"/>
      <c r="V282" s="761"/>
      <c r="W282" s="761"/>
      <c r="X282" s="761"/>
    </row>
    <row r="283" spans="1:24">
      <c r="A283" s="761"/>
      <c r="B283" s="1052" t="s">
        <v>488</v>
      </c>
      <c r="C283" s="733">
        <v>43751</v>
      </c>
      <c r="D283" s="733">
        <v>44843</v>
      </c>
      <c r="E283" s="782">
        <v>349923.91</v>
      </c>
      <c r="F283" s="782">
        <v>294584.88</v>
      </c>
      <c r="G283" s="841">
        <f t="shared" si="6"/>
        <v>0.84185410479666856</v>
      </c>
      <c r="H283" s="779"/>
      <c r="I283" s="761"/>
      <c r="J283" s="761"/>
      <c r="K283" s="761"/>
      <c r="L283" s="762"/>
      <c r="M283" s="761"/>
      <c r="N283" s="761"/>
      <c r="O283" s="761"/>
      <c r="P283" s="761"/>
      <c r="Q283" s="761"/>
      <c r="R283" s="761"/>
      <c r="S283" s="761"/>
      <c r="T283" s="761"/>
      <c r="U283" s="761"/>
      <c r="V283" s="761"/>
      <c r="W283" s="761"/>
      <c r="X283" s="761"/>
    </row>
    <row r="284" spans="1:24">
      <c r="A284" s="761"/>
      <c r="B284" s="1053"/>
      <c r="C284" s="733">
        <v>43752</v>
      </c>
      <c r="D284" s="733">
        <v>44844</v>
      </c>
      <c r="E284" s="782">
        <v>322184.96999999997</v>
      </c>
      <c r="F284" s="782">
        <v>245172</v>
      </c>
      <c r="G284" s="841">
        <f t="shared" si="6"/>
        <v>0.76096659630025576</v>
      </c>
      <c r="H284" s="779"/>
      <c r="I284" s="761"/>
      <c r="J284" s="761"/>
      <c r="K284" s="761"/>
      <c r="L284" s="762"/>
      <c r="M284" s="761"/>
      <c r="N284" s="761"/>
      <c r="O284" s="761"/>
      <c r="P284" s="761"/>
      <c r="Q284" s="761"/>
      <c r="R284" s="761"/>
      <c r="S284" s="761"/>
      <c r="T284" s="761"/>
      <c r="U284" s="761"/>
      <c r="V284" s="761"/>
      <c r="W284" s="761"/>
      <c r="X284" s="761"/>
    </row>
    <row r="285" spans="1:24">
      <c r="A285" s="761"/>
      <c r="B285" s="1053"/>
      <c r="C285" s="733">
        <v>43753</v>
      </c>
      <c r="D285" s="733">
        <v>44845</v>
      </c>
      <c r="E285" s="782">
        <v>334473.64</v>
      </c>
      <c r="F285" s="782">
        <v>231432</v>
      </c>
      <c r="G285" s="841">
        <f t="shared" si="6"/>
        <v>0.69192896636039836</v>
      </c>
      <c r="H285" s="779"/>
      <c r="I285" s="761"/>
      <c r="J285" s="761"/>
      <c r="K285" s="761"/>
      <c r="L285" s="762"/>
      <c r="M285" s="761"/>
      <c r="N285" s="761"/>
      <c r="O285" s="761"/>
      <c r="P285" s="761"/>
      <c r="Q285" s="761"/>
      <c r="R285" s="761"/>
      <c r="S285" s="761"/>
      <c r="T285" s="761"/>
      <c r="U285" s="761"/>
      <c r="V285" s="761"/>
      <c r="W285" s="761"/>
      <c r="X285" s="761"/>
    </row>
    <row r="286" spans="1:24">
      <c r="A286" s="761"/>
      <c r="B286" s="1053"/>
      <c r="C286" s="733">
        <v>43754</v>
      </c>
      <c r="D286" s="733">
        <v>44846</v>
      </c>
      <c r="E286" s="782">
        <v>341670.74</v>
      </c>
      <c r="F286" s="782">
        <v>267491</v>
      </c>
      <c r="G286" s="841">
        <f t="shared" si="6"/>
        <v>0.78289115421472733</v>
      </c>
      <c r="H286" s="779"/>
      <c r="I286" s="761"/>
      <c r="J286" s="761"/>
      <c r="K286" s="761"/>
      <c r="L286" s="762"/>
      <c r="M286" s="761"/>
      <c r="N286" s="761"/>
      <c r="O286" s="761"/>
      <c r="P286" s="761"/>
      <c r="Q286" s="761"/>
      <c r="R286" s="761"/>
      <c r="S286" s="761"/>
      <c r="T286" s="761"/>
      <c r="U286" s="761"/>
      <c r="V286" s="761"/>
      <c r="W286" s="761"/>
      <c r="X286" s="761"/>
    </row>
    <row r="287" spans="1:24">
      <c r="A287" s="761"/>
      <c r="B287" s="1053"/>
      <c r="C287" s="733">
        <v>43755</v>
      </c>
      <c r="D287" s="733">
        <v>44847</v>
      </c>
      <c r="E287" s="782">
        <v>345597.81</v>
      </c>
      <c r="F287" s="782">
        <v>332025</v>
      </c>
      <c r="G287" s="841">
        <f t="shared" si="6"/>
        <v>0.96072657404860295</v>
      </c>
      <c r="H287" s="779"/>
      <c r="I287" s="761"/>
      <c r="J287" s="761"/>
      <c r="K287" s="761"/>
      <c r="L287" s="762"/>
      <c r="M287" s="761"/>
      <c r="N287" s="761"/>
      <c r="O287" s="761"/>
      <c r="P287" s="761"/>
      <c r="Q287" s="761"/>
      <c r="R287" s="761"/>
      <c r="S287" s="761"/>
      <c r="T287" s="761"/>
      <c r="U287" s="761"/>
      <c r="V287" s="761"/>
      <c r="W287" s="761"/>
      <c r="X287" s="761"/>
    </row>
    <row r="288" spans="1:24">
      <c r="A288" s="761"/>
      <c r="B288" s="1053"/>
      <c r="C288" s="733">
        <v>43756</v>
      </c>
      <c r="D288" s="733">
        <v>44848</v>
      </c>
      <c r="E288" s="782">
        <v>450807.9</v>
      </c>
      <c r="F288" s="782">
        <v>419268</v>
      </c>
      <c r="G288" s="841">
        <f t="shared" ref="G288:G351" si="7">F288/E288</f>
        <v>0.93003694034643136</v>
      </c>
      <c r="H288" s="779"/>
      <c r="I288" s="761"/>
      <c r="J288" s="761"/>
      <c r="K288" s="761"/>
      <c r="L288" s="762"/>
      <c r="M288" s="761"/>
      <c r="N288" s="761"/>
      <c r="O288" s="761"/>
      <c r="P288" s="761"/>
      <c r="Q288" s="761"/>
      <c r="R288" s="761"/>
      <c r="S288" s="761"/>
      <c r="T288" s="761"/>
      <c r="U288" s="761"/>
      <c r="V288" s="761"/>
      <c r="W288" s="761"/>
      <c r="X288" s="761"/>
    </row>
    <row r="289" spans="1:24">
      <c r="A289" s="761"/>
      <c r="B289" s="836">
        <f>SUM(F283:F289)*0.5</f>
        <v>1235381.8399999999</v>
      </c>
      <c r="C289" s="733">
        <v>43757</v>
      </c>
      <c r="D289" s="733">
        <v>44849</v>
      </c>
      <c r="E289" s="782">
        <v>705797.78</v>
      </c>
      <c r="F289" s="782">
        <v>680790.8</v>
      </c>
      <c r="G289" s="841">
        <f t="shared" si="7"/>
        <v>0.96456919997679791</v>
      </c>
      <c r="H289" s="779"/>
      <c r="I289" s="761"/>
      <c r="J289" s="761"/>
      <c r="K289" s="761"/>
      <c r="L289" s="762"/>
      <c r="M289" s="761"/>
      <c r="N289" s="761"/>
      <c r="O289" s="761"/>
      <c r="P289" s="761"/>
      <c r="Q289" s="761"/>
      <c r="R289" s="761"/>
      <c r="S289" s="761"/>
      <c r="T289" s="761"/>
      <c r="U289" s="761"/>
      <c r="V289" s="761"/>
      <c r="W289" s="761"/>
      <c r="X289" s="761"/>
    </row>
    <row r="290" spans="1:24">
      <c r="A290" s="761"/>
      <c r="B290" s="1052" t="s">
        <v>489</v>
      </c>
      <c r="C290" s="733">
        <v>43758</v>
      </c>
      <c r="D290" s="733">
        <v>44850</v>
      </c>
      <c r="E290" s="782">
        <v>443348.12</v>
      </c>
      <c r="F290" s="782">
        <v>360356.65</v>
      </c>
      <c r="G290" s="841">
        <f t="shared" si="7"/>
        <v>0.81280743899398966</v>
      </c>
      <c r="H290" s="779"/>
      <c r="I290" s="761"/>
      <c r="J290" s="761"/>
      <c r="K290" s="761"/>
      <c r="L290" s="762"/>
      <c r="M290" s="761"/>
      <c r="N290" s="761"/>
      <c r="O290" s="761"/>
      <c r="P290" s="761"/>
      <c r="Q290" s="761"/>
      <c r="R290" s="761"/>
      <c r="S290" s="761"/>
      <c r="T290" s="761"/>
      <c r="U290" s="761"/>
      <c r="V290" s="761"/>
      <c r="W290" s="761"/>
      <c r="X290" s="761"/>
    </row>
    <row r="291" spans="1:24">
      <c r="A291" s="761"/>
      <c r="B291" s="1053"/>
      <c r="C291" s="733">
        <v>43759</v>
      </c>
      <c r="D291" s="733">
        <v>44851</v>
      </c>
      <c r="E291" s="782">
        <v>304405.2</v>
      </c>
      <c r="F291" s="782">
        <v>290389</v>
      </c>
      <c r="G291" s="841">
        <f t="shared" si="7"/>
        <v>0.95395545148374594</v>
      </c>
      <c r="H291" s="779"/>
      <c r="I291" s="761"/>
      <c r="J291" s="761"/>
      <c r="K291" s="761"/>
      <c r="L291" s="762"/>
      <c r="M291" s="761"/>
      <c r="N291" s="761"/>
      <c r="O291" s="761"/>
      <c r="P291" s="761"/>
      <c r="Q291" s="761"/>
      <c r="R291" s="761"/>
      <c r="S291" s="761"/>
      <c r="T291" s="761"/>
      <c r="U291" s="761"/>
      <c r="V291" s="761"/>
      <c r="W291" s="761"/>
      <c r="X291" s="761"/>
    </row>
    <row r="292" spans="1:24">
      <c r="A292" s="761"/>
      <c r="B292" s="1053"/>
      <c r="C292" s="733">
        <v>43760</v>
      </c>
      <c r="D292" s="733">
        <v>44852</v>
      </c>
      <c r="E292" s="782">
        <v>318787.7</v>
      </c>
      <c r="F292" s="782">
        <v>263943</v>
      </c>
      <c r="G292" s="841">
        <f t="shared" si="7"/>
        <v>0.82795854419728232</v>
      </c>
      <c r="H292" s="779"/>
      <c r="I292" s="761"/>
      <c r="J292" s="761"/>
      <c r="K292" s="761"/>
      <c r="L292" s="762"/>
      <c r="M292" s="761"/>
      <c r="N292" s="761"/>
      <c r="O292" s="761"/>
      <c r="P292" s="761"/>
      <c r="Q292" s="761"/>
      <c r="R292" s="761"/>
      <c r="S292" s="761"/>
      <c r="T292" s="761"/>
      <c r="U292" s="761"/>
      <c r="V292" s="761"/>
      <c r="W292" s="761"/>
      <c r="X292" s="761"/>
    </row>
    <row r="293" spans="1:24">
      <c r="A293" s="761"/>
      <c r="B293" s="1053"/>
      <c r="C293" s="733">
        <v>43761</v>
      </c>
      <c r="D293" s="733">
        <v>44853</v>
      </c>
      <c r="E293" s="782">
        <v>319659.63</v>
      </c>
      <c r="F293" s="782">
        <v>284864</v>
      </c>
      <c r="G293" s="841">
        <f t="shared" si="7"/>
        <v>0.89114787500692527</v>
      </c>
      <c r="H293" s="779"/>
      <c r="I293" s="761"/>
      <c r="J293" s="761"/>
      <c r="K293" s="761"/>
      <c r="L293" s="762"/>
      <c r="M293" s="761"/>
      <c r="N293" s="761"/>
      <c r="O293" s="761"/>
      <c r="P293" s="761"/>
      <c r="Q293" s="761"/>
      <c r="R293" s="761"/>
      <c r="S293" s="761"/>
      <c r="T293" s="761"/>
      <c r="U293" s="761"/>
      <c r="V293" s="761"/>
      <c r="W293" s="761"/>
      <c r="X293" s="761"/>
    </row>
    <row r="294" spans="1:24">
      <c r="A294" s="761"/>
      <c r="B294" s="1053"/>
      <c r="C294" s="733">
        <v>43762</v>
      </c>
      <c r="D294" s="733">
        <v>44854</v>
      </c>
      <c r="E294" s="782">
        <v>367409.47</v>
      </c>
      <c r="F294" s="782">
        <v>351382</v>
      </c>
      <c r="G294" s="841">
        <f t="shared" si="7"/>
        <v>0.95637709066127241</v>
      </c>
      <c r="H294" s="779"/>
      <c r="I294" s="761"/>
      <c r="J294" s="761"/>
      <c r="K294" s="761"/>
      <c r="L294" s="762"/>
      <c r="M294" s="761"/>
      <c r="N294" s="761"/>
      <c r="O294" s="761"/>
      <c r="P294" s="761"/>
      <c r="Q294" s="761"/>
      <c r="R294" s="761"/>
      <c r="S294" s="761"/>
      <c r="T294" s="761"/>
      <c r="U294" s="761"/>
      <c r="V294" s="761"/>
      <c r="W294" s="761"/>
      <c r="X294" s="761"/>
    </row>
    <row r="295" spans="1:24">
      <c r="A295" s="761"/>
      <c r="B295" s="1053"/>
      <c r="C295" s="733">
        <v>43763</v>
      </c>
      <c r="D295" s="733">
        <v>44855</v>
      </c>
      <c r="E295" s="782">
        <v>498628</v>
      </c>
      <c r="F295" s="782">
        <v>454118</v>
      </c>
      <c r="G295" s="841">
        <f t="shared" si="7"/>
        <v>0.91073505699639812</v>
      </c>
      <c r="H295" s="779"/>
      <c r="I295" s="761"/>
      <c r="J295" s="761"/>
      <c r="K295" s="761"/>
      <c r="L295" s="762"/>
      <c r="M295" s="761"/>
      <c r="N295" s="761"/>
      <c r="O295" s="761"/>
      <c r="P295" s="761"/>
      <c r="Q295" s="761"/>
      <c r="R295" s="761"/>
      <c r="S295" s="761"/>
      <c r="T295" s="761"/>
      <c r="U295" s="761"/>
      <c r="V295" s="761"/>
      <c r="W295" s="761"/>
      <c r="X295" s="761"/>
    </row>
    <row r="296" spans="1:24">
      <c r="A296" s="761"/>
      <c r="B296" s="836">
        <f>SUM(F290:F296)*0.5</f>
        <v>1373050.74</v>
      </c>
      <c r="C296" s="733">
        <v>43764</v>
      </c>
      <c r="D296" s="733">
        <v>44856</v>
      </c>
      <c r="E296" s="782">
        <v>799398.51</v>
      </c>
      <c r="F296" s="782">
        <v>741048.83</v>
      </c>
      <c r="G296" s="841">
        <f t="shared" si="7"/>
        <v>0.92700802006748795</v>
      </c>
      <c r="H296" s="779"/>
      <c r="I296" s="761"/>
      <c r="J296" s="761"/>
      <c r="K296" s="761"/>
      <c r="L296" s="762"/>
      <c r="M296" s="761"/>
      <c r="N296" s="761"/>
      <c r="O296" s="761"/>
      <c r="P296" s="761"/>
      <c r="Q296" s="761"/>
      <c r="R296" s="761"/>
      <c r="S296" s="761"/>
      <c r="T296" s="761"/>
      <c r="U296" s="761"/>
      <c r="V296" s="761"/>
      <c r="W296" s="761"/>
      <c r="X296" s="761"/>
    </row>
    <row r="297" spans="1:24">
      <c r="A297" s="761"/>
      <c r="B297" s="1052" t="s">
        <v>490</v>
      </c>
      <c r="C297" s="733">
        <v>43765</v>
      </c>
      <c r="D297" s="733">
        <v>44857</v>
      </c>
      <c r="E297" s="782">
        <v>443236</v>
      </c>
      <c r="F297" s="782">
        <v>370202.35</v>
      </c>
      <c r="G297" s="841">
        <f t="shared" si="7"/>
        <v>0.83522626772193587</v>
      </c>
      <c r="H297" s="779"/>
      <c r="I297" s="761"/>
      <c r="J297" s="761"/>
      <c r="K297" s="761"/>
      <c r="L297" s="762"/>
      <c r="M297" s="761"/>
      <c r="N297" s="761"/>
      <c r="O297" s="761"/>
      <c r="P297" s="761"/>
      <c r="Q297" s="761"/>
      <c r="R297" s="761"/>
      <c r="S297" s="761"/>
      <c r="T297" s="761"/>
      <c r="U297" s="761"/>
      <c r="V297" s="761"/>
      <c r="W297" s="761"/>
      <c r="X297" s="761"/>
    </row>
    <row r="298" spans="1:24">
      <c r="A298" s="761"/>
      <c r="B298" s="1053"/>
      <c r="C298" s="733">
        <v>43766</v>
      </c>
      <c r="D298" s="733">
        <v>44858</v>
      </c>
      <c r="E298" s="782">
        <v>368497</v>
      </c>
      <c r="F298" s="782">
        <v>319223</v>
      </c>
      <c r="G298" s="841">
        <f t="shared" si="7"/>
        <v>0.86628385034342203</v>
      </c>
      <c r="H298" s="779"/>
      <c r="I298" s="761"/>
      <c r="J298" s="761"/>
      <c r="K298" s="761"/>
      <c r="L298" s="762"/>
      <c r="M298" s="761"/>
      <c r="N298" s="761"/>
      <c r="O298" s="761"/>
      <c r="P298" s="761"/>
      <c r="Q298" s="761"/>
      <c r="R298" s="761"/>
      <c r="S298" s="761"/>
      <c r="T298" s="761"/>
      <c r="U298" s="761"/>
      <c r="V298" s="761"/>
      <c r="W298" s="761"/>
      <c r="X298" s="761"/>
    </row>
    <row r="299" spans="1:24">
      <c r="A299" s="761"/>
      <c r="B299" s="1053"/>
      <c r="C299" s="733">
        <v>43767</v>
      </c>
      <c r="D299" s="733">
        <v>44859</v>
      </c>
      <c r="E299" s="782">
        <v>438535</v>
      </c>
      <c r="F299" s="782">
        <v>353303</v>
      </c>
      <c r="G299" s="841">
        <f t="shared" si="7"/>
        <v>0.80564379125953456</v>
      </c>
      <c r="H299" s="910" t="s">
        <v>491</v>
      </c>
      <c r="I299" s="761"/>
      <c r="J299" s="761"/>
      <c r="K299" s="761"/>
      <c r="L299" s="762"/>
      <c r="M299" s="761"/>
      <c r="N299" s="761"/>
      <c r="O299" s="761"/>
      <c r="P299" s="761"/>
      <c r="Q299" s="761"/>
      <c r="R299" s="761"/>
      <c r="S299" s="761"/>
      <c r="T299" s="761"/>
      <c r="U299" s="761"/>
      <c r="V299" s="761"/>
      <c r="W299" s="761"/>
      <c r="X299" s="761"/>
    </row>
    <row r="300" spans="1:24">
      <c r="A300" s="761"/>
      <c r="B300" s="1053"/>
      <c r="C300" s="733">
        <v>43768</v>
      </c>
      <c r="D300" s="733">
        <v>44860</v>
      </c>
      <c r="E300" s="782">
        <v>571847</v>
      </c>
      <c r="F300" s="782">
        <v>432141</v>
      </c>
      <c r="G300" s="841">
        <f t="shared" si="7"/>
        <v>0.75569339351260045</v>
      </c>
      <c r="H300" s="910"/>
      <c r="I300" s="761"/>
      <c r="J300" s="761"/>
      <c r="K300" s="761"/>
      <c r="L300" s="762"/>
      <c r="M300" s="761"/>
      <c r="N300" s="761"/>
      <c r="O300" s="761"/>
      <c r="P300" s="761"/>
      <c r="Q300" s="761"/>
      <c r="R300" s="761"/>
      <c r="S300" s="761"/>
      <c r="T300" s="761"/>
      <c r="U300" s="761"/>
      <c r="V300" s="761"/>
      <c r="W300" s="761"/>
      <c r="X300" s="761"/>
    </row>
    <row r="301" spans="1:24">
      <c r="A301" s="761"/>
      <c r="B301" s="1053"/>
      <c r="C301" s="733">
        <v>43769</v>
      </c>
      <c r="D301" s="733">
        <v>44861</v>
      </c>
      <c r="E301" s="782">
        <v>660750</v>
      </c>
      <c r="F301" s="782">
        <v>532790.16</v>
      </c>
      <c r="G301" s="841">
        <f t="shared" si="7"/>
        <v>0.80634152099886502</v>
      </c>
      <c r="H301" s="910"/>
      <c r="I301" s="761"/>
      <c r="J301" s="761"/>
      <c r="K301" s="761"/>
      <c r="L301" s="762"/>
      <c r="M301" s="761"/>
      <c r="N301" s="761"/>
      <c r="O301" s="761"/>
      <c r="P301" s="761"/>
      <c r="Q301" s="761"/>
      <c r="R301" s="761"/>
      <c r="S301" s="761"/>
      <c r="T301" s="761"/>
      <c r="U301" s="761"/>
      <c r="V301" s="761"/>
      <c r="W301" s="761"/>
      <c r="X301" s="761"/>
    </row>
    <row r="302" spans="1:24">
      <c r="A302" s="761"/>
      <c r="B302" s="1053"/>
      <c r="C302" s="733">
        <v>43770</v>
      </c>
      <c r="D302" s="733">
        <v>44862</v>
      </c>
      <c r="E302" s="782">
        <v>515390</v>
      </c>
      <c r="F302" s="782">
        <v>752849.19</v>
      </c>
      <c r="G302" s="841">
        <f t="shared" si="7"/>
        <v>1.4607368982712119</v>
      </c>
      <c r="H302" s="779"/>
      <c r="I302" s="761"/>
      <c r="J302" s="761"/>
      <c r="K302" s="761"/>
      <c r="L302" s="762"/>
      <c r="M302" s="761"/>
      <c r="N302" s="761"/>
      <c r="O302" s="761"/>
      <c r="P302" s="761"/>
      <c r="Q302" s="761"/>
      <c r="R302" s="761"/>
      <c r="S302" s="761"/>
      <c r="T302" s="761"/>
      <c r="U302" s="761"/>
      <c r="V302" s="761"/>
      <c r="W302" s="761"/>
      <c r="X302" s="761"/>
    </row>
    <row r="303" spans="1:24">
      <c r="A303" s="761"/>
      <c r="B303" s="836">
        <f>SUM(F297:F303)*0.5</f>
        <v>1919310.0750000002</v>
      </c>
      <c r="C303" s="733">
        <v>43771</v>
      </c>
      <c r="D303" s="733">
        <v>44863</v>
      </c>
      <c r="E303" s="782">
        <v>571847</v>
      </c>
      <c r="F303" s="782">
        <v>1078111.45</v>
      </c>
      <c r="G303" s="841">
        <f t="shared" si="7"/>
        <v>1.8853145159456988</v>
      </c>
      <c r="H303" s="910" t="s">
        <v>492</v>
      </c>
      <c r="I303" s="761"/>
      <c r="J303" s="761"/>
      <c r="K303" s="761"/>
      <c r="L303" s="762"/>
      <c r="M303" s="761"/>
      <c r="N303" s="761"/>
      <c r="O303" s="761"/>
      <c r="P303" s="761"/>
      <c r="Q303" s="761"/>
      <c r="R303" s="761"/>
      <c r="S303" s="761"/>
      <c r="T303" s="761"/>
      <c r="U303" s="761"/>
      <c r="V303" s="761"/>
      <c r="W303" s="761"/>
      <c r="X303" s="761"/>
    </row>
    <row r="304" spans="1:24">
      <c r="A304" s="761"/>
      <c r="B304" s="1052" t="s">
        <v>493</v>
      </c>
      <c r="C304" s="733">
        <v>43772</v>
      </c>
      <c r="D304" s="733">
        <v>44864</v>
      </c>
      <c r="E304" s="782">
        <v>392074</v>
      </c>
      <c r="F304" s="782">
        <v>468619</v>
      </c>
      <c r="G304" s="841">
        <f t="shared" si="7"/>
        <v>1.1952310023107882</v>
      </c>
      <c r="H304" s="910"/>
      <c r="I304" s="761"/>
      <c r="J304" s="761"/>
      <c r="K304" s="761"/>
      <c r="L304" s="762"/>
      <c r="M304" s="761"/>
      <c r="N304" s="761"/>
      <c r="O304" s="761"/>
      <c r="P304" s="761"/>
      <c r="Q304" s="761"/>
      <c r="R304" s="761"/>
      <c r="S304" s="761"/>
      <c r="T304" s="761"/>
      <c r="U304" s="761"/>
      <c r="V304" s="761"/>
      <c r="W304" s="761"/>
      <c r="X304" s="761"/>
    </row>
    <row r="305" spans="1:24">
      <c r="A305" s="761"/>
      <c r="B305" s="1053"/>
      <c r="C305" s="733">
        <v>43773</v>
      </c>
      <c r="D305" s="733">
        <v>44865</v>
      </c>
      <c r="E305" s="782">
        <v>306459</v>
      </c>
      <c r="F305" s="782">
        <v>570850</v>
      </c>
      <c r="G305" s="841">
        <f t="shared" si="7"/>
        <v>1.862728782643029</v>
      </c>
      <c r="H305" s="910"/>
      <c r="I305" s="761"/>
      <c r="J305" s="761"/>
      <c r="K305" s="761"/>
      <c r="L305" s="762"/>
      <c r="M305" s="761"/>
      <c r="N305" s="761"/>
      <c r="O305" s="761"/>
      <c r="P305" s="761"/>
      <c r="Q305" s="761"/>
      <c r="R305" s="761"/>
      <c r="S305" s="761"/>
      <c r="T305" s="761"/>
      <c r="U305" s="761"/>
      <c r="V305" s="761"/>
      <c r="W305" s="761"/>
      <c r="X305" s="761"/>
    </row>
    <row r="306" spans="1:24">
      <c r="A306" s="761"/>
      <c r="B306" s="1053"/>
      <c r="C306" s="733">
        <v>43774</v>
      </c>
      <c r="D306" s="733">
        <v>44866</v>
      </c>
      <c r="E306" s="782">
        <v>307280</v>
      </c>
      <c r="F306" s="782">
        <v>330337.15999999997</v>
      </c>
      <c r="G306" s="841">
        <f t="shared" si="7"/>
        <v>1.0750363186670138</v>
      </c>
      <c r="H306" s="779"/>
      <c r="I306" s="761"/>
      <c r="J306" s="761"/>
      <c r="K306" s="761"/>
      <c r="L306" s="762"/>
      <c r="M306" s="761"/>
      <c r="N306" s="761"/>
      <c r="O306" s="761"/>
      <c r="P306" s="761"/>
      <c r="Q306" s="761"/>
      <c r="R306" s="761"/>
      <c r="S306" s="761"/>
      <c r="T306" s="761"/>
      <c r="U306" s="761"/>
      <c r="V306" s="761"/>
      <c r="W306" s="761"/>
      <c r="X306" s="761"/>
    </row>
    <row r="307" spans="1:24">
      <c r="A307" s="761"/>
      <c r="B307" s="1053"/>
      <c r="C307" s="733">
        <v>43775</v>
      </c>
      <c r="D307" s="733">
        <v>44867</v>
      </c>
      <c r="E307" s="782">
        <v>269220</v>
      </c>
      <c r="F307" s="782">
        <v>308771</v>
      </c>
      <c r="G307" s="841">
        <f t="shared" si="7"/>
        <v>1.146909590669341</v>
      </c>
      <c r="H307" s="779"/>
      <c r="I307" s="761"/>
      <c r="J307" s="761"/>
      <c r="K307" s="761"/>
      <c r="L307" s="762"/>
      <c r="M307" s="761"/>
      <c r="N307" s="761"/>
      <c r="O307" s="761"/>
      <c r="P307" s="761"/>
      <c r="Q307" s="761"/>
      <c r="R307" s="761"/>
      <c r="S307" s="761"/>
      <c r="T307" s="761"/>
      <c r="U307" s="761"/>
      <c r="V307" s="761"/>
      <c r="W307" s="761"/>
      <c r="X307" s="761"/>
    </row>
    <row r="308" spans="1:24">
      <c r="A308" s="761"/>
      <c r="B308" s="1053"/>
      <c r="C308" s="733">
        <v>43776</v>
      </c>
      <c r="D308" s="733">
        <v>44868</v>
      </c>
      <c r="E308" s="782">
        <v>311980</v>
      </c>
      <c r="F308" s="782">
        <v>267789</v>
      </c>
      <c r="G308" s="841">
        <f t="shared" si="7"/>
        <v>0.85835309955766392</v>
      </c>
      <c r="H308" s="779"/>
      <c r="I308" s="761"/>
      <c r="J308" s="761"/>
      <c r="K308" s="761"/>
      <c r="L308" s="762"/>
      <c r="M308" s="761"/>
      <c r="N308" s="761"/>
      <c r="O308" s="761"/>
      <c r="P308" s="761"/>
      <c r="Q308" s="761"/>
      <c r="R308" s="761"/>
      <c r="S308" s="761"/>
      <c r="T308" s="761"/>
      <c r="U308" s="761"/>
      <c r="V308" s="761"/>
      <c r="W308" s="761"/>
      <c r="X308" s="761"/>
    </row>
    <row r="309" spans="1:24">
      <c r="A309" s="761"/>
      <c r="B309" s="1053"/>
      <c r="C309" s="733">
        <v>43777</v>
      </c>
      <c r="D309" s="733">
        <v>44869</v>
      </c>
      <c r="E309" s="782">
        <v>384670</v>
      </c>
      <c r="F309" s="782">
        <v>345090.98</v>
      </c>
      <c r="G309" s="841">
        <f t="shared" si="7"/>
        <v>0.89710915849949302</v>
      </c>
      <c r="H309" s="779"/>
      <c r="I309" s="761"/>
      <c r="J309" s="761"/>
      <c r="K309" s="761"/>
      <c r="L309" s="762"/>
      <c r="M309" s="761"/>
      <c r="N309" s="761"/>
      <c r="O309" s="761"/>
      <c r="P309" s="761"/>
      <c r="Q309" s="761"/>
      <c r="R309" s="761"/>
      <c r="S309" s="761"/>
      <c r="T309" s="761"/>
      <c r="U309" s="761"/>
      <c r="V309" s="761"/>
      <c r="W309" s="761"/>
      <c r="X309" s="761"/>
    </row>
    <row r="310" spans="1:24">
      <c r="A310" s="761"/>
      <c r="B310" s="836">
        <f>SUM(F304:F310)*0.5</f>
        <v>1431597.21</v>
      </c>
      <c r="C310" s="733">
        <v>43778</v>
      </c>
      <c r="D310" s="733">
        <v>44870</v>
      </c>
      <c r="E310" s="782">
        <v>693626</v>
      </c>
      <c r="F310" s="782">
        <v>571737.28</v>
      </c>
      <c r="G310" s="841">
        <f t="shared" si="7"/>
        <v>0.8242731385501697</v>
      </c>
      <c r="H310" s="779"/>
      <c r="I310" s="761"/>
      <c r="J310" s="761"/>
      <c r="K310" s="761"/>
      <c r="L310" s="762"/>
      <c r="M310" s="761"/>
      <c r="N310" s="761"/>
      <c r="O310" s="761"/>
      <c r="P310" s="761"/>
      <c r="Q310" s="761"/>
      <c r="R310" s="761"/>
      <c r="S310" s="761"/>
      <c r="T310" s="761"/>
      <c r="U310" s="761"/>
      <c r="V310" s="761"/>
      <c r="W310" s="761"/>
      <c r="X310" s="761"/>
    </row>
    <row r="311" spans="1:24">
      <c r="A311" s="761"/>
      <c r="B311" s="1052" t="s">
        <v>494</v>
      </c>
      <c r="C311" s="733">
        <v>43779</v>
      </c>
      <c r="D311" s="733">
        <v>44871</v>
      </c>
      <c r="E311" s="782">
        <v>408767</v>
      </c>
      <c r="F311" s="782">
        <v>332143.40000000002</v>
      </c>
      <c r="G311" s="841">
        <f t="shared" si="7"/>
        <v>0.812549447484753</v>
      </c>
      <c r="H311" s="779"/>
      <c r="I311" s="761"/>
      <c r="J311" s="761"/>
      <c r="K311" s="761"/>
      <c r="L311" s="762"/>
      <c r="M311" s="761"/>
      <c r="N311" s="761"/>
      <c r="O311" s="761"/>
      <c r="P311" s="761"/>
      <c r="Q311" s="761"/>
      <c r="R311" s="761"/>
      <c r="S311" s="761"/>
      <c r="T311" s="761"/>
      <c r="U311" s="761"/>
      <c r="V311" s="761"/>
      <c r="W311" s="761"/>
      <c r="X311" s="761"/>
    </row>
    <row r="312" spans="1:24">
      <c r="A312" s="761"/>
      <c r="B312" s="1053"/>
      <c r="C312" s="733">
        <v>43780</v>
      </c>
      <c r="D312" s="733">
        <v>44872</v>
      </c>
      <c r="E312" s="782">
        <v>284183</v>
      </c>
      <c r="F312" s="782">
        <v>267728</v>
      </c>
      <c r="G312" s="841">
        <f t="shared" si="7"/>
        <v>0.94209716978144364</v>
      </c>
      <c r="H312" s="779"/>
      <c r="I312" s="761"/>
      <c r="J312" s="761"/>
      <c r="K312" s="761"/>
      <c r="L312" s="762"/>
      <c r="M312" s="761"/>
      <c r="N312" s="761"/>
      <c r="O312" s="761"/>
      <c r="P312" s="761"/>
      <c r="Q312" s="761"/>
      <c r="R312" s="761"/>
      <c r="S312" s="761"/>
      <c r="T312" s="761"/>
      <c r="U312" s="761"/>
      <c r="V312" s="761"/>
      <c r="W312" s="761"/>
      <c r="X312" s="761"/>
    </row>
    <row r="313" spans="1:24">
      <c r="A313" s="761"/>
      <c r="B313" s="1053"/>
      <c r="C313" s="733">
        <v>43781</v>
      </c>
      <c r="D313" s="733">
        <v>44873</v>
      </c>
      <c r="E313" s="782">
        <v>230543</v>
      </c>
      <c r="F313" s="782">
        <v>255449</v>
      </c>
      <c r="G313" s="841">
        <f t="shared" si="7"/>
        <v>1.10803190727977</v>
      </c>
      <c r="H313" s="779"/>
      <c r="I313" s="761"/>
      <c r="J313" s="761"/>
      <c r="K313" s="761"/>
      <c r="L313" s="762"/>
      <c r="M313" s="761"/>
      <c r="N313" s="761"/>
      <c r="O313" s="761"/>
      <c r="P313" s="761"/>
      <c r="Q313" s="761"/>
      <c r="R313" s="761"/>
      <c r="S313" s="761"/>
      <c r="T313" s="761"/>
      <c r="U313" s="761"/>
      <c r="V313" s="761"/>
      <c r="W313" s="761"/>
      <c r="X313" s="761"/>
    </row>
    <row r="314" spans="1:24">
      <c r="A314" s="761"/>
      <c r="B314" s="1053"/>
      <c r="C314" s="733">
        <v>43782</v>
      </c>
      <c r="D314" s="733">
        <v>44874</v>
      </c>
      <c r="E314" s="782">
        <v>300125</v>
      </c>
      <c r="F314" s="782">
        <v>271661</v>
      </c>
      <c r="G314" s="841">
        <f t="shared" si="7"/>
        <v>0.90515951686797169</v>
      </c>
      <c r="H314" s="779"/>
      <c r="I314" s="761"/>
      <c r="J314" s="761"/>
      <c r="K314" s="761"/>
      <c r="L314" s="762"/>
      <c r="M314" s="761"/>
      <c r="N314" s="761"/>
      <c r="O314" s="761"/>
      <c r="P314" s="761"/>
      <c r="Q314" s="761"/>
      <c r="R314" s="761"/>
      <c r="S314" s="761"/>
      <c r="T314" s="761"/>
      <c r="U314" s="761"/>
      <c r="V314" s="761"/>
      <c r="W314" s="761"/>
      <c r="X314" s="761"/>
    </row>
    <row r="315" spans="1:24">
      <c r="A315" s="761"/>
      <c r="B315" s="1053"/>
      <c r="C315" s="733">
        <v>43783</v>
      </c>
      <c r="D315" s="733">
        <v>44875</v>
      </c>
      <c r="E315" s="782">
        <v>423319</v>
      </c>
      <c r="F315" s="782">
        <v>284015</v>
      </c>
      <c r="G315" s="841">
        <f t="shared" si="7"/>
        <v>0.67092429113741647</v>
      </c>
      <c r="H315" s="779"/>
      <c r="I315" s="761"/>
      <c r="J315" s="761"/>
      <c r="K315" s="761"/>
      <c r="L315" s="762"/>
      <c r="M315" s="761"/>
      <c r="N315" s="761"/>
      <c r="O315" s="761"/>
      <c r="P315" s="761"/>
      <c r="Q315" s="761"/>
      <c r="R315" s="761"/>
      <c r="S315" s="761"/>
      <c r="T315" s="761"/>
      <c r="U315" s="761"/>
      <c r="V315" s="761"/>
      <c r="W315" s="761"/>
      <c r="X315" s="761"/>
    </row>
    <row r="316" spans="1:24">
      <c r="A316" s="761"/>
      <c r="B316" s="1053"/>
      <c r="C316" s="733">
        <v>43784</v>
      </c>
      <c r="D316" s="733">
        <v>44876</v>
      </c>
      <c r="E316" s="782">
        <v>685551</v>
      </c>
      <c r="F316" s="782">
        <v>383305</v>
      </c>
      <c r="G316" s="841">
        <f t="shared" si="7"/>
        <v>0.55911959868777084</v>
      </c>
      <c r="H316" s="779"/>
      <c r="I316" s="761"/>
      <c r="J316" s="761"/>
      <c r="K316" s="761"/>
      <c r="L316" s="762"/>
      <c r="M316" s="761"/>
      <c r="N316" s="761"/>
      <c r="O316" s="761"/>
      <c r="P316" s="761"/>
      <c r="Q316" s="761"/>
      <c r="R316" s="761"/>
      <c r="S316" s="761"/>
      <c r="T316" s="761"/>
      <c r="U316" s="761"/>
      <c r="V316" s="761"/>
      <c r="W316" s="761"/>
      <c r="X316" s="761"/>
    </row>
    <row r="317" spans="1:24">
      <c r="A317" s="761"/>
      <c r="B317" s="836">
        <f>SUM(F311:F317)*0.5</f>
        <v>1227077.7949999999</v>
      </c>
      <c r="C317" s="733">
        <v>43785</v>
      </c>
      <c r="D317" s="733">
        <v>44877</v>
      </c>
      <c r="E317" s="782">
        <v>1111251</v>
      </c>
      <c r="F317" s="782">
        <v>659854.18999999994</v>
      </c>
      <c r="G317" s="841">
        <f t="shared" si="7"/>
        <v>0.5937940123338471</v>
      </c>
      <c r="H317" s="779"/>
      <c r="I317" s="761"/>
      <c r="J317" s="761"/>
      <c r="K317" s="761"/>
      <c r="L317" s="762"/>
      <c r="M317" s="761"/>
      <c r="N317" s="761"/>
      <c r="O317" s="761"/>
      <c r="P317" s="761"/>
      <c r="Q317" s="761"/>
      <c r="R317" s="761"/>
      <c r="S317" s="761"/>
      <c r="T317" s="761"/>
      <c r="U317" s="761"/>
      <c r="V317" s="761"/>
      <c r="W317" s="761"/>
      <c r="X317" s="761"/>
    </row>
    <row r="318" spans="1:24">
      <c r="A318" s="761"/>
      <c r="B318" s="1052" t="s">
        <v>495</v>
      </c>
      <c r="C318" s="733">
        <v>43786</v>
      </c>
      <c r="D318" s="733">
        <v>44878</v>
      </c>
      <c r="E318" s="782">
        <v>774319</v>
      </c>
      <c r="F318" s="782">
        <v>372677.19</v>
      </c>
      <c r="G318" s="841">
        <f t="shared" si="7"/>
        <v>0.48129671362836246</v>
      </c>
      <c r="H318" s="779"/>
      <c r="I318" s="761"/>
      <c r="J318" s="761"/>
      <c r="K318" s="761"/>
      <c r="L318" s="762"/>
      <c r="M318" s="761"/>
      <c r="N318" s="761"/>
      <c r="O318" s="761"/>
      <c r="P318" s="761"/>
      <c r="Q318" s="761"/>
      <c r="R318" s="761"/>
      <c r="S318" s="761"/>
      <c r="T318" s="761"/>
      <c r="U318" s="761"/>
      <c r="V318" s="761"/>
      <c r="W318" s="761"/>
      <c r="X318" s="761"/>
    </row>
    <row r="319" spans="1:24">
      <c r="A319" s="761"/>
      <c r="B319" s="1053"/>
      <c r="C319" s="733">
        <v>43787</v>
      </c>
      <c r="D319" s="733">
        <v>44879</v>
      </c>
      <c r="E319" s="782">
        <v>786131</v>
      </c>
      <c r="F319" s="782">
        <v>312230</v>
      </c>
      <c r="G319" s="841">
        <f t="shared" si="7"/>
        <v>0.39717299025226077</v>
      </c>
      <c r="H319" s="779"/>
      <c r="I319" s="761"/>
      <c r="J319" s="761"/>
      <c r="K319" s="761"/>
      <c r="L319" s="762"/>
      <c r="M319" s="761"/>
      <c r="N319" s="761"/>
      <c r="O319" s="761"/>
      <c r="P319" s="761"/>
      <c r="Q319" s="761"/>
      <c r="R319" s="761"/>
      <c r="S319" s="761"/>
      <c r="T319" s="761"/>
      <c r="U319" s="761"/>
      <c r="V319" s="761"/>
      <c r="W319" s="761"/>
      <c r="X319" s="761"/>
    </row>
    <row r="320" spans="1:24">
      <c r="A320" s="761"/>
      <c r="B320" s="1053"/>
      <c r="C320" s="733">
        <v>43788</v>
      </c>
      <c r="D320" s="733">
        <v>44880</v>
      </c>
      <c r="E320" s="782">
        <v>395461</v>
      </c>
      <c r="F320" s="782">
        <v>380005</v>
      </c>
      <c r="G320" s="841">
        <f t="shared" si="7"/>
        <v>0.96091649998356343</v>
      </c>
      <c r="H320" s="779"/>
      <c r="I320" s="761"/>
      <c r="J320" s="761"/>
      <c r="K320" s="761"/>
      <c r="L320" s="762"/>
      <c r="M320" s="761"/>
      <c r="N320" s="761"/>
      <c r="O320" s="761"/>
      <c r="P320" s="761"/>
      <c r="Q320" s="761"/>
      <c r="R320" s="761"/>
      <c r="S320" s="761"/>
      <c r="T320" s="761"/>
      <c r="U320" s="761"/>
      <c r="V320" s="761"/>
      <c r="W320" s="761"/>
      <c r="X320" s="761"/>
    </row>
    <row r="321" spans="1:24">
      <c r="A321" s="761"/>
      <c r="B321" s="1053"/>
      <c r="C321" s="733">
        <v>43789</v>
      </c>
      <c r="D321" s="733">
        <v>44881</v>
      </c>
      <c r="E321" s="782">
        <v>335432</v>
      </c>
      <c r="F321" s="782">
        <v>407481</v>
      </c>
      <c r="G321" s="841">
        <f t="shared" si="7"/>
        <v>1.2147946528655584</v>
      </c>
      <c r="H321" s="779"/>
      <c r="I321" s="761"/>
      <c r="J321" s="761"/>
      <c r="K321" s="761"/>
      <c r="L321" s="762"/>
      <c r="M321" s="761"/>
      <c r="N321" s="761"/>
      <c r="O321" s="761"/>
      <c r="P321" s="761"/>
      <c r="Q321" s="761"/>
      <c r="R321" s="761"/>
      <c r="S321" s="761"/>
      <c r="T321" s="761"/>
      <c r="U321" s="761"/>
      <c r="V321" s="761"/>
      <c r="W321" s="761"/>
      <c r="X321" s="761"/>
    </row>
    <row r="322" spans="1:24">
      <c r="A322" s="761"/>
      <c r="B322" s="1053"/>
      <c r="C322" s="733">
        <v>43790</v>
      </c>
      <c r="D322" s="733">
        <v>44882</v>
      </c>
      <c r="E322" s="782">
        <v>417648</v>
      </c>
      <c r="F322" s="782">
        <v>402128</v>
      </c>
      <c r="G322" s="841">
        <f t="shared" si="7"/>
        <v>0.96283952036164422</v>
      </c>
      <c r="H322" s="779"/>
      <c r="I322" s="761"/>
      <c r="J322" s="761"/>
      <c r="K322" s="761"/>
      <c r="L322" s="762"/>
      <c r="M322" s="761"/>
      <c r="N322" s="761"/>
      <c r="O322" s="761"/>
      <c r="P322" s="761"/>
      <c r="Q322" s="761"/>
      <c r="R322" s="761"/>
      <c r="S322" s="761"/>
      <c r="T322" s="761"/>
      <c r="U322" s="761"/>
      <c r="V322" s="761"/>
      <c r="W322" s="761"/>
      <c r="X322" s="761"/>
    </row>
    <row r="323" spans="1:24">
      <c r="A323" s="761"/>
      <c r="B323" s="1053"/>
      <c r="C323" s="733">
        <v>43791</v>
      </c>
      <c r="D323" s="733">
        <v>44883</v>
      </c>
      <c r="E323" s="782">
        <v>539649</v>
      </c>
      <c r="F323" s="782">
        <v>583146</v>
      </c>
      <c r="G323" s="841">
        <f t="shared" si="7"/>
        <v>1.0806023915545104</v>
      </c>
      <c r="H323" s="779"/>
      <c r="I323" s="761"/>
      <c r="J323" s="761"/>
      <c r="K323" s="761"/>
      <c r="L323" s="762"/>
      <c r="M323" s="761"/>
      <c r="N323" s="761"/>
      <c r="O323" s="761"/>
      <c r="P323" s="761"/>
      <c r="Q323" s="761"/>
      <c r="R323" s="761"/>
      <c r="S323" s="761"/>
      <c r="T323" s="761"/>
      <c r="U323" s="761"/>
      <c r="V323" s="761"/>
      <c r="W323" s="761"/>
      <c r="X323" s="761"/>
    </row>
    <row r="324" spans="1:24">
      <c r="A324" s="761"/>
      <c r="B324" s="836">
        <f>SUM(F318:F324)*0.5</f>
        <v>1680303.0149999999</v>
      </c>
      <c r="C324" s="733">
        <v>43792</v>
      </c>
      <c r="D324" s="733">
        <v>44884</v>
      </c>
      <c r="E324" s="782">
        <v>803419</v>
      </c>
      <c r="F324" s="782">
        <v>902938.84</v>
      </c>
      <c r="G324" s="841">
        <f t="shared" si="7"/>
        <v>1.1238704088402192</v>
      </c>
      <c r="H324" s="779"/>
      <c r="I324" s="761"/>
      <c r="J324" s="761"/>
      <c r="K324" s="761"/>
      <c r="L324" s="762"/>
      <c r="M324" s="761"/>
      <c r="N324" s="761"/>
      <c r="O324" s="761"/>
      <c r="P324" s="761"/>
      <c r="Q324" s="761"/>
      <c r="R324" s="761"/>
      <c r="S324" s="761"/>
      <c r="T324" s="761"/>
      <c r="U324" s="761"/>
      <c r="V324" s="761"/>
      <c r="W324" s="761"/>
      <c r="X324" s="761"/>
    </row>
    <row r="325" spans="1:24">
      <c r="A325" s="761"/>
      <c r="B325" s="1052" t="s">
        <v>496</v>
      </c>
      <c r="C325" s="733">
        <v>43793</v>
      </c>
      <c r="D325" s="733">
        <v>44885</v>
      </c>
      <c r="E325" s="782">
        <v>513014</v>
      </c>
      <c r="F325" s="782">
        <v>489999.16</v>
      </c>
      <c r="G325" s="841">
        <f t="shared" si="7"/>
        <v>0.95513798843696274</v>
      </c>
      <c r="H325" s="779"/>
      <c r="I325" s="761"/>
      <c r="J325" s="761"/>
      <c r="K325" s="761"/>
      <c r="L325" s="762"/>
      <c r="M325" s="761"/>
      <c r="N325" s="761"/>
      <c r="O325" s="761"/>
      <c r="P325" s="761"/>
      <c r="Q325" s="761"/>
      <c r="R325" s="761"/>
      <c r="S325" s="761"/>
      <c r="T325" s="761"/>
      <c r="U325" s="761"/>
      <c r="V325" s="761"/>
      <c r="W325" s="761"/>
      <c r="X325" s="761"/>
    </row>
    <row r="326" spans="1:24">
      <c r="A326" s="761"/>
      <c r="B326" s="1053"/>
      <c r="C326" s="733">
        <v>43794</v>
      </c>
      <c r="D326" s="733">
        <v>44886</v>
      </c>
      <c r="E326" s="782">
        <v>441991</v>
      </c>
      <c r="F326" s="782">
        <v>684138.82</v>
      </c>
      <c r="G326" s="841">
        <f t="shared" si="7"/>
        <v>1.5478569020636166</v>
      </c>
      <c r="H326" s="779"/>
      <c r="I326" s="761"/>
      <c r="J326" s="761"/>
      <c r="K326" s="761"/>
      <c r="L326" s="762"/>
      <c r="M326" s="761"/>
      <c r="N326" s="761"/>
      <c r="O326" s="761"/>
      <c r="P326" s="761"/>
      <c r="Q326" s="761"/>
      <c r="R326" s="761"/>
      <c r="S326" s="761"/>
      <c r="T326" s="761"/>
      <c r="U326" s="761"/>
      <c r="V326" s="761"/>
      <c r="W326" s="761"/>
      <c r="X326" s="761"/>
    </row>
    <row r="327" spans="1:24">
      <c r="A327" s="761"/>
      <c r="B327" s="1053"/>
      <c r="C327" s="733">
        <v>43795</v>
      </c>
      <c r="D327" s="733">
        <v>44887</v>
      </c>
      <c r="E327" s="782">
        <v>417203</v>
      </c>
      <c r="F327" s="782">
        <v>371189</v>
      </c>
      <c r="G327" s="841">
        <f t="shared" si="7"/>
        <v>0.88970836738949621</v>
      </c>
      <c r="H327" s="779"/>
      <c r="I327" s="761"/>
      <c r="J327" s="761"/>
      <c r="K327" s="761"/>
      <c r="L327" s="762"/>
      <c r="M327" s="761"/>
      <c r="N327" s="761"/>
      <c r="O327" s="761"/>
      <c r="P327" s="761"/>
      <c r="Q327" s="761"/>
      <c r="R327" s="761"/>
      <c r="S327" s="761"/>
      <c r="T327" s="761"/>
      <c r="U327" s="761"/>
      <c r="V327" s="761"/>
      <c r="W327" s="761"/>
      <c r="X327" s="761"/>
    </row>
    <row r="328" spans="1:24">
      <c r="A328" s="761"/>
      <c r="B328" s="1053"/>
      <c r="C328" s="733">
        <v>43796</v>
      </c>
      <c r="D328" s="733">
        <v>44888</v>
      </c>
      <c r="E328" s="782">
        <v>391768</v>
      </c>
      <c r="F328" s="782">
        <v>400037</v>
      </c>
      <c r="G328" s="841">
        <f t="shared" si="7"/>
        <v>1.0211068795817932</v>
      </c>
      <c r="H328" s="779"/>
      <c r="I328" s="761"/>
      <c r="J328" s="761"/>
      <c r="K328" s="761"/>
      <c r="L328" s="762"/>
      <c r="M328" s="761"/>
      <c r="N328" s="761"/>
      <c r="O328" s="761"/>
      <c r="P328" s="761"/>
      <c r="Q328" s="761"/>
      <c r="R328" s="761"/>
      <c r="S328" s="761"/>
      <c r="T328" s="761"/>
      <c r="U328" s="761"/>
      <c r="V328" s="761"/>
      <c r="W328" s="761"/>
      <c r="X328" s="761"/>
    </row>
    <row r="329" spans="1:24">
      <c r="A329" s="761"/>
      <c r="B329" s="1053"/>
      <c r="C329" s="733">
        <v>43797</v>
      </c>
      <c r="D329" s="733">
        <v>44889</v>
      </c>
      <c r="E329" s="782">
        <v>543247</v>
      </c>
      <c r="F329" s="782">
        <v>376891</v>
      </c>
      <c r="G329" s="841">
        <f t="shared" si="7"/>
        <v>0.69377465499119184</v>
      </c>
      <c r="H329" s="779"/>
      <c r="I329" s="761"/>
      <c r="J329" s="761"/>
      <c r="K329" s="761"/>
      <c r="L329" s="762"/>
      <c r="M329" s="761"/>
      <c r="N329" s="761"/>
      <c r="O329" s="761"/>
      <c r="P329" s="761"/>
      <c r="Q329" s="761"/>
      <c r="R329" s="761"/>
      <c r="S329" s="761"/>
      <c r="T329" s="761"/>
      <c r="U329" s="761"/>
      <c r="V329" s="761"/>
      <c r="W329" s="761"/>
      <c r="X329" s="761"/>
    </row>
    <row r="330" spans="1:24">
      <c r="A330" s="761"/>
      <c r="B330" s="1053"/>
      <c r="C330" s="733">
        <v>43798</v>
      </c>
      <c r="D330" s="733">
        <v>44890</v>
      </c>
      <c r="E330" s="782">
        <v>732307</v>
      </c>
      <c r="F330" s="782">
        <v>452365</v>
      </c>
      <c r="G330" s="841">
        <f t="shared" si="7"/>
        <v>0.61772589911061893</v>
      </c>
      <c r="H330" s="779"/>
      <c r="I330" s="761"/>
      <c r="J330" s="761"/>
      <c r="K330" s="761"/>
      <c r="L330" s="762"/>
      <c r="M330" s="761"/>
      <c r="N330" s="761"/>
      <c r="O330" s="761"/>
      <c r="P330" s="761"/>
      <c r="Q330" s="761"/>
      <c r="R330" s="761"/>
      <c r="S330" s="761"/>
      <c r="T330" s="761"/>
      <c r="U330" s="761"/>
      <c r="V330" s="761"/>
      <c r="W330" s="761"/>
      <c r="X330" s="761"/>
    </row>
    <row r="331" spans="1:24">
      <c r="A331" s="761"/>
      <c r="B331" s="836">
        <f>SUM(F325:F331)*0.5</f>
        <v>1773853.97</v>
      </c>
      <c r="C331" s="733">
        <v>43799</v>
      </c>
      <c r="D331" s="733">
        <v>44891</v>
      </c>
      <c r="E331" s="782">
        <v>1175809</v>
      </c>
      <c r="F331" s="782">
        <v>773087.96</v>
      </c>
      <c r="G331" s="841">
        <f t="shared" si="7"/>
        <v>0.65749450803659437</v>
      </c>
      <c r="H331" s="779"/>
      <c r="I331" s="761"/>
      <c r="J331" s="761"/>
      <c r="K331" s="761"/>
      <c r="L331" s="762"/>
      <c r="M331" s="761"/>
      <c r="N331" s="761"/>
      <c r="O331" s="761"/>
      <c r="P331" s="761"/>
      <c r="Q331" s="761"/>
      <c r="R331" s="761"/>
      <c r="S331" s="761"/>
      <c r="T331" s="761"/>
      <c r="U331" s="761"/>
      <c r="V331" s="761"/>
      <c r="W331" s="761"/>
      <c r="X331" s="761"/>
    </row>
    <row r="332" spans="1:24">
      <c r="A332" s="761"/>
      <c r="B332" s="1052" t="s">
        <v>497</v>
      </c>
      <c r="C332" s="733">
        <v>43800</v>
      </c>
      <c r="D332" s="733">
        <v>44892</v>
      </c>
      <c r="E332" s="782">
        <v>684187.28999999992</v>
      </c>
      <c r="F332" s="782">
        <v>528891.12</v>
      </c>
      <c r="G332" s="841">
        <f t="shared" si="7"/>
        <v>0.7730209662327987</v>
      </c>
      <c r="H332" s="779"/>
      <c r="I332" s="761"/>
      <c r="J332" s="761"/>
      <c r="K332" s="761"/>
      <c r="L332" s="762"/>
      <c r="M332" s="761"/>
      <c r="N332" s="761"/>
      <c r="O332" s="761"/>
      <c r="P332" s="761"/>
      <c r="Q332" s="761"/>
      <c r="R332" s="761"/>
      <c r="S332" s="761"/>
      <c r="T332" s="761"/>
      <c r="U332" s="761"/>
      <c r="V332" s="761"/>
      <c r="W332" s="761"/>
      <c r="X332" s="761"/>
    </row>
    <row r="333" spans="1:24">
      <c r="A333" s="761"/>
      <c r="B333" s="1053"/>
      <c r="C333" s="733">
        <v>43801</v>
      </c>
      <c r="D333" s="733">
        <v>44893</v>
      </c>
      <c r="E333" s="782">
        <v>612511.37999999989</v>
      </c>
      <c r="F333" s="782">
        <v>531094.68999999994</v>
      </c>
      <c r="G333" s="841">
        <f t="shared" si="7"/>
        <v>0.86707726148696218</v>
      </c>
      <c r="H333" s="779"/>
      <c r="I333" s="761"/>
      <c r="J333" s="761"/>
      <c r="K333" s="761"/>
      <c r="L333" s="762"/>
      <c r="M333" s="761"/>
      <c r="N333" s="761"/>
      <c r="O333" s="761"/>
      <c r="P333" s="761"/>
      <c r="Q333" s="761"/>
      <c r="R333" s="761"/>
      <c r="S333" s="761"/>
      <c r="T333" s="761"/>
      <c r="U333" s="761"/>
      <c r="V333" s="761"/>
      <c r="W333" s="761"/>
      <c r="X333" s="761"/>
    </row>
    <row r="334" spans="1:24">
      <c r="A334" s="761"/>
      <c r="B334" s="1053"/>
      <c r="C334" s="733">
        <v>43802</v>
      </c>
      <c r="D334" s="733">
        <v>44894</v>
      </c>
      <c r="E334" s="782">
        <v>624232.31999999983</v>
      </c>
      <c r="F334" s="782">
        <v>498281</v>
      </c>
      <c r="G334" s="841">
        <f t="shared" si="7"/>
        <v>0.79823005639951505</v>
      </c>
      <c r="H334" s="779"/>
      <c r="I334" s="761"/>
      <c r="J334" s="761"/>
      <c r="K334" s="761"/>
      <c r="L334" s="762"/>
      <c r="M334" s="761"/>
      <c r="N334" s="761"/>
      <c r="O334" s="761"/>
      <c r="P334" s="761"/>
      <c r="Q334" s="761"/>
      <c r="R334" s="761"/>
      <c r="S334" s="761"/>
      <c r="T334" s="761"/>
      <c r="U334" s="761"/>
      <c r="V334" s="761"/>
      <c r="W334" s="761"/>
      <c r="X334" s="761"/>
    </row>
    <row r="335" spans="1:24">
      <c r="A335" s="761"/>
      <c r="B335" s="1053"/>
      <c r="C335" s="733">
        <v>43803</v>
      </c>
      <c r="D335" s="733">
        <v>44895</v>
      </c>
      <c r="E335" s="782">
        <v>637562.8400000002</v>
      </c>
      <c r="F335" s="782">
        <v>587753</v>
      </c>
      <c r="G335" s="841">
        <f t="shared" si="7"/>
        <v>0.92187461866503984</v>
      </c>
      <c r="H335" s="779"/>
      <c r="I335" s="761"/>
      <c r="J335" s="761"/>
      <c r="K335" s="761"/>
      <c r="L335" s="762"/>
      <c r="M335" s="761"/>
      <c r="N335" s="761"/>
      <c r="O335" s="761"/>
      <c r="P335" s="761"/>
      <c r="Q335" s="761"/>
      <c r="R335" s="761"/>
      <c r="S335" s="761"/>
      <c r="T335" s="761"/>
      <c r="U335" s="761"/>
      <c r="V335" s="761"/>
      <c r="W335" s="761"/>
      <c r="X335" s="761"/>
    </row>
    <row r="336" spans="1:24">
      <c r="A336" s="761"/>
      <c r="B336" s="1053"/>
      <c r="C336" s="733">
        <v>43804</v>
      </c>
      <c r="D336" s="733">
        <v>44896</v>
      </c>
      <c r="E336" s="782">
        <v>747391.7</v>
      </c>
      <c r="F336" s="782">
        <v>677097.93</v>
      </c>
      <c r="G336" s="841">
        <f t="shared" si="7"/>
        <v>0.90594788515847857</v>
      </c>
      <c r="H336" s="779"/>
      <c r="I336" s="761"/>
      <c r="J336" s="761"/>
      <c r="K336" s="761"/>
      <c r="L336" s="762"/>
      <c r="M336" s="761"/>
      <c r="N336" s="761"/>
      <c r="O336" s="761"/>
      <c r="P336" s="761"/>
      <c r="Q336" s="761"/>
      <c r="R336" s="761"/>
      <c r="S336" s="761"/>
      <c r="T336" s="761"/>
      <c r="U336" s="761"/>
      <c r="V336" s="761"/>
      <c r="W336" s="761"/>
      <c r="X336" s="761"/>
    </row>
    <row r="337" spans="1:24">
      <c r="A337" s="761"/>
      <c r="B337" s="1053"/>
      <c r="C337" s="733">
        <v>43805</v>
      </c>
      <c r="D337" s="733">
        <v>44897</v>
      </c>
      <c r="E337" s="782">
        <v>934186.79000000015</v>
      </c>
      <c r="F337" s="782">
        <v>798113.52</v>
      </c>
      <c r="G337" s="841">
        <f t="shared" si="7"/>
        <v>0.8543404044495212</v>
      </c>
      <c r="H337" s="779"/>
      <c r="I337" s="761"/>
      <c r="J337" s="761"/>
      <c r="K337" s="761"/>
      <c r="L337" s="762"/>
      <c r="M337" s="761"/>
      <c r="N337" s="761"/>
      <c r="O337" s="761"/>
      <c r="P337" s="761"/>
      <c r="Q337" s="761"/>
      <c r="R337" s="761"/>
      <c r="S337" s="761"/>
      <c r="T337" s="761"/>
      <c r="U337" s="761"/>
      <c r="V337" s="761"/>
      <c r="W337" s="761"/>
      <c r="X337" s="761"/>
    </row>
    <row r="338" spans="1:24">
      <c r="A338" s="761"/>
      <c r="B338" s="836">
        <f>SUM(F332:F338)*0.5</f>
        <v>2458875.9000000004</v>
      </c>
      <c r="C338" s="733">
        <v>43806</v>
      </c>
      <c r="D338" s="733">
        <v>44898</v>
      </c>
      <c r="E338" s="782">
        <v>1451707.7200000002</v>
      </c>
      <c r="F338" s="782">
        <v>1296520.54</v>
      </c>
      <c r="G338" s="841">
        <f t="shared" si="7"/>
        <v>0.89310025850107067</v>
      </c>
      <c r="H338" s="779"/>
      <c r="I338" s="761"/>
      <c r="J338" s="761"/>
      <c r="K338" s="761"/>
      <c r="L338" s="762"/>
      <c r="M338" s="761"/>
      <c r="N338" s="761"/>
      <c r="O338" s="761"/>
      <c r="P338" s="761"/>
      <c r="Q338" s="761"/>
      <c r="R338" s="761"/>
      <c r="S338" s="761"/>
      <c r="T338" s="761"/>
      <c r="U338" s="761"/>
      <c r="V338" s="761"/>
      <c r="W338" s="761"/>
      <c r="X338" s="761"/>
    </row>
    <row r="339" spans="1:24">
      <c r="A339" s="761"/>
      <c r="B339" s="1052" t="s">
        <v>498</v>
      </c>
      <c r="C339" s="733">
        <v>43807</v>
      </c>
      <c r="D339" s="733">
        <v>44899</v>
      </c>
      <c r="E339" s="782">
        <v>957747.06</v>
      </c>
      <c r="F339" s="782">
        <v>731600.74</v>
      </c>
      <c r="G339" s="841">
        <f t="shared" si="7"/>
        <v>0.76387677974182444</v>
      </c>
      <c r="H339" s="779"/>
      <c r="I339" s="761"/>
      <c r="J339" s="761"/>
      <c r="K339" s="761"/>
      <c r="L339" s="762"/>
      <c r="M339" s="761"/>
      <c r="N339" s="761"/>
      <c r="O339" s="761"/>
      <c r="P339" s="761"/>
      <c r="Q339" s="761"/>
      <c r="R339" s="761"/>
      <c r="S339" s="761"/>
      <c r="T339" s="761"/>
      <c r="U339" s="761"/>
      <c r="V339" s="761"/>
      <c r="W339" s="761"/>
      <c r="X339" s="761"/>
    </row>
    <row r="340" spans="1:24">
      <c r="A340" s="761"/>
      <c r="B340" s="1053"/>
      <c r="C340" s="733">
        <v>43808</v>
      </c>
      <c r="D340" s="733">
        <v>44900</v>
      </c>
      <c r="E340" s="782">
        <v>633237.91999999993</v>
      </c>
      <c r="F340" s="782">
        <v>655911</v>
      </c>
      <c r="G340" s="841">
        <f t="shared" si="7"/>
        <v>1.0358049941165874</v>
      </c>
      <c r="H340" s="779"/>
      <c r="I340" s="761"/>
      <c r="J340" s="761"/>
      <c r="K340" s="761"/>
      <c r="L340" s="762"/>
      <c r="M340" s="761"/>
      <c r="N340" s="761"/>
      <c r="O340" s="761"/>
      <c r="P340" s="761"/>
      <c r="Q340" s="761"/>
      <c r="R340" s="761"/>
      <c r="S340" s="761"/>
      <c r="T340" s="761"/>
      <c r="U340" s="761"/>
      <c r="V340" s="761"/>
      <c r="W340" s="761"/>
      <c r="X340" s="761"/>
    </row>
    <row r="341" spans="1:24">
      <c r="A341" s="761"/>
      <c r="B341" s="1053"/>
      <c r="C341" s="733">
        <v>43809</v>
      </c>
      <c r="D341" s="733">
        <v>44901</v>
      </c>
      <c r="E341" s="782">
        <v>770841.7</v>
      </c>
      <c r="F341" s="782">
        <v>606318</v>
      </c>
      <c r="G341" s="841">
        <f t="shared" si="7"/>
        <v>0.78656616527102785</v>
      </c>
      <c r="H341" s="779"/>
      <c r="I341" s="761"/>
      <c r="J341" s="761"/>
      <c r="K341" s="761"/>
      <c r="L341" s="762"/>
      <c r="M341" s="761"/>
      <c r="N341" s="761"/>
      <c r="O341" s="761"/>
      <c r="P341" s="761"/>
      <c r="Q341" s="761"/>
      <c r="R341" s="761"/>
      <c r="S341" s="761"/>
      <c r="T341" s="761"/>
      <c r="U341" s="761"/>
      <c r="V341" s="761"/>
      <c r="W341" s="761"/>
      <c r="X341" s="761"/>
    </row>
    <row r="342" spans="1:24">
      <c r="A342" s="761"/>
      <c r="B342" s="1053"/>
      <c r="C342" s="733">
        <v>43810</v>
      </c>
      <c r="D342" s="733">
        <v>44902</v>
      </c>
      <c r="E342" s="782">
        <v>834651.05</v>
      </c>
      <c r="F342" s="782">
        <v>726893</v>
      </c>
      <c r="G342" s="841">
        <f t="shared" si="7"/>
        <v>0.87089448937972336</v>
      </c>
      <c r="H342" s="779"/>
      <c r="I342" s="761"/>
      <c r="J342" s="761"/>
      <c r="K342" s="761"/>
      <c r="L342" s="762"/>
      <c r="M342" s="761"/>
      <c r="N342" s="761"/>
      <c r="O342" s="761"/>
      <c r="P342" s="761"/>
      <c r="Q342" s="761"/>
      <c r="R342" s="761"/>
      <c r="S342" s="761"/>
      <c r="T342" s="761"/>
      <c r="U342" s="761"/>
      <c r="V342" s="761"/>
      <c r="W342" s="761"/>
      <c r="X342" s="761"/>
    </row>
    <row r="343" spans="1:24">
      <c r="A343" s="761"/>
      <c r="B343" s="1053"/>
      <c r="C343" s="733">
        <v>43811</v>
      </c>
      <c r="D343" s="733">
        <v>44903</v>
      </c>
      <c r="E343" s="782">
        <v>951471.57999999973</v>
      </c>
      <c r="F343" s="782">
        <v>853581</v>
      </c>
      <c r="G343" s="841">
        <f t="shared" si="7"/>
        <v>0.89711665376279581</v>
      </c>
      <c r="H343" s="779"/>
      <c r="I343" s="761"/>
      <c r="J343" s="761"/>
      <c r="K343" s="761"/>
      <c r="L343" s="762"/>
      <c r="M343" s="761"/>
      <c r="N343" s="761"/>
      <c r="O343" s="761"/>
      <c r="P343" s="761"/>
      <c r="Q343" s="761"/>
      <c r="R343" s="761"/>
      <c r="S343" s="761"/>
      <c r="T343" s="761"/>
      <c r="U343" s="761"/>
      <c r="V343" s="761"/>
      <c r="W343" s="761"/>
      <c r="X343" s="761"/>
    </row>
    <row r="344" spans="1:24">
      <c r="A344" s="761"/>
      <c r="B344" s="1053"/>
      <c r="C344" s="733">
        <v>43812</v>
      </c>
      <c r="D344" s="733">
        <v>44904</v>
      </c>
      <c r="E344" s="782">
        <v>1209970.7600000002</v>
      </c>
      <c r="F344" s="782">
        <v>1008283.95</v>
      </c>
      <c r="G344" s="841">
        <f t="shared" si="7"/>
        <v>0.83331265790257592</v>
      </c>
      <c r="H344" s="779"/>
      <c r="I344" s="761"/>
      <c r="J344" s="761"/>
      <c r="K344" s="761"/>
      <c r="L344" s="762"/>
      <c r="M344" s="761"/>
      <c r="N344" s="761"/>
      <c r="O344" s="761"/>
      <c r="P344" s="761"/>
      <c r="Q344" s="761"/>
      <c r="R344" s="761"/>
      <c r="S344" s="761"/>
      <c r="T344" s="761"/>
      <c r="U344" s="761"/>
      <c r="V344" s="761"/>
      <c r="W344" s="761"/>
      <c r="X344" s="761"/>
    </row>
    <row r="345" spans="1:24">
      <c r="A345" s="761"/>
      <c r="B345" s="836">
        <f>SUM(F339:F345)*0.5</f>
        <v>3079912.31</v>
      </c>
      <c r="C345" s="733">
        <v>43813</v>
      </c>
      <c r="D345" s="733">
        <v>44905</v>
      </c>
      <c r="E345" s="782">
        <v>1738331.5599999996</v>
      </c>
      <c r="F345" s="782">
        <v>1577236.93</v>
      </c>
      <c r="G345" s="841">
        <f t="shared" si="7"/>
        <v>0.90732801859732692</v>
      </c>
      <c r="H345" s="779"/>
      <c r="I345" s="761"/>
      <c r="J345" s="761"/>
      <c r="K345" s="761"/>
      <c r="L345" s="762"/>
      <c r="M345" s="761"/>
      <c r="N345" s="761"/>
      <c r="O345" s="761"/>
      <c r="P345" s="761"/>
      <c r="Q345" s="761"/>
      <c r="R345" s="761"/>
      <c r="S345" s="761"/>
      <c r="T345" s="761"/>
      <c r="U345" s="761"/>
      <c r="V345" s="761"/>
      <c r="W345" s="761"/>
      <c r="X345" s="761"/>
    </row>
    <row r="346" spans="1:24">
      <c r="A346" s="761"/>
      <c r="B346" s="1052" t="s">
        <v>499</v>
      </c>
      <c r="C346" s="733">
        <v>43814</v>
      </c>
      <c r="D346" s="733">
        <v>44906</v>
      </c>
      <c r="E346" s="782">
        <v>1251209.1199999999</v>
      </c>
      <c r="F346" s="782">
        <v>999078.32</v>
      </c>
      <c r="G346" s="841">
        <f t="shared" si="7"/>
        <v>0.79849027954655583</v>
      </c>
      <c r="H346" s="779"/>
      <c r="I346" s="761"/>
      <c r="J346" s="761"/>
      <c r="K346" s="761"/>
      <c r="L346" s="762"/>
      <c r="M346" s="761"/>
      <c r="N346" s="761"/>
      <c r="O346" s="761"/>
      <c r="P346" s="761"/>
      <c r="Q346" s="761"/>
      <c r="R346" s="761"/>
      <c r="S346" s="761"/>
      <c r="T346" s="761"/>
      <c r="U346" s="761"/>
      <c r="V346" s="761"/>
      <c r="W346" s="761"/>
      <c r="X346" s="761"/>
    </row>
    <row r="347" spans="1:24">
      <c r="A347" s="761"/>
      <c r="B347" s="1053"/>
      <c r="C347" s="733">
        <v>43815</v>
      </c>
      <c r="D347" s="733">
        <v>44907</v>
      </c>
      <c r="E347" s="782">
        <v>1233567.3500000003</v>
      </c>
      <c r="F347" s="782">
        <v>782982</v>
      </c>
      <c r="G347" s="841">
        <f t="shared" si="7"/>
        <v>0.63472983457287502</v>
      </c>
      <c r="H347" s="779"/>
      <c r="I347" s="761"/>
      <c r="J347" s="761"/>
      <c r="K347" s="761"/>
      <c r="L347" s="762"/>
      <c r="M347" s="761"/>
      <c r="N347" s="761"/>
      <c r="O347" s="761"/>
      <c r="P347" s="761"/>
      <c r="Q347" s="761"/>
      <c r="R347" s="761"/>
      <c r="S347" s="761"/>
      <c r="T347" s="761"/>
      <c r="U347" s="761"/>
      <c r="V347" s="761"/>
      <c r="W347" s="761"/>
      <c r="X347" s="761"/>
    </row>
    <row r="348" spans="1:24">
      <c r="A348" s="761"/>
      <c r="B348" s="1053"/>
      <c r="C348" s="733">
        <v>43816</v>
      </c>
      <c r="D348" s="733">
        <v>44908</v>
      </c>
      <c r="E348" s="782">
        <v>1092044.6199999999</v>
      </c>
      <c r="F348" s="782">
        <v>912141</v>
      </c>
      <c r="G348" s="841">
        <f t="shared" si="7"/>
        <v>0.83525982665433585</v>
      </c>
      <c r="H348" s="779"/>
      <c r="I348" s="761"/>
      <c r="J348" s="761"/>
      <c r="K348" s="761"/>
      <c r="L348" s="762"/>
      <c r="M348" s="761"/>
      <c r="N348" s="761"/>
      <c r="O348" s="761"/>
      <c r="P348" s="761"/>
      <c r="Q348" s="761"/>
      <c r="R348" s="761"/>
      <c r="S348" s="761"/>
      <c r="T348" s="761"/>
      <c r="U348" s="761"/>
      <c r="V348" s="761"/>
      <c r="W348" s="761"/>
      <c r="X348" s="761"/>
    </row>
    <row r="349" spans="1:24">
      <c r="A349" s="761"/>
      <c r="B349" s="1053"/>
      <c r="C349" s="733">
        <v>43817</v>
      </c>
      <c r="D349" s="733">
        <v>44909</v>
      </c>
      <c r="E349" s="782">
        <v>1144252.1399999999</v>
      </c>
      <c r="F349" s="782">
        <v>991027</v>
      </c>
      <c r="G349" s="896">
        <f t="shared" si="7"/>
        <v>0.86609145428384349</v>
      </c>
      <c r="H349" s="779"/>
      <c r="I349" s="761"/>
      <c r="J349" s="761"/>
      <c r="K349" s="761"/>
      <c r="L349" s="762"/>
      <c r="M349" s="761"/>
      <c r="N349" s="761"/>
      <c r="O349" s="761"/>
      <c r="P349" s="761"/>
      <c r="Q349" s="761"/>
      <c r="R349" s="761"/>
      <c r="S349" s="761"/>
      <c r="T349" s="761"/>
      <c r="U349" s="761"/>
      <c r="V349" s="761"/>
      <c r="W349" s="761"/>
      <c r="X349" s="761"/>
    </row>
    <row r="350" spans="1:24">
      <c r="A350" s="761"/>
      <c r="B350" s="1053"/>
      <c r="C350" s="733">
        <v>43818</v>
      </c>
      <c r="D350" s="733">
        <v>44910</v>
      </c>
      <c r="E350" s="782">
        <v>1180505.2200000002</v>
      </c>
      <c r="F350" s="782">
        <v>1227379</v>
      </c>
      <c r="G350" s="841">
        <f t="shared" si="7"/>
        <v>1.039706541916011</v>
      </c>
      <c r="H350" s="779"/>
      <c r="I350" s="761"/>
      <c r="J350" s="761"/>
      <c r="K350" s="761"/>
      <c r="L350" s="762"/>
      <c r="M350" s="761"/>
      <c r="N350" s="761"/>
      <c r="O350" s="761"/>
      <c r="P350" s="761"/>
      <c r="Q350" s="761"/>
      <c r="R350" s="761"/>
      <c r="S350" s="761"/>
      <c r="T350" s="761"/>
      <c r="U350" s="761"/>
      <c r="V350" s="761"/>
      <c r="W350" s="761"/>
      <c r="X350" s="761"/>
    </row>
    <row r="351" spans="1:24">
      <c r="A351" s="761"/>
      <c r="B351" s="1053"/>
      <c r="C351" s="733">
        <v>43819</v>
      </c>
      <c r="D351" s="733">
        <v>44911</v>
      </c>
      <c r="E351" s="782">
        <v>1468439.8499999996</v>
      </c>
      <c r="F351" s="782">
        <v>1198242.83</v>
      </c>
      <c r="G351" s="841">
        <f t="shared" si="7"/>
        <v>0.81599721636538292</v>
      </c>
      <c r="H351" s="779"/>
      <c r="I351" s="761"/>
      <c r="J351" s="761"/>
      <c r="K351" s="761"/>
      <c r="L351" s="762"/>
      <c r="M351" s="761"/>
      <c r="N351" s="761"/>
      <c r="O351" s="761"/>
      <c r="P351" s="761"/>
      <c r="Q351" s="761"/>
      <c r="R351" s="761"/>
      <c r="S351" s="761"/>
      <c r="T351" s="761"/>
      <c r="U351" s="761"/>
      <c r="V351" s="761"/>
      <c r="W351" s="761"/>
      <c r="X351" s="761"/>
    </row>
    <row r="352" spans="1:24">
      <c r="A352" s="761"/>
      <c r="B352" s="836">
        <f>SUM(F346:F352)*0.5</f>
        <v>3920493.8000000003</v>
      </c>
      <c r="C352" s="733">
        <v>43820</v>
      </c>
      <c r="D352" s="733">
        <v>44912</v>
      </c>
      <c r="E352" s="782">
        <v>1910221.8900000001</v>
      </c>
      <c r="F352" s="782">
        <v>1730137.45</v>
      </c>
      <c r="G352" s="841">
        <f t="shared" ref="G352:G366" si="8">F352/E352</f>
        <v>0.90572590496279981</v>
      </c>
      <c r="H352" s="779"/>
      <c r="I352" s="761"/>
      <c r="J352" s="761"/>
      <c r="K352" s="761"/>
      <c r="L352" s="762"/>
      <c r="M352" s="761"/>
      <c r="N352" s="761"/>
      <c r="O352" s="761"/>
      <c r="P352" s="761"/>
      <c r="Q352" s="761"/>
      <c r="R352" s="761"/>
      <c r="S352" s="761"/>
      <c r="T352" s="761"/>
      <c r="U352" s="761"/>
      <c r="V352" s="761"/>
      <c r="W352" s="761"/>
      <c r="X352" s="761"/>
    </row>
    <row r="353" spans="1:24">
      <c r="A353" s="761"/>
      <c r="B353" s="1052" t="s">
        <v>500</v>
      </c>
      <c r="C353" s="733">
        <v>43821</v>
      </c>
      <c r="D353" s="733">
        <v>44913</v>
      </c>
      <c r="E353" s="782">
        <v>1808802.1100000003</v>
      </c>
      <c r="F353" s="782">
        <v>1294372.73</v>
      </c>
      <c r="G353" s="841">
        <f t="shared" si="8"/>
        <v>0.71559664976286419</v>
      </c>
      <c r="H353" s="779"/>
      <c r="I353" s="761"/>
      <c r="J353" s="761"/>
      <c r="K353" s="761"/>
      <c r="L353" s="762"/>
      <c r="M353" s="761"/>
      <c r="N353" s="761"/>
      <c r="O353" s="761"/>
      <c r="P353" s="761"/>
      <c r="Q353" s="761"/>
      <c r="R353" s="761"/>
      <c r="S353" s="761"/>
      <c r="T353" s="761"/>
      <c r="U353" s="761"/>
      <c r="V353" s="761"/>
      <c r="W353" s="761"/>
      <c r="X353" s="761"/>
    </row>
    <row r="354" spans="1:24">
      <c r="A354" s="761"/>
      <c r="B354" s="1053"/>
      <c r="C354" s="733">
        <v>43822</v>
      </c>
      <c r="D354" s="733">
        <v>44914</v>
      </c>
      <c r="E354" s="782">
        <v>2432543.2800000003</v>
      </c>
      <c r="F354" s="782">
        <v>1470534</v>
      </c>
      <c r="G354" s="841">
        <f t="shared" si="8"/>
        <v>0.60452531804490639</v>
      </c>
      <c r="H354" s="779"/>
      <c r="I354" s="761"/>
      <c r="J354" s="761"/>
      <c r="K354" s="761"/>
      <c r="L354" s="762"/>
      <c r="M354" s="761"/>
      <c r="N354" s="761"/>
      <c r="O354" s="761"/>
      <c r="P354" s="761"/>
      <c r="Q354" s="761"/>
      <c r="R354" s="761"/>
      <c r="S354" s="761"/>
      <c r="T354" s="761"/>
      <c r="U354" s="761"/>
      <c r="V354" s="761"/>
      <c r="W354" s="761"/>
      <c r="X354" s="761"/>
    </row>
    <row r="355" spans="1:24">
      <c r="A355" s="761"/>
      <c r="B355" s="1053"/>
      <c r="C355" s="733">
        <v>43823</v>
      </c>
      <c r="D355" s="733">
        <v>44915</v>
      </c>
      <c r="E355" s="782">
        <v>2012713.9</v>
      </c>
      <c r="F355" s="782">
        <v>1601908</v>
      </c>
      <c r="G355" s="841">
        <f t="shared" si="8"/>
        <v>0.79589453821529232</v>
      </c>
      <c r="H355" s="779"/>
      <c r="I355" s="761"/>
      <c r="J355" s="761"/>
      <c r="K355" s="761"/>
      <c r="L355" s="762"/>
      <c r="M355" s="761"/>
      <c r="N355" s="761"/>
      <c r="O355" s="761"/>
      <c r="P355" s="761"/>
      <c r="Q355" s="761"/>
      <c r="R355" s="761"/>
      <c r="S355" s="761"/>
      <c r="T355" s="761"/>
      <c r="U355" s="761"/>
      <c r="V355" s="761"/>
      <c r="W355" s="761"/>
      <c r="X355" s="761"/>
    </row>
    <row r="356" spans="1:24">
      <c r="A356" s="761"/>
      <c r="B356" s="1053"/>
      <c r="C356" s="733">
        <v>43824</v>
      </c>
      <c r="D356" s="733">
        <v>44916</v>
      </c>
      <c r="E356" s="782">
        <v>75441.05</v>
      </c>
      <c r="F356" s="782">
        <v>1759115</v>
      </c>
      <c r="G356" s="841">
        <f t="shared" si="8"/>
        <v>23.317742793876807</v>
      </c>
      <c r="H356" s="779"/>
      <c r="I356" s="761"/>
      <c r="J356" s="761"/>
      <c r="K356" s="761"/>
      <c r="L356" s="762"/>
      <c r="M356" s="761"/>
      <c r="N356" s="761"/>
      <c r="O356" s="761"/>
      <c r="P356" s="761"/>
      <c r="Q356" s="761"/>
      <c r="R356" s="761"/>
      <c r="S356" s="761"/>
      <c r="T356" s="761"/>
      <c r="U356" s="761"/>
      <c r="V356" s="761"/>
      <c r="W356" s="761"/>
      <c r="X356" s="761"/>
    </row>
    <row r="357" spans="1:24">
      <c r="A357" s="761"/>
      <c r="B357" s="1053"/>
      <c r="C357" s="733">
        <v>43825</v>
      </c>
      <c r="D357" s="733">
        <v>44917</v>
      </c>
      <c r="E357" s="782">
        <v>630001.4800000001</v>
      </c>
      <c r="F357" s="782">
        <v>1987076.54</v>
      </c>
      <c r="G357" s="841">
        <f t="shared" si="8"/>
        <v>3.1540823364414949</v>
      </c>
      <c r="H357" s="779"/>
      <c r="I357" s="761"/>
      <c r="J357" s="761"/>
      <c r="K357" s="761"/>
      <c r="L357" s="762"/>
      <c r="M357" s="761"/>
      <c r="N357" s="761"/>
      <c r="O357" s="761"/>
      <c r="P357" s="761"/>
      <c r="Q357" s="761"/>
      <c r="R357" s="761"/>
      <c r="S357" s="761"/>
      <c r="T357" s="761"/>
      <c r="U357" s="761"/>
      <c r="V357" s="761"/>
      <c r="W357" s="761"/>
      <c r="X357" s="761"/>
    </row>
    <row r="358" spans="1:24">
      <c r="A358" s="761"/>
      <c r="B358" s="1053"/>
      <c r="C358" s="733">
        <v>43826</v>
      </c>
      <c r="D358" s="733">
        <v>44918</v>
      </c>
      <c r="E358" s="782">
        <v>613816.76000000013</v>
      </c>
      <c r="F358" s="782">
        <v>2422122.2799999998</v>
      </c>
      <c r="G358" s="841">
        <f t="shared" si="8"/>
        <v>3.9460021912728473</v>
      </c>
      <c r="H358" s="779"/>
      <c r="I358" s="761"/>
      <c r="J358" s="761"/>
      <c r="K358" s="761"/>
      <c r="L358" s="762"/>
      <c r="M358" s="761"/>
      <c r="N358" s="761"/>
      <c r="O358" s="761"/>
      <c r="P358" s="761"/>
      <c r="Q358" s="761"/>
      <c r="R358" s="761"/>
      <c r="S358" s="761"/>
      <c r="T358" s="761"/>
      <c r="U358" s="761"/>
      <c r="V358" s="761"/>
      <c r="W358" s="761"/>
      <c r="X358" s="761"/>
    </row>
    <row r="359" spans="1:24">
      <c r="A359" s="761"/>
      <c r="B359" s="836">
        <f>SUM(F353:F359)*0.5</f>
        <v>6240348.25</v>
      </c>
      <c r="C359" s="733">
        <v>43827</v>
      </c>
      <c r="D359" s="733">
        <v>44919</v>
      </c>
      <c r="E359" s="782">
        <v>627055.02999999991</v>
      </c>
      <c r="F359" s="782">
        <v>1945567.95</v>
      </c>
      <c r="G359" s="841">
        <f t="shared" si="8"/>
        <v>3.1027068708786216</v>
      </c>
      <c r="H359" s="779"/>
      <c r="I359" s="761"/>
      <c r="J359" s="761"/>
      <c r="K359" s="761"/>
      <c r="L359" s="762"/>
      <c r="M359" s="761"/>
      <c r="N359" s="761"/>
      <c r="O359" s="761"/>
      <c r="P359" s="761"/>
      <c r="Q359" s="761"/>
      <c r="R359" s="761"/>
      <c r="S359" s="761"/>
      <c r="T359" s="761"/>
      <c r="U359" s="761"/>
      <c r="V359" s="761"/>
      <c r="W359" s="761"/>
      <c r="X359" s="761"/>
    </row>
    <row r="360" spans="1:24">
      <c r="A360" s="761"/>
      <c r="B360" s="1052" t="s">
        <v>501</v>
      </c>
      <c r="C360" s="733">
        <v>43828</v>
      </c>
      <c r="D360" s="733">
        <v>44920</v>
      </c>
      <c r="E360" s="782">
        <v>409113.98</v>
      </c>
      <c r="F360" s="782">
        <f>'Tabla de Proyecciones'!MU$63</f>
        <v>0</v>
      </c>
      <c r="G360" s="841">
        <f t="shared" si="8"/>
        <v>0</v>
      </c>
      <c r="H360" s="779"/>
      <c r="I360" s="761"/>
      <c r="J360" s="761"/>
      <c r="K360" s="761"/>
      <c r="L360" s="762"/>
      <c r="M360" s="761"/>
      <c r="N360" s="761"/>
      <c r="O360" s="761"/>
      <c r="P360" s="761"/>
      <c r="Q360" s="761"/>
      <c r="R360" s="761"/>
      <c r="S360" s="761"/>
      <c r="T360" s="761"/>
      <c r="U360" s="761"/>
      <c r="V360" s="761"/>
      <c r="W360" s="761"/>
      <c r="X360" s="761"/>
    </row>
    <row r="361" spans="1:24">
      <c r="A361" s="761"/>
      <c r="B361" s="1053"/>
      <c r="C361" s="733">
        <v>43829</v>
      </c>
      <c r="D361" s="733">
        <v>44921</v>
      </c>
      <c r="E361" s="782">
        <v>606924.72</v>
      </c>
      <c r="F361" s="782">
        <v>646904</v>
      </c>
      <c r="G361" s="841">
        <f t="shared" si="8"/>
        <v>1.0658718926459283</v>
      </c>
      <c r="H361" s="779"/>
      <c r="I361" s="761"/>
      <c r="J361" s="761"/>
      <c r="K361" s="761"/>
      <c r="L361" s="762"/>
      <c r="M361" s="761"/>
      <c r="N361" s="761"/>
      <c r="O361" s="761"/>
      <c r="P361" s="761"/>
      <c r="Q361" s="761"/>
      <c r="R361" s="761"/>
      <c r="S361" s="761"/>
      <c r="T361" s="761"/>
      <c r="U361" s="761"/>
      <c r="V361" s="761"/>
      <c r="W361" s="761"/>
      <c r="X361" s="761"/>
    </row>
    <row r="362" spans="1:24">
      <c r="A362" s="761"/>
      <c r="B362" s="1053"/>
      <c r="C362" s="733">
        <v>43830</v>
      </c>
      <c r="D362" s="733">
        <v>44922</v>
      </c>
      <c r="E362" s="782">
        <v>523759.31</v>
      </c>
      <c r="F362" s="782">
        <v>533047</v>
      </c>
      <c r="G362" s="841">
        <f t="shared" si="8"/>
        <v>1.0177327444547</v>
      </c>
      <c r="H362" s="779"/>
      <c r="I362" s="761"/>
      <c r="J362" s="761"/>
      <c r="K362" s="761"/>
      <c r="L362" s="762"/>
      <c r="M362" s="761"/>
      <c r="N362" s="761"/>
      <c r="O362" s="761"/>
      <c r="P362" s="761"/>
      <c r="Q362" s="761"/>
      <c r="R362" s="761"/>
      <c r="S362" s="761"/>
      <c r="T362" s="761"/>
      <c r="U362" s="761"/>
      <c r="V362" s="761"/>
      <c r="W362" s="761"/>
      <c r="X362" s="761"/>
    </row>
    <row r="363" spans="1:24">
      <c r="A363" s="761"/>
      <c r="B363" s="1053"/>
      <c r="C363" s="733">
        <v>43831</v>
      </c>
      <c r="D363" s="733">
        <v>44923</v>
      </c>
      <c r="E363" s="782">
        <v>33156.75</v>
      </c>
      <c r="F363" s="782">
        <v>493805.8</v>
      </c>
      <c r="G363" s="841">
        <f t="shared" si="8"/>
        <v>14.893070038529107</v>
      </c>
      <c r="H363" s="779"/>
      <c r="I363" s="761"/>
      <c r="J363" s="761"/>
      <c r="K363" s="761"/>
      <c r="L363" s="762"/>
      <c r="M363" s="761"/>
      <c r="N363" s="761"/>
      <c r="O363" s="761"/>
      <c r="P363" s="761"/>
      <c r="Q363" s="761"/>
      <c r="R363" s="761"/>
      <c r="S363" s="761"/>
      <c r="T363" s="761"/>
      <c r="U363" s="761"/>
      <c r="V363" s="761"/>
      <c r="W363" s="761"/>
      <c r="X363" s="761"/>
    </row>
    <row r="364" spans="1:24">
      <c r="A364" s="761"/>
      <c r="B364" s="1053"/>
      <c r="C364" s="733">
        <v>43832</v>
      </c>
      <c r="D364" s="733">
        <v>44924</v>
      </c>
      <c r="E364" s="782">
        <v>391185.53</v>
      </c>
      <c r="F364" s="782">
        <v>557295</v>
      </c>
      <c r="G364" s="841">
        <f t="shared" si="8"/>
        <v>1.4246309161793382</v>
      </c>
      <c r="H364" s="779"/>
      <c r="I364" s="761"/>
      <c r="J364" s="761"/>
      <c r="K364" s="761"/>
      <c r="L364" s="762"/>
      <c r="M364" s="761"/>
      <c r="N364" s="761"/>
      <c r="O364" s="761"/>
      <c r="P364" s="761"/>
      <c r="Q364" s="761"/>
      <c r="R364" s="761"/>
      <c r="S364" s="761"/>
      <c r="T364" s="761"/>
      <c r="U364" s="761"/>
      <c r="V364" s="761"/>
      <c r="W364" s="761"/>
      <c r="X364" s="761"/>
    </row>
    <row r="365" spans="1:24">
      <c r="A365" s="761"/>
      <c r="B365" s="1053"/>
      <c r="C365" s="733">
        <v>43833</v>
      </c>
      <c r="D365" s="733">
        <v>44925</v>
      </c>
      <c r="E365" s="782">
        <v>423039.36</v>
      </c>
      <c r="F365" s="782">
        <f>'Tabla de Proyecciones'!MZ$63</f>
        <v>619966.01</v>
      </c>
      <c r="G365" s="841">
        <f t="shared" si="8"/>
        <v>1.4655043209218168</v>
      </c>
      <c r="H365" s="779"/>
      <c r="I365" s="761"/>
      <c r="J365" s="761"/>
      <c r="K365" s="761"/>
      <c r="L365" s="762"/>
      <c r="M365" s="761"/>
      <c r="N365" s="761"/>
      <c r="O365" s="761"/>
      <c r="P365" s="761"/>
      <c r="Q365" s="761"/>
      <c r="R365" s="761"/>
      <c r="S365" s="761"/>
      <c r="T365" s="761"/>
      <c r="U365" s="761"/>
      <c r="V365" s="761"/>
      <c r="W365" s="761"/>
      <c r="X365" s="761"/>
    </row>
    <row r="366" spans="1:24">
      <c r="A366" s="761"/>
      <c r="B366" s="836">
        <f>SUM(F360:F366)*0.5</f>
        <v>1703904.1999999997</v>
      </c>
      <c r="C366" s="733">
        <v>43834</v>
      </c>
      <c r="D366" s="733">
        <v>44926</v>
      </c>
      <c r="E366" s="782">
        <v>570387.19999999995</v>
      </c>
      <c r="F366" s="782">
        <v>556790.59</v>
      </c>
      <c r="G366" s="841">
        <f t="shared" si="8"/>
        <v>0.9761624910236415</v>
      </c>
      <c r="H366" s="779"/>
      <c r="I366" s="761"/>
      <c r="J366" s="761"/>
      <c r="K366" s="761"/>
      <c r="L366" s="762"/>
      <c r="M366" s="761"/>
      <c r="N366" s="761"/>
      <c r="O366" s="761"/>
      <c r="P366" s="761"/>
      <c r="Q366" s="761"/>
      <c r="R366" s="761"/>
      <c r="S366" s="761"/>
      <c r="T366" s="761"/>
      <c r="U366" s="761"/>
      <c r="V366" s="761"/>
      <c r="W366" s="761"/>
      <c r="X366" s="761"/>
    </row>
    <row r="367" spans="1:24">
      <c r="A367" s="761"/>
      <c r="B367" s="761"/>
      <c r="C367" s="764"/>
      <c r="D367" s="764"/>
      <c r="E367" s="783">
        <f>SUM(E3:E366)</f>
        <v>169517285.98750395</v>
      </c>
      <c r="F367" s="783">
        <f>SUM(F3:F366)</f>
        <v>155802354.11999995</v>
      </c>
      <c r="G367" s="765"/>
      <c r="H367" s="763"/>
      <c r="I367" s="761"/>
      <c r="J367" s="761"/>
      <c r="K367" s="761"/>
      <c r="L367" s="762"/>
      <c r="M367" s="761"/>
      <c r="N367" s="761"/>
      <c r="O367" s="761"/>
      <c r="P367" s="761"/>
      <c r="Q367" s="761"/>
      <c r="R367" s="761"/>
      <c r="S367" s="761"/>
      <c r="T367" s="761"/>
      <c r="U367" s="761"/>
      <c r="V367" s="761"/>
      <c r="W367" s="761"/>
      <c r="X367" s="761"/>
    </row>
    <row r="368" spans="1:24">
      <c r="A368" s="761"/>
      <c r="B368" s="761"/>
      <c r="C368" s="764"/>
      <c r="D368" s="764"/>
      <c r="E368" s="425"/>
      <c r="F368" s="425"/>
      <c r="G368" s="765"/>
      <c r="H368" s="763"/>
      <c r="I368" s="761"/>
      <c r="J368" s="761"/>
      <c r="K368" s="761"/>
      <c r="L368" s="762"/>
      <c r="M368" s="761"/>
      <c r="N368" s="761"/>
      <c r="O368" s="761"/>
      <c r="P368" s="761"/>
      <c r="Q368" s="761"/>
      <c r="R368" s="761"/>
      <c r="S368" s="761"/>
      <c r="T368" s="761"/>
      <c r="U368" s="761"/>
      <c r="V368" s="761"/>
      <c r="W368" s="761"/>
      <c r="X368" s="761"/>
    </row>
    <row r="369" spans="1:24">
      <c r="A369" s="761"/>
      <c r="B369" s="761"/>
      <c r="C369" s="764"/>
      <c r="D369" s="764"/>
      <c r="E369" s="425"/>
      <c r="F369" s="425"/>
      <c r="G369" s="765"/>
      <c r="H369" s="763"/>
      <c r="I369" s="761"/>
      <c r="J369" s="761"/>
      <c r="K369" s="761"/>
      <c r="L369" s="762"/>
      <c r="M369" s="761"/>
      <c r="N369" s="761"/>
      <c r="O369" s="761"/>
      <c r="P369" s="761"/>
      <c r="Q369" s="761"/>
      <c r="R369" s="761"/>
      <c r="S369" s="761"/>
      <c r="T369" s="761"/>
      <c r="U369" s="761"/>
      <c r="V369" s="761"/>
      <c r="W369" s="761"/>
      <c r="X369" s="761"/>
    </row>
    <row r="370" spans="1:24">
      <c r="A370" s="761"/>
      <c r="B370" s="761"/>
      <c r="C370" s="764"/>
      <c r="D370" s="764"/>
      <c r="E370" s="425"/>
      <c r="F370" s="425"/>
      <c r="G370" s="955">
        <f>SUM(F362:F366)</f>
        <v>2760904.4</v>
      </c>
      <c r="H370" s="763"/>
      <c r="I370" s="761"/>
      <c r="J370" s="761"/>
      <c r="K370" s="761"/>
      <c r="L370" s="762"/>
      <c r="M370" s="761"/>
      <c r="N370" s="761"/>
      <c r="O370" s="761"/>
      <c r="P370" s="761"/>
      <c r="Q370" s="761"/>
      <c r="R370" s="761"/>
      <c r="S370" s="761"/>
      <c r="T370" s="761"/>
      <c r="U370" s="761"/>
      <c r="V370" s="761"/>
      <c r="W370" s="761"/>
      <c r="X370" s="761"/>
    </row>
    <row r="371" spans="1:24">
      <c r="A371" s="761"/>
      <c r="B371" s="761"/>
      <c r="C371" s="764"/>
      <c r="D371" s="764"/>
      <c r="E371" s="425"/>
      <c r="F371" s="425"/>
      <c r="G371" s="955">
        <f>G370*0.5</f>
        <v>1380452.2</v>
      </c>
      <c r="H371" s="763"/>
      <c r="I371" s="761"/>
      <c r="J371" s="761"/>
      <c r="K371" s="761"/>
      <c r="L371" s="762"/>
      <c r="M371" s="761"/>
      <c r="N371" s="761"/>
      <c r="O371" s="761"/>
      <c r="P371" s="761"/>
      <c r="Q371" s="761"/>
      <c r="R371" s="761"/>
      <c r="S371" s="761"/>
      <c r="T371" s="761"/>
      <c r="U371" s="761"/>
      <c r="V371" s="761"/>
      <c r="W371" s="761"/>
      <c r="X371" s="761"/>
    </row>
    <row r="372" spans="1:24">
      <c r="A372" s="761"/>
      <c r="B372" s="761"/>
      <c r="C372" s="764"/>
      <c r="D372" s="764"/>
      <c r="E372" s="425"/>
      <c r="F372" s="425"/>
      <c r="G372" s="955">
        <f>G371*0.9</f>
        <v>1242406.98</v>
      </c>
      <c r="H372" s="763"/>
      <c r="I372" s="761"/>
      <c r="J372" s="761"/>
      <c r="K372" s="761"/>
      <c r="L372" s="762"/>
      <c r="M372" s="761"/>
      <c r="N372" s="761"/>
      <c r="O372" s="761"/>
      <c r="P372" s="761"/>
      <c r="Q372" s="761"/>
      <c r="R372" s="761"/>
      <c r="S372" s="761"/>
      <c r="T372" s="761"/>
      <c r="U372" s="761"/>
      <c r="V372" s="761"/>
      <c r="W372" s="761"/>
      <c r="X372" s="761"/>
    </row>
    <row r="373" spans="1:24">
      <c r="A373" s="761"/>
      <c r="B373" s="761"/>
      <c r="C373" s="764"/>
      <c r="D373" s="764"/>
      <c r="E373" s="425"/>
      <c r="F373" s="425"/>
      <c r="G373" s="765"/>
      <c r="H373" s="763"/>
      <c r="I373" s="761"/>
      <c r="J373" s="761"/>
      <c r="K373" s="761"/>
      <c r="L373" s="762"/>
      <c r="M373" s="761"/>
      <c r="N373" s="761"/>
      <c r="O373" s="761"/>
      <c r="P373" s="761"/>
      <c r="Q373" s="761"/>
      <c r="R373" s="761"/>
      <c r="S373" s="761"/>
      <c r="T373" s="761"/>
      <c r="U373" s="761"/>
      <c r="V373" s="761"/>
      <c r="W373" s="761"/>
      <c r="X373" s="761"/>
    </row>
    <row r="374" spans="1:24">
      <c r="A374" s="761"/>
      <c r="B374" s="761"/>
      <c r="C374" s="764"/>
      <c r="D374" s="764"/>
      <c r="E374" s="425"/>
      <c r="F374" s="425"/>
      <c r="G374" s="765"/>
      <c r="H374" s="763"/>
      <c r="I374" s="761"/>
      <c r="J374" s="761"/>
      <c r="K374" s="761"/>
      <c r="L374" s="762"/>
      <c r="M374" s="761"/>
      <c r="N374" s="761"/>
      <c r="O374" s="761"/>
      <c r="P374" s="761"/>
      <c r="Q374" s="761"/>
      <c r="R374" s="761"/>
      <c r="S374" s="761"/>
      <c r="T374" s="761"/>
      <c r="U374" s="761"/>
      <c r="V374" s="761"/>
      <c r="W374" s="761"/>
      <c r="X374" s="761"/>
    </row>
    <row r="375" spans="1:24">
      <c r="A375" s="761"/>
      <c r="B375" s="761"/>
      <c r="C375" s="764"/>
      <c r="D375" s="764"/>
      <c r="E375" s="425"/>
      <c r="F375" s="425"/>
      <c r="G375" s="765"/>
      <c r="H375" s="763"/>
      <c r="I375" s="761"/>
      <c r="J375" s="761"/>
      <c r="K375" s="761"/>
      <c r="L375" s="762"/>
      <c r="M375" s="761"/>
      <c r="N375" s="761"/>
      <c r="O375" s="761"/>
      <c r="P375" s="761"/>
      <c r="Q375" s="761"/>
      <c r="R375" s="761"/>
      <c r="S375" s="761"/>
      <c r="T375" s="761"/>
      <c r="U375" s="761"/>
      <c r="V375" s="761"/>
      <c r="W375" s="761"/>
      <c r="X375" s="761"/>
    </row>
    <row r="376" spans="1:24">
      <c r="A376" s="761"/>
      <c r="B376" s="761"/>
      <c r="C376" s="764"/>
      <c r="D376" s="764"/>
      <c r="E376" s="425"/>
      <c r="F376" s="425"/>
      <c r="G376" s="765"/>
      <c r="H376" s="763"/>
      <c r="I376" s="761"/>
      <c r="J376" s="761"/>
      <c r="K376" s="761"/>
      <c r="L376" s="762"/>
      <c r="M376" s="761"/>
      <c r="N376" s="761"/>
      <c r="O376" s="761"/>
      <c r="P376" s="761"/>
      <c r="Q376" s="761"/>
      <c r="R376" s="761"/>
      <c r="S376" s="761"/>
      <c r="T376" s="761"/>
      <c r="U376" s="761"/>
      <c r="V376" s="761"/>
      <c r="W376" s="761"/>
      <c r="X376" s="761"/>
    </row>
    <row r="377" spans="1:24">
      <c r="A377" s="761"/>
      <c r="B377" s="761"/>
      <c r="C377" s="764"/>
      <c r="D377" s="764"/>
      <c r="E377" s="425"/>
      <c r="F377" s="425"/>
      <c r="G377" s="765"/>
      <c r="H377" s="763"/>
      <c r="I377" s="761"/>
      <c r="J377" s="761"/>
      <c r="K377" s="761"/>
      <c r="L377" s="762"/>
      <c r="M377" s="761"/>
      <c r="N377" s="761"/>
      <c r="O377" s="761"/>
      <c r="P377" s="761"/>
      <c r="Q377" s="761"/>
      <c r="R377" s="761"/>
      <c r="S377" s="761"/>
      <c r="T377" s="761"/>
      <c r="U377" s="761"/>
      <c r="V377" s="761"/>
      <c r="W377" s="761"/>
      <c r="X377" s="761"/>
    </row>
    <row r="378" spans="1:24">
      <c r="A378" s="761"/>
      <c r="B378" s="761"/>
      <c r="C378" s="764"/>
      <c r="D378" s="764"/>
      <c r="E378" s="425"/>
      <c r="F378" s="425"/>
      <c r="G378" s="765"/>
      <c r="H378" s="763"/>
      <c r="I378" s="761"/>
      <c r="J378" s="761"/>
      <c r="K378" s="761"/>
      <c r="L378" s="762"/>
      <c r="M378" s="761"/>
      <c r="N378" s="761"/>
      <c r="O378" s="761"/>
      <c r="P378" s="761"/>
      <c r="Q378" s="761"/>
      <c r="R378" s="761"/>
      <c r="S378" s="761"/>
      <c r="T378" s="761"/>
      <c r="U378" s="761"/>
      <c r="V378" s="761"/>
      <c r="W378" s="761"/>
      <c r="X378" s="761"/>
    </row>
    <row r="379" spans="1:24">
      <c r="A379" s="761"/>
      <c r="B379" s="761"/>
      <c r="C379" s="764"/>
      <c r="D379" s="764"/>
      <c r="E379" s="425"/>
      <c r="F379" s="425"/>
      <c r="G379" s="765"/>
      <c r="H379" s="763"/>
      <c r="I379" s="761"/>
      <c r="J379" s="761"/>
      <c r="K379" s="761"/>
      <c r="L379" s="762"/>
      <c r="M379" s="761"/>
      <c r="N379" s="761"/>
      <c r="O379" s="761"/>
      <c r="P379" s="761"/>
      <c r="Q379" s="761"/>
      <c r="R379" s="761"/>
      <c r="S379" s="761"/>
      <c r="T379" s="761"/>
      <c r="U379" s="761"/>
      <c r="V379" s="761"/>
      <c r="W379" s="761"/>
      <c r="X379" s="761"/>
    </row>
    <row r="380" spans="1:24">
      <c r="A380" s="761"/>
      <c r="B380" s="761"/>
      <c r="C380" s="764"/>
      <c r="D380" s="764"/>
      <c r="E380" s="425"/>
      <c r="F380" s="425"/>
      <c r="G380" s="765"/>
      <c r="H380" s="763"/>
      <c r="I380" s="761"/>
      <c r="J380" s="761"/>
      <c r="K380" s="761"/>
      <c r="L380" s="762"/>
      <c r="M380" s="761"/>
      <c r="N380" s="761"/>
      <c r="O380" s="761"/>
      <c r="P380" s="761"/>
      <c r="Q380" s="761"/>
      <c r="R380" s="761"/>
      <c r="S380" s="761"/>
      <c r="T380" s="761"/>
      <c r="U380" s="761"/>
      <c r="V380" s="761"/>
      <c r="W380" s="761"/>
      <c r="X380" s="761"/>
    </row>
    <row r="381" spans="1:24">
      <c r="A381" s="761"/>
      <c r="B381" s="761"/>
      <c r="C381" s="764"/>
      <c r="D381" s="764"/>
      <c r="E381" s="425"/>
      <c r="F381" s="425"/>
      <c r="G381" s="765"/>
      <c r="H381" s="763"/>
      <c r="I381" s="761"/>
      <c r="J381" s="761"/>
      <c r="K381" s="761"/>
      <c r="L381" s="762"/>
      <c r="M381" s="761"/>
      <c r="N381" s="761"/>
      <c r="O381" s="761"/>
      <c r="P381" s="761"/>
      <c r="Q381" s="761"/>
      <c r="R381" s="761"/>
      <c r="S381" s="761"/>
      <c r="T381" s="761"/>
      <c r="U381" s="761"/>
      <c r="V381" s="761"/>
      <c r="W381" s="761"/>
      <c r="X381" s="761"/>
    </row>
    <row r="382" spans="1:24">
      <c r="A382" s="761"/>
      <c r="B382" s="761"/>
      <c r="C382" s="764"/>
      <c r="D382" s="764"/>
      <c r="E382" s="425"/>
      <c r="F382" s="425"/>
      <c r="G382" s="765"/>
      <c r="H382" s="763"/>
      <c r="I382" s="761"/>
      <c r="J382" s="761"/>
      <c r="K382" s="761"/>
      <c r="L382" s="762"/>
      <c r="M382" s="761"/>
      <c r="N382" s="761"/>
      <c r="O382" s="761"/>
      <c r="P382" s="761"/>
      <c r="Q382" s="761"/>
      <c r="R382" s="761"/>
      <c r="S382" s="761"/>
      <c r="T382" s="761"/>
      <c r="U382" s="761"/>
      <c r="V382" s="761"/>
      <c r="W382" s="761"/>
      <c r="X382" s="761"/>
    </row>
    <row r="383" spans="1:24">
      <c r="A383" s="761"/>
      <c r="B383" s="761"/>
      <c r="C383" s="764"/>
      <c r="D383" s="764"/>
      <c r="E383" s="425"/>
      <c r="F383" s="425"/>
      <c r="G383" s="765"/>
      <c r="H383" s="763"/>
      <c r="I383" s="761"/>
      <c r="J383" s="761"/>
      <c r="K383" s="761"/>
      <c r="L383" s="762"/>
      <c r="M383" s="761"/>
      <c r="N383" s="761"/>
      <c r="O383" s="761"/>
      <c r="P383" s="761"/>
      <c r="Q383" s="761"/>
      <c r="R383" s="761"/>
      <c r="S383" s="761"/>
      <c r="T383" s="761"/>
      <c r="U383" s="761"/>
      <c r="V383" s="761"/>
      <c r="W383" s="761"/>
      <c r="X383" s="761"/>
    </row>
    <row r="384" spans="1:24">
      <c r="A384" s="761"/>
      <c r="B384" s="761"/>
      <c r="C384" s="764"/>
      <c r="D384" s="764"/>
      <c r="E384" s="425"/>
      <c r="F384" s="425"/>
      <c r="G384" s="765"/>
      <c r="H384" s="763"/>
      <c r="I384" s="761"/>
      <c r="J384" s="761"/>
      <c r="K384" s="761"/>
      <c r="L384" s="762"/>
      <c r="M384" s="761"/>
      <c r="N384" s="761"/>
      <c r="O384" s="761"/>
      <c r="P384" s="761"/>
      <c r="Q384" s="761"/>
      <c r="R384" s="761"/>
      <c r="S384" s="761"/>
      <c r="T384" s="761"/>
      <c r="U384" s="761"/>
      <c r="V384" s="761"/>
      <c r="W384" s="761"/>
      <c r="X384" s="761"/>
    </row>
    <row r="385" spans="1:24">
      <c r="A385" s="761"/>
      <c r="B385" s="761"/>
      <c r="C385" s="764"/>
      <c r="D385" s="764"/>
      <c r="E385" s="425"/>
      <c r="F385" s="425"/>
      <c r="G385" s="765"/>
      <c r="H385" s="763"/>
      <c r="I385" s="761"/>
      <c r="J385" s="761"/>
      <c r="K385" s="761"/>
      <c r="L385" s="762"/>
      <c r="M385" s="761"/>
      <c r="N385" s="761"/>
      <c r="O385" s="761"/>
      <c r="P385" s="761"/>
      <c r="Q385" s="761"/>
      <c r="R385" s="761"/>
      <c r="S385" s="761"/>
      <c r="T385" s="761"/>
      <c r="U385" s="761"/>
      <c r="V385" s="761"/>
      <c r="W385" s="761"/>
      <c r="X385" s="761"/>
    </row>
    <row r="386" spans="1:24">
      <c r="A386" s="761"/>
      <c r="B386" s="761"/>
      <c r="C386" s="761"/>
      <c r="D386" s="761"/>
      <c r="E386" s="761"/>
      <c r="F386" s="761"/>
      <c r="G386" s="761"/>
      <c r="H386" s="761"/>
      <c r="I386" s="761"/>
      <c r="J386" s="761"/>
      <c r="K386" s="761"/>
      <c r="L386" s="762"/>
      <c r="M386" s="761"/>
      <c r="N386" s="761"/>
      <c r="O386" s="761"/>
      <c r="P386" s="761"/>
      <c r="Q386" s="761"/>
      <c r="R386" s="761"/>
      <c r="S386" s="761"/>
      <c r="T386" s="761"/>
      <c r="U386" s="761"/>
      <c r="V386" s="761"/>
      <c r="W386" s="761"/>
      <c r="X386" s="761"/>
    </row>
    <row r="387" spans="1:24">
      <c r="A387" s="761"/>
      <c r="B387" s="761"/>
      <c r="C387" s="761"/>
      <c r="D387" s="761"/>
      <c r="E387" s="761"/>
      <c r="F387" s="761"/>
      <c r="G387" s="761"/>
      <c r="H387" s="761"/>
      <c r="I387" s="761"/>
      <c r="J387" s="761"/>
      <c r="K387" s="761"/>
      <c r="L387" s="762"/>
      <c r="M387" s="761"/>
      <c r="N387" s="761"/>
      <c r="O387" s="761"/>
      <c r="P387" s="761"/>
      <c r="Q387" s="761"/>
      <c r="R387" s="761"/>
      <c r="S387" s="761"/>
      <c r="T387" s="761"/>
      <c r="U387" s="761"/>
      <c r="V387" s="761"/>
      <c r="W387" s="761"/>
      <c r="X387" s="761"/>
    </row>
    <row r="388" spans="1:24">
      <c r="A388" s="761"/>
      <c r="B388" s="761"/>
      <c r="C388" s="761"/>
      <c r="D388" s="761"/>
      <c r="E388" s="761"/>
      <c r="F388" s="761"/>
      <c r="G388" s="761"/>
      <c r="H388" s="761"/>
      <c r="I388" s="761"/>
      <c r="J388" s="761"/>
      <c r="K388" s="761"/>
      <c r="L388" s="762"/>
      <c r="M388" s="761"/>
      <c r="N388" s="761"/>
      <c r="O388" s="761"/>
      <c r="P388" s="761"/>
      <c r="Q388" s="761"/>
      <c r="R388" s="761"/>
      <c r="S388" s="761"/>
      <c r="T388" s="761"/>
      <c r="U388" s="761"/>
      <c r="V388" s="761"/>
      <c r="W388" s="761"/>
      <c r="X388" s="761"/>
    </row>
    <row r="389" spans="1:24">
      <c r="A389" s="761"/>
      <c r="B389" s="761"/>
      <c r="C389" s="761"/>
      <c r="D389" s="761"/>
      <c r="E389" s="761"/>
      <c r="F389" s="761"/>
      <c r="G389" s="761"/>
      <c r="H389" s="761"/>
      <c r="I389" s="761"/>
      <c r="J389" s="761"/>
      <c r="K389" s="761"/>
      <c r="L389" s="762"/>
      <c r="M389" s="761"/>
      <c r="N389" s="761"/>
      <c r="O389" s="761"/>
      <c r="P389" s="761"/>
      <c r="Q389" s="761"/>
      <c r="R389" s="761"/>
      <c r="S389" s="761"/>
      <c r="T389" s="761"/>
      <c r="U389" s="761"/>
      <c r="V389" s="761"/>
      <c r="W389" s="761"/>
      <c r="X389" s="761"/>
    </row>
    <row r="390" spans="1:24">
      <c r="A390" s="761"/>
      <c r="B390" s="761"/>
      <c r="C390" s="761"/>
      <c r="D390" s="761"/>
      <c r="E390" s="761"/>
      <c r="F390" s="761"/>
      <c r="G390" s="761"/>
      <c r="H390" s="761"/>
      <c r="I390" s="761"/>
      <c r="J390" s="761"/>
      <c r="K390" s="761"/>
      <c r="L390" s="762"/>
      <c r="M390" s="761"/>
      <c r="N390" s="761"/>
      <c r="O390" s="761"/>
      <c r="P390" s="761"/>
      <c r="Q390" s="761"/>
      <c r="R390" s="761"/>
      <c r="S390" s="761"/>
      <c r="T390" s="761"/>
      <c r="U390" s="761"/>
      <c r="V390" s="761"/>
      <c r="W390" s="761"/>
      <c r="X390" s="761"/>
    </row>
    <row r="391" spans="1:24">
      <c r="A391" s="761"/>
      <c r="B391" s="761"/>
      <c r="C391" s="761"/>
      <c r="D391" s="761"/>
      <c r="E391" s="761"/>
      <c r="F391" s="761"/>
      <c r="G391" s="761"/>
      <c r="H391" s="761"/>
      <c r="I391" s="761"/>
      <c r="J391" s="761"/>
      <c r="K391" s="761"/>
      <c r="L391" s="762"/>
      <c r="M391" s="761"/>
      <c r="N391" s="761"/>
      <c r="O391" s="761"/>
      <c r="P391" s="761"/>
      <c r="Q391" s="761"/>
      <c r="R391" s="761"/>
      <c r="S391" s="761"/>
      <c r="T391" s="761"/>
      <c r="U391" s="761"/>
      <c r="V391" s="761"/>
      <c r="W391" s="761"/>
      <c r="X391" s="761"/>
    </row>
    <row r="392" spans="1:24">
      <c r="A392" s="761"/>
      <c r="B392" s="761"/>
      <c r="C392" s="761"/>
      <c r="D392" s="761"/>
      <c r="E392" s="761"/>
      <c r="F392" s="761"/>
      <c r="G392" s="761"/>
      <c r="H392" s="761"/>
      <c r="I392" s="761"/>
      <c r="J392" s="761"/>
      <c r="K392" s="761"/>
      <c r="L392" s="762"/>
      <c r="M392" s="761"/>
      <c r="N392" s="761"/>
      <c r="O392" s="761"/>
      <c r="P392" s="761"/>
      <c r="Q392" s="761"/>
      <c r="R392" s="761"/>
      <c r="S392" s="761"/>
      <c r="T392" s="761"/>
      <c r="U392" s="761"/>
      <c r="V392" s="761"/>
      <c r="W392" s="761"/>
      <c r="X392" s="761"/>
    </row>
    <row r="393" spans="1:24">
      <c r="A393" s="761"/>
      <c r="B393" s="761"/>
      <c r="C393" s="761"/>
      <c r="D393" s="761"/>
      <c r="E393" s="761"/>
      <c r="F393" s="761"/>
      <c r="G393" s="761"/>
      <c r="H393" s="761"/>
      <c r="I393" s="761"/>
      <c r="J393" s="761"/>
      <c r="K393" s="761"/>
      <c r="L393" s="762"/>
      <c r="M393" s="761"/>
      <c r="N393" s="761"/>
      <c r="O393" s="761"/>
      <c r="P393" s="761"/>
      <c r="Q393" s="761"/>
      <c r="R393" s="761"/>
      <c r="S393" s="761"/>
      <c r="T393" s="761"/>
      <c r="U393" s="761"/>
      <c r="V393" s="761"/>
      <c r="W393" s="761"/>
      <c r="X393" s="761"/>
    </row>
    <row r="394" spans="1:24">
      <c r="A394" s="761"/>
      <c r="B394" s="761"/>
      <c r="C394" s="761"/>
      <c r="D394" s="761"/>
      <c r="E394" s="761"/>
      <c r="F394" s="761"/>
      <c r="G394" s="761"/>
      <c r="H394" s="761"/>
      <c r="I394" s="761"/>
      <c r="J394" s="761"/>
      <c r="K394" s="761"/>
      <c r="L394" s="762"/>
      <c r="M394" s="761"/>
      <c r="N394" s="761"/>
      <c r="O394" s="761"/>
      <c r="P394" s="761"/>
      <c r="Q394" s="761"/>
      <c r="R394" s="761"/>
      <c r="S394" s="761"/>
      <c r="T394" s="761"/>
      <c r="U394" s="761"/>
      <c r="V394" s="761"/>
      <c r="W394" s="761"/>
      <c r="X394" s="761"/>
    </row>
    <row r="395" spans="1:24">
      <c r="A395" s="761"/>
      <c r="B395" s="761"/>
      <c r="C395" s="761"/>
      <c r="D395" s="761"/>
      <c r="E395" s="761"/>
      <c r="F395" s="761"/>
      <c r="G395" s="761"/>
      <c r="H395" s="761"/>
      <c r="I395" s="761"/>
      <c r="J395" s="761"/>
      <c r="K395" s="761"/>
      <c r="L395" s="762"/>
      <c r="M395" s="761"/>
      <c r="N395" s="761"/>
      <c r="O395" s="761"/>
      <c r="P395" s="761"/>
      <c r="Q395" s="761"/>
      <c r="R395" s="761"/>
      <c r="S395" s="761"/>
      <c r="T395" s="761"/>
      <c r="U395" s="761"/>
      <c r="V395" s="761"/>
      <c r="W395" s="761"/>
      <c r="X395" s="761"/>
    </row>
    <row r="396" spans="1:24">
      <c r="A396" s="761"/>
      <c r="B396" s="761"/>
      <c r="C396" s="761"/>
      <c r="D396" s="761"/>
      <c r="E396" s="761"/>
      <c r="F396" s="761"/>
      <c r="G396" s="761"/>
      <c r="H396" s="761"/>
      <c r="I396" s="761"/>
      <c r="J396" s="761"/>
      <c r="K396" s="761"/>
      <c r="L396" s="762"/>
      <c r="M396" s="761"/>
      <c r="N396" s="761"/>
      <c r="O396" s="761"/>
      <c r="P396" s="761"/>
      <c r="Q396" s="761"/>
      <c r="R396" s="761"/>
      <c r="S396" s="761"/>
      <c r="T396" s="761"/>
      <c r="U396" s="761"/>
      <c r="V396" s="761"/>
      <c r="W396" s="761"/>
      <c r="X396" s="761"/>
    </row>
    <row r="397" spans="1:24">
      <c r="A397" s="761"/>
      <c r="B397" s="761"/>
      <c r="C397" s="761"/>
      <c r="D397" s="761"/>
      <c r="E397" s="761"/>
      <c r="F397" s="761"/>
      <c r="G397" s="761"/>
      <c r="H397" s="761"/>
      <c r="I397" s="761"/>
      <c r="J397" s="761"/>
      <c r="K397" s="761"/>
      <c r="L397" s="762"/>
      <c r="M397" s="761"/>
      <c r="N397" s="761"/>
      <c r="O397" s="761"/>
      <c r="P397" s="761"/>
      <c r="Q397" s="761"/>
      <c r="R397" s="761"/>
      <c r="S397" s="761"/>
      <c r="T397" s="761"/>
      <c r="U397" s="761"/>
      <c r="V397" s="761"/>
      <c r="W397" s="761"/>
      <c r="X397" s="761"/>
    </row>
    <row r="398" spans="1:24">
      <c r="A398" s="761"/>
      <c r="B398" s="761"/>
      <c r="C398" s="761"/>
      <c r="D398" s="761"/>
      <c r="E398" s="761"/>
      <c r="F398" s="761"/>
      <c r="G398" s="761"/>
      <c r="H398" s="761"/>
      <c r="I398" s="761"/>
      <c r="J398" s="761"/>
      <c r="K398" s="761"/>
      <c r="L398" s="762"/>
      <c r="M398" s="761"/>
      <c r="N398" s="761"/>
      <c r="O398" s="761"/>
      <c r="P398" s="761"/>
      <c r="Q398" s="761"/>
      <c r="R398" s="761"/>
      <c r="S398" s="761"/>
      <c r="T398" s="761"/>
      <c r="U398" s="761"/>
      <c r="V398" s="761"/>
      <c r="W398" s="761"/>
      <c r="X398" s="761"/>
    </row>
    <row r="399" spans="1:24">
      <c r="A399" s="761"/>
      <c r="B399" s="761"/>
      <c r="C399" s="761"/>
      <c r="D399" s="761"/>
      <c r="E399" s="761"/>
      <c r="F399" s="761"/>
      <c r="G399" s="761"/>
      <c r="H399" s="761"/>
      <c r="I399" s="761"/>
      <c r="J399" s="761"/>
      <c r="K399" s="761"/>
      <c r="L399" s="762"/>
      <c r="M399" s="761"/>
      <c r="N399" s="761"/>
      <c r="O399" s="761"/>
      <c r="P399" s="761"/>
      <c r="Q399" s="761"/>
      <c r="R399" s="761"/>
      <c r="S399" s="761"/>
      <c r="T399" s="761"/>
      <c r="U399" s="761"/>
      <c r="V399" s="761"/>
      <c r="W399" s="761"/>
      <c r="X399" s="761"/>
    </row>
    <row r="400" spans="1:24">
      <c r="A400" s="761"/>
      <c r="B400" s="761"/>
      <c r="C400" s="761"/>
      <c r="D400" s="761"/>
      <c r="E400" s="761"/>
      <c r="F400" s="761"/>
      <c r="G400" s="761"/>
      <c r="H400" s="761"/>
      <c r="I400" s="761"/>
      <c r="J400" s="761"/>
      <c r="K400" s="761"/>
      <c r="L400" s="762"/>
      <c r="M400" s="761"/>
      <c r="N400" s="761"/>
      <c r="O400" s="761"/>
      <c r="P400" s="761"/>
      <c r="Q400" s="761"/>
      <c r="R400" s="761"/>
      <c r="S400" s="761"/>
      <c r="T400" s="761"/>
      <c r="U400" s="761"/>
      <c r="V400" s="761"/>
      <c r="W400" s="761"/>
      <c r="X400" s="761"/>
    </row>
    <row r="401" spans="1:24">
      <c r="A401" s="761"/>
      <c r="B401" s="761"/>
      <c r="C401" s="761"/>
      <c r="D401" s="761"/>
      <c r="E401" s="761"/>
      <c r="F401" s="761"/>
      <c r="G401" s="761"/>
      <c r="H401" s="761"/>
      <c r="I401" s="761"/>
      <c r="J401" s="761"/>
      <c r="K401" s="761"/>
      <c r="L401" s="762"/>
      <c r="M401" s="761"/>
      <c r="N401" s="761"/>
      <c r="O401" s="761"/>
      <c r="P401" s="761"/>
      <c r="Q401" s="761"/>
      <c r="R401" s="761"/>
      <c r="S401" s="761"/>
      <c r="T401" s="761"/>
      <c r="U401" s="761"/>
      <c r="V401" s="761"/>
      <c r="W401" s="761"/>
      <c r="X401" s="761"/>
    </row>
    <row r="402" spans="1:24">
      <c r="A402" s="761"/>
      <c r="B402" s="761"/>
      <c r="C402" s="761"/>
      <c r="D402" s="761"/>
      <c r="E402" s="761"/>
      <c r="F402" s="761"/>
      <c r="G402" s="761"/>
      <c r="H402" s="761"/>
      <c r="I402" s="761"/>
      <c r="J402" s="761"/>
      <c r="K402" s="761"/>
      <c r="L402" s="762"/>
      <c r="M402" s="761"/>
      <c r="N402" s="761"/>
      <c r="O402" s="761"/>
      <c r="P402" s="761"/>
      <c r="Q402" s="761"/>
      <c r="R402" s="761"/>
      <c r="S402" s="761"/>
      <c r="T402" s="761"/>
      <c r="U402" s="761"/>
      <c r="V402" s="761"/>
      <c r="W402" s="761"/>
      <c r="X402" s="761"/>
    </row>
    <row r="403" spans="1:24">
      <c r="A403" s="761"/>
      <c r="B403" s="761"/>
      <c r="C403" s="761"/>
      <c r="D403" s="761"/>
      <c r="E403" s="761"/>
      <c r="F403" s="761"/>
      <c r="G403" s="761"/>
      <c r="H403" s="761"/>
      <c r="I403" s="761"/>
      <c r="J403" s="761"/>
      <c r="K403" s="761"/>
      <c r="L403" s="762"/>
      <c r="M403" s="761"/>
      <c r="N403" s="761"/>
      <c r="O403" s="761"/>
      <c r="P403" s="761"/>
      <c r="Q403" s="761"/>
      <c r="R403" s="761"/>
      <c r="S403" s="761"/>
      <c r="T403" s="761"/>
      <c r="U403" s="761"/>
      <c r="V403" s="761"/>
      <c r="W403" s="761"/>
      <c r="X403" s="761"/>
    </row>
    <row r="404" spans="1:24">
      <c r="A404" s="761"/>
      <c r="B404" s="761"/>
      <c r="C404" s="761"/>
      <c r="D404" s="761"/>
      <c r="E404" s="761"/>
      <c r="F404" s="761"/>
      <c r="G404" s="761"/>
      <c r="H404" s="761"/>
      <c r="I404" s="761"/>
      <c r="J404" s="761"/>
      <c r="K404" s="761"/>
      <c r="L404" s="762"/>
      <c r="M404" s="761"/>
      <c r="N404" s="761"/>
      <c r="O404" s="761"/>
      <c r="P404" s="761"/>
      <c r="Q404" s="761"/>
      <c r="R404" s="761"/>
      <c r="S404" s="761"/>
      <c r="T404" s="761"/>
      <c r="U404" s="761"/>
      <c r="V404" s="761"/>
      <c r="W404" s="761"/>
      <c r="X404" s="761"/>
    </row>
    <row r="405" spans="1:24">
      <c r="A405" s="761"/>
      <c r="B405" s="761"/>
      <c r="C405" s="761"/>
      <c r="D405" s="761"/>
      <c r="E405" s="761"/>
      <c r="F405" s="761"/>
      <c r="G405" s="761"/>
      <c r="H405" s="761"/>
      <c r="I405" s="761"/>
      <c r="J405" s="761"/>
      <c r="K405" s="761"/>
      <c r="L405" s="762"/>
      <c r="M405" s="761"/>
      <c r="N405" s="761"/>
      <c r="O405" s="761"/>
      <c r="P405" s="761"/>
      <c r="Q405" s="761"/>
      <c r="R405" s="761"/>
      <c r="S405" s="761"/>
      <c r="T405" s="761"/>
      <c r="U405" s="761"/>
      <c r="V405" s="761"/>
      <c r="W405" s="761"/>
      <c r="X405" s="761"/>
    </row>
    <row r="406" spans="1:24">
      <c r="A406" s="761"/>
      <c r="B406" s="761"/>
      <c r="C406" s="761"/>
      <c r="D406" s="761"/>
      <c r="E406" s="761"/>
      <c r="F406" s="761"/>
      <c r="G406" s="761"/>
      <c r="H406" s="761"/>
      <c r="I406" s="761"/>
      <c r="J406" s="761"/>
      <c r="K406" s="761"/>
      <c r="L406" s="762"/>
      <c r="M406" s="761"/>
      <c r="N406" s="761"/>
      <c r="O406" s="761"/>
      <c r="P406" s="761"/>
      <c r="Q406" s="761"/>
      <c r="R406" s="761"/>
      <c r="S406" s="761"/>
      <c r="T406" s="761"/>
      <c r="U406" s="761"/>
      <c r="V406" s="761"/>
      <c r="W406" s="761"/>
      <c r="X406" s="761"/>
    </row>
    <row r="407" spans="1:24">
      <c r="A407" s="761"/>
      <c r="B407" s="761"/>
      <c r="C407" s="761"/>
      <c r="D407" s="761"/>
      <c r="E407" s="761"/>
      <c r="F407" s="761"/>
      <c r="G407" s="761"/>
      <c r="H407" s="761"/>
      <c r="I407" s="761"/>
      <c r="J407" s="761"/>
      <c r="K407" s="761"/>
      <c r="L407" s="762"/>
      <c r="M407" s="761"/>
      <c r="N407" s="761"/>
      <c r="O407" s="761"/>
      <c r="P407" s="761"/>
      <c r="Q407" s="761"/>
      <c r="R407" s="761"/>
      <c r="S407" s="761"/>
      <c r="T407" s="761"/>
      <c r="U407" s="761"/>
      <c r="V407" s="761"/>
      <c r="W407" s="761"/>
      <c r="X407" s="761"/>
    </row>
    <row r="408" spans="1:24">
      <c r="A408" s="761"/>
      <c r="B408" s="761"/>
      <c r="C408" s="761"/>
      <c r="D408" s="761"/>
      <c r="E408" s="761"/>
      <c r="F408" s="761"/>
      <c r="G408" s="761"/>
      <c r="H408" s="761"/>
      <c r="I408" s="761"/>
      <c r="J408" s="761"/>
      <c r="K408" s="761"/>
      <c r="L408" s="762"/>
      <c r="M408" s="761"/>
      <c r="N408" s="761"/>
      <c r="O408" s="761"/>
      <c r="P408" s="761"/>
      <c r="Q408" s="761"/>
      <c r="R408" s="761"/>
      <c r="S408" s="761"/>
      <c r="T408" s="761"/>
      <c r="U408" s="761"/>
      <c r="V408" s="761"/>
      <c r="W408" s="761"/>
      <c r="X408" s="761"/>
    </row>
    <row r="409" spans="1:24">
      <c r="A409" s="761"/>
      <c r="B409" s="761"/>
      <c r="C409" s="761"/>
      <c r="D409" s="761"/>
      <c r="E409" s="761"/>
      <c r="F409" s="761"/>
      <c r="G409" s="761"/>
      <c r="H409" s="761"/>
      <c r="I409" s="761"/>
      <c r="J409" s="761"/>
      <c r="K409" s="761"/>
      <c r="L409" s="762"/>
      <c r="M409" s="761"/>
      <c r="N409" s="761"/>
      <c r="O409" s="761"/>
      <c r="P409" s="761"/>
      <c r="Q409" s="761"/>
      <c r="R409" s="761"/>
      <c r="S409" s="761"/>
      <c r="T409" s="761"/>
      <c r="U409" s="761"/>
      <c r="V409" s="761"/>
      <c r="W409" s="761"/>
      <c r="X409" s="761"/>
    </row>
    <row r="410" spans="1:24">
      <c r="A410" s="761"/>
      <c r="B410" s="761"/>
      <c r="C410" s="761"/>
      <c r="D410" s="761"/>
      <c r="E410" s="761"/>
      <c r="F410" s="761"/>
      <c r="G410" s="761"/>
      <c r="H410" s="761"/>
      <c r="I410" s="761"/>
      <c r="J410" s="761"/>
      <c r="K410" s="761"/>
      <c r="L410" s="762"/>
      <c r="M410" s="761"/>
      <c r="N410" s="761"/>
      <c r="O410" s="761"/>
      <c r="P410" s="761"/>
      <c r="Q410" s="761"/>
      <c r="R410" s="761"/>
      <c r="S410" s="761"/>
      <c r="T410" s="761"/>
      <c r="U410" s="761"/>
      <c r="V410" s="761"/>
      <c r="W410" s="761"/>
      <c r="X410" s="761"/>
    </row>
    <row r="411" spans="1:24">
      <c r="A411" s="761"/>
      <c r="B411" s="761"/>
      <c r="C411" s="761"/>
      <c r="D411" s="761"/>
      <c r="E411" s="761"/>
      <c r="F411" s="761"/>
      <c r="G411" s="761"/>
      <c r="H411" s="761"/>
      <c r="I411" s="761"/>
      <c r="J411" s="761"/>
      <c r="K411" s="761"/>
      <c r="L411" s="762"/>
      <c r="M411" s="761"/>
      <c r="N411" s="761"/>
      <c r="O411" s="761"/>
      <c r="P411" s="761"/>
      <c r="Q411" s="761"/>
      <c r="R411" s="761"/>
      <c r="S411" s="761"/>
      <c r="T411" s="761"/>
      <c r="U411" s="761"/>
      <c r="V411" s="761"/>
      <c r="W411" s="761"/>
      <c r="X411" s="761"/>
    </row>
    <row r="412" spans="1:24">
      <c r="A412" s="761"/>
      <c r="B412" s="761"/>
      <c r="C412" s="761"/>
      <c r="D412" s="761"/>
      <c r="E412" s="761"/>
      <c r="F412" s="761"/>
      <c r="G412" s="761"/>
      <c r="H412" s="761"/>
      <c r="I412" s="761"/>
      <c r="J412" s="761"/>
      <c r="K412" s="761"/>
      <c r="L412" s="762"/>
      <c r="M412" s="761"/>
      <c r="N412" s="761"/>
      <c r="O412" s="761"/>
      <c r="P412" s="761"/>
      <c r="Q412" s="761"/>
      <c r="R412" s="761"/>
      <c r="S412" s="761"/>
      <c r="T412" s="761"/>
      <c r="U412" s="761"/>
      <c r="V412" s="761"/>
      <c r="W412" s="761"/>
      <c r="X412" s="761"/>
    </row>
    <row r="413" spans="1:24">
      <c r="A413" s="761"/>
      <c r="B413" s="761"/>
      <c r="C413" s="761"/>
      <c r="D413" s="761"/>
      <c r="E413" s="761"/>
      <c r="F413" s="761"/>
      <c r="G413" s="761"/>
      <c r="H413" s="761"/>
      <c r="I413" s="761"/>
      <c r="J413" s="761"/>
      <c r="K413" s="761"/>
      <c r="L413" s="762"/>
      <c r="M413" s="761"/>
      <c r="N413" s="761"/>
      <c r="O413" s="761"/>
      <c r="P413" s="761"/>
      <c r="Q413" s="761"/>
      <c r="R413" s="761"/>
      <c r="S413" s="761"/>
      <c r="T413" s="761"/>
      <c r="U413" s="761"/>
      <c r="V413" s="761"/>
      <c r="W413" s="761"/>
      <c r="X413" s="761"/>
    </row>
    <row r="414" spans="1:24">
      <c r="A414" s="761"/>
      <c r="B414" s="761"/>
      <c r="C414" s="761"/>
      <c r="D414" s="761"/>
      <c r="E414" s="761"/>
      <c r="F414" s="761"/>
      <c r="G414" s="761"/>
      <c r="H414" s="761"/>
      <c r="I414" s="761"/>
      <c r="J414" s="761"/>
      <c r="K414" s="761"/>
      <c r="L414" s="762"/>
      <c r="M414" s="761"/>
      <c r="N414" s="761"/>
      <c r="O414" s="761"/>
      <c r="P414" s="761"/>
      <c r="Q414" s="761"/>
      <c r="R414" s="761"/>
      <c r="S414" s="761"/>
      <c r="T414" s="761"/>
      <c r="U414" s="761"/>
      <c r="V414" s="761"/>
      <c r="W414" s="761"/>
      <c r="X414" s="761"/>
    </row>
    <row r="415" spans="1:24">
      <c r="A415" s="761"/>
      <c r="B415" s="761"/>
      <c r="C415" s="761"/>
      <c r="D415" s="761"/>
      <c r="E415" s="761"/>
      <c r="F415" s="761"/>
      <c r="G415" s="761"/>
      <c r="H415" s="761"/>
      <c r="I415" s="761"/>
      <c r="J415" s="761"/>
      <c r="K415" s="761"/>
      <c r="L415" s="762"/>
      <c r="M415" s="761"/>
      <c r="N415" s="761"/>
      <c r="O415" s="761"/>
      <c r="P415" s="761"/>
      <c r="Q415" s="761"/>
      <c r="R415" s="761"/>
      <c r="S415" s="761"/>
      <c r="T415" s="761"/>
      <c r="U415" s="761"/>
      <c r="V415" s="761"/>
      <c r="W415" s="761"/>
      <c r="X415" s="761"/>
    </row>
    <row r="416" spans="1:24">
      <c r="A416" s="761"/>
      <c r="B416" s="761"/>
      <c r="C416" s="761"/>
      <c r="D416" s="761"/>
      <c r="E416" s="761"/>
      <c r="F416" s="761"/>
      <c r="G416" s="761"/>
      <c r="H416" s="761"/>
      <c r="I416" s="761"/>
      <c r="J416" s="761"/>
      <c r="K416" s="761"/>
      <c r="L416" s="762"/>
      <c r="M416" s="761"/>
      <c r="N416" s="761"/>
      <c r="O416" s="761"/>
      <c r="P416" s="761"/>
      <c r="Q416" s="761"/>
      <c r="R416" s="761"/>
      <c r="S416" s="761"/>
      <c r="T416" s="761"/>
      <c r="U416" s="761"/>
      <c r="V416" s="761"/>
      <c r="W416" s="761"/>
      <c r="X416" s="761"/>
    </row>
    <row r="417" spans="1:24">
      <c r="A417" s="761"/>
      <c r="B417" s="761"/>
      <c r="C417" s="761"/>
      <c r="D417" s="761"/>
      <c r="E417" s="761"/>
      <c r="F417" s="761"/>
      <c r="G417" s="761"/>
      <c r="H417" s="761"/>
      <c r="I417" s="761"/>
      <c r="J417" s="761"/>
      <c r="K417" s="761"/>
      <c r="L417" s="762"/>
      <c r="M417" s="761"/>
      <c r="N417" s="761"/>
      <c r="O417" s="761"/>
      <c r="P417" s="761"/>
      <c r="Q417" s="761"/>
      <c r="R417" s="761"/>
      <c r="S417" s="761"/>
      <c r="T417" s="761"/>
      <c r="U417" s="761"/>
      <c r="V417" s="761"/>
      <c r="W417" s="761"/>
      <c r="X417" s="761"/>
    </row>
    <row r="418" spans="1:24">
      <c r="A418" s="761"/>
      <c r="B418" s="761"/>
      <c r="C418" s="761"/>
      <c r="D418" s="761"/>
      <c r="E418" s="761"/>
      <c r="F418" s="761"/>
      <c r="G418" s="761"/>
      <c r="H418" s="761"/>
      <c r="I418" s="761"/>
      <c r="J418" s="761"/>
      <c r="K418" s="761"/>
      <c r="L418" s="762"/>
      <c r="M418" s="761"/>
      <c r="N418" s="761"/>
      <c r="O418" s="761"/>
      <c r="P418" s="761"/>
      <c r="Q418" s="761"/>
      <c r="R418" s="761"/>
      <c r="S418" s="761"/>
      <c r="T418" s="761"/>
      <c r="U418" s="761"/>
      <c r="V418" s="761"/>
      <c r="W418" s="761"/>
      <c r="X418" s="761"/>
    </row>
    <row r="419" spans="1:24">
      <c r="A419" s="761"/>
      <c r="B419" s="761"/>
      <c r="C419" s="761"/>
      <c r="D419" s="761"/>
      <c r="E419" s="761"/>
      <c r="F419" s="761"/>
      <c r="G419" s="761"/>
      <c r="H419" s="761"/>
      <c r="I419" s="761"/>
      <c r="J419" s="761"/>
      <c r="K419" s="761"/>
      <c r="L419" s="762"/>
      <c r="M419" s="761"/>
      <c r="N419" s="761"/>
      <c r="O419" s="761"/>
      <c r="P419" s="761"/>
      <c r="Q419" s="761"/>
      <c r="R419" s="761"/>
      <c r="S419" s="761"/>
      <c r="T419" s="761"/>
      <c r="U419" s="761"/>
      <c r="V419" s="761"/>
      <c r="W419" s="761"/>
      <c r="X419" s="761"/>
    </row>
    <row r="420" spans="1:24">
      <c r="A420" s="761"/>
      <c r="B420" s="761"/>
      <c r="C420" s="761"/>
      <c r="D420" s="761"/>
      <c r="E420" s="761"/>
      <c r="F420" s="761"/>
      <c r="G420" s="761"/>
      <c r="H420" s="761"/>
      <c r="I420" s="761"/>
      <c r="J420" s="761"/>
      <c r="K420" s="761"/>
      <c r="L420" s="762"/>
      <c r="M420" s="761"/>
      <c r="N420" s="761"/>
      <c r="O420" s="761"/>
      <c r="P420" s="761"/>
      <c r="Q420" s="761"/>
      <c r="R420" s="761"/>
      <c r="S420" s="761"/>
      <c r="T420" s="761"/>
      <c r="U420" s="761"/>
      <c r="V420" s="761"/>
      <c r="W420" s="761"/>
      <c r="X420" s="761"/>
    </row>
    <row r="421" spans="1:24">
      <c r="A421" s="761"/>
      <c r="B421" s="761"/>
      <c r="C421" s="761"/>
      <c r="D421" s="761"/>
      <c r="E421" s="761"/>
      <c r="F421" s="761"/>
      <c r="G421" s="761"/>
      <c r="H421" s="761"/>
      <c r="I421" s="761"/>
      <c r="J421" s="761"/>
      <c r="K421" s="761"/>
      <c r="L421" s="762"/>
      <c r="M421" s="761"/>
      <c r="N421" s="761"/>
      <c r="O421" s="761"/>
      <c r="P421" s="761"/>
      <c r="Q421" s="761"/>
      <c r="R421" s="761"/>
      <c r="S421" s="761"/>
      <c r="T421" s="761"/>
      <c r="U421" s="761"/>
      <c r="V421" s="761"/>
      <c r="W421" s="761"/>
      <c r="X421" s="761"/>
    </row>
    <row r="422" spans="1:24">
      <c r="A422" s="761"/>
      <c r="B422" s="761"/>
      <c r="C422" s="761"/>
      <c r="D422" s="761"/>
      <c r="E422" s="761"/>
      <c r="F422" s="761"/>
      <c r="G422" s="761"/>
      <c r="H422" s="761"/>
      <c r="I422" s="761"/>
      <c r="J422" s="761"/>
      <c r="K422" s="761"/>
      <c r="L422" s="762"/>
      <c r="M422" s="761"/>
      <c r="N422" s="761"/>
      <c r="O422" s="761"/>
      <c r="P422" s="761"/>
      <c r="Q422" s="761"/>
      <c r="R422" s="761"/>
      <c r="S422" s="761"/>
      <c r="T422" s="761"/>
      <c r="U422" s="761"/>
      <c r="V422" s="761"/>
      <c r="W422" s="761"/>
      <c r="X422" s="761"/>
    </row>
    <row r="423" spans="1:24">
      <c r="A423" s="761"/>
      <c r="B423" s="761"/>
      <c r="C423" s="761"/>
      <c r="D423" s="761"/>
      <c r="E423" s="761"/>
      <c r="F423" s="761"/>
      <c r="G423" s="761"/>
      <c r="H423" s="761"/>
      <c r="I423" s="761"/>
      <c r="J423" s="761"/>
      <c r="K423" s="761"/>
      <c r="L423" s="762"/>
      <c r="M423" s="761"/>
      <c r="N423" s="761"/>
      <c r="O423" s="761"/>
      <c r="P423" s="761"/>
      <c r="Q423" s="761"/>
      <c r="R423" s="761"/>
      <c r="S423" s="761"/>
      <c r="T423" s="761"/>
      <c r="U423" s="761"/>
      <c r="V423" s="761"/>
      <c r="W423" s="761"/>
      <c r="X423" s="761"/>
    </row>
    <row r="424" spans="1:24">
      <c r="A424" s="761"/>
      <c r="B424" s="761"/>
      <c r="C424" s="761"/>
      <c r="D424" s="761"/>
      <c r="E424" s="761"/>
      <c r="F424" s="761"/>
      <c r="G424" s="761"/>
      <c r="H424" s="761"/>
      <c r="I424" s="761"/>
      <c r="J424" s="761"/>
      <c r="K424" s="761"/>
      <c r="L424" s="762"/>
      <c r="M424" s="761"/>
      <c r="N424" s="761"/>
      <c r="O424" s="761"/>
      <c r="P424" s="761"/>
      <c r="Q424" s="761"/>
      <c r="R424" s="761"/>
      <c r="S424" s="761"/>
      <c r="T424" s="761"/>
      <c r="U424" s="761"/>
      <c r="V424" s="761"/>
      <c r="W424" s="761"/>
      <c r="X424" s="761"/>
    </row>
    <row r="425" spans="1:24">
      <c r="A425" s="761"/>
      <c r="B425" s="761"/>
      <c r="C425" s="761"/>
      <c r="D425" s="761"/>
      <c r="E425" s="761"/>
      <c r="F425" s="761"/>
      <c r="G425" s="761"/>
      <c r="H425" s="761"/>
      <c r="I425" s="761"/>
      <c r="J425" s="761"/>
      <c r="K425" s="761"/>
      <c r="L425" s="762"/>
      <c r="M425" s="761"/>
      <c r="N425" s="761"/>
      <c r="O425" s="761"/>
      <c r="P425" s="761"/>
      <c r="Q425" s="761"/>
      <c r="R425" s="761"/>
      <c r="S425" s="761"/>
      <c r="T425" s="761"/>
      <c r="U425" s="761"/>
      <c r="V425" s="761"/>
      <c r="W425" s="761"/>
      <c r="X425" s="761"/>
    </row>
    <row r="426" spans="1:24">
      <c r="A426" s="761"/>
      <c r="B426" s="761"/>
      <c r="C426" s="761"/>
      <c r="D426" s="761"/>
      <c r="E426" s="761"/>
      <c r="F426" s="761"/>
      <c r="G426" s="761"/>
      <c r="H426" s="761"/>
      <c r="I426" s="761"/>
      <c r="J426" s="761"/>
      <c r="K426" s="761"/>
      <c r="L426" s="762"/>
      <c r="M426" s="761"/>
      <c r="N426" s="761"/>
      <c r="O426" s="761"/>
      <c r="P426" s="761"/>
      <c r="Q426" s="761"/>
      <c r="R426" s="761"/>
      <c r="S426" s="761"/>
      <c r="T426" s="761"/>
      <c r="U426" s="761"/>
      <c r="V426" s="761"/>
      <c r="W426" s="761"/>
      <c r="X426" s="761"/>
    </row>
    <row r="427" spans="1:24">
      <c r="A427" s="761"/>
      <c r="B427" s="761"/>
      <c r="C427" s="761"/>
      <c r="D427" s="761"/>
      <c r="E427" s="761"/>
      <c r="F427" s="761"/>
      <c r="G427" s="761"/>
      <c r="H427" s="761"/>
      <c r="I427" s="761"/>
      <c r="J427" s="761"/>
      <c r="K427" s="761"/>
      <c r="L427" s="762"/>
      <c r="M427" s="761"/>
      <c r="N427" s="761"/>
      <c r="O427" s="761"/>
      <c r="P427" s="761"/>
      <c r="Q427" s="761"/>
      <c r="R427" s="761"/>
      <c r="S427" s="761"/>
      <c r="T427" s="761"/>
      <c r="U427" s="761"/>
      <c r="V427" s="761"/>
      <c r="W427" s="761"/>
      <c r="X427" s="761"/>
    </row>
    <row r="428" spans="1:24">
      <c r="A428" s="761"/>
      <c r="B428" s="761"/>
      <c r="C428" s="761"/>
      <c r="D428" s="761"/>
      <c r="E428" s="761"/>
      <c r="F428" s="761"/>
      <c r="G428" s="761"/>
      <c r="H428" s="761"/>
      <c r="I428" s="761"/>
      <c r="J428" s="761"/>
      <c r="K428" s="761"/>
      <c r="L428" s="762"/>
      <c r="M428" s="761"/>
      <c r="N428" s="761"/>
      <c r="O428" s="761"/>
      <c r="P428" s="761"/>
      <c r="Q428" s="761"/>
      <c r="R428" s="761"/>
      <c r="S428" s="761"/>
      <c r="T428" s="761"/>
      <c r="U428" s="761"/>
      <c r="V428" s="761"/>
      <c r="W428" s="761"/>
      <c r="X428" s="761"/>
    </row>
    <row r="429" spans="1:24">
      <c r="A429" s="761"/>
      <c r="B429" s="761"/>
      <c r="C429" s="761"/>
      <c r="D429" s="761"/>
      <c r="E429" s="761"/>
      <c r="F429" s="761"/>
      <c r="G429" s="761"/>
      <c r="H429" s="761"/>
      <c r="I429" s="761"/>
      <c r="J429" s="761"/>
      <c r="K429" s="761"/>
      <c r="L429" s="762"/>
      <c r="M429" s="761"/>
      <c r="N429" s="761"/>
      <c r="O429" s="761"/>
      <c r="P429" s="761"/>
      <c r="Q429" s="761"/>
      <c r="R429" s="761"/>
      <c r="S429" s="761"/>
      <c r="T429" s="761"/>
      <c r="U429" s="761"/>
      <c r="V429" s="761"/>
      <c r="W429" s="761"/>
      <c r="X429" s="761"/>
    </row>
    <row r="430" spans="1:24">
      <c r="A430" s="761"/>
      <c r="B430" s="761"/>
      <c r="C430" s="761"/>
      <c r="D430" s="761"/>
      <c r="E430" s="761"/>
      <c r="F430" s="761"/>
      <c r="G430" s="761"/>
      <c r="H430" s="761"/>
      <c r="I430" s="761"/>
      <c r="J430" s="761"/>
      <c r="K430" s="761"/>
      <c r="L430" s="762"/>
      <c r="M430" s="761"/>
      <c r="N430" s="761"/>
      <c r="O430" s="761"/>
      <c r="P430" s="761"/>
      <c r="Q430" s="761"/>
      <c r="R430" s="761"/>
      <c r="S430" s="761"/>
      <c r="T430" s="761"/>
      <c r="U430" s="761"/>
      <c r="V430" s="761"/>
      <c r="W430" s="761"/>
      <c r="X430" s="761"/>
    </row>
    <row r="431" spans="1:24">
      <c r="A431" s="761"/>
      <c r="B431" s="761"/>
      <c r="C431" s="761"/>
      <c r="D431" s="761"/>
      <c r="E431" s="761"/>
      <c r="F431" s="761"/>
      <c r="G431" s="761"/>
      <c r="H431" s="761"/>
      <c r="I431" s="761"/>
      <c r="J431" s="761"/>
      <c r="K431" s="761"/>
      <c r="L431" s="762"/>
      <c r="M431" s="761"/>
      <c r="N431" s="761"/>
      <c r="O431" s="761"/>
      <c r="P431" s="761"/>
      <c r="Q431" s="761"/>
      <c r="R431" s="761"/>
      <c r="S431" s="761"/>
      <c r="T431" s="761"/>
      <c r="U431" s="761"/>
      <c r="V431" s="761"/>
      <c r="W431" s="761"/>
      <c r="X431" s="761"/>
    </row>
    <row r="432" spans="1:24">
      <c r="A432" s="761"/>
      <c r="B432" s="761"/>
      <c r="C432" s="761"/>
      <c r="D432" s="761"/>
      <c r="E432" s="761"/>
      <c r="F432" s="761"/>
      <c r="G432" s="761"/>
      <c r="H432" s="761"/>
      <c r="I432" s="761"/>
      <c r="J432" s="761"/>
      <c r="K432" s="761"/>
      <c r="L432" s="762"/>
      <c r="M432" s="761"/>
      <c r="N432" s="761"/>
      <c r="O432" s="761"/>
      <c r="P432" s="761"/>
      <c r="Q432" s="761"/>
      <c r="R432" s="761"/>
      <c r="S432" s="761"/>
      <c r="T432" s="761"/>
      <c r="U432" s="761"/>
      <c r="V432" s="761"/>
      <c r="W432" s="761"/>
      <c r="X432" s="761"/>
    </row>
    <row r="433" spans="1:24">
      <c r="A433" s="761"/>
      <c r="B433" s="761"/>
      <c r="C433" s="761"/>
      <c r="D433" s="761"/>
      <c r="E433" s="761"/>
      <c r="F433" s="761"/>
      <c r="G433" s="761"/>
      <c r="H433" s="761"/>
      <c r="I433" s="761"/>
      <c r="J433" s="761"/>
      <c r="K433" s="761"/>
      <c r="L433" s="762"/>
      <c r="M433" s="761"/>
      <c r="N433" s="761"/>
      <c r="O433" s="761"/>
      <c r="P433" s="761"/>
      <c r="Q433" s="761"/>
      <c r="R433" s="761"/>
      <c r="S433" s="761"/>
      <c r="T433" s="761"/>
      <c r="U433" s="761"/>
      <c r="V433" s="761"/>
      <c r="W433" s="761"/>
      <c r="X433" s="761"/>
    </row>
    <row r="434" spans="1:24">
      <c r="A434" s="761"/>
      <c r="B434" s="761"/>
      <c r="C434" s="761"/>
      <c r="D434" s="761"/>
      <c r="E434" s="761"/>
      <c r="F434" s="761"/>
      <c r="G434" s="761"/>
      <c r="H434" s="761"/>
      <c r="I434" s="761"/>
      <c r="J434" s="761"/>
      <c r="K434" s="761"/>
      <c r="L434" s="762"/>
      <c r="M434" s="761"/>
      <c r="N434" s="761"/>
      <c r="O434" s="761"/>
      <c r="P434" s="761"/>
      <c r="Q434" s="761"/>
      <c r="R434" s="761"/>
      <c r="S434" s="761"/>
      <c r="T434" s="761"/>
      <c r="U434" s="761"/>
      <c r="V434" s="761"/>
      <c r="W434" s="761"/>
      <c r="X434" s="761"/>
    </row>
    <row r="435" spans="1:24">
      <c r="A435" s="761"/>
      <c r="B435" s="761"/>
      <c r="C435" s="761"/>
      <c r="D435" s="761"/>
      <c r="E435" s="761"/>
      <c r="F435" s="761"/>
      <c r="G435" s="761"/>
      <c r="H435" s="761"/>
      <c r="I435" s="761"/>
      <c r="J435" s="761"/>
      <c r="K435" s="761"/>
      <c r="L435" s="762"/>
      <c r="M435" s="761"/>
      <c r="N435" s="761"/>
      <c r="O435" s="761"/>
      <c r="P435" s="761"/>
      <c r="Q435" s="761"/>
      <c r="R435" s="761"/>
      <c r="S435" s="761"/>
      <c r="T435" s="761"/>
      <c r="U435" s="761"/>
      <c r="V435" s="761"/>
      <c r="W435" s="761"/>
      <c r="X435" s="761"/>
    </row>
    <row r="436" spans="1:24">
      <c r="A436" s="761"/>
      <c r="B436" s="761"/>
      <c r="C436" s="761"/>
      <c r="D436" s="761"/>
      <c r="E436" s="761"/>
      <c r="F436" s="761"/>
      <c r="G436" s="761"/>
      <c r="H436" s="761"/>
      <c r="I436" s="761"/>
      <c r="J436" s="761"/>
      <c r="K436" s="761"/>
      <c r="L436" s="762"/>
      <c r="M436" s="761"/>
      <c r="N436" s="761"/>
      <c r="O436" s="761"/>
      <c r="P436" s="761"/>
      <c r="Q436" s="761"/>
      <c r="R436" s="761"/>
      <c r="S436" s="761"/>
      <c r="T436" s="761"/>
      <c r="U436" s="761"/>
      <c r="V436" s="761"/>
      <c r="W436" s="761"/>
      <c r="X436" s="761"/>
    </row>
    <row r="437" spans="1:24">
      <c r="A437" s="761"/>
      <c r="B437" s="761"/>
      <c r="C437" s="761"/>
      <c r="D437" s="761"/>
      <c r="E437" s="761"/>
      <c r="F437" s="761"/>
      <c r="G437" s="761"/>
      <c r="H437" s="761"/>
      <c r="I437" s="761"/>
      <c r="J437" s="761"/>
      <c r="K437" s="761"/>
      <c r="L437" s="762"/>
      <c r="M437" s="761"/>
      <c r="N437" s="761"/>
      <c r="O437" s="761"/>
      <c r="P437" s="761"/>
      <c r="Q437" s="761"/>
      <c r="R437" s="761"/>
      <c r="S437" s="761"/>
      <c r="T437" s="761"/>
      <c r="U437" s="761"/>
      <c r="V437" s="761"/>
      <c r="W437" s="761"/>
      <c r="X437" s="761"/>
    </row>
    <row r="438" spans="1:24">
      <c r="A438" s="761"/>
      <c r="B438" s="761"/>
      <c r="C438" s="761"/>
      <c r="D438" s="761"/>
      <c r="E438" s="761"/>
      <c r="F438" s="761"/>
      <c r="G438" s="761"/>
      <c r="H438" s="761"/>
      <c r="I438" s="761"/>
      <c r="J438" s="761"/>
      <c r="K438" s="761"/>
      <c r="L438" s="762"/>
      <c r="M438" s="761"/>
      <c r="N438" s="761"/>
      <c r="O438" s="761"/>
      <c r="P438" s="761"/>
      <c r="Q438" s="761"/>
      <c r="R438" s="761"/>
      <c r="S438" s="761"/>
      <c r="T438" s="761"/>
      <c r="U438" s="761"/>
      <c r="V438" s="761"/>
      <c r="W438" s="761"/>
      <c r="X438" s="761"/>
    </row>
    <row r="439" spans="1:24">
      <c r="A439" s="761"/>
      <c r="B439" s="761"/>
      <c r="C439" s="761"/>
      <c r="D439" s="761"/>
      <c r="E439" s="761"/>
      <c r="F439" s="761"/>
      <c r="G439" s="761"/>
      <c r="H439" s="761"/>
      <c r="I439" s="761"/>
      <c r="J439" s="761"/>
      <c r="K439" s="761"/>
      <c r="L439" s="762"/>
      <c r="M439" s="761"/>
      <c r="N439" s="761"/>
      <c r="O439" s="761"/>
      <c r="P439" s="761"/>
      <c r="Q439" s="761"/>
      <c r="R439" s="761"/>
      <c r="S439" s="761"/>
      <c r="T439" s="761"/>
      <c r="U439" s="761"/>
      <c r="V439" s="761"/>
      <c r="W439" s="761"/>
      <c r="X439" s="761"/>
    </row>
    <row r="440" spans="1:24">
      <c r="A440" s="761"/>
      <c r="B440" s="761"/>
      <c r="C440" s="761"/>
      <c r="D440" s="761"/>
      <c r="E440" s="761"/>
      <c r="F440" s="761"/>
      <c r="G440" s="761"/>
      <c r="H440" s="761"/>
      <c r="I440" s="761"/>
      <c r="J440" s="761"/>
      <c r="K440" s="761"/>
      <c r="L440" s="762"/>
      <c r="M440" s="761"/>
      <c r="N440" s="761"/>
      <c r="O440" s="761"/>
      <c r="P440" s="761"/>
      <c r="Q440" s="761"/>
      <c r="R440" s="761"/>
      <c r="S440" s="761"/>
      <c r="T440" s="761"/>
      <c r="U440" s="761"/>
      <c r="V440" s="761"/>
      <c r="W440" s="761"/>
      <c r="X440" s="761"/>
    </row>
    <row r="441" spans="1:24">
      <c r="A441" s="761"/>
      <c r="B441" s="761"/>
      <c r="C441" s="761"/>
      <c r="D441" s="761"/>
      <c r="E441" s="761"/>
      <c r="F441" s="761"/>
      <c r="G441" s="761"/>
      <c r="H441" s="761"/>
      <c r="I441" s="761"/>
      <c r="J441" s="761"/>
      <c r="K441" s="761"/>
      <c r="L441" s="762"/>
      <c r="M441" s="761"/>
      <c r="N441" s="761"/>
      <c r="O441" s="761"/>
      <c r="P441" s="761"/>
      <c r="Q441" s="761"/>
      <c r="R441" s="761"/>
      <c r="S441" s="761"/>
      <c r="T441" s="761"/>
      <c r="U441" s="761"/>
      <c r="V441" s="761"/>
      <c r="W441" s="761"/>
      <c r="X441" s="761"/>
    </row>
    <row r="442" spans="1:24">
      <c r="A442" s="761"/>
      <c r="B442" s="761"/>
      <c r="C442" s="761"/>
      <c r="D442" s="761"/>
      <c r="E442" s="761"/>
      <c r="F442" s="761"/>
      <c r="G442" s="761"/>
      <c r="H442" s="761"/>
      <c r="I442" s="761"/>
      <c r="J442" s="761"/>
      <c r="K442" s="761"/>
      <c r="L442" s="762"/>
      <c r="M442" s="761"/>
      <c r="N442" s="761"/>
      <c r="O442" s="761"/>
      <c r="P442" s="761"/>
      <c r="Q442" s="761"/>
      <c r="R442" s="761"/>
      <c r="S442" s="761"/>
      <c r="T442" s="761"/>
      <c r="U442" s="761"/>
      <c r="V442" s="761"/>
      <c r="W442" s="761"/>
      <c r="X442" s="761"/>
    </row>
    <row r="443" spans="1:24">
      <c r="A443" s="761"/>
      <c r="B443" s="761"/>
      <c r="C443" s="761"/>
      <c r="D443" s="761"/>
      <c r="E443" s="761"/>
      <c r="F443" s="761"/>
      <c r="G443" s="761"/>
      <c r="H443" s="761"/>
      <c r="I443" s="761"/>
      <c r="J443" s="761"/>
      <c r="K443" s="761"/>
      <c r="L443" s="762"/>
      <c r="M443" s="761"/>
      <c r="N443" s="761"/>
      <c r="O443" s="761"/>
      <c r="P443" s="761"/>
      <c r="Q443" s="761"/>
      <c r="R443" s="761"/>
      <c r="S443" s="761"/>
      <c r="T443" s="761"/>
      <c r="U443" s="761"/>
      <c r="V443" s="761"/>
      <c r="W443" s="761"/>
      <c r="X443" s="761"/>
    </row>
    <row r="444" spans="1:24">
      <c r="A444" s="761"/>
      <c r="B444" s="761"/>
      <c r="C444" s="761"/>
      <c r="D444" s="761"/>
      <c r="E444" s="761"/>
      <c r="F444" s="761"/>
      <c r="G444" s="761"/>
      <c r="H444" s="761"/>
      <c r="I444" s="761"/>
      <c r="J444" s="761"/>
      <c r="K444" s="761"/>
      <c r="L444" s="762"/>
      <c r="M444" s="761"/>
      <c r="N444" s="761"/>
      <c r="O444" s="761"/>
      <c r="P444" s="761"/>
      <c r="Q444" s="761"/>
      <c r="R444" s="761"/>
      <c r="S444" s="761"/>
      <c r="T444" s="761"/>
      <c r="U444" s="761"/>
      <c r="V444" s="761"/>
      <c r="W444" s="761"/>
      <c r="X444" s="761"/>
    </row>
    <row r="445" spans="1:24">
      <c r="A445" s="761"/>
      <c r="B445" s="761"/>
      <c r="C445" s="761"/>
      <c r="D445" s="761"/>
      <c r="E445" s="761"/>
      <c r="F445" s="761"/>
      <c r="G445" s="761"/>
      <c r="H445" s="761"/>
      <c r="I445" s="761"/>
      <c r="J445" s="761"/>
      <c r="K445" s="761"/>
      <c r="L445" s="762"/>
      <c r="M445" s="761"/>
      <c r="N445" s="761"/>
      <c r="O445" s="761"/>
      <c r="P445" s="761"/>
      <c r="Q445" s="761"/>
      <c r="R445" s="761"/>
      <c r="S445" s="761"/>
      <c r="T445" s="761"/>
      <c r="U445" s="761"/>
      <c r="V445" s="761"/>
      <c r="W445" s="761"/>
      <c r="X445" s="761"/>
    </row>
    <row r="446" spans="1:24">
      <c r="A446" s="761"/>
      <c r="B446" s="761"/>
      <c r="C446" s="761"/>
      <c r="D446" s="761"/>
      <c r="E446" s="761"/>
      <c r="F446" s="761"/>
      <c r="G446" s="761"/>
      <c r="H446" s="761"/>
      <c r="I446" s="761"/>
      <c r="J446" s="761"/>
      <c r="K446" s="761"/>
      <c r="L446" s="762"/>
      <c r="M446" s="761"/>
      <c r="N446" s="761"/>
      <c r="O446" s="761"/>
      <c r="P446" s="761"/>
      <c r="Q446" s="761"/>
      <c r="R446" s="761"/>
      <c r="S446" s="761"/>
      <c r="T446" s="761"/>
      <c r="U446" s="761"/>
      <c r="V446" s="761"/>
      <c r="W446" s="761"/>
      <c r="X446" s="761"/>
    </row>
    <row r="447" spans="1:24">
      <c r="A447" s="761"/>
      <c r="B447" s="761"/>
      <c r="C447" s="761"/>
      <c r="D447" s="761"/>
      <c r="E447" s="761"/>
      <c r="F447" s="761"/>
      <c r="G447" s="761"/>
      <c r="H447" s="761"/>
      <c r="I447" s="761"/>
      <c r="J447" s="761"/>
      <c r="K447" s="761"/>
      <c r="L447" s="762"/>
      <c r="M447" s="761"/>
      <c r="N447" s="761"/>
      <c r="O447" s="761"/>
      <c r="P447" s="761"/>
      <c r="Q447" s="761"/>
      <c r="R447" s="761"/>
      <c r="S447" s="761"/>
      <c r="T447" s="761"/>
      <c r="U447" s="761"/>
      <c r="V447" s="761"/>
      <c r="W447" s="761"/>
      <c r="X447" s="761"/>
    </row>
    <row r="448" spans="1:24">
      <c r="A448" s="761"/>
      <c r="B448" s="761"/>
      <c r="C448" s="761"/>
      <c r="D448" s="761"/>
      <c r="E448" s="761"/>
      <c r="F448" s="761"/>
      <c r="G448" s="761"/>
      <c r="H448" s="761"/>
      <c r="I448" s="761"/>
      <c r="J448" s="761"/>
      <c r="K448" s="761"/>
      <c r="L448" s="762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</row>
    <row r="449" spans="1:24">
      <c r="A449" s="761"/>
      <c r="B449" s="761"/>
      <c r="C449" s="761"/>
      <c r="D449" s="761"/>
      <c r="E449" s="761"/>
      <c r="F449" s="761"/>
      <c r="G449" s="761"/>
      <c r="H449" s="761"/>
      <c r="I449" s="761"/>
      <c r="J449" s="761"/>
      <c r="K449" s="761"/>
      <c r="L449" s="762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</row>
    <row r="450" spans="1:24">
      <c r="A450" s="761"/>
      <c r="B450" s="761"/>
      <c r="C450" s="761"/>
      <c r="D450" s="761"/>
      <c r="E450" s="761"/>
      <c r="F450" s="761"/>
      <c r="G450" s="761"/>
      <c r="H450" s="761"/>
      <c r="I450" s="761"/>
      <c r="J450" s="761"/>
      <c r="K450" s="761"/>
      <c r="L450" s="762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</row>
    <row r="451" spans="1:24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2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</row>
    <row r="452" spans="1:24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2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</row>
    <row r="453" spans="1:24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2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</row>
    <row r="454" spans="1:24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2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</row>
    <row r="455" spans="1:24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2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</row>
    <row r="456" spans="1:24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2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</row>
    <row r="457" spans="1:24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2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</row>
    <row r="458" spans="1:24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2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</row>
    <row r="459" spans="1:24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2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</row>
    <row r="460" spans="1:24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2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</row>
    <row r="461" spans="1:24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2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</row>
    <row r="462" spans="1:24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2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</row>
    <row r="463" spans="1:24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2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</row>
    <row r="464" spans="1:24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2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</row>
    <row r="465" spans="1:24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2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</row>
    <row r="466" spans="1:24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2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</row>
    <row r="467" spans="1:24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2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</row>
    <row r="468" spans="1:24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2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</row>
    <row r="469" spans="1:24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2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</row>
    <row r="470" spans="1:24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2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</row>
    <row r="471" spans="1:24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2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</row>
    <row r="472" spans="1:24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2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</row>
    <row r="473" spans="1:24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2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</row>
    <row r="474" spans="1:24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2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</row>
    <row r="475" spans="1:24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2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</row>
    <row r="476" spans="1:24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2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</row>
    <row r="477" spans="1:24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2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</row>
    <row r="478" spans="1:24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2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</row>
    <row r="479" spans="1:24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2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</row>
    <row r="480" spans="1:24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2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</row>
    <row r="481" spans="1:24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2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</row>
    <row r="482" spans="1:24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2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</row>
    <row r="483" spans="1:24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2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</row>
    <row r="484" spans="1:24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2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</row>
    <row r="485" spans="1:24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2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</row>
    <row r="486" spans="1:24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2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</row>
    <row r="487" spans="1:24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2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</row>
    <row r="488" spans="1:24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2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</row>
    <row r="489" spans="1:24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2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</row>
    <row r="490" spans="1:24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2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</row>
    <row r="491" spans="1:24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2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</row>
    <row r="492" spans="1:24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2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</row>
    <row r="493" spans="1:24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2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</row>
    <row r="494" spans="1:24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2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</row>
    <row r="495" spans="1:24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2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</row>
    <row r="496" spans="1:24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2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</row>
    <row r="497" spans="1:24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2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</row>
    <row r="498" spans="1:24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2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</row>
    <row r="499" spans="1:24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2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</row>
    <row r="500" spans="1:24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2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</row>
    <row r="501" spans="1:24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2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</row>
    <row r="502" spans="1:24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2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</row>
    <row r="503" spans="1:24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2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</row>
    <row r="504" spans="1:24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2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</row>
    <row r="505" spans="1:24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2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</row>
    <row r="506" spans="1:24">
      <c r="A506" s="761"/>
      <c r="B506" s="761"/>
      <c r="C506" s="761"/>
      <c r="D506" s="761"/>
      <c r="E506" s="761"/>
      <c r="F506" s="761"/>
      <c r="G506" s="761"/>
      <c r="H506" s="761"/>
      <c r="I506" s="761"/>
      <c r="J506" s="761"/>
      <c r="K506" s="761"/>
      <c r="L506" s="762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</row>
    <row r="507" spans="1:24">
      <c r="A507" s="761"/>
      <c r="B507" s="761"/>
      <c r="C507" s="761"/>
      <c r="D507" s="761"/>
      <c r="E507" s="761"/>
      <c r="F507" s="761"/>
      <c r="G507" s="761"/>
      <c r="H507" s="761"/>
      <c r="I507" s="761"/>
      <c r="J507" s="761"/>
      <c r="K507" s="761"/>
      <c r="L507" s="762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</row>
    <row r="508" spans="1:24">
      <c r="A508" s="761"/>
      <c r="B508" s="761"/>
      <c r="C508" s="761"/>
      <c r="D508" s="761"/>
      <c r="E508" s="761"/>
      <c r="F508" s="761"/>
      <c r="G508" s="761"/>
      <c r="H508" s="761"/>
      <c r="I508" s="761"/>
      <c r="J508" s="761"/>
      <c r="K508" s="761"/>
      <c r="L508" s="762"/>
      <c r="M508" s="761"/>
      <c r="N508" s="761"/>
      <c r="O508" s="761"/>
      <c r="P508" s="761"/>
      <c r="Q508" s="761"/>
      <c r="R508" s="761"/>
      <c r="S508" s="761"/>
      <c r="T508" s="761"/>
      <c r="U508" s="761"/>
      <c r="V508" s="761"/>
      <c r="W508" s="761"/>
      <c r="X508" s="761"/>
    </row>
    <row r="509" spans="1:24">
      <c r="A509" s="761"/>
      <c r="B509" s="761"/>
      <c r="C509" s="761"/>
      <c r="D509" s="761"/>
      <c r="E509" s="761"/>
      <c r="F509" s="761"/>
      <c r="G509" s="761"/>
      <c r="H509" s="761"/>
      <c r="I509" s="761"/>
      <c r="J509" s="761"/>
      <c r="K509" s="761"/>
      <c r="L509" s="762"/>
      <c r="M509" s="761"/>
      <c r="N509" s="761"/>
      <c r="O509" s="761"/>
      <c r="P509" s="761"/>
      <c r="Q509" s="761"/>
      <c r="R509" s="761"/>
      <c r="S509" s="761"/>
      <c r="T509" s="761"/>
      <c r="U509" s="761"/>
      <c r="V509" s="761"/>
      <c r="W509" s="761"/>
      <c r="X509" s="761"/>
    </row>
    <row r="510" spans="1:24">
      <c r="A510" s="761"/>
      <c r="B510" s="761"/>
      <c r="C510" s="761"/>
      <c r="D510" s="761"/>
      <c r="E510" s="761"/>
      <c r="F510" s="761"/>
      <c r="G510" s="761"/>
      <c r="H510" s="761"/>
      <c r="I510" s="761"/>
      <c r="J510" s="761"/>
      <c r="K510" s="761"/>
      <c r="L510" s="762"/>
      <c r="M510" s="761"/>
      <c r="N510" s="761"/>
      <c r="O510" s="761"/>
      <c r="P510" s="761"/>
      <c r="Q510" s="761"/>
      <c r="R510" s="761"/>
      <c r="S510" s="761"/>
      <c r="T510" s="761"/>
      <c r="U510" s="761"/>
      <c r="V510" s="761"/>
      <c r="W510" s="761"/>
      <c r="X510" s="761"/>
    </row>
    <row r="511" spans="1:24">
      <c r="A511" s="761"/>
      <c r="B511" s="761"/>
      <c r="C511" s="761"/>
      <c r="D511" s="761"/>
      <c r="E511" s="761"/>
      <c r="F511" s="761"/>
      <c r="G511" s="761"/>
      <c r="H511" s="761"/>
      <c r="I511" s="761"/>
      <c r="J511" s="761"/>
      <c r="K511" s="761"/>
      <c r="L511" s="762"/>
      <c r="M511" s="761"/>
      <c r="N511" s="761"/>
      <c r="O511" s="761"/>
      <c r="P511" s="761"/>
      <c r="Q511" s="761"/>
      <c r="R511" s="761"/>
      <c r="S511" s="761"/>
      <c r="T511" s="761"/>
      <c r="U511" s="761"/>
      <c r="V511" s="761"/>
      <c r="W511" s="761"/>
      <c r="X511" s="761"/>
    </row>
    <row r="512" spans="1:24">
      <c r="A512" s="761"/>
      <c r="B512" s="761"/>
      <c r="C512" s="761"/>
      <c r="D512" s="761"/>
      <c r="E512" s="761"/>
      <c r="F512" s="761"/>
      <c r="G512" s="761"/>
      <c r="H512" s="761"/>
      <c r="I512" s="761"/>
      <c r="J512" s="761"/>
      <c r="K512" s="761"/>
      <c r="L512" s="762"/>
      <c r="M512" s="761"/>
      <c r="N512" s="761"/>
      <c r="O512" s="761"/>
      <c r="P512" s="761"/>
      <c r="Q512" s="761"/>
      <c r="R512" s="761"/>
      <c r="S512" s="761"/>
      <c r="T512" s="761"/>
      <c r="U512" s="761"/>
      <c r="V512" s="761"/>
      <c r="W512" s="761"/>
      <c r="X512" s="761"/>
    </row>
    <row r="513" spans="1:24">
      <c r="A513" s="761"/>
      <c r="B513" s="761"/>
      <c r="C513" s="761"/>
      <c r="D513" s="761"/>
      <c r="E513" s="761"/>
      <c r="F513" s="761"/>
      <c r="G513" s="761"/>
      <c r="H513" s="761"/>
      <c r="I513" s="761"/>
      <c r="J513" s="761"/>
      <c r="K513" s="761"/>
      <c r="L513" s="762"/>
      <c r="M513" s="761"/>
      <c r="N513" s="761"/>
      <c r="O513" s="761"/>
      <c r="P513" s="761"/>
      <c r="Q513" s="761"/>
      <c r="R513" s="761"/>
      <c r="S513" s="761"/>
      <c r="T513" s="761"/>
      <c r="U513" s="761"/>
      <c r="V513" s="761"/>
      <c r="W513" s="761"/>
      <c r="X513" s="761"/>
    </row>
    <row r="514" spans="1:24">
      <c r="A514" s="761"/>
      <c r="B514" s="761"/>
      <c r="C514" s="761"/>
      <c r="D514" s="761"/>
      <c r="E514" s="761"/>
      <c r="F514" s="761"/>
      <c r="G514" s="761"/>
      <c r="H514" s="761"/>
      <c r="I514" s="761"/>
      <c r="J514" s="761"/>
      <c r="K514" s="761"/>
      <c r="L514" s="762"/>
      <c r="M514" s="761"/>
      <c r="N514" s="761"/>
      <c r="O514" s="761"/>
      <c r="P514" s="761"/>
      <c r="Q514" s="761"/>
      <c r="R514" s="761"/>
      <c r="S514" s="761"/>
      <c r="T514" s="761"/>
      <c r="U514" s="761"/>
      <c r="V514" s="761"/>
      <c r="W514" s="761"/>
      <c r="X514" s="761"/>
    </row>
    <row r="515" spans="1:24">
      <c r="A515" s="761"/>
      <c r="B515" s="761"/>
      <c r="C515" s="761"/>
      <c r="D515" s="761"/>
      <c r="E515" s="761"/>
      <c r="F515" s="761"/>
      <c r="G515" s="761"/>
      <c r="H515" s="761"/>
      <c r="I515" s="761"/>
      <c r="J515" s="761"/>
      <c r="K515" s="761"/>
      <c r="L515" s="762"/>
      <c r="M515" s="761"/>
      <c r="N515" s="761"/>
      <c r="O515" s="761"/>
      <c r="P515" s="761"/>
      <c r="Q515" s="761"/>
      <c r="R515" s="761"/>
      <c r="S515" s="761"/>
      <c r="T515" s="761"/>
      <c r="U515" s="761"/>
      <c r="V515" s="761"/>
      <c r="W515" s="761"/>
      <c r="X515" s="761"/>
    </row>
    <row r="516" spans="1:24">
      <c r="A516" s="761"/>
      <c r="B516" s="761"/>
      <c r="C516" s="761"/>
      <c r="D516" s="761"/>
      <c r="E516" s="761"/>
      <c r="F516" s="761"/>
      <c r="G516" s="761"/>
      <c r="H516" s="761"/>
      <c r="I516" s="761"/>
      <c r="J516" s="761"/>
      <c r="K516" s="761"/>
      <c r="L516" s="762"/>
      <c r="M516" s="761"/>
      <c r="N516" s="761"/>
      <c r="O516" s="761"/>
      <c r="P516" s="761"/>
      <c r="Q516" s="761"/>
      <c r="R516" s="761"/>
      <c r="S516" s="761"/>
      <c r="T516" s="761"/>
      <c r="U516" s="761"/>
      <c r="V516" s="761"/>
      <c r="W516" s="761"/>
      <c r="X516" s="761"/>
    </row>
    <row r="517" spans="1:24">
      <c r="A517" s="761"/>
      <c r="B517" s="761"/>
      <c r="C517" s="761"/>
      <c r="D517" s="761"/>
      <c r="E517" s="761"/>
      <c r="F517" s="761"/>
      <c r="G517" s="761"/>
      <c r="H517" s="761"/>
      <c r="I517" s="761"/>
      <c r="J517" s="761"/>
      <c r="K517" s="761"/>
      <c r="L517" s="762"/>
      <c r="M517" s="761"/>
      <c r="N517" s="761"/>
      <c r="O517" s="761"/>
      <c r="P517" s="761"/>
      <c r="Q517" s="761"/>
      <c r="R517" s="761"/>
      <c r="S517" s="761"/>
      <c r="T517" s="761"/>
      <c r="U517" s="761"/>
      <c r="V517" s="761"/>
      <c r="W517" s="761"/>
      <c r="X517" s="761"/>
    </row>
    <row r="518" spans="1:24">
      <c r="A518" s="761"/>
      <c r="B518" s="761"/>
      <c r="C518" s="761"/>
      <c r="D518" s="761"/>
      <c r="E518" s="761"/>
      <c r="F518" s="761"/>
      <c r="G518" s="761"/>
      <c r="H518" s="761"/>
      <c r="I518" s="761"/>
      <c r="J518" s="761"/>
      <c r="K518" s="761"/>
      <c r="L518" s="762"/>
      <c r="M518" s="761"/>
      <c r="N518" s="761"/>
      <c r="O518" s="761"/>
      <c r="P518" s="761"/>
      <c r="Q518" s="761"/>
      <c r="R518" s="761"/>
      <c r="S518" s="761"/>
      <c r="T518" s="761"/>
      <c r="U518" s="761"/>
      <c r="V518" s="761"/>
      <c r="W518" s="761"/>
      <c r="X518" s="761"/>
    </row>
    <row r="519" spans="1:24">
      <c r="A519" s="761"/>
      <c r="B519" s="761"/>
      <c r="C519" s="761"/>
      <c r="D519" s="761"/>
      <c r="E519" s="761"/>
      <c r="F519" s="761"/>
      <c r="G519" s="761"/>
      <c r="H519" s="761"/>
      <c r="I519" s="761"/>
      <c r="J519" s="761"/>
      <c r="K519" s="761"/>
      <c r="L519" s="762"/>
      <c r="M519" s="761"/>
      <c r="N519" s="761"/>
      <c r="O519" s="761"/>
      <c r="P519" s="761"/>
      <c r="Q519" s="761"/>
      <c r="R519" s="761"/>
      <c r="S519" s="761"/>
      <c r="T519" s="761"/>
      <c r="U519" s="761"/>
      <c r="V519" s="761"/>
      <c r="W519" s="761"/>
      <c r="X519" s="761"/>
    </row>
    <row r="520" spans="1:24">
      <c r="A520" s="761"/>
      <c r="B520" s="761"/>
      <c r="C520" s="761"/>
      <c r="D520" s="761"/>
      <c r="E520" s="761"/>
      <c r="F520" s="761"/>
      <c r="G520" s="761"/>
      <c r="H520" s="761"/>
      <c r="I520" s="761"/>
      <c r="J520" s="761"/>
      <c r="K520" s="761"/>
      <c r="L520" s="762"/>
      <c r="M520" s="761"/>
      <c r="N520" s="761"/>
      <c r="O520" s="761"/>
      <c r="P520" s="761"/>
      <c r="Q520" s="761"/>
      <c r="R520" s="761"/>
      <c r="S520" s="761"/>
      <c r="T520" s="761"/>
      <c r="U520" s="761"/>
      <c r="V520" s="761"/>
      <c r="W520" s="761"/>
      <c r="X520" s="761"/>
    </row>
    <row r="521" spans="1:24">
      <c r="A521" s="761"/>
      <c r="B521" s="761"/>
      <c r="C521" s="761"/>
      <c r="D521" s="761"/>
      <c r="E521" s="761"/>
      <c r="F521" s="761"/>
      <c r="G521" s="761"/>
      <c r="H521" s="761"/>
      <c r="I521" s="761"/>
      <c r="J521" s="761"/>
      <c r="K521" s="761"/>
      <c r="L521" s="762"/>
      <c r="M521" s="761"/>
      <c r="N521" s="761"/>
      <c r="O521" s="761"/>
      <c r="P521" s="761"/>
      <c r="Q521" s="761"/>
      <c r="R521" s="761"/>
      <c r="S521" s="761"/>
      <c r="T521" s="761"/>
      <c r="U521" s="761"/>
      <c r="V521" s="761"/>
      <c r="W521" s="761"/>
      <c r="X521" s="761"/>
    </row>
    <row r="522" spans="1:24">
      <c r="A522" s="761"/>
      <c r="B522" s="761"/>
      <c r="C522" s="761"/>
      <c r="D522" s="761"/>
      <c r="E522" s="761"/>
      <c r="F522" s="761"/>
      <c r="G522" s="761"/>
      <c r="H522" s="761"/>
      <c r="I522" s="761"/>
      <c r="J522" s="761"/>
      <c r="K522" s="761"/>
      <c r="L522" s="762"/>
      <c r="M522" s="761"/>
      <c r="N522" s="761"/>
      <c r="O522" s="761"/>
      <c r="P522" s="761"/>
      <c r="Q522" s="761"/>
      <c r="R522" s="761"/>
      <c r="S522" s="761"/>
      <c r="T522" s="761"/>
      <c r="U522" s="761"/>
      <c r="V522" s="761"/>
      <c r="W522" s="761"/>
      <c r="X522" s="761"/>
    </row>
    <row r="523" spans="1:24">
      <c r="A523" s="761"/>
      <c r="B523" s="761"/>
      <c r="C523" s="761"/>
      <c r="D523" s="761"/>
      <c r="E523" s="761"/>
      <c r="F523" s="761"/>
      <c r="G523" s="761"/>
      <c r="H523" s="761"/>
      <c r="I523" s="761"/>
      <c r="J523" s="761"/>
      <c r="K523" s="761"/>
      <c r="L523" s="762"/>
      <c r="M523" s="761"/>
      <c r="N523" s="761"/>
      <c r="O523" s="761"/>
      <c r="P523" s="761"/>
      <c r="Q523" s="761"/>
      <c r="R523" s="761"/>
      <c r="S523" s="761"/>
      <c r="T523" s="761"/>
      <c r="U523" s="761"/>
      <c r="V523" s="761"/>
      <c r="W523" s="761"/>
      <c r="X523" s="761"/>
    </row>
    <row r="524" spans="1:24">
      <c r="A524" s="761"/>
      <c r="B524" s="761"/>
      <c r="C524" s="761"/>
      <c r="D524" s="761"/>
      <c r="E524" s="761"/>
      <c r="F524" s="761"/>
      <c r="G524" s="761"/>
      <c r="H524" s="761"/>
      <c r="I524" s="761"/>
      <c r="J524" s="761"/>
      <c r="K524" s="761"/>
      <c r="L524" s="762"/>
      <c r="M524" s="761"/>
      <c r="N524" s="761"/>
      <c r="O524" s="761"/>
      <c r="P524" s="761"/>
      <c r="Q524" s="761"/>
      <c r="R524" s="761"/>
      <c r="S524" s="761"/>
      <c r="T524" s="761"/>
      <c r="U524" s="761"/>
      <c r="V524" s="761"/>
      <c r="W524" s="761"/>
      <c r="X524" s="761"/>
    </row>
    <row r="525" spans="1:24">
      <c r="A525" s="761"/>
      <c r="B525" s="761"/>
      <c r="C525" s="761"/>
      <c r="D525" s="761"/>
      <c r="E525" s="761"/>
      <c r="F525" s="761"/>
      <c r="G525" s="761"/>
      <c r="H525" s="761"/>
      <c r="I525" s="761"/>
      <c r="J525" s="761"/>
      <c r="K525" s="761"/>
      <c r="L525" s="762"/>
      <c r="M525" s="761"/>
      <c r="N525" s="761"/>
      <c r="O525" s="761"/>
      <c r="P525" s="761"/>
      <c r="Q525" s="761"/>
      <c r="R525" s="761"/>
      <c r="S525" s="761"/>
      <c r="T525" s="761"/>
      <c r="U525" s="761"/>
      <c r="V525" s="761"/>
      <c r="W525" s="761"/>
      <c r="X525" s="761"/>
    </row>
    <row r="526" spans="1:24">
      <c r="A526" s="761"/>
      <c r="B526" s="761"/>
      <c r="C526" s="761"/>
      <c r="D526" s="761"/>
      <c r="E526" s="761"/>
      <c r="F526" s="761"/>
      <c r="G526" s="761"/>
      <c r="H526" s="761"/>
      <c r="I526" s="761"/>
      <c r="J526" s="761"/>
      <c r="K526" s="761"/>
      <c r="L526" s="762"/>
      <c r="M526" s="761"/>
      <c r="N526" s="761"/>
      <c r="O526" s="761"/>
      <c r="P526" s="761"/>
      <c r="Q526" s="761"/>
      <c r="R526" s="761"/>
      <c r="S526" s="761"/>
      <c r="T526" s="761"/>
      <c r="U526" s="761"/>
      <c r="V526" s="761"/>
      <c r="W526" s="761"/>
      <c r="X526" s="761"/>
    </row>
    <row r="527" spans="1:24">
      <c r="A527" s="761"/>
      <c r="B527" s="761"/>
      <c r="C527" s="761"/>
      <c r="D527" s="761"/>
      <c r="E527" s="761"/>
      <c r="F527" s="761"/>
      <c r="G527" s="761"/>
      <c r="H527" s="761"/>
      <c r="I527" s="761"/>
      <c r="J527" s="761"/>
      <c r="K527" s="761"/>
      <c r="L527" s="762"/>
      <c r="M527" s="761"/>
      <c r="N527" s="761"/>
      <c r="O527" s="761"/>
      <c r="P527" s="761"/>
      <c r="Q527" s="761"/>
      <c r="R527" s="761"/>
      <c r="S527" s="761"/>
      <c r="T527" s="761"/>
      <c r="U527" s="761"/>
      <c r="V527" s="761"/>
      <c r="W527" s="761"/>
      <c r="X527" s="761"/>
    </row>
    <row r="528" spans="1:24">
      <c r="A528" s="761"/>
      <c r="B528" s="761"/>
      <c r="C528" s="761"/>
      <c r="D528" s="761"/>
      <c r="E528" s="761"/>
      <c r="F528" s="761"/>
      <c r="G528" s="761"/>
      <c r="H528" s="761"/>
      <c r="I528" s="761"/>
      <c r="J528" s="761"/>
      <c r="K528" s="761"/>
      <c r="L528" s="762"/>
      <c r="M528" s="761"/>
      <c r="N528" s="761"/>
      <c r="O528" s="761"/>
      <c r="P528" s="761"/>
      <c r="Q528" s="761"/>
      <c r="R528" s="761"/>
      <c r="S528" s="761"/>
      <c r="T528" s="761"/>
      <c r="U528" s="761"/>
      <c r="V528" s="761"/>
      <c r="W528" s="761"/>
      <c r="X528" s="761"/>
    </row>
    <row r="529" spans="1:24">
      <c r="A529" s="761"/>
      <c r="B529" s="761"/>
      <c r="C529" s="761"/>
      <c r="D529" s="761"/>
      <c r="E529" s="761"/>
      <c r="F529" s="761"/>
      <c r="G529" s="761"/>
      <c r="H529" s="761"/>
      <c r="I529" s="761"/>
      <c r="J529" s="761"/>
      <c r="K529" s="761"/>
      <c r="L529" s="762"/>
      <c r="M529" s="761"/>
      <c r="N529" s="761"/>
      <c r="O529" s="761"/>
      <c r="P529" s="761"/>
      <c r="Q529" s="761"/>
      <c r="R529" s="761"/>
      <c r="S529" s="761"/>
      <c r="T529" s="761"/>
      <c r="U529" s="761"/>
      <c r="V529" s="761"/>
      <c r="W529" s="761"/>
      <c r="X529" s="761"/>
    </row>
    <row r="530" spans="1:24">
      <c r="A530" s="761"/>
      <c r="B530" s="761"/>
      <c r="C530" s="761"/>
      <c r="D530" s="761"/>
      <c r="E530" s="761"/>
      <c r="F530" s="761"/>
      <c r="G530" s="761"/>
      <c r="H530" s="761"/>
      <c r="I530" s="761"/>
      <c r="J530" s="761"/>
      <c r="K530" s="761"/>
      <c r="L530" s="762"/>
      <c r="M530" s="761"/>
      <c r="N530" s="761"/>
      <c r="O530" s="761"/>
      <c r="P530" s="761"/>
      <c r="Q530" s="761"/>
      <c r="R530" s="761"/>
      <c r="S530" s="761"/>
      <c r="T530" s="761"/>
      <c r="U530" s="761"/>
      <c r="V530" s="761"/>
      <c r="W530" s="761"/>
      <c r="X530" s="761"/>
    </row>
    <row r="531" spans="1:24">
      <c r="A531" s="761"/>
      <c r="B531" s="761"/>
      <c r="C531" s="761"/>
      <c r="D531" s="761"/>
      <c r="E531" s="761"/>
      <c r="F531" s="761"/>
      <c r="G531" s="761"/>
      <c r="H531" s="761"/>
      <c r="I531" s="761"/>
      <c r="J531" s="761"/>
      <c r="K531" s="761"/>
      <c r="L531" s="762"/>
      <c r="M531" s="761"/>
      <c r="N531" s="761"/>
      <c r="O531" s="761"/>
      <c r="P531" s="761"/>
      <c r="Q531" s="761"/>
      <c r="R531" s="761"/>
      <c r="S531" s="761"/>
      <c r="T531" s="761"/>
      <c r="U531" s="761"/>
      <c r="V531" s="761"/>
      <c r="W531" s="761"/>
      <c r="X531" s="761"/>
    </row>
    <row r="532" spans="1:24">
      <c r="A532" s="761"/>
      <c r="B532" s="761"/>
      <c r="C532" s="761"/>
      <c r="D532" s="761"/>
      <c r="E532" s="761"/>
      <c r="F532" s="761"/>
      <c r="G532" s="761"/>
      <c r="H532" s="761"/>
      <c r="I532" s="761"/>
      <c r="J532" s="761"/>
      <c r="K532" s="761"/>
      <c r="L532" s="762"/>
      <c r="M532" s="761"/>
      <c r="N532" s="761"/>
      <c r="O532" s="761"/>
      <c r="P532" s="761"/>
      <c r="Q532" s="761"/>
      <c r="R532" s="761"/>
      <c r="S532" s="761"/>
      <c r="T532" s="761"/>
      <c r="U532" s="761"/>
      <c r="V532" s="761"/>
      <c r="W532" s="761"/>
      <c r="X532" s="761"/>
    </row>
    <row r="533" spans="1:24">
      <c r="A533" s="761"/>
      <c r="B533" s="761"/>
      <c r="C533" s="761"/>
      <c r="D533" s="761"/>
      <c r="E533" s="761"/>
      <c r="F533" s="761"/>
      <c r="G533" s="761"/>
      <c r="H533" s="761"/>
      <c r="I533" s="761"/>
      <c r="J533" s="761"/>
      <c r="K533" s="761"/>
      <c r="L533" s="762"/>
      <c r="M533" s="761"/>
      <c r="N533" s="761"/>
      <c r="O533" s="761"/>
      <c r="P533" s="761"/>
      <c r="Q533" s="761"/>
      <c r="R533" s="761"/>
      <c r="S533" s="761"/>
      <c r="T533" s="761"/>
      <c r="U533" s="761"/>
      <c r="V533" s="761"/>
      <c r="W533" s="761"/>
      <c r="X533" s="761"/>
    </row>
    <row r="534" spans="1:24">
      <c r="A534" s="761"/>
      <c r="B534" s="761"/>
      <c r="C534" s="761"/>
      <c r="D534" s="761"/>
      <c r="E534" s="761"/>
      <c r="F534" s="761"/>
      <c r="G534" s="761"/>
      <c r="H534" s="761"/>
      <c r="I534" s="761"/>
      <c r="J534" s="761"/>
      <c r="K534" s="761"/>
      <c r="L534" s="762"/>
      <c r="M534" s="761"/>
      <c r="N534" s="761"/>
      <c r="O534" s="761"/>
      <c r="P534" s="761"/>
      <c r="Q534" s="761"/>
      <c r="R534" s="761"/>
      <c r="S534" s="761"/>
      <c r="T534" s="761"/>
      <c r="U534" s="761"/>
      <c r="V534" s="761"/>
      <c r="W534" s="761"/>
      <c r="X534" s="761"/>
    </row>
    <row r="535" spans="1:24">
      <c r="A535" s="761"/>
      <c r="B535" s="761"/>
      <c r="C535" s="761"/>
      <c r="D535" s="761"/>
      <c r="E535" s="761"/>
      <c r="F535" s="761"/>
      <c r="G535" s="761"/>
      <c r="H535" s="761"/>
      <c r="I535" s="761"/>
      <c r="J535" s="761"/>
      <c r="K535" s="761"/>
      <c r="L535" s="762"/>
      <c r="M535" s="761"/>
      <c r="N535" s="761"/>
      <c r="O535" s="761"/>
      <c r="P535" s="761"/>
      <c r="Q535" s="761"/>
      <c r="R535" s="761"/>
      <c r="S535" s="761"/>
      <c r="T535" s="761"/>
      <c r="U535" s="761"/>
      <c r="V535" s="761"/>
      <c r="W535" s="761"/>
      <c r="X535" s="761"/>
    </row>
    <row r="536" spans="1:24">
      <c r="A536" s="761"/>
      <c r="B536" s="761"/>
      <c r="C536" s="761"/>
      <c r="D536" s="761"/>
      <c r="E536" s="761"/>
      <c r="F536" s="761"/>
      <c r="G536" s="761"/>
      <c r="H536" s="761"/>
      <c r="I536" s="761"/>
      <c r="J536" s="761"/>
      <c r="K536" s="761"/>
      <c r="L536" s="762"/>
      <c r="M536" s="761"/>
      <c r="N536" s="761"/>
      <c r="O536" s="761"/>
      <c r="P536" s="761"/>
      <c r="Q536" s="761"/>
      <c r="R536" s="761"/>
      <c r="S536" s="761"/>
      <c r="T536" s="761"/>
      <c r="U536" s="761"/>
      <c r="V536" s="761"/>
      <c r="W536" s="761"/>
      <c r="X536" s="761"/>
    </row>
    <row r="537" spans="1:24">
      <c r="A537" s="761"/>
      <c r="B537" s="761"/>
      <c r="C537" s="761"/>
      <c r="D537" s="761"/>
      <c r="E537" s="761"/>
      <c r="F537" s="761"/>
      <c r="G537" s="761"/>
      <c r="H537" s="761"/>
      <c r="I537" s="761"/>
      <c r="J537" s="761"/>
      <c r="K537" s="761"/>
      <c r="L537" s="762"/>
      <c r="M537" s="761"/>
      <c r="N537" s="761"/>
      <c r="O537" s="761"/>
      <c r="P537" s="761"/>
      <c r="Q537" s="761"/>
      <c r="R537" s="761"/>
      <c r="S537" s="761"/>
      <c r="T537" s="761"/>
      <c r="U537" s="761"/>
      <c r="V537" s="761"/>
      <c r="W537" s="761"/>
      <c r="X537" s="761"/>
    </row>
    <row r="538" spans="1:24">
      <c r="A538" s="761"/>
      <c r="B538" s="761"/>
      <c r="C538" s="761"/>
      <c r="D538" s="761"/>
      <c r="E538" s="761"/>
      <c r="F538" s="761"/>
      <c r="G538" s="761"/>
      <c r="H538" s="761"/>
      <c r="I538" s="761"/>
      <c r="J538" s="761"/>
      <c r="K538" s="761"/>
      <c r="L538" s="762"/>
      <c r="M538" s="761"/>
      <c r="N538" s="761"/>
      <c r="O538" s="761"/>
      <c r="P538" s="761"/>
      <c r="Q538" s="761"/>
      <c r="R538" s="761"/>
      <c r="S538" s="761"/>
      <c r="T538" s="761"/>
      <c r="U538" s="761"/>
      <c r="V538" s="761"/>
      <c r="W538" s="761"/>
      <c r="X538" s="761"/>
    </row>
    <row r="539" spans="1:24">
      <c r="A539" s="761"/>
      <c r="B539" s="761"/>
      <c r="C539" s="761"/>
      <c r="D539" s="761"/>
      <c r="E539" s="761"/>
      <c r="F539" s="761"/>
      <c r="G539" s="761"/>
      <c r="H539" s="761"/>
      <c r="I539" s="761"/>
      <c r="J539" s="761"/>
      <c r="K539" s="761"/>
      <c r="L539" s="762"/>
      <c r="M539" s="761"/>
      <c r="N539" s="761"/>
      <c r="O539" s="761"/>
      <c r="P539" s="761"/>
      <c r="Q539" s="761"/>
      <c r="R539" s="761"/>
      <c r="S539" s="761"/>
      <c r="T539" s="761"/>
      <c r="U539" s="761"/>
      <c r="V539" s="761"/>
      <c r="W539" s="761"/>
      <c r="X539" s="761"/>
    </row>
    <row r="540" spans="1:24">
      <c r="A540" s="761"/>
      <c r="B540" s="761"/>
      <c r="C540" s="761"/>
      <c r="D540" s="761"/>
      <c r="E540" s="761"/>
      <c r="F540" s="761"/>
      <c r="G540" s="761"/>
      <c r="H540" s="761"/>
      <c r="I540" s="761"/>
      <c r="J540" s="761"/>
      <c r="K540" s="761"/>
      <c r="L540" s="762"/>
      <c r="M540" s="761"/>
      <c r="N540" s="761"/>
      <c r="O540" s="761"/>
      <c r="P540" s="761"/>
      <c r="Q540" s="761"/>
      <c r="R540" s="761"/>
      <c r="S540" s="761"/>
      <c r="T540" s="761"/>
      <c r="U540" s="761"/>
      <c r="V540" s="761"/>
      <c r="W540" s="761"/>
      <c r="X540" s="761"/>
    </row>
    <row r="541" spans="1:24">
      <c r="A541" s="761"/>
      <c r="B541" s="761"/>
      <c r="C541" s="761"/>
      <c r="D541" s="761"/>
      <c r="E541" s="761"/>
      <c r="F541" s="761"/>
      <c r="G541" s="761"/>
      <c r="H541" s="761"/>
      <c r="I541" s="761"/>
      <c r="J541" s="761"/>
      <c r="K541" s="761"/>
      <c r="L541" s="762"/>
      <c r="M541" s="761"/>
      <c r="N541" s="761"/>
      <c r="O541" s="761"/>
      <c r="P541" s="761"/>
      <c r="Q541" s="761"/>
      <c r="R541" s="761"/>
      <c r="S541" s="761"/>
      <c r="T541" s="761"/>
      <c r="U541" s="761"/>
      <c r="V541" s="761"/>
      <c r="W541" s="761"/>
      <c r="X541" s="761"/>
    </row>
    <row r="542" spans="1:24">
      <c r="A542" s="761"/>
      <c r="B542" s="761"/>
      <c r="C542" s="761"/>
      <c r="D542" s="761"/>
      <c r="E542" s="761"/>
      <c r="F542" s="761"/>
      <c r="G542" s="761"/>
      <c r="H542" s="761"/>
      <c r="I542" s="761"/>
      <c r="J542" s="761"/>
      <c r="K542" s="761"/>
      <c r="L542" s="762"/>
      <c r="M542" s="761"/>
      <c r="N542" s="761"/>
      <c r="O542" s="761"/>
      <c r="P542" s="761"/>
      <c r="Q542" s="761"/>
      <c r="R542" s="761"/>
      <c r="S542" s="761"/>
      <c r="T542" s="761"/>
      <c r="U542" s="761"/>
      <c r="V542" s="761"/>
      <c r="W542" s="761"/>
      <c r="X542" s="761"/>
    </row>
    <row r="543" spans="1:24">
      <c r="A543" s="761"/>
      <c r="B543" s="761"/>
      <c r="C543" s="761"/>
      <c r="D543" s="761"/>
      <c r="E543" s="761"/>
      <c r="F543" s="761"/>
      <c r="G543" s="761"/>
      <c r="H543" s="761"/>
      <c r="I543" s="761"/>
      <c r="J543" s="761"/>
      <c r="K543" s="761"/>
      <c r="L543" s="762"/>
      <c r="M543" s="761"/>
      <c r="N543" s="761"/>
      <c r="O543" s="761"/>
      <c r="P543" s="761"/>
      <c r="Q543" s="761"/>
      <c r="R543" s="761"/>
      <c r="S543" s="761"/>
      <c r="T543" s="761"/>
      <c r="U543" s="761"/>
      <c r="V543" s="761"/>
      <c r="W543" s="761"/>
      <c r="X543" s="761"/>
    </row>
    <row r="544" spans="1:24">
      <c r="A544" s="761"/>
      <c r="B544" s="761"/>
      <c r="C544" s="761"/>
      <c r="D544" s="761"/>
      <c r="E544" s="761"/>
      <c r="F544" s="761"/>
      <c r="G544" s="761"/>
      <c r="H544" s="761"/>
      <c r="I544" s="761"/>
      <c r="J544" s="761"/>
      <c r="K544" s="761"/>
      <c r="L544" s="762"/>
      <c r="M544" s="761"/>
      <c r="N544" s="761"/>
      <c r="O544" s="761"/>
      <c r="P544" s="761"/>
      <c r="Q544" s="761"/>
      <c r="R544" s="761"/>
      <c r="S544" s="761"/>
      <c r="T544" s="761"/>
      <c r="U544" s="761"/>
      <c r="V544" s="761"/>
      <c r="W544" s="761"/>
      <c r="X544" s="761"/>
    </row>
    <row r="545" spans="1:24">
      <c r="A545" s="761"/>
      <c r="B545" s="761"/>
      <c r="C545" s="761"/>
      <c r="D545" s="761"/>
      <c r="E545" s="761"/>
      <c r="F545" s="761"/>
      <c r="G545" s="761"/>
      <c r="H545" s="761"/>
      <c r="I545" s="761"/>
      <c r="J545" s="761"/>
      <c r="K545" s="761"/>
      <c r="L545" s="762"/>
      <c r="M545" s="761"/>
      <c r="N545" s="761"/>
      <c r="O545" s="761"/>
      <c r="P545" s="761"/>
      <c r="Q545" s="761"/>
      <c r="R545" s="761"/>
      <c r="S545" s="761"/>
      <c r="T545" s="761"/>
      <c r="U545" s="761"/>
      <c r="V545" s="761"/>
      <c r="W545" s="761"/>
      <c r="X545" s="761"/>
    </row>
    <row r="546" spans="1:24">
      <c r="A546" s="761"/>
      <c r="B546" s="761"/>
      <c r="C546" s="761"/>
      <c r="D546" s="761"/>
      <c r="E546" s="761"/>
      <c r="F546" s="761"/>
      <c r="G546" s="761"/>
      <c r="H546" s="761"/>
      <c r="I546" s="761"/>
      <c r="J546" s="761"/>
      <c r="K546" s="761"/>
      <c r="L546" s="762"/>
      <c r="M546" s="761"/>
      <c r="N546" s="761"/>
      <c r="O546" s="761"/>
      <c r="P546" s="761"/>
      <c r="Q546" s="761"/>
      <c r="R546" s="761"/>
      <c r="S546" s="761"/>
      <c r="T546" s="761"/>
      <c r="U546" s="761"/>
      <c r="V546" s="761"/>
      <c r="W546" s="761"/>
      <c r="X546" s="761"/>
    </row>
    <row r="547" spans="1:24">
      <c r="A547" s="761"/>
      <c r="B547" s="761"/>
      <c r="C547" s="761"/>
      <c r="D547" s="761"/>
      <c r="E547" s="761"/>
      <c r="F547" s="761"/>
      <c r="G547" s="761"/>
      <c r="H547" s="761"/>
      <c r="I547" s="761"/>
      <c r="J547" s="761"/>
      <c r="K547" s="761"/>
      <c r="L547" s="762"/>
      <c r="M547" s="761"/>
      <c r="N547" s="761"/>
      <c r="O547" s="761"/>
      <c r="P547" s="761"/>
      <c r="Q547" s="761"/>
      <c r="R547" s="761"/>
      <c r="S547" s="761"/>
      <c r="T547" s="761"/>
      <c r="U547" s="761"/>
      <c r="V547" s="761"/>
      <c r="W547" s="761"/>
      <c r="X547" s="761"/>
    </row>
    <row r="548" spans="1:24">
      <c r="A548" s="761"/>
      <c r="B548" s="761"/>
      <c r="C548" s="761"/>
      <c r="D548" s="761"/>
      <c r="E548" s="761"/>
      <c r="F548" s="761"/>
      <c r="G548" s="761"/>
      <c r="H548" s="761"/>
      <c r="I548" s="761"/>
      <c r="J548" s="761"/>
      <c r="K548" s="761"/>
      <c r="L548" s="762"/>
      <c r="M548" s="761"/>
      <c r="N548" s="761"/>
      <c r="O548" s="761"/>
      <c r="P548" s="761"/>
      <c r="Q548" s="761"/>
      <c r="R548" s="761"/>
      <c r="S548" s="761"/>
      <c r="T548" s="761"/>
      <c r="U548" s="761"/>
      <c r="V548" s="761"/>
      <c r="W548" s="761"/>
      <c r="X548" s="761"/>
    </row>
    <row r="549" spans="1:24">
      <c r="A549" s="761"/>
      <c r="B549" s="761"/>
      <c r="C549" s="761"/>
      <c r="D549" s="761"/>
      <c r="E549" s="761"/>
      <c r="F549" s="761"/>
      <c r="G549" s="761"/>
      <c r="H549" s="761"/>
      <c r="I549" s="761"/>
      <c r="J549" s="761"/>
      <c r="K549" s="761"/>
      <c r="L549" s="762"/>
      <c r="M549" s="761"/>
      <c r="N549" s="761"/>
      <c r="O549" s="761"/>
      <c r="P549" s="761"/>
      <c r="Q549" s="761"/>
      <c r="R549" s="761"/>
      <c r="S549" s="761"/>
      <c r="T549" s="761"/>
      <c r="U549" s="761"/>
      <c r="V549" s="761"/>
      <c r="W549" s="761"/>
      <c r="X549" s="761"/>
    </row>
    <row r="550" spans="1:24">
      <c r="A550" s="761"/>
      <c r="B550" s="761"/>
      <c r="C550" s="761"/>
      <c r="D550" s="761"/>
      <c r="E550" s="761"/>
      <c r="F550" s="761"/>
      <c r="G550" s="761"/>
      <c r="H550" s="761"/>
      <c r="I550" s="761"/>
      <c r="J550" s="761"/>
      <c r="K550" s="761"/>
      <c r="L550" s="762"/>
      <c r="M550" s="761"/>
      <c r="N550" s="761"/>
      <c r="O550" s="761"/>
      <c r="P550" s="761"/>
      <c r="Q550" s="761"/>
      <c r="R550" s="761"/>
      <c r="S550" s="761"/>
      <c r="T550" s="761"/>
      <c r="U550" s="761"/>
      <c r="V550" s="761"/>
      <c r="W550" s="761"/>
      <c r="X550" s="761"/>
    </row>
    <row r="551" spans="1:24">
      <c r="A551" s="761"/>
      <c r="B551" s="761"/>
      <c r="C551" s="761"/>
      <c r="D551" s="761"/>
      <c r="E551" s="761"/>
      <c r="F551" s="761"/>
      <c r="G551" s="761"/>
      <c r="H551" s="761"/>
      <c r="I551" s="761"/>
      <c r="J551" s="761"/>
      <c r="K551" s="761"/>
      <c r="L551" s="762"/>
      <c r="M551" s="761"/>
      <c r="N551" s="761"/>
      <c r="O551" s="761"/>
      <c r="P551" s="761"/>
      <c r="Q551" s="761"/>
      <c r="R551" s="761"/>
      <c r="S551" s="761"/>
      <c r="T551" s="761"/>
      <c r="U551" s="761"/>
      <c r="V551" s="761"/>
      <c r="W551" s="761"/>
      <c r="X551" s="761"/>
    </row>
    <row r="552" spans="1:24">
      <c r="A552" s="761"/>
      <c r="B552" s="761"/>
      <c r="C552" s="761"/>
      <c r="D552" s="761"/>
      <c r="E552" s="761"/>
      <c r="F552" s="761"/>
      <c r="G552" s="761"/>
      <c r="H552" s="761"/>
      <c r="I552" s="761"/>
      <c r="J552" s="761"/>
      <c r="K552" s="761"/>
      <c r="L552" s="762"/>
      <c r="M552" s="761"/>
      <c r="N552" s="761"/>
      <c r="O552" s="761"/>
      <c r="P552" s="761"/>
      <c r="Q552" s="761"/>
      <c r="R552" s="761"/>
      <c r="S552" s="761"/>
      <c r="T552" s="761"/>
      <c r="U552" s="761"/>
      <c r="V552" s="761"/>
      <c r="W552" s="761"/>
      <c r="X552" s="761"/>
    </row>
    <row r="553" spans="1:24">
      <c r="A553" s="761"/>
      <c r="B553" s="761"/>
      <c r="C553" s="761"/>
      <c r="D553" s="761"/>
      <c r="E553" s="761"/>
      <c r="F553" s="761"/>
      <c r="G553" s="761"/>
      <c r="H553" s="761"/>
      <c r="I553" s="761"/>
      <c r="J553" s="761"/>
      <c r="K553" s="761"/>
      <c r="L553" s="762"/>
      <c r="M553" s="761"/>
      <c r="N553" s="761"/>
      <c r="O553" s="761"/>
      <c r="P553" s="761"/>
      <c r="Q553" s="761"/>
      <c r="R553" s="761"/>
      <c r="S553" s="761"/>
      <c r="T553" s="761"/>
      <c r="U553" s="761"/>
      <c r="V553" s="761"/>
      <c r="W553" s="761"/>
      <c r="X553" s="761"/>
    </row>
    <row r="554" spans="1:24">
      <c r="A554" s="761"/>
      <c r="B554" s="761"/>
      <c r="C554" s="761"/>
      <c r="D554" s="761"/>
      <c r="E554" s="761"/>
      <c r="F554" s="761"/>
      <c r="G554" s="761"/>
      <c r="H554" s="761"/>
      <c r="I554" s="761"/>
      <c r="J554" s="761"/>
      <c r="K554" s="761"/>
      <c r="L554" s="762"/>
      <c r="M554" s="761"/>
      <c r="N554" s="761"/>
      <c r="O554" s="761"/>
      <c r="P554" s="761"/>
      <c r="Q554" s="761"/>
      <c r="R554" s="761"/>
      <c r="S554" s="761"/>
      <c r="T554" s="761"/>
      <c r="U554" s="761"/>
      <c r="V554" s="761"/>
      <c r="W554" s="761"/>
      <c r="X554" s="761"/>
    </row>
    <row r="555" spans="1:24">
      <c r="A555" s="761"/>
      <c r="B555" s="761"/>
      <c r="C555" s="761"/>
      <c r="D555" s="761"/>
      <c r="E555" s="761"/>
      <c r="F555" s="761"/>
      <c r="G555" s="761"/>
      <c r="H555" s="761"/>
      <c r="I555" s="761"/>
      <c r="J555" s="761"/>
      <c r="K555" s="761"/>
      <c r="L555" s="762"/>
      <c r="M555" s="761"/>
      <c r="N555" s="761"/>
      <c r="O555" s="761"/>
      <c r="P555" s="761"/>
      <c r="Q555" s="761"/>
      <c r="R555" s="761"/>
      <c r="S555" s="761"/>
      <c r="T555" s="761"/>
      <c r="U555" s="761"/>
      <c r="V555" s="761"/>
      <c r="W555" s="761"/>
      <c r="X555" s="761"/>
    </row>
    <row r="556" spans="1:24">
      <c r="A556" s="761"/>
      <c r="B556" s="761"/>
      <c r="C556" s="761"/>
      <c r="D556" s="761"/>
      <c r="E556" s="761"/>
      <c r="F556" s="761"/>
      <c r="G556" s="761"/>
      <c r="H556" s="761"/>
      <c r="I556" s="761"/>
      <c r="J556" s="761"/>
      <c r="K556" s="761"/>
      <c r="L556" s="762"/>
      <c r="M556" s="761"/>
      <c r="N556" s="761"/>
      <c r="O556" s="761"/>
      <c r="P556" s="761"/>
      <c r="Q556" s="761"/>
      <c r="R556" s="761"/>
      <c r="S556" s="761"/>
      <c r="T556" s="761"/>
      <c r="U556" s="761"/>
      <c r="V556" s="761"/>
      <c r="W556" s="761"/>
      <c r="X556" s="761"/>
    </row>
    <row r="557" spans="1:24">
      <c r="A557" s="761"/>
      <c r="B557" s="761"/>
      <c r="C557" s="761"/>
      <c r="D557" s="761"/>
      <c r="E557" s="761"/>
      <c r="F557" s="761"/>
      <c r="G557" s="761"/>
      <c r="H557" s="761"/>
      <c r="I557" s="761"/>
      <c r="J557" s="761"/>
      <c r="K557" s="761"/>
      <c r="L557" s="762"/>
      <c r="M557" s="761"/>
      <c r="N557" s="761"/>
      <c r="O557" s="761"/>
      <c r="P557" s="761"/>
      <c r="Q557" s="761"/>
      <c r="R557" s="761"/>
      <c r="S557" s="761"/>
      <c r="T557" s="761"/>
      <c r="U557" s="761"/>
      <c r="V557" s="761"/>
      <c r="W557" s="761"/>
      <c r="X557" s="761"/>
    </row>
    <row r="558" spans="1:24">
      <c r="A558" s="761"/>
      <c r="B558" s="761"/>
      <c r="C558" s="761"/>
      <c r="D558" s="761"/>
      <c r="E558" s="761"/>
      <c r="F558" s="761"/>
      <c r="G558" s="761"/>
      <c r="H558" s="761"/>
      <c r="I558" s="761"/>
      <c r="J558" s="761"/>
      <c r="K558" s="761"/>
      <c r="L558" s="762"/>
      <c r="M558" s="761"/>
      <c r="N558" s="761"/>
      <c r="O558" s="761"/>
      <c r="P558" s="761"/>
      <c r="Q558" s="761"/>
      <c r="R558" s="761"/>
      <c r="S558" s="761"/>
      <c r="T558" s="761"/>
      <c r="U558" s="761"/>
      <c r="V558" s="761"/>
      <c r="W558" s="761"/>
      <c r="X558" s="761"/>
    </row>
    <row r="559" spans="1:24">
      <c r="A559" s="761"/>
      <c r="B559" s="761"/>
      <c r="C559" s="761"/>
      <c r="D559" s="761"/>
      <c r="E559" s="761"/>
      <c r="F559" s="761"/>
      <c r="G559" s="761"/>
      <c r="H559" s="761"/>
      <c r="I559" s="761"/>
      <c r="J559" s="761"/>
      <c r="K559" s="761"/>
      <c r="L559" s="762"/>
      <c r="M559" s="761"/>
      <c r="N559" s="761"/>
      <c r="O559" s="761"/>
      <c r="P559" s="761"/>
      <c r="Q559" s="761"/>
      <c r="R559" s="761"/>
      <c r="S559" s="761"/>
      <c r="T559" s="761"/>
      <c r="U559" s="761"/>
      <c r="V559" s="761"/>
      <c r="W559" s="761"/>
      <c r="X559" s="761"/>
    </row>
    <row r="560" spans="1:24">
      <c r="A560" s="761"/>
      <c r="B560" s="761"/>
      <c r="C560" s="761"/>
      <c r="D560" s="761"/>
      <c r="E560" s="761"/>
      <c r="F560" s="761"/>
      <c r="G560" s="761"/>
      <c r="H560" s="761"/>
      <c r="I560" s="761"/>
      <c r="J560" s="761"/>
      <c r="K560" s="761"/>
      <c r="L560" s="762"/>
      <c r="M560" s="761"/>
      <c r="N560" s="761"/>
      <c r="O560" s="761"/>
      <c r="P560" s="761"/>
      <c r="Q560" s="761"/>
      <c r="R560" s="761"/>
      <c r="S560" s="761"/>
      <c r="T560" s="761"/>
      <c r="U560" s="761"/>
      <c r="V560" s="761"/>
      <c r="W560" s="761"/>
      <c r="X560" s="761"/>
    </row>
    <row r="561" spans="1:24">
      <c r="A561" s="761"/>
      <c r="B561" s="761"/>
      <c r="C561" s="761"/>
      <c r="D561" s="761"/>
      <c r="E561" s="761"/>
      <c r="F561" s="761"/>
      <c r="G561" s="761"/>
      <c r="H561" s="761"/>
      <c r="I561" s="761"/>
      <c r="J561" s="761"/>
      <c r="K561" s="761"/>
      <c r="L561" s="762"/>
      <c r="M561" s="761"/>
      <c r="N561" s="761"/>
      <c r="O561" s="761"/>
      <c r="P561" s="761"/>
      <c r="Q561" s="761"/>
      <c r="R561" s="761"/>
      <c r="S561" s="761"/>
      <c r="T561" s="761"/>
      <c r="U561" s="761"/>
      <c r="V561" s="761"/>
      <c r="W561" s="761"/>
      <c r="X561" s="761"/>
    </row>
    <row r="562" spans="1:24">
      <c r="A562" s="761"/>
      <c r="B562" s="761"/>
      <c r="C562" s="761"/>
      <c r="D562" s="761"/>
      <c r="E562" s="761"/>
      <c r="F562" s="761"/>
      <c r="G562" s="761"/>
      <c r="H562" s="761"/>
      <c r="I562" s="761"/>
      <c r="J562" s="761"/>
      <c r="K562" s="761"/>
      <c r="L562" s="762"/>
      <c r="M562" s="761"/>
      <c r="N562" s="761"/>
      <c r="O562" s="761"/>
      <c r="P562" s="761"/>
      <c r="Q562" s="761"/>
      <c r="R562" s="761"/>
      <c r="S562" s="761"/>
      <c r="T562" s="761"/>
      <c r="U562" s="761"/>
      <c r="V562" s="761"/>
      <c r="W562" s="761"/>
      <c r="X562" s="761"/>
    </row>
    <row r="563" spans="1:24">
      <c r="A563" s="761"/>
      <c r="B563" s="761"/>
      <c r="C563" s="761"/>
      <c r="D563" s="761"/>
      <c r="E563" s="761"/>
      <c r="F563" s="761"/>
      <c r="G563" s="761"/>
      <c r="H563" s="761"/>
      <c r="I563" s="761"/>
      <c r="J563" s="761"/>
      <c r="K563" s="761"/>
      <c r="L563" s="762"/>
      <c r="M563" s="761"/>
      <c r="N563" s="761"/>
      <c r="O563" s="761"/>
      <c r="P563" s="761"/>
      <c r="Q563" s="761"/>
      <c r="R563" s="761"/>
      <c r="S563" s="761"/>
      <c r="T563" s="761"/>
      <c r="U563" s="761"/>
      <c r="V563" s="761"/>
      <c r="W563" s="761"/>
      <c r="X563" s="761"/>
    </row>
    <row r="564" spans="1:24">
      <c r="A564" s="761"/>
      <c r="B564" s="761"/>
      <c r="C564" s="761"/>
      <c r="D564" s="761"/>
      <c r="E564" s="761"/>
      <c r="F564" s="761"/>
      <c r="G564" s="761"/>
      <c r="H564" s="761"/>
      <c r="I564" s="761"/>
      <c r="J564" s="761"/>
      <c r="K564" s="761"/>
      <c r="L564" s="762"/>
      <c r="M564" s="761"/>
      <c r="N564" s="761"/>
      <c r="O564" s="761"/>
      <c r="P564" s="761"/>
      <c r="Q564" s="761"/>
      <c r="R564" s="761"/>
      <c r="S564" s="761"/>
      <c r="T564" s="761"/>
      <c r="U564" s="761"/>
      <c r="V564" s="761"/>
      <c r="W564" s="761"/>
      <c r="X564" s="761"/>
    </row>
    <row r="565" spans="1:24">
      <c r="A565" s="761"/>
      <c r="B565" s="761"/>
      <c r="C565" s="761"/>
      <c r="D565" s="761"/>
      <c r="E565" s="761"/>
      <c r="F565" s="761"/>
      <c r="G565" s="761"/>
      <c r="H565" s="761"/>
      <c r="I565" s="761"/>
      <c r="J565" s="761"/>
      <c r="K565" s="761"/>
      <c r="L565" s="762"/>
      <c r="M565" s="761"/>
      <c r="N565" s="761"/>
      <c r="O565" s="761"/>
      <c r="P565" s="761"/>
      <c r="Q565" s="761"/>
      <c r="R565" s="761"/>
      <c r="S565" s="761"/>
      <c r="T565" s="761"/>
      <c r="U565" s="761"/>
      <c r="V565" s="761"/>
      <c r="W565" s="761"/>
      <c r="X565" s="761"/>
    </row>
    <row r="566" spans="1:24">
      <c r="A566" s="761"/>
      <c r="B566" s="761"/>
      <c r="C566" s="761"/>
      <c r="D566" s="761"/>
      <c r="E566" s="761"/>
      <c r="F566" s="761"/>
      <c r="G566" s="761"/>
      <c r="H566" s="761"/>
      <c r="I566" s="761"/>
      <c r="J566" s="761"/>
      <c r="K566" s="761"/>
      <c r="L566" s="762"/>
      <c r="M566" s="761"/>
      <c r="N566" s="761"/>
      <c r="O566" s="761"/>
      <c r="P566" s="761"/>
      <c r="Q566" s="761"/>
      <c r="R566" s="761"/>
      <c r="S566" s="761"/>
      <c r="T566" s="761"/>
      <c r="U566" s="761"/>
      <c r="V566" s="761"/>
      <c r="W566" s="761"/>
      <c r="X566" s="761"/>
    </row>
    <row r="567" spans="1:24">
      <c r="A567" s="761"/>
      <c r="B567" s="761"/>
      <c r="C567" s="761"/>
      <c r="D567" s="761"/>
      <c r="E567" s="761"/>
      <c r="F567" s="761"/>
      <c r="G567" s="761"/>
      <c r="H567" s="761"/>
      <c r="I567" s="761"/>
      <c r="J567" s="761"/>
      <c r="K567" s="761"/>
      <c r="L567" s="762"/>
      <c r="M567" s="761"/>
      <c r="N567" s="761"/>
      <c r="O567" s="761"/>
      <c r="P567" s="761"/>
      <c r="Q567" s="761"/>
      <c r="R567" s="761"/>
      <c r="S567" s="761"/>
      <c r="T567" s="761"/>
      <c r="U567" s="761"/>
      <c r="V567" s="761"/>
      <c r="W567" s="761"/>
      <c r="X567" s="761"/>
    </row>
    <row r="568" spans="1:24">
      <c r="A568" s="761"/>
      <c r="B568" s="761"/>
      <c r="C568" s="761"/>
      <c r="D568" s="761"/>
      <c r="E568" s="761"/>
      <c r="F568" s="761"/>
      <c r="G568" s="761"/>
      <c r="H568" s="761"/>
      <c r="I568" s="761"/>
      <c r="J568" s="761"/>
      <c r="K568" s="761"/>
      <c r="L568" s="762"/>
      <c r="M568" s="761"/>
      <c r="N568" s="761"/>
      <c r="O568" s="761"/>
      <c r="P568" s="761"/>
      <c r="Q568" s="761"/>
      <c r="R568" s="761"/>
      <c r="S568" s="761"/>
      <c r="T568" s="761"/>
      <c r="U568" s="761"/>
      <c r="V568" s="761"/>
      <c r="W568" s="761"/>
      <c r="X568" s="761"/>
    </row>
    <row r="569" spans="1:24">
      <c r="A569" s="761"/>
      <c r="B569" s="761"/>
      <c r="C569" s="761"/>
      <c r="D569" s="761"/>
      <c r="E569" s="761"/>
      <c r="F569" s="761"/>
      <c r="G569" s="761"/>
      <c r="H569" s="761"/>
      <c r="I569" s="761"/>
      <c r="J569" s="761"/>
      <c r="K569" s="761"/>
      <c r="L569" s="762"/>
      <c r="M569" s="761"/>
      <c r="N569" s="761"/>
      <c r="O569" s="761"/>
      <c r="P569" s="761"/>
      <c r="Q569" s="761"/>
      <c r="R569" s="761"/>
      <c r="S569" s="761"/>
      <c r="T569" s="761"/>
      <c r="U569" s="761"/>
      <c r="V569" s="761"/>
      <c r="W569" s="761"/>
      <c r="X569" s="761"/>
    </row>
    <row r="570" spans="1:24">
      <c r="A570" s="761"/>
      <c r="B570" s="761"/>
      <c r="C570" s="761"/>
      <c r="D570" s="761"/>
      <c r="E570" s="761"/>
      <c r="F570" s="761"/>
      <c r="G570" s="761"/>
      <c r="H570" s="761"/>
      <c r="I570" s="761"/>
      <c r="J570" s="761"/>
      <c r="K570" s="761"/>
      <c r="L570" s="762"/>
      <c r="M570" s="761"/>
      <c r="N570" s="761"/>
      <c r="O570" s="761"/>
      <c r="P570" s="761"/>
      <c r="Q570" s="761"/>
      <c r="R570" s="761"/>
      <c r="S570" s="761"/>
      <c r="T570" s="761"/>
      <c r="U570" s="761"/>
      <c r="V570" s="761"/>
      <c r="W570" s="761"/>
      <c r="X570" s="761"/>
    </row>
    <row r="571" spans="1:24">
      <c r="A571" s="761"/>
      <c r="B571" s="761"/>
      <c r="C571" s="761"/>
      <c r="D571" s="761"/>
      <c r="E571" s="761"/>
      <c r="F571" s="761"/>
      <c r="G571" s="761"/>
      <c r="H571" s="761"/>
      <c r="I571" s="761"/>
      <c r="J571" s="761"/>
      <c r="K571" s="761"/>
      <c r="L571" s="762"/>
      <c r="M571" s="761"/>
      <c r="N571" s="761"/>
      <c r="O571" s="761"/>
      <c r="P571" s="761"/>
      <c r="Q571" s="761"/>
      <c r="R571" s="761"/>
      <c r="S571" s="761"/>
      <c r="T571" s="761"/>
      <c r="U571" s="761"/>
      <c r="V571" s="761"/>
      <c r="W571" s="761"/>
      <c r="X571" s="761"/>
    </row>
  </sheetData>
  <mergeCells count="60">
    <mergeCell ref="B276:B281"/>
    <mergeCell ref="B283:B288"/>
    <mergeCell ref="B290:B295"/>
    <mergeCell ref="B297:B302"/>
    <mergeCell ref="B304:B309"/>
    <mergeCell ref="B311:B316"/>
    <mergeCell ref="B353:B358"/>
    <mergeCell ref="B360:B365"/>
    <mergeCell ref="B318:B323"/>
    <mergeCell ref="B325:B330"/>
    <mergeCell ref="B332:B337"/>
    <mergeCell ref="B339:B344"/>
    <mergeCell ref="B346:B351"/>
    <mergeCell ref="B3:B9"/>
    <mergeCell ref="B10:B16"/>
    <mergeCell ref="B17:B23"/>
    <mergeCell ref="B24:B30"/>
    <mergeCell ref="B31:B37"/>
    <mergeCell ref="B234:B239"/>
    <mergeCell ref="B241:B246"/>
    <mergeCell ref="B115:B120"/>
    <mergeCell ref="B122:B127"/>
    <mergeCell ref="B129:B134"/>
    <mergeCell ref="B136:B141"/>
    <mergeCell ref="B143:B148"/>
    <mergeCell ref="B185:B190"/>
    <mergeCell ref="B206:B211"/>
    <mergeCell ref="B192:B197"/>
    <mergeCell ref="B199:B204"/>
    <mergeCell ref="J30:L30"/>
    <mergeCell ref="B150:B155"/>
    <mergeCell ref="B227:B232"/>
    <mergeCell ref="B87:B92"/>
    <mergeCell ref="B94:B99"/>
    <mergeCell ref="B101:B106"/>
    <mergeCell ref="B108:B113"/>
    <mergeCell ref="B45:B51"/>
    <mergeCell ref="B52:B58"/>
    <mergeCell ref="B38:B44"/>
    <mergeCell ref="B59:B64"/>
    <mergeCell ref="B66:B71"/>
    <mergeCell ref="B73:B78"/>
    <mergeCell ref="B80:B85"/>
    <mergeCell ref="J59:L59"/>
    <mergeCell ref="J241:L241"/>
    <mergeCell ref="J94:L94"/>
    <mergeCell ref="B255:B260"/>
    <mergeCell ref="B262:B267"/>
    <mergeCell ref="B269:B274"/>
    <mergeCell ref="J122:L122"/>
    <mergeCell ref="J150:L150"/>
    <mergeCell ref="J185:L185"/>
    <mergeCell ref="J213:L213"/>
    <mergeCell ref="B248:B253"/>
    <mergeCell ref="B213:B218"/>
    <mergeCell ref="B220:B225"/>
    <mergeCell ref="B157:B162"/>
    <mergeCell ref="B164:B169"/>
    <mergeCell ref="B171:B176"/>
    <mergeCell ref="B178:B18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7C09-1354-45E4-8D5E-07DB966E6F68}">
  <sheetPr>
    <pageSetUpPr fitToPage="1"/>
  </sheetPr>
  <dimension ref="A2:MW70"/>
  <sheetViews>
    <sheetView zoomScale="90" zoomScaleNormal="90" workbookViewId="0">
      <pane xSplit="2" ySplit="5" topLeftCell="MB32" activePane="bottomRight" state="frozen"/>
      <selection pane="bottomRight" activeCell="ME35" sqref="ME35"/>
      <selection pane="bottomLeft" activeCell="A9" sqref="A9"/>
      <selection pane="topRight" activeCell="D1" sqref="D1"/>
    </sheetView>
  </sheetViews>
  <sheetFormatPr defaultColWidth="9.140625" defaultRowHeight="15" outlineLevelRow="1" outlineLevelCol="1"/>
  <cols>
    <col min="1" max="1" width="9.140625" customWidth="1"/>
    <col min="2" max="2" width="9.140625" style="410" customWidth="1"/>
    <col min="3" max="4" width="15.7109375" hidden="1" customWidth="1" outlineLevel="1"/>
    <col min="5" max="5" width="12.85546875" hidden="1" customWidth="1" outlineLevel="1"/>
    <col min="6" max="6" width="17.42578125" hidden="1" customWidth="1" outlineLevel="1"/>
    <col min="7" max="7" width="10.5703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5703125" hidden="1" customWidth="1" outlineLevel="1"/>
    <col min="18" max="19" width="15.7109375" hidden="1" customWidth="1" outlineLevel="1"/>
    <col min="20" max="20" width="13.5703125" hidden="1" customWidth="1" outlineLevel="1"/>
    <col min="21" max="21" width="15.7109375" hidden="1" customWidth="1" outlineLevel="1"/>
    <col min="22" max="22" width="9.85546875" hidden="1" customWidth="1" outlineLevel="1"/>
    <col min="23" max="23" width="16.5703125" hidden="1" customWidth="1" outlineLevel="1"/>
    <col min="24" max="24" width="16.85546875" customWidth="1" collapsed="1"/>
    <col min="25" max="25" width="15.28515625" customWidth="1"/>
    <col min="26" max="26" width="17.42578125" customWidth="1"/>
    <col min="27" max="27" width="9.140625" customWidth="1"/>
    <col min="28" max="29" width="15.7109375" hidden="1" customWidth="1" outlineLevel="1"/>
    <col min="30" max="30" width="9.140625" hidden="1" customWidth="1" outlineLevel="1"/>
    <col min="31" max="31" width="16.85546875" hidden="1" customWidth="1" outlineLevel="1"/>
    <col min="32" max="32" width="9.140625" hidden="1" customWidth="1" outlineLevel="1"/>
    <col min="33" max="34" width="15.7109375" hidden="1" customWidth="1" outlineLevel="1"/>
    <col min="35" max="35" width="11.5703125" hidden="1" customWidth="1" outlineLevel="1"/>
    <col min="36" max="36" width="15.7109375" hidden="1" customWidth="1" outlineLevel="1"/>
    <col min="37" max="37" width="9.140625" hidden="1" customWidth="1" outlineLevel="1"/>
    <col min="38" max="39" width="15.7109375" hidden="1" customWidth="1" outlineLevel="1"/>
    <col min="40" max="40" width="12.28515625" hidden="1" customWidth="1" outlineLevel="1"/>
    <col min="41" max="41" width="15.7109375" hidden="1" customWidth="1" outlineLevel="1"/>
    <col min="42" max="42" width="10" hidden="1" customWidth="1" outlineLevel="1"/>
    <col min="43" max="44" width="15.7109375" hidden="1" customWidth="1" outlineLevel="1"/>
    <col min="45" max="45" width="12.140625" hidden="1" customWidth="1" outlineLevel="1"/>
    <col min="46" max="46" width="15.7109375" hidden="1" customWidth="1" outlineLevel="1"/>
    <col min="47" max="47" width="11.85546875" hidden="1" customWidth="1" outlineLevel="1"/>
    <col min="48" max="48" width="15.140625" hidden="1" customWidth="1" outlineLevel="1"/>
    <col min="49" max="49" width="9.140625" customWidth="1" collapsed="1"/>
    <col min="50" max="50" width="9.140625" customWidth="1"/>
    <col min="51" max="51" width="16.85546875" customWidth="1"/>
    <col min="52" max="52" width="9.140625" customWidth="1"/>
    <col min="53" max="53" width="16.42578125" hidden="1" customWidth="1" outlineLevel="1"/>
    <col min="54" max="54" width="15.7109375" hidden="1" customWidth="1" outlineLevel="1"/>
    <col min="55" max="55" width="11.42578125" hidden="1" customWidth="1" outlineLevel="1"/>
    <col min="56" max="56" width="19.85546875" hidden="1" customWidth="1" outlineLevel="1"/>
    <col min="57" max="57" width="9.140625" hidden="1" customWidth="1" outlineLevel="1"/>
    <col min="58" max="59" width="15.7109375" hidden="1" customWidth="1" outlineLevel="1"/>
    <col min="60" max="60" width="9.140625" hidden="1" customWidth="1" outlineLevel="1"/>
    <col min="61" max="61" width="15.7109375" hidden="1" customWidth="1" outlineLevel="1"/>
    <col min="62" max="62" width="9.140625" hidden="1" customWidth="1" outlineLevel="1"/>
    <col min="63" max="64" width="15.7109375" hidden="1" customWidth="1" outlineLevel="1"/>
    <col min="65" max="65" width="10.28515625" hidden="1" customWidth="1" outlineLevel="1"/>
    <col min="66" max="66" width="19.85546875" hidden="1" customWidth="1" outlineLevel="1"/>
    <col min="67" max="67" width="9.140625" hidden="1" customWidth="1" outlineLevel="1"/>
    <col min="68" max="69" width="15.7109375" hidden="1" customWidth="1" outlineLevel="1"/>
    <col min="70" max="70" width="8.140625" style="410" hidden="1" customWidth="1" outlineLevel="1"/>
    <col min="71" max="71" width="17.5703125" hidden="1" customWidth="1" outlineLevel="1"/>
    <col min="72" max="72" width="14.28515625" hidden="1" customWidth="1" outlineLevel="1"/>
    <col min="73" max="73" width="17.28515625" hidden="1" customWidth="1" outlineLevel="1"/>
    <col min="74" max="74" width="18.5703125" hidden="1" customWidth="1" outlineLevel="1"/>
    <col min="75" max="75" width="8.28515625" hidden="1" customWidth="1" outlineLevel="1"/>
    <col min="76" max="76" width="18.5703125" hidden="1" customWidth="1" outlineLevel="1"/>
    <col min="77" max="77" width="12.140625" hidden="1" customWidth="1" outlineLevel="1"/>
    <col min="78" max="78" width="17.28515625" hidden="1" customWidth="1" outlineLevel="1"/>
    <col min="79" max="79" width="16.42578125" customWidth="1" collapsed="1"/>
    <col min="80" max="80" width="9.140625" customWidth="1"/>
    <col min="81" max="81" width="16.5703125" customWidth="1"/>
    <col min="82" max="82" width="9.140625" customWidth="1"/>
    <col min="83" max="83" width="17.28515625" hidden="1" customWidth="1" outlineLevel="1"/>
    <col min="84" max="84" width="18.42578125" hidden="1" customWidth="1" outlineLevel="1"/>
    <col min="85" max="85" width="13.7109375" hidden="1" customWidth="1" outlineLevel="1"/>
    <col min="86" max="86" width="18.140625" hidden="1" customWidth="1" outlineLevel="1"/>
    <col min="87" max="87" width="13.85546875" hidden="1" customWidth="1" outlineLevel="1"/>
    <col min="88" max="89" width="17.28515625" hidden="1" customWidth="1" outlineLevel="1"/>
    <col min="90" max="90" width="12" hidden="1" customWidth="1" outlineLevel="1"/>
    <col min="91" max="91" width="17" hidden="1" customWidth="1" outlineLevel="1"/>
    <col min="92" max="92" width="12.140625" hidden="1" customWidth="1" outlineLevel="1"/>
    <col min="93" max="93" width="19.28515625" hidden="1" customWidth="1" outlineLevel="1"/>
    <col min="94" max="94" width="17" hidden="1" customWidth="1" outlineLevel="1"/>
    <col min="95" max="95" width="9.140625" hidden="1" customWidth="1" outlineLevel="1"/>
    <col min="96" max="96" width="17" hidden="1" customWidth="1" outlineLevel="1"/>
    <col min="97" max="97" width="12.140625" hidden="1" customWidth="1" outlineLevel="1"/>
    <col min="98" max="99" width="17.28515625" hidden="1" customWidth="1" outlineLevel="1"/>
    <col min="100" max="100" width="8.28515625" hidden="1" customWidth="1" outlineLevel="1"/>
    <col min="101" max="101" width="17.42578125" hidden="1" customWidth="1" outlineLevel="1"/>
    <col min="102" max="102" width="12.5703125" hidden="1" customWidth="1" outlineLevel="1"/>
    <col min="103" max="103" width="16.7109375" hidden="1" customWidth="1" outlineLevel="1"/>
    <col min="104" max="104" width="9.140625" customWidth="1" collapsed="1"/>
    <col min="105" max="105" width="9.140625" customWidth="1"/>
    <col min="106" max="106" width="20.140625" customWidth="1"/>
    <col min="107" max="107" width="9.140625" customWidth="1"/>
    <col min="108" max="109" width="17.28515625" hidden="1" customWidth="1" outlineLevel="1"/>
    <col min="110" max="110" width="9.140625" hidden="1" customWidth="1" outlineLevel="1"/>
    <col min="111" max="111" width="21" hidden="1" customWidth="1" outlineLevel="1"/>
    <col min="112" max="112" width="12.140625" hidden="1" customWidth="1" outlineLevel="1"/>
    <col min="113" max="113" width="17.140625" hidden="1" customWidth="1" outlineLevel="1"/>
    <col min="114" max="114" width="17.28515625" hidden="1" customWidth="1" outlineLevel="1"/>
    <col min="115" max="115" width="10.28515625" hidden="1" customWidth="1" outlineLevel="1"/>
    <col min="116" max="116" width="16.7109375" hidden="1" customWidth="1" outlineLevel="1"/>
    <col min="117" max="117" width="12.140625" hidden="1" customWidth="1" outlineLevel="1"/>
    <col min="118" max="119" width="17.28515625" hidden="1" customWidth="1" outlineLevel="1"/>
    <col min="120" max="120" width="8.28515625" hidden="1" customWidth="1" outlineLevel="1"/>
    <col min="121" max="121" width="18.5703125" hidden="1" customWidth="1" outlineLevel="1"/>
    <col min="122" max="122" width="12.140625" hidden="1" customWidth="1" outlineLevel="1"/>
    <col min="123" max="124" width="17.28515625" hidden="1" customWidth="1" outlineLevel="1"/>
    <col min="125" max="126" width="9.140625" hidden="1" customWidth="1" outlineLevel="1"/>
    <col min="127" max="127" width="12.140625" hidden="1" customWidth="1" outlineLevel="1"/>
    <col min="128" max="128" width="17.7109375" hidden="1" customWidth="1" outlineLevel="1"/>
    <col min="129" max="129" width="20" customWidth="1" collapsed="1"/>
    <col min="130" max="130" width="22.140625" customWidth="1"/>
    <col min="131" max="131" width="19.85546875" customWidth="1"/>
    <col min="132" max="132" width="9.140625" customWidth="1"/>
    <col min="133" max="134" width="17.28515625" hidden="1" customWidth="1" outlineLevel="1"/>
    <col min="135" max="135" width="9.140625" hidden="1" customWidth="1" outlineLevel="1"/>
    <col min="136" max="136" width="15.42578125" hidden="1" customWidth="1" outlineLevel="1"/>
    <col min="137" max="137" width="12.140625" hidden="1" customWidth="1" outlineLevel="1"/>
    <col min="138" max="139" width="17.28515625" hidden="1" customWidth="1" outlineLevel="1"/>
    <col min="140" max="140" width="9.140625" hidden="1" customWidth="1" outlineLevel="1"/>
    <col min="141" max="141" width="12.7109375" hidden="1" customWidth="1" outlineLevel="1"/>
    <col min="142" max="142" width="11.85546875" hidden="1" customWidth="1" outlineLevel="1"/>
    <col min="143" max="144" width="17.28515625" hidden="1" customWidth="1" outlineLevel="1"/>
    <col min="145" max="145" width="9.140625" hidden="1" customWidth="1" outlineLevel="1"/>
    <col min="146" max="146" width="11" hidden="1" customWidth="1" outlineLevel="1"/>
    <col min="147" max="147" width="12.140625" hidden="1" customWidth="1" outlineLevel="1"/>
    <col min="148" max="148" width="17.140625" hidden="1" customWidth="1" outlineLevel="1"/>
    <col min="149" max="149" width="17.28515625" hidden="1" customWidth="1" outlineLevel="1"/>
    <col min="150" max="150" width="9.140625" hidden="1" customWidth="1" outlineLevel="1"/>
    <col min="151" max="151" width="10.28515625" hidden="1" customWidth="1" outlineLevel="1"/>
    <col min="152" max="152" width="12.140625" hidden="1" customWidth="1" outlineLevel="1"/>
    <col min="153" max="154" width="17.28515625" hidden="1" customWidth="1" outlineLevel="1"/>
    <col min="155" max="156" width="9.140625" hidden="1" customWidth="1" outlineLevel="1"/>
    <col min="157" max="157" width="12.140625" hidden="1" customWidth="1" outlineLevel="1"/>
    <col min="158" max="158" width="18.42578125" hidden="1" customWidth="1" outlineLevel="1"/>
    <col min="159" max="159" width="20" customWidth="1" collapsed="1"/>
    <col min="160" max="160" width="9.140625" customWidth="1"/>
    <col min="161" max="161" width="19.140625" customWidth="1"/>
    <col min="162" max="162" width="9.140625" customWidth="1"/>
    <col min="163" max="163" width="17.28515625" hidden="1" customWidth="1" outlineLevel="1"/>
    <col min="164" max="164" width="20" hidden="1" customWidth="1" outlineLevel="1"/>
    <col min="165" max="165" width="9.140625" hidden="1" customWidth="1" outlineLevel="1"/>
    <col min="166" max="166" width="17.140625" hidden="1" customWidth="1" outlineLevel="1"/>
    <col min="167" max="167" width="12.5703125" hidden="1" customWidth="1" outlineLevel="1"/>
    <col min="168" max="169" width="17.28515625" hidden="1" customWidth="1" outlineLevel="1"/>
    <col min="170" max="171" width="9.140625" hidden="1" customWidth="1" outlineLevel="1"/>
    <col min="172" max="172" width="12.140625" hidden="1" customWidth="1" outlineLevel="1"/>
    <col min="173" max="174" width="17.28515625" hidden="1" customWidth="1" outlineLevel="1"/>
    <col min="175" max="176" width="9.140625" hidden="1" customWidth="1" outlineLevel="1"/>
    <col min="177" max="177" width="12.140625" hidden="1" customWidth="1" outlineLevel="1"/>
    <col min="178" max="179" width="17.42578125" hidden="1" customWidth="1" outlineLevel="1"/>
    <col min="180" max="180" width="12.140625" hidden="1" customWidth="1" outlineLevel="1"/>
    <col min="181" max="182" width="9.140625" hidden="1" customWidth="1" outlineLevel="1"/>
    <col min="183" max="183" width="16.85546875" hidden="1" customWidth="1" outlineLevel="1"/>
    <col min="184" max="184" width="21.85546875" customWidth="1" collapsed="1"/>
    <col min="185" max="185" width="9.140625" customWidth="1"/>
    <col min="186" max="186" width="16.7109375" customWidth="1"/>
    <col min="187" max="187" width="9.140625" customWidth="1"/>
    <col min="188" max="188" width="18.85546875" hidden="1" customWidth="1" outlineLevel="1"/>
    <col min="189" max="189" width="19.85546875" hidden="1" customWidth="1" outlineLevel="1"/>
    <col min="190" max="191" width="9.140625" hidden="1" customWidth="1" outlineLevel="1"/>
    <col min="192" max="192" width="11.5703125" hidden="1" customWidth="1" outlineLevel="1"/>
    <col min="193" max="194" width="15.7109375" hidden="1" customWidth="1" outlineLevel="1"/>
    <col min="195" max="196" width="9.140625" hidden="1" customWidth="1" outlineLevel="1"/>
    <col min="197" max="197" width="11.5703125" hidden="1" customWidth="1" outlineLevel="1"/>
    <col min="198" max="199" width="15.7109375" hidden="1" customWidth="1" outlineLevel="1"/>
    <col min="200" max="202" width="9.140625" hidden="1" customWidth="1" outlineLevel="1"/>
    <col min="203" max="204" width="15.7109375" hidden="1" customWidth="1" outlineLevel="1"/>
    <col min="205" max="206" width="9.140625" hidden="1" customWidth="1" outlineLevel="1"/>
    <col min="207" max="207" width="9.42578125" hidden="1" customWidth="1" outlineLevel="1"/>
    <col min="208" max="208" width="17.140625" hidden="1" customWidth="1" outlineLevel="1"/>
    <col min="209" max="209" width="23" customWidth="1" collapsed="1"/>
    <col min="210" max="210" width="16.7109375" customWidth="1"/>
    <col min="211" max="211" width="23.7109375" customWidth="1"/>
    <col min="212" max="212" width="9.140625" customWidth="1"/>
    <col min="213" max="214" width="15.7109375" hidden="1" customWidth="1" outlineLevel="1"/>
    <col min="215" max="217" width="9.140625" hidden="1" customWidth="1" outlineLevel="1"/>
    <col min="218" max="219" width="15.7109375" hidden="1" customWidth="1" outlineLevel="1"/>
    <col min="220" max="222" width="9.140625" hidden="1" customWidth="1" outlineLevel="1"/>
    <col min="223" max="224" width="15.7109375" hidden="1" customWidth="1" outlineLevel="1"/>
    <col min="225" max="227" width="9.140625" hidden="1" customWidth="1" outlineLevel="1"/>
    <col min="228" max="229" width="15.7109375" hidden="1" customWidth="1" outlineLevel="1"/>
    <col min="230" max="232" width="9.140625" hidden="1" customWidth="1" outlineLevel="1"/>
    <col min="233" max="234" width="15.7109375" hidden="1" customWidth="1" outlineLevel="1"/>
    <col min="235" max="237" width="9.140625" hidden="1" customWidth="1" outlineLevel="1"/>
    <col min="238" max="238" width="18.85546875" customWidth="1" collapsed="1"/>
    <col min="239" max="239" width="17" customWidth="1"/>
    <col min="240" max="240" width="19.28515625" customWidth="1"/>
    <col min="241" max="241" width="9.140625" customWidth="1"/>
    <col min="242" max="243" width="15.7109375" hidden="1" customWidth="1" outlineLevel="1"/>
    <col min="244" max="244" width="9.140625" hidden="1" customWidth="1" outlineLevel="1"/>
    <col min="245" max="245" width="19.42578125" hidden="1" customWidth="1" outlineLevel="1"/>
    <col min="246" max="246" width="9.140625" hidden="1" customWidth="1" outlineLevel="1"/>
    <col min="247" max="248" width="15.7109375" hidden="1" customWidth="1" outlineLevel="1"/>
    <col min="249" max="249" width="9.140625" hidden="1" customWidth="1" outlineLevel="1"/>
    <col min="250" max="250" width="17" hidden="1" customWidth="1" outlineLevel="1"/>
    <col min="251" max="251" width="9.140625" hidden="1" customWidth="1" outlineLevel="1"/>
    <col min="252" max="253" width="15.7109375" hidden="1" customWidth="1" outlineLevel="1"/>
    <col min="254" max="254" width="9.140625" hidden="1" customWidth="1" outlineLevel="1"/>
    <col min="255" max="255" width="17.140625" hidden="1" customWidth="1" outlineLevel="1"/>
    <col min="256" max="256" width="9.140625" hidden="1" customWidth="1" outlineLevel="1"/>
    <col min="257" max="258" width="15.7109375" hidden="1" customWidth="1" outlineLevel="1"/>
    <col min="259" max="259" width="9.140625" hidden="1" customWidth="1" outlineLevel="1"/>
    <col min="260" max="260" width="16.42578125" hidden="1" customWidth="1" outlineLevel="1"/>
    <col min="261" max="261" width="9.140625" hidden="1" customWidth="1" outlineLevel="1"/>
    <col min="262" max="262" width="19.28515625" hidden="1" customWidth="1" outlineLevel="1"/>
    <col min="263" max="263" width="19.140625" customWidth="1" collapsed="1"/>
    <col min="264" max="264" width="9.140625" customWidth="1"/>
    <col min="265" max="265" width="17.7109375" customWidth="1"/>
    <col min="266" max="266" width="9.140625" customWidth="1"/>
    <col min="267" max="268" width="15.7109375" hidden="1" customWidth="1" outlineLevel="1"/>
    <col min="269" max="269" width="9.140625" hidden="1" customWidth="1" outlineLevel="1"/>
    <col min="270" max="270" width="18" hidden="1" customWidth="1" outlineLevel="1"/>
    <col min="271" max="271" width="9.140625" hidden="1" customWidth="1" outlineLevel="1"/>
    <col min="272" max="273" width="15.7109375" hidden="1" customWidth="1" outlineLevel="1"/>
    <col min="274" max="274" width="9.140625" hidden="1" customWidth="1" outlineLevel="1"/>
    <col min="275" max="275" width="16.28515625" hidden="1" customWidth="1" outlineLevel="1"/>
    <col min="276" max="276" width="9.140625" hidden="1" customWidth="1" outlineLevel="1"/>
    <col min="277" max="278" width="15.7109375" hidden="1" customWidth="1" outlineLevel="1"/>
    <col min="279" max="279" width="9.140625" hidden="1" customWidth="1" outlineLevel="1"/>
    <col min="280" max="280" width="15.28515625" hidden="1" customWidth="1" outlineLevel="1"/>
    <col min="281" max="281" width="9.140625" hidden="1" customWidth="1" outlineLevel="1"/>
    <col min="282" max="283" width="15.7109375" hidden="1" customWidth="1" outlineLevel="1"/>
    <col min="284" max="284" width="9.140625" hidden="1" customWidth="1" outlineLevel="1"/>
    <col min="285" max="285" width="16.140625" hidden="1" customWidth="1" outlineLevel="1"/>
    <col min="286" max="286" width="14" hidden="1" customWidth="1" outlineLevel="1"/>
    <col min="287" max="287" width="16.42578125" hidden="1" customWidth="1" outlineLevel="1"/>
    <col min="288" max="288" width="18.28515625" customWidth="1" collapsed="1"/>
    <col min="289" max="289" width="18.85546875" customWidth="1"/>
    <col min="290" max="290" width="19" customWidth="1"/>
    <col min="291" max="291" width="9.140625" customWidth="1"/>
    <col min="292" max="293" width="15.7109375" hidden="1" customWidth="1" outlineLevel="1"/>
    <col min="294" max="294" width="9.140625" hidden="1" customWidth="1" outlineLevel="1"/>
    <col min="295" max="295" width="16.28515625" hidden="1" customWidth="1" outlineLevel="1"/>
    <col min="296" max="296" width="9.140625" hidden="1" customWidth="1" outlineLevel="1"/>
    <col min="297" max="298" width="15.7109375" hidden="1" customWidth="1" outlineLevel="1"/>
    <col min="299" max="299" width="9.140625" hidden="1" customWidth="1" outlineLevel="1"/>
    <col min="300" max="300" width="19.28515625" hidden="1" customWidth="1" outlineLevel="1"/>
    <col min="301" max="301" width="9.140625" hidden="1" customWidth="1" outlineLevel="1"/>
    <col min="302" max="303" width="15.7109375" hidden="1" customWidth="1" outlineLevel="1"/>
    <col min="304" max="304" width="9.140625" hidden="1" customWidth="1" outlineLevel="1"/>
    <col min="305" max="305" width="17.7109375" hidden="1" customWidth="1" outlineLevel="1"/>
    <col min="306" max="306" width="9.140625" hidden="1" customWidth="1" outlineLevel="1"/>
    <col min="307" max="308" width="15.7109375" hidden="1" customWidth="1" outlineLevel="1"/>
    <col min="309" max="309" width="9.140625" hidden="1" customWidth="1" outlineLevel="1"/>
    <col min="310" max="310" width="16.7109375" hidden="1" customWidth="1" outlineLevel="1"/>
    <col min="311" max="311" width="12" hidden="1" customWidth="1" outlineLevel="1"/>
    <col min="312" max="313" width="17.42578125" hidden="1" customWidth="1" outlineLevel="1"/>
    <col min="314" max="314" width="9.140625" hidden="1" customWidth="1" outlineLevel="1"/>
    <col min="315" max="315" width="16" hidden="1" customWidth="1" outlineLevel="1"/>
    <col min="316" max="316" width="12" hidden="1" customWidth="1" outlineLevel="1"/>
    <col min="317" max="317" width="17.28515625" hidden="1" customWidth="1" outlineLevel="1"/>
    <col min="318" max="318" width="17.42578125" customWidth="1" collapsed="1"/>
    <col min="319" max="319" width="9.140625" customWidth="1"/>
    <col min="320" max="320" width="18.42578125" customWidth="1"/>
    <col min="321" max="321" width="9.140625" customWidth="1"/>
    <col min="322" max="323" width="15.7109375" customWidth="1" outlineLevel="1"/>
    <col min="324" max="324" width="12.85546875" customWidth="1" outlineLevel="1"/>
    <col min="325" max="325" width="17.42578125" customWidth="1" outlineLevel="1"/>
    <col min="326" max="326" width="10.5703125" customWidth="1" outlineLevel="1"/>
    <col min="327" max="328" width="19.85546875" customWidth="1" outlineLevel="1"/>
    <col min="329" max="329" width="11.85546875" customWidth="1" outlineLevel="1"/>
    <col min="330" max="330" width="15.7109375" customWidth="1" outlineLevel="1"/>
    <col min="331" max="331" width="9.140625" customWidth="1" outlineLevel="1"/>
    <col min="332" max="332" width="16.42578125" customWidth="1" outlineLevel="1"/>
    <col min="333" max="333" width="15.7109375" customWidth="1" outlineLevel="1"/>
    <col min="334" max="334" width="12.28515625" customWidth="1" outlineLevel="1"/>
    <col min="335" max="335" width="15.7109375" customWidth="1" outlineLevel="1"/>
    <col min="336" max="336" width="10.5703125" customWidth="1" outlineLevel="1"/>
    <col min="337" max="338" width="15.7109375" customWidth="1" outlineLevel="1"/>
    <col min="339" max="339" width="13.5703125" customWidth="1" outlineLevel="1"/>
    <col min="340" max="340" width="15.7109375" customWidth="1" outlineLevel="1"/>
    <col min="341" max="341" width="9.85546875" customWidth="1" outlineLevel="1"/>
    <col min="342" max="342" width="16.5703125" customWidth="1" outlineLevel="1"/>
    <col min="343" max="343" width="17.28515625" customWidth="1"/>
    <col min="344" max="344" width="16.140625" customWidth="1"/>
    <col min="345" max="346" width="9.140625" customWidth="1"/>
    <col min="347" max="347" width="18.28515625" customWidth="1"/>
    <col min="348" max="348" width="20.28515625" customWidth="1"/>
    <col min="349" max="349" width="16.28515625" customWidth="1"/>
    <col min="350" max="351" width="17.28515625" hidden="1" customWidth="1" outlineLevel="1"/>
    <col min="352" max="352" width="20.85546875" hidden="1" customWidth="1" outlineLevel="1"/>
    <col min="353" max="353" width="12" hidden="1" customWidth="1" outlineLevel="1"/>
    <col min="354" max="354" width="18.28515625" customWidth="1" collapsed="1"/>
    <col min="355" max="355" width="25.85546875" customWidth="1"/>
    <col min="358" max="358" width="17.85546875" customWidth="1"/>
    <col min="359" max="359" width="13" bestFit="1" customWidth="1"/>
    <col min="360" max="360" width="10.85546875" customWidth="1"/>
    <col min="361" max="361" width="11" customWidth="1"/>
  </cols>
  <sheetData>
    <row r="2" spans="1:356" s="573" customFormat="1" ht="19.5" customHeight="1">
      <c r="A2" s="571"/>
      <c r="B2" s="572"/>
      <c r="C2" s="1098" t="s">
        <v>48</v>
      </c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  <c r="Z2" s="1099"/>
      <c r="AA2" s="1100"/>
      <c r="AB2" s="1095" t="s">
        <v>49</v>
      </c>
      <c r="AC2" s="1096"/>
      <c r="AD2" s="1096"/>
      <c r="AE2" s="1096"/>
      <c r="AF2" s="1096"/>
      <c r="AG2" s="1096"/>
      <c r="AH2" s="1096"/>
      <c r="AI2" s="1096"/>
      <c r="AJ2" s="1096"/>
      <c r="AK2" s="1096"/>
      <c r="AL2" s="1096"/>
      <c r="AM2" s="1096"/>
      <c r="AN2" s="1096"/>
      <c r="AO2" s="1096"/>
      <c r="AP2" s="1096"/>
      <c r="AQ2" s="1096"/>
      <c r="AR2" s="1096"/>
      <c r="AS2" s="1096"/>
      <c r="AT2" s="1096"/>
      <c r="AU2" s="1096"/>
      <c r="AV2" s="1096"/>
      <c r="AW2" s="1096"/>
      <c r="AX2" s="1096"/>
      <c r="AY2" s="1096"/>
      <c r="AZ2" s="1097"/>
      <c r="BA2" s="1103" t="s">
        <v>50</v>
      </c>
      <c r="BB2" s="1103"/>
      <c r="BC2" s="1103"/>
      <c r="BD2" s="1103"/>
      <c r="BE2" s="1103"/>
      <c r="BF2" s="1103"/>
      <c r="BG2" s="1103"/>
      <c r="BH2" s="1103"/>
      <c r="BI2" s="1103"/>
      <c r="BJ2" s="1103"/>
      <c r="BK2" s="1103"/>
      <c r="BL2" s="1103"/>
      <c r="BM2" s="1103"/>
      <c r="BN2" s="1103"/>
      <c r="BO2" s="1103"/>
      <c r="BP2" s="1103"/>
      <c r="BQ2" s="1103"/>
      <c r="BR2" s="1103"/>
      <c r="BS2" s="1103"/>
      <c r="BT2" s="1103"/>
      <c r="BU2" s="1103"/>
      <c r="BV2" s="1103"/>
      <c r="BW2" s="1103"/>
      <c r="BX2" s="1103"/>
      <c r="BY2" s="1103"/>
      <c r="BZ2" s="1103"/>
      <c r="CA2" s="1103"/>
      <c r="CB2" s="1103"/>
      <c r="CC2" s="1103"/>
      <c r="CD2" s="1104"/>
      <c r="CE2" s="1095" t="s">
        <v>51</v>
      </c>
      <c r="CF2" s="1096"/>
      <c r="CG2" s="1096"/>
      <c r="CH2" s="1096"/>
      <c r="CI2" s="1096"/>
      <c r="CJ2" s="1096"/>
      <c r="CK2" s="1096"/>
      <c r="CL2" s="1096"/>
      <c r="CM2" s="1096"/>
      <c r="CN2" s="1096"/>
      <c r="CO2" s="1096"/>
      <c r="CP2" s="1096"/>
      <c r="CQ2" s="1096"/>
      <c r="CR2" s="1096"/>
      <c r="CS2" s="1096"/>
      <c r="CT2" s="1096"/>
      <c r="CU2" s="1096"/>
      <c r="CV2" s="1096"/>
      <c r="CW2" s="1096"/>
      <c r="CX2" s="1096"/>
      <c r="CY2" s="1096"/>
      <c r="CZ2" s="1096"/>
      <c r="DA2" s="1096"/>
      <c r="DB2" s="1096"/>
      <c r="DC2" s="1097"/>
      <c r="DD2" s="1098" t="s">
        <v>52</v>
      </c>
      <c r="DE2" s="1099"/>
      <c r="DF2" s="1099"/>
      <c r="DG2" s="1099"/>
      <c r="DH2" s="1099"/>
      <c r="DI2" s="1099"/>
      <c r="DJ2" s="1099"/>
      <c r="DK2" s="1099"/>
      <c r="DL2" s="1099"/>
      <c r="DM2" s="1099"/>
      <c r="DN2" s="1099"/>
      <c r="DO2" s="1099"/>
      <c r="DP2" s="1099"/>
      <c r="DQ2" s="1099"/>
      <c r="DR2" s="1099"/>
      <c r="DS2" s="1099"/>
      <c r="DT2" s="1099"/>
      <c r="DU2" s="1099"/>
      <c r="DV2" s="1099"/>
      <c r="DW2" s="1099"/>
      <c r="DX2" s="1099"/>
      <c r="DY2" s="1099"/>
      <c r="DZ2" s="1099"/>
      <c r="EA2" s="1099"/>
      <c r="EB2" s="1100"/>
      <c r="EC2" s="1101" t="s">
        <v>53</v>
      </c>
      <c r="ED2" s="1102"/>
      <c r="EE2" s="1102"/>
      <c r="EF2" s="1102"/>
      <c r="EG2" s="1102"/>
      <c r="EH2" s="1102"/>
      <c r="EI2" s="1102"/>
      <c r="EJ2" s="1102"/>
      <c r="EK2" s="1102"/>
      <c r="EL2" s="1102"/>
      <c r="EM2" s="1102"/>
      <c r="EN2" s="1102"/>
      <c r="EO2" s="1102"/>
      <c r="EP2" s="1102"/>
      <c r="EQ2" s="1102"/>
      <c r="ER2" s="1102"/>
      <c r="ES2" s="1102"/>
      <c r="ET2" s="1102"/>
      <c r="EU2" s="1102"/>
      <c r="EV2" s="1102"/>
      <c r="EW2" s="1102"/>
      <c r="EX2" s="1102"/>
      <c r="EY2" s="1102"/>
      <c r="EZ2" s="1102"/>
      <c r="FA2" s="1102"/>
      <c r="FB2" s="1102"/>
      <c r="FC2" s="1102"/>
      <c r="FD2" s="1102"/>
      <c r="FE2" s="1102"/>
      <c r="FF2" s="1105"/>
      <c r="FG2" s="1098" t="s">
        <v>54</v>
      </c>
      <c r="FH2" s="1099"/>
      <c r="FI2" s="1099"/>
      <c r="FJ2" s="1099"/>
      <c r="FK2" s="1099"/>
      <c r="FL2" s="1099"/>
      <c r="FM2" s="1099"/>
      <c r="FN2" s="1099"/>
      <c r="FO2" s="1099"/>
      <c r="FP2" s="1099"/>
      <c r="FQ2" s="1099"/>
      <c r="FR2" s="1099"/>
      <c r="FS2" s="1099"/>
      <c r="FT2" s="1099"/>
      <c r="FU2" s="1099"/>
      <c r="FV2" s="1099"/>
      <c r="FW2" s="1099"/>
      <c r="FX2" s="1099"/>
      <c r="FY2" s="1099"/>
      <c r="FZ2" s="1099"/>
      <c r="GA2" s="1099"/>
      <c r="GB2" s="1099"/>
      <c r="GC2" s="1099"/>
      <c r="GD2" s="1099"/>
      <c r="GE2" s="1100"/>
      <c r="GF2" s="1095" t="s">
        <v>55</v>
      </c>
      <c r="GG2" s="1096"/>
      <c r="GH2" s="1096"/>
      <c r="GI2" s="1096"/>
      <c r="GJ2" s="1096"/>
      <c r="GK2" s="1096"/>
      <c r="GL2" s="1096"/>
      <c r="GM2" s="1096"/>
      <c r="GN2" s="1096"/>
      <c r="GO2" s="1096"/>
      <c r="GP2" s="1096"/>
      <c r="GQ2" s="1096"/>
      <c r="GR2" s="1096"/>
      <c r="GS2" s="1096"/>
      <c r="GT2" s="1096"/>
      <c r="GU2" s="1096"/>
      <c r="GV2" s="1096"/>
      <c r="GW2" s="1096"/>
      <c r="GX2" s="1096"/>
      <c r="GY2" s="1096"/>
      <c r="GZ2" s="1096"/>
      <c r="HA2" s="1096"/>
      <c r="HB2" s="1096"/>
      <c r="HC2" s="1096"/>
      <c r="HD2" s="1097"/>
      <c r="HE2" s="1103" t="s">
        <v>56</v>
      </c>
      <c r="HF2" s="1103"/>
      <c r="HG2" s="1103"/>
      <c r="HH2" s="1103"/>
      <c r="HI2" s="1103"/>
      <c r="HJ2" s="1103"/>
      <c r="HK2" s="1103"/>
      <c r="HL2" s="1103"/>
      <c r="HM2" s="1103"/>
      <c r="HN2" s="1103"/>
      <c r="HO2" s="1103"/>
      <c r="HP2" s="1103"/>
      <c r="HQ2" s="1103"/>
      <c r="HR2" s="1103"/>
      <c r="HS2" s="1103"/>
      <c r="HT2" s="1103"/>
      <c r="HU2" s="1103"/>
      <c r="HV2" s="1103"/>
      <c r="HW2" s="1103"/>
      <c r="HX2" s="1103"/>
      <c r="HY2" s="1103"/>
      <c r="HZ2" s="1103"/>
      <c r="IA2" s="1103"/>
      <c r="IB2" s="1103"/>
      <c r="IC2" s="1103"/>
      <c r="ID2" s="1103"/>
      <c r="IE2" s="1103"/>
      <c r="IF2" s="1103"/>
      <c r="IG2" s="1104"/>
      <c r="IH2" s="1095" t="s">
        <v>57</v>
      </c>
      <c r="II2" s="1096"/>
      <c r="IJ2" s="1096"/>
      <c r="IK2" s="1096"/>
      <c r="IL2" s="1096"/>
      <c r="IM2" s="1096"/>
      <c r="IN2" s="1096"/>
      <c r="IO2" s="1096"/>
      <c r="IP2" s="1096"/>
      <c r="IQ2" s="1096"/>
      <c r="IR2" s="1096"/>
      <c r="IS2" s="1096"/>
      <c r="IT2" s="1096"/>
      <c r="IU2" s="1096"/>
      <c r="IV2" s="1096"/>
      <c r="IW2" s="1096"/>
      <c r="IX2" s="1096"/>
      <c r="IY2" s="1096"/>
      <c r="IZ2" s="1096"/>
      <c r="JA2" s="1096"/>
      <c r="JB2" s="1096"/>
      <c r="JC2" s="1096"/>
      <c r="JD2" s="1096"/>
      <c r="JE2" s="1096"/>
      <c r="JF2" s="1097"/>
      <c r="JG2" s="1098" t="s">
        <v>58</v>
      </c>
      <c r="JH2" s="1099"/>
      <c r="JI2" s="1099"/>
      <c r="JJ2" s="1099"/>
      <c r="JK2" s="1099"/>
      <c r="JL2" s="1099"/>
      <c r="JM2" s="1099"/>
      <c r="JN2" s="1099"/>
      <c r="JO2" s="1099"/>
      <c r="JP2" s="1099"/>
      <c r="JQ2" s="1099"/>
      <c r="JR2" s="1099"/>
      <c r="JS2" s="1099"/>
      <c r="JT2" s="1099"/>
      <c r="JU2" s="1099"/>
      <c r="JV2" s="1099"/>
      <c r="JW2" s="1099"/>
      <c r="JX2" s="1099"/>
      <c r="JY2" s="1099"/>
      <c r="JZ2" s="1099"/>
      <c r="KA2" s="1099"/>
      <c r="KB2" s="1099"/>
      <c r="KC2" s="1099"/>
      <c r="KD2" s="1099"/>
      <c r="KE2" s="1100"/>
      <c r="KF2" s="1101" t="s">
        <v>59</v>
      </c>
      <c r="KG2" s="1102"/>
      <c r="KH2" s="1102"/>
      <c r="KI2" s="1102"/>
      <c r="KJ2" s="1102"/>
      <c r="KK2" s="1102"/>
      <c r="KL2" s="1102"/>
      <c r="KM2" s="1102"/>
      <c r="KN2" s="1102"/>
      <c r="KO2" s="1102"/>
      <c r="KP2" s="1102"/>
      <c r="KQ2" s="1102"/>
      <c r="KR2" s="1102"/>
      <c r="KS2" s="1102"/>
      <c r="KT2" s="1102"/>
      <c r="KU2" s="1102"/>
      <c r="KV2" s="1102"/>
      <c r="KW2" s="1102"/>
      <c r="KX2" s="1102"/>
      <c r="KY2" s="1102"/>
      <c r="KZ2" s="1102"/>
      <c r="LA2" s="1102"/>
      <c r="LB2" s="1102"/>
      <c r="LC2" s="1102"/>
      <c r="LD2" s="1102"/>
      <c r="LE2" s="1102"/>
      <c r="LF2" s="1102"/>
      <c r="LG2" s="1102"/>
      <c r="LH2" s="1102"/>
      <c r="LI2" s="1102"/>
      <c r="LJ2" s="1098" t="s">
        <v>48</v>
      </c>
      <c r="LK2" s="1099"/>
      <c r="LL2" s="1099"/>
      <c r="LM2" s="1099"/>
      <c r="LN2" s="1099"/>
      <c r="LO2" s="1099"/>
      <c r="LP2" s="1099"/>
      <c r="LQ2" s="1099"/>
      <c r="LR2" s="1099"/>
      <c r="LS2" s="1099"/>
      <c r="LT2" s="1099"/>
      <c r="LU2" s="1099"/>
      <c r="LV2" s="1099"/>
      <c r="LW2" s="1099"/>
      <c r="LX2" s="1099"/>
      <c r="LY2" s="1099"/>
      <c r="LZ2" s="1099"/>
      <c r="MA2" s="1099"/>
      <c r="MB2" s="1099"/>
      <c r="MC2" s="1099"/>
      <c r="MD2" s="1099"/>
      <c r="ME2" s="1099"/>
      <c r="MF2" s="1099"/>
      <c r="MG2" s="1099"/>
      <c r="MH2" s="1100"/>
      <c r="MI2" s="1089" t="s">
        <v>502</v>
      </c>
      <c r="MJ2" s="1090"/>
      <c r="MK2" s="1090"/>
      <c r="ML2" s="1090"/>
      <c r="MM2" s="1090"/>
      <c r="MN2" s="1090"/>
      <c r="MO2" s="1091"/>
    </row>
    <row r="3" spans="1:356" ht="32.25" customHeight="1">
      <c r="A3" s="742"/>
      <c r="B3" s="409"/>
      <c r="C3" s="1070" t="s">
        <v>175</v>
      </c>
      <c r="D3" s="1071"/>
      <c r="E3" s="1071"/>
      <c r="F3" s="1071"/>
      <c r="G3" s="1071"/>
      <c r="H3" s="1072" t="s">
        <v>176</v>
      </c>
      <c r="I3" s="1072"/>
      <c r="J3" s="1072"/>
      <c r="K3" s="1072"/>
      <c r="L3" s="1072"/>
      <c r="M3" s="1071" t="s">
        <v>177</v>
      </c>
      <c r="N3" s="1071"/>
      <c r="O3" s="1071"/>
      <c r="P3" s="1071"/>
      <c r="Q3" s="1071"/>
      <c r="R3" s="1072" t="s">
        <v>178</v>
      </c>
      <c r="S3" s="1072"/>
      <c r="T3" s="1072"/>
      <c r="U3" s="1072"/>
      <c r="V3" s="1072"/>
      <c r="W3" s="718"/>
      <c r="X3" s="718">
        <f>AVERAGE(G35,L35,Q35,V35)</f>
        <v>0.82245574611598449</v>
      </c>
      <c r="Y3" s="1066" t="s">
        <v>503</v>
      </c>
      <c r="Z3" s="1066"/>
      <c r="AA3" s="1067"/>
      <c r="AB3" s="1070" t="s">
        <v>179</v>
      </c>
      <c r="AC3" s="1071"/>
      <c r="AD3" s="1071"/>
      <c r="AE3" s="1071"/>
      <c r="AF3" s="1071"/>
      <c r="AG3" s="1072" t="s">
        <v>180</v>
      </c>
      <c r="AH3" s="1072"/>
      <c r="AI3" s="1072"/>
      <c r="AJ3" s="1072"/>
      <c r="AK3" s="1072"/>
      <c r="AL3" s="1071" t="s">
        <v>181</v>
      </c>
      <c r="AM3" s="1071"/>
      <c r="AN3" s="1071"/>
      <c r="AO3" s="1071"/>
      <c r="AP3" s="1071"/>
      <c r="AQ3" s="1072" t="s">
        <v>182</v>
      </c>
      <c r="AR3" s="1072"/>
      <c r="AS3" s="1072"/>
      <c r="AT3" s="1072"/>
      <c r="AU3" s="1072"/>
      <c r="AV3" s="719"/>
      <c r="AW3" s="719">
        <f>AVERAGE(AD35,AI35,AN35,AS35)</f>
        <v>0.82753817300135935</v>
      </c>
      <c r="AX3" s="1068" t="s">
        <v>504</v>
      </c>
      <c r="AY3" s="1068"/>
      <c r="AZ3" s="1069"/>
      <c r="BA3" s="1070" t="s">
        <v>183</v>
      </c>
      <c r="BB3" s="1071"/>
      <c r="BC3" s="1071"/>
      <c r="BD3" s="1071"/>
      <c r="BE3" s="1071"/>
      <c r="BF3" s="1072" t="s">
        <v>184</v>
      </c>
      <c r="BG3" s="1072"/>
      <c r="BH3" s="1072"/>
      <c r="BI3" s="1072"/>
      <c r="BJ3" s="1072"/>
      <c r="BK3" s="1071" t="s">
        <v>185</v>
      </c>
      <c r="BL3" s="1071"/>
      <c r="BM3" s="1071"/>
      <c r="BN3" s="1071"/>
      <c r="BO3" s="1071"/>
      <c r="BP3" s="1072" t="s">
        <v>186</v>
      </c>
      <c r="BQ3" s="1072"/>
      <c r="BR3" s="1072"/>
      <c r="BS3" s="1072"/>
      <c r="BT3" s="1072"/>
      <c r="BU3" s="1071" t="s">
        <v>187</v>
      </c>
      <c r="BV3" s="1071"/>
      <c r="BW3" s="1071"/>
      <c r="BX3" s="1071"/>
      <c r="BY3" s="1071"/>
      <c r="BZ3" s="718"/>
      <c r="CA3" s="718">
        <f>AVERAGE(BC35,BH35,BM35,BR35,BW35)</f>
        <v>0.91384585445376132</v>
      </c>
      <c r="CB3" s="1066" t="s">
        <v>505</v>
      </c>
      <c r="CC3" s="1066"/>
      <c r="CD3" s="1067"/>
      <c r="CE3" s="1070" t="s">
        <v>188</v>
      </c>
      <c r="CF3" s="1071"/>
      <c r="CG3" s="1071"/>
      <c r="CH3" s="1071"/>
      <c r="CI3" s="1071"/>
      <c r="CJ3" s="1072" t="s">
        <v>189</v>
      </c>
      <c r="CK3" s="1072"/>
      <c r="CL3" s="1072"/>
      <c r="CM3" s="1072"/>
      <c r="CN3" s="1072"/>
      <c r="CO3" s="1071" t="s">
        <v>190</v>
      </c>
      <c r="CP3" s="1071"/>
      <c r="CQ3" s="1071"/>
      <c r="CR3" s="1071"/>
      <c r="CS3" s="1071"/>
      <c r="CT3" s="1072" t="s">
        <v>191</v>
      </c>
      <c r="CU3" s="1072"/>
      <c r="CV3" s="1072"/>
      <c r="CW3" s="1072"/>
      <c r="CX3" s="1072"/>
      <c r="CY3" s="719"/>
      <c r="CZ3" s="719">
        <f>AVERAGE(CG35,CL35,CQ35,CV35)</f>
        <v>0.91273669861980233</v>
      </c>
      <c r="DA3" s="1068" t="s">
        <v>506</v>
      </c>
      <c r="DB3" s="1068"/>
      <c r="DC3" s="1069"/>
      <c r="DD3" s="1070" t="s">
        <v>192</v>
      </c>
      <c r="DE3" s="1071"/>
      <c r="DF3" s="1071"/>
      <c r="DG3" s="1071"/>
      <c r="DH3" s="1071"/>
      <c r="DI3" s="1072" t="s">
        <v>193</v>
      </c>
      <c r="DJ3" s="1072"/>
      <c r="DK3" s="1072"/>
      <c r="DL3" s="1072"/>
      <c r="DM3" s="1072"/>
      <c r="DN3" s="1071" t="s">
        <v>194</v>
      </c>
      <c r="DO3" s="1071"/>
      <c r="DP3" s="1071"/>
      <c r="DQ3" s="1071"/>
      <c r="DR3" s="1071"/>
      <c r="DS3" s="1072" t="s">
        <v>195</v>
      </c>
      <c r="DT3" s="1072"/>
      <c r="DU3" s="1072"/>
      <c r="DV3" s="1072"/>
      <c r="DW3" s="1072"/>
      <c r="DX3" s="718"/>
      <c r="DY3" s="718">
        <f>AVERAGE(DF35,DK35,DP35,DU35)</f>
        <v>0.94440616349895412</v>
      </c>
      <c r="DZ3" s="1066" t="s">
        <v>507</v>
      </c>
      <c r="EA3" s="1066"/>
      <c r="EB3" s="1067"/>
      <c r="EC3" s="1070" t="s">
        <v>196</v>
      </c>
      <c r="ED3" s="1071"/>
      <c r="EE3" s="1071"/>
      <c r="EF3" s="1071"/>
      <c r="EG3" s="1071"/>
      <c r="EH3" s="1072" t="s">
        <v>197</v>
      </c>
      <c r="EI3" s="1072"/>
      <c r="EJ3" s="1072"/>
      <c r="EK3" s="1072"/>
      <c r="EL3" s="1072"/>
      <c r="EM3" s="1071" t="s">
        <v>198</v>
      </c>
      <c r="EN3" s="1071"/>
      <c r="EO3" s="1071"/>
      <c r="EP3" s="1071"/>
      <c r="EQ3" s="1071"/>
      <c r="ER3" s="1072" t="s">
        <v>199</v>
      </c>
      <c r="ES3" s="1072"/>
      <c r="ET3" s="1072"/>
      <c r="EU3" s="1072"/>
      <c r="EV3" s="1072"/>
      <c r="EW3" s="1071" t="s">
        <v>200</v>
      </c>
      <c r="EX3" s="1071"/>
      <c r="EY3" s="1071"/>
      <c r="EZ3" s="1071"/>
      <c r="FA3" s="1071"/>
      <c r="FB3" s="720"/>
      <c r="FC3" s="720">
        <f>AVERAGE(EE35,EJ35,EO35,ET35,EY35)</f>
        <v>0.87647702532807659</v>
      </c>
      <c r="FD3" s="1064" t="s">
        <v>508</v>
      </c>
      <c r="FE3" s="1064"/>
      <c r="FF3" s="1065"/>
      <c r="FG3" s="1070" t="s">
        <v>201</v>
      </c>
      <c r="FH3" s="1071"/>
      <c r="FI3" s="1071"/>
      <c r="FJ3" s="1071"/>
      <c r="FK3" s="1071"/>
      <c r="FL3" s="1072" t="s">
        <v>202</v>
      </c>
      <c r="FM3" s="1072"/>
      <c r="FN3" s="1072"/>
      <c r="FO3" s="1072"/>
      <c r="FP3" s="1072"/>
      <c r="FQ3" s="1071" t="s">
        <v>203</v>
      </c>
      <c r="FR3" s="1071"/>
      <c r="FS3" s="1071"/>
      <c r="FT3" s="1071"/>
      <c r="FU3" s="1071"/>
      <c r="FV3" s="1072" t="s">
        <v>204</v>
      </c>
      <c r="FW3" s="1072"/>
      <c r="FX3" s="1072"/>
      <c r="FY3" s="1072"/>
      <c r="FZ3" s="1072"/>
      <c r="GA3" s="718"/>
      <c r="GB3" s="718">
        <f>AVERAGE(FI35,FN35,FS35,FX35)</f>
        <v>0.91514853271395447</v>
      </c>
      <c r="GC3" s="1066" t="s">
        <v>509</v>
      </c>
      <c r="GD3" s="1066"/>
      <c r="GE3" s="1067"/>
      <c r="GF3" s="1070" t="s">
        <v>205</v>
      </c>
      <c r="GG3" s="1071"/>
      <c r="GH3" s="1071"/>
      <c r="GI3" s="1071"/>
      <c r="GJ3" s="1071"/>
      <c r="GK3" s="1072" t="s">
        <v>206</v>
      </c>
      <c r="GL3" s="1072"/>
      <c r="GM3" s="1072"/>
      <c r="GN3" s="1072"/>
      <c r="GO3" s="1072"/>
      <c r="GP3" s="1071" t="s">
        <v>207</v>
      </c>
      <c r="GQ3" s="1071"/>
      <c r="GR3" s="1071"/>
      <c r="GS3" s="1071"/>
      <c r="GT3" s="1071"/>
      <c r="GU3" s="1072" t="s">
        <v>208</v>
      </c>
      <c r="GV3" s="1072"/>
      <c r="GW3" s="1072"/>
      <c r="GX3" s="1072"/>
      <c r="GY3" s="1072"/>
      <c r="GZ3" s="719"/>
      <c r="HA3" s="719">
        <f>AVERAGE(GH35,GM35,GR35,GW35)</f>
        <v>0.95937781115771092</v>
      </c>
      <c r="HB3" s="1068" t="s">
        <v>510</v>
      </c>
      <c r="HC3" s="1068"/>
      <c r="HD3" s="1069"/>
      <c r="HE3" s="1070" t="s">
        <v>209</v>
      </c>
      <c r="HF3" s="1071"/>
      <c r="HG3" s="1071"/>
      <c r="HH3" s="1071"/>
      <c r="HI3" s="1071"/>
      <c r="HJ3" s="1072" t="s">
        <v>210</v>
      </c>
      <c r="HK3" s="1072"/>
      <c r="HL3" s="1072"/>
      <c r="HM3" s="1072"/>
      <c r="HN3" s="1072"/>
      <c r="HO3" s="1071" t="s">
        <v>211</v>
      </c>
      <c r="HP3" s="1071"/>
      <c r="HQ3" s="1071"/>
      <c r="HR3" s="1071"/>
      <c r="HS3" s="1071"/>
      <c r="HT3" s="1072" t="s">
        <v>212</v>
      </c>
      <c r="HU3" s="1072"/>
      <c r="HV3" s="1072"/>
      <c r="HW3" s="1072"/>
      <c r="HX3" s="1072"/>
      <c r="HY3" s="1071" t="s">
        <v>213</v>
      </c>
      <c r="HZ3" s="1071"/>
      <c r="IA3" s="1071"/>
      <c r="IB3" s="1071"/>
      <c r="IC3" s="1071"/>
      <c r="ID3" s="718">
        <f>AVERAGE(HG35,HL35,HQ35,HV35,IA35)</f>
        <v>0.92261832301195079</v>
      </c>
      <c r="IE3" s="1066" t="s">
        <v>511</v>
      </c>
      <c r="IF3" s="1066"/>
      <c r="IG3" s="1067"/>
      <c r="IH3" s="1070" t="s">
        <v>214</v>
      </c>
      <c r="II3" s="1071"/>
      <c r="IJ3" s="1071"/>
      <c r="IK3" s="1071"/>
      <c r="IL3" s="1071"/>
      <c r="IM3" s="1072" t="s">
        <v>215</v>
      </c>
      <c r="IN3" s="1072"/>
      <c r="IO3" s="1072"/>
      <c r="IP3" s="1072"/>
      <c r="IQ3" s="1072"/>
      <c r="IR3" s="1070" t="s">
        <v>216</v>
      </c>
      <c r="IS3" s="1071"/>
      <c r="IT3" s="1071"/>
      <c r="IU3" s="1071"/>
      <c r="IV3" s="1071"/>
      <c r="IW3" s="1072" t="s">
        <v>217</v>
      </c>
      <c r="IX3" s="1072"/>
      <c r="IY3" s="1072"/>
      <c r="IZ3" s="1072"/>
      <c r="JA3" s="1072"/>
      <c r="JB3" s="719"/>
      <c r="JC3" s="719">
        <f>AVERAGE(IJ35,IO35,IT35,IY35)</f>
        <v>0.96060296624995689</v>
      </c>
      <c r="JD3" s="1068" t="s">
        <v>512</v>
      </c>
      <c r="JE3" s="1068"/>
      <c r="JF3" s="1069"/>
      <c r="JG3" s="1070" t="s">
        <v>218</v>
      </c>
      <c r="JH3" s="1071"/>
      <c r="JI3" s="1071"/>
      <c r="JJ3" s="1071"/>
      <c r="JK3" s="1071"/>
      <c r="JL3" s="1072" t="s">
        <v>219</v>
      </c>
      <c r="JM3" s="1072"/>
      <c r="JN3" s="1072"/>
      <c r="JO3" s="1072"/>
      <c r="JP3" s="1072"/>
      <c r="JQ3" s="1070" t="s">
        <v>220</v>
      </c>
      <c r="JR3" s="1071"/>
      <c r="JS3" s="1071"/>
      <c r="JT3" s="1071"/>
      <c r="JU3" s="1071"/>
      <c r="JV3" s="1072" t="s">
        <v>221</v>
      </c>
      <c r="JW3" s="1072"/>
      <c r="JX3" s="1072"/>
      <c r="JY3" s="1072"/>
      <c r="JZ3" s="1072"/>
      <c r="KA3" s="718"/>
      <c r="KB3" s="718">
        <f>AVERAGE(JI35,JN35,JS35,JX35)</f>
        <v>0.96440038752242052</v>
      </c>
      <c r="KC3" s="1066" t="s">
        <v>513</v>
      </c>
      <c r="KD3" s="1066"/>
      <c r="KE3" s="1067"/>
      <c r="KF3" s="1070" t="s">
        <v>222</v>
      </c>
      <c r="KG3" s="1071"/>
      <c r="KH3" s="1071"/>
      <c r="KI3" s="1071"/>
      <c r="KJ3" s="1071"/>
      <c r="KK3" s="1072" t="s">
        <v>223</v>
      </c>
      <c r="KL3" s="1072"/>
      <c r="KM3" s="1072"/>
      <c r="KN3" s="1072"/>
      <c r="KO3" s="1072"/>
      <c r="KP3" s="1070" t="s">
        <v>224</v>
      </c>
      <c r="KQ3" s="1071"/>
      <c r="KR3" s="1071"/>
      <c r="KS3" s="1071"/>
      <c r="KT3" s="1071"/>
      <c r="KU3" s="1072" t="s">
        <v>225</v>
      </c>
      <c r="KV3" s="1072"/>
      <c r="KW3" s="1072"/>
      <c r="KX3" s="1072"/>
      <c r="KY3" s="1072"/>
      <c r="KZ3" s="1070" t="s">
        <v>226</v>
      </c>
      <c r="LA3" s="1071"/>
      <c r="LB3" s="1071"/>
      <c r="LC3" s="1071"/>
      <c r="LD3" s="1071"/>
      <c r="LE3" s="720"/>
      <c r="LF3" s="720">
        <f>AVERAGE(KH35,KM35,KR35,KW35,LB35)</f>
        <v>0.98518998222111731</v>
      </c>
      <c r="LG3" s="1064" t="s">
        <v>514</v>
      </c>
      <c r="LH3" s="1064"/>
      <c r="LI3" s="1064"/>
      <c r="LJ3" s="1070" t="s">
        <v>175</v>
      </c>
      <c r="LK3" s="1071"/>
      <c r="LL3" s="1071"/>
      <c r="LM3" s="1071"/>
      <c r="LN3" s="1071"/>
      <c r="LO3" s="1072" t="s">
        <v>176</v>
      </c>
      <c r="LP3" s="1072"/>
      <c r="LQ3" s="1072"/>
      <c r="LR3" s="1072"/>
      <c r="LS3" s="1072"/>
      <c r="LT3" s="1071" t="s">
        <v>177</v>
      </c>
      <c r="LU3" s="1071"/>
      <c r="LV3" s="1071"/>
      <c r="LW3" s="1071"/>
      <c r="LX3" s="1071"/>
      <c r="LY3" s="1072" t="s">
        <v>178</v>
      </c>
      <c r="LZ3" s="1072"/>
      <c r="MA3" s="1072"/>
      <c r="MB3" s="1072"/>
      <c r="MC3" s="1072"/>
      <c r="MD3" s="718"/>
      <c r="ME3" s="718">
        <f>AVERAGE(LL35,LQ35,LV35,MA35)</f>
        <v>1.4275923590251505</v>
      </c>
      <c r="MF3" s="1066" t="s">
        <v>503</v>
      </c>
      <c r="MG3" s="1066"/>
      <c r="MH3" s="1067"/>
      <c r="MI3" s="1092"/>
      <c r="MJ3" s="1093"/>
      <c r="MK3" s="1093"/>
      <c r="ML3" s="1093"/>
      <c r="MM3" s="1093"/>
      <c r="MN3" s="1093"/>
      <c r="MO3" s="1094"/>
    </row>
    <row r="4" spans="1:356" s="701" customFormat="1" ht="15" customHeight="1">
      <c r="A4" s="702"/>
      <c r="B4" s="1087"/>
      <c r="C4" s="559" t="s">
        <v>62</v>
      </c>
      <c r="D4" s="755" t="s">
        <v>63</v>
      </c>
      <c r="E4" s="1077" t="s">
        <v>515</v>
      </c>
      <c r="F4" s="755" t="s">
        <v>62</v>
      </c>
      <c r="G4" s="1077" t="s">
        <v>516</v>
      </c>
      <c r="H4" s="753" t="s">
        <v>62</v>
      </c>
      <c r="I4" s="753" t="s">
        <v>63</v>
      </c>
      <c r="J4" s="1075" t="s">
        <v>515</v>
      </c>
      <c r="K4" s="753" t="s">
        <v>62</v>
      </c>
      <c r="L4" s="1075" t="s">
        <v>516</v>
      </c>
      <c r="M4" s="755" t="s">
        <v>62</v>
      </c>
      <c r="N4" s="755" t="s">
        <v>63</v>
      </c>
      <c r="O4" s="1077" t="s">
        <v>515</v>
      </c>
      <c r="P4" s="755" t="s">
        <v>62</v>
      </c>
      <c r="Q4" s="1077" t="s">
        <v>516</v>
      </c>
      <c r="R4" s="753" t="s">
        <v>62</v>
      </c>
      <c r="S4" s="753" t="s">
        <v>63</v>
      </c>
      <c r="T4" s="1075" t="s">
        <v>515</v>
      </c>
      <c r="U4" s="753" t="s">
        <v>62</v>
      </c>
      <c r="V4" s="1075" t="s">
        <v>516</v>
      </c>
      <c r="W4" s="560" t="s">
        <v>279</v>
      </c>
      <c r="X4" s="560" t="s">
        <v>63</v>
      </c>
      <c r="Y4" s="560" t="s">
        <v>1</v>
      </c>
      <c r="Z4" s="560" t="s">
        <v>1</v>
      </c>
      <c r="AA4" s="561" t="s">
        <v>1</v>
      </c>
      <c r="AB4" s="559" t="s">
        <v>62</v>
      </c>
      <c r="AC4" s="755" t="s">
        <v>63</v>
      </c>
      <c r="AD4" s="1077" t="s">
        <v>515</v>
      </c>
      <c r="AE4" s="755" t="s">
        <v>62</v>
      </c>
      <c r="AF4" s="1077" t="s">
        <v>516</v>
      </c>
      <c r="AG4" s="753" t="s">
        <v>62</v>
      </c>
      <c r="AH4" s="753" t="s">
        <v>63</v>
      </c>
      <c r="AI4" s="1075" t="s">
        <v>515</v>
      </c>
      <c r="AJ4" s="753" t="s">
        <v>62</v>
      </c>
      <c r="AK4" s="1075" t="s">
        <v>516</v>
      </c>
      <c r="AL4" s="755" t="s">
        <v>62</v>
      </c>
      <c r="AM4" s="755" t="s">
        <v>63</v>
      </c>
      <c r="AN4" s="1077" t="s">
        <v>515</v>
      </c>
      <c r="AO4" s="755" t="s">
        <v>62</v>
      </c>
      <c r="AP4" s="1077" t="s">
        <v>516</v>
      </c>
      <c r="AQ4" s="753" t="s">
        <v>62</v>
      </c>
      <c r="AR4" s="753" t="s">
        <v>63</v>
      </c>
      <c r="AS4" s="1075" t="s">
        <v>515</v>
      </c>
      <c r="AT4" s="753" t="s">
        <v>62</v>
      </c>
      <c r="AU4" s="1075" t="s">
        <v>516</v>
      </c>
      <c r="AV4" s="562" t="s">
        <v>279</v>
      </c>
      <c r="AW4" s="562" t="s">
        <v>63</v>
      </c>
      <c r="AX4" s="562" t="s">
        <v>1</v>
      </c>
      <c r="AY4" s="562" t="s">
        <v>1</v>
      </c>
      <c r="AZ4" s="563" t="s">
        <v>1</v>
      </c>
      <c r="BA4" s="559" t="s">
        <v>62</v>
      </c>
      <c r="BB4" s="755" t="s">
        <v>63</v>
      </c>
      <c r="BC4" s="1077" t="s">
        <v>515</v>
      </c>
      <c r="BD4" s="755" t="s">
        <v>62</v>
      </c>
      <c r="BE4" s="1077" t="s">
        <v>516</v>
      </c>
      <c r="BF4" s="753" t="s">
        <v>62</v>
      </c>
      <c r="BG4" s="753" t="s">
        <v>63</v>
      </c>
      <c r="BH4" s="1075" t="s">
        <v>515</v>
      </c>
      <c r="BI4" s="753" t="s">
        <v>62</v>
      </c>
      <c r="BJ4" s="1075" t="s">
        <v>516</v>
      </c>
      <c r="BK4" s="755" t="s">
        <v>62</v>
      </c>
      <c r="BL4" s="755" t="s">
        <v>63</v>
      </c>
      <c r="BM4" s="1077" t="s">
        <v>515</v>
      </c>
      <c r="BN4" s="755" t="s">
        <v>62</v>
      </c>
      <c r="BO4" s="1079" t="s">
        <v>516</v>
      </c>
      <c r="BP4" s="753" t="s">
        <v>62</v>
      </c>
      <c r="BQ4" s="753" t="s">
        <v>63</v>
      </c>
      <c r="BR4" s="1075" t="s">
        <v>515</v>
      </c>
      <c r="BS4" s="753" t="s">
        <v>62</v>
      </c>
      <c r="BT4" s="1075" t="s">
        <v>516</v>
      </c>
      <c r="BU4" s="755" t="s">
        <v>62</v>
      </c>
      <c r="BV4" s="755" t="s">
        <v>63</v>
      </c>
      <c r="BW4" s="1077" t="s">
        <v>515</v>
      </c>
      <c r="BX4" s="755" t="s">
        <v>62</v>
      </c>
      <c r="BY4" s="1079" t="s">
        <v>516</v>
      </c>
      <c r="BZ4" s="560" t="s">
        <v>279</v>
      </c>
      <c r="CA4" s="560" t="s">
        <v>63</v>
      </c>
      <c r="CB4" s="560" t="s">
        <v>1</v>
      </c>
      <c r="CC4" s="560" t="s">
        <v>1</v>
      </c>
      <c r="CD4" s="561" t="s">
        <v>1</v>
      </c>
      <c r="CE4" s="559" t="s">
        <v>62</v>
      </c>
      <c r="CF4" s="755" t="s">
        <v>63</v>
      </c>
      <c r="CG4" s="1077" t="s">
        <v>515</v>
      </c>
      <c r="CH4" s="755" t="s">
        <v>62</v>
      </c>
      <c r="CI4" s="1077" t="s">
        <v>516</v>
      </c>
      <c r="CJ4" s="753" t="s">
        <v>62</v>
      </c>
      <c r="CK4" s="753" t="s">
        <v>63</v>
      </c>
      <c r="CL4" s="1075" t="s">
        <v>515</v>
      </c>
      <c r="CM4" s="753" t="s">
        <v>62</v>
      </c>
      <c r="CN4" s="1075" t="s">
        <v>516</v>
      </c>
      <c r="CO4" s="755" t="s">
        <v>62</v>
      </c>
      <c r="CP4" s="755" t="s">
        <v>63</v>
      </c>
      <c r="CQ4" s="1077" t="s">
        <v>515</v>
      </c>
      <c r="CR4" s="755" t="s">
        <v>62</v>
      </c>
      <c r="CS4" s="1077" t="s">
        <v>516</v>
      </c>
      <c r="CT4" s="753" t="s">
        <v>62</v>
      </c>
      <c r="CU4" s="753" t="s">
        <v>63</v>
      </c>
      <c r="CV4" s="1075" t="s">
        <v>515</v>
      </c>
      <c r="CW4" s="753" t="s">
        <v>62</v>
      </c>
      <c r="CX4" s="1075" t="s">
        <v>516</v>
      </c>
      <c r="CY4" s="562" t="s">
        <v>279</v>
      </c>
      <c r="CZ4" s="562" t="s">
        <v>63</v>
      </c>
      <c r="DA4" s="562" t="s">
        <v>1</v>
      </c>
      <c r="DB4" s="562" t="s">
        <v>1</v>
      </c>
      <c r="DC4" s="563" t="s">
        <v>1</v>
      </c>
      <c r="DD4" s="559" t="s">
        <v>62</v>
      </c>
      <c r="DE4" s="755" t="s">
        <v>63</v>
      </c>
      <c r="DF4" s="1077" t="s">
        <v>515</v>
      </c>
      <c r="DG4" s="755" t="s">
        <v>62</v>
      </c>
      <c r="DH4" s="1077" t="s">
        <v>516</v>
      </c>
      <c r="DI4" s="753" t="s">
        <v>62</v>
      </c>
      <c r="DJ4" s="753" t="s">
        <v>63</v>
      </c>
      <c r="DK4" s="1075" t="s">
        <v>515</v>
      </c>
      <c r="DL4" s="753" t="s">
        <v>62</v>
      </c>
      <c r="DM4" s="1075" t="s">
        <v>516</v>
      </c>
      <c r="DN4" s="755" t="s">
        <v>62</v>
      </c>
      <c r="DO4" s="755" t="s">
        <v>63</v>
      </c>
      <c r="DP4" s="1077" t="s">
        <v>515</v>
      </c>
      <c r="DQ4" s="755" t="s">
        <v>62</v>
      </c>
      <c r="DR4" s="1077" t="s">
        <v>516</v>
      </c>
      <c r="DS4" s="753" t="s">
        <v>62</v>
      </c>
      <c r="DT4" s="753" t="s">
        <v>63</v>
      </c>
      <c r="DU4" s="1075" t="s">
        <v>515</v>
      </c>
      <c r="DV4" s="753" t="s">
        <v>62</v>
      </c>
      <c r="DW4" s="1075" t="s">
        <v>516</v>
      </c>
      <c r="DX4" s="560" t="s">
        <v>279</v>
      </c>
      <c r="DY4" s="560" t="s">
        <v>63</v>
      </c>
      <c r="DZ4" s="560" t="s">
        <v>1</v>
      </c>
      <c r="EA4" s="560" t="s">
        <v>1</v>
      </c>
      <c r="EB4" s="561" t="s">
        <v>1</v>
      </c>
      <c r="EC4" s="559" t="s">
        <v>62</v>
      </c>
      <c r="ED4" s="755" t="s">
        <v>63</v>
      </c>
      <c r="EE4" s="1079" t="s">
        <v>515</v>
      </c>
      <c r="EF4" s="755" t="s">
        <v>62</v>
      </c>
      <c r="EG4" s="1079" t="s">
        <v>516</v>
      </c>
      <c r="EH4" s="753" t="s">
        <v>62</v>
      </c>
      <c r="EI4" s="753" t="s">
        <v>63</v>
      </c>
      <c r="EJ4" s="1085" t="s">
        <v>515</v>
      </c>
      <c r="EK4" s="753" t="s">
        <v>62</v>
      </c>
      <c r="EL4" s="1085" t="s">
        <v>516</v>
      </c>
      <c r="EM4" s="755" t="s">
        <v>62</v>
      </c>
      <c r="EN4" s="755" t="s">
        <v>63</v>
      </c>
      <c r="EO4" s="1079" t="s">
        <v>515</v>
      </c>
      <c r="EP4" s="755" t="s">
        <v>62</v>
      </c>
      <c r="EQ4" s="1079" t="s">
        <v>516</v>
      </c>
      <c r="ER4" s="753" t="s">
        <v>62</v>
      </c>
      <c r="ES4" s="753" t="s">
        <v>63</v>
      </c>
      <c r="ET4" s="1085" t="s">
        <v>515</v>
      </c>
      <c r="EU4" s="753" t="s">
        <v>62</v>
      </c>
      <c r="EV4" s="1085" t="s">
        <v>516</v>
      </c>
      <c r="EW4" s="755" t="s">
        <v>62</v>
      </c>
      <c r="EX4" s="755" t="s">
        <v>63</v>
      </c>
      <c r="EY4" s="1079" t="s">
        <v>515</v>
      </c>
      <c r="EZ4" s="755" t="s">
        <v>62</v>
      </c>
      <c r="FA4" s="1079" t="s">
        <v>516</v>
      </c>
      <c r="FB4" s="562" t="s">
        <v>279</v>
      </c>
      <c r="FC4" s="562" t="s">
        <v>63</v>
      </c>
      <c r="FD4" s="562" t="s">
        <v>1</v>
      </c>
      <c r="FE4" s="562" t="s">
        <v>1</v>
      </c>
      <c r="FF4" s="563" t="s">
        <v>1</v>
      </c>
      <c r="FG4" s="559" t="s">
        <v>62</v>
      </c>
      <c r="FH4" s="755" t="s">
        <v>63</v>
      </c>
      <c r="FI4" s="1077" t="s">
        <v>515</v>
      </c>
      <c r="FJ4" s="755" t="s">
        <v>62</v>
      </c>
      <c r="FK4" s="1077" t="s">
        <v>516</v>
      </c>
      <c r="FL4" s="753" t="s">
        <v>62</v>
      </c>
      <c r="FM4" s="753" t="s">
        <v>63</v>
      </c>
      <c r="FN4" s="1075" t="s">
        <v>515</v>
      </c>
      <c r="FO4" s="753" t="s">
        <v>62</v>
      </c>
      <c r="FP4" s="1075" t="s">
        <v>516</v>
      </c>
      <c r="FQ4" s="755" t="s">
        <v>62</v>
      </c>
      <c r="FR4" s="755" t="s">
        <v>63</v>
      </c>
      <c r="FS4" s="1077" t="s">
        <v>515</v>
      </c>
      <c r="FT4" s="755" t="s">
        <v>62</v>
      </c>
      <c r="FU4" s="1077" t="s">
        <v>516</v>
      </c>
      <c r="FV4" s="753" t="s">
        <v>62</v>
      </c>
      <c r="FW4" s="753" t="s">
        <v>63</v>
      </c>
      <c r="FX4" s="1075" t="s">
        <v>515</v>
      </c>
      <c r="FY4" s="753" t="s">
        <v>62</v>
      </c>
      <c r="FZ4" s="1075" t="s">
        <v>516</v>
      </c>
      <c r="GA4" s="560" t="s">
        <v>279</v>
      </c>
      <c r="GB4" s="560" t="s">
        <v>63</v>
      </c>
      <c r="GC4" s="560" t="s">
        <v>1</v>
      </c>
      <c r="GD4" s="560" t="s">
        <v>1</v>
      </c>
      <c r="GE4" s="561" t="s">
        <v>1</v>
      </c>
      <c r="GF4" s="559" t="s">
        <v>62</v>
      </c>
      <c r="GG4" s="755" t="s">
        <v>63</v>
      </c>
      <c r="GH4" s="1077" t="s">
        <v>515</v>
      </c>
      <c r="GI4" s="755" t="s">
        <v>62</v>
      </c>
      <c r="GJ4" s="1077" t="s">
        <v>516</v>
      </c>
      <c r="GK4" s="753" t="s">
        <v>62</v>
      </c>
      <c r="GL4" s="753" t="s">
        <v>63</v>
      </c>
      <c r="GM4" s="1075" t="s">
        <v>515</v>
      </c>
      <c r="GN4" s="753" t="s">
        <v>62</v>
      </c>
      <c r="GO4" s="1075" t="s">
        <v>516</v>
      </c>
      <c r="GP4" s="755" t="s">
        <v>62</v>
      </c>
      <c r="GQ4" s="755" t="s">
        <v>63</v>
      </c>
      <c r="GR4" s="1077" t="s">
        <v>515</v>
      </c>
      <c r="GS4" s="755" t="s">
        <v>62</v>
      </c>
      <c r="GT4" s="1079" t="s">
        <v>516</v>
      </c>
      <c r="GU4" s="753" t="s">
        <v>62</v>
      </c>
      <c r="GV4" s="753" t="s">
        <v>63</v>
      </c>
      <c r="GW4" s="1075" t="s">
        <v>515</v>
      </c>
      <c r="GX4" s="753" t="s">
        <v>62</v>
      </c>
      <c r="GY4" s="1075" t="s">
        <v>516</v>
      </c>
      <c r="GZ4" s="562" t="s">
        <v>279</v>
      </c>
      <c r="HA4" s="562" t="s">
        <v>63</v>
      </c>
      <c r="HB4" s="562" t="s">
        <v>1</v>
      </c>
      <c r="HC4" s="562" t="s">
        <v>1</v>
      </c>
      <c r="HD4" s="563" t="s">
        <v>1</v>
      </c>
      <c r="HE4" s="559" t="s">
        <v>62</v>
      </c>
      <c r="HF4" s="755" t="s">
        <v>63</v>
      </c>
      <c r="HG4" s="1077" t="s">
        <v>515</v>
      </c>
      <c r="HH4" s="755" t="s">
        <v>62</v>
      </c>
      <c r="HI4" s="1077" t="s">
        <v>516</v>
      </c>
      <c r="HJ4" s="753" t="s">
        <v>62</v>
      </c>
      <c r="HK4" s="753" t="s">
        <v>63</v>
      </c>
      <c r="HL4" s="1075" t="s">
        <v>515</v>
      </c>
      <c r="HM4" s="753" t="s">
        <v>62</v>
      </c>
      <c r="HN4" s="1075" t="s">
        <v>516</v>
      </c>
      <c r="HO4" s="755" t="s">
        <v>62</v>
      </c>
      <c r="HP4" s="755" t="s">
        <v>63</v>
      </c>
      <c r="HQ4" s="1077" t="s">
        <v>515</v>
      </c>
      <c r="HR4" s="755" t="s">
        <v>62</v>
      </c>
      <c r="HS4" s="1079" t="s">
        <v>516</v>
      </c>
      <c r="HT4" s="753" t="s">
        <v>62</v>
      </c>
      <c r="HU4" s="753" t="s">
        <v>63</v>
      </c>
      <c r="HV4" s="1075" t="s">
        <v>515</v>
      </c>
      <c r="HW4" s="753" t="s">
        <v>62</v>
      </c>
      <c r="HX4" s="1075" t="s">
        <v>516</v>
      </c>
      <c r="HY4" s="755" t="s">
        <v>62</v>
      </c>
      <c r="HZ4" s="755" t="s">
        <v>63</v>
      </c>
      <c r="IA4" s="1077" t="s">
        <v>515</v>
      </c>
      <c r="IB4" s="755" t="s">
        <v>62</v>
      </c>
      <c r="IC4" s="1079" t="s">
        <v>516</v>
      </c>
      <c r="ID4" s="560" t="s">
        <v>63</v>
      </c>
      <c r="IE4" s="560" t="s">
        <v>1</v>
      </c>
      <c r="IF4" s="560" t="s">
        <v>1</v>
      </c>
      <c r="IG4" s="561" t="s">
        <v>1</v>
      </c>
      <c r="IH4" s="559" t="s">
        <v>62</v>
      </c>
      <c r="II4" s="755" t="s">
        <v>63</v>
      </c>
      <c r="IJ4" s="1077" t="s">
        <v>515</v>
      </c>
      <c r="IK4" s="755" t="s">
        <v>62</v>
      </c>
      <c r="IL4" s="1077" t="s">
        <v>516</v>
      </c>
      <c r="IM4" s="753" t="s">
        <v>62</v>
      </c>
      <c r="IN4" s="753" t="s">
        <v>63</v>
      </c>
      <c r="IO4" s="1075" t="s">
        <v>515</v>
      </c>
      <c r="IP4" s="753" t="s">
        <v>62</v>
      </c>
      <c r="IQ4" s="1075" t="s">
        <v>516</v>
      </c>
      <c r="IR4" s="755" t="s">
        <v>62</v>
      </c>
      <c r="IS4" s="755" t="s">
        <v>63</v>
      </c>
      <c r="IT4" s="1077" t="s">
        <v>515</v>
      </c>
      <c r="IU4" s="755" t="s">
        <v>62</v>
      </c>
      <c r="IV4" s="1079" t="s">
        <v>516</v>
      </c>
      <c r="IW4" s="753" t="s">
        <v>62</v>
      </c>
      <c r="IX4" s="753" t="s">
        <v>63</v>
      </c>
      <c r="IY4" s="1075" t="s">
        <v>515</v>
      </c>
      <c r="IZ4" s="753" t="s">
        <v>62</v>
      </c>
      <c r="JA4" s="1075" t="s">
        <v>516</v>
      </c>
      <c r="JB4" s="562" t="s">
        <v>279</v>
      </c>
      <c r="JC4" s="562" t="s">
        <v>63</v>
      </c>
      <c r="JD4" s="562" t="s">
        <v>1</v>
      </c>
      <c r="JE4" s="562" t="s">
        <v>1</v>
      </c>
      <c r="JF4" s="563" t="s">
        <v>1</v>
      </c>
      <c r="JG4" s="559" t="s">
        <v>62</v>
      </c>
      <c r="JH4" s="755" t="s">
        <v>63</v>
      </c>
      <c r="JI4" s="1077" t="s">
        <v>515</v>
      </c>
      <c r="JJ4" s="755" t="s">
        <v>62</v>
      </c>
      <c r="JK4" s="1077" t="s">
        <v>516</v>
      </c>
      <c r="JL4" s="753" t="s">
        <v>62</v>
      </c>
      <c r="JM4" s="753" t="s">
        <v>63</v>
      </c>
      <c r="JN4" s="1075" t="s">
        <v>515</v>
      </c>
      <c r="JO4" s="753" t="s">
        <v>62</v>
      </c>
      <c r="JP4" s="1075" t="s">
        <v>516</v>
      </c>
      <c r="JQ4" s="755" t="s">
        <v>62</v>
      </c>
      <c r="JR4" s="755" t="s">
        <v>63</v>
      </c>
      <c r="JS4" s="1077" t="s">
        <v>515</v>
      </c>
      <c r="JT4" s="755" t="s">
        <v>62</v>
      </c>
      <c r="JU4" s="1077" t="s">
        <v>516</v>
      </c>
      <c r="JV4" s="753" t="s">
        <v>62</v>
      </c>
      <c r="JW4" s="753" t="s">
        <v>63</v>
      </c>
      <c r="JX4" s="1075" t="s">
        <v>515</v>
      </c>
      <c r="JY4" s="753" t="s">
        <v>62</v>
      </c>
      <c r="JZ4" s="1075" t="s">
        <v>516</v>
      </c>
      <c r="KA4" s="560" t="s">
        <v>279</v>
      </c>
      <c r="KB4" s="560" t="s">
        <v>63</v>
      </c>
      <c r="KC4" s="560" t="s">
        <v>1</v>
      </c>
      <c r="KD4" s="560" t="s">
        <v>1</v>
      </c>
      <c r="KE4" s="561" t="s">
        <v>1</v>
      </c>
      <c r="KF4" s="559" t="s">
        <v>62</v>
      </c>
      <c r="KG4" s="755" t="s">
        <v>63</v>
      </c>
      <c r="KH4" s="1077" t="s">
        <v>515</v>
      </c>
      <c r="KI4" s="755" t="s">
        <v>62</v>
      </c>
      <c r="KJ4" s="1077" t="s">
        <v>516</v>
      </c>
      <c r="KK4" s="753" t="s">
        <v>62</v>
      </c>
      <c r="KL4" s="753" t="s">
        <v>63</v>
      </c>
      <c r="KM4" s="1075" t="s">
        <v>515</v>
      </c>
      <c r="KN4" s="753" t="s">
        <v>62</v>
      </c>
      <c r="KO4" s="1075" t="s">
        <v>516</v>
      </c>
      <c r="KP4" s="755" t="s">
        <v>62</v>
      </c>
      <c r="KQ4" s="755" t="s">
        <v>63</v>
      </c>
      <c r="KR4" s="1077" t="s">
        <v>515</v>
      </c>
      <c r="KS4" s="755" t="s">
        <v>62</v>
      </c>
      <c r="KT4" s="1079" t="s">
        <v>516</v>
      </c>
      <c r="KU4" s="753" t="s">
        <v>62</v>
      </c>
      <c r="KV4" s="753" t="s">
        <v>63</v>
      </c>
      <c r="KW4" s="1075" t="s">
        <v>515</v>
      </c>
      <c r="KX4" s="753" t="s">
        <v>62</v>
      </c>
      <c r="KY4" s="1075" t="s">
        <v>516</v>
      </c>
      <c r="KZ4" s="755" t="s">
        <v>62</v>
      </c>
      <c r="LA4" s="755" t="s">
        <v>63</v>
      </c>
      <c r="LB4" s="1077" t="s">
        <v>515</v>
      </c>
      <c r="LC4" s="755" t="s">
        <v>62</v>
      </c>
      <c r="LD4" s="1079" t="s">
        <v>516</v>
      </c>
      <c r="LE4" s="562" t="s">
        <v>279</v>
      </c>
      <c r="LF4" s="562" t="s">
        <v>63</v>
      </c>
      <c r="LG4" s="562" t="s">
        <v>1</v>
      </c>
      <c r="LH4" s="562" t="s">
        <v>1</v>
      </c>
      <c r="LI4" s="564" t="s">
        <v>1</v>
      </c>
      <c r="LJ4" s="559" t="s">
        <v>62</v>
      </c>
      <c r="LK4" s="755" t="s">
        <v>63</v>
      </c>
      <c r="LL4" s="1077" t="s">
        <v>515</v>
      </c>
      <c r="LM4" s="755" t="s">
        <v>62</v>
      </c>
      <c r="LN4" s="1077" t="s">
        <v>516</v>
      </c>
      <c r="LO4" s="753" t="s">
        <v>62</v>
      </c>
      <c r="LP4" s="753" t="s">
        <v>63</v>
      </c>
      <c r="LQ4" s="1075" t="s">
        <v>515</v>
      </c>
      <c r="LR4" s="753" t="s">
        <v>62</v>
      </c>
      <c r="LS4" s="1075" t="s">
        <v>516</v>
      </c>
      <c r="LT4" s="755" t="s">
        <v>62</v>
      </c>
      <c r="LU4" s="755" t="s">
        <v>63</v>
      </c>
      <c r="LV4" s="1077" t="s">
        <v>515</v>
      </c>
      <c r="LW4" s="755" t="s">
        <v>62</v>
      </c>
      <c r="LX4" s="1077" t="s">
        <v>516</v>
      </c>
      <c r="LY4" s="753" t="s">
        <v>62</v>
      </c>
      <c r="LZ4" s="753" t="s">
        <v>63</v>
      </c>
      <c r="MA4" s="1075" t="s">
        <v>515</v>
      </c>
      <c r="MB4" s="753" t="s">
        <v>62</v>
      </c>
      <c r="MC4" s="1075" t="s">
        <v>516</v>
      </c>
      <c r="MD4" s="560" t="s">
        <v>279</v>
      </c>
      <c r="ME4" s="560" t="s">
        <v>63</v>
      </c>
      <c r="MF4" s="560" t="s">
        <v>1</v>
      </c>
      <c r="MG4" s="560" t="s">
        <v>1</v>
      </c>
      <c r="MH4" s="561" t="s">
        <v>1</v>
      </c>
      <c r="MI4" s="1081" t="s">
        <v>517</v>
      </c>
      <c r="MJ4" s="1081" t="s">
        <v>518</v>
      </c>
      <c r="MK4" s="1081" t="s">
        <v>519</v>
      </c>
      <c r="ML4" s="1081" t="s">
        <v>520</v>
      </c>
      <c r="MM4" s="1081" t="s">
        <v>521</v>
      </c>
      <c r="MN4" s="1081" t="s">
        <v>522</v>
      </c>
      <c r="MO4" s="1083" t="s">
        <v>70</v>
      </c>
      <c r="MP4" s="1073" t="s">
        <v>523</v>
      </c>
      <c r="MQ4" s="701" t="s">
        <v>524</v>
      </c>
    </row>
    <row r="5" spans="1:356" s="701" customFormat="1" ht="15.75" customHeight="1">
      <c r="A5" s="702"/>
      <c r="B5" s="1088"/>
      <c r="C5" s="565">
        <v>2019</v>
      </c>
      <c r="D5" s="756">
        <v>2022</v>
      </c>
      <c r="E5" s="1078"/>
      <c r="F5" s="756">
        <v>2022</v>
      </c>
      <c r="G5" s="1078"/>
      <c r="H5" s="754">
        <v>2019</v>
      </c>
      <c r="I5" s="754">
        <v>2022</v>
      </c>
      <c r="J5" s="1076"/>
      <c r="K5" s="754">
        <v>2022</v>
      </c>
      <c r="L5" s="1076"/>
      <c r="M5" s="756">
        <v>2019</v>
      </c>
      <c r="N5" s="756">
        <v>2022</v>
      </c>
      <c r="O5" s="1078"/>
      <c r="P5" s="756">
        <v>2022</v>
      </c>
      <c r="Q5" s="1078"/>
      <c r="R5" s="754">
        <v>2019</v>
      </c>
      <c r="S5" s="754">
        <v>2022</v>
      </c>
      <c r="T5" s="1076"/>
      <c r="U5" s="754">
        <v>2022</v>
      </c>
      <c r="V5" s="1076"/>
      <c r="W5" s="566">
        <v>2019</v>
      </c>
      <c r="X5" s="566">
        <v>2022</v>
      </c>
      <c r="Y5" s="566">
        <v>2019</v>
      </c>
      <c r="Z5" s="566">
        <v>2022</v>
      </c>
      <c r="AA5" s="567" t="s">
        <v>5</v>
      </c>
      <c r="AB5" s="565">
        <v>2019</v>
      </c>
      <c r="AC5" s="756">
        <v>2022</v>
      </c>
      <c r="AD5" s="1078"/>
      <c r="AE5" s="756">
        <v>2022</v>
      </c>
      <c r="AF5" s="1078"/>
      <c r="AG5" s="754">
        <v>2019</v>
      </c>
      <c r="AH5" s="754">
        <v>2022</v>
      </c>
      <c r="AI5" s="1076"/>
      <c r="AJ5" s="754">
        <v>2022</v>
      </c>
      <c r="AK5" s="1076"/>
      <c r="AL5" s="756">
        <v>2019</v>
      </c>
      <c r="AM5" s="756">
        <v>2022</v>
      </c>
      <c r="AN5" s="1078"/>
      <c r="AO5" s="756">
        <v>2022</v>
      </c>
      <c r="AP5" s="1078"/>
      <c r="AQ5" s="754">
        <v>2019</v>
      </c>
      <c r="AR5" s="754">
        <v>2022</v>
      </c>
      <c r="AS5" s="1076"/>
      <c r="AT5" s="754">
        <v>2022</v>
      </c>
      <c r="AU5" s="1076"/>
      <c r="AV5" s="568">
        <v>2019</v>
      </c>
      <c r="AW5" s="568">
        <v>2022</v>
      </c>
      <c r="AX5" s="568">
        <v>2019</v>
      </c>
      <c r="AY5" s="568">
        <v>2022</v>
      </c>
      <c r="AZ5" s="569" t="s">
        <v>5</v>
      </c>
      <c r="BA5" s="565">
        <v>2019</v>
      </c>
      <c r="BB5" s="756">
        <v>2022</v>
      </c>
      <c r="BC5" s="1078"/>
      <c r="BD5" s="756">
        <v>2022</v>
      </c>
      <c r="BE5" s="1078"/>
      <c r="BF5" s="754">
        <v>2019</v>
      </c>
      <c r="BG5" s="754">
        <v>2022</v>
      </c>
      <c r="BH5" s="1076"/>
      <c r="BI5" s="754">
        <v>2022</v>
      </c>
      <c r="BJ5" s="1076"/>
      <c r="BK5" s="756">
        <v>2019</v>
      </c>
      <c r="BL5" s="756">
        <v>2022</v>
      </c>
      <c r="BM5" s="1078"/>
      <c r="BN5" s="756">
        <v>2022</v>
      </c>
      <c r="BO5" s="1080"/>
      <c r="BP5" s="754">
        <v>2019</v>
      </c>
      <c r="BQ5" s="754">
        <v>2022</v>
      </c>
      <c r="BR5" s="1076"/>
      <c r="BS5" s="754">
        <v>2022</v>
      </c>
      <c r="BT5" s="1076"/>
      <c r="BU5" s="756">
        <v>2019</v>
      </c>
      <c r="BV5" s="756">
        <v>2022</v>
      </c>
      <c r="BW5" s="1078"/>
      <c r="BX5" s="756">
        <v>2022</v>
      </c>
      <c r="BY5" s="1080"/>
      <c r="BZ5" s="566">
        <v>2019</v>
      </c>
      <c r="CA5" s="566">
        <v>2022</v>
      </c>
      <c r="CB5" s="566">
        <v>2019</v>
      </c>
      <c r="CC5" s="566">
        <v>2022</v>
      </c>
      <c r="CD5" s="567" t="s">
        <v>5</v>
      </c>
      <c r="CE5" s="565">
        <v>2019</v>
      </c>
      <c r="CF5" s="756">
        <v>2022</v>
      </c>
      <c r="CG5" s="1078"/>
      <c r="CH5" s="756">
        <v>2022</v>
      </c>
      <c r="CI5" s="1078"/>
      <c r="CJ5" s="754">
        <v>2019</v>
      </c>
      <c r="CK5" s="754">
        <v>2022</v>
      </c>
      <c r="CL5" s="1076"/>
      <c r="CM5" s="754">
        <v>2022</v>
      </c>
      <c r="CN5" s="1076"/>
      <c r="CO5" s="756">
        <v>2019</v>
      </c>
      <c r="CP5" s="756">
        <v>2022</v>
      </c>
      <c r="CQ5" s="1078"/>
      <c r="CR5" s="756">
        <v>2022</v>
      </c>
      <c r="CS5" s="1078"/>
      <c r="CT5" s="754">
        <v>2019</v>
      </c>
      <c r="CU5" s="754">
        <v>2022</v>
      </c>
      <c r="CV5" s="1076"/>
      <c r="CW5" s="754">
        <v>2022</v>
      </c>
      <c r="CX5" s="1076"/>
      <c r="CY5" s="568">
        <v>2019</v>
      </c>
      <c r="CZ5" s="568">
        <v>2022</v>
      </c>
      <c r="DA5" s="568">
        <v>2019</v>
      </c>
      <c r="DB5" s="568">
        <v>2022</v>
      </c>
      <c r="DC5" s="569" t="s">
        <v>5</v>
      </c>
      <c r="DD5" s="565">
        <v>2019</v>
      </c>
      <c r="DE5" s="756">
        <v>2022</v>
      </c>
      <c r="DF5" s="1078"/>
      <c r="DG5" s="756">
        <v>2022</v>
      </c>
      <c r="DH5" s="1078"/>
      <c r="DI5" s="754">
        <v>2019</v>
      </c>
      <c r="DJ5" s="754">
        <v>2022</v>
      </c>
      <c r="DK5" s="1076"/>
      <c r="DL5" s="754">
        <v>2022</v>
      </c>
      <c r="DM5" s="1076"/>
      <c r="DN5" s="756">
        <v>2019</v>
      </c>
      <c r="DO5" s="756">
        <v>2022</v>
      </c>
      <c r="DP5" s="1078"/>
      <c r="DQ5" s="756">
        <v>2022</v>
      </c>
      <c r="DR5" s="1078"/>
      <c r="DS5" s="754">
        <v>2019</v>
      </c>
      <c r="DT5" s="754">
        <v>2022</v>
      </c>
      <c r="DU5" s="1076"/>
      <c r="DV5" s="754">
        <v>2022</v>
      </c>
      <c r="DW5" s="1076"/>
      <c r="DX5" s="566">
        <v>2019</v>
      </c>
      <c r="DY5" s="566">
        <v>2022</v>
      </c>
      <c r="DZ5" s="566">
        <v>2019</v>
      </c>
      <c r="EA5" s="566">
        <v>2022</v>
      </c>
      <c r="EB5" s="567" t="s">
        <v>5</v>
      </c>
      <c r="EC5" s="565">
        <v>2019</v>
      </c>
      <c r="ED5" s="756">
        <v>2022</v>
      </c>
      <c r="EE5" s="1080"/>
      <c r="EF5" s="756">
        <v>2022</v>
      </c>
      <c r="EG5" s="1080"/>
      <c r="EH5" s="754">
        <v>2019</v>
      </c>
      <c r="EI5" s="754">
        <v>2022</v>
      </c>
      <c r="EJ5" s="1086"/>
      <c r="EK5" s="754">
        <v>2022</v>
      </c>
      <c r="EL5" s="1086"/>
      <c r="EM5" s="756">
        <v>2019</v>
      </c>
      <c r="EN5" s="756">
        <v>2022</v>
      </c>
      <c r="EO5" s="1080"/>
      <c r="EP5" s="756">
        <v>2022</v>
      </c>
      <c r="EQ5" s="1080"/>
      <c r="ER5" s="754">
        <v>2019</v>
      </c>
      <c r="ES5" s="754">
        <v>2022</v>
      </c>
      <c r="ET5" s="1086"/>
      <c r="EU5" s="754">
        <v>2022</v>
      </c>
      <c r="EV5" s="1086"/>
      <c r="EW5" s="756">
        <v>2019</v>
      </c>
      <c r="EX5" s="756">
        <v>2022</v>
      </c>
      <c r="EY5" s="1080"/>
      <c r="EZ5" s="756">
        <v>2022</v>
      </c>
      <c r="FA5" s="1080"/>
      <c r="FB5" s="568">
        <v>2019</v>
      </c>
      <c r="FC5" s="568">
        <v>2022</v>
      </c>
      <c r="FD5" s="568">
        <v>2019</v>
      </c>
      <c r="FE5" s="568">
        <v>2022</v>
      </c>
      <c r="FF5" s="569" t="s">
        <v>5</v>
      </c>
      <c r="FG5" s="565">
        <v>2019</v>
      </c>
      <c r="FH5" s="756">
        <v>2022</v>
      </c>
      <c r="FI5" s="1078"/>
      <c r="FJ5" s="756">
        <v>2022</v>
      </c>
      <c r="FK5" s="1078"/>
      <c r="FL5" s="754">
        <v>2019</v>
      </c>
      <c r="FM5" s="754">
        <v>2022</v>
      </c>
      <c r="FN5" s="1076"/>
      <c r="FO5" s="754">
        <v>2022</v>
      </c>
      <c r="FP5" s="1076"/>
      <c r="FQ5" s="756">
        <v>2019</v>
      </c>
      <c r="FR5" s="756">
        <v>2022</v>
      </c>
      <c r="FS5" s="1078"/>
      <c r="FT5" s="756">
        <v>2022</v>
      </c>
      <c r="FU5" s="1078"/>
      <c r="FV5" s="754">
        <v>2019</v>
      </c>
      <c r="FW5" s="754">
        <v>2022</v>
      </c>
      <c r="FX5" s="1076"/>
      <c r="FY5" s="754">
        <v>2022</v>
      </c>
      <c r="FZ5" s="1076"/>
      <c r="GA5" s="566">
        <v>2019</v>
      </c>
      <c r="GB5" s="566">
        <v>2022</v>
      </c>
      <c r="GC5" s="566">
        <v>2019</v>
      </c>
      <c r="GD5" s="566">
        <v>2022</v>
      </c>
      <c r="GE5" s="567" t="s">
        <v>5</v>
      </c>
      <c r="GF5" s="565">
        <v>2019</v>
      </c>
      <c r="GG5" s="756">
        <v>2022</v>
      </c>
      <c r="GH5" s="1078"/>
      <c r="GI5" s="756">
        <v>2022</v>
      </c>
      <c r="GJ5" s="1078"/>
      <c r="GK5" s="754">
        <v>2019</v>
      </c>
      <c r="GL5" s="754">
        <v>2022</v>
      </c>
      <c r="GM5" s="1076"/>
      <c r="GN5" s="754">
        <v>2022</v>
      </c>
      <c r="GO5" s="1076"/>
      <c r="GP5" s="756">
        <v>2019</v>
      </c>
      <c r="GQ5" s="756">
        <v>2022</v>
      </c>
      <c r="GR5" s="1078"/>
      <c r="GS5" s="756">
        <v>2022</v>
      </c>
      <c r="GT5" s="1080"/>
      <c r="GU5" s="754">
        <v>2019</v>
      </c>
      <c r="GV5" s="754">
        <v>2022</v>
      </c>
      <c r="GW5" s="1076"/>
      <c r="GX5" s="754">
        <v>2022</v>
      </c>
      <c r="GY5" s="1076"/>
      <c r="GZ5" s="568">
        <v>2019</v>
      </c>
      <c r="HA5" s="568">
        <v>2022</v>
      </c>
      <c r="HB5" s="568">
        <v>2019</v>
      </c>
      <c r="HC5" s="568">
        <v>2022</v>
      </c>
      <c r="HD5" s="569" t="s">
        <v>5</v>
      </c>
      <c r="HE5" s="565">
        <v>2019</v>
      </c>
      <c r="HF5" s="756">
        <v>2022</v>
      </c>
      <c r="HG5" s="1078"/>
      <c r="HH5" s="756">
        <v>2022</v>
      </c>
      <c r="HI5" s="1078"/>
      <c r="HJ5" s="754">
        <v>2019</v>
      </c>
      <c r="HK5" s="754">
        <v>2022</v>
      </c>
      <c r="HL5" s="1076"/>
      <c r="HM5" s="754">
        <v>2022</v>
      </c>
      <c r="HN5" s="1076"/>
      <c r="HO5" s="756">
        <v>2019</v>
      </c>
      <c r="HP5" s="756">
        <v>2022</v>
      </c>
      <c r="HQ5" s="1078"/>
      <c r="HR5" s="756">
        <v>2022</v>
      </c>
      <c r="HS5" s="1080"/>
      <c r="HT5" s="754">
        <v>2019</v>
      </c>
      <c r="HU5" s="754">
        <v>2022</v>
      </c>
      <c r="HV5" s="1076"/>
      <c r="HW5" s="754">
        <v>2022</v>
      </c>
      <c r="HX5" s="1076"/>
      <c r="HY5" s="756">
        <v>2019</v>
      </c>
      <c r="HZ5" s="756">
        <v>2022</v>
      </c>
      <c r="IA5" s="1078"/>
      <c r="IB5" s="756">
        <v>2022</v>
      </c>
      <c r="IC5" s="1080"/>
      <c r="ID5" s="566">
        <v>2022</v>
      </c>
      <c r="IE5" s="566">
        <v>2019</v>
      </c>
      <c r="IF5" s="566">
        <v>2022</v>
      </c>
      <c r="IG5" s="567" t="s">
        <v>5</v>
      </c>
      <c r="IH5" s="565">
        <v>2019</v>
      </c>
      <c r="II5" s="756">
        <v>2022</v>
      </c>
      <c r="IJ5" s="1078"/>
      <c r="IK5" s="756">
        <v>2022</v>
      </c>
      <c r="IL5" s="1078"/>
      <c r="IM5" s="754">
        <v>2019</v>
      </c>
      <c r="IN5" s="754">
        <v>2022</v>
      </c>
      <c r="IO5" s="1076"/>
      <c r="IP5" s="754">
        <v>2022</v>
      </c>
      <c r="IQ5" s="1076"/>
      <c r="IR5" s="756">
        <v>2019</v>
      </c>
      <c r="IS5" s="756">
        <v>2022</v>
      </c>
      <c r="IT5" s="1078"/>
      <c r="IU5" s="756">
        <v>2022</v>
      </c>
      <c r="IV5" s="1080"/>
      <c r="IW5" s="754">
        <v>2019</v>
      </c>
      <c r="IX5" s="754">
        <v>2022</v>
      </c>
      <c r="IY5" s="1076"/>
      <c r="IZ5" s="754">
        <v>2022</v>
      </c>
      <c r="JA5" s="1076"/>
      <c r="JB5" s="568">
        <v>2019</v>
      </c>
      <c r="JC5" s="568">
        <v>2022</v>
      </c>
      <c r="JD5" s="568">
        <v>2019</v>
      </c>
      <c r="JE5" s="568">
        <v>2022</v>
      </c>
      <c r="JF5" s="569" t="s">
        <v>5</v>
      </c>
      <c r="JG5" s="565">
        <v>2019</v>
      </c>
      <c r="JH5" s="756">
        <v>2022</v>
      </c>
      <c r="JI5" s="1078"/>
      <c r="JJ5" s="756">
        <v>2022</v>
      </c>
      <c r="JK5" s="1078"/>
      <c r="JL5" s="754">
        <v>2019</v>
      </c>
      <c r="JM5" s="754">
        <v>2022</v>
      </c>
      <c r="JN5" s="1076"/>
      <c r="JO5" s="754">
        <v>2022</v>
      </c>
      <c r="JP5" s="1076"/>
      <c r="JQ5" s="756">
        <v>2019</v>
      </c>
      <c r="JR5" s="756">
        <v>2022</v>
      </c>
      <c r="JS5" s="1078"/>
      <c r="JT5" s="756">
        <v>2022</v>
      </c>
      <c r="JU5" s="1078"/>
      <c r="JV5" s="754">
        <v>2019</v>
      </c>
      <c r="JW5" s="754">
        <v>2022</v>
      </c>
      <c r="JX5" s="1076"/>
      <c r="JY5" s="754">
        <v>202</v>
      </c>
      <c r="JZ5" s="1076"/>
      <c r="KA5" s="566">
        <v>2019</v>
      </c>
      <c r="KB5" s="566">
        <v>2022</v>
      </c>
      <c r="KC5" s="566">
        <v>2019</v>
      </c>
      <c r="KD5" s="566">
        <v>2022</v>
      </c>
      <c r="KE5" s="567" t="s">
        <v>5</v>
      </c>
      <c r="KF5" s="565">
        <v>2019</v>
      </c>
      <c r="KG5" s="756">
        <v>2022</v>
      </c>
      <c r="KH5" s="1078"/>
      <c r="KI5" s="756">
        <v>2022</v>
      </c>
      <c r="KJ5" s="1078"/>
      <c r="KK5" s="754">
        <v>2019</v>
      </c>
      <c r="KL5" s="754">
        <v>2022</v>
      </c>
      <c r="KM5" s="1076"/>
      <c r="KN5" s="754">
        <v>2022</v>
      </c>
      <c r="KO5" s="1076"/>
      <c r="KP5" s="756">
        <v>2019</v>
      </c>
      <c r="KQ5" s="756">
        <v>2022</v>
      </c>
      <c r="KR5" s="1078"/>
      <c r="KS5" s="756">
        <v>2022</v>
      </c>
      <c r="KT5" s="1080"/>
      <c r="KU5" s="754">
        <v>2019</v>
      </c>
      <c r="KV5" s="754">
        <v>2022</v>
      </c>
      <c r="KW5" s="1076"/>
      <c r="KX5" s="754">
        <v>2022</v>
      </c>
      <c r="KY5" s="1076"/>
      <c r="KZ5" s="756">
        <v>2019</v>
      </c>
      <c r="LA5" s="756">
        <v>2022</v>
      </c>
      <c r="LB5" s="1078"/>
      <c r="LC5" s="756">
        <v>2022</v>
      </c>
      <c r="LD5" s="1080"/>
      <c r="LE5" s="568">
        <v>2019</v>
      </c>
      <c r="LF5" s="568">
        <v>2022</v>
      </c>
      <c r="LG5" s="568">
        <v>2019</v>
      </c>
      <c r="LH5" s="568">
        <v>2022</v>
      </c>
      <c r="LI5" s="570" t="s">
        <v>5</v>
      </c>
      <c r="LJ5" s="565">
        <v>2022</v>
      </c>
      <c r="LK5" s="756">
        <v>2023</v>
      </c>
      <c r="LL5" s="1078"/>
      <c r="LM5" s="756">
        <v>2023</v>
      </c>
      <c r="LN5" s="1078"/>
      <c r="LO5" s="754">
        <v>2019</v>
      </c>
      <c r="LP5" s="754">
        <v>2022</v>
      </c>
      <c r="LQ5" s="1076"/>
      <c r="LR5" s="754">
        <v>2022</v>
      </c>
      <c r="LS5" s="1076"/>
      <c r="LT5" s="756">
        <v>2019</v>
      </c>
      <c r="LU5" s="756">
        <v>2022</v>
      </c>
      <c r="LV5" s="1078"/>
      <c r="LW5" s="756">
        <v>2022</v>
      </c>
      <c r="LX5" s="1078"/>
      <c r="LY5" s="754">
        <v>2019</v>
      </c>
      <c r="LZ5" s="754">
        <v>2022</v>
      </c>
      <c r="MA5" s="1076"/>
      <c r="MB5" s="754">
        <v>2022</v>
      </c>
      <c r="MC5" s="1076"/>
      <c r="MD5" s="566">
        <v>2022</v>
      </c>
      <c r="ME5" s="566">
        <v>2023</v>
      </c>
      <c r="MF5" s="566">
        <v>2022</v>
      </c>
      <c r="MG5" s="566">
        <v>2023</v>
      </c>
      <c r="MH5" s="567" t="s">
        <v>5</v>
      </c>
      <c r="MI5" s="1082"/>
      <c r="MJ5" s="1082"/>
      <c r="MK5" s="1082"/>
      <c r="ML5" s="1082"/>
      <c r="MM5" s="1082"/>
      <c r="MN5" s="1082"/>
      <c r="MO5" s="1084"/>
      <c r="MP5" s="1074"/>
      <c r="MQ5">
        <v>2022</v>
      </c>
    </row>
    <row r="6" spans="1:356" outlineLevel="1">
      <c r="A6" s="742"/>
      <c r="B6" s="700" t="s">
        <v>525</v>
      </c>
      <c r="C6" s="689">
        <v>79409.39</v>
      </c>
      <c r="D6" s="688">
        <f>C6*E6</f>
        <v>71468.451000000001</v>
      </c>
      <c r="E6" s="687">
        <f>'Base%Sem'!B2</f>
        <v>0.9</v>
      </c>
      <c r="F6" s="686">
        <v>63817.3</v>
      </c>
      <c r="G6" s="685">
        <f>F6/C6</f>
        <v>0.80364929134954954</v>
      </c>
      <c r="H6" s="688">
        <v>65453.27</v>
      </c>
      <c r="I6" s="688">
        <f>H6*J6</f>
        <v>58907.942999999999</v>
      </c>
      <c r="J6" s="687">
        <f>'Base%Sem'!C2</f>
        <v>0.9</v>
      </c>
      <c r="K6" s="686">
        <v>46491.1</v>
      </c>
      <c r="L6" s="685">
        <f>K6/H6</f>
        <v>0.71029453532268139</v>
      </c>
      <c r="M6" s="688">
        <v>53232.959999999999</v>
      </c>
      <c r="N6" s="688">
        <f>M6*O6</f>
        <v>47909.663999999997</v>
      </c>
      <c r="O6" s="687">
        <f>'Base%Sem'!D2</f>
        <v>0.9</v>
      </c>
      <c r="P6" s="686">
        <v>52713.73</v>
      </c>
      <c r="Q6" s="685">
        <f>P6/M6</f>
        <v>0.99024608062373398</v>
      </c>
      <c r="R6" s="688">
        <v>59990.86</v>
      </c>
      <c r="S6" s="688">
        <f>R6*T6</f>
        <v>44993.145000000004</v>
      </c>
      <c r="T6" s="687">
        <f>'Base%Sem'!E2</f>
        <v>0.75</v>
      </c>
      <c r="U6" s="686">
        <v>46546.44</v>
      </c>
      <c r="V6" s="685">
        <f>U6/R6</f>
        <v>0.77589219424425659</v>
      </c>
      <c r="W6" s="688">
        <f>C6+H6+M6+R6</f>
        <v>258086.47999999998</v>
      </c>
      <c r="X6" s="688">
        <f>D6+I6+N6+S6</f>
        <v>223279.20299999998</v>
      </c>
      <c r="Y6" s="688">
        <f>C6+H6+M6+R6</f>
        <v>258086.47999999998</v>
      </c>
      <c r="Z6" s="699">
        <f>+F6+K6+P6+U6</f>
        <v>209568.57</v>
      </c>
      <c r="AA6" s="698">
        <f>IFERROR(Z6/Y6,0)</f>
        <v>0.81200909865561355</v>
      </c>
      <c r="AB6" s="689">
        <v>71299.3</v>
      </c>
      <c r="AC6" s="688">
        <f>AB6*AD6</f>
        <v>53474.475000000006</v>
      </c>
      <c r="AD6" s="687">
        <f>'Base%Sem'!F2</f>
        <v>0.75</v>
      </c>
      <c r="AE6" s="686">
        <v>45766.32</v>
      </c>
      <c r="AF6" s="685">
        <f>AE6/AB6</f>
        <v>0.64189017283479644</v>
      </c>
      <c r="AG6" s="688">
        <v>87525.97</v>
      </c>
      <c r="AH6" s="688">
        <f>AG6*AI6</f>
        <v>70020.775999999998</v>
      </c>
      <c r="AI6" s="687">
        <f>'Base%Sem'!G2</f>
        <v>0.8</v>
      </c>
      <c r="AJ6" s="686">
        <v>59323.35</v>
      </c>
      <c r="AK6" s="685">
        <f>AJ6/AG6</f>
        <v>0.67777997775974375</v>
      </c>
      <c r="AL6" s="688">
        <v>59682.559999999998</v>
      </c>
      <c r="AM6" s="688">
        <f>AL6*AN6</f>
        <v>48939.699199999995</v>
      </c>
      <c r="AN6" s="687">
        <f>'Base%Sem'!H2</f>
        <v>0.82</v>
      </c>
      <c r="AO6" s="686">
        <v>75998.460000000006</v>
      </c>
      <c r="AP6" s="685">
        <f>AO6/AL6</f>
        <v>1.2733780186372705</v>
      </c>
      <c r="AQ6" s="688">
        <v>64439.33</v>
      </c>
      <c r="AR6" s="688">
        <f>AQ6*AS6</f>
        <v>54773.430500000002</v>
      </c>
      <c r="AS6" s="687">
        <f>'Base%Sem'!I2</f>
        <v>0.85</v>
      </c>
      <c r="AT6" s="686">
        <v>50321.17</v>
      </c>
      <c r="AU6" s="685">
        <f>AT6/AQ6</f>
        <v>0.7809077158313098</v>
      </c>
      <c r="AV6" s="688">
        <f>AB6+AG6+AL6+AQ6</f>
        <v>282947.16000000003</v>
      </c>
      <c r="AW6" s="688">
        <f>AC6+AH6+AM6+AR6</f>
        <v>227208.38069999998</v>
      </c>
      <c r="AX6" s="697">
        <f>AB6+AG6+AL6+AQ6</f>
        <v>282947.16000000003</v>
      </c>
      <c r="AY6" s="696">
        <f>AE6+AJ6++AO6+AT6</f>
        <v>231409.3</v>
      </c>
      <c r="AZ6" s="695">
        <f>IFERROR(AY6/AX6,0)</f>
        <v>0.8178534112164263</v>
      </c>
      <c r="BA6" s="689">
        <v>59326.86</v>
      </c>
      <c r="BB6" s="688">
        <f>BA6*BC6</f>
        <v>46274.950799999999</v>
      </c>
      <c r="BC6" s="687">
        <f>'Base%Sem'!J2</f>
        <v>0.78</v>
      </c>
      <c r="BD6" s="686">
        <v>58789.25</v>
      </c>
      <c r="BE6" s="685">
        <f>BD6/BA6</f>
        <v>0.99093816864738837</v>
      </c>
      <c r="BF6" s="688">
        <v>67611.31</v>
      </c>
      <c r="BG6" s="688">
        <f>BF6*BH6</f>
        <v>52736.821799999998</v>
      </c>
      <c r="BH6" s="687">
        <f>'Base%Sem'!K2</f>
        <v>0.78</v>
      </c>
      <c r="BI6" s="686">
        <v>56759.87</v>
      </c>
      <c r="BJ6" s="685">
        <f>BI6/BF6</f>
        <v>0.83950259209590827</v>
      </c>
      <c r="BK6" s="688">
        <v>74292.39</v>
      </c>
      <c r="BL6" s="688">
        <f>BK6*BM6</f>
        <v>66863.150999999998</v>
      </c>
      <c r="BM6" s="687">
        <f>'Base%Sem'!L2</f>
        <v>0.9</v>
      </c>
      <c r="BN6" s="686">
        <v>67219.03</v>
      </c>
      <c r="BO6" s="685">
        <f>BN6/BK6</f>
        <v>0.90479024836864175</v>
      </c>
      <c r="BP6" s="688">
        <v>80157.62</v>
      </c>
      <c r="BQ6" s="688">
        <f>BP6*BR6</f>
        <v>72141.857999999993</v>
      </c>
      <c r="BR6" s="687">
        <f>'Base%Sem'!M2</f>
        <v>0.9</v>
      </c>
      <c r="BS6" s="870">
        <v>50618.32</v>
      </c>
      <c r="BT6" s="685">
        <f>BS6/BP6</f>
        <v>0.63148481703922854</v>
      </c>
      <c r="BU6" s="688">
        <v>83065.11</v>
      </c>
      <c r="BV6" s="688">
        <f>BU6*BW6</f>
        <v>74758.599000000002</v>
      </c>
      <c r="BW6" s="687">
        <f>'Base%Sem'!N2</f>
        <v>0.9</v>
      </c>
      <c r="BX6" s="686">
        <v>54577.35</v>
      </c>
      <c r="BY6" s="685">
        <f>BX6/BU6</f>
        <v>0.65704301119928687</v>
      </c>
      <c r="BZ6" s="794">
        <f>BA6+BF6+BK6+BP6+BU6</f>
        <v>364453.29</v>
      </c>
      <c r="CA6" s="794">
        <f>BB6+BG6+BL6+BQ6+BV6</f>
        <v>312775.38059999997</v>
      </c>
      <c r="CB6" s="684">
        <f>BA6+BF6+BK6</f>
        <v>201230.56</v>
      </c>
      <c r="CC6" s="690">
        <f>BX6+BS6+BN6+BI6+BD6</f>
        <v>287963.82</v>
      </c>
      <c r="CD6" s="691">
        <f>IFERROR(CC6/CB6,0)</f>
        <v>1.4310143548773109</v>
      </c>
      <c r="CE6" s="689">
        <v>80170.649999999994</v>
      </c>
      <c r="CF6" s="688">
        <f>CE6*CG6</f>
        <v>72153.584999999992</v>
      </c>
      <c r="CG6" s="687">
        <f>'Base%Sem'!O2</f>
        <v>0.9</v>
      </c>
      <c r="CH6" s="686"/>
      <c r="CI6" s="685">
        <f>CH6/CE6</f>
        <v>0</v>
      </c>
      <c r="CJ6" s="688">
        <v>88136.87</v>
      </c>
      <c r="CK6" s="688">
        <f>CJ6*CL6</f>
        <v>79323.183000000005</v>
      </c>
      <c r="CL6" s="687">
        <f>'Base%Sem'!P2</f>
        <v>0.9</v>
      </c>
      <c r="CM6" s="686"/>
      <c r="CN6" s="685">
        <f>CM6/CJ6</f>
        <v>0</v>
      </c>
      <c r="CO6" s="688">
        <v>80212.5</v>
      </c>
      <c r="CP6" s="688">
        <f>CO6*CQ6</f>
        <v>72191.25</v>
      </c>
      <c r="CQ6" s="687">
        <f>'Base%Sem'!Q2</f>
        <v>0.9</v>
      </c>
      <c r="CR6" s="686"/>
      <c r="CS6" s="685">
        <f>CR6/CO6</f>
        <v>0</v>
      </c>
      <c r="CT6" s="688">
        <v>128953.09</v>
      </c>
      <c r="CU6" s="688">
        <f>CT6*CV6</f>
        <v>125084.49729999999</v>
      </c>
      <c r="CV6" s="687">
        <f>'Base%Sem'!R2</f>
        <v>0.97</v>
      </c>
      <c r="CW6" s="686"/>
      <c r="CX6" s="685">
        <f>CW6/CT6</f>
        <v>0</v>
      </c>
      <c r="CY6" s="794">
        <f>CT6+CO6+CJ6+CE6</f>
        <v>377473.11</v>
      </c>
      <c r="CZ6" s="794">
        <f>CU6+CP6+CK6+CF6</f>
        <v>348752.51529999997</v>
      </c>
      <c r="DA6" s="694">
        <f>CE6+CJ6+CO6+CT6</f>
        <v>377473.11</v>
      </c>
      <c r="DB6" s="693">
        <v>331991.67</v>
      </c>
      <c r="DC6" s="692">
        <f>IFERROR(DB6/DA6,0)</f>
        <v>0.87951078157593798</v>
      </c>
      <c r="DD6" s="689">
        <v>120869.78</v>
      </c>
      <c r="DE6" s="688">
        <f>DD6*DF6</f>
        <v>80982.752600000007</v>
      </c>
      <c r="DF6" s="687">
        <f>'Base%Sem'!S2</f>
        <v>0.67</v>
      </c>
      <c r="DG6" s="686"/>
      <c r="DH6" s="685">
        <f>DG6/DD6</f>
        <v>0</v>
      </c>
      <c r="DI6" s="688">
        <v>88488.4</v>
      </c>
      <c r="DJ6" s="688">
        <f>DI6*DK6</f>
        <v>108132.82479999999</v>
      </c>
      <c r="DK6" s="687">
        <f>'Base%Sem'!T2</f>
        <v>1.222</v>
      </c>
      <c r="DL6" s="686"/>
      <c r="DM6" s="685">
        <f>DL6/DI6</f>
        <v>0</v>
      </c>
      <c r="DN6" s="688">
        <v>97144.66</v>
      </c>
      <c r="DO6" s="688">
        <f>DN6*DP6</f>
        <v>87430.194000000003</v>
      </c>
      <c r="DP6" s="687">
        <f>'Base%Sem'!U2</f>
        <v>0.9</v>
      </c>
      <c r="DQ6" s="686"/>
      <c r="DR6" s="685">
        <f>DQ6/DN6</f>
        <v>0</v>
      </c>
      <c r="DS6" s="688">
        <v>70528.62</v>
      </c>
      <c r="DT6" s="688">
        <f>DS6*DU6</f>
        <v>63475.757999999994</v>
      </c>
      <c r="DU6" s="687">
        <f>'Base%Sem'!V2</f>
        <v>0.9</v>
      </c>
      <c r="DV6" s="686"/>
      <c r="DW6" s="685">
        <f>DV6/DS6</f>
        <v>0</v>
      </c>
      <c r="DX6" s="794">
        <f>DS6+DN6+DI6+DD6</f>
        <v>377031.45999999996</v>
      </c>
      <c r="DY6" s="794">
        <f>DT6+DO6+DJ6+DE6</f>
        <v>340021.5294</v>
      </c>
      <c r="DZ6" s="694">
        <f>DD6+DI6++DN6+DS6</f>
        <v>377031.45999999996</v>
      </c>
      <c r="EA6" s="693">
        <v>338288.21</v>
      </c>
      <c r="EB6" s="692">
        <f>IFERROR(EA6/DZ6,0)</f>
        <v>0.8972413336542262</v>
      </c>
      <c r="EC6" s="689">
        <v>73656.45</v>
      </c>
      <c r="ED6" s="688">
        <f>EC6*EE6</f>
        <v>61134.853499999997</v>
      </c>
      <c r="EE6" s="687">
        <f>'Base%Sem'!W2</f>
        <v>0.83</v>
      </c>
      <c r="EF6" s="686">
        <v>73108</v>
      </c>
      <c r="EG6" s="685">
        <f>EF6/EC6</f>
        <v>0.99255394469866531</v>
      </c>
      <c r="EH6" s="688">
        <v>82925.789999999994</v>
      </c>
      <c r="EI6" s="688">
        <f>EH6*EJ6</f>
        <v>68828.405699999988</v>
      </c>
      <c r="EJ6" s="687">
        <f>'Base%Sem'!X2</f>
        <v>0.83</v>
      </c>
      <c r="EK6" s="686">
        <v>74753.960000000006</v>
      </c>
      <c r="EL6" s="685">
        <f>EK6/EH6</f>
        <v>0.90145610913082663</v>
      </c>
      <c r="EM6" s="688">
        <v>103441.4</v>
      </c>
      <c r="EN6" s="688">
        <f>EM6*EO6</f>
        <v>85856.361999999994</v>
      </c>
      <c r="EO6" s="687">
        <f>'Base%Sem'!Y2</f>
        <v>0.83</v>
      </c>
      <c r="EP6" s="686">
        <v>74904.539999999994</v>
      </c>
      <c r="EQ6" s="685">
        <f>EP6/EM6</f>
        <v>0.72412535019827651</v>
      </c>
      <c r="ER6" s="688">
        <v>100805.66</v>
      </c>
      <c r="ES6" s="688">
        <f>ER6*ET6</f>
        <v>83668.697799999994</v>
      </c>
      <c r="ET6" s="687">
        <f>'Base%Sem'!Z2</f>
        <v>0.83</v>
      </c>
      <c r="EU6" s="686"/>
      <c r="EV6" s="685">
        <f>EU6/ER6</f>
        <v>0</v>
      </c>
      <c r="EW6" s="688">
        <v>86502.45</v>
      </c>
      <c r="EX6" s="688">
        <f>EW6*EY6</f>
        <v>71797.03349999999</v>
      </c>
      <c r="EY6" s="687">
        <f>'Base%Sem'!AA2</f>
        <v>0.83</v>
      </c>
      <c r="EZ6" s="686"/>
      <c r="FA6" s="685">
        <f>EZ6/EW6</f>
        <v>0</v>
      </c>
      <c r="FB6" s="794">
        <f>EW6+ER6+EM6+EH6+EC6</f>
        <v>447331.75</v>
      </c>
      <c r="FC6" s="794">
        <f>EX6+ES6+EN6+EI6+ED6</f>
        <v>371285.35249999992</v>
      </c>
      <c r="FD6" s="684">
        <f>EC6+EH6+EM6+ER6+EW6</f>
        <v>447331.75</v>
      </c>
      <c r="FE6" s="683">
        <v>389206.11</v>
      </c>
      <c r="FF6" s="692">
        <f>IFERROR(FE6/FD6,0)</f>
        <v>0.87006144768396154</v>
      </c>
      <c r="FG6" s="689">
        <v>81083.179999999993</v>
      </c>
      <c r="FH6" s="688">
        <f>FG6*FI6</f>
        <v>67299.039399999994</v>
      </c>
      <c r="FI6" s="687">
        <f>'Base%Sem'!AB2</f>
        <v>0.83</v>
      </c>
      <c r="FJ6" s="686"/>
      <c r="FK6" s="685">
        <f>FJ6/FG6</f>
        <v>0</v>
      </c>
      <c r="FL6" s="688">
        <v>83830.95</v>
      </c>
      <c r="FM6" s="688">
        <f>FL6*FN6</f>
        <v>69579.688499999989</v>
      </c>
      <c r="FN6" s="687">
        <f>'Base%Sem'!AC2</f>
        <v>0.83</v>
      </c>
      <c r="FO6" s="686"/>
      <c r="FP6" s="685">
        <f>FO6/FL6</f>
        <v>0</v>
      </c>
      <c r="FQ6" s="688">
        <v>81212.63</v>
      </c>
      <c r="FR6" s="688">
        <f>FQ6*FS6</f>
        <v>67406.482900000003</v>
      </c>
      <c r="FS6" s="687">
        <f>'Base%Sem'!AD2</f>
        <v>0.83</v>
      </c>
      <c r="FT6" s="686"/>
      <c r="FU6" s="685">
        <f>FT6/FQ6</f>
        <v>0</v>
      </c>
      <c r="FV6" s="688">
        <v>75337.14</v>
      </c>
      <c r="FW6" s="688">
        <f>FV6*FX6</f>
        <v>62529.826199999996</v>
      </c>
      <c r="FX6" s="687">
        <f>'Base%Sem'!AE2</f>
        <v>0.83</v>
      </c>
      <c r="FY6" s="686"/>
      <c r="FZ6" s="685">
        <f>FY6/FV6</f>
        <v>0</v>
      </c>
      <c r="GA6" s="794">
        <f>FV6+FQ6+FL6+FG6</f>
        <v>321463.90000000002</v>
      </c>
      <c r="GB6" s="794">
        <f>FW6+FR6+FM6+FH6</f>
        <v>266815.03700000001</v>
      </c>
      <c r="GC6" s="684">
        <f>FG6+FL6+FQ6+FV6</f>
        <v>321463.90000000002</v>
      </c>
      <c r="GD6" s="690">
        <v>292667.7</v>
      </c>
      <c r="GE6" s="691">
        <f>IFERROR(GD6/GC6,0)</f>
        <v>0.91042166787623735</v>
      </c>
      <c r="GF6" s="689">
        <v>85050.38</v>
      </c>
      <c r="GG6" s="688">
        <f>GF6*GH6</f>
        <v>79096.853400000007</v>
      </c>
      <c r="GH6" s="687">
        <f>'Base%Sem'!AF2</f>
        <v>0.93</v>
      </c>
      <c r="GI6" s="686"/>
      <c r="GJ6" s="685">
        <f>GI6/GF6</f>
        <v>0</v>
      </c>
      <c r="GK6" s="688">
        <v>79767.03</v>
      </c>
      <c r="GL6" s="688">
        <f>GK6*GM6</f>
        <v>74183.337899999999</v>
      </c>
      <c r="GM6" s="687">
        <f>'Base%Sem'!AG2</f>
        <v>0.93</v>
      </c>
      <c r="GN6" s="686"/>
      <c r="GO6" s="685">
        <f>GN6/GK6</f>
        <v>0</v>
      </c>
      <c r="GP6" s="688">
        <v>76993.95</v>
      </c>
      <c r="GQ6" s="688">
        <f>GP6*GR6</f>
        <v>71604.373500000002</v>
      </c>
      <c r="GR6" s="687">
        <f>'Base%Sem'!AH2</f>
        <v>0.93</v>
      </c>
      <c r="GS6" s="686"/>
      <c r="GT6" s="685">
        <f>GS6/GP6</f>
        <v>0</v>
      </c>
      <c r="GU6" s="688">
        <v>81629.11</v>
      </c>
      <c r="GV6" s="688">
        <f>GU6*GW6</f>
        <v>75915.0723</v>
      </c>
      <c r="GW6" s="687">
        <f>'Base%Sem'!AI2</f>
        <v>0.93</v>
      </c>
      <c r="GX6" s="686"/>
      <c r="GY6" s="685">
        <f>GX6/GU6</f>
        <v>0</v>
      </c>
      <c r="GZ6" s="794">
        <f>GU6+GP6+GK6+GF6</f>
        <v>323440.46999999997</v>
      </c>
      <c r="HA6" s="794">
        <f>GV6+GQ6+GL6+GG6</f>
        <v>300799.63709999999</v>
      </c>
      <c r="HB6" s="684">
        <f>GF6+GK6+GP6+GU6</f>
        <v>323440.46999999997</v>
      </c>
      <c r="HC6" s="683">
        <v>229358.66</v>
      </c>
      <c r="HD6" s="692">
        <f>IFERROR(HC6/HB6,0)</f>
        <v>0.70912171256738532</v>
      </c>
      <c r="HE6" s="689">
        <v>73996</v>
      </c>
      <c r="HF6" s="688">
        <f>HE6*HG6</f>
        <v>54017.08</v>
      </c>
      <c r="HG6" s="687">
        <f>'Base%Sem'!AJ2</f>
        <v>0.73</v>
      </c>
      <c r="HH6" s="686">
        <v>66094.28</v>
      </c>
      <c r="HI6" s="685">
        <f>HH6/HE6</f>
        <v>0.89321422779609705</v>
      </c>
      <c r="HJ6" s="688">
        <v>75792.03</v>
      </c>
      <c r="HK6" s="688">
        <f>HJ6*HL6</f>
        <v>55328.181899999996</v>
      </c>
      <c r="HL6" s="687">
        <f>'Base%Sem'!AK2</f>
        <v>0.73</v>
      </c>
      <c r="HM6" s="686">
        <v>56608.160000000003</v>
      </c>
      <c r="HN6" s="685">
        <f>HM6/HJ6</f>
        <v>0.74688803031136652</v>
      </c>
      <c r="HO6" s="688">
        <v>73379.460000000006</v>
      </c>
      <c r="HP6" s="688">
        <f>HO6*HQ6</f>
        <v>53567.005800000006</v>
      </c>
      <c r="HQ6" s="687">
        <f>'Base%Sem'!AL2</f>
        <v>0.73</v>
      </c>
      <c r="HR6" s="686">
        <v>78181.33</v>
      </c>
      <c r="HS6" s="685">
        <f>HR6/HO6</f>
        <v>1.0654388843962601</v>
      </c>
      <c r="HT6" s="688">
        <v>68735.490000000005</v>
      </c>
      <c r="HU6" s="688">
        <f>HT6*HV6</f>
        <v>50176.907700000003</v>
      </c>
      <c r="HV6" s="687">
        <f>'Base%Sem'!AM2</f>
        <v>0.73</v>
      </c>
      <c r="HW6" s="686">
        <v>63133.65</v>
      </c>
      <c r="HX6" s="685">
        <f>HW6/HT6</f>
        <v>0.9185014902781663</v>
      </c>
      <c r="HY6" s="688">
        <v>68708.41</v>
      </c>
      <c r="HZ6" s="688">
        <f>HY6*IA6</f>
        <v>50157.139300000003</v>
      </c>
      <c r="IA6" s="687">
        <f>'Base%Sem'!AN2</f>
        <v>0.73</v>
      </c>
      <c r="IB6" s="686">
        <v>57638.65</v>
      </c>
      <c r="IC6" s="685">
        <f>IB6/HY6</f>
        <v>0.83888784502508495</v>
      </c>
      <c r="ID6" s="794">
        <f>HZ6+HU6+HP6+HK6+HF6</f>
        <v>263246.31469999999</v>
      </c>
      <c r="IE6" s="684">
        <f>HY6+HT6+HO6+HJ6+HE6</f>
        <v>360611.39</v>
      </c>
      <c r="IF6" s="690">
        <f>IB6+HW6+HR6+HM6+HH6</f>
        <v>321656.07</v>
      </c>
      <c r="IG6" s="691">
        <f>IFERROR(IF6/IE6,0)</f>
        <v>0.89197423852862767</v>
      </c>
      <c r="IH6" s="689">
        <v>78814.69</v>
      </c>
      <c r="II6" s="688">
        <f>IH6*IJ6</f>
        <v>73297.661700000011</v>
      </c>
      <c r="IJ6" s="687">
        <f>'Base%Sem'!AO2</f>
        <v>0.93</v>
      </c>
      <c r="IK6" s="686">
        <v>52556.39</v>
      </c>
      <c r="IL6" s="685">
        <f>IK6/IH6</f>
        <v>0.66683495170760676</v>
      </c>
      <c r="IM6" s="688">
        <v>83942.2</v>
      </c>
      <c r="IN6" s="688">
        <f>IM6*IO6</f>
        <v>78066.245999999999</v>
      </c>
      <c r="IO6" s="687">
        <f>'Base%Sem'!AP2</f>
        <v>0.93</v>
      </c>
      <c r="IP6" s="686">
        <v>62042.79</v>
      </c>
      <c r="IQ6" s="685">
        <f>IP6/IM6</f>
        <v>0.73911322314640315</v>
      </c>
      <c r="IR6" s="688">
        <v>84827.64</v>
      </c>
      <c r="IS6" s="688">
        <f>IR6*IT6</f>
        <v>78889.705199999997</v>
      </c>
      <c r="IT6" s="687">
        <f>'Base%Sem'!AQ2</f>
        <v>0.93</v>
      </c>
      <c r="IU6" s="686">
        <v>64924.22</v>
      </c>
      <c r="IV6" s="685">
        <f>IU6/IR6</f>
        <v>0.76536633578394964</v>
      </c>
      <c r="IW6" s="688">
        <v>118188.23</v>
      </c>
      <c r="IX6" s="688">
        <f>IW6*IY6</f>
        <v>109915.0539</v>
      </c>
      <c r="IY6" s="687">
        <f>'Base%Sem'!AR2</f>
        <v>0.93</v>
      </c>
      <c r="IZ6" s="686">
        <v>100360.74</v>
      </c>
      <c r="JA6" s="685">
        <f>IZ6/IW6</f>
        <v>0.84916019133208109</v>
      </c>
      <c r="JB6" s="794">
        <f>IW6+IR6+IM6+IH6</f>
        <v>365772.76</v>
      </c>
      <c r="JC6" s="794">
        <f>IX6+IS6+IN6+II6</f>
        <v>340168.66680000001</v>
      </c>
      <c r="JD6" s="684">
        <f>IH6+IM6+IR6+IW6</f>
        <v>365772.76</v>
      </c>
      <c r="JE6" s="683">
        <f>IK6+IP6+IU6+IZ6</f>
        <v>279884.14</v>
      </c>
      <c r="JF6" s="692">
        <f>IFERROR(JE6/JD6,0)</f>
        <v>0.76518584926881927</v>
      </c>
      <c r="JG6" s="689">
        <v>75583.22</v>
      </c>
      <c r="JH6" s="688">
        <f>JG6*JI6</f>
        <v>55175.750599999999</v>
      </c>
      <c r="JI6" s="687">
        <f>'Base%Sem'!AS2</f>
        <v>0.73</v>
      </c>
      <c r="JJ6" s="686">
        <v>93601.68</v>
      </c>
      <c r="JK6" s="685">
        <f>JJ6/JG6</f>
        <v>1.2383923309962184</v>
      </c>
      <c r="JL6" s="688">
        <v>83311.3</v>
      </c>
      <c r="JM6" s="688">
        <f>JL6*JN6</f>
        <v>60817.249000000003</v>
      </c>
      <c r="JN6" s="687">
        <f>'Base%Sem'!AT2</f>
        <v>0.73</v>
      </c>
      <c r="JO6" s="686">
        <v>64901.03</v>
      </c>
      <c r="JP6" s="685">
        <f>JO6/JL6</f>
        <v>0.77901833244709895</v>
      </c>
      <c r="JQ6" s="688">
        <v>99472.82</v>
      </c>
      <c r="JR6" s="688">
        <f>JQ6*JS6</f>
        <v>72615.15860000001</v>
      </c>
      <c r="JS6" s="687">
        <f>'Base%Sem'!AU2</f>
        <v>0.73</v>
      </c>
      <c r="JT6" s="686">
        <v>84840.61</v>
      </c>
      <c r="JU6" s="685">
        <f>JT6/JQ6</f>
        <v>0.85290243103593522</v>
      </c>
      <c r="JV6" s="688">
        <v>120724.92</v>
      </c>
      <c r="JW6" s="688">
        <f>JV6*JX6</f>
        <v>88129.191599999991</v>
      </c>
      <c r="JX6" s="687">
        <f>'Base%Sem'!AV2</f>
        <v>0.73</v>
      </c>
      <c r="JY6" s="686">
        <v>87186.77</v>
      </c>
      <c r="JZ6" s="685">
        <f>JY6/JV6</f>
        <v>0.72219364485807902</v>
      </c>
      <c r="KA6" s="794">
        <f>JV6+JQ6+JL6+JG6</f>
        <v>379092.26</v>
      </c>
      <c r="KB6" s="794">
        <f>JW6+JR6+JM6+JH6</f>
        <v>276737.34979999997</v>
      </c>
      <c r="KC6" s="684">
        <f>JG6+JL6+JQ6+JV6</f>
        <v>379092.26</v>
      </c>
      <c r="KD6" s="690">
        <f>JY6+JT6+JJ6+JO6</f>
        <v>330530.08999999997</v>
      </c>
      <c r="KE6" s="691">
        <f>IFERROR(KD6/KC6,0)</f>
        <v>0.87189880901287709</v>
      </c>
      <c r="KF6" s="689">
        <v>179343.27</v>
      </c>
      <c r="KG6" s="688">
        <f>KF6*KH6</f>
        <v>130920.58709999999</v>
      </c>
      <c r="KH6" s="687">
        <f>'Base%Sem'!AW2</f>
        <v>0.73</v>
      </c>
      <c r="KI6" s="686">
        <v>196026.73</v>
      </c>
      <c r="KJ6" s="685">
        <f>KI6/KF6</f>
        <v>1.0930252916655308</v>
      </c>
      <c r="KK6" s="688">
        <v>233524.31</v>
      </c>
      <c r="KL6" s="688">
        <f>KK6*KM6</f>
        <v>170472.7463</v>
      </c>
      <c r="KM6" s="687">
        <f>'Base%Sem'!AX2</f>
        <v>0.73</v>
      </c>
      <c r="KN6" s="686">
        <v>150615.39000000001</v>
      </c>
      <c r="KO6" s="685">
        <f>KN6/KK6</f>
        <v>0.64496664180273144</v>
      </c>
      <c r="KP6" s="688">
        <v>259631.66</v>
      </c>
      <c r="KQ6" s="688">
        <f>KP6*KR6</f>
        <v>189531.11179999998</v>
      </c>
      <c r="KR6" s="687">
        <f>'Base%Sem'!AY2</f>
        <v>0.73</v>
      </c>
      <c r="KS6" s="686">
        <v>188962.51</v>
      </c>
      <c r="KT6" s="685">
        <f>KS6/KP6</f>
        <v>0.72780996739765869</v>
      </c>
      <c r="KU6" s="688">
        <v>244801.73</v>
      </c>
      <c r="KV6" s="688">
        <f>KU6*KW6</f>
        <v>178705.2629</v>
      </c>
      <c r="KW6" s="687">
        <f>'Base%Sem'!AZ2</f>
        <v>0.73</v>
      </c>
      <c r="KX6" s="686">
        <v>311494.28000000003</v>
      </c>
      <c r="KY6" s="685">
        <f>KX6/KU6</f>
        <v>1.2724349619588065</v>
      </c>
      <c r="KZ6" s="688">
        <v>65668.12</v>
      </c>
      <c r="LA6" s="688">
        <f>KZ6*LB6</f>
        <v>47937.727599999998</v>
      </c>
      <c r="LB6" s="687">
        <f>'Base%Sem'!BA2</f>
        <v>0.73</v>
      </c>
      <c r="LC6" s="686">
        <v>77333.08</v>
      </c>
      <c r="LD6" s="685">
        <f>LC6/KZ6</f>
        <v>1.1776350533561797</v>
      </c>
      <c r="LE6" s="794">
        <f>KZ6+KU6+KP6+KK6+KF6</f>
        <v>982969.09000000008</v>
      </c>
      <c r="LF6" s="794">
        <f>LA6+KV6+KQ6+KL6+KG6</f>
        <v>717567.43570000003</v>
      </c>
      <c r="LG6" s="684"/>
      <c r="LH6" s="683">
        <f>LC6+KX6+KS6+KN6+KI6</f>
        <v>924431.99000000011</v>
      </c>
      <c r="LI6" s="682">
        <f>IFERROR(LH6/LG6,0)</f>
        <v>0</v>
      </c>
      <c r="LJ6" s="689">
        <v>63817.3</v>
      </c>
      <c r="LK6" s="688">
        <f>LJ6*LL6</f>
        <v>71475.376000000004</v>
      </c>
      <c r="LL6" s="687">
        <f>'Base%Sem'!BB2</f>
        <v>1.1200000000000001</v>
      </c>
      <c r="LM6" s="686"/>
      <c r="LN6" s="685">
        <f>LM6/LJ6</f>
        <v>0</v>
      </c>
      <c r="LO6" s="688">
        <v>46491.1</v>
      </c>
      <c r="LP6" s="688">
        <f>LO6*LQ6</f>
        <v>52070.032000000007</v>
      </c>
      <c r="LQ6" s="687">
        <f>'Base%Sem'!BC2</f>
        <v>1.1200000000000001</v>
      </c>
      <c r="LR6" s="686"/>
      <c r="LS6" s="685">
        <f>LR6/LO6</f>
        <v>0</v>
      </c>
      <c r="LT6" s="688">
        <v>52713.73</v>
      </c>
      <c r="LU6" s="688">
        <f>LT6*LV6</f>
        <v>65892.162500000006</v>
      </c>
      <c r="LV6" s="687">
        <f>'Base%Sem'!BD2</f>
        <v>1.25</v>
      </c>
      <c r="LW6" s="686"/>
      <c r="LX6" s="685">
        <f>LW6/LT6</f>
        <v>0</v>
      </c>
      <c r="LY6" s="688">
        <v>46546.44</v>
      </c>
      <c r="LZ6" s="688">
        <f>LY6*MA6</f>
        <v>46546.44</v>
      </c>
      <c r="MA6" s="687">
        <f>'Base%Sem'!BE2</f>
        <v>1</v>
      </c>
      <c r="MB6" s="686"/>
      <c r="MC6" s="685">
        <f>MB6/LY6</f>
        <v>0</v>
      </c>
      <c r="MD6" s="688">
        <f>LJ6+LO6+LT6+LY6</f>
        <v>209568.57</v>
      </c>
      <c r="ME6" s="688">
        <f>LK6+LP6+LU6+LZ6</f>
        <v>235984.01050000003</v>
      </c>
      <c r="MF6" s="688">
        <f>LJ6+LO6+LT6+LY6</f>
        <v>209568.57</v>
      </c>
      <c r="MG6" s="699">
        <f>+LM6+LR6+LW6+MB6</f>
        <v>0</v>
      </c>
      <c r="MH6" s="698">
        <f>IFERROR(MG6/MF6,0)</f>
        <v>0</v>
      </c>
      <c r="MI6" s="795">
        <f>W6+AV6+BZ6+CY6+DX6+FB6+GA6+GZ6+IF6+JB6+KA6+LE6</f>
        <v>4801717.8</v>
      </c>
      <c r="MJ6" s="795">
        <f>Z6+AY6+CC6+DB6+EA6+FE6+GD6+HC6+IF6+JE6+KD6+LH6</f>
        <v>4166956.3299999996</v>
      </c>
      <c r="MK6" s="793">
        <f>MJ6/MI6</f>
        <v>0.86780533624862333</v>
      </c>
      <c r="ML6" s="791">
        <f>Y6+AX6+CB6+DA6+DZ6+FD6+GC6+HB6+IE6+JD6+KC6+LG6</f>
        <v>3694481.3</v>
      </c>
      <c r="MM6" s="791">
        <f>Z6+AY6+CC6+DB6+EA6+FE6+GD6+HC6+IF6+JE6+KD6+LH6</f>
        <v>4166956.3299999996</v>
      </c>
      <c r="MN6" s="792">
        <f>MM6-ML6</f>
        <v>472475.0299999998</v>
      </c>
      <c r="MO6" s="930">
        <f>IFERROR(MN6/MM6,0)</f>
        <v>0.11338612468732059</v>
      </c>
      <c r="MP6" s="781">
        <f>MJ6*108%</f>
        <v>4500312.8363999994</v>
      </c>
      <c r="MQ6" s="108">
        <v>982969.09000000008</v>
      </c>
      <c r="MR6" s="770">
        <v>1</v>
      </c>
    </row>
    <row r="7" spans="1:356" outlineLevel="1">
      <c r="A7" s="742"/>
      <c r="B7" s="681" t="s">
        <v>526</v>
      </c>
      <c r="C7" s="540">
        <v>62961.45</v>
      </c>
      <c r="D7" s="537">
        <f>C7*E7</f>
        <v>40924.942499999997</v>
      </c>
      <c r="E7" s="687">
        <f>'Base%Sem'!B3</f>
        <v>0.65</v>
      </c>
      <c r="F7" s="533">
        <v>60646.25</v>
      </c>
      <c r="G7" s="534">
        <f>F7/C7</f>
        <v>0.9632282928680963</v>
      </c>
      <c r="H7" s="537">
        <v>67534.77</v>
      </c>
      <c r="I7" s="537">
        <f>H7*J7</f>
        <v>43897.600500000008</v>
      </c>
      <c r="J7" s="687">
        <f>'Base%Sem'!C3</f>
        <v>0.65</v>
      </c>
      <c r="K7" s="533">
        <v>39063.620000000003</v>
      </c>
      <c r="L7" s="534">
        <f>K7/H7</f>
        <v>0.5784223445197193</v>
      </c>
      <c r="M7" s="537">
        <v>65390.81</v>
      </c>
      <c r="N7" s="537">
        <f>M7*O7</f>
        <v>42504.0265</v>
      </c>
      <c r="O7" s="687">
        <f>'Base%Sem'!D3</f>
        <v>0.65</v>
      </c>
      <c r="P7" s="533">
        <v>39469.050000000003</v>
      </c>
      <c r="Q7" s="534">
        <f>P7/M7</f>
        <v>0.60358710956478445</v>
      </c>
      <c r="R7" s="537">
        <v>73884.25</v>
      </c>
      <c r="S7" s="537">
        <f>R7*T7</f>
        <v>46547.077499999999</v>
      </c>
      <c r="T7" s="687">
        <f>'Base%Sem'!E3</f>
        <v>0.63</v>
      </c>
      <c r="U7" s="533">
        <v>39797.879999999997</v>
      </c>
      <c r="V7" s="534">
        <f>U7/R7</f>
        <v>0.53865174242142266</v>
      </c>
      <c r="W7" s="688">
        <f t="shared" ref="W7:W30" si="0">C7+H7+M7+R7</f>
        <v>269771.28000000003</v>
      </c>
      <c r="X7" s="537">
        <f>D7+I7+N7+S7</f>
        <v>173873.647</v>
      </c>
      <c r="Y7" s="688">
        <f t="shared" ref="Y7:Y30" si="1">C7+H7+M7+R7</f>
        <v>269771.28000000003</v>
      </c>
      <c r="Z7" s="557">
        <f>+F7+K7+P7+U7</f>
        <v>178976.8</v>
      </c>
      <c r="AA7" s="541">
        <f t="shared" ref="AA7:AA34" si="2">IFERROR(Z7/Y7,0)</f>
        <v>0.66343904362243444</v>
      </c>
      <c r="AB7" s="540">
        <v>74074.41</v>
      </c>
      <c r="AC7" s="537">
        <f>AB7*AD7</f>
        <v>46666.878300000004</v>
      </c>
      <c r="AD7" s="687">
        <f>'Base%Sem'!F3</f>
        <v>0.63</v>
      </c>
      <c r="AE7" s="533">
        <v>46258.64</v>
      </c>
      <c r="AF7" s="534">
        <f>AE7/AB7</f>
        <v>0.6244888079432559</v>
      </c>
      <c r="AG7" s="537">
        <v>92857.51</v>
      </c>
      <c r="AH7" s="537">
        <f>AG7*AI7</f>
        <v>62214.5317</v>
      </c>
      <c r="AI7" s="687">
        <f>'Base%Sem'!G3</f>
        <v>0.67</v>
      </c>
      <c r="AJ7" s="533">
        <v>61921.48</v>
      </c>
      <c r="AK7" s="534">
        <f>AJ7/AG7</f>
        <v>0.66684407109344201</v>
      </c>
      <c r="AL7" s="537">
        <v>76111.28</v>
      </c>
      <c r="AM7" s="537">
        <f>AL7*AN7</f>
        <v>50994.5576</v>
      </c>
      <c r="AN7" s="687">
        <f>'Base%Sem'!H3</f>
        <v>0.67</v>
      </c>
      <c r="AO7" s="533">
        <v>59579.56</v>
      </c>
      <c r="AP7" s="534">
        <f>AO7/AL7</f>
        <v>0.7827954016802765</v>
      </c>
      <c r="AQ7" s="537">
        <v>74105.95</v>
      </c>
      <c r="AR7" s="537">
        <f>AQ7*AS7</f>
        <v>49650.986499999999</v>
      </c>
      <c r="AS7" s="687">
        <f>'Base%Sem'!I3</f>
        <v>0.67</v>
      </c>
      <c r="AT7" s="533">
        <v>48556.81</v>
      </c>
      <c r="AU7" s="534">
        <f>AT7/AQ7</f>
        <v>0.65523497101109962</v>
      </c>
      <c r="AV7" s="537">
        <f>AB7+AG7+AL7+AQ7</f>
        <v>317149.14999999997</v>
      </c>
      <c r="AW7" s="537">
        <f>AC7+AH7+AM7+AR7</f>
        <v>209526.9541</v>
      </c>
      <c r="AX7" s="697">
        <f t="shared" ref="AX7:AX30" si="3">AB7+AG7+AL7+AQ7</f>
        <v>317149.14999999997</v>
      </c>
      <c r="AY7" s="676">
        <f>AE7+AJ7++AO7+AT7</f>
        <v>216316.49</v>
      </c>
      <c r="AZ7" s="556">
        <f t="shared" ref="AZ7:AZ34" si="4">IFERROR(AY7/AX7,0)</f>
        <v>0.68206548874559503</v>
      </c>
      <c r="BA7" s="540">
        <v>79168.539999999994</v>
      </c>
      <c r="BB7" s="537">
        <f>BA7*BC7</f>
        <v>61751.461199999998</v>
      </c>
      <c r="BC7" s="687">
        <f>'Base%Sem'!J3</f>
        <v>0.78</v>
      </c>
      <c r="BD7" s="533">
        <v>56971.3</v>
      </c>
      <c r="BE7" s="534">
        <f>BD7/BA7</f>
        <v>0.71962044519199175</v>
      </c>
      <c r="BF7" s="537">
        <v>83720.649999999994</v>
      </c>
      <c r="BG7" s="537">
        <f>BF7*BH7</f>
        <v>65302.106999999996</v>
      </c>
      <c r="BH7" s="687">
        <f>'Base%Sem'!K3</f>
        <v>0.78</v>
      </c>
      <c r="BI7" s="533">
        <v>63896.46</v>
      </c>
      <c r="BJ7" s="534">
        <f>BI7/BF7</f>
        <v>0.76321027130104702</v>
      </c>
      <c r="BK7" s="537">
        <v>91129.23</v>
      </c>
      <c r="BL7" s="537">
        <f>BK7*BM7</f>
        <v>71080.799400000004</v>
      </c>
      <c r="BM7" s="687">
        <f>'Base%Sem'!L3</f>
        <v>0.78</v>
      </c>
      <c r="BN7" s="533">
        <v>58437.62</v>
      </c>
      <c r="BO7" s="534">
        <f>BN7/BK7</f>
        <v>0.64126098728146841</v>
      </c>
      <c r="BP7" s="537">
        <v>93421.77</v>
      </c>
      <c r="BQ7" s="537">
        <f>BP7*BR7</f>
        <v>72868.98060000001</v>
      </c>
      <c r="BR7" s="687">
        <f>'Base%Sem'!M3</f>
        <v>0.78</v>
      </c>
      <c r="BS7" s="871">
        <v>57510.9</v>
      </c>
      <c r="BT7" s="534">
        <f>BS7/BP7</f>
        <v>0.61560490665077316</v>
      </c>
      <c r="BU7" s="537">
        <v>86547.25</v>
      </c>
      <c r="BV7" s="537">
        <f>BU7*BW7</f>
        <v>67506.854999999996</v>
      </c>
      <c r="BW7" s="687">
        <f>'Base%Sem'!N3</f>
        <v>0.78</v>
      </c>
      <c r="BX7" s="533">
        <v>56210.39</v>
      </c>
      <c r="BY7" s="534">
        <f>BX7/BU7</f>
        <v>0.64947632651528497</v>
      </c>
      <c r="BZ7" s="757">
        <f>BA7+BF7+BK7+BP7+BU7</f>
        <v>433987.44</v>
      </c>
      <c r="CA7" s="757">
        <f>BB7+BG7+BL7+BQ7+BV7</f>
        <v>338510.20319999999</v>
      </c>
      <c r="CB7" s="684">
        <f t="shared" ref="CB7:CB30" si="5">BA7+BF7+BK7</f>
        <v>254018.41999999998</v>
      </c>
      <c r="CC7" s="554">
        <f>BX7+BS7+BN7+BI7+BD7</f>
        <v>293026.67</v>
      </c>
      <c r="CD7" s="545">
        <f t="shared" ref="CD7:CD34" si="6">IFERROR(CC7/CB7,0)</f>
        <v>1.1535646509414554</v>
      </c>
      <c r="CE7" s="540">
        <v>95478.28</v>
      </c>
      <c r="CF7" s="537">
        <f>CE7*CG7</f>
        <v>74473.058399999994</v>
      </c>
      <c r="CG7" s="687">
        <f>'Base%Sem'!O3</f>
        <v>0.78</v>
      </c>
      <c r="CH7" s="533"/>
      <c r="CI7" s="534">
        <f>CH7/CE7</f>
        <v>0</v>
      </c>
      <c r="CJ7" s="537">
        <v>101257.7</v>
      </c>
      <c r="CK7" s="537">
        <f>CJ7*CL7</f>
        <v>78981.005999999994</v>
      </c>
      <c r="CL7" s="687">
        <f>'Base%Sem'!P3</f>
        <v>0.78</v>
      </c>
      <c r="CM7" s="533"/>
      <c r="CN7" s="534">
        <f>CM7/CJ7</f>
        <v>0</v>
      </c>
      <c r="CO7" s="537">
        <v>101856.65</v>
      </c>
      <c r="CP7" s="537">
        <f>CO7*CQ7</f>
        <v>79448.187000000005</v>
      </c>
      <c r="CQ7" s="687">
        <f>'Base%Sem'!Q3</f>
        <v>0.78</v>
      </c>
      <c r="CR7" s="533"/>
      <c r="CS7" s="534">
        <f>CR7/CO7</f>
        <v>0</v>
      </c>
      <c r="CT7" s="537">
        <v>135310.23000000001</v>
      </c>
      <c r="CU7" s="537">
        <f>CT7*CV7</f>
        <v>100129.5702</v>
      </c>
      <c r="CV7" s="687">
        <f>'Base%Sem'!R3</f>
        <v>0.74</v>
      </c>
      <c r="CW7" s="533"/>
      <c r="CX7" s="534">
        <f>CW7/CT7</f>
        <v>0</v>
      </c>
      <c r="CY7" s="757">
        <f>CT7+CO7+CJ7+CE7</f>
        <v>433902.86</v>
      </c>
      <c r="CZ7" s="757">
        <f>CU7+CP7+CK7+CF7</f>
        <v>333031.82159999997</v>
      </c>
      <c r="DA7" s="694">
        <f t="shared" ref="DA7:DA34" si="7">CE7+CJ7+CO7+CT7</f>
        <v>433902.86</v>
      </c>
      <c r="DB7" s="549">
        <v>305752.84000000003</v>
      </c>
      <c r="DC7" s="547">
        <f t="shared" ref="DC7:DC34" si="8">IFERROR(DB7/DA7,0)</f>
        <v>0.70465735118685324</v>
      </c>
      <c r="DD7" s="540">
        <v>141841.79999999999</v>
      </c>
      <c r="DE7" s="537">
        <f>DD7*DF7</f>
        <v>78012.990000000005</v>
      </c>
      <c r="DF7" s="687">
        <f>'Base%Sem'!S3</f>
        <v>0.55000000000000004</v>
      </c>
      <c r="DG7" s="533"/>
      <c r="DH7" s="534">
        <f>DG7/DD7</f>
        <v>0</v>
      </c>
      <c r="DI7" s="537">
        <v>107933.62</v>
      </c>
      <c r="DJ7" s="537">
        <f>DI7*DK7</f>
        <v>118942.84924000001</v>
      </c>
      <c r="DK7" s="687">
        <f>'Base%Sem'!T3</f>
        <v>1.1020000000000001</v>
      </c>
      <c r="DL7" s="533"/>
      <c r="DM7" s="534">
        <f>DL7/DI7</f>
        <v>0</v>
      </c>
      <c r="DN7" s="537">
        <v>105925.81</v>
      </c>
      <c r="DO7" s="537">
        <f>DN7*DP7</f>
        <v>82622.131800000003</v>
      </c>
      <c r="DP7" s="687">
        <f>'Base%Sem'!U3</f>
        <v>0.78</v>
      </c>
      <c r="DQ7" s="533"/>
      <c r="DR7" s="534">
        <f>DQ7/DN7</f>
        <v>0</v>
      </c>
      <c r="DS7" s="537">
        <v>113117.3</v>
      </c>
      <c r="DT7" s="537">
        <f>DS7*DU7</f>
        <v>88231.494000000006</v>
      </c>
      <c r="DU7" s="687">
        <f>'Base%Sem'!V3</f>
        <v>0.78</v>
      </c>
      <c r="DV7" s="533"/>
      <c r="DW7" s="534">
        <f>DV7/DS7</f>
        <v>0</v>
      </c>
      <c r="DX7" s="757">
        <f>DS7+DN7+DI7+DD7</f>
        <v>468818.52999999997</v>
      </c>
      <c r="DY7" s="757">
        <f>DT7+DO7+DJ7+DE7</f>
        <v>367809.46504000004</v>
      </c>
      <c r="DZ7" s="694">
        <f t="shared" ref="DZ7:DZ34" si="9">DD7+DI7++DN7+DS7</f>
        <v>468818.52999999997</v>
      </c>
      <c r="EA7" s="549">
        <v>324007.67999999999</v>
      </c>
      <c r="EB7" s="547">
        <f t="shared" ref="EB7:EB34" si="10">IFERROR(EA7/DZ7,0)</f>
        <v>0.69111534477956749</v>
      </c>
      <c r="EC7" s="540">
        <v>111915.94</v>
      </c>
      <c r="ED7" s="537">
        <f>EC7*EE7</f>
        <v>71626.2016</v>
      </c>
      <c r="EE7" s="687">
        <f>'Base%Sem'!W3</f>
        <v>0.64</v>
      </c>
      <c r="EF7" s="686">
        <v>94236.69</v>
      </c>
      <c r="EG7" s="534">
        <f>EF7/EC7</f>
        <v>0.84203099218931643</v>
      </c>
      <c r="EH7" s="537">
        <v>110709.27</v>
      </c>
      <c r="EI7" s="537">
        <f>EH7*EJ7</f>
        <v>70853.93280000001</v>
      </c>
      <c r="EJ7" s="687">
        <f>'Base%Sem'!X3</f>
        <v>0.64</v>
      </c>
      <c r="EK7" s="533">
        <v>81281.41</v>
      </c>
      <c r="EL7" s="534">
        <f>EK7/EH7</f>
        <v>0.73418793204941191</v>
      </c>
      <c r="EM7" s="537">
        <v>139120.74</v>
      </c>
      <c r="EN7" s="537">
        <f>EM7*EO7</f>
        <v>111296.592</v>
      </c>
      <c r="EO7" s="687">
        <f>'Base%Sem'!Y3</f>
        <v>0.8</v>
      </c>
      <c r="EP7" s="533">
        <v>82870.350000000006</v>
      </c>
      <c r="EQ7" s="534">
        <f>EP7/EM7</f>
        <v>0.59567214780484934</v>
      </c>
      <c r="ER7" s="537">
        <v>117201.14</v>
      </c>
      <c r="ES7" s="537">
        <f>ER7*ET7</f>
        <v>93760.912000000011</v>
      </c>
      <c r="ET7" s="687">
        <f>'Base%Sem'!Z3</f>
        <v>0.8</v>
      </c>
      <c r="EU7" s="533"/>
      <c r="EV7" s="534">
        <f>EU7/ER7</f>
        <v>0</v>
      </c>
      <c r="EW7" s="537">
        <v>106412.72</v>
      </c>
      <c r="EX7" s="537">
        <f>EW7*EY7</f>
        <v>85130.176000000007</v>
      </c>
      <c r="EY7" s="687">
        <f>'Base%Sem'!AA3</f>
        <v>0.8</v>
      </c>
      <c r="EZ7" s="533"/>
      <c r="FA7" s="534">
        <f>EZ7/EW7</f>
        <v>0</v>
      </c>
      <c r="FB7" s="757">
        <f>EW7+ER7+EM7+EH7+EC7</f>
        <v>585359.81000000006</v>
      </c>
      <c r="FC7" s="757">
        <f>EX7+ES7+EN7+EI7+ED7</f>
        <v>432667.81440000003</v>
      </c>
      <c r="FD7" s="684">
        <f t="shared" ref="FD7:FD34" si="11">EC7+EH7+EM7+ER7+EW7</f>
        <v>585359.81000000006</v>
      </c>
      <c r="FE7" s="683">
        <v>421647.98</v>
      </c>
      <c r="FF7" s="547">
        <f t="shared" ref="FF7:FF34" si="12">IFERROR(FE7/FD7,0)</f>
        <v>0.7203227361987834</v>
      </c>
      <c r="FG7" s="540">
        <v>101302.6</v>
      </c>
      <c r="FH7" s="537">
        <f>FG7*FI7</f>
        <v>81042.080000000016</v>
      </c>
      <c r="FI7" s="687">
        <f>'Base%Sem'!AB3</f>
        <v>0.8</v>
      </c>
      <c r="FJ7" s="533"/>
      <c r="FK7" s="534">
        <f>FJ7/FG7</f>
        <v>0</v>
      </c>
      <c r="FL7" s="537">
        <v>115742.48</v>
      </c>
      <c r="FM7" s="537">
        <f>FL7*FN7</f>
        <v>92593.983999999997</v>
      </c>
      <c r="FN7" s="687">
        <f>'Base%Sem'!AC3</f>
        <v>0.8</v>
      </c>
      <c r="FO7" s="533"/>
      <c r="FP7" s="534">
        <f>FO7/FL7</f>
        <v>0</v>
      </c>
      <c r="FQ7" s="537">
        <v>94609.08</v>
      </c>
      <c r="FR7" s="537">
        <f>FQ7*FS7</f>
        <v>75687.26400000001</v>
      </c>
      <c r="FS7" s="687">
        <f>'Base%Sem'!AD3</f>
        <v>0.8</v>
      </c>
      <c r="FT7" s="533"/>
      <c r="FU7" s="534">
        <f>FT7/FQ7</f>
        <v>0</v>
      </c>
      <c r="FV7" s="537">
        <v>109312.74</v>
      </c>
      <c r="FW7" s="537">
        <f>FV7*FX7</f>
        <v>87450.19200000001</v>
      </c>
      <c r="FX7" s="687">
        <f>'Base%Sem'!AE3</f>
        <v>0.8</v>
      </c>
      <c r="FY7" s="533"/>
      <c r="FZ7" s="534">
        <f>FY7/FV7</f>
        <v>0</v>
      </c>
      <c r="GA7" s="757">
        <f>FV7+FQ7+FL7+FG7</f>
        <v>420966.9</v>
      </c>
      <c r="GB7" s="757">
        <f>FW7+FR7+FM7+FH7</f>
        <v>336773.52</v>
      </c>
      <c r="GC7" s="929">
        <f>FG7+FL7+FQ7+FV7</f>
        <v>420966.9</v>
      </c>
      <c r="GD7" s="554">
        <v>342971.71</v>
      </c>
      <c r="GE7" s="545">
        <f t="shared" ref="GE7:GE34" si="13">IFERROR(GD7/GC7,0)</f>
        <v>0.81472369917919918</v>
      </c>
      <c r="GF7" s="540">
        <v>95936.46</v>
      </c>
      <c r="GG7" s="537">
        <f>GF7*GH7</f>
        <v>78667.897200000007</v>
      </c>
      <c r="GH7" s="687">
        <f>'Base%Sem'!AF3</f>
        <v>0.82</v>
      </c>
      <c r="GI7" s="533"/>
      <c r="GJ7" s="534">
        <f>GI7/GF7</f>
        <v>0</v>
      </c>
      <c r="GK7" s="537">
        <v>92966.86</v>
      </c>
      <c r="GL7" s="537">
        <f>GK7*GM7</f>
        <v>76232.825199999992</v>
      </c>
      <c r="GM7" s="687">
        <f>'Base%Sem'!AG3</f>
        <v>0.82</v>
      </c>
      <c r="GN7" s="533"/>
      <c r="GO7" s="534">
        <f>GN7/GK7</f>
        <v>0</v>
      </c>
      <c r="GP7" s="537">
        <v>94006.01</v>
      </c>
      <c r="GQ7" s="537">
        <f>GP7*GR7</f>
        <v>77084.928199999995</v>
      </c>
      <c r="GR7" s="687">
        <f>'Base%Sem'!AH3</f>
        <v>0.82</v>
      </c>
      <c r="GS7" s="533"/>
      <c r="GT7" s="534">
        <f>GS7/GP7</f>
        <v>0</v>
      </c>
      <c r="GU7" s="537">
        <v>89026.66</v>
      </c>
      <c r="GV7" s="537">
        <f>GU7*GW7</f>
        <v>73001.861199999999</v>
      </c>
      <c r="GW7" s="687">
        <f>'Base%Sem'!AI3</f>
        <v>0.82</v>
      </c>
      <c r="GX7" s="533"/>
      <c r="GY7" s="534">
        <f>GX7/GU7</f>
        <v>0</v>
      </c>
      <c r="GZ7" s="757">
        <f>GU7+GP7+GK7+GF7</f>
        <v>371935.99</v>
      </c>
      <c r="HA7" s="757">
        <f>GV7+GQ7+GL7+GG7</f>
        <v>304987.51179999998</v>
      </c>
      <c r="HB7" s="929">
        <f>GF7+GK7+GP7+GU7</f>
        <v>371935.99</v>
      </c>
      <c r="HC7" s="553">
        <v>293310.42</v>
      </c>
      <c r="HD7" s="547">
        <f t="shared" ref="HD7:HD34" si="14">IFERROR(HC7/HB7,0)</f>
        <v>0.78860456607062945</v>
      </c>
      <c r="HE7" s="540">
        <v>83326</v>
      </c>
      <c r="HF7" s="537">
        <f>HE7*HG7</f>
        <v>68327.319999999992</v>
      </c>
      <c r="HG7" s="687">
        <f>'Base%Sem'!AJ3</f>
        <v>0.82</v>
      </c>
      <c r="HH7" s="533">
        <v>71679.149999999994</v>
      </c>
      <c r="HI7" s="534">
        <f>HH7/HE7</f>
        <v>0.86022549984398622</v>
      </c>
      <c r="HJ7" s="537">
        <v>85485.83</v>
      </c>
      <c r="HK7" s="537">
        <f>HJ7*HL7</f>
        <v>70098.380600000004</v>
      </c>
      <c r="HL7" s="687">
        <f>'Base%Sem'!AK3</f>
        <v>0.82</v>
      </c>
      <c r="HM7" s="533">
        <v>61115.25</v>
      </c>
      <c r="HN7" s="534">
        <f>HM7/HJ7</f>
        <v>0.71491672947434681</v>
      </c>
      <c r="HO7" s="537">
        <v>84357.78</v>
      </c>
      <c r="HP7" s="537">
        <f>HO7*HQ7</f>
        <v>69173.3796</v>
      </c>
      <c r="HQ7" s="687">
        <f>'Base%Sem'!AL3</f>
        <v>0.82</v>
      </c>
      <c r="HR7" s="533">
        <v>69362.259999999995</v>
      </c>
      <c r="HS7" s="534">
        <f>HR7/HO7</f>
        <v>0.82223903948159849</v>
      </c>
      <c r="HT7" s="537">
        <v>79543.8</v>
      </c>
      <c r="HU7" s="537">
        <f>HT7*HV7</f>
        <v>65225.915999999997</v>
      </c>
      <c r="HV7" s="687">
        <f>'Base%Sem'!AM3</f>
        <v>0.82</v>
      </c>
      <c r="HW7" s="533">
        <v>57900.67</v>
      </c>
      <c r="HX7" s="534">
        <f>HW7/HT7</f>
        <v>0.72790927765583235</v>
      </c>
      <c r="HY7" s="537">
        <v>90085.49</v>
      </c>
      <c r="HZ7" s="537">
        <f>HY7*IA7</f>
        <v>73870.101800000004</v>
      </c>
      <c r="IA7" s="687">
        <f>'Base%Sem'!AN3</f>
        <v>0.82</v>
      </c>
      <c r="IB7" s="533">
        <v>57667.43</v>
      </c>
      <c r="IC7" s="534">
        <f>IB7/HY7</f>
        <v>0.64014115924773229</v>
      </c>
      <c r="ID7" s="757">
        <f>HZ7+HU7+HP7+HK7+HF7</f>
        <v>346695.09800000006</v>
      </c>
      <c r="IE7" s="684">
        <f t="shared" ref="IE7:IE34" si="15">HY7+HT7+HO7+HJ7+HE7</f>
        <v>422798.9</v>
      </c>
      <c r="IF7" s="554">
        <f>IB7+HW7+HR7+HM7+HH7</f>
        <v>317724.76</v>
      </c>
      <c r="IG7" s="545">
        <f t="shared" ref="IG7:IG34" si="16">IFERROR(IF7/IE7,0)</f>
        <v>0.75147962778521893</v>
      </c>
      <c r="IH7" s="540">
        <v>76707.34</v>
      </c>
      <c r="II7" s="537">
        <f>IH7*IJ7</f>
        <v>65968.312399999995</v>
      </c>
      <c r="IJ7" s="687">
        <f>'Base%Sem'!AO3</f>
        <v>0.86</v>
      </c>
      <c r="IK7" s="533">
        <v>52895.02</v>
      </c>
      <c r="IL7" s="534">
        <f>IK7/IH7</f>
        <v>0.68956921202064891</v>
      </c>
      <c r="IM7" s="537">
        <v>83315.600000000006</v>
      </c>
      <c r="IN7" s="537">
        <f>IM7*IO7</f>
        <v>71651.415999999997</v>
      </c>
      <c r="IO7" s="687">
        <f>'Base%Sem'!AP3</f>
        <v>0.86</v>
      </c>
      <c r="IP7" s="533">
        <v>53631.55</v>
      </c>
      <c r="IQ7" s="534">
        <f>IP7/IM7</f>
        <v>0.64371558267599349</v>
      </c>
      <c r="IR7" s="537">
        <v>88061.57</v>
      </c>
      <c r="IS7" s="537">
        <f>IR7*IT7</f>
        <v>75732.950200000007</v>
      </c>
      <c r="IT7" s="687">
        <f>'Base%Sem'!AQ3</f>
        <v>0.86</v>
      </c>
      <c r="IU7" s="533">
        <v>62994.47</v>
      </c>
      <c r="IV7" s="534">
        <f>IU7/IR7</f>
        <v>0.71534575184158078</v>
      </c>
      <c r="IW7" s="537">
        <v>116200.44</v>
      </c>
      <c r="IX7" s="537">
        <f>IW7*IY7</f>
        <v>99932.378400000001</v>
      </c>
      <c r="IY7" s="687">
        <f>'Base%Sem'!AR3</f>
        <v>0.86</v>
      </c>
      <c r="IZ7" s="533">
        <v>98096.76</v>
      </c>
      <c r="JA7" s="534">
        <f>IZ7/IW7</f>
        <v>0.84420299957556089</v>
      </c>
      <c r="JB7" s="757">
        <f>IW7+IR7+IM7+IH7</f>
        <v>364284.94999999995</v>
      </c>
      <c r="JC7" s="757">
        <f>IX7+IS7+IN7+II7</f>
        <v>313285.05700000003</v>
      </c>
      <c r="JD7" s="684">
        <f t="shared" ref="JD7:JD34" si="17">IH7+IM7+IR7+IW7</f>
        <v>364284.95</v>
      </c>
      <c r="JE7" s="553">
        <f>IK7+IP7+IU7+IZ7</f>
        <v>267617.8</v>
      </c>
      <c r="JF7" s="547">
        <f t="shared" ref="JF7:JF34" si="18">IFERROR(JE7/JD7,0)</f>
        <v>0.73463863933989038</v>
      </c>
      <c r="JG7" s="540">
        <v>95311.47</v>
      </c>
      <c r="JH7" s="537">
        <f>JG7*JI7</f>
        <v>66718.028999999995</v>
      </c>
      <c r="JI7" s="687">
        <f>'Base%Sem'!AS3</f>
        <v>0.7</v>
      </c>
      <c r="JJ7" s="533">
        <v>91717.62</v>
      </c>
      <c r="JK7" s="534">
        <f>JJ7/JG7</f>
        <v>0.96229362531078366</v>
      </c>
      <c r="JL7" s="537">
        <v>105983.64</v>
      </c>
      <c r="JM7" s="537">
        <f>JL7*JN7</f>
        <v>74188.547999999995</v>
      </c>
      <c r="JN7" s="687">
        <f>'Base%Sem'!AT3</f>
        <v>0.7</v>
      </c>
      <c r="JO7" s="533">
        <v>63362.85</v>
      </c>
      <c r="JP7" s="534">
        <f>JO7/JL7</f>
        <v>0.59785500856547291</v>
      </c>
      <c r="JQ7" s="537">
        <v>127377.7</v>
      </c>
      <c r="JR7" s="537">
        <f>JQ7*JS7</f>
        <v>89164.39</v>
      </c>
      <c r="JS7" s="687">
        <f>'Base%Sem'!AU3</f>
        <v>0.7</v>
      </c>
      <c r="JT7" s="533">
        <v>84940.07</v>
      </c>
      <c r="JU7" s="534">
        <f>JT7/JQ7</f>
        <v>0.66683626725871181</v>
      </c>
      <c r="JV7" s="537">
        <v>127000.51</v>
      </c>
      <c r="JW7" s="537">
        <f>JV7*JX7</f>
        <v>88900.356999999989</v>
      </c>
      <c r="JX7" s="687">
        <f>'Base%Sem'!AV3</f>
        <v>0.7</v>
      </c>
      <c r="JY7" s="533">
        <v>108649.19</v>
      </c>
      <c r="JZ7" s="534">
        <f>JY7/JV7</f>
        <v>0.85550199759040346</v>
      </c>
      <c r="KA7" s="757">
        <f>JV7+JQ7+JL7+JG7</f>
        <v>455673.31999999995</v>
      </c>
      <c r="KB7" s="757">
        <f>JW7+JR7+JM7+JH7</f>
        <v>318971.32399999996</v>
      </c>
      <c r="KC7" s="552">
        <f t="shared" ref="KC7:KC34" si="19">JG7+JL7+JQ7+JV7</f>
        <v>455673.32</v>
      </c>
      <c r="KD7" s="690">
        <f t="shared" ref="KD7:KD31" si="20">JY7+JT7+JJ7+JO7</f>
        <v>348669.73</v>
      </c>
      <c r="KE7" s="545">
        <f t="shared" ref="KE7:KE34" si="21">IFERROR(KD7/KC7,0)</f>
        <v>0.76517477477066242</v>
      </c>
      <c r="KF7" s="540">
        <v>174798.36</v>
      </c>
      <c r="KG7" s="537">
        <f>KF7*KH7</f>
        <v>122358.85199999998</v>
      </c>
      <c r="KH7" s="687">
        <f>'Base%Sem'!AW3</f>
        <v>0.7</v>
      </c>
      <c r="KI7" s="533">
        <v>128910.83</v>
      </c>
      <c r="KJ7" s="534">
        <f>KI7/KF7</f>
        <v>0.73748306334224201</v>
      </c>
      <c r="KK7" s="537">
        <v>188422.17</v>
      </c>
      <c r="KL7" s="537">
        <f>KK7*KM7</f>
        <v>131895.519</v>
      </c>
      <c r="KM7" s="687">
        <f>'Base%Sem'!AX3</f>
        <v>0.7</v>
      </c>
      <c r="KN7" s="533">
        <v>146442.64000000001</v>
      </c>
      <c r="KO7" s="534">
        <f>KN7/KK7</f>
        <v>0.77720493294393123</v>
      </c>
      <c r="KP7" s="537">
        <v>260291.18</v>
      </c>
      <c r="KQ7" s="537">
        <f>KP7*KR7</f>
        <v>182203.82599999997</v>
      </c>
      <c r="KR7" s="687">
        <f>'Base%Sem'!AY3</f>
        <v>0.7</v>
      </c>
      <c r="KS7" s="533">
        <v>196159.32</v>
      </c>
      <c r="KT7" s="534">
        <f>KS7/KP7</f>
        <v>0.75361493232310062</v>
      </c>
      <c r="KU7" s="537">
        <v>268158.44</v>
      </c>
      <c r="KV7" s="537">
        <f>KU7*KW7</f>
        <v>187710.908</v>
      </c>
      <c r="KW7" s="687">
        <f>'Base%Sem'!AZ3</f>
        <v>0.7</v>
      </c>
      <c r="KX7" s="533">
        <v>338539.44</v>
      </c>
      <c r="KY7" s="534">
        <f>KX7/KU7</f>
        <v>1.2624605065572427</v>
      </c>
      <c r="KZ7" s="537">
        <v>91862.36</v>
      </c>
      <c r="LA7" s="537">
        <f>KZ7*LB7</f>
        <v>64303.651999999995</v>
      </c>
      <c r="LB7" s="687">
        <f>'Base%Sem'!BA3</f>
        <v>0.7</v>
      </c>
      <c r="LC7" s="533">
        <v>100529.86</v>
      </c>
      <c r="LD7" s="534">
        <f>LC7/KZ7</f>
        <v>1.0943531169893741</v>
      </c>
      <c r="LE7" s="757">
        <f>KZ7+KU7+KP7+KK7+KF7</f>
        <v>983532.51</v>
      </c>
      <c r="LF7" s="757">
        <f>LA7+KV7+KQ7+KL7+KG7</f>
        <v>688472.75699999987</v>
      </c>
      <c r="LG7" s="552"/>
      <c r="LH7" s="683">
        <f t="shared" ref="LH7:LH34" si="22">LC7+KX7+KS7+KN7+KI7</f>
        <v>910582.09</v>
      </c>
      <c r="LI7" s="722">
        <f t="shared" ref="LI7:LI34" si="23">IFERROR(LH7/LG7,0)</f>
        <v>0</v>
      </c>
      <c r="LJ7" s="540">
        <v>60646.25</v>
      </c>
      <c r="LK7" s="537">
        <f>LJ7*LL7</f>
        <v>67923.8</v>
      </c>
      <c r="LL7" s="687">
        <f>'Base%Sem'!BB3</f>
        <v>1.1200000000000001</v>
      </c>
      <c r="LM7" s="533"/>
      <c r="LN7" s="534">
        <f>LM7/LJ7</f>
        <v>0</v>
      </c>
      <c r="LO7" s="537">
        <v>39063.620000000003</v>
      </c>
      <c r="LP7" s="537">
        <f>LO7*LQ7</f>
        <v>48829.525000000001</v>
      </c>
      <c r="LQ7" s="687">
        <f>'Base%Sem'!BC3</f>
        <v>1.25</v>
      </c>
      <c r="LR7" s="533"/>
      <c r="LS7" s="534">
        <f>LR7/LO7</f>
        <v>0</v>
      </c>
      <c r="LT7" s="537">
        <v>39469.050000000003</v>
      </c>
      <c r="LU7" s="537">
        <f>LT7*LV7</f>
        <v>59203.575000000004</v>
      </c>
      <c r="LV7" s="687">
        <f>'Base%Sem'!BD3</f>
        <v>1.5</v>
      </c>
      <c r="LW7" s="533"/>
      <c r="LX7" s="534">
        <f>LW7/LT7</f>
        <v>0</v>
      </c>
      <c r="LY7" s="537">
        <v>39797.879999999997</v>
      </c>
      <c r="LZ7" s="537">
        <f>LY7*MA7</f>
        <v>55717.031999999992</v>
      </c>
      <c r="MA7" s="687">
        <f>'Base%Sem'!BE3</f>
        <v>1.4</v>
      </c>
      <c r="MB7" s="533"/>
      <c r="MC7" s="534">
        <f>MB7/LY7</f>
        <v>0</v>
      </c>
      <c r="MD7" s="688">
        <f t="shared" ref="MD7:MD30" si="24">LJ7+LO7+LT7+LY7</f>
        <v>178976.8</v>
      </c>
      <c r="ME7" s="537">
        <f>LK7+LP7+LU7+LZ7</f>
        <v>231673.93200000003</v>
      </c>
      <c r="MF7" s="688">
        <f t="shared" ref="MF7:MF30" si="25">LJ7+LO7+LT7+LY7</f>
        <v>178976.8</v>
      </c>
      <c r="MG7" s="557">
        <f>+LM7+LR7+LW7+MB7</f>
        <v>0</v>
      </c>
      <c r="MH7" s="541">
        <f t="shared" ref="MH7:MH34" si="26">IFERROR(MG7/MF7,0)</f>
        <v>0</v>
      </c>
      <c r="MI7" s="795">
        <f t="shared" ref="MI7:MI34" si="27">W7+AV7+BZ7+CY7+DX7+FB7+GA7+GZ7+IF7+JB7+KA7+LE7</f>
        <v>5423107.5</v>
      </c>
      <c r="MJ7" s="795">
        <f t="shared" ref="MJ7:MJ34" si="28">Z7+AY7+CC7+DB7+EA7+FE7+GD7+HC7+IF7+JE7+KD7+LH7</f>
        <v>4220604.97</v>
      </c>
      <c r="MK7" s="793">
        <f t="shared" ref="MK7:MK30" si="29">MJ7/MI7</f>
        <v>0.77826319504085062</v>
      </c>
      <c r="ML7" s="791">
        <f>Y7+AX7+CB7+DA7+DZ7+FD7+GC7+HB7+IE7+JD7+KC7+LG7</f>
        <v>4364680.1099999994</v>
      </c>
      <c r="MM7" s="791">
        <f>Z7+AY7+CC7+DB7+EA7+FE7+GD7+HC7+IF7+JE7+KD7+LH7</f>
        <v>4220604.97</v>
      </c>
      <c r="MN7" s="792">
        <f>MM7-ML7</f>
        <v>-144075.13999999966</v>
      </c>
      <c r="MO7" s="930">
        <f t="shared" ref="MO7:MO34" si="30">IFERROR(MN7/MM7,0)</f>
        <v>-3.4136134754160531E-2</v>
      </c>
      <c r="MP7" s="781">
        <f t="shared" ref="MP7:MP30" si="31">MJ7*108%</f>
        <v>4558253.3676000005</v>
      </c>
      <c r="MQ7" s="108">
        <v>836002.6335</v>
      </c>
      <c r="MR7" s="770">
        <v>0.85</v>
      </c>
    </row>
    <row r="8" spans="1:356" outlineLevel="1">
      <c r="A8" s="742"/>
      <c r="B8" s="681" t="s">
        <v>527</v>
      </c>
      <c r="C8" s="540">
        <v>48302.400000000001</v>
      </c>
      <c r="D8" s="537">
        <f>C8*E8</f>
        <v>41057.040000000001</v>
      </c>
      <c r="E8" s="687">
        <f>'Base%Sem'!B4</f>
        <v>0.85</v>
      </c>
      <c r="F8" s="533">
        <v>56301.49</v>
      </c>
      <c r="G8" s="534">
        <f>F8/C8</f>
        <v>1.1656044006094934</v>
      </c>
      <c r="H8" s="537">
        <v>45414.19</v>
      </c>
      <c r="I8" s="537">
        <f>H8*J8</f>
        <v>38602.061500000003</v>
      </c>
      <c r="J8" s="687">
        <f>'Base%Sem'!C4</f>
        <v>0.85</v>
      </c>
      <c r="K8" s="533">
        <v>44542.78</v>
      </c>
      <c r="L8" s="534">
        <f>K8/H8</f>
        <v>0.98081194446053088</v>
      </c>
      <c r="M8" s="537">
        <v>54193.78</v>
      </c>
      <c r="N8" s="537">
        <f>M8*O8</f>
        <v>46064.712999999996</v>
      </c>
      <c r="O8" s="687">
        <f>'Base%Sem'!D4</f>
        <v>0.85</v>
      </c>
      <c r="P8" s="533">
        <v>42079.8</v>
      </c>
      <c r="Q8" s="534">
        <f>P8/M8</f>
        <v>0.7764691815186171</v>
      </c>
      <c r="R8" s="537">
        <v>53522.42</v>
      </c>
      <c r="S8" s="537">
        <f>R8*T8</f>
        <v>53522.42</v>
      </c>
      <c r="T8" s="687">
        <f>'Base%Sem'!E4</f>
        <v>1</v>
      </c>
      <c r="U8" s="533">
        <v>48434.23</v>
      </c>
      <c r="V8" s="534">
        <f>U8/R8</f>
        <v>0.90493348394934314</v>
      </c>
      <c r="W8" s="688">
        <f t="shared" si="0"/>
        <v>201432.78999999998</v>
      </c>
      <c r="X8" s="537">
        <f>D8+I8+N8+S8</f>
        <v>179246.23450000002</v>
      </c>
      <c r="Y8" s="688">
        <f t="shared" si="1"/>
        <v>201432.78999999998</v>
      </c>
      <c r="Z8" s="557">
        <f>+F8+K8+P8+U8</f>
        <v>191358.30000000002</v>
      </c>
      <c r="AA8" s="541">
        <f t="shared" si="2"/>
        <v>0.94998584887793114</v>
      </c>
      <c r="AB8" s="540">
        <v>62581.75</v>
      </c>
      <c r="AC8" s="537">
        <f>AB8*AD8</f>
        <v>62581.75</v>
      </c>
      <c r="AD8" s="687">
        <f>'Base%Sem'!F4</f>
        <v>1</v>
      </c>
      <c r="AE8" s="533">
        <v>47652.46</v>
      </c>
      <c r="AF8" s="534">
        <f>AE8/AB8</f>
        <v>0.76144339204320743</v>
      </c>
      <c r="AG8" s="537">
        <v>74318.320000000007</v>
      </c>
      <c r="AH8" s="537">
        <f>AG8*AI8</f>
        <v>78034.236000000004</v>
      </c>
      <c r="AI8" s="687">
        <f>'Base%Sem'!G4</f>
        <v>1.05</v>
      </c>
      <c r="AJ8" s="533">
        <v>53861.7</v>
      </c>
      <c r="AK8" s="534">
        <f>AJ8/AG8</f>
        <v>0.7247432396211323</v>
      </c>
      <c r="AL8" s="537">
        <v>55093.03</v>
      </c>
      <c r="AM8" s="537">
        <f>AL8*AN8</f>
        <v>57847.681499999999</v>
      </c>
      <c r="AN8" s="687">
        <f>'Base%Sem'!H4</f>
        <v>1.05</v>
      </c>
      <c r="AO8" s="533">
        <v>75196.13</v>
      </c>
      <c r="AP8" s="534">
        <f>AO8/AL8</f>
        <v>1.3648937079699557</v>
      </c>
      <c r="AQ8" s="537">
        <v>61718.02</v>
      </c>
      <c r="AR8" s="537">
        <f>AQ8*AS8</f>
        <v>61718.02</v>
      </c>
      <c r="AS8" s="687">
        <f>'Base%Sem'!I4</f>
        <v>1</v>
      </c>
      <c r="AT8" s="533">
        <v>62184.1</v>
      </c>
      <c r="AU8" s="534">
        <f>AT8/AQ8</f>
        <v>1.0075517652704997</v>
      </c>
      <c r="AV8" s="537">
        <f>AB8+AG8+AL8+AQ8</f>
        <v>253711.12</v>
      </c>
      <c r="AW8" s="537">
        <f>AC8+AH8+AM8+AR8</f>
        <v>260181.6875</v>
      </c>
      <c r="AX8" s="697">
        <f t="shared" si="3"/>
        <v>253711.12</v>
      </c>
      <c r="AY8" s="676">
        <f>AE8+AJ8++AO8+AT8</f>
        <v>238894.39</v>
      </c>
      <c r="AZ8" s="556">
        <f t="shared" si="4"/>
        <v>0.9415999976666376</v>
      </c>
      <c r="BA8" s="540">
        <v>63163.09</v>
      </c>
      <c r="BB8" s="537">
        <f>BA8*BC8</f>
        <v>66321.244500000001</v>
      </c>
      <c r="BC8" s="687">
        <f>'Base%Sem'!J4</f>
        <v>1.05</v>
      </c>
      <c r="BD8" s="533">
        <v>62595.94</v>
      </c>
      <c r="BE8" s="534">
        <f>BD8/BA8</f>
        <v>0.99102086360879438</v>
      </c>
      <c r="BF8" s="537">
        <v>67007.66</v>
      </c>
      <c r="BG8" s="537">
        <f>BF8*BH8</f>
        <v>70358.043000000005</v>
      </c>
      <c r="BH8" s="687">
        <f>'Base%Sem'!K4</f>
        <v>1.05</v>
      </c>
      <c r="BI8" s="533">
        <v>60515.8</v>
      </c>
      <c r="BJ8" s="534">
        <f>BI8/BF8</f>
        <v>0.90311764356492974</v>
      </c>
      <c r="BK8" s="537">
        <v>76327.710000000006</v>
      </c>
      <c r="BL8" s="537">
        <f>BK8*BM8</f>
        <v>80144.09550000001</v>
      </c>
      <c r="BM8" s="687">
        <f>'Base%Sem'!L4</f>
        <v>1.05</v>
      </c>
      <c r="BN8" s="533">
        <v>64506.64</v>
      </c>
      <c r="BO8" s="534">
        <f>BN8/BK8</f>
        <v>0.84512741178793382</v>
      </c>
      <c r="BP8" s="537">
        <v>72273.08</v>
      </c>
      <c r="BQ8" s="537">
        <f>BP8*BR8</f>
        <v>75886.734000000011</v>
      </c>
      <c r="BR8" s="687">
        <f>'Base%Sem'!M4</f>
        <v>1.05</v>
      </c>
      <c r="BS8" s="871">
        <v>62563.199999999997</v>
      </c>
      <c r="BT8" s="534">
        <f>BS8/BP8</f>
        <v>0.86565011481453391</v>
      </c>
      <c r="BU8" s="537">
        <v>71815.039999999994</v>
      </c>
      <c r="BV8" s="537">
        <f>BU8*BW8</f>
        <v>75405.792000000001</v>
      </c>
      <c r="BW8" s="687">
        <f>'Base%Sem'!N4</f>
        <v>1.05</v>
      </c>
      <c r="BX8" s="533">
        <v>68253.81</v>
      </c>
      <c r="BY8" s="534">
        <f>BX8/BU8</f>
        <v>0.95041108380640049</v>
      </c>
      <c r="BZ8" s="757">
        <f>BA8+BF8+BK8+BP8+BU8</f>
        <v>350586.58</v>
      </c>
      <c r="CA8" s="757">
        <f>BB8+BG8+BL8+BQ8+BV8</f>
        <v>368115.90900000004</v>
      </c>
      <c r="CB8" s="684">
        <f t="shared" si="5"/>
        <v>206498.46000000002</v>
      </c>
      <c r="CC8" s="554">
        <f>BX8+BS8+BN8+BI8+BD8</f>
        <v>318435.39</v>
      </c>
      <c r="CD8" s="545">
        <f t="shared" si="6"/>
        <v>1.5420715001942387</v>
      </c>
      <c r="CE8" s="540">
        <v>74694.81</v>
      </c>
      <c r="CF8" s="537">
        <f>CE8*CG8</f>
        <v>78429.550499999998</v>
      </c>
      <c r="CG8" s="687">
        <f>'Base%Sem'!O4</f>
        <v>1.05</v>
      </c>
      <c r="CH8" s="533"/>
      <c r="CI8" s="534">
        <f>CH8/CE8</f>
        <v>0</v>
      </c>
      <c r="CJ8" s="537">
        <v>73546.87</v>
      </c>
      <c r="CK8" s="537">
        <f>CJ8*CL8</f>
        <v>77224.213499999998</v>
      </c>
      <c r="CL8" s="687">
        <f>'Base%Sem'!P4</f>
        <v>1.05</v>
      </c>
      <c r="CM8" s="533"/>
      <c r="CN8" s="534">
        <f>CM8/CJ8</f>
        <v>0</v>
      </c>
      <c r="CO8" s="537">
        <v>77311.91</v>
      </c>
      <c r="CP8" s="537">
        <f>CO8*CQ8</f>
        <v>81177.505500000014</v>
      </c>
      <c r="CQ8" s="687">
        <f>'Base%Sem'!Q4</f>
        <v>1.05</v>
      </c>
      <c r="CR8" s="533"/>
      <c r="CS8" s="534">
        <f>CR8/CO8</f>
        <v>0</v>
      </c>
      <c r="CT8" s="537">
        <v>111360.03</v>
      </c>
      <c r="CU8" s="537">
        <f>CT8*CV8</f>
        <v>116928.0315</v>
      </c>
      <c r="CV8" s="687">
        <f>'Base%Sem'!R4</f>
        <v>1.05</v>
      </c>
      <c r="CW8" s="533"/>
      <c r="CX8" s="534">
        <f>CW8/CT8</f>
        <v>0</v>
      </c>
      <c r="CY8" s="757">
        <f>CT8+CO8+CJ8+CE8</f>
        <v>336913.62</v>
      </c>
      <c r="CZ8" s="757">
        <f>CU8+CP8+CK8+CF8</f>
        <v>353759.30100000004</v>
      </c>
      <c r="DA8" s="694">
        <f t="shared" si="7"/>
        <v>336913.62</v>
      </c>
      <c r="DB8" s="549">
        <v>350555.57</v>
      </c>
      <c r="DC8" s="547">
        <f t="shared" si="8"/>
        <v>1.040490942455814</v>
      </c>
      <c r="DD8" s="540">
        <v>100649.29</v>
      </c>
      <c r="DE8" s="537">
        <f>DD8*DF8</f>
        <v>82532.417799999996</v>
      </c>
      <c r="DF8" s="687">
        <f>'Base%Sem'!S4</f>
        <v>0.82000000000000006</v>
      </c>
      <c r="DG8" s="533"/>
      <c r="DH8" s="534">
        <f>DG8/DD8</f>
        <v>0</v>
      </c>
      <c r="DI8" s="537">
        <v>79315.570000000007</v>
      </c>
      <c r="DJ8" s="537">
        <f>DI8*DK8</f>
        <v>108820.96204000001</v>
      </c>
      <c r="DK8" s="687">
        <f>'Base%Sem'!T4</f>
        <v>1.3720000000000001</v>
      </c>
      <c r="DL8" s="533"/>
      <c r="DM8" s="534">
        <f>DL8/DI8</f>
        <v>0</v>
      </c>
      <c r="DN8" s="537">
        <v>74267.03</v>
      </c>
      <c r="DO8" s="537">
        <f>DN8*DP8</f>
        <v>77980.381500000003</v>
      </c>
      <c r="DP8" s="687">
        <f>'Base%Sem'!U4</f>
        <v>1.05</v>
      </c>
      <c r="DQ8" s="533"/>
      <c r="DR8" s="534">
        <f>DQ8/DN8</f>
        <v>0</v>
      </c>
      <c r="DS8" s="537">
        <v>75494.490000000005</v>
      </c>
      <c r="DT8" s="537">
        <f>DS8*DU8</f>
        <v>79269.214500000002</v>
      </c>
      <c r="DU8" s="687">
        <f>'Base%Sem'!V4</f>
        <v>1.05</v>
      </c>
      <c r="DV8" s="533"/>
      <c r="DW8" s="534">
        <f>DV8/DS8</f>
        <v>0</v>
      </c>
      <c r="DX8" s="757">
        <f>DS8+DN8+DI8+DD8</f>
        <v>329726.38</v>
      </c>
      <c r="DY8" s="757">
        <f>DT8+DO8+DJ8+DE8</f>
        <v>348602.97584000003</v>
      </c>
      <c r="DZ8" s="694">
        <f t="shared" si="9"/>
        <v>329726.38</v>
      </c>
      <c r="EA8" s="549">
        <v>356691.32</v>
      </c>
      <c r="EB8" s="547">
        <f t="shared" si="10"/>
        <v>1.0817797471952351</v>
      </c>
      <c r="EC8" s="540">
        <v>75895.5</v>
      </c>
      <c r="ED8" s="537">
        <f>EC8*EE8</f>
        <v>79690.275000000009</v>
      </c>
      <c r="EE8" s="687">
        <f>'Base%Sem'!W4</f>
        <v>1.05</v>
      </c>
      <c r="EF8" s="686">
        <v>68956.679999999993</v>
      </c>
      <c r="EG8" s="534">
        <f>EF8/EC8</f>
        <v>0.90857402612803118</v>
      </c>
      <c r="EH8" s="537">
        <v>81562.39</v>
      </c>
      <c r="EI8" s="537">
        <f>EH8*EJ8</f>
        <v>85640.5095</v>
      </c>
      <c r="EJ8" s="687">
        <f>'Base%Sem'!X4</f>
        <v>1.05</v>
      </c>
      <c r="EK8" s="533">
        <v>82782.94</v>
      </c>
      <c r="EL8" s="534">
        <f>EK8/EH8</f>
        <v>1.014964617883316</v>
      </c>
      <c r="EM8" s="537">
        <v>89530.03</v>
      </c>
      <c r="EN8" s="537">
        <f>EM8*EO8</f>
        <v>84158.228199999998</v>
      </c>
      <c r="EO8" s="687">
        <f>'Base%Sem'!Y4</f>
        <v>0.94</v>
      </c>
      <c r="EP8" s="533">
        <v>76084.37</v>
      </c>
      <c r="EQ8" s="534">
        <f>EP8/EM8</f>
        <v>0.84981955216590455</v>
      </c>
      <c r="ER8" s="537">
        <v>95229.55</v>
      </c>
      <c r="ES8" s="537">
        <f>ER8*ET8</f>
        <v>89515.777000000002</v>
      </c>
      <c r="ET8" s="687">
        <f>'Base%Sem'!Z4</f>
        <v>0.94</v>
      </c>
      <c r="EU8" s="533"/>
      <c r="EV8" s="534">
        <f>EU8/ER8</f>
        <v>0</v>
      </c>
      <c r="EW8" s="537">
        <v>89454.57</v>
      </c>
      <c r="EX8" s="537">
        <f>EW8*EY8</f>
        <v>84087.295800000007</v>
      </c>
      <c r="EY8" s="687">
        <f>'Base%Sem'!AA4</f>
        <v>0.94</v>
      </c>
      <c r="EZ8" s="533"/>
      <c r="FA8" s="534">
        <f>EZ8/EW8</f>
        <v>0</v>
      </c>
      <c r="FB8" s="757">
        <f>EW8+ER8+EM8+EH8+EC8</f>
        <v>431672.04000000004</v>
      </c>
      <c r="FC8" s="757">
        <f>EX8+ES8+EN8+EI8+ED8</f>
        <v>423092.08550000004</v>
      </c>
      <c r="FD8" s="684">
        <f t="shared" si="11"/>
        <v>431672.04000000004</v>
      </c>
      <c r="FE8" s="683">
        <v>372176.88</v>
      </c>
      <c r="FF8" s="547">
        <f t="shared" si="12"/>
        <v>0.86217509014482374</v>
      </c>
      <c r="FG8" s="540">
        <v>74493.119999999995</v>
      </c>
      <c r="FH8" s="537">
        <f>FG8*FI8</f>
        <v>61829.289599999996</v>
      </c>
      <c r="FI8" s="687">
        <f>'Base%Sem'!AB4</f>
        <v>0.83</v>
      </c>
      <c r="FJ8" s="533"/>
      <c r="FK8" s="534">
        <f>FJ8/FG8</f>
        <v>0</v>
      </c>
      <c r="FL8" s="537">
        <v>75574.460000000006</v>
      </c>
      <c r="FM8" s="537">
        <f>FL8*FN8</f>
        <v>62726.801800000001</v>
      </c>
      <c r="FN8" s="687">
        <f>'Base%Sem'!AC4</f>
        <v>0.83</v>
      </c>
      <c r="FO8" s="533"/>
      <c r="FP8" s="534">
        <f>FO8/FL8</f>
        <v>0</v>
      </c>
      <c r="FQ8" s="537">
        <v>86863.84</v>
      </c>
      <c r="FR8" s="537">
        <f>FQ8*FS8</f>
        <v>72096.987199999989</v>
      </c>
      <c r="FS8" s="687">
        <f>'Base%Sem'!AD4</f>
        <v>0.83</v>
      </c>
      <c r="FT8" s="533"/>
      <c r="FU8" s="534">
        <f>FT8/FQ8</f>
        <v>0</v>
      </c>
      <c r="FV8" s="537">
        <v>75127.259999999995</v>
      </c>
      <c r="FW8" s="537">
        <f>FV8*FX8</f>
        <v>62355.625799999994</v>
      </c>
      <c r="FX8" s="687">
        <f>'Base%Sem'!AE4</f>
        <v>0.83</v>
      </c>
      <c r="FY8" s="533"/>
      <c r="FZ8" s="534">
        <f>FY8/FV8</f>
        <v>0</v>
      </c>
      <c r="GA8" s="757">
        <f>FV8+FQ8+FL8+FG8</f>
        <v>312058.68</v>
      </c>
      <c r="GB8" s="757">
        <f>FW8+FR8+FM8+FH8</f>
        <v>259008.70439999996</v>
      </c>
      <c r="GC8" s="929">
        <f>FG8+FL8+FQ8+FV8</f>
        <v>312058.68</v>
      </c>
      <c r="GD8" s="554">
        <v>293412.01</v>
      </c>
      <c r="GE8" s="545">
        <f t="shared" si="13"/>
        <v>0.9402462703488973</v>
      </c>
      <c r="GF8" s="540">
        <v>73478.61</v>
      </c>
      <c r="GG8" s="537">
        <f>GF8*GH8</f>
        <v>77152.540500000003</v>
      </c>
      <c r="GH8" s="687">
        <f>'Base%Sem'!AF4</f>
        <v>1.05</v>
      </c>
      <c r="GI8" s="533"/>
      <c r="GJ8" s="534">
        <f>GI8/GF8</f>
        <v>0</v>
      </c>
      <c r="GK8" s="537">
        <v>63909.4</v>
      </c>
      <c r="GL8" s="537">
        <f>GK8*GM8</f>
        <v>67104.87000000001</v>
      </c>
      <c r="GM8" s="687">
        <f>'Base%Sem'!AG4</f>
        <v>1.05</v>
      </c>
      <c r="GN8" s="533"/>
      <c r="GO8" s="534">
        <f>GN8/GK8</f>
        <v>0</v>
      </c>
      <c r="GP8" s="537">
        <v>54450.37</v>
      </c>
      <c r="GQ8" s="537">
        <f>GP8*GR8</f>
        <v>57172.888500000008</v>
      </c>
      <c r="GR8" s="687">
        <f>'Base%Sem'!AH4</f>
        <v>1.05</v>
      </c>
      <c r="GS8" s="533"/>
      <c r="GT8" s="534">
        <f>GS8/GP8</f>
        <v>0</v>
      </c>
      <c r="GU8" s="537">
        <v>62096.69</v>
      </c>
      <c r="GV8" s="537">
        <f>GU8*GW8</f>
        <v>65201.524500000007</v>
      </c>
      <c r="GW8" s="687">
        <f>'Base%Sem'!AI4</f>
        <v>1.05</v>
      </c>
      <c r="GX8" s="533"/>
      <c r="GY8" s="534">
        <f>GX8/GU8</f>
        <v>0</v>
      </c>
      <c r="GZ8" s="757">
        <f>GU8+GP8+GK8+GF8</f>
        <v>253935.07</v>
      </c>
      <c r="HA8" s="757">
        <f>GV8+GQ8+GL8+GG8</f>
        <v>266631.82350000006</v>
      </c>
      <c r="HB8" s="929">
        <f>GF8+GK8+GP8+GU8</f>
        <v>253935.07</v>
      </c>
      <c r="HC8" s="553">
        <v>254527.21</v>
      </c>
      <c r="HD8" s="547">
        <f t="shared" si="14"/>
        <v>1.0023318559346686</v>
      </c>
      <c r="HE8" s="540">
        <v>57493</v>
      </c>
      <c r="HF8" s="537">
        <f>HE8*HG8</f>
        <v>60367.65</v>
      </c>
      <c r="HG8" s="687">
        <f>'Base%Sem'!AJ4</f>
        <v>1.05</v>
      </c>
      <c r="HH8" s="533">
        <v>71557.33</v>
      </c>
      <c r="HI8" s="534">
        <f>HH8/HE8</f>
        <v>1.2446268241351122</v>
      </c>
      <c r="HJ8" s="537">
        <v>63632.28</v>
      </c>
      <c r="HK8" s="537">
        <f>HJ8*HL8</f>
        <v>66813.894</v>
      </c>
      <c r="HL8" s="687">
        <f>'Base%Sem'!AK4</f>
        <v>1.05</v>
      </c>
      <c r="HM8" s="533">
        <v>56292.92</v>
      </c>
      <c r="HN8" s="534">
        <f>HM8/HJ8</f>
        <v>0.88465979845449505</v>
      </c>
      <c r="HO8" s="537">
        <v>57026.51</v>
      </c>
      <c r="HP8" s="537">
        <f>HO8*HQ8</f>
        <v>59877.835500000001</v>
      </c>
      <c r="HQ8" s="687">
        <f>'Base%Sem'!AL4</f>
        <v>1.05</v>
      </c>
      <c r="HR8" s="533">
        <v>75447.92</v>
      </c>
      <c r="HS8" s="534">
        <f>HR8/HO8</f>
        <v>1.3230323931799437</v>
      </c>
      <c r="HT8" s="537">
        <v>58895.65</v>
      </c>
      <c r="HU8" s="537">
        <f>HT8*HV8</f>
        <v>61840.432500000003</v>
      </c>
      <c r="HV8" s="687">
        <f>'Base%Sem'!AM4</f>
        <v>1.05</v>
      </c>
      <c r="HW8" s="533">
        <v>64597.07</v>
      </c>
      <c r="HX8" s="534">
        <f>HW8/HT8</f>
        <v>1.0968054516759727</v>
      </c>
      <c r="HY8" s="537">
        <v>60029.38</v>
      </c>
      <c r="HZ8" s="537">
        <f>HY8*IA8</f>
        <v>63030.849000000002</v>
      </c>
      <c r="IA8" s="687">
        <f>'Base%Sem'!AN4</f>
        <v>1.05</v>
      </c>
      <c r="IB8" s="533">
        <v>58272.24</v>
      </c>
      <c r="IC8" s="534">
        <f>IB8/HY8</f>
        <v>0.97072866652962264</v>
      </c>
      <c r="ID8" s="757">
        <f>HZ8+HU8+HP8+HK8+HF8</f>
        <v>311930.66100000002</v>
      </c>
      <c r="IE8" s="684">
        <f t="shared" si="15"/>
        <v>297076.82</v>
      </c>
      <c r="IF8" s="554">
        <f>IB8+HW8+HR8+HM8+HH8</f>
        <v>326167.48</v>
      </c>
      <c r="IG8" s="545">
        <f t="shared" si="16"/>
        <v>1.097923022065471</v>
      </c>
      <c r="IH8" s="540">
        <v>58638.2</v>
      </c>
      <c r="II8" s="537">
        <f>IH8*IJ8</f>
        <v>63329.256000000001</v>
      </c>
      <c r="IJ8" s="687">
        <f>'Base%Sem'!AO4</f>
        <v>1.08</v>
      </c>
      <c r="IK8" s="533">
        <v>54870.53</v>
      </c>
      <c r="IL8" s="534">
        <f>IK8/IH8</f>
        <v>0.93574717504971161</v>
      </c>
      <c r="IM8" s="537">
        <v>67061.02</v>
      </c>
      <c r="IN8" s="537">
        <f>IM8*IO8</f>
        <v>72425.901600000012</v>
      </c>
      <c r="IO8" s="687">
        <f>'Base%Sem'!AP4</f>
        <v>1.08</v>
      </c>
      <c r="IP8" s="533">
        <v>62945.81</v>
      </c>
      <c r="IQ8" s="534">
        <f>IP8/IM8</f>
        <v>0.93863484331136027</v>
      </c>
      <c r="IR8" s="537">
        <v>74652.92</v>
      </c>
      <c r="IS8" s="537">
        <f>IR8*IT8</f>
        <v>80625.153600000005</v>
      </c>
      <c r="IT8" s="687">
        <f>'Base%Sem'!AQ4</f>
        <v>1.08</v>
      </c>
      <c r="IU8" s="533">
        <v>71600.509999999995</v>
      </c>
      <c r="IV8" s="534">
        <f>IU8/IR8</f>
        <v>0.95911198115224428</v>
      </c>
      <c r="IW8" s="537">
        <v>91792.25</v>
      </c>
      <c r="IX8" s="537">
        <f>IW8*IY8</f>
        <v>99135.63</v>
      </c>
      <c r="IY8" s="687">
        <f>'Base%Sem'!AR4</f>
        <v>1.08</v>
      </c>
      <c r="IZ8" s="533">
        <v>113660.8</v>
      </c>
      <c r="JA8" s="534">
        <f>IZ8/IW8</f>
        <v>1.2382396117319272</v>
      </c>
      <c r="JB8" s="757">
        <f>IW8+IR8+IM8+IH8</f>
        <v>292144.39</v>
      </c>
      <c r="JC8" s="757">
        <f>IX8+IS8+IN8+II8</f>
        <v>315515.94120000006</v>
      </c>
      <c r="JD8" s="684">
        <f t="shared" si="17"/>
        <v>292144.39</v>
      </c>
      <c r="JE8" s="553">
        <f>IK8+IP8+IU8+IZ8</f>
        <v>303077.64999999997</v>
      </c>
      <c r="JF8" s="547">
        <f t="shared" si="18"/>
        <v>1.0374241654956988</v>
      </c>
      <c r="JG8" s="540">
        <v>67344.61</v>
      </c>
      <c r="JH8" s="537">
        <f>JG8*JI8</f>
        <v>59936.702900000004</v>
      </c>
      <c r="JI8" s="687">
        <f>'Base%Sem'!AS4</f>
        <v>0.89</v>
      </c>
      <c r="JJ8" s="533">
        <v>93421.31</v>
      </c>
      <c r="JK8" s="534">
        <f>JJ8/JG8</f>
        <v>1.3872128742003258</v>
      </c>
      <c r="JL8" s="537">
        <v>71220.73</v>
      </c>
      <c r="JM8" s="537">
        <f>JL8*JN8</f>
        <v>63386.449699999997</v>
      </c>
      <c r="JN8" s="687">
        <f>'Base%Sem'!AT4</f>
        <v>0.89</v>
      </c>
      <c r="JO8" s="533">
        <v>63034.87</v>
      </c>
      <c r="JP8" s="534">
        <f>JO8/JL8</f>
        <v>0.88506352012960277</v>
      </c>
      <c r="JQ8" s="537">
        <v>109688.12</v>
      </c>
      <c r="JR8" s="537">
        <f>JQ8*JS8</f>
        <v>97622.426800000001</v>
      </c>
      <c r="JS8" s="687">
        <f>'Base%Sem'!AU4</f>
        <v>0.89</v>
      </c>
      <c r="JT8" s="533">
        <v>89304.07</v>
      </c>
      <c r="JU8" s="534">
        <f>JT8/JQ8</f>
        <v>0.81416355754843839</v>
      </c>
      <c r="JV8" s="537">
        <v>102855.74</v>
      </c>
      <c r="JW8" s="537">
        <f>JV8*JX8</f>
        <v>91541.608600000007</v>
      </c>
      <c r="JX8" s="687">
        <f>'Base%Sem'!AV4</f>
        <v>0.89</v>
      </c>
      <c r="JY8" s="533">
        <v>113062.3</v>
      </c>
      <c r="JZ8" s="534">
        <f>JY8/JV8</f>
        <v>1.0992317978559096</v>
      </c>
      <c r="KA8" s="757">
        <f>JV8+JQ8+JL8+JG8</f>
        <v>351109.19999999995</v>
      </c>
      <c r="KB8" s="757">
        <f>JW8+JR8+JM8+JH8</f>
        <v>312487.18799999997</v>
      </c>
      <c r="KC8" s="552">
        <f t="shared" si="19"/>
        <v>351109.2</v>
      </c>
      <c r="KD8" s="690">
        <f t="shared" si="20"/>
        <v>358822.55</v>
      </c>
      <c r="KE8" s="545">
        <f t="shared" si="21"/>
        <v>1.0219685214742307</v>
      </c>
      <c r="KF8" s="540">
        <v>128437.18</v>
      </c>
      <c r="KG8" s="537">
        <f>KF8*KH8</f>
        <v>114309.09019999999</v>
      </c>
      <c r="KH8" s="687">
        <f>'Base%Sem'!AW4</f>
        <v>0.89</v>
      </c>
      <c r="KI8" s="533">
        <v>143345.29</v>
      </c>
      <c r="KJ8" s="534">
        <f>KI8/KF8</f>
        <v>1.1160731651068641</v>
      </c>
      <c r="KK8" s="537">
        <v>145963.01</v>
      </c>
      <c r="KL8" s="537">
        <f>KK8*KM8</f>
        <v>129907.07890000001</v>
      </c>
      <c r="KM8" s="687">
        <f>'Base%Sem'!AX4</f>
        <v>0.89</v>
      </c>
      <c r="KN8" s="533">
        <v>163533.85999999999</v>
      </c>
      <c r="KO8" s="534">
        <f>KN8/KK8</f>
        <v>1.1203787863788228</v>
      </c>
      <c r="KP8" s="537">
        <v>177693.63</v>
      </c>
      <c r="KQ8" s="537">
        <f>KP8*KR8</f>
        <v>158147.33070000002</v>
      </c>
      <c r="KR8" s="687">
        <f>'Base%Sem'!AY4</f>
        <v>0.89</v>
      </c>
      <c r="KS8" s="533">
        <v>192080.16</v>
      </c>
      <c r="KT8" s="534">
        <f>KS8/KP8</f>
        <v>1.0809625533565834</v>
      </c>
      <c r="KU8" s="537">
        <v>194010.34</v>
      </c>
      <c r="KV8" s="537">
        <f>KU8*KW8</f>
        <v>172669.20259999999</v>
      </c>
      <c r="KW8" s="687">
        <f>'Base%Sem'!AZ4</f>
        <v>0.89</v>
      </c>
      <c r="KX8" s="533">
        <v>318580.42</v>
      </c>
      <c r="KY8" s="534">
        <f>KX8/KU8</f>
        <v>1.6420795922526603</v>
      </c>
      <c r="KZ8" s="537">
        <v>58782.82</v>
      </c>
      <c r="LA8" s="537">
        <f>KZ8*LB8</f>
        <v>52316.709799999997</v>
      </c>
      <c r="LB8" s="687">
        <f>'Base%Sem'!BA4</f>
        <v>0.89</v>
      </c>
      <c r="LC8" s="533">
        <v>84276.5</v>
      </c>
      <c r="LD8" s="534">
        <f>LC8/KZ8</f>
        <v>1.4336927013709106</v>
      </c>
      <c r="LE8" s="757">
        <f>KZ8+KU8+KP8+KK8+KF8</f>
        <v>704886.98</v>
      </c>
      <c r="LF8" s="757">
        <f>LA8+KV8+KQ8+KL8+KG8</f>
        <v>627349.41220000002</v>
      </c>
      <c r="LG8" s="552"/>
      <c r="LH8" s="683">
        <f t="shared" si="22"/>
        <v>901816.23</v>
      </c>
      <c r="LI8" s="722">
        <f t="shared" si="23"/>
        <v>0</v>
      </c>
      <c r="LJ8" s="540">
        <v>56301.49</v>
      </c>
      <c r="LK8" s="537">
        <f>LJ8*LL8</f>
        <v>63057.668800000007</v>
      </c>
      <c r="LL8" s="687">
        <f>'Base%Sem'!BB4</f>
        <v>1.1200000000000001</v>
      </c>
      <c r="LM8" s="533"/>
      <c r="LN8" s="534">
        <f>LM8/LJ8</f>
        <v>0</v>
      </c>
      <c r="LO8" s="537">
        <v>44542.78</v>
      </c>
      <c r="LP8" s="537">
        <f>LO8*LQ8</f>
        <v>52115.052599999995</v>
      </c>
      <c r="LQ8" s="687">
        <f>'Base%Sem'!BC4</f>
        <v>1.17</v>
      </c>
      <c r="LR8" s="533"/>
      <c r="LS8" s="534">
        <f>LR8/LO8</f>
        <v>0</v>
      </c>
      <c r="LT8" s="537">
        <v>42079.8</v>
      </c>
      <c r="LU8" s="537">
        <f>LT8*LV8</f>
        <v>65223.69000000001</v>
      </c>
      <c r="LV8" s="687">
        <f>'Base%Sem'!BD4</f>
        <v>1.55</v>
      </c>
      <c r="LW8" s="533"/>
      <c r="LX8" s="534">
        <f>LW8/LT8</f>
        <v>0</v>
      </c>
      <c r="LY8" s="537">
        <v>48434.23</v>
      </c>
      <c r="LZ8" s="537">
        <f>LY8*MA8</f>
        <v>77494.768000000011</v>
      </c>
      <c r="MA8" s="687">
        <f>'Base%Sem'!BE4</f>
        <v>1.6</v>
      </c>
      <c r="MB8" s="533"/>
      <c r="MC8" s="534">
        <f>MB8/LY8</f>
        <v>0</v>
      </c>
      <c r="MD8" s="688">
        <f t="shared" si="24"/>
        <v>191358.30000000002</v>
      </c>
      <c r="ME8" s="537">
        <f>LK8+LP8+LU8+LZ8</f>
        <v>257891.17940000002</v>
      </c>
      <c r="MF8" s="688">
        <f t="shared" si="25"/>
        <v>191358.30000000002</v>
      </c>
      <c r="MG8" s="557">
        <f>+LM8+LR8+LW8+MB8</f>
        <v>0</v>
      </c>
      <c r="MH8" s="541">
        <f t="shared" si="26"/>
        <v>0</v>
      </c>
      <c r="MI8" s="795">
        <f t="shared" si="27"/>
        <v>4144344.3299999996</v>
      </c>
      <c r="MJ8" s="795">
        <f t="shared" si="28"/>
        <v>4265934.9800000004</v>
      </c>
      <c r="MK8" s="793">
        <f t="shared" si="29"/>
        <v>1.0293389352616849</v>
      </c>
      <c r="ML8" s="791">
        <f>Y8+AX8+CB8+DA8+DZ8+FD8+GC8+HB8+IE8+JD8+KC8+LG8</f>
        <v>3266278.5700000003</v>
      </c>
      <c r="MM8" s="791">
        <f>Z8+AY8+CC8+DB8+EA8+FE8+GD8+HC8+IF8+JE8+KD8+LH8</f>
        <v>4265934.9800000004</v>
      </c>
      <c r="MN8" s="792">
        <f>MM8-ML8</f>
        <v>999656.41000000015</v>
      </c>
      <c r="MO8" s="930">
        <f t="shared" si="30"/>
        <v>0.23433465692437724</v>
      </c>
      <c r="MP8" s="781">
        <f t="shared" si="31"/>
        <v>4607209.7784000011</v>
      </c>
      <c r="MQ8" s="108">
        <v>740131.32900000003</v>
      </c>
      <c r="MR8" s="770">
        <v>1.05</v>
      </c>
    </row>
    <row r="9" spans="1:356" outlineLevel="1">
      <c r="A9" s="742"/>
      <c r="B9" s="681" t="s">
        <v>528</v>
      </c>
      <c r="C9" s="540">
        <v>58888.28</v>
      </c>
      <c r="D9" s="537">
        <f>C9*E9</f>
        <v>41221.795999999995</v>
      </c>
      <c r="E9" s="687">
        <f>'Base%Sem'!B5</f>
        <v>0.7</v>
      </c>
      <c r="F9" s="533">
        <v>42771.97</v>
      </c>
      <c r="G9" s="534">
        <f>F9/C9</f>
        <v>0.72632398161399858</v>
      </c>
      <c r="H9" s="537">
        <v>59609.72</v>
      </c>
      <c r="I9" s="537">
        <f>H9*J9</f>
        <v>41726.803999999996</v>
      </c>
      <c r="J9" s="687">
        <f>'Base%Sem'!C5</f>
        <v>0.7</v>
      </c>
      <c r="K9" s="533">
        <v>27031.3</v>
      </c>
      <c r="L9" s="534">
        <f>K9/H9</f>
        <v>0.45347134661930971</v>
      </c>
      <c r="M9" s="537">
        <v>49699.6</v>
      </c>
      <c r="N9" s="537">
        <f>M9*O9</f>
        <v>34789.719999999994</v>
      </c>
      <c r="O9" s="687">
        <f>'Base%Sem'!D5</f>
        <v>0.7</v>
      </c>
      <c r="P9" s="533">
        <v>37885</v>
      </c>
      <c r="Q9" s="534">
        <f>P9/M9</f>
        <v>0.7622797768996129</v>
      </c>
      <c r="R9" s="537">
        <v>50568.75</v>
      </c>
      <c r="S9" s="537">
        <f>R9*T9</f>
        <v>25284.375</v>
      </c>
      <c r="T9" s="687">
        <f>'Base%Sem'!E5</f>
        <v>0.5</v>
      </c>
      <c r="U9" s="533">
        <v>31101.3</v>
      </c>
      <c r="V9" s="534">
        <f>U9/R9</f>
        <v>0.61503003337041151</v>
      </c>
      <c r="W9" s="688">
        <f t="shared" si="0"/>
        <v>218766.35</v>
      </c>
      <c r="X9" s="537">
        <f>D9+I9+N9+S9</f>
        <v>143022.69499999998</v>
      </c>
      <c r="Y9" s="688">
        <f t="shared" si="1"/>
        <v>218766.35</v>
      </c>
      <c r="Z9" s="557">
        <f>+F9+K9+P9+U9</f>
        <v>138789.57</v>
      </c>
      <c r="AA9" s="541">
        <f t="shared" si="2"/>
        <v>0.63441918741159231</v>
      </c>
      <c r="AB9" s="540">
        <v>47279.95</v>
      </c>
      <c r="AC9" s="537">
        <f>AB9*AD9</f>
        <v>23639.974999999999</v>
      </c>
      <c r="AD9" s="687">
        <f>'Base%Sem'!F5</f>
        <v>0.5</v>
      </c>
      <c r="AE9" s="533">
        <v>30521.71</v>
      </c>
      <c r="AF9" s="534">
        <f>AE9/AB9</f>
        <v>0.64555292465410818</v>
      </c>
      <c r="AG9" s="537">
        <v>71609.490000000005</v>
      </c>
      <c r="AH9" s="537">
        <f>AG9*AI9</f>
        <v>37953.029700000006</v>
      </c>
      <c r="AI9" s="687">
        <f>'Base%Sem'!G5</f>
        <v>0.53</v>
      </c>
      <c r="AJ9" s="533">
        <v>40211.019999999997</v>
      </c>
      <c r="AK9" s="534">
        <f>AJ9/AG9</f>
        <v>0.56153199806338505</v>
      </c>
      <c r="AL9" s="537">
        <v>42511.69</v>
      </c>
      <c r="AM9" s="537">
        <f>AL9*AN9</f>
        <v>23381.429500000002</v>
      </c>
      <c r="AN9" s="687">
        <f>'Base%Sem'!H5</f>
        <v>0.55000000000000004</v>
      </c>
      <c r="AO9" s="533">
        <v>43965.01</v>
      </c>
      <c r="AP9" s="534">
        <f>AO9/AL9</f>
        <v>1.0341863614455225</v>
      </c>
      <c r="AQ9" s="537">
        <v>66854.47</v>
      </c>
      <c r="AR9" s="537">
        <f>AQ9*AS9</f>
        <v>48803.763099999996</v>
      </c>
      <c r="AS9" s="687">
        <f>'Base%Sem'!I5</f>
        <v>0.73</v>
      </c>
      <c r="AT9" s="533">
        <v>38185</v>
      </c>
      <c r="AU9" s="534">
        <f>AT9/AQ9</f>
        <v>0.57116599682863389</v>
      </c>
      <c r="AV9" s="537">
        <f>AB9+AG9+AL9+AQ9</f>
        <v>228255.6</v>
      </c>
      <c r="AW9" s="537">
        <f>AC9+AH9+AM9+AR9</f>
        <v>133778.1973</v>
      </c>
      <c r="AX9" s="697">
        <f t="shared" si="3"/>
        <v>228255.6</v>
      </c>
      <c r="AY9" s="676">
        <f>AE9+AJ9++AO9+AT9</f>
        <v>152882.74</v>
      </c>
      <c r="AZ9" s="556">
        <f t="shared" si="4"/>
        <v>0.66978746633160369</v>
      </c>
      <c r="BA9" s="540">
        <v>53473.58</v>
      </c>
      <c r="BB9" s="537">
        <f>BA9*BC9</f>
        <v>39035.713400000001</v>
      </c>
      <c r="BC9" s="687">
        <f>'Base%Sem'!J5</f>
        <v>0.73</v>
      </c>
      <c r="BD9" s="533">
        <v>41421.78</v>
      </c>
      <c r="BE9" s="534">
        <f>BD9/BA9</f>
        <v>0.77462141117164773</v>
      </c>
      <c r="BF9" s="537">
        <v>62641.46</v>
      </c>
      <c r="BG9" s="537">
        <f>BF9*BH9</f>
        <v>45728.265800000001</v>
      </c>
      <c r="BH9" s="687">
        <f>'Base%Sem'!K5</f>
        <v>0.73</v>
      </c>
      <c r="BI9" s="533">
        <v>42717.98</v>
      </c>
      <c r="BJ9" s="534">
        <f>BI9/BF9</f>
        <v>0.6819441947872863</v>
      </c>
      <c r="BK9" s="537">
        <v>59827.42</v>
      </c>
      <c r="BL9" s="537">
        <f>BK9*BM9</f>
        <v>43674.016599999995</v>
      </c>
      <c r="BM9" s="687">
        <f>'Base%Sem'!L5</f>
        <v>0.73</v>
      </c>
      <c r="BN9" s="533">
        <v>41167.99</v>
      </c>
      <c r="BO9" s="534">
        <f>BN9/BK9</f>
        <v>0.68811240732092405</v>
      </c>
      <c r="BP9" s="537">
        <v>58302.32</v>
      </c>
      <c r="BQ9" s="537">
        <f>BP9*BR9</f>
        <v>42560.693599999999</v>
      </c>
      <c r="BR9" s="687">
        <f>'Base%Sem'!M5</f>
        <v>0.73</v>
      </c>
      <c r="BS9" s="871">
        <v>43161.5</v>
      </c>
      <c r="BT9" s="534">
        <f>BS9/BP9</f>
        <v>0.7403050170216211</v>
      </c>
      <c r="BU9" s="537">
        <v>71239.89</v>
      </c>
      <c r="BV9" s="537">
        <f>BU9*BW9</f>
        <v>52005.119699999996</v>
      </c>
      <c r="BW9" s="687">
        <f>'Base%Sem'!N5</f>
        <v>0.73</v>
      </c>
      <c r="BX9" s="533">
        <v>43381.79</v>
      </c>
      <c r="BY9" s="534">
        <f>BX9/BU9</f>
        <v>0.60895363538601754</v>
      </c>
      <c r="BZ9" s="757">
        <f>BA9+BF9+BK9+BP9+BU9</f>
        <v>305484.67000000004</v>
      </c>
      <c r="CA9" s="757">
        <f>BB9+BG9+BL9+BQ9+BV9</f>
        <v>223003.80910000001</v>
      </c>
      <c r="CB9" s="684">
        <f t="shared" si="5"/>
        <v>175942.46000000002</v>
      </c>
      <c r="CC9" s="554">
        <f>BX9+BS9+BN9+BI9+BD9</f>
        <v>211851.04</v>
      </c>
      <c r="CD9" s="545">
        <f t="shared" si="6"/>
        <v>1.2040927471401728</v>
      </c>
      <c r="CE9" s="540">
        <v>70373.490000000005</v>
      </c>
      <c r="CF9" s="537">
        <f>CE9*CG9</f>
        <v>51372.647700000001</v>
      </c>
      <c r="CG9" s="687">
        <f>'Base%Sem'!O5</f>
        <v>0.73</v>
      </c>
      <c r="CH9" s="533"/>
      <c r="CI9" s="534">
        <f>CH9/CE9</f>
        <v>0</v>
      </c>
      <c r="CJ9" s="537">
        <v>76334.3</v>
      </c>
      <c r="CK9" s="537">
        <f>CJ9*CL9</f>
        <v>55724.039000000004</v>
      </c>
      <c r="CL9" s="687">
        <f>'Base%Sem'!P5</f>
        <v>0.73</v>
      </c>
      <c r="CM9" s="533"/>
      <c r="CN9" s="534">
        <f>CM9/CJ9</f>
        <v>0</v>
      </c>
      <c r="CO9" s="537">
        <v>80839.63</v>
      </c>
      <c r="CP9" s="537">
        <f>CO9*CQ9</f>
        <v>59012.929900000003</v>
      </c>
      <c r="CQ9" s="687">
        <f>'Base%Sem'!Q5</f>
        <v>0.73</v>
      </c>
      <c r="CR9" s="533"/>
      <c r="CS9" s="534">
        <f>CR9/CO9</f>
        <v>0</v>
      </c>
      <c r="CT9" s="537">
        <v>68381.83</v>
      </c>
      <c r="CU9" s="537">
        <f>CT9*CV9</f>
        <v>49918.7359</v>
      </c>
      <c r="CV9" s="687">
        <f>'Base%Sem'!R5</f>
        <v>0.73</v>
      </c>
      <c r="CW9" s="533"/>
      <c r="CX9" s="534">
        <f>CW9/CT9</f>
        <v>0</v>
      </c>
      <c r="CY9" s="757">
        <f>CT9+CO9+CJ9+CE9</f>
        <v>295929.25</v>
      </c>
      <c r="CZ9" s="757">
        <f>CU9+CP9+CK9+CF9</f>
        <v>216028.35250000001</v>
      </c>
      <c r="DA9" s="694">
        <f t="shared" si="7"/>
        <v>295929.25</v>
      </c>
      <c r="DB9" s="549">
        <v>217324.55</v>
      </c>
      <c r="DC9" s="547">
        <f t="shared" si="8"/>
        <v>0.7343800925390106</v>
      </c>
      <c r="DD9" s="540">
        <v>100453.22</v>
      </c>
      <c r="DE9" s="537">
        <f>DD9*DF9</f>
        <v>50226.61</v>
      </c>
      <c r="DF9" s="687">
        <f>'Base%Sem'!S5</f>
        <v>0.5</v>
      </c>
      <c r="DG9" s="533"/>
      <c r="DH9" s="534">
        <f>DG9/DD9</f>
        <v>0</v>
      </c>
      <c r="DI9" s="537">
        <v>71013.850000000006</v>
      </c>
      <c r="DJ9" s="537">
        <f>DI9*DK9</f>
        <v>74706.570200000016</v>
      </c>
      <c r="DK9" s="687">
        <f>'Base%Sem'!T5</f>
        <v>1.052</v>
      </c>
      <c r="DL9" s="533"/>
      <c r="DM9" s="534">
        <f>DL9/DI9</f>
        <v>0</v>
      </c>
      <c r="DN9" s="537">
        <v>66236.69</v>
      </c>
      <c r="DO9" s="537">
        <f>DN9*DP9</f>
        <v>48352.7837</v>
      </c>
      <c r="DP9" s="687">
        <f>'Base%Sem'!U5</f>
        <v>0.73</v>
      </c>
      <c r="DQ9" s="533"/>
      <c r="DR9" s="534">
        <f>DQ9/DN9</f>
        <v>0</v>
      </c>
      <c r="DS9" s="537">
        <v>62406.31</v>
      </c>
      <c r="DT9" s="537">
        <f>DS9*DU9</f>
        <v>45556.606299999999</v>
      </c>
      <c r="DU9" s="687">
        <f>'Base%Sem'!V5</f>
        <v>0.73</v>
      </c>
      <c r="DV9" s="533"/>
      <c r="DW9" s="534">
        <f>DV9/DS9</f>
        <v>0</v>
      </c>
      <c r="DX9" s="757">
        <f>DS9+DN9+DI9+DD9</f>
        <v>300110.07</v>
      </c>
      <c r="DY9" s="757">
        <f>DT9+DO9+DJ9+DE9</f>
        <v>218842.57020000002</v>
      </c>
      <c r="DZ9" s="694">
        <f t="shared" si="9"/>
        <v>300110.07</v>
      </c>
      <c r="EA9" s="549">
        <v>202314.53</v>
      </c>
      <c r="EB9" s="547">
        <f t="shared" si="10"/>
        <v>0.67413442674549373</v>
      </c>
      <c r="EC9" s="540">
        <v>55832.37</v>
      </c>
      <c r="ED9" s="537">
        <f>EC9*EE9</f>
        <v>35174.393100000001</v>
      </c>
      <c r="EE9" s="687">
        <f>'Base%Sem'!W5</f>
        <v>0.63</v>
      </c>
      <c r="EF9" s="686">
        <v>53409.82</v>
      </c>
      <c r="EG9" s="534">
        <f>EF9/EC9</f>
        <v>0.95661029614182591</v>
      </c>
      <c r="EH9" s="537">
        <v>75161.259999999995</v>
      </c>
      <c r="EI9" s="537">
        <f>EH9*EJ9</f>
        <v>47351.593799999995</v>
      </c>
      <c r="EJ9" s="687">
        <f>'Base%Sem'!X5</f>
        <v>0.63</v>
      </c>
      <c r="EK9" s="533">
        <v>45834.36</v>
      </c>
      <c r="EL9" s="534">
        <f>EK9/EH9</f>
        <v>0.6098136194097864</v>
      </c>
      <c r="EM9" s="537">
        <v>82576.58</v>
      </c>
      <c r="EN9" s="537">
        <f>EM9*EO9</f>
        <v>65235.498200000002</v>
      </c>
      <c r="EO9" s="687">
        <f>'Base%Sem'!Y5</f>
        <v>0.79</v>
      </c>
      <c r="EP9" s="533">
        <v>50131.34</v>
      </c>
      <c r="EQ9" s="534">
        <f>EP9/EM9</f>
        <v>0.60708908022105046</v>
      </c>
      <c r="ER9" s="537">
        <v>78758.289999999994</v>
      </c>
      <c r="ES9" s="537">
        <f>ER9*ET9</f>
        <v>62219.049099999997</v>
      </c>
      <c r="ET9" s="687">
        <f>'Base%Sem'!Z5</f>
        <v>0.79</v>
      </c>
      <c r="EU9" s="533"/>
      <c r="EV9" s="534">
        <f>EU9/ER9</f>
        <v>0</v>
      </c>
      <c r="EW9" s="537">
        <v>73485.84</v>
      </c>
      <c r="EX9" s="537">
        <f>EW9*EY9</f>
        <v>58053.813600000001</v>
      </c>
      <c r="EY9" s="687">
        <f>'Base%Sem'!AA5</f>
        <v>0.79</v>
      </c>
      <c r="EZ9" s="533"/>
      <c r="FA9" s="534">
        <f>EZ9/EW9</f>
        <v>0</v>
      </c>
      <c r="FB9" s="757">
        <f>EW9+ER9+EM9+EH9+EC9</f>
        <v>365814.34</v>
      </c>
      <c r="FC9" s="757">
        <f>EX9+ES9+EN9+EI9+ED9</f>
        <v>268034.34779999999</v>
      </c>
      <c r="FD9" s="684">
        <f t="shared" si="11"/>
        <v>365814.33999999997</v>
      </c>
      <c r="FE9" s="683">
        <v>253086.83</v>
      </c>
      <c r="FF9" s="547">
        <f t="shared" si="12"/>
        <v>0.69184502171238016</v>
      </c>
      <c r="FG9" s="540">
        <v>67561.45</v>
      </c>
      <c r="FH9" s="537">
        <f>FG9*FI9</f>
        <v>43914.942499999997</v>
      </c>
      <c r="FI9" s="687">
        <f>'Base%Sem'!AB5</f>
        <v>0.65</v>
      </c>
      <c r="FJ9" s="533"/>
      <c r="FK9" s="534">
        <f>FJ9/FG9</f>
        <v>0</v>
      </c>
      <c r="FL9" s="537">
        <v>84983.49</v>
      </c>
      <c r="FM9" s="537">
        <f>FL9*FN9</f>
        <v>55239.268500000006</v>
      </c>
      <c r="FN9" s="687">
        <f>'Base%Sem'!AC5</f>
        <v>0.65</v>
      </c>
      <c r="FO9" s="533"/>
      <c r="FP9" s="534">
        <f>FO9/FL9</f>
        <v>0</v>
      </c>
      <c r="FQ9" s="537">
        <v>73284.58</v>
      </c>
      <c r="FR9" s="537">
        <f>FQ9*FS9</f>
        <v>47634.977000000006</v>
      </c>
      <c r="FS9" s="687">
        <f>'Base%Sem'!AD5</f>
        <v>0.65</v>
      </c>
      <c r="FT9" s="533"/>
      <c r="FU9" s="534">
        <f>FT9/FQ9</f>
        <v>0</v>
      </c>
      <c r="FV9" s="537">
        <v>81673.19</v>
      </c>
      <c r="FW9" s="537">
        <f>FV9*FX9</f>
        <v>53087.573500000006</v>
      </c>
      <c r="FX9" s="687">
        <f>'Base%Sem'!AE5</f>
        <v>0.65</v>
      </c>
      <c r="FY9" s="533"/>
      <c r="FZ9" s="534">
        <f>FY9/FV9</f>
        <v>0</v>
      </c>
      <c r="GA9" s="757">
        <f>FV9+FQ9+FL9+FG9</f>
        <v>307502.71000000002</v>
      </c>
      <c r="GB9" s="757">
        <f>FW9+FR9+FM9+FH9</f>
        <v>199876.76150000002</v>
      </c>
      <c r="GC9" s="929">
        <f>FG9+FL9+FQ9+FV9</f>
        <v>307502.71000000002</v>
      </c>
      <c r="GD9" s="554">
        <v>254112.87</v>
      </c>
      <c r="GE9" s="545">
        <f t="shared" si="13"/>
        <v>0.8263760342144626</v>
      </c>
      <c r="GF9" s="540">
        <v>75288.11</v>
      </c>
      <c r="GG9" s="537">
        <f>GF9*GH9</f>
        <v>56466.082500000004</v>
      </c>
      <c r="GH9" s="687">
        <f>'Base%Sem'!AF5</f>
        <v>0.75</v>
      </c>
      <c r="GI9" s="533"/>
      <c r="GJ9" s="534">
        <f>GI9/GF9</f>
        <v>0</v>
      </c>
      <c r="GK9" s="537">
        <v>59636.59</v>
      </c>
      <c r="GL9" s="537">
        <f>GK9*GM9</f>
        <v>44727.442499999997</v>
      </c>
      <c r="GM9" s="687">
        <f>'Base%Sem'!AG5</f>
        <v>0.75</v>
      </c>
      <c r="GN9" s="533"/>
      <c r="GO9" s="534">
        <f>GN9/GK9</f>
        <v>0</v>
      </c>
      <c r="GP9" s="537">
        <v>62490.6</v>
      </c>
      <c r="GQ9" s="537">
        <f>GP9*GR9</f>
        <v>46867.95</v>
      </c>
      <c r="GR9" s="687">
        <f>'Base%Sem'!AH5</f>
        <v>0.75</v>
      </c>
      <c r="GS9" s="533"/>
      <c r="GT9" s="534">
        <f>GS9/GP9</f>
        <v>0</v>
      </c>
      <c r="GU9" s="537">
        <v>56382.33</v>
      </c>
      <c r="GV9" s="537">
        <f>GU9*GW9</f>
        <v>42286.747499999998</v>
      </c>
      <c r="GW9" s="687">
        <f>'Base%Sem'!AI5</f>
        <v>0.75</v>
      </c>
      <c r="GX9" s="533"/>
      <c r="GY9" s="534">
        <f>GX9/GU9</f>
        <v>0</v>
      </c>
      <c r="GZ9" s="757">
        <f>GU9+GP9+GK9+GF9</f>
        <v>253797.63</v>
      </c>
      <c r="HA9" s="757">
        <f>GV9+GQ9+GL9+GG9</f>
        <v>190348.22249999997</v>
      </c>
      <c r="HB9" s="929">
        <f>GF9+GK9+GP9+GU9</f>
        <v>253797.63</v>
      </c>
      <c r="HC9" s="553">
        <v>184263.6</v>
      </c>
      <c r="HD9" s="547">
        <f t="shared" si="14"/>
        <v>0.72602569220209034</v>
      </c>
      <c r="HE9" s="540">
        <v>50217</v>
      </c>
      <c r="HF9" s="537">
        <f>HE9*HG9</f>
        <v>37662.75</v>
      </c>
      <c r="HG9" s="687">
        <f>'Base%Sem'!AJ5</f>
        <v>0.75</v>
      </c>
      <c r="HH9" s="533">
        <v>49660.78</v>
      </c>
      <c r="HI9" s="534">
        <f>HH9/HE9</f>
        <v>0.98892367126670244</v>
      </c>
      <c r="HJ9" s="537">
        <v>55622.57</v>
      </c>
      <c r="HK9" s="537">
        <f>HJ9*HL9</f>
        <v>41716.927499999998</v>
      </c>
      <c r="HL9" s="687">
        <f>'Base%Sem'!AK5</f>
        <v>0.75</v>
      </c>
      <c r="HM9" s="533">
        <v>42887.61</v>
      </c>
      <c r="HN9" s="534">
        <f>HM9/HJ9</f>
        <v>0.7710468969700609</v>
      </c>
      <c r="HO9" s="537">
        <v>57367.71</v>
      </c>
      <c r="HP9" s="537">
        <f>HO9*HQ9</f>
        <v>43025.782500000001</v>
      </c>
      <c r="HQ9" s="687">
        <f>'Base%Sem'!AL5</f>
        <v>0.75</v>
      </c>
      <c r="HR9" s="533">
        <v>43863.7</v>
      </c>
      <c r="HS9" s="534">
        <f>HR9/HO9</f>
        <v>0.76460608241116823</v>
      </c>
      <c r="HT9" s="537">
        <v>49524.61</v>
      </c>
      <c r="HU9" s="537">
        <f>HT9*HV9</f>
        <v>37143.457500000004</v>
      </c>
      <c r="HV9" s="687">
        <f>'Base%Sem'!AM5</f>
        <v>0.75</v>
      </c>
      <c r="HW9" s="533">
        <v>37761.11</v>
      </c>
      <c r="HX9" s="534">
        <f>HW9/HT9</f>
        <v>0.76247162774224775</v>
      </c>
      <c r="HY9" s="537">
        <v>51655.92</v>
      </c>
      <c r="HZ9" s="537">
        <f>HY9*IA9</f>
        <v>38741.94</v>
      </c>
      <c r="IA9" s="687">
        <f>'Base%Sem'!AN5</f>
        <v>0.75</v>
      </c>
      <c r="IB9" s="533">
        <v>40020.239999999998</v>
      </c>
      <c r="IC9" s="534">
        <f>IB9/HY9</f>
        <v>0.77474643758159756</v>
      </c>
      <c r="ID9" s="757">
        <f>HZ9+HU9+HP9+HK9+HF9</f>
        <v>198290.85750000001</v>
      </c>
      <c r="IE9" s="684">
        <f t="shared" si="15"/>
        <v>264387.81</v>
      </c>
      <c r="IF9" s="554">
        <f>IB9+HW9+HR9+HM9+HH9</f>
        <v>214193.44</v>
      </c>
      <c r="IG9" s="545">
        <f t="shared" si="16"/>
        <v>0.81014869785411059</v>
      </c>
      <c r="IH9" s="540">
        <v>55084.69</v>
      </c>
      <c r="II9" s="537">
        <f>IH9*IJ9</f>
        <v>41864.364400000006</v>
      </c>
      <c r="IJ9" s="687">
        <f>'Base%Sem'!AO5</f>
        <v>0.76</v>
      </c>
      <c r="IK9" s="533">
        <v>42202.080000000002</v>
      </c>
      <c r="IL9" s="534">
        <f>IK9/IH9</f>
        <v>0.76613084325245362</v>
      </c>
      <c r="IM9" s="537">
        <v>53649.05</v>
      </c>
      <c r="IN9" s="537">
        <f>IM9*IO9</f>
        <v>40773.278000000006</v>
      </c>
      <c r="IO9" s="687">
        <f>'Base%Sem'!AP5</f>
        <v>0.76</v>
      </c>
      <c r="IP9" s="533">
        <v>42040.42</v>
      </c>
      <c r="IQ9" s="534">
        <f>IP9/IM9</f>
        <v>0.78361909483951708</v>
      </c>
      <c r="IR9" s="537">
        <v>67527.72</v>
      </c>
      <c r="IS9" s="537">
        <f>IR9*IT9</f>
        <v>51321.067200000005</v>
      </c>
      <c r="IT9" s="687">
        <f>'Base%Sem'!AQ5</f>
        <v>0.76</v>
      </c>
      <c r="IU9" s="533">
        <v>48050.12</v>
      </c>
      <c r="IV9" s="534">
        <f>IU9/IR9</f>
        <v>0.71156141507517212</v>
      </c>
      <c r="IW9" s="537">
        <v>78039.37</v>
      </c>
      <c r="IX9" s="537">
        <f>IW9*IY9</f>
        <v>59309.921199999997</v>
      </c>
      <c r="IY9" s="687">
        <f>'Base%Sem'!AR5</f>
        <v>0.76</v>
      </c>
      <c r="IZ9" s="533">
        <v>86939.56</v>
      </c>
      <c r="JA9" s="534">
        <f>IZ9/IW9</f>
        <v>1.1140474352881116</v>
      </c>
      <c r="JB9" s="757">
        <f>IW9+IR9+IM9+IH9</f>
        <v>254300.83000000002</v>
      </c>
      <c r="JC9" s="757">
        <f>IX9+IS9+IN9+II9</f>
        <v>193268.63080000004</v>
      </c>
      <c r="JD9" s="684">
        <f t="shared" si="17"/>
        <v>254300.83000000002</v>
      </c>
      <c r="JE9" s="553">
        <f>IK9+IP9+IU9+IZ9</f>
        <v>219232.18</v>
      </c>
      <c r="JF9" s="547">
        <f t="shared" si="18"/>
        <v>0.86209777608669225</v>
      </c>
      <c r="JG9" s="540">
        <v>61501.65</v>
      </c>
      <c r="JH9" s="537">
        <f>JG9*JI9</f>
        <v>50431.352999999996</v>
      </c>
      <c r="JI9" s="687">
        <f>'Base%Sem'!AS5</f>
        <v>0.82</v>
      </c>
      <c r="JJ9" s="533">
        <v>64332.54</v>
      </c>
      <c r="JK9" s="534">
        <f>JJ9/JG9</f>
        <v>1.0460294967695989</v>
      </c>
      <c r="JL9" s="537">
        <v>70528.53</v>
      </c>
      <c r="JM9" s="537">
        <f>JL9*JN9</f>
        <v>57833.394599999992</v>
      </c>
      <c r="JN9" s="687">
        <f>'Base%Sem'!AT5</f>
        <v>0.82</v>
      </c>
      <c r="JO9" s="533">
        <v>50551.07</v>
      </c>
      <c r="JP9" s="534">
        <f>JO9/JL9</f>
        <v>0.71674640035741566</v>
      </c>
      <c r="JQ9" s="537">
        <v>81707.7</v>
      </c>
      <c r="JR9" s="537">
        <f>JQ9*JS9</f>
        <v>67000.313999999998</v>
      </c>
      <c r="JS9" s="687">
        <f>'Base%Sem'!AU5</f>
        <v>0.82</v>
      </c>
      <c r="JT9" s="533">
        <v>66095.92</v>
      </c>
      <c r="JU9" s="534">
        <f>JT9/JQ9</f>
        <v>0.80893134918740828</v>
      </c>
      <c r="JV9" s="537">
        <v>71261.990000000005</v>
      </c>
      <c r="JW9" s="537">
        <f>JV9*JX9</f>
        <v>58434.8318</v>
      </c>
      <c r="JX9" s="687">
        <f>'Base%Sem'!AV5</f>
        <v>0.82</v>
      </c>
      <c r="JY9" s="533">
        <v>79353.31</v>
      </c>
      <c r="JZ9" s="534">
        <f>JY9/JV9</f>
        <v>1.1135432788222726</v>
      </c>
      <c r="KA9" s="757">
        <f>JV9+JQ9+JL9+JG9</f>
        <v>284999.87</v>
      </c>
      <c r="KB9" s="757">
        <f>JW9+JR9+JM9+JH9</f>
        <v>233699.8934</v>
      </c>
      <c r="KC9" s="552">
        <f t="shared" si="19"/>
        <v>284999.87</v>
      </c>
      <c r="KD9" s="690">
        <f t="shared" si="20"/>
        <v>260332.84</v>
      </c>
      <c r="KE9" s="545">
        <f t="shared" si="21"/>
        <v>0.91344897806444614</v>
      </c>
      <c r="KF9" s="540">
        <v>91207.19</v>
      </c>
      <c r="KG9" s="537">
        <f>KF9*KH9</f>
        <v>74789.895799999998</v>
      </c>
      <c r="KH9" s="687">
        <f>'Base%Sem'!AW5</f>
        <v>0.82</v>
      </c>
      <c r="KI9" s="533">
        <v>92073.25</v>
      </c>
      <c r="KJ9" s="534">
        <f>KI9/KF9</f>
        <v>1.0094955233244221</v>
      </c>
      <c r="KK9" s="537">
        <v>131321.75</v>
      </c>
      <c r="KL9" s="537">
        <f>KK9*KM9</f>
        <v>107683.83499999999</v>
      </c>
      <c r="KM9" s="687">
        <f>'Base%Sem'!AX5</f>
        <v>0.82</v>
      </c>
      <c r="KN9" s="533">
        <v>120494.86</v>
      </c>
      <c r="KO9" s="534">
        <f>KN9/KK9</f>
        <v>0.9175544797415508</v>
      </c>
      <c r="KP9" s="537">
        <v>196444.2</v>
      </c>
      <c r="KQ9" s="537">
        <f>KP9*KR9</f>
        <v>161084.24400000001</v>
      </c>
      <c r="KR9" s="687">
        <f>'Base%Sem'!AY5</f>
        <v>0.82</v>
      </c>
      <c r="KS9" s="533">
        <v>170993.12</v>
      </c>
      <c r="KT9" s="534">
        <f>KS9/KP9</f>
        <v>0.87044117362589468</v>
      </c>
      <c r="KU9" s="537">
        <v>195587.53</v>
      </c>
      <c r="KV9" s="537">
        <f>KU9*KW9</f>
        <v>160381.77459999998</v>
      </c>
      <c r="KW9" s="687">
        <f>'Base%Sem'!AZ5</f>
        <v>0.82</v>
      </c>
      <c r="KX9" s="533">
        <v>287602.3</v>
      </c>
      <c r="KY9" s="534">
        <f>KX9/KU9</f>
        <v>1.4704531521002386</v>
      </c>
      <c r="KZ9" s="537">
        <v>71890.91</v>
      </c>
      <c r="LA9" s="537">
        <f>KZ9*LB9</f>
        <v>58950.546199999997</v>
      </c>
      <c r="LB9" s="687">
        <f>'Base%Sem'!BA5</f>
        <v>0.82</v>
      </c>
      <c r="LC9" s="533">
        <v>81569.53</v>
      </c>
      <c r="LD9" s="534">
        <f>LC9/KZ9</f>
        <v>1.1346292598048904</v>
      </c>
      <c r="LE9" s="757">
        <f>KZ9+KU9+KP9+KK9+KF9</f>
        <v>686451.58000000007</v>
      </c>
      <c r="LF9" s="757">
        <f>LA9+KV9+KQ9+KL9+KG9</f>
        <v>562890.29560000007</v>
      </c>
      <c r="LG9" s="552"/>
      <c r="LH9" s="683">
        <f t="shared" si="22"/>
        <v>752733.05999999994</v>
      </c>
      <c r="LI9" s="722">
        <f t="shared" si="23"/>
        <v>0</v>
      </c>
      <c r="LJ9" s="540">
        <v>42771.97</v>
      </c>
      <c r="LK9" s="537">
        <f>LJ9*LL9</f>
        <v>47904.606400000004</v>
      </c>
      <c r="LL9" s="687">
        <f>'Base%Sem'!BB5</f>
        <v>1.1200000000000001</v>
      </c>
      <c r="LM9" s="533"/>
      <c r="LN9" s="534">
        <f>LM9/LJ9</f>
        <v>0</v>
      </c>
      <c r="LO9" s="537">
        <v>27031.3</v>
      </c>
      <c r="LP9" s="537">
        <f>LO9*LQ9</f>
        <v>36492.255000000005</v>
      </c>
      <c r="LQ9" s="687">
        <f>'Base%Sem'!BC5</f>
        <v>1.35</v>
      </c>
      <c r="LR9" s="533"/>
      <c r="LS9" s="534">
        <f>LR9/LO9</f>
        <v>0</v>
      </c>
      <c r="LT9" s="537">
        <v>37885</v>
      </c>
      <c r="LU9" s="537">
        <f>LT9*LV9</f>
        <v>60616</v>
      </c>
      <c r="LV9" s="687">
        <f>'Base%Sem'!BD5</f>
        <v>1.6</v>
      </c>
      <c r="LW9" s="533"/>
      <c r="LX9" s="534">
        <f>LW9/LT9</f>
        <v>0</v>
      </c>
      <c r="LY9" s="537">
        <v>31101.3</v>
      </c>
      <c r="LZ9" s="537">
        <f>LY9*MA9</f>
        <v>31101.3</v>
      </c>
      <c r="MA9" s="687">
        <f>'Base%Sem'!BE5</f>
        <v>1</v>
      </c>
      <c r="MB9" s="533"/>
      <c r="MC9" s="534">
        <f>MB9/LY9</f>
        <v>0</v>
      </c>
      <c r="MD9" s="688">
        <f t="shared" si="24"/>
        <v>138789.57</v>
      </c>
      <c r="ME9" s="537">
        <f>LK9+LP9+LU9+LZ9</f>
        <v>176114.16139999998</v>
      </c>
      <c r="MF9" s="688">
        <f t="shared" si="25"/>
        <v>138789.57</v>
      </c>
      <c r="MG9" s="557">
        <f>+LM9+LR9+LW9+MB9</f>
        <v>0</v>
      </c>
      <c r="MH9" s="541">
        <f t="shared" si="26"/>
        <v>0</v>
      </c>
      <c r="MI9" s="795">
        <f t="shared" si="27"/>
        <v>3715606.3400000003</v>
      </c>
      <c r="MJ9" s="795">
        <f t="shared" si="28"/>
        <v>3061117.25</v>
      </c>
      <c r="MK9" s="793">
        <f t="shared" si="29"/>
        <v>0.82385402808845454</v>
      </c>
      <c r="ML9" s="791">
        <f>Y9+AX9+CB9+DA9+DZ9+FD9+GC9+HB9+IE9+JD9+KC9+LG9</f>
        <v>2949806.92</v>
      </c>
      <c r="MM9" s="791">
        <f>Z9+AY9+CC9+DB9+EA9+FE9+GD9+HC9+IF9+JE9+KD9+LH9</f>
        <v>3061117.25</v>
      </c>
      <c r="MN9" s="792">
        <f>MM9-ML9</f>
        <v>111310.33000000007</v>
      </c>
      <c r="MO9" s="930">
        <f t="shared" si="30"/>
        <v>3.6362648310841433E-2</v>
      </c>
      <c r="MP9" s="781">
        <f t="shared" si="31"/>
        <v>3306006.6300000004</v>
      </c>
      <c r="MQ9" s="108">
        <v>514838.685</v>
      </c>
      <c r="MR9" s="770">
        <v>0.75</v>
      </c>
    </row>
    <row r="10" spans="1:356" outlineLevel="1">
      <c r="A10" s="742"/>
      <c r="B10" s="681" t="s">
        <v>529</v>
      </c>
      <c r="C10" s="540">
        <v>61018.46</v>
      </c>
      <c r="D10" s="537">
        <f>C10*E10</f>
        <v>42712.921999999999</v>
      </c>
      <c r="E10" s="687">
        <f>'Base%Sem'!B6</f>
        <v>0.7</v>
      </c>
      <c r="F10" s="533">
        <v>49147.7</v>
      </c>
      <c r="G10" s="534">
        <f>F10/C10</f>
        <v>0.80545625045273184</v>
      </c>
      <c r="H10" s="537">
        <v>71646.53</v>
      </c>
      <c r="I10" s="537">
        <f>H10*J10</f>
        <v>50152.570999999996</v>
      </c>
      <c r="J10" s="687">
        <f>'Base%Sem'!C6</f>
        <v>0.7</v>
      </c>
      <c r="K10" s="533">
        <v>41677.269999999997</v>
      </c>
      <c r="L10" s="534">
        <f>K10/H10</f>
        <v>0.58170674839381609</v>
      </c>
      <c r="M10" s="537">
        <v>68143.48</v>
      </c>
      <c r="N10" s="537">
        <f>M10*O10</f>
        <v>47700.435999999994</v>
      </c>
      <c r="O10" s="687">
        <f>'Base%Sem'!D6</f>
        <v>0.7</v>
      </c>
      <c r="P10" s="533">
        <v>44384.02</v>
      </c>
      <c r="Q10" s="534">
        <f>P10/M10</f>
        <v>0.6513318662328369</v>
      </c>
      <c r="R10" s="537">
        <v>73492.399999999994</v>
      </c>
      <c r="S10" s="537">
        <f>R10*T10</f>
        <v>45565.287999999993</v>
      </c>
      <c r="T10" s="687">
        <f>'Base%Sem'!E6</f>
        <v>0.62</v>
      </c>
      <c r="U10" s="533">
        <v>44582.74</v>
      </c>
      <c r="V10" s="534">
        <f>U10/R10</f>
        <v>0.6066306175876689</v>
      </c>
      <c r="W10" s="688">
        <f t="shared" si="0"/>
        <v>274300.87</v>
      </c>
      <c r="X10" s="537">
        <f>D10+I10+N10+S10</f>
        <v>186131.21699999998</v>
      </c>
      <c r="Y10" s="688">
        <f t="shared" si="1"/>
        <v>274300.87</v>
      </c>
      <c r="Z10" s="557">
        <f>+F10+K10+P10+U10</f>
        <v>179791.72999999998</v>
      </c>
      <c r="AA10" s="541">
        <f t="shared" si="2"/>
        <v>0.65545446501864901</v>
      </c>
      <c r="AB10" s="540">
        <v>77159.570000000007</v>
      </c>
      <c r="AC10" s="537">
        <f>AB10*AD10</f>
        <v>47838.933400000002</v>
      </c>
      <c r="AD10" s="687">
        <f>'Base%Sem'!F6</f>
        <v>0.62</v>
      </c>
      <c r="AE10" s="533">
        <v>46642.17</v>
      </c>
      <c r="AF10" s="534">
        <f>AE10/AB10</f>
        <v>0.60448976063500603</v>
      </c>
      <c r="AG10" s="537">
        <v>103439.89</v>
      </c>
      <c r="AH10" s="537">
        <f>AG10*AI10</f>
        <v>67235.928500000009</v>
      </c>
      <c r="AI10" s="687">
        <f>'Base%Sem'!G6</f>
        <v>0.65</v>
      </c>
      <c r="AJ10" s="533">
        <v>57238.400000000001</v>
      </c>
      <c r="AK10" s="534">
        <f>AJ10/AG10</f>
        <v>0.55334938967935876</v>
      </c>
      <c r="AL10" s="537">
        <v>62751.87</v>
      </c>
      <c r="AM10" s="537">
        <f>AL10*AN10</f>
        <v>40788.715500000006</v>
      </c>
      <c r="AN10" s="687">
        <f>'Base%Sem'!H6</f>
        <v>0.65</v>
      </c>
      <c r="AO10" s="533">
        <v>70090.84</v>
      </c>
      <c r="AP10" s="534">
        <f>AO10/AL10</f>
        <v>1.1169522119420503</v>
      </c>
      <c r="AQ10" s="537">
        <v>77538.179999999993</v>
      </c>
      <c r="AR10" s="537">
        <f>AQ10*AS10</f>
        <v>51950.580600000001</v>
      </c>
      <c r="AS10" s="687">
        <f>'Base%Sem'!I6</f>
        <v>0.67</v>
      </c>
      <c r="AT10" s="533">
        <v>48779.78</v>
      </c>
      <c r="AU10" s="534">
        <f>AT10/AQ10</f>
        <v>0.6291065898116257</v>
      </c>
      <c r="AV10" s="537">
        <f>AB10+AG10+AL10+AQ10</f>
        <v>320889.51</v>
      </c>
      <c r="AW10" s="537">
        <f>AC10+AH10+AM10+AR10</f>
        <v>207814.158</v>
      </c>
      <c r="AX10" s="697">
        <f t="shared" si="3"/>
        <v>320889.51</v>
      </c>
      <c r="AY10" s="676">
        <f>AE10+AJ10++AO10+AT10</f>
        <v>222751.19</v>
      </c>
      <c r="AZ10" s="556">
        <f t="shared" si="4"/>
        <v>0.69416787728586082</v>
      </c>
      <c r="BA10" s="540">
        <v>72580.86</v>
      </c>
      <c r="BB10" s="537">
        <f>BA10*BC10</f>
        <v>42822.707399999999</v>
      </c>
      <c r="BC10" s="687">
        <f>'Base%Sem'!J6</f>
        <v>0.59</v>
      </c>
      <c r="BD10" s="533">
        <v>48487.48</v>
      </c>
      <c r="BE10" s="534">
        <f>BD10/BA10</f>
        <v>0.66804774702311331</v>
      </c>
      <c r="BF10" s="537">
        <v>80958</v>
      </c>
      <c r="BG10" s="537">
        <f>BF10*BH10</f>
        <v>47765.219999999994</v>
      </c>
      <c r="BH10" s="687">
        <f>'Base%Sem'!K6</f>
        <v>0.59</v>
      </c>
      <c r="BI10" s="533">
        <v>50059.88</v>
      </c>
      <c r="BJ10" s="534">
        <f>BI10/BF10</f>
        <v>0.61834383260456038</v>
      </c>
      <c r="BK10" s="537">
        <v>81048.149999999994</v>
      </c>
      <c r="BL10" s="537">
        <f>BK10*BM10</f>
        <v>47818.40849999999</v>
      </c>
      <c r="BM10" s="687">
        <f>'Base%Sem'!L6</f>
        <v>0.59</v>
      </c>
      <c r="BN10" s="533">
        <v>59579.92</v>
      </c>
      <c r="BO10" s="534">
        <f>BN10/BK10</f>
        <v>0.73511758133899419</v>
      </c>
      <c r="BP10" s="537">
        <v>85462.03</v>
      </c>
      <c r="BQ10" s="537">
        <f>BP10*BR10</f>
        <v>50422.597699999998</v>
      </c>
      <c r="BR10" s="687">
        <f>'Base%Sem'!M6</f>
        <v>0.59</v>
      </c>
      <c r="BS10" s="871">
        <v>49445.69</v>
      </c>
      <c r="BT10" s="534">
        <f>BS10/BP10</f>
        <v>0.57856910255934713</v>
      </c>
      <c r="BU10" s="537">
        <v>88157.07</v>
      </c>
      <c r="BV10" s="537">
        <f>BU10*BW10</f>
        <v>52012.671300000002</v>
      </c>
      <c r="BW10" s="687">
        <f>'Base%Sem'!N6</f>
        <v>0.59</v>
      </c>
      <c r="BX10" s="533">
        <v>56873.82</v>
      </c>
      <c r="BY10" s="534">
        <f>BX10/BU10</f>
        <v>0.64514190410366401</v>
      </c>
      <c r="BZ10" s="757">
        <f>BA10+BF10+BK10+BP10+BU10</f>
        <v>408206.11</v>
      </c>
      <c r="CA10" s="757">
        <f>BB10+BG10+BL10+BQ10+BV10</f>
        <v>240841.60489999998</v>
      </c>
      <c r="CB10" s="684">
        <f t="shared" si="5"/>
        <v>234587.00999999998</v>
      </c>
      <c r="CC10" s="554">
        <f>BX10+BS10+BN10+BI10+BD10</f>
        <v>264446.78999999998</v>
      </c>
      <c r="CD10" s="545">
        <f t="shared" si="6"/>
        <v>1.1272865876077283</v>
      </c>
      <c r="CE10" s="540">
        <v>85240.6</v>
      </c>
      <c r="CF10" s="537">
        <f>CE10*CG10</f>
        <v>52849.172000000006</v>
      </c>
      <c r="CG10" s="687">
        <f>'Base%Sem'!O6</f>
        <v>0.62</v>
      </c>
      <c r="CH10" s="533"/>
      <c r="CI10" s="534">
        <f>CH10/CE10</f>
        <v>0</v>
      </c>
      <c r="CJ10" s="537">
        <v>85612.56</v>
      </c>
      <c r="CK10" s="537">
        <f>CJ10*CL10</f>
        <v>53079.787199999999</v>
      </c>
      <c r="CL10" s="687">
        <f>'Base%Sem'!P6</f>
        <v>0.62</v>
      </c>
      <c r="CM10" s="533"/>
      <c r="CN10" s="534">
        <f>CM10/CJ10</f>
        <v>0</v>
      </c>
      <c r="CO10" s="537">
        <v>86824.26</v>
      </c>
      <c r="CP10" s="537">
        <f>CO10*CQ10</f>
        <v>53831.0412</v>
      </c>
      <c r="CQ10" s="687">
        <f>'Base%Sem'!Q6</f>
        <v>0.62</v>
      </c>
      <c r="CR10" s="533"/>
      <c r="CS10" s="534">
        <f>CR10/CO10</f>
        <v>0</v>
      </c>
      <c r="CT10" s="537">
        <v>124409.63</v>
      </c>
      <c r="CU10" s="537">
        <f>CT10*CV10</f>
        <v>97039.511400000003</v>
      </c>
      <c r="CV10" s="687">
        <f>'Base%Sem'!R6</f>
        <v>0.78</v>
      </c>
      <c r="CW10" s="533"/>
      <c r="CX10" s="534">
        <f>CW10/CT10</f>
        <v>0</v>
      </c>
      <c r="CY10" s="757">
        <f>CT10+CO10+CJ10+CE10</f>
        <v>382087.05000000005</v>
      </c>
      <c r="CZ10" s="757">
        <f>CU10+CP10+CK10+CF10</f>
        <v>256799.51179999998</v>
      </c>
      <c r="DA10" s="694">
        <f t="shared" si="7"/>
        <v>382087.05</v>
      </c>
      <c r="DB10" s="549">
        <v>284214.89</v>
      </c>
      <c r="DC10" s="547">
        <f t="shared" si="8"/>
        <v>0.74384852875804097</v>
      </c>
      <c r="DD10" s="540">
        <v>131977.91</v>
      </c>
      <c r="DE10" s="537">
        <f>DD10*DF10</f>
        <v>51471.384900000005</v>
      </c>
      <c r="DF10" s="687">
        <f>'Base%Sem'!S6</f>
        <v>0.39</v>
      </c>
      <c r="DG10" s="533"/>
      <c r="DH10" s="534">
        <f>DG10/DD10</f>
        <v>0</v>
      </c>
      <c r="DI10" s="537">
        <v>104899.34</v>
      </c>
      <c r="DJ10" s="537">
        <f>DI10*DK10</f>
        <v>98815.178279999993</v>
      </c>
      <c r="DK10" s="687">
        <f>'Base%Sem'!T6</f>
        <v>0.94199999999999995</v>
      </c>
      <c r="DL10" s="533"/>
      <c r="DM10" s="534">
        <f>DL10/DI10</f>
        <v>0</v>
      </c>
      <c r="DN10" s="537">
        <v>98413.68</v>
      </c>
      <c r="DO10" s="537">
        <f>DN10*DP10</f>
        <v>61016.481599999992</v>
      </c>
      <c r="DP10" s="687">
        <f>'Base%Sem'!U6</f>
        <v>0.62</v>
      </c>
      <c r="DQ10" s="533"/>
      <c r="DR10" s="534">
        <f>DQ10/DN10</f>
        <v>0</v>
      </c>
      <c r="DS10" s="537">
        <v>88818.53</v>
      </c>
      <c r="DT10" s="537">
        <f>DS10*DU10</f>
        <v>55067.488599999997</v>
      </c>
      <c r="DU10" s="687">
        <f>'Base%Sem'!V6</f>
        <v>0.62</v>
      </c>
      <c r="DV10" s="533"/>
      <c r="DW10" s="534">
        <f>DV10/DS10</f>
        <v>0</v>
      </c>
      <c r="DX10" s="757">
        <f>DS10+DN10+DI10+DD10</f>
        <v>424109.45999999996</v>
      </c>
      <c r="DY10" s="757">
        <f>DT10+DO10+DJ10+DE10</f>
        <v>266370.53337999998</v>
      </c>
      <c r="DZ10" s="694">
        <f t="shared" si="9"/>
        <v>424109.45999999996</v>
      </c>
      <c r="EA10" s="549">
        <v>316624.82</v>
      </c>
      <c r="EB10" s="547">
        <f t="shared" si="10"/>
        <v>0.74656391772067532</v>
      </c>
      <c r="EC10" s="540">
        <v>92821.29</v>
      </c>
      <c r="ED10" s="537">
        <f>EC10*EE10</f>
        <v>64974.902999999991</v>
      </c>
      <c r="EE10" s="687">
        <f>'Base%Sem'!W6</f>
        <v>0.7</v>
      </c>
      <c r="EF10" s="686">
        <v>71407.63</v>
      </c>
      <c r="EG10" s="534">
        <f>EF10/EC10</f>
        <v>0.76930227968174125</v>
      </c>
      <c r="EH10" s="537">
        <v>88469.68</v>
      </c>
      <c r="EI10" s="537">
        <f>EH10*EJ10</f>
        <v>61928.775999999991</v>
      </c>
      <c r="EJ10" s="687">
        <f>'Base%Sem'!X6</f>
        <v>0.7</v>
      </c>
      <c r="EK10" s="533">
        <v>56297.21</v>
      </c>
      <c r="EL10" s="534">
        <f>EK10/EH10</f>
        <v>0.63634467763419067</v>
      </c>
      <c r="EM10" s="537">
        <v>93299.5</v>
      </c>
      <c r="EN10" s="537">
        <f>EM10*EO10</f>
        <v>65309.649999999994</v>
      </c>
      <c r="EO10" s="687">
        <f>'Base%Sem'!Y6</f>
        <v>0.7</v>
      </c>
      <c r="EP10" s="533">
        <v>74565.009999999995</v>
      </c>
      <c r="EQ10" s="534">
        <f>EP10/EM10</f>
        <v>0.79920053162128413</v>
      </c>
      <c r="ER10" s="537">
        <v>104280.28</v>
      </c>
      <c r="ES10" s="537">
        <f>ER10*ET10</f>
        <v>72996.195999999996</v>
      </c>
      <c r="ET10" s="687">
        <f>'Base%Sem'!Z6</f>
        <v>0.7</v>
      </c>
      <c r="EU10" s="533"/>
      <c r="EV10" s="534">
        <f>EU10/ER10</f>
        <v>0</v>
      </c>
      <c r="EW10" s="537">
        <v>98466.77</v>
      </c>
      <c r="EX10" s="537">
        <f>EW10*EY10</f>
        <v>68926.739000000001</v>
      </c>
      <c r="EY10" s="687">
        <f>'Base%Sem'!AA6</f>
        <v>0.7</v>
      </c>
      <c r="EZ10" s="533"/>
      <c r="FA10" s="534">
        <f>EZ10/EW10</f>
        <v>0</v>
      </c>
      <c r="FB10" s="757">
        <f>EW10+ER10+EM10+EH10+EC10</f>
        <v>477337.51999999996</v>
      </c>
      <c r="FC10" s="757">
        <f>EX10+ES10+EN10+EI10+ED10</f>
        <v>334136.26399999997</v>
      </c>
      <c r="FD10" s="684">
        <f t="shared" si="11"/>
        <v>477337.52</v>
      </c>
      <c r="FE10" s="683">
        <v>345066.66</v>
      </c>
      <c r="FF10" s="547">
        <f t="shared" si="12"/>
        <v>0.72289867345856229</v>
      </c>
      <c r="FG10" s="540">
        <v>86066.23</v>
      </c>
      <c r="FH10" s="537">
        <f>FG10*FI10</f>
        <v>63689.010199999997</v>
      </c>
      <c r="FI10" s="687">
        <f>'Base%Sem'!AB6</f>
        <v>0.74</v>
      </c>
      <c r="FJ10" s="533"/>
      <c r="FK10" s="534">
        <f>FJ10/FG10</f>
        <v>0</v>
      </c>
      <c r="FL10" s="537">
        <v>89186.39</v>
      </c>
      <c r="FM10" s="537">
        <f>FL10*FN10</f>
        <v>65997.928599999999</v>
      </c>
      <c r="FN10" s="687">
        <f>'Base%Sem'!AC6</f>
        <v>0.74</v>
      </c>
      <c r="FO10" s="533"/>
      <c r="FP10" s="534">
        <f>FO10/FL10</f>
        <v>0</v>
      </c>
      <c r="FQ10" s="537">
        <v>78953.61</v>
      </c>
      <c r="FR10" s="537">
        <f>FQ10*FS10</f>
        <v>58425.671399999999</v>
      </c>
      <c r="FS10" s="687">
        <f>'Base%Sem'!AD6</f>
        <v>0.74</v>
      </c>
      <c r="FT10" s="533"/>
      <c r="FU10" s="534">
        <f>FT10/FQ10</f>
        <v>0</v>
      </c>
      <c r="FV10" s="537">
        <v>86793.72</v>
      </c>
      <c r="FW10" s="537">
        <f>FV10*FX10</f>
        <v>64227.352800000001</v>
      </c>
      <c r="FX10" s="687">
        <f>'Base%Sem'!AE6</f>
        <v>0.74</v>
      </c>
      <c r="FY10" s="533"/>
      <c r="FZ10" s="534">
        <f>FY10/FV10</f>
        <v>0</v>
      </c>
      <c r="GA10" s="757">
        <f>FV10+FQ10+FL10+FG10</f>
        <v>340999.95</v>
      </c>
      <c r="GB10" s="757">
        <f>FW10+FR10+FM10+FH10</f>
        <v>252339.96299999999</v>
      </c>
      <c r="GC10" s="929">
        <f>FG10+FL10+FQ10+FV10</f>
        <v>340999.94999999995</v>
      </c>
      <c r="GD10" s="554">
        <v>246838.7</v>
      </c>
      <c r="GE10" s="545">
        <f t="shared" si="13"/>
        <v>0.72386726156411474</v>
      </c>
      <c r="GF10" s="540">
        <v>93142.88</v>
      </c>
      <c r="GG10" s="537">
        <f>GF10*GH10</f>
        <v>60542.872000000003</v>
      </c>
      <c r="GH10" s="687">
        <f>'Base%Sem'!AF6</f>
        <v>0.65</v>
      </c>
      <c r="GI10" s="533"/>
      <c r="GJ10" s="534">
        <f>GI10/GF10</f>
        <v>0</v>
      </c>
      <c r="GK10" s="537">
        <v>98355.16</v>
      </c>
      <c r="GL10" s="537">
        <f>GK10*GM10</f>
        <v>63930.854000000007</v>
      </c>
      <c r="GM10" s="687">
        <f>'Base%Sem'!AG6</f>
        <v>0.65</v>
      </c>
      <c r="GN10" s="533"/>
      <c r="GO10" s="534">
        <f>GN10/GK10</f>
        <v>0</v>
      </c>
      <c r="GP10" s="537">
        <v>83229.61</v>
      </c>
      <c r="GQ10" s="537">
        <f>GP10*GR10</f>
        <v>54099.246500000001</v>
      </c>
      <c r="GR10" s="687">
        <f>'Base%Sem'!AH6</f>
        <v>0.65</v>
      </c>
      <c r="GS10" s="533"/>
      <c r="GT10" s="534">
        <f>GS10/GP10</f>
        <v>0</v>
      </c>
      <c r="GU10" s="537">
        <v>94636.160000000003</v>
      </c>
      <c r="GV10" s="537">
        <f>GU10*GW10</f>
        <v>61513.504000000001</v>
      </c>
      <c r="GW10" s="687">
        <f>'Base%Sem'!AI6</f>
        <v>0.65</v>
      </c>
      <c r="GX10" s="533"/>
      <c r="GY10" s="534">
        <f>GX10/GU10</f>
        <v>0</v>
      </c>
      <c r="GZ10" s="757">
        <f>GU10+GP10+GK10+GF10</f>
        <v>369363.81000000006</v>
      </c>
      <c r="HA10" s="757">
        <f>GV10+GQ10+GL10+GG10</f>
        <v>240086.47650000002</v>
      </c>
      <c r="HB10" s="929">
        <f>GF10+GK10+GP10+GU10</f>
        <v>369363.81000000006</v>
      </c>
      <c r="HC10" s="553">
        <v>252246.72</v>
      </c>
      <c r="HD10" s="547">
        <f t="shared" si="14"/>
        <v>0.68292213035164429</v>
      </c>
      <c r="HE10" s="540">
        <v>83009</v>
      </c>
      <c r="HF10" s="537">
        <f>HE10*HG10</f>
        <v>56446.12</v>
      </c>
      <c r="HG10" s="687">
        <f>'Base%Sem'!AJ6</f>
        <v>0.68</v>
      </c>
      <c r="HH10" s="533">
        <v>72044.13</v>
      </c>
      <c r="HI10" s="534">
        <f>HH10/HE10</f>
        <v>0.86790745581804385</v>
      </c>
      <c r="HJ10" s="537">
        <v>76126.64</v>
      </c>
      <c r="HK10" s="537">
        <f>HJ10*HL10</f>
        <v>51766.1152</v>
      </c>
      <c r="HL10" s="687">
        <f>'Base%Sem'!AK6</f>
        <v>0.68</v>
      </c>
      <c r="HM10" s="533">
        <v>68511.240000000005</v>
      </c>
      <c r="HN10" s="534">
        <f>HM10/HJ10</f>
        <v>0.89996405988757688</v>
      </c>
      <c r="HO10" s="537">
        <v>57477.43</v>
      </c>
      <c r="HP10" s="537">
        <f>HO10*HQ10</f>
        <v>39084.652400000006</v>
      </c>
      <c r="HQ10" s="687">
        <f>'Base%Sem'!AL6</f>
        <v>0.68</v>
      </c>
      <c r="HR10" s="533">
        <v>72456.38</v>
      </c>
      <c r="HS10" s="534">
        <f>HR10/HO10</f>
        <v>1.2606057716916015</v>
      </c>
      <c r="HT10" s="537">
        <v>69655.320000000007</v>
      </c>
      <c r="HU10" s="537">
        <f>HT10*HV10</f>
        <v>47365.617600000005</v>
      </c>
      <c r="HV10" s="687">
        <f>'Base%Sem'!AM6</f>
        <v>0.68</v>
      </c>
      <c r="HW10" s="533">
        <v>60417.25</v>
      </c>
      <c r="HX10" s="534">
        <f>HW10/HT10</f>
        <v>0.86737452358269251</v>
      </c>
      <c r="HY10" s="537">
        <v>68848.38</v>
      </c>
      <c r="HZ10" s="537">
        <f>HY10*IA10</f>
        <v>46816.898400000005</v>
      </c>
      <c r="IA10" s="687">
        <f>'Base%Sem'!AN6</f>
        <v>0.68</v>
      </c>
      <c r="IB10" s="533">
        <v>54387.41</v>
      </c>
      <c r="IC10" s="534">
        <f>IB10/HY10</f>
        <v>0.789959182772347</v>
      </c>
      <c r="ID10" s="757">
        <f>HZ10+HU10+HP10+HK10+HF10</f>
        <v>241479.40360000002</v>
      </c>
      <c r="IE10" s="684">
        <f t="shared" si="15"/>
        <v>355116.77</v>
      </c>
      <c r="IF10" s="554">
        <f>IB10+HW10+HR10+HM10+HH10</f>
        <v>327816.41000000003</v>
      </c>
      <c r="IG10" s="545">
        <f t="shared" si="16"/>
        <v>0.92312286462844328</v>
      </c>
      <c r="IH10" s="540">
        <v>64573.760000000002</v>
      </c>
      <c r="II10" s="537">
        <f>IH10*IJ10</f>
        <v>60053.596800000007</v>
      </c>
      <c r="IJ10" s="687">
        <f>'Base%Sem'!AO6</f>
        <v>0.93</v>
      </c>
      <c r="IK10" s="533">
        <v>52939.67</v>
      </c>
      <c r="IL10" s="534">
        <f>IK10/IH10</f>
        <v>0.81983254498421643</v>
      </c>
      <c r="IM10" s="537">
        <v>87070.74</v>
      </c>
      <c r="IN10" s="537">
        <f>IM10*IO10</f>
        <v>80975.78820000001</v>
      </c>
      <c r="IO10" s="687">
        <f>'Base%Sem'!AP6</f>
        <v>0.93</v>
      </c>
      <c r="IP10" s="533">
        <v>57336.82</v>
      </c>
      <c r="IQ10" s="534">
        <f>IP10/IM10</f>
        <v>0.6585084725362389</v>
      </c>
      <c r="IR10" s="537">
        <v>77295.31</v>
      </c>
      <c r="IS10" s="537">
        <f>IR10*IT10</f>
        <v>71884.638300000006</v>
      </c>
      <c r="IT10" s="687">
        <f>'Base%Sem'!AQ6</f>
        <v>0.93</v>
      </c>
      <c r="IU10" s="533">
        <v>61153.99</v>
      </c>
      <c r="IV10" s="534">
        <f>IU10/IR10</f>
        <v>0.79117335838358105</v>
      </c>
      <c r="IW10" s="537">
        <v>110367.25</v>
      </c>
      <c r="IX10" s="537">
        <f>IW10*IY10</f>
        <v>102641.54250000001</v>
      </c>
      <c r="IY10" s="687">
        <f>'Base%Sem'!AR6</f>
        <v>0.93</v>
      </c>
      <c r="IZ10" s="533">
        <v>108090.64</v>
      </c>
      <c r="JA10" s="534">
        <f>IZ10/IW10</f>
        <v>0.97937241346504511</v>
      </c>
      <c r="JB10" s="757">
        <f>IW10+IR10+IM10+IH10</f>
        <v>339307.06</v>
      </c>
      <c r="JC10" s="757">
        <f>IX10+IS10+IN10+II10</f>
        <v>315555.56580000004</v>
      </c>
      <c r="JD10" s="684">
        <f t="shared" si="17"/>
        <v>339307.06</v>
      </c>
      <c r="JE10" s="553">
        <f>IK10+IP10+IU10+IZ10</f>
        <v>279521.12</v>
      </c>
      <c r="JF10" s="547">
        <f t="shared" si="18"/>
        <v>0.82379989381889074</v>
      </c>
      <c r="JG10" s="540">
        <v>83647.73</v>
      </c>
      <c r="JH10" s="537">
        <f>JG10*JI10</f>
        <v>66918.183999999994</v>
      </c>
      <c r="JI10" s="687">
        <f>'Base%Sem'!AS6</f>
        <v>0.8</v>
      </c>
      <c r="JJ10" s="533">
        <v>74484.34</v>
      </c>
      <c r="JK10" s="534">
        <f>JJ10/JG10</f>
        <v>0.89045261598850323</v>
      </c>
      <c r="JL10" s="537">
        <v>90560.36</v>
      </c>
      <c r="JM10" s="537">
        <f>JL10*JN10</f>
        <v>72448.288</v>
      </c>
      <c r="JN10" s="687">
        <f>'Base%Sem'!AT6</f>
        <v>0.8</v>
      </c>
      <c r="JO10" s="533">
        <v>55504.21</v>
      </c>
      <c r="JP10" s="534">
        <f>JO10/JL10</f>
        <v>0.61289740897673106</v>
      </c>
      <c r="JQ10" s="537">
        <v>118895.1</v>
      </c>
      <c r="JR10" s="537">
        <f>JQ10*JS10</f>
        <v>95116.080000000016</v>
      </c>
      <c r="JS10" s="687">
        <f>'Base%Sem'!AU6</f>
        <v>0.8</v>
      </c>
      <c r="JT10" s="533">
        <v>74728.259999999995</v>
      </c>
      <c r="JU10" s="534">
        <f>JT10/JQ10</f>
        <v>0.62852262204245579</v>
      </c>
      <c r="JV10" s="537">
        <v>118557.61</v>
      </c>
      <c r="JW10" s="537">
        <f>JV10*JX10</f>
        <v>94846.088000000003</v>
      </c>
      <c r="JX10" s="687">
        <f>'Base%Sem'!AV6</f>
        <v>0.8</v>
      </c>
      <c r="JY10" s="533">
        <v>83952.31</v>
      </c>
      <c r="JZ10" s="534">
        <f>JY10/JV10</f>
        <v>0.70811405526815185</v>
      </c>
      <c r="KA10" s="757">
        <f>JV10+JQ10+JL10+JG10</f>
        <v>411660.79999999999</v>
      </c>
      <c r="KB10" s="757">
        <f>JW10+JR10+JM10+JH10</f>
        <v>329328.64000000001</v>
      </c>
      <c r="KC10" s="552">
        <f t="shared" si="19"/>
        <v>411660.79999999999</v>
      </c>
      <c r="KD10" s="690">
        <f t="shared" si="20"/>
        <v>288669.12</v>
      </c>
      <c r="KE10" s="545">
        <f t="shared" si="21"/>
        <v>0.70123052765772209</v>
      </c>
      <c r="KF10" s="540">
        <v>150186.12</v>
      </c>
      <c r="KG10" s="537">
        <f>KF10*KH10</f>
        <v>120148.89600000001</v>
      </c>
      <c r="KH10" s="687">
        <f>'Base%Sem'!AW6</f>
        <v>0.8</v>
      </c>
      <c r="KI10" s="533">
        <v>110104.88</v>
      </c>
      <c r="KJ10" s="534">
        <f>KI10/KF10</f>
        <v>0.73312287447069013</v>
      </c>
      <c r="KK10" s="537">
        <v>174273.21</v>
      </c>
      <c r="KL10" s="537">
        <f>KK10*KM10</f>
        <v>139418.568</v>
      </c>
      <c r="KM10" s="687">
        <f>'Base%Sem'!AX6</f>
        <v>0.8</v>
      </c>
      <c r="KN10" s="533">
        <v>149528.16</v>
      </c>
      <c r="KO10" s="534">
        <f>KN10/KK10</f>
        <v>0.85801001771873031</v>
      </c>
      <c r="KP10" s="537">
        <v>239820.51</v>
      </c>
      <c r="KQ10" s="537">
        <f>KP10*KR10</f>
        <v>191856.40800000002</v>
      </c>
      <c r="KR10" s="687">
        <f>'Base%Sem'!AY6</f>
        <v>0.8</v>
      </c>
      <c r="KS10" s="533">
        <v>150732.09</v>
      </c>
      <c r="KT10" s="534">
        <f>KS10/KP10</f>
        <v>0.62852042971637412</v>
      </c>
      <c r="KU10" s="537">
        <v>227927.25</v>
      </c>
      <c r="KV10" s="537">
        <f>KU10*KW10</f>
        <v>182341.80000000002</v>
      </c>
      <c r="KW10" s="687">
        <f>'Base%Sem'!AZ6</f>
        <v>0.8</v>
      </c>
      <c r="KX10" s="533">
        <v>228532.41</v>
      </c>
      <c r="KY10" s="534">
        <f>KX10/KU10</f>
        <v>1.0026550576993316</v>
      </c>
      <c r="KZ10" s="537">
        <v>66032.73</v>
      </c>
      <c r="LA10" s="537">
        <f>KZ10*LB10</f>
        <v>52826.184000000001</v>
      </c>
      <c r="LB10" s="687">
        <f>'Base%Sem'!BA6</f>
        <v>0.8</v>
      </c>
      <c r="LC10" s="533">
        <v>67888.95</v>
      </c>
      <c r="LD10" s="534">
        <f>LC10/KZ10</f>
        <v>1.0281106051499007</v>
      </c>
      <c r="LE10" s="757">
        <f>KZ10+KU10+KP10+KK10+KF10</f>
        <v>858239.82</v>
      </c>
      <c r="LF10" s="757">
        <f>LA10+KV10+KQ10+KL10+KG10</f>
        <v>686591.85600000015</v>
      </c>
      <c r="LG10" s="552"/>
      <c r="LH10" s="683">
        <f t="shared" si="22"/>
        <v>706786.49</v>
      </c>
      <c r="LI10" s="722">
        <f t="shared" si="23"/>
        <v>0</v>
      </c>
      <c r="LJ10" s="540">
        <v>49147.7</v>
      </c>
      <c r="LK10" s="537">
        <f>LJ10*LL10</f>
        <v>55045.423999999999</v>
      </c>
      <c r="LL10" s="687">
        <f>'Base%Sem'!BB6</f>
        <v>1.1200000000000001</v>
      </c>
      <c r="LM10" s="533"/>
      <c r="LN10" s="534">
        <f>LM10/LJ10</f>
        <v>0</v>
      </c>
      <c r="LO10" s="537">
        <v>41677.269999999997</v>
      </c>
      <c r="LP10" s="537">
        <f>LO10*LQ10</f>
        <v>50846.269399999997</v>
      </c>
      <c r="LQ10" s="687">
        <f>'Base%Sem'!BC6</f>
        <v>1.22</v>
      </c>
      <c r="LR10" s="533"/>
      <c r="LS10" s="534">
        <f>LR10/LO10</f>
        <v>0</v>
      </c>
      <c r="LT10" s="537">
        <v>44384.02</v>
      </c>
      <c r="LU10" s="537">
        <f>LT10*LV10</f>
        <v>55480.024999999994</v>
      </c>
      <c r="LV10" s="687">
        <f>'Base%Sem'!BD6</f>
        <v>1.25</v>
      </c>
      <c r="LW10" s="533"/>
      <c r="LX10" s="534">
        <f>LW10/LT10</f>
        <v>0</v>
      </c>
      <c r="LY10" s="537">
        <v>44582.74</v>
      </c>
      <c r="LZ10" s="537">
        <f>LY10*MA10</f>
        <v>49041.014000000003</v>
      </c>
      <c r="MA10" s="687">
        <f>'Base%Sem'!BE6</f>
        <v>1.1000000000000001</v>
      </c>
      <c r="MB10" s="533"/>
      <c r="MC10" s="534">
        <f>MB10/LY10</f>
        <v>0</v>
      </c>
      <c r="MD10" s="688">
        <f t="shared" si="24"/>
        <v>179791.72999999998</v>
      </c>
      <c r="ME10" s="537">
        <f>LK10+LP10+LU10+LZ10</f>
        <v>210412.73239999998</v>
      </c>
      <c r="MF10" s="688">
        <f t="shared" si="25"/>
        <v>179791.72999999998</v>
      </c>
      <c r="MG10" s="557">
        <f>+LM10+LR10+LW10+MB10</f>
        <v>0</v>
      </c>
      <c r="MH10" s="541">
        <f t="shared" si="26"/>
        <v>0</v>
      </c>
      <c r="MI10" s="795">
        <f t="shared" si="27"/>
        <v>4934318.37</v>
      </c>
      <c r="MJ10" s="795">
        <f t="shared" si="28"/>
        <v>3714774.6400000006</v>
      </c>
      <c r="MK10" s="793">
        <f t="shared" si="29"/>
        <v>0.75284453929550565</v>
      </c>
      <c r="ML10" s="791">
        <f>Y10+AX10+CB10+DA10+DZ10+FD10+GC10+HB10+IE10+JD10+KC10+LG10</f>
        <v>3929759.81</v>
      </c>
      <c r="MM10" s="791">
        <f>Z10+AY10+CC10+DB10+EA10+FE10+GD10+HC10+IF10+JE10+KD10+LH10</f>
        <v>3714774.6400000006</v>
      </c>
      <c r="MN10" s="792">
        <f>MM10-ML10</f>
        <v>-214985.16999999946</v>
      </c>
      <c r="MO10" s="930">
        <f t="shared" si="30"/>
        <v>-5.7873004646117492E-2</v>
      </c>
      <c r="MP10" s="781">
        <f t="shared" si="31"/>
        <v>4011956.6112000011</v>
      </c>
      <c r="MQ10" s="108">
        <v>600767.87399999995</v>
      </c>
      <c r="MR10" s="770">
        <v>0.7</v>
      </c>
    </row>
    <row r="11" spans="1:356" outlineLevel="1">
      <c r="A11" s="742"/>
      <c r="B11" s="681" t="s">
        <v>530</v>
      </c>
      <c r="C11" s="540">
        <v>79969.960000000006</v>
      </c>
      <c r="D11" s="537">
        <f>C11*E11</f>
        <v>55978.972000000002</v>
      </c>
      <c r="E11" s="687">
        <f>'Base%Sem'!B7</f>
        <v>0.7</v>
      </c>
      <c r="F11" s="533">
        <v>62714.35</v>
      </c>
      <c r="G11" s="534">
        <f>F11/C11</f>
        <v>0.78422385105607151</v>
      </c>
      <c r="H11" s="537">
        <v>88914.68</v>
      </c>
      <c r="I11" s="537">
        <f>H11*J11</f>
        <v>62240.275999999991</v>
      </c>
      <c r="J11" s="687">
        <f>'Base%Sem'!C7</f>
        <v>0.7</v>
      </c>
      <c r="K11" s="533">
        <v>47403.43</v>
      </c>
      <c r="L11" s="534">
        <f>K11/H11</f>
        <v>0.5331338986992924</v>
      </c>
      <c r="M11" s="537">
        <v>82082.13</v>
      </c>
      <c r="N11" s="537">
        <f>M11*O11</f>
        <v>57457.491000000002</v>
      </c>
      <c r="O11" s="687">
        <f>'Base%Sem'!D7</f>
        <v>0.7</v>
      </c>
      <c r="P11" s="533">
        <v>50359.19</v>
      </c>
      <c r="Q11" s="534">
        <f>P11/M11</f>
        <v>0.61352196878906529</v>
      </c>
      <c r="R11" s="537">
        <v>94513.49</v>
      </c>
      <c r="S11" s="537">
        <f>R11*T11</f>
        <v>52927.554400000008</v>
      </c>
      <c r="T11" s="687">
        <f>'Base%Sem'!E7</f>
        <v>0.56000000000000005</v>
      </c>
      <c r="U11" s="533">
        <v>49517.03</v>
      </c>
      <c r="V11" s="534">
        <f>U11/R11</f>
        <v>0.5239149458981992</v>
      </c>
      <c r="W11" s="688">
        <f t="shared" si="0"/>
        <v>345480.26</v>
      </c>
      <c r="X11" s="537">
        <f>D11+I11+N11+S11</f>
        <v>228604.29340000002</v>
      </c>
      <c r="Y11" s="688">
        <f t="shared" si="1"/>
        <v>345480.26</v>
      </c>
      <c r="Z11" s="557">
        <f>+F11+K11+P11+U11</f>
        <v>209994</v>
      </c>
      <c r="AA11" s="541">
        <f t="shared" si="2"/>
        <v>0.60783212331726277</v>
      </c>
      <c r="AB11" s="540">
        <v>85840.14</v>
      </c>
      <c r="AC11" s="537">
        <f>AB11*AD11</f>
        <v>48070.478400000007</v>
      </c>
      <c r="AD11" s="687">
        <f>'Base%Sem'!F7</f>
        <v>0.56000000000000005</v>
      </c>
      <c r="AE11" s="533">
        <v>50529.66</v>
      </c>
      <c r="AF11" s="534">
        <f>AE11/AB11</f>
        <v>0.58864838757252735</v>
      </c>
      <c r="AG11" s="537">
        <v>123037.15</v>
      </c>
      <c r="AH11" s="537">
        <f>AG11*AI11</f>
        <v>73822.289999999994</v>
      </c>
      <c r="AI11" s="687">
        <f>'Base%Sem'!G7</f>
        <v>0.6</v>
      </c>
      <c r="AJ11" s="533">
        <v>67788.039999999994</v>
      </c>
      <c r="AK11" s="534">
        <f>AJ11/AG11</f>
        <v>0.55095586983281064</v>
      </c>
      <c r="AL11" s="537">
        <v>78117.56</v>
      </c>
      <c r="AM11" s="537">
        <f>AL11*AN11</f>
        <v>46870.536</v>
      </c>
      <c r="AN11" s="687">
        <f>'Base%Sem'!H7</f>
        <v>0.6</v>
      </c>
      <c r="AO11" s="533">
        <v>64025.919999999998</v>
      </c>
      <c r="AP11" s="534">
        <f>AO11/AL11</f>
        <v>0.8196098290832432</v>
      </c>
      <c r="AQ11" s="537">
        <v>101341.96</v>
      </c>
      <c r="AR11" s="537">
        <f>AQ11*AS11</f>
        <v>70939.372000000003</v>
      </c>
      <c r="AS11" s="687">
        <f>'Base%Sem'!I7</f>
        <v>0.7</v>
      </c>
      <c r="AT11" s="533">
        <v>71081.47</v>
      </c>
      <c r="AU11" s="534">
        <f>AT11/AQ11</f>
        <v>0.70140216352634188</v>
      </c>
      <c r="AV11" s="537">
        <f>AB11+AG11+AL11+AQ11</f>
        <v>388336.81</v>
      </c>
      <c r="AW11" s="537">
        <f>AC11+AH11+AM11+AR11</f>
        <v>239702.6764</v>
      </c>
      <c r="AX11" s="697">
        <f t="shared" si="3"/>
        <v>388336.81</v>
      </c>
      <c r="AY11" s="676">
        <f>AE11+AJ11++AO11+AT11</f>
        <v>253425.09</v>
      </c>
      <c r="AZ11" s="556">
        <f t="shared" si="4"/>
        <v>0.65259095577367487</v>
      </c>
      <c r="BA11" s="540">
        <v>103306.08</v>
      </c>
      <c r="BB11" s="537">
        <f>BA11*BC11</f>
        <v>69215.073600000003</v>
      </c>
      <c r="BC11" s="687">
        <f>'Base%Sem'!J7</f>
        <v>0.67</v>
      </c>
      <c r="BD11" s="533">
        <v>69818.17</v>
      </c>
      <c r="BE11" s="534">
        <f>BD11/BA11</f>
        <v>0.67583795648813694</v>
      </c>
      <c r="BF11" s="537">
        <v>102573.8</v>
      </c>
      <c r="BG11" s="537">
        <f>BF11*BH11</f>
        <v>68724.446000000011</v>
      </c>
      <c r="BH11" s="687">
        <f>'Base%Sem'!K7</f>
        <v>0.67</v>
      </c>
      <c r="BI11" s="533">
        <v>76461.94</v>
      </c>
      <c r="BJ11" s="534">
        <f>BI11/BF11</f>
        <v>0.74543343426878994</v>
      </c>
      <c r="BK11" s="537">
        <v>129783.27</v>
      </c>
      <c r="BL11" s="537">
        <f>BK11*BM11</f>
        <v>86954.790900000007</v>
      </c>
      <c r="BM11" s="687">
        <f>'Base%Sem'!L7</f>
        <v>0.67</v>
      </c>
      <c r="BN11" s="533">
        <v>74754.14</v>
      </c>
      <c r="BO11" s="534">
        <f>BN11/BK11</f>
        <v>0.57599211362142433</v>
      </c>
      <c r="BP11" s="537">
        <v>112120.35</v>
      </c>
      <c r="BQ11" s="537">
        <f>BP11*BR11</f>
        <v>75120.634500000015</v>
      </c>
      <c r="BR11" s="687">
        <f>'Base%Sem'!M7</f>
        <v>0.67</v>
      </c>
      <c r="BS11" s="871">
        <v>83148.53</v>
      </c>
      <c r="BT11" s="534">
        <f>BS11/BP11</f>
        <v>0.74160069960537933</v>
      </c>
      <c r="BU11" s="537">
        <v>115154.49</v>
      </c>
      <c r="BV11" s="537">
        <f>BU11*BW11</f>
        <v>77153.508300000001</v>
      </c>
      <c r="BW11" s="687">
        <f>'Base%Sem'!N7</f>
        <v>0.67</v>
      </c>
      <c r="BX11" s="533">
        <v>87025.75</v>
      </c>
      <c r="BY11" s="534">
        <f>BX11/BU11</f>
        <v>0.75573041051199996</v>
      </c>
      <c r="BZ11" s="757">
        <f>BA11+BF11+BK11+BP11+BU11</f>
        <v>562937.99</v>
      </c>
      <c r="CA11" s="757">
        <f>BB11+BG11+BL11+BQ11+BV11</f>
        <v>377168.45330000005</v>
      </c>
      <c r="CB11" s="684">
        <f t="shared" si="5"/>
        <v>335663.15</v>
      </c>
      <c r="CC11" s="554">
        <f>BX11+BS11+BN11+BI11+BD11</f>
        <v>391208.52999999997</v>
      </c>
      <c r="CD11" s="545">
        <f t="shared" si="6"/>
        <v>1.1654795291052948</v>
      </c>
      <c r="CE11" s="540">
        <v>116398.85</v>
      </c>
      <c r="CF11" s="537">
        <f>CE11*CG11</f>
        <v>83807.172000000006</v>
      </c>
      <c r="CG11" s="687">
        <f>'Base%Sem'!O7</f>
        <v>0.72</v>
      </c>
      <c r="CH11" s="533"/>
      <c r="CI11" s="534">
        <f>CH11/CE11</f>
        <v>0</v>
      </c>
      <c r="CJ11" s="537">
        <v>133417.65</v>
      </c>
      <c r="CK11" s="537">
        <f>CJ11*CL11</f>
        <v>96060.707999999999</v>
      </c>
      <c r="CL11" s="687">
        <f>'Base%Sem'!P7</f>
        <v>0.72</v>
      </c>
      <c r="CM11" s="533"/>
      <c r="CN11" s="534">
        <f>CM11/CJ11</f>
        <v>0</v>
      </c>
      <c r="CO11" s="537">
        <v>125711.2</v>
      </c>
      <c r="CP11" s="537">
        <f>CO11*CQ11</f>
        <v>90512.063999999998</v>
      </c>
      <c r="CQ11" s="687">
        <f>'Base%Sem'!Q7</f>
        <v>0.72</v>
      </c>
      <c r="CR11" s="533"/>
      <c r="CS11" s="534">
        <f>CR11/CO11</f>
        <v>0</v>
      </c>
      <c r="CT11" s="537">
        <v>165883.18</v>
      </c>
      <c r="CU11" s="537">
        <f>CT11*CV11</f>
        <v>112800.56240000001</v>
      </c>
      <c r="CV11" s="687">
        <f>'Base%Sem'!R7</f>
        <v>0.68</v>
      </c>
      <c r="CW11" s="533"/>
      <c r="CX11" s="534">
        <f>CW11/CT11</f>
        <v>0</v>
      </c>
      <c r="CY11" s="757">
        <f>CT11+CO11+CJ11+CE11</f>
        <v>541410.88</v>
      </c>
      <c r="CZ11" s="757">
        <f>CU11+CP11+CK11+CF11</f>
        <v>383180.50640000001</v>
      </c>
      <c r="DA11" s="694">
        <f t="shared" si="7"/>
        <v>541410.88</v>
      </c>
      <c r="DB11" s="549">
        <v>354027.57</v>
      </c>
      <c r="DC11" s="547">
        <f t="shared" si="8"/>
        <v>0.65389814478792896</v>
      </c>
      <c r="DD11" s="540">
        <v>189454.69</v>
      </c>
      <c r="DE11" s="537">
        <f>DD11*DF11</f>
        <v>89043.704299999998</v>
      </c>
      <c r="DF11" s="687">
        <f>'Base%Sem'!S7</f>
        <v>0.47</v>
      </c>
      <c r="DG11" s="533"/>
      <c r="DH11" s="534">
        <f>DG11/DD11</f>
        <v>0</v>
      </c>
      <c r="DI11" s="537">
        <v>133036.97</v>
      </c>
      <c r="DJ11" s="537">
        <f>DI11*DK11</f>
        <v>135963.78333999999</v>
      </c>
      <c r="DK11" s="687">
        <f>'Base%Sem'!T7</f>
        <v>1.022</v>
      </c>
      <c r="DL11" s="533"/>
      <c r="DM11" s="534">
        <f>DL11/DI11</f>
        <v>0</v>
      </c>
      <c r="DN11" s="537">
        <v>109147</v>
      </c>
      <c r="DO11" s="537">
        <f>DN11*DP11</f>
        <v>76402.899999999994</v>
      </c>
      <c r="DP11" s="687">
        <f>'Base%Sem'!U7</f>
        <v>0.7</v>
      </c>
      <c r="DQ11" s="533"/>
      <c r="DR11" s="534">
        <f>DQ11/DN11</f>
        <v>0</v>
      </c>
      <c r="DS11" s="537">
        <v>119670.93</v>
      </c>
      <c r="DT11" s="537">
        <f>DS11*DU11</f>
        <v>83769.650999999983</v>
      </c>
      <c r="DU11" s="687">
        <f>'Base%Sem'!V7</f>
        <v>0.7</v>
      </c>
      <c r="DV11" s="533"/>
      <c r="DW11" s="534">
        <f>DV11/DS11</f>
        <v>0</v>
      </c>
      <c r="DX11" s="757">
        <f>DS11+DN11+DI11+DD11</f>
        <v>551309.59000000008</v>
      </c>
      <c r="DY11" s="757">
        <f>DT11+DO11+DJ11+DE11</f>
        <v>385180.03863999993</v>
      </c>
      <c r="DZ11" s="694">
        <f t="shared" si="9"/>
        <v>551309.59000000008</v>
      </c>
      <c r="EA11" s="549">
        <v>378870.92</v>
      </c>
      <c r="EB11" s="547">
        <f t="shared" si="10"/>
        <v>0.68721989762594171</v>
      </c>
      <c r="EC11" s="540">
        <v>133085.25</v>
      </c>
      <c r="ED11" s="537">
        <f>EC11*EE11</f>
        <v>106468.20000000001</v>
      </c>
      <c r="EE11" s="687">
        <f>'Base%Sem'!W7</f>
        <v>0.8</v>
      </c>
      <c r="EF11" s="686">
        <v>79996.77</v>
      </c>
      <c r="EG11" s="534">
        <f>EF11/EC11</f>
        <v>0.60109418586958363</v>
      </c>
      <c r="EH11" s="537">
        <v>130802.37</v>
      </c>
      <c r="EI11" s="537">
        <f>EH11*EJ11</f>
        <v>104641.89600000001</v>
      </c>
      <c r="EJ11" s="687">
        <f>'Base%Sem'!X7</f>
        <v>0.8</v>
      </c>
      <c r="EK11" s="533">
        <v>93821</v>
      </c>
      <c r="EL11" s="534">
        <f>EK11/EH11</f>
        <v>0.71727293626254629</v>
      </c>
      <c r="EM11" s="537">
        <v>143575.72</v>
      </c>
      <c r="EN11" s="537">
        <f>EM11*EO11</f>
        <v>91888.460800000001</v>
      </c>
      <c r="EO11" s="687">
        <f>'Base%Sem'!Y7</f>
        <v>0.64</v>
      </c>
      <c r="EP11" s="533">
        <v>92798.42</v>
      </c>
      <c r="EQ11" s="534">
        <f>EP11/EM11</f>
        <v>0.64633783483725515</v>
      </c>
      <c r="ER11" s="537">
        <v>133954.01</v>
      </c>
      <c r="ES11" s="537">
        <f>ER11*ET11</f>
        <v>85730.566400000011</v>
      </c>
      <c r="ET11" s="687">
        <f>'Base%Sem'!Z7</f>
        <v>0.64</v>
      </c>
      <c r="EU11" s="533"/>
      <c r="EV11" s="534">
        <f>EU11/ER11</f>
        <v>0</v>
      </c>
      <c r="EW11" s="537">
        <v>133015.85</v>
      </c>
      <c r="EX11" s="537">
        <f>EW11*EY11</f>
        <v>85130.144</v>
      </c>
      <c r="EY11" s="687">
        <f>'Base%Sem'!AA7</f>
        <v>0.64</v>
      </c>
      <c r="EZ11" s="533"/>
      <c r="FA11" s="534">
        <f>EZ11/EW11</f>
        <v>0</v>
      </c>
      <c r="FB11" s="757">
        <f>EW11+ER11+EM11+EH11+EC11</f>
        <v>674433.2</v>
      </c>
      <c r="FC11" s="757">
        <f>EX11+ES11+EN11+EI11+ED11</f>
        <v>473859.2672</v>
      </c>
      <c r="FD11" s="684">
        <f t="shared" si="11"/>
        <v>674433.2</v>
      </c>
      <c r="FE11" s="683">
        <v>444826.7</v>
      </c>
      <c r="FF11" s="547">
        <f t="shared" si="12"/>
        <v>0.65955635042877492</v>
      </c>
      <c r="FG11" s="540">
        <v>133119.56</v>
      </c>
      <c r="FH11" s="537">
        <f>FG11*FI11</f>
        <v>95846.083199999994</v>
      </c>
      <c r="FI11" s="687">
        <f>'Base%Sem'!AB7</f>
        <v>0.72</v>
      </c>
      <c r="FJ11" s="533"/>
      <c r="FK11" s="534">
        <f>FJ11/FG11</f>
        <v>0</v>
      </c>
      <c r="FL11" s="537">
        <v>131844.51</v>
      </c>
      <c r="FM11" s="537">
        <f>FL11*FN11</f>
        <v>94928.047200000001</v>
      </c>
      <c r="FN11" s="687">
        <f>'Base%Sem'!AC7</f>
        <v>0.72</v>
      </c>
      <c r="FO11" s="533"/>
      <c r="FP11" s="534">
        <f>FO11/FL11</f>
        <v>0</v>
      </c>
      <c r="FQ11" s="537">
        <v>128117.69</v>
      </c>
      <c r="FR11" s="537">
        <f>FQ11*FS11</f>
        <v>92244.736799999999</v>
      </c>
      <c r="FS11" s="687">
        <f>'Base%Sem'!AD7</f>
        <v>0.72</v>
      </c>
      <c r="FT11" s="533"/>
      <c r="FU11" s="534">
        <f>FT11/FQ11</f>
        <v>0</v>
      </c>
      <c r="FV11" s="537">
        <v>104301.81</v>
      </c>
      <c r="FW11" s="537">
        <f>FV11*FX11</f>
        <v>75097.303199999995</v>
      </c>
      <c r="FX11" s="687">
        <f>'Base%Sem'!AE7</f>
        <v>0.72</v>
      </c>
      <c r="FY11" s="533"/>
      <c r="FZ11" s="534">
        <f>FY11/FV11</f>
        <v>0</v>
      </c>
      <c r="GA11" s="757">
        <f>FV11+FQ11+FL11+FG11</f>
        <v>497383.57</v>
      </c>
      <c r="GB11" s="757">
        <f>FW11+FR11+FM11+FH11</f>
        <v>358116.17039999994</v>
      </c>
      <c r="GC11" s="929">
        <f>FG11+FL11+FQ11+FV11</f>
        <v>497383.57</v>
      </c>
      <c r="GD11" s="554">
        <v>345050.19</v>
      </c>
      <c r="GE11" s="545">
        <f t="shared" si="13"/>
        <v>0.69373057497657187</v>
      </c>
      <c r="GF11" s="540">
        <v>108434.37</v>
      </c>
      <c r="GG11" s="537">
        <f>GF11*GH11</f>
        <v>81325.777499999997</v>
      </c>
      <c r="GH11" s="687">
        <f>'Base%Sem'!AF7</f>
        <v>0.75</v>
      </c>
      <c r="GI11" s="533"/>
      <c r="GJ11" s="534">
        <f>GI11/GF11</f>
        <v>0</v>
      </c>
      <c r="GK11" s="537">
        <v>120524.24</v>
      </c>
      <c r="GL11" s="537">
        <f>GK11*GM11</f>
        <v>90393.180000000008</v>
      </c>
      <c r="GM11" s="687">
        <f>'Base%Sem'!AG7</f>
        <v>0.75</v>
      </c>
      <c r="GN11" s="533"/>
      <c r="GO11" s="534">
        <f>GN11/GK11</f>
        <v>0</v>
      </c>
      <c r="GP11" s="537">
        <v>117220.13</v>
      </c>
      <c r="GQ11" s="537">
        <f>GP11*GR11</f>
        <v>87915.097500000003</v>
      </c>
      <c r="GR11" s="687">
        <f>'Base%Sem'!AH7</f>
        <v>0.75</v>
      </c>
      <c r="GS11" s="533"/>
      <c r="GT11" s="534">
        <f>GS11/GP11</f>
        <v>0</v>
      </c>
      <c r="GU11" s="537">
        <v>101493.59</v>
      </c>
      <c r="GV11" s="537">
        <f>GU11*GW11</f>
        <v>76120.192500000005</v>
      </c>
      <c r="GW11" s="687">
        <f>'Base%Sem'!AI7</f>
        <v>0.75</v>
      </c>
      <c r="GX11" s="533"/>
      <c r="GY11" s="534">
        <f>GX11/GU11</f>
        <v>0</v>
      </c>
      <c r="GZ11" s="757">
        <f>GU11+GP11+GK11+GF11</f>
        <v>447672.33</v>
      </c>
      <c r="HA11" s="757">
        <f>GV11+GQ11+GL11+GG11</f>
        <v>335754.24750000006</v>
      </c>
      <c r="HB11" s="929">
        <f>GF11+GK11+GP11+GU11</f>
        <v>447672.32999999996</v>
      </c>
      <c r="HC11" s="553">
        <v>319581.84000000003</v>
      </c>
      <c r="HD11" s="547">
        <f t="shared" si="14"/>
        <v>0.71387445366569802</v>
      </c>
      <c r="HE11" s="540">
        <v>116431</v>
      </c>
      <c r="HF11" s="537">
        <f>HE11*HG11</f>
        <v>82666.009999999995</v>
      </c>
      <c r="HG11" s="687">
        <f>'Base%Sem'!AJ7</f>
        <v>0.71</v>
      </c>
      <c r="HH11" s="533">
        <v>85230.16</v>
      </c>
      <c r="HI11" s="534">
        <f>HH11/HE11</f>
        <v>0.73202291485944471</v>
      </c>
      <c r="HJ11" s="537">
        <v>117575.93</v>
      </c>
      <c r="HK11" s="537">
        <f>HJ11*HL11</f>
        <v>83478.910299999989</v>
      </c>
      <c r="HL11" s="687">
        <f>'Base%Sem'!AK7</f>
        <v>0.71</v>
      </c>
      <c r="HM11" s="533">
        <v>77467.58</v>
      </c>
      <c r="HN11" s="534">
        <f>HM11/HJ11</f>
        <v>0.65887278118914305</v>
      </c>
      <c r="HO11" s="537">
        <v>108049.88</v>
      </c>
      <c r="HP11" s="537">
        <f>HO11*HQ11</f>
        <v>76715.414799999999</v>
      </c>
      <c r="HQ11" s="687">
        <f>'Base%Sem'!AL7</f>
        <v>0.71</v>
      </c>
      <c r="HR11" s="533">
        <v>84184.56</v>
      </c>
      <c r="HS11" s="534">
        <f>HR11/HO11</f>
        <v>0.7791268254994822</v>
      </c>
      <c r="HT11" s="537">
        <v>105989.38</v>
      </c>
      <c r="HU11" s="537">
        <f>HT11*HV11</f>
        <v>75252.459799999997</v>
      </c>
      <c r="HV11" s="687">
        <f>'Base%Sem'!AM7</f>
        <v>0.71</v>
      </c>
      <c r="HW11" s="533">
        <v>72770.83</v>
      </c>
      <c r="HX11" s="534">
        <f>HW11/HT11</f>
        <v>0.68658605230071157</v>
      </c>
      <c r="HY11" s="537">
        <v>117742.49</v>
      </c>
      <c r="HZ11" s="537">
        <f>HY11*IA11</f>
        <v>83597.1679</v>
      </c>
      <c r="IA11" s="687">
        <f>'Base%Sem'!AN7</f>
        <v>0.71</v>
      </c>
      <c r="IB11" s="533">
        <v>73112.89</v>
      </c>
      <c r="IC11" s="534">
        <f>IB11/HY11</f>
        <v>0.62095586733387409</v>
      </c>
      <c r="ID11" s="757">
        <f>HZ11+HU11+HP11+HK11+HF11</f>
        <v>401709.96279999998</v>
      </c>
      <c r="IE11" s="684">
        <f t="shared" si="15"/>
        <v>565788.67999999993</v>
      </c>
      <c r="IF11" s="554">
        <f>IB11+HW11+HR11+HM11+HH11</f>
        <v>392766.02</v>
      </c>
      <c r="IG11" s="545">
        <f t="shared" si="16"/>
        <v>0.69419207892246992</v>
      </c>
      <c r="IH11" s="540">
        <v>121649.21</v>
      </c>
      <c r="II11" s="537">
        <f>IH11*IJ11</f>
        <v>90020.415399999998</v>
      </c>
      <c r="IJ11" s="687">
        <f>'Base%Sem'!AO7</f>
        <v>0.74</v>
      </c>
      <c r="IK11" s="533">
        <v>81350.3</v>
      </c>
      <c r="IL11" s="534">
        <f>IK11/IH11</f>
        <v>0.66872855154587518</v>
      </c>
      <c r="IM11" s="537">
        <v>133272.38</v>
      </c>
      <c r="IN11" s="537">
        <f>IM11*IO11</f>
        <v>98621.561199999996</v>
      </c>
      <c r="IO11" s="687">
        <f>'Base%Sem'!AP7</f>
        <v>0.74</v>
      </c>
      <c r="IP11" s="533">
        <v>81102.67</v>
      </c>
      <c r="IQ11" s="534">
        <f>IP11/IM11</f>
        <v>0.60854822282006216</v>
      </c>
      <c r="IR11" s="537">
        <v>124109.5</v>
      </c>
      <c r="IS11" s="537">
        <f>IR11*IT11</f>
        <v>91841.03</v>
      </c>
      <c r="IT11" s="687">
        <f>'Base%Sem'!AQ7</f>
        <v>0.74</v>
      </c>
      <c r="IU11" s="533">
        <v>94672.29</v>
      </c>
      <c r="IV11" s="534">
        <f>IU11/IR11</f>
        <v>0.76281259694060477</v>
      </c>
      <c r="IW11" s="537">
        <v>175084.6</v>
      </c>
      <c r="IX11" s="537">
        <f>IW11*IY11</f>
        <v>129562.60400000001</v>
      </c>
      <c r="IY11" s="687">
        <f>'Base%Sem'!AR7</f>
        <v>0.74</v>
      </c>
      <c r="IZ11" s="533">
        <v>156035.73000000001</v>
      </c>
      <c r="JA11" s="534">
        <f>IZ11/IW11</f>
        <v>0.89120191039074825</v>
      </c>
      <c r="JB11" s="757">
        <f>IW11+IR11+IM11+IH11</f>
        <v>554115.68999999994</v>
      </c>
      <c r="JC11" s="757">
        <f>IX11+IS11+IN11+II11</f>
        <v>410045.61060000001</v>
      </c>
      <c r="JD11" s="684">
        <f t="shared" si="17"/>
        <v>554115.69000000006</v>
      </c>
      <c r="JE11" s="553">
        <f>IK11+IP11+IU11+IZ11</f>
        <v>413160.99</v>
      </c>
      <c r="JF11" s="547">
        <f t="shared" si="18"/>
        <v>0.7456222544429304</v>
      </c>
      <c r="JG11" s="540">
        <v>113078.27</v>
      </c>
      <c r="JH11" s="537">
        <f>JG11*JI11</f>
        <v>80285.5717</v>
      </c>
      <c r="JI11" s="687">
        <f>'Base%Sem'!AS7</f>
        <v>0.71</v>
      </c>
      <c r="JJ11" s="533">
        <v>104338.57</v>
      </c>
      <c r="JK11" s="534">
        <f>JJ11/JG11</f>
        <v>0.92271105668666498</v>
      </c>
      <c r="JL11" s="537">
        <v>136471.04000000001</v>
      </c>
      <c r="JM11" s="537">
        <f>JL11*JN11</f>
        <v>96894.438399999999</v>
      </c>
      <c r="JN11" s="687">
        <f>'Base%Sem'!AT7</f>
        <v>0.71</v>
      </c>
      <c r="JO11" s="533">
        <v>80723.98</v>
      </c>
      <c r="JP11" s="534">
        <f>JO11/JL11</f>
        <v>0.59150996431184222</v>
      </c>
      <c r="JQ11" s="537">
        <v>153690.03</v>
      </c>
      <c r="JR11" s="537">
        <f>JQ11*JS11</f>
        <v>109119.92129999999</v>
      </c>
      <c r="JS11" s="687">
        <f>'Base%Sem'!AU7</f>
        <v>0.71</v>
      </c>
      <c r="JT11" s="533">
        <v>97193.2</v>
      </c>
      <c r="JU11" s="534">
        <f>JT11/JQ11</f>
        <v>0.63239756020608495</v>
      </c>
      <c r="JV11" s="537">
        <v>185609.87</v>
      </c>
      <c r="JW11" s="537">
        <f>JV11*JX11</f>
        <v>131783.00769999999</v>
      </c>
      <c r="JX11" s="687">
        <f>'Base%Sem'!AV7</f>
        <v>0.71</v>
      </c>
      <c r="JY11" s="533">
        <v>114473.2</v>
      </c>
      <c r="JZ11" s="534">
        <f>JY11/JV11</f>
        <v>0.61674090930616998</v>
      </c>
      <c r="KA11" s="757">
        <f>JV11+JQ11+JL11+JG11</f>
        <v>588849.21000000008</v>
      </c>
      <c r="KB11" s="757">
        <f>JW11+JR11+JM11+JH11</f>
        <v>418082.93909999996</v>
      </c>
      <c r="KC11" s="552">
        <f t="shared" si="19"/>
        <v>588849.21</v>
      </c>
      <c r="KD11" s="690">
        <f t="shared" si="20"/>
        <v>396728.94999999995</v>
      </c>
      <c r="KE11" s="545">
        <f t="shared" si="21"/>
        <v>0.67373606563894339</v>
      </c>
      <c r="KF11" s="540">
        <v>291057.09999999998</v>
      </c>
      <c r="KG11" s="537">
        <f>KF11*KH11</f>
        <v>206650.54099999997</v>
      </c>
      <c r="KH11" s="687">
        <f>'Base%Sem'!AW7</f>
        <v>0.71</v>
      </c>
      <c r="KI11" s="533">
        <v>246919.5</v>
      </c>
      <c r="KJ11" s="534">
        <f>KI11/KF11</f>
        <v>0.84835415456279895</v>
      </c>
      <c r="KK11" s="537">
        <v>352945.49</v>
      </c>
      <c r="KL11" s="537">
        <f>KK11*KM11</f>
        <v>250591.29789999998</v>
      </c>
      <c r="KM11" s="687">
        <f>'Base%Sem'!AX7</f>
        <v>0.71</v>
      </c>
      <c r="KN11" s="533">
        <v>231990.13</v>
      </c>
      <c r="KO11" s="534">
        <f>KN11/KK11</f>
        <v>0.65729733506440335</v>
      </c>
      <c r="KP11" s="537">
        <v>459461.37</v>
      </c>
      <c r="KQ11" s="537">
        <f>KP11*KR11</f>
        <v>326217.57269999996</v>
      </c>
      <c r="KR11" s="687">
        <f>'Base%Sem'!AY7</f>
        <v>0.71</v>
      </c>
      <c r="KS11" s="533">
        <v>275115.89</v>
      </c>
      <c r="KT11" s="534">
        <f>KS11/KP11</f>
        <v>0.59877915307656882</v>
      </c>
      <c r="KU11" s="537">
        <v>338002.66</v>
      </c>
      <c r="KV11" s="537">
        <f>KU11*KW11</f>
        <v>239981.88859999998</v>
      </c>
      <c r="KW11" s="687">
        <f>'Base%Sem'!AZ7</f>
        <v>0.71</v>
      </c>
      <c r="KX11" s="533">
        <v>440164.7</v>
      </c>
      <c r="KY11" s="534">
        <f>KX11/KU11</f>
        <v>1.3022521775420348</v>
      </c>
      <c r="KZ11" s="537">
        <v>114348.62</v>
      </c>
      <c r="LA11" s="537">
        <f>KZ11*LB11</f>
        <v>81187.520199999999</v>
      </c>
      <c r="LB11" s="687">
        <f>'Base%Sem'!BA7</f>
        <v>0.71</v>
      </c>
      <c r="LC11" s="533">
        <v>98922.79</v>
      </c>
      <c r="LD11" s="534">
        <f>LC11/KZ11</f>
        <v>0.86509824080080722</v>
      </c>
      <c r="LE11" s="757">
        <f>KZ11+KU11+KP11+KK11+KF11</f>
        <v>1555815.2399999998</v>
      </c>
      <c r="LF11" s="757">
        <f>LA11+KV11+KQ11+KL11+KG11</f>
        <v>1104628.8204000001</v>
      </c>
      <c r="LG11" s="552"/>
      <c r="LH11" s="683">
        <f t="shared" si="22"/>
        <v>1293113.01</v>
      </c>
      <c r="LI11" s="722">
        <f t="shared" si="23"/>
        <v>0</v>
      </c>
      <c r="LJ11" s="540">
        <v>62714.35</v>
      </c>
      <c r="LK11" s="537">
        <f>LJ11*LL11</f>
        <v>70240.072</v>
      </c>
      <c r="LL11" s="687">
        <f>'Base%Sem'!BB7</f>
        <v>1.1200000000000001</v>
      </c>
      <c r="LM11" s="533"/>
      <c r="LN11" s="534">
        <f>LM11/LJ11</f>
        <v>0</v>
      </c>
      <c r="LO11" s="537">
        <v>47403.43</v>
      </c>
      <c r="LP11" s="537">
        <f>LO11*LQ11</f>
        <v>63994.630500000007</v>
      </c>
      <c r="LQ11" s="687">
        <f>'Base%Sem'!BC7</f>
        <v>1.35</v>
      </c>
      <c r="LR11" s="533"/>
      <c r="LS11" s="534">
        <f>LR11/LO11</f>
        <v>0</v>
      </c>
      <c r="LT11" s="537">
        <v>50359.19</v>
      </c>
      <c r="LU11" s="537">
        <f>LT11*LV11</f>
        <v>75538.785000000003</v>
      </c>
      <c r="LV11" s="687">
        <f>'Base%Sem'!BD7</f>
        <v>1.5</v>
      </c>
      <c r="LW11" s="533"/>
      <c r="LX11" s="534">
        <f>LW11/LT11</f>
        <v>0</v>
      </c>
      <c r="LY11" s="537">
        <v>49517.03</v>
      </c>
      <c r="LZ11" s="537">
        <f>LY11*MA11</f>
        <v>59420.435999999994</v>
      </c>
      <c r="MA11" s="687">
        <f>'Base%Sem'!BE7</f>
        <v>1.2</v>
      </c>
      <c r="MB11" s="533"/>
      <c r="MC11" s="534">
        <f>MB11/LY11</f>
        <v>0</v>
      </c>
      <c r="MD11" s="688">
        <f t="shared" si="24"/>
        <v>209994</v>
      </c>
      <c r="ME11" s="537">
        <f>LK11+LP11+LU11+LZ11</f>
        <v>269193.92350000003</v>
      </c>
      <c r="MF11" s="688">
        <f t="shared" si="25"/>
        <v>209994</v>
      </c>
      <c r="MG11" s="557">
        <f>+LM11+LR11+LW11+MB11</f>
        <v>0</v>
      </c>
      <c r="MH11" s="541">
        <f t="shared" si="26"/>
        <v>0</v>
      </c>
      <c r="MI11" s="795">
        <f t="shared" si="27"/>
        <v>7100510.7899999991</v>
      </c>
      <c r="MJ11" s="795">
        <f t="shared" si="28"/>
        <v>5192753.8099999996</v>
      </c>
      <c r="MK11" s="793">
        <f t="shared" si="29"/>
        <v>0.73132116316381235</v>
      </c>
      <c r="ML11" s="791">
        <f>Y11+AX11+CB11+DA11+DZ11+FD11+GC11+HB11+IE11+JD11+KC11+LG11</f>
        <v>5490443.370000001</v>
      </c>
      <c r="MM11" s="791">
        <f>Z11+AY11+CC11+DB11+EA11+FE11+GD11+HC11+IF11+JE11+KD11+LH11</f>
        <v>5192753.8099999996</v>
      </c>
      <c r="MN11" s="792">
        <f>MM11-ML11</f>
        <v>-297689.56000000145</v>
      </c>
      <c r="MO11" s="930">
        <f t="shared" si="30"/>
        <v>-5.7327878596270573E-2</v>
      </c>
      <c r="MP11" s="781">
        <f t="shared" si="31"/>
        <v>5608174.1147999996</v>
      </c>
      <c r="MQ11" s="108">
        <v>1244652.192</v>
      </c>
      <c r="MR11" s="770">
        <v>0.8</v>
      </c>
    </row>
    <row r="12" spans="1:356" outlineLevel="1">
      <c r="A12" s="742"/>
      <c r="B12" s="681" t="s">
        <v>531</v>
      </c>
      <c r="C12" s="801">
        <v>56835.12</v>
      </c>
      <c r="D12" s="537">
        <f>C12*E12</f>
        <v>55698.417600000001</v>
      </c>
      <c r="E12" s="687">
        <f>'Base%Sem'!B8</f>
        <v>0.98</v>
      </c>
      <c r="F12" s="533">
        <v>76135.44</v>
      </c>
      <c r="G12" s="534">
        <f>F12/C12</f>
        <v>1.3395843978159983</v>
      </c>
      <c r="H12" s="537">
        <v>56459.72</v>
      </c>
      <c r="I12" s="537">
        <f>H12*J12</f>
        <v>55330.525600000001</v>
      </c>
      <c r="J12" s="687">
        <f>'Base%Sem'!C8</f>
        <v>0.98</v>
      </c>
      <c r="K12" s="533">
        <v>53552.77</v>
      </c>
      <c r="L12" s="534">
        <f>K12/H12</f>
        <v>0.94851285128583696</v>
      </c>
      <c r="M12" s="537">
        <v>44981.94</v>
      </c>
      <c r="N12" s="537">
        <f>M12*O12</f>
        <v>44082.301200000002</v>
      </c>
      <c r="O12" s="687">
        <f>'Base%Sem'!D8</f>
        <v>0.98</v>
      </c>
      <c r="P12" s="533">
        <v>52190.93</v>
      </c>
      <c r="Q12" s="534">
        <f>P12/M12</f>
        <v>1.1602640971020814</v>
      </c>
      <c r="R12" s="537">
        <v>50849.5</v>
      </c>
      <c r="S12" s="537">
        <f>R12*T12</f>
        <v>48307.024999999994</v>
      </c>
      <c r="T12" s="687">
        <f>'Base%Sem'!E8</f>
        <v>0.95</v>
      </c>
      <c r="U12" s="533">
        <v>60341.42</v>
      </c>
      <c r="V12" s="534">
        <f>U12/R12</f>
        <v>1.1866669288783567</v>
      </c>
      <c r="W12" s="688">
        <f t="shared" si="0"/>
        <v>209126.28</v>
      </c>
      <c r="X12" s="537">
        <f>D12+I12+N12+S12</f>
        <v>203418.26940000002</v>
      </c>
      <c r="Y12" s="688">
        <f t="shared" si="1"/>
        <v>209126.28</v>
      </c>
      <c r="Z12" s="557">
        <f>+F12+K12+P12+U12</f>
        <v>242220.56</v>
      </c>
      <c r="AA12" s="541">
        <f t="shared" si="2"/>
        <v>1.1582502208713319</v>
      </c>
      <c r="AB12" s="540">
        <v>57420.34</v>
      </c>
      <c r="AC12" s="537">
        <f>AB12*AD12</f>
        <v>54549.322999999997</v>
      </c>
      <c r="AD12" s="687">
        <f>'Base%Sem'!F8</f>
        <v>0.95</v>
      </c>
      <c r="AE12" s="533">
        <v>57225.31</v>
      </c>
      <c r="AF12" s="534">
        <f>AE12/AB12</f>
        <v>0.99660346838768288</v>
      </c>
      <c r="AG12" s="537">
        <v>68123.649999999994</v>
      </c>
      <c r="AH12" s="537">
        <f>AG12*AI12</f>
        <v>68123.649999999994</v>
      </c>
      <c r="AI12" s="687">
        <f>'Base%Sem'!G8</f>
        <v>1</v>
      </c>
      <c r="AJ12" s="533">
        <v>83448.94</v>
      </c>
      <c r="AK12" s="534">
        <f>AJ12/AG12</f>
        <v>1.2249628433003812</v>
      </c>
      <c r="AL12" s="537">
        <v>59891.37</v>
      </c>
      <c r="AM12" s="537">
        <f>AL12*AN12</f>
        <v>59891.37</v>
      </c>
      <c r="AN12" s="687">
        <f>'Base%Sem'!H8</f>
        <v>1</v>
      </c>
      <c r="AO12" s="533">
        <v>98353.53</v>
      </c>
      <c r="AP12" s="534">
        <f>AO12/AL12</f>
        <v>1.6421987007477037</v>
      </c>
      <c r="AQ12" s="537">
        <v>63886.66</v>
      </c>
      <c r="AR12" s="537">
        <f>AQ12*AS12</f>
        <v>76663.991999999998</v>
      </c>
      <c r="AS12" s="687">
        <f>'Base%Sem'!I8</f>
        <v>1.2</v>
      </c>
      <c r="AT12" s="533">
        <v>69563.199999999997</v>
      </c>
      <c r="AU12" s="534">
        <f>AT12/AQ12</f>
        <v>1.088853291125252</v>
      </c>
      <c r="AV12" s="537">
        <f>AB12+AG12+AL12+AQ12</f>
        <v>249322.02</v>
      </c>
      <c r="AW12" s="537">
        <f>AC12+AH12+AM12+AR12</f>
        <v>259228.33499999999</v>
      </c>
      <c r="AX12" s="697">
        <f t="shared" si="3"/>
        <v>249322.02</v>
      </c>
      <c r="AY12" s="676">
        <v>308590.98</v>
      </c>
      <c r="AZ12" s="556">
        <f>IFERROR(AY12/AV12,0)</f>
        <v>1.2377205190299678</v>
      </c>
      <c r="BA12" s="801">
        <v>69039.17</v>
      </c>
      <c r="BB12" s="537">
        <f>BA12*BC12</f>
        <v>93893.271200000003</v>
      </c>
      <c r="BC12" s="687">
        <f>'Base%Sem'!J8</f>
        <v>1.36</v>
      </c>
      <c r="BD12" s="533">
        <v>78368.33</v>
      </c>
      <c r="BE12" s="534">
        <f>BD12/BA12</f>
        <v>1.1351285074835054</v>
      </c>
      <c r="BF12" s="537">
        <v>65856.399999999994</v>
      </c>
      <c r="BG12" s="537">
        <f>BF12*BH12</f>
        <v>89564.703999999998</v>
      </c>
      <c r="BH12" s="687">
        <f>'Base%Sem'!K8</f>
        <v>1.36</v>
      </c>
      <c r="BI12" s="533">
        <v>78209.009999999995</v>
      </c>
      <c r="BJ12" s="534">
        <f>BI12/BF12</f>
        <v>1.1875688619481175</v>
      </c>
      <c r="BK12" s="537">
        <v>70242.69</v>
      </c>
      <c r="BL12" s="537">
        <f>BK12*BM12</f>
        <v>95530.058400000009</v>
      </c>
      <c r="BM12" s="687">
        <f>'Base%Sem'!L8</f>
        <v>1.36</v>
      </c>
      <c r="BN12" s="533">
        <v>79776.42</v>
      </c>
      <c r="BO12" s="534">
        <f>BN12/BK12</f>
        <v>1.1357255822634356</v>
      </c>
      <c r="BP12" s="537">
        <v>70242.69</v>
      </c>
      <c r="BQ12" s="537">
        <f>BP12*BR12</f>
        <v>95530.058400000009</v>
      </c>
      <c r="BR12" s="687">
        <f>'Base%Sem'!M8</f>
        <v>1.36</v>
      </c>
      <c r="BS12" s="871">
        <v>80999.13</v>
      </c>
      <c r="BT12" s="534">
        <f>BS12/BP12</f>
        <v>1.1531325181310681</v>
      </c>
      <c r="BU12" s="537">
        <v>83428.95</v>
      </c>
      <c r="BV12" s="537">
        <f>BU12*BW12</f>
        <v>113463.372</v>
      </c>
      <c r="BW12" s="687">
        <f>'Base%Sem'!N8</f>
        <v>1.36</v>
      </c>
      <c r="BX12" s="533">
        <v>79517.429999999993</v>
      </c>
      <c r="BY12" s="534">
        <f>BX12/BU12</f>
        <v>0.95311555521194979</v>
      </c>
      <c r="BZ12" s="757">
        <f>BA12+BF12+BK12+BP12+BU12</f>
        <v>358809.9</v>
      </c>
      <c r="CA12" s="757">
        <f>BB12+BG12+BL12+BQ12+BV12</f>
        <v>487981.46399999992</v>
      </c>
      <c r="CB12" s="684">
        <f t="shared" si="5"/>
        <v>205138.26</v>
      </c>
      <c r="CC12" s="554">
        <f>BX12+BS12+BN12+BI12+BD12</f>
        <v>396870.32</v>
      </c>
      <c r="CD12" s="545">
        <f t="shared" si="6"/>
        <v>1.9346479783927191</v>
      </c>
      <c r="CE12" s="801">
        <v>62628.72</v>
      </c>
      <c r="CF12" s="537">
        <f>CE12*CG12</f>
        <v>84548.772000000012</v>
      </c>
      <c r="CG12" s="687">
        <f>'Base%Sem'!O8</f>
        <v>1.35</v>
      </c>
      <c r="CH12" s="533"/>
      <c r="CI12" s="534">
        <f>CH12/CE12</f>
        <v>0</v>
      </c>
      <c r="CJ12" s="537">
        <v>63375.81</v>
      </c>
      <c r="CK12" s="537">
        <f>CJ12*CL12</f>
        <v>85557.343500000003</v>
      </c>
      <c r="CL12" s="687">
        <f>'Base%Sem'!P8</f>
        <v>1.35</v>
      </c>
      <c r="CM12" s="533"/>
      <c r="CN12" s="534">
        <f>CM12/CJ12</f>
        <v>0</v>
      </c>
      <c r="CO12" s="537">
        <v>56317.64</v>
      </c>
      <c r="CP12" s="537">
        <f>CO12*CQ12</f>
        <v>76028.813999999998</v>
      </c>
      <c r="CQ12" s="687">
        <f>'Base%Sem'!Q8</f>
        <v>1.35</v>
      </c>
      <c r="CR12" s="533"/>
      <c r="CS12" s="534">
        <f>CR12/CO12</f>
        <v>0</v>
      </c>
      <c r="CT12" s="537">
        <v>76241.009999999995</v>
      </c>
      <c r="CU12" s="537">
        <f>CT12*CV12</f>
        <v>121985.61599999999</v>
      </c>
      <c r="CV12" s="687">
        <f>'Base%Sem'!R8</f>
        <v>1.6</v>
      </c>
      <c r="CW12" s="533"/>
      <c r="CX12" s="534">
        <f>CW12/CT12</f>
        <v>0</v>
      </c>
      <c r="CY12" s="757">
        <f>CT12+CO12+CJ12+CE12</f>
        <v>258563.18</v>
      </c>
      <c r="CZ12" s="757">
        <f>CU12+CP12+CK12+CF12</f>
        <v>368120.54550000001</v>
      </c>
      <c r="DA12" s="694">
        <f t="shared" si="7"/>
        <v>258563.18</v>
      </c>
      <c r="DB12" s="549">
        <v>423666.71</v>
      </c>
      <c r="DC12" s="547">
        <f t="shared" si="8"/>
        <v>1.6385423090789648</v>
      </c>
      <c r="DD12" s="540">
        <v>84034.09</v>
      </c>
      <c r="DE12" s="537">
        <f>DD12*DF12</f>
        <v>94118.180800000002</v>
      </c>
      <c r="DF12" s="687">
        <f>'Base%Sem'!S8</f>
        <v>1.1200000000000001</v>
      </c>
      <c r="DG12" s="533"/>
      <c r="DH12" s="534">
        <f>DG12/DD12</f>
        <v>0</v>
      </c>
      <c r="DI12" s="537">
        <v>92596.98</v>
      </c>
      <c r="DJ12" s="537">
        <f>DI12*DK12</f>
        <v>154822.15056000001</v>
      </c>
      <c r="DK12" s="687">
        <f>'Base%Sem'!T8</f>
        <v>1.6720000000000002</v>
      </c>
      <c r="DL12" s="533"/>
      <c r="DM12" s="534">
        <f>DL12/DI12</f>
        <v>0</v>
      </c>
      <c r="DN12" s="537">
        <v>72756.7</v>
      </c>
      <c r="DO12" s="537">
        <f>DN12*DP12</f>
        <v>98221.544999999998</v>
      </c>
      <c r="DP12" s="687">
        <f>'Base%Sem'!U8</f>
        <v>1.35</v>
      </c>
      <c r="DQ12" s="533"/>
      <c r="DR12" s="534">
        <f>DQ12/DN12</f>
        <v>0</v>
      </c>
      <c r="DS12" s="537">
        <v>85005.99</v>
      </c>
      <c r="DT12" s="537">
        <f>DS12*DU12</f>
        <v>114758.08650000002</v>
      </c>
      <c r="DU12" s="687">
        <f>'Base%Sem'!V8</f>
        <v>1.35</v>
      </c>
      <c r="DV12" s="533"/>
      <c r="DW12" s="534">
        <f>DV12/DS12</f>
        <v>0</v>
      </c>
      <c r="DX12" s="757">
        <f>DS12+DN12+DI12+DD12</f>
        <v>334393.76</v>
      </c>
      <c r="DY12" s="757">
        <f>DT12+DO12+DJ12+DE12</f>
        <v>461919.96285999997</v>
      </c>
      <c r="DZ12" s="694">
        <f t="shared" si="9"/>
        <v>334393.76</v>
      </c>
      <c r="EA12" s="549">
        <v>463707.38</v>
      </c>
      <c r="EB12" s="547">
        <f t="shared" si="10"/>
        <v>1.386710625222193</v>
      </c>
      <c r="EC12" s="540">
        <v>79366.25</v>
      </c>
      <c r="ED12" s="537">
        <f>EC12*EE12</f>
        <v>107938.1</v>
      </c>
      <c r="EE12" s="687">
        <f>'Base%Sem'!W8</f>
        <v>1.36</v>
      </c>
      <c r="EF12" s="686">
        <v>87851.5</v>
      </c>
      <c r="EG12" s="534">
        <f>EF12/EC12</f>
        <v>1.1069125730395477</v>
      </c>
      <c r="EH12" s="537">
        <v>89124.359999999986</v>
      </c>
      <c r="EI12" s="537">
        <f>EH12*EJ12</f>
        <v>121209.12959999999</v>
      </c>
      <c r="EJ12" s="687">
        <f>'Base%Sem'!X8</f>
        <v>1.36</v>
      </c>
      <c r="EK12" s="533">
        <v>99822.6</v>
      </c>
      <c r="EL12" s="534">
        <f>EK12/EH12</f>
        <v>1.1200372154145064</v>
      </c>
      <c r="EM12" s="537">
        <v>150931.76</v>
      </c>
      <c r="EN12" s="537">
        <f>EM12*EO12</f>
        <v>170552.88879999999</v>
      </c>
      <c r="EO12" s="687">
        <f>'Base%Sem'!Y8</f>
        <v>1.1299999999999999</v>
      </c>
      <c r="EP12" s="533">
        <v>118886.22</v>
      </c>
      <c r="EQ12" s="534">
        <f>EP12/EM12</f>
        <v>0.78768192989997599</v>
      </c>
      <c r="ER12" s="537">
        <v>158360</v>
      </c>
      <c r="ES12" s="537">
        <f>ER12*ET12</f>
        <v>178946.8</v>
      </c>
      <c r="ET12" s="687">
        <f>'Base%Sem'!Z8</f>
        <v>1.1299999999999999</v>
      </c>
      <c r="EU12" s="533"/>
      <c r="EV12" s="534">
        <f>EU12/ER12</f>
        <v>0</v>
      </c>
      <c r="EW12" s="537">
        <v>148627.56</v>
      </c>
      <c r="EX12" s="537">
        <f>EW12*EY12</f>
        <v>111470.67</v>
      </c>
      <c r="EY12" s="687">
        <f>'Base%Sem'!AA8</f>
        <v>0.75</v>
      </c>
      <c r="EZ12" s="533"/>
      <c r="FA12" s="534">
        <f>EZ12/EW12</f>
        <v>0</v>
      </c>
      <c r="FB12" s="757">
        <f>EW12+ER12+EM12+EH12+EC12</f>
        <v>626409.92999999993</v>
      </c>
      <c r="FC12" s="757">
        <f>EX12+ES12+EN12+EI12+ED12</f>
        <v>690117.58839999989</v>
      </c>
      <c r="FD12" s="684">
        <f t="shared" si="11"/>
        <v>626409.92999999993</v>
      </c>
      <c r="FE12" s="683">
        <v>520521.32</v>
      </c>
      <c r="FF12" s="547">
        <f t="shared" si="12"/>
        <v>0.8309595602994353</v>
      </c>
      <c r="FG12" s="540">
        <v>142292.91</v>
      </c>
      <c r="FH12" s="537">
        <f>FG12*FI12</f>
        <v>120948.97349999999</v>
      </c>
      <c r="FI12" s="687">
        <f>'Base%Sem'!AB8</f>
        <v>0.85</v>
      </c>
      <c r="FJ12" s="533"/>
      <c r="FK12" s="534">
        <f>FJ12/FG12</f>
        <v>0</v>
      </c>
      <c r="FL12" s="537">
        <v>141490.71</v>
      </c>
      <c r="FM12" s="537">
        <f>FL12*FN12</f>
        <v>120267.10349999998</v>
      </c>
      <c r="FN12" s="687">
        <f>'Base%Sem'!AC8</f>
        <v>0.85</v>
      </c>
      <c r="FO12" s="533"/>
      <c r="FP12" s="534">
        <f>FO12/FL12</f>
        <v>0</v>
      </c>
      <c r="FQ12" s="537">
        <v>130944.16</v>
      </c>
      <c r="FR12" s="537">
        <f>FQ12*FS12</f>
        <v>121778.06880000001</v>
      </c>
      <c r="FS12" s="687">
        <f>'Base%Sem'!AD8</f>
        <v>0.93</v>
      </c>
      <c r="FT12" s="533"/>
      <c r="FU12" s="534">
        <f>FT12/FQ12</f>
        <v>0</v>
      </c>
      <c r="FV12" s="537">
        <v>134128.51</v>
      </c>
      <c r="FW12" s="537">
        <f>FV12*FX12</f>
        <v>124739.51430000001</v>
      </c>
      <c r="FX12" s="687">
        <f>'Base%Sem'!AE8</f>
        <v>0.93</v>
      </c>
      <c r="FY12" s="533"/>
      <c r="FZ12" s="534">
        <f>FY12/FV12</f>
        <v>0</v>
      </c>
      <c r="GA12" s="757">
        <f>FV12+FQ12+FL12+FG12</f>
        <v>548856.29</v>
      </c>
      <c r="GB12" s="757">
        <f>FW12+FR12+FM12+FH12</f>
        <v>487733.66009999998</v>
      </c>
      <c r="GC12" s="929">
        <f>FG12+FL12+FQ12+FV12</f>
        <v>548856.29</v>
      </c>
      <c r="GD12" s="554">
        <v>420885.89</v>
      </c>
      <c r="GE12" s="545">
        <f t="shared" si="13"/>
        <v>0.76684169912674227</v>
      </c>
      <c r="GF12" s="540">
        <v>130880.26</v>
      </c>
      <c r="GG12" s="537">
        <f>GF12*GH12</f>
        <v>179305.95620000002</v>
      </c>
      <c r="GH12" s="687">
        <f>'Base%Sem'!AF8</f>
        <v>1.37</v>
      </c>
      <c r="GI12" s="533"/>
      <c r="GJ12" s="534">
        <f>GI12/GF12</f>
        <v>0</v>
      </c>
      <c r="GK12" s="537">
        <v>117966.75</v>
      </c>
      <c r="GL12" s="537">
        <f>GK12*GM12</f>
        <v>161614.44750000001</v>
      </c>
      <c r="GM12" s="687">
        <f>'Base%Sem'!AG8</f>
        <v>1.37</v>
      </c>
      <c r="GN12" s="533"/>
      <c r="GO12" s="534">
        <f>GN12/GK12</f>
        <v>0</v>
      </c>
      <c r="GP12" s="537">
        <v>110216.25</v>
      </c>
      <c r="GQ12" s="537">
        <f>GP12*GR12</f>
        <v>150996.26250000001</v>
      </c>
      <c r="GR12" s="687">
        <f>'Base%Sem'!AH8</f>
        <v>1.37</v>
      </c>
      <c r="GS12" s="533"/>
      <c r="GT12" s="534">
        <f>GS12/GP12</f>
        <v>0</v>
      </c>
      <c r="GU12" s="537">
        <v>105301.12</v>
      </c>
      <c r="GV12" s="537">
        <f>GU12*GW12</f>
        <v>144262.5344</v>
      </c>
      <c r="GW12" s="687">
        <f>'Base%Sem'!AI8</f>
        <v>1.37</v>
      </c>
      <c r="GX12" s="533"/>
      <c r="GY12" s="534">
        <f>GX12/GU12</f>
        <v>0</v>
      </c>
      <c r="GZ12" s="757">
        <f>GU12+GP12+GK12+GF12</f>
        <v>464364.38</v>
      </c>
      <c r="HA12" s="757">
        <f>GV12+GQ12+GL12+GG12</f>
        <v>636179.2006000001</v>
      </c>
      <c r="HB12" s="929">
        <f>GF12+GK12+GP12+GU12</f>
        <v>464364.38</v>
      </c>
      <c r="HC12" s="553">
        <v>382023.78</v>
      </c>
      <c r="HD12" s="547">
        <f t="shared" si="14"/>
        <v>0.82268105921474866</v>
      </c>
      <c r="HE12" s="540">
        <v>100737</v>
      </c>
      <c r="HF12" s="537">
        <f>HE12*HG12</f>
        <v>82604.34</v>
      </c>
      <c r="HG12" s="687">
        <f>'Base%Sem'!AJ8</f>
        <v>0.82</v>
      </c>
      <c r="HH12" s="533">
        <v>90654.69</v>
      </c>
      <c r="HI12" s="534">
        <f>HH12/HE12</f>
        <v>0.89991452991452991</v>
      </c>
      <c r="HJ12" s="537">
        <v>115518.02</v>
      </c>
      <c r="HK12" s="537">
        <f>HJ12*HL12</f>
        <v>94724.776400000002</v>
      </c>
      <c r="HL12" s="687">
        <f>'Base%Sem'!AK8</f>
        <v>0.82</v>
      </c>
      <c r="HM12" s="533">
        <v>77798.42</v>
      </c>
      <c r="HN12" s="534">
        <f>HM12/HJ12</f>
        <v>0.67347432028353671</v>
      </c>
      <c r="HO12" s="537">
        <v>93146.72</v>
      </c>
      <c r="HP12" s="537">
        <f>HO12*HQ12</f>
        <v>76380.310400000002</v>
      </c>
      <c r="HQ12" s="687">
        <f>'Base%Sem'!AL8</f>
        <v>0.82</v>
      </c>
      <c r="HR12" s="533">
        <v>98525.7</v>
      </c>
      <c r="HS12" s="534">
        <f>HR12/HO12</f>
        <v>1.057747390353627</v>
      </c>
      <c r="HT12" s="537">
        <v>88742.83</v>
      </c>
      <c r="HU12" s="537">
        <f>HT12*HV12</f>
        <v>72769.120599999995</v>
      </c>
      <c r="HV12" s="687">
        <f>'Base%Sem'!AM8</f>
        <v>0.82</v>
      </c>
      <c r="HW12" s="533">
        <v>78128.92</v>
      </c>
      <c r="HX12" s="534">
        <f>HW12/HT12</f>
        <v>0.88039698531137667</v>
      </c>
      <c r="HY12" s="537">
        <v>102576.36</v>
      </c>
      <c r="HZ12" s="537">
        <f>HY12*IA12</f>
        <v>84112.6152</v>
      </c>
      <c r="IA12" s="687">
        <f>'Base%Sem'!AN8</f>
        <v>0.82</v>
      </c>
      <c r="IB12" s="533">
        <v>80380.11</v>
      </c>
      <c r="IC12" s="534">
        <f>IB12/HY12</f>
        <v>0.78361242297932976</v>
      </c>
      <c r="ID12" s="757">
        <f>HZ12+HU12+HP12+HK12+HF12</f>
        <v>410591.16259999992</v>
      </c>
      <c r="IE12" s="684">
        <f t="shared" si="15"/>
        <v>500720.93000000005</v>
      </c>
      <c r="IF12" s="554">
        <f>IB12+HW12+HR12+HM12+HH12</f>
        <v>425487.83999999997</v>
      </c>
      <c r="IG12" s="545">
        <f t="shared" si="16"/>
        <v>0.84975045880346944</v>
      </c>
      <c r="IH12" s="540">
        <v>87984.3</v>
      </c>
      <c r="II12" s="537">
        <f>IH12*IJ12</f>
        <v>77426.184000000008</v>
      </c>
      <c r="IJ12" s="687">
        <f>'Base%Sem'!AO8</f>
        <v>0.88</v>
      </c>
      <c r="IK12" s="533">
        <v>82919.64</v>
      </c>
      <c r="IL12" s="534">
        <f>IK12/IH12</f>
        <v>0.94243677565201966</v>
      </c>
      <c r="IM12" s="537">
        <v>98620.24</v>
      </c>
      <c r="IN12" s="537">
        <f>IM12*IO12</f>
        <v>86785.811200000011</v>
      </c>
      <c r="IO12" s="687">
        <f>'Base%Sem'!AP8</f>
        <v>0.88</v>
      </c>
      <c r="IP12" s="533">
        <v>80488.39</v>
      </c>
      <c r="IQ12" s="534">
        <f>IP12/IM12</f>
        <v>0.81614473864594117</v>
      </c>
      <c r="IR12" s="537">
        <v>100208</v>
      </c>
      <c r="IS12" s="537">
        <f>IR12*IT12</f>
        <v>88183.039999999994</v>
      </c>
      <c r="IT12" s="687">
        <f>'Base%Sem'!AQ8</f>
        <v>0.88</v>
      </c>
      <c r="IU12" s="533">
        <v>106976.23</v>
      </c>
      <c r="IV12" s="534">
        <f>IU12/IR12</f>
        <v>1.0675418130288998</v>
      </c>
      <c r="IW12" s="537">
        <v>149655.66</v>
      </c>
      <c r="IX12" s="537">
        <f>IW12*IY12</f>
        <v>131696.98079999999</v>
      </c>
      <c r="IY12" s="687">
        <f>'Base%Sem'!AR8</f>
        <v>0.88</v>
      </c>
      <c r="IZ12" s="533">
        <v>137091.38</v>
      </c>
      <c r="JA12" s="534">
        <f>IZ12/IW12</f>
        <v>0.91604540717003291</v>
      </c>
      <c r="JB12" s="757">
        <f>IW12+IR12+IM12+IH12</f>
        <v>436468.2</v>
      </c>
      <c r="JC12" s="757">
        <f>IX12+IS12+IN12+II12</f>
        <v>384092.016</v>
      </c>
      <c r="JD12" s="684">
        <f t="shared" si="17"/>
        <v>436468.20000000007</v>
      </c>
      <c r="JE12" s="553">
        <f>IK12+IP12+IU12+IZ12</f>
        <v>407475.64</v>
      </c>
      <c r="JF12" s="547">
        <f t="shared" si="18"/>
        <v>0.93357463384503148</v>
      </c>
      <c r="JG12" s="540">
        <v>97796.49</v>
      </c>
      <c r="JH12" s="537">
        <f>JG12*JI12</f>
        <v>88994.805900000007</v>
      </c>
      <c r="JI12" s="687">
        <f>'Base%Sem'!AS8</f>
        <v>0.91</v>
      </c>
      <c r="JJ12" s="533">
        <v>102823.45</v>
      </c>
      <c r="JK12" s="534">
        <f>JJ12/JG12</f>
        <v>1.0514022538027694</v>
      </c>
      <c r="JL12" s="537">
        <v>139454.65</v>
      </c>
      <c r="JM12" s="537">
        <f>JL12*JN12</f>
        <v>126903.73149999999</v>
      </c>
      <c r="JN12" s="687">
        <f>'Base%Sem'!AT8</f>
        <v>0.91</v>
      </c>
      <c r="JO12" s="533">
        <v>91328.87</v>
      </c>
      <c r="JP12" s="534">
        <f>JO12/JL12</f>
        <v>0.65490014137212349</v>
      </c>
      <c r="JQ12" s="537">
        <v>166259.6</v>
      </c>
      <c r="JR12" s="537">
        <f>JQ12*JS12</f>
        <v>151296.236</v>
      </c>
      <c r="JS12" s="687">
        <f>'Base%Sem'!AU8</f>
        <v>0.91</v>
      </c>
      <c r="JT12" s="533">
        <v>130188.22</v>
      </c>
      <c r="JU12" s="534">
        <f>JT12/JQ12</f>
        <v>0.78304182134445166</v>
      </c>
      <c r="JV12" s="537">
        <v>154907.73000000001</v>
      </c>
      <c r="JW12" s="537">
        <f>JV12*JX12</f>
        <v>140966.03430000003</v>
      </c>
      <c r="JX12" s="687">
        <f>'Base%Sem'!AV8</f>
        <v>0.91</v>
      </c>
      <c r="JY12" s="533">
        <v>142900.19</v>
      </c>
      <c r="JZ12" s="534">
        <f>JY12/JV12</f>
        <v>0.92248585658055926</v>
      </c>
      <c r="KA12" s="757">
        <f>JV12+JQ12+JL12+JG12</f>
        <v>558418.47</v>
      </c>
      <c r="KB12" s="757">
        <f>JW12+JR12+JM12+JH12</f>
        <v>508160.8077</v>
      </c>
      <c r="KC12" s="552">
        <f t="shared" si="19"/>
        <v>558418.47</v>
      </c>
      <c r="KD12" s="690">
        <f t="shared" si="20"/>
        <v>467240.73000000004</v>
      </c>
      <c r="KE12" s="545">
        <f t="shared" si="21"/>
        <v>0.8367214823678738</v>
      </c>
      <c r="KF12" s="540">
        <v>203343.71</v>
      </c>
      <c r="KG12" s="537">
        <f>KF12*KH12</f>
        <v>185042.77609999999</v>
      </c>
      <c r="KH12" s="687">
        <f>'Base%Sem'!AW8</f>
        <v>0.91</v>
      </c>
      <c r="KI12" s="533">
        <v>188578.24</v>
      </c>
      <c r="KJ12" s="534">
        <f>KI12/KF12</f>
        <v>0.92738664008835092</v>
      </c>
      <c r="KK12" s="537">
        <v>261941.07</v>
      </c>
      <c r="KL12" s="537">
        <f>KK12*KM12</f>
        <v>238366.37370000003</v>
      </c>
      <c r="KM12" s="687">
        <f>'Base%Sem'!AX8</f>
        <v>0.91</v>
      </c>
      <c r="KN12" s="533">
        <v>251872.73</v>
      </c>
      <c r="KO12" s="534">
        <f>KN12/KK12</f>
        <v>0.96156257588777505</v>
      </c>
      <c r="KP12" s="537">
        <v>353257.18</v>
      </c>
      <c r="KQ12" s="537">
        <f>KP12*KR12</f>
        <v>321464.03379999998</v>
      </c>
      <c r="KR12" s="687">
        <f>'Base%Sem'!AY8</f>
        <v>0.91</v>
      </c>
      <c r="KS12" s="533">
        <v>368538.36</v>
      </c>
      <c r="KT12" s="534">
        <f>KS12/KP12</f>
        <v>1.0432579459531439</v>
      </c>
      <c r="KU12" s="537">
        <v>320072.05</v>
      </c>
      <c r="KV12" s="537">
        <f>KU12*KW12</f>
        <v>291265.56550000003</v>
      </c>
      <c r="KW12" s="687">
        <f>'Base%Sem'!AZ8</f>
        <v>0.91</v>
      </c>
      <c r="KX12" s="533">
        <v>576276.05000000005</v>
      </c>
      <c r="KY12" s="534">
        <f>KX12/KU12</f>
        <v>1.800457272042342</v>
      </c>
      <c r="KZ12" s="537">
        <v>107792.5</v>
      </c>
      <c r="LA12" s="537">
        <f>KZ12*LB12</f>
        <v>98091.175000000003</v>
      </c>
      <c r="LB12" s="687">
        <f>'Base%Sem'!BA8</f>
        <v>0.91</v>
      </c>
      <c r="LC12" s="533">
        <v>94803.63</v>
      </c>
      <c r="LD12" s="534">
        <f>LC12/KZ12</f>
        <v>0.87950117123176474</v>
      </c>
      <c r="LE12" s="757">
        <f>KZ12+KU12+KP12+KK12+KF12</f>
        <v>1246406.51</v>
      </c>
      <c r="LF12" s="757">
        <f>LA12+KV12+KQ12+KL12+KG12</f>
        <v>1134229.9240999999</v>
      </c>
      <c r="LG12" s="552"/>
      <c r="LH12" s="683">
        <f t="shared" si="22"/>
        <v>1480069.01</v>
      </c>
      <c r="LI12" s="722">
        <f t="shared" si="23"/>
        <v>0</v>
      </c>
      <c r="LJ12" s="801">
        <v>76135.44</v>
      </c>
      <c r="LK12" s="537">
        <f>LJ12*LL12</f>
        <v>85271.692800000004</v>
      </c>
      <c r="LL12" s="687">
        <f>'Base%Sem'!BB8</f>
        <v>1.1200000000000001</v>
      </c>
      <c r="LM12" s="533"/>
      <c r="LN12" s="534">
        <f>LM12/LJ12</f>
        <v>0</v>
      </c>
      <c r="LO12" s="537">
        <v>53552.77</v>
      </c>
      <c r="LP12" s="537">
        <f>LO12*LQ12</f>
        <v>59979.102400000003</v>
      </c>
      <c r="LQ12" s="687">
        <f>'Base%Sem'!BC8</f>
        <v>1.1200000000000001</v>
      </c>
      <c r="LR12" s="533"/>
      <c r="LS12" s="534">
        <f>LR12/LO12</f>
        <v>0</v>
      </c>
      <c r="LT12" s="537">
        <v>52190.93</v>
      </c>
      <c r="LU12" s="537">
        <f>LT12*LV12</f>
        <v>78286.395000000004</v>
      </c>
      <c r="LV12" s="687">
        <f>'Base%Sem'!BD8</f>
        <v>1.5</v>
      </c>
      <c r="LW12" s="533"/>
      <c r="LX12" s="534">
        <f>LW12/LT12</f>
        <v>0</v>
      </c>
      <c r="LY12" s="537">
        <v>60341.42</v>
      </c>
      <c r="LZ12" s="537">
        <f>LY12*MA12</f>
        <v>111631.62700000001</v>
      </c>
      <c r="MA12" s="687">
        <f>'Base%Sem'!BE8</f>
        <v>1.85</v>
      </c>
      <c r="MB12" s="533"/>
      <c r="MC12" s="534">
        <f>MB12/LY12</f>
        <v>0</v>
      </c>
      <c r="MD12" s="688">
        <f t="shared" si="24"/>
        <v>242220.56</v>
      </c>
      <c r="ME12" s="537">
        <f>LK12+LP12+LU12+LZ12</f>
        <v>335168.81720000005</v>
      </c>
      <c r="MF12" s="688">
        <f t="shared" si="25"/>
        <v>242220.56</v>
      </c>
      <c r="MG12" s="557">
        <f>+LM12+LR12+LW12+MB12</f>
        <v>0</v>
      </c>
      <c r="MH12" s="541">
        <f t="shared" si="26"/>
        <v>0</v>
      </c>
      <c r="MI12" s="795">
        <f t="shared" si="27"/>
        <v>5716626.7599999998</v>
      </c>
      <c r="MJ12" s="795">
        <f t="shared" si="28"/>
        <v>5938760.1600000001</v>
      </c>
      <c r="MK12" s="793">
        <f t="shared" si="29"/>
        <v>1.038857425773237</v>
      </c>
      <c r="ML12" s="791">
        <f>Y12+AX12+CB12+DA12+DZ12+FD12+GC12+HB12+IE12+JD12+KC12+LG12</f>
        <v>4391781.7</v>
      </c>
      <c r="MM12" s="791">
        <f>Z12+AY12+CC12+DB12+EA12+FE12+GD12+HC12+IF12+JE12+KD12+LH12</f>
        <v>5938760.1600000001</v>
      </c>
      <c r="MN12" s="792">
        <f>MM12-ML12</f>
        <v>1546978.46</v>
      </c>
      <c r="MO12" s="930">
        <f t="shared" si="30"/>
        <v>0.26048845521991915</v>
      </c>
      <c r="MP12" s="781">
        <f t="shared" si="31"/>
        <v>6413860.9728000006</v>
      </c>
      <c r="MQ12" s="108">
        <v>1184086.1845</v>
      </c>
      <c r="MR12" s="770">
        <v>0.95</v>
      </c>
    </row>
    <row r="13" spans="1:356" outlineLevel="1">
      <c r="A13" s="742"/>
      <c r="B13" s="681" t="s">
        <v>532</v>
      </c>
      <c r="C13" s="540">
        <v>70997.960000000006</v>
      </c>
      <c r="D13" s="537">
        <f>C13*E13</f>
        <v>63898.164000000004</v>
      </c>
      <c r="E13" s="687">
        <f>'Base%Sem'!B9</f>
        <v>0.9</v>
      </c>
      <c r="F13" s="533">
        <v>55551.14</v>
      </c>
      <c r="G13" s="534">
        <f>F13/C13</f>
        <v>0.78243290370596552</v>
      </c>
      <c r="H13" s="537">
        <v>57371.67</v>
      </c>
      <c r="I13" s="537">
        <f>H13*J13</f>
        <v>51634.502999999997</v>
      </c>
      <c r="J13" s="687">
        <f>'Base%Sem'!C9</f>
        <v>0.9</v>
      </c>
      <c r="K13" s="533">
        <v>43500.01</v>
      </c>
      <c r="L13" s="534">
        <f>K13/H13</f>
        <v>0.75821411508502368</v>
      </c>
      <c r="M13" s="537">
        <v>57817.84</v>
      </c>
      <c r="N13" s="537">
        <f>M13*O13</f>
        <v>52036.055999999997</v>
      </c>
      <c r="O13" s="687">
        <f>'Base%Sem'!D9</f>
        <v>0.9</v>
      </c>
      <c r="P13" s="533">
        <v>40994.269999999997</v>
      </c>
      <c r="Q13" s="534">
        <f>P13/M13</f>
        <v>0.70902458479943209</v>
      </c>
      <c r="R13" s="537">
        <v>68623.45</v>
      </c>
      <c r="S13" s="537">
        <f>R13*T13</f>
        <v>53526.290999999997</v>
      </c>
      <c r="T13" s="687">
        <f>'Base%Sem'!E9</f>
        <v>0.78</v>
      </c>
      <c r="U13" s="533">
        <v>44465.27</v>
      </c>
      <c r="V13" s="534">
        <f>U13/R13</f>
        <v>0.64796028179871457</v>
      </c>
      <c r="W13" s="688">
        <f t="shared" si="0"/>
        <v>254810.91999999998</v>
      </c>
      <c r="X13" s="537">
        <f>D13+I13+N13+S13</f>
        <v>221095.014</v>
      </c>
      <c r="Y13" s="688">
        <f t="shared" si="1"/>
        <v>254810.91999999998</v>
      </c>
      <c r="Z13" s="557">
        <f>+F13+K13+P13+U13</f>
        <v>184510.68999999997</v>
      </c>
      <c r="AA13" s="541">
        <f t="shared" si="2"/>
        <v>0.72410825250346411</v>
      </c>
      <c r="AB13" s="540">
        <v>66540.289999999994</v>
      </c>
      <c r="AC13" s="537">
        <f>AB13*AD13</f>
        <v>51901.426199999994</v>
      </c>
      <c r="AD13" s="687">
        <f>'Base%Sem'!F9</f>
        <v>0.78</v>
      </c>
      <c r="AE13" s="533">
        <v>54301.19</v>
      </c>
      <c r="AF13" s="534">
        <f>AE13/AB13</f>
        <v>0.81606482328225516</v>
      </c>
      <c r="AG13" s="537">
        <v>83753.02</v>
      </c>
      <c r="AH13" s="537">
        <f>AG13*AI13</f>
        <v>68677.4764</v>
      </c>
      <c r="AI13" s="687">
        <f>'Base%Sem'!G9</f>
        <v>0.82</v>
      </c>
      <c r="AJ13" s="533">
        <v>60082.42</v>
      </c>
      <c r="AK13" s="534">
        <f>AJ13/AG13</f>
        <v>0.71737616148050531</v>
      </c>
      <c r="AL13" s="537">
        <v>60929.42</v>
      </c>
      <c r="AM13" s="537">
        <f>AL13*AN13</f>
        <v>50571.418599999997</v>
      </c>
      <c r="AN13" s="687">
        <f>'Base%Sem'!H9</f>
        <v>0.83</v>
      </c>
      <c r="AO13" s="533">
        <v>67237.929999999993</v>
      </c>
      <c r="AP13" s="534">
        <f>AO13/AL13</f>
        <v>1.1035379952738757</v>
      </c>
      <c r="AQ13" s="537">
        <v>58574.02</v>
      </c>
      <c r="AR13" s="537">
        <f>AQ13*AS13</f>
        <v>49787.916999999994</v>
      </c>
      <c r="AS13" s="687">
        <f>'Base%Sem'!I9</f>
        <v>0.85</v>
      </c>
      <c r="AT13" s="533">
        <v>46788.639999999999</v>
      </c>
      <c r="AU13" s="534">
        <f>AT13/AQ13</f>
        <v>0.79879509721204045</v>
      </c>
      <c r="AV13" s="537">
        <f>AB13+AG13+AL13+AQ13</f>
        <v>269796.75</v>
      </c>
      <c r="AW13" s="537">
        <f>AC13+AH13+AM13+AR13</f>
        <v>220938.23819999999</v>
      </c>
      <c r="AX13" s="697">
        <f t="shared" si="3"/>
        <v>269796.75</v>
      </c>
      <c r="AY13" s="676">
        <f>AE13+AJ13++AO13+AT13</f>
        <v>228410.18</v>
      </c>
      <c r="AZ13" s="556">
        <f t="shared" si="4"/>
        <v>0.84660093199788355</v>
      </c>
      <c r="BA13" s="540">
        <v>71064.84</v>
      </c>
      <c r="BB13" s="537">
        <f>BA13*BC13</f>
        <v>46192.146000000001</v>
      </c>
      <c r="BC13" s="687">
        <f>'Base%Sem'!J9</f>
        <v>0.65</v>
      </c>
      <c r="BD13" s="533">
        <v>52378.04</v>
      </c>
      <c r="BE13" s="534">
        <f>BD13/BA13</f>
        <v>0.73704577397205151</v>
      </c>
      <c r="BF13" s="537">
        <v>77797.350000000006</v>
      </c>
      <c r="BG13" s="537">
        <f>BF13*BH13</f>
        <v>50568.277500000004</v>
      </c>
      <c r="BH13" s="687">
        <f>'Base%Sem'!K9</f>
        <v>0.65</v>
      </c>
      <c r="BI13" s="533">
        <v>55355.85</v>
      </c>
      <c r="BJ13" s="534">
        <f>BI13/BF13</f>
        <v>0.71153901771718442</v>
      </c>
      <c r="BK13" s="537">
        <v>74376.17</v>
      </c>
      <c r="BL13" s="537">
        <f>BK13*BM13</f>
        <v>48344.510500000004</v>
      </c>
      <c r="BM13" s="687">
        <f>'Base%Sem'!L9</f>
        <v>0.65</v>
      </c>
      <c r="BN13" s="533">
        <v>56858.33</v>
      </c>
      <c r="BO13" s="534">
        <f>BN13/BK13</f>
        <v>0.76446972195529839</v>
      </c>
      <c r="BP13" s="537">
        <v>73929.14</v>
      </c>
      <c r="BQ13" s="537">
        <f>BP13*BR13</f>
        <v>48053.940999999999</v>
      </c>
      <c r="BR13" s="687">
        <f>'Base%Sem'!M9</f>
        <v>0.65</v>
      </c>
      <c r="BS13" s="871">
        <v>61460.78</v>
      </c>
      <c r="BT13" s="534">
        <f>BS13/BP13</f>
        <v>0.83134715215137089</v>
      </c>
      <c r="BU13" s="537">
        <v>87206.35</v>
      </c>
      <c r="BV13" s="537">
        <f>BU13*BW13</f>
        <v>56684.127500000002</v>
      </c>
      <c r="BW13" s="687">
        <f>'Base%Sem'!N9</f>
        <v>0.65</v>
      </c>
      <c r="BX13" s="533">
        <v>56753.02</v>
      </c>
      <c r="BY13" s="534">
        <f>BX13/BU13</f>
        <v>0.65078999407726612</v>
      </c>
      <c r="BZ13" s="757">
        <f>BA13+BF13+BK13+BP13+BU13</f>
        <v>384373.85</v>
      </c>
      <c r="CA13" s="757">
        <f>BB13+BG13+BL13+BQ13+BV13</f>
        <v>249843.0025</v>
      </c>
      <c r="CB13" s="684">
        <f t="shared" si="5"/>
        <v>223238.36</v>
      </c>
      <c r="CC13" s="554">
        <f>BX13+BS13+BN13+BI13+BD13</f>
        <v>282806.02</v>
      </c>
      <c r="CD13" s="545">
        <f t="shared" si="6"/>
        <v>1.2668343379695139</v>
      </c>
      <c r="CE13" s="540">
        <v>90199.66</v>
      </c>
      <c r="CF13" s="537">
        <f>CE13*CG13</f>
        <v>64943.7552</v>
      </c>
      <c r="CG13" s="687">
        <f>'Base%Sem'!O9</f>
        <v>0.72</v>
      </c>
      <c r="CH13" s="533"/>
      <c r="CI13" s="534">
        <f>CH13/CE13</f>
        <v>0</v>
      </c>
      <c r="CJ13" s="537">
        <v>86978.98</v>
      </c>
      <c r="CK13" s="537">
        <f>CJ13*CL13</f>
        <v>62624.865599999997</v>
      </c>
      <c r="CL13" s="687">
        <f>'Base%Sem'!P9</f>
        <v>0.72</v>
      </c>
      <c r="CM13" s="533"/>
      <c r="CN13" s="534">
        <f>CM13/CJ13</f>
        <v>0</v>
      </c>
      <c r="CO13" s="537">
        <v>82302.8</v>
      </c>
      <c r="CP13" s="537">
        <f>CO13*CQ13</f>
        <v>59258.016000000003</v>
      </c>
      <c r="CQ13" s="687">
        <f>'Base%Sem'!Q9</f>
        <v>0.72</v>
      </c>
      <c r="CR13" s="533"/>
      <c r="CS13" s="534">
        <f>CR13/CO13</f>
        <v>0</v>
      </c>
      <c r="CT13" s="537">
        <v>106222.58</v>
      </c>
      <c r="CU13" s="537">
        <f>CT13*CV13</f>
        <v>76480.257599999997</v>
      </c>
      <c r="CV13" s="687">
        <f>'Base%Sem'!R9</f>
        <v>0.72</v>
      </c>
      <c r="CW13" s="533"/>
      <c r="CX13" s="534">
        <f>CW13/CT13</f>
        <v>0</v>
      </c>
      <c r="CY13" s="757">
        <f>CT13+CO13+CJ13+CE13</f>
        <v>365704.02</v>
      </c>
      <c r="CZ13" s="757">
        <f>CU13+CP13+CK13+CF13</f>
        <v>263306.89439999999</v>
      </c>
      <c r="DA13" s="694">
        <f t="shared" si="7"/>
        <v>365704.02</v>
      </c>
      <c r="DB13" s="549">
        <v>304443.93</v>
      </c>
      <c r="DC13" s="547">
        <f t="shared" si="8"/>
        <v>0.83248723927070856</v>
      </c>
      <c r="DD13" s="540">
        <v>119414.52</v>
      </c>
      <c r="DE13" s="537">
        <f>DD13*DF13</f>
        <v>53736.534000000007</v>
      </c>
      <c r="DF13" s="687">
        <f>'Base%Sem'!S9</f>
        <v>0.45000000000000007</v>
      </c>
      <c r="DG13" s="533"/>
      <c r="DH13" s="534">
        <f>DG13/DD13</f>
        <v>0</v>
      </c>
      <c r="DI13" s="537">
        <v>96966.06</v>
      </c>
      <c r="DJ13" s="537">
        <f>DI13*DK13</f>
        <v>97159.992119999995</v>
      </c>
      <c r="DK13" s="687">
        <f>'Base%Sem'!T9</f>
        <v>1.002</v>
      </c>
      <c r="DL13" s="533"/>
      <c r="DM13" s="534">
        <f>DL13/DI13</f>
        <v>0</v>
      </c>
      <c r="DN13" s="537">
        <v>90696.58</v>
      </c>
      <c r="DO13" s="537">
        <f>DN13*DP13</f>
        <v>61673.674400000004</v>
      </c>
      <c r="DP13" s="687">
        <f>'Base%Sem'!U9</f>
        <v>0.68</v>
      </c>
      <c r="DQ13" s="533"/>
      <c r="DR13" s="534">
        <f>DQ13/DN13</f>
        <v>0</v>
      </c>
      <c r="DS13" s="537">
        <v>88928.08</v>
      </c>
      <c r="DT13" s="537">
        <f>DS13*DU13</f>
        <v>60471.094400000009</v>
      </c>
      <c r="DU13" s="687">
        <f>'Base%Sem'!V9</f>
        <v>0.68</v>
      </c>
      <c r="DV13" s="533"/>
      <c r="DW13" s="534">
        <f>DV13/DS13</f>
        <v>0</v>
      </c>
      <c r="DX13" s="757">
        <f>DS13+DN13+DI13+DD13</f>
        <v>396005.24</v>
      </c>
      <c r="DY13" s="757">
        <f>DT13+DO13+DJ13+DE13</f>
        <v>273041.29492000001</v>
      </c>
      <c r="DZ13" s="694">
        <f t="shared" si="9"/>
        <v>396005.24000000005</v>
      </c>
      <c r="EA13" s="549">
        <v>328535.92</v>
      </c>
      <c r="EB13" s="547">
        <f t="shared" si="10"/>
        <v>0.82962518374756844</v>
      </c>
      <c r="EC13" s="540">
        <v>94904.85</v>
      </c>
      <c r="ED13" s="537">
        <f>EC13*EE13</f>
        <v>75923.88</v>
      </c>
      <c r="EE13" s="687">
        <f>'Base%Sem'!W9</f>
        <v>0.8</v>
      </c>
      <c r="EF13" s="686">
        <v>69868.710000000006</v>
      </c>
      <c r="EG13" s="534">
        <f>EF13/EC13</f>
        <v>0.73619746514535345</v>
      </c>
      <c r="EH13" s="537">
        <v>89340.37</v>
      </c>
      <c r="EI13" s="537">
        <f>EH13*EJ13</f>
        <v>71472.296000000002</v>
      </c>
      <c r="EJ13" s="687">
        <f>'Base%Sem'!X9</f>
        <v>0.8</v>
      </c>
      <c r="EK13" s="533">
        <v>73802.990000000005</v>
      </c>
      <c r="EL13" s="534">
        <f>EK13/EH13</f>
        <v>0.82608780330773213</v>
      </c>
      <c r="EM13" s="537">
        <v>101201.98</v>
      </c>
      <c r="EN13" s="537">
        <f>EM13*EO13</f>
        <v>80961.584000000003</v>
      </c>
      <c r="EO13" s="687">
        <f>'Base%Sem'!Y9</f>
        <v>0.8</v>
      </c>
      <c r="EP13" s="533">
        <v>77891.97</v>
      </c>
      <c r="EQ13" s="534">
        <f>EP13/EM13</f>
        <v>0.76966843929338147</v>
      </c>
      <c r="ER13" s="537">
        <v>103993.3</v>
      </c>
      <c r="ES13" s="537">
        <f>ER13*ET13</f>
        <v>83194.640000000014</v>
      </c>
      <c r="ET13" s="687">
        <f>'Base%Sem'!Z9</f>
        <v>0.8</v>
      </c>
      <c r="EU13" s="533"/>
      <c r="EV13" s="534">
        <f>EU13/ER13</f>
        <v>0</v>
      </c>
      <c r="EW13" s="537">
        <v>91907.03</v>
      </c>
      <c r="EX13" s="537">
        <f>EW13*EY13</f>
        <v>73525.623999999996</v>
      </c>
      <c r="EY13" s="687">
        <f>'Base%Sem'!AA9</f>
        <v>0.8</v>
      </c>
      <c r="EZ13" s="533"/>
      <c r="FA13" s="534">
        <f>EZ13/EW13</f>
        <v>0</v>
      </c>
      <c r="FB13" s="757">
        <f>EW13+ER13+EM13+EH13+EC13</f>
        <v>481347.53</v>
      </c>
      <c r="FC13" s="757">
        <f>EX13+ES13+EN13+EI13+ED13</f>
        <v>385078.02400000003</v>
      </c>
      <c r="FD13" s="684">
        <f t="shared" si="11"/>
        <v>481347.53</v>
      </c>
      <c r="FE13" s="683">
        <v>344374.82</v>
      </c>
      <c r="FF13" s="547">
        <f t="shared" si="12"/>
        <v>0.71543905086622128</v>
      </c>
      <c r="FG13" s="540">
        <v>91166.17</v>
      </c>
      <c r="FH13" s="537">
        <f>FG13*FI13</f>
        <v>61992.995600000002</v>
      </c>
      <c r="FI13" s="687">
        <f>'Base%Sem'!AB9</f>
        <v>0.68</v>
      </c>
      <c r="FJ13" s="533"/>
      <c r="FK13" s="534">
        <f>FJ13/FG13</f>
        <v>0</v>
      </c>
      <c r="FL13" s="537">
        <v>80343.92</v>
      </c>
      <c r="FM13" s="537">
        <f>FL13*FN13</f>
        <v>54633.865600000005</v>
      </c>
      <c r="FN13" s="687">
        <f>'Base%Sem'!AC9</f>
        <v>0.68</v>
      </c>
      <c r="FO13" s="533"/>
      <c r="FP13" s="534">
        <f>FO13/FL13</f>
        <v>0</v>
      </c>
      <c r="FQ13" s="537">
        <v>73076.92</v>
      </c>
      <c r="FR13" s="537">
        <f>FQ13*FS13</f>
        <v>49692.3056</v>
      </c>
      <c r="FS13" s="687">
        <f>'Base%Sem'!AD9</f>
        <v>0.68</v>
      </c>
      <c r="FT13" s="533"/>
      <c r="FU13" s="534">
        <f>FT13/FQ13</f>
        <v>0</v>
      </c>
      <c r="FV13" s="537">
        <v>88139.73</v>
      </c>
      <c r="FW13" s="537">
        <f>FV13*FX13</f>
        <v>59935.0164</v>
      </c>
      <c r="FX13" s="687">
        <f>'Base%Sem'!AE9</f>
        <v>0.68</v>
      </c>
      <c r="FY13" s="533"/>
      <c r="FZ13" s="534">
        <f>FY13/FV13</f>
        <v>0</v>
      </c>
      <c r="GA13" s="757">
        <f>FV13+FQ13+FL13+FG13</f>
        <v>332726.74</v>
      </c>
      <c r="GB13" s="757">
        <f>FW13+FR13+FM13+FH13</f>
        <v>226254.1832</v>
      </c>
      <c r="GC13" s="929">
        <f>FG13+FL13+FQ13+FV13</f>
        <v>332726.74</v>
      </c>
      <c r="GD13" s="554">
        <v>268245.40000000002</v>
      </c>
      <c r="GE13" s="545">
        <f t="shared" si="13"/>
        <v>0.80620331266432033</v>
      </c>
      <c r="GF13" s="540">
        <v>66486.25</v>
      </c>
      <c r="GG13" s="537">
        <f>GF13*GH13</f>
        <v>46540.375</v>
      </c>
      <c r="GH13" s="687">
        <f>'Base%Sem'!AF9</f>
        <v>0.7</v>
      </c>
      <c r="GI13" s="533"/>
      <c r="GJ13" s="534">
        <f>GI13/GF13</f>
        <v>0</v>
      </c>
      <c r="GK13" s="537">
        <v>72966.14</v>
      </c>
      <c r="GL13" s="537">
        <f>GK13*GM13</f>
        <v>51076.297999999995</v>
      </c>
      <c r="GM13" s="687">
        <f>'Base%Sem'!AG9</f>
        <v>0.7</v>
      </c>
      <c r="GN13" s="533"/>
      <c r="GO13" s="534">
        <f>GN13/GK13</f>
        <v>0</v>
      </c>
      <c r="GP13" s="537">
        <v>68853.960000000006</v>
      </c>
      <c r="GQ13" s="537">
        <f>GP13*GR13</f>
        <v>48197.772000000004</v>
      </c>
      <c r="GR13" s="687">
        <f>'Base%Sem'!AH9</f>
        <v>0.7</v>
      </c>
      <c r="GS13" s="533"/>
      <c r="GT13" s="534">
        <f>GS13/GP13</f>
        <v>0</v>
      </c>
      <c r="GU13" s="537">
        <v>73721.2</v>
      </c>
      <c r="GV13" s="537">
        <f>GU13*GW13</f>
        <v>51604.84</v>
      </c>
      <c r="GW13" s="687">
        <f>'Base%Sem'!AI9</f>
        <v>0.7</v>
      </c>
      <c r="GX13" s="533"/>
      <c r="GY13" s="534">
        <f>GX13/GU13</f>
        <v>0</v>
      </c>
      <c r="GZ13" s="757">
        <f>GU13+GP13+GK13+GF13</f>
        <v>282027.55</v>
      </c>
      <c r="HA13" s="757">
        <f>GV13+GQ13+GL13+GG13</f>
        <v>197419.28499999997</v>
      </c>
      <c r="HB13" s="929">
        <f>GF13+GK13+GP13+GU13</f>
        <v>282027.55000000005</v>
      </c>
      <c r="HC13" s="553">
        <v>229570.39</v>
      </c>
      <c r="HD13" s="547">
        <f t="shared" si="14"/>
        <v>0.81399987341662183</v>
      </c>
      <c r="HE13" s="540">
        <v>70834</v>
      </c>
      <c r="HF13" s="537">
        <f>HE13*HG13</f>
        <v>57375.54</v>
      </c>
      <c r="HG13" s="687">
        <f>'Base%Sem'!AJ9</f>
        <v>0.81</v>
      </c>
      <c r="HH13" s="533">
        <v>55261.85</v>
      </c>
      <c r="HI13" s="534">
        <f>HH13/HE13</f>
        <v>0.78015995143575112</v>
      </c>
      <c r="HJ13" s="537">
        <v>66467.94</v>
      </c>
      <c r="HK13" s="537">
        <f>HJ13*HL13</f>
        <v>53839.031400000007</v>
      </c>
      <c r="HL13" s="687">
        <f>'Base%Sem'!AK9</f>
        <v>0.81</v>
      </c>
      <c r="HM13" s="533">
        <v>66020.98</v>
      </c>
      <c r="HN13" s="534">
        <f>HM13/HJ13</f>
        <v>0.99327555510220411</v>
      </c>
      <c r="HO13" s="537">
        <v>95920.49</v>
      </c>
      <c r="HP13" s="537">
        <f>HO13*HQ13</f>
        <v>77695.596900000004</v>
      </c>
      <c r="HQ13" s="687">
        <f>'Base%Sem'!AL9</f>
        <v>0.81</v>
      </c>
      <c r="HR13" s="533">
        <v>64603.81</v>
      </c>
      <c r="HS13" s="534">
        <f>HR13/HO13</f>
        <v>0.67351417825325943</v>
      </c>
      <c r="HT13" s="537">
        <v>78908.34</v>
      </c>
      <c r="HU13" s="537">
        <f>HT13*HV13</f>
        <v>63915.755400000002</v>
      </c>
      <c r="HV13" s="687">
        <f>'Base%Sem'!AM9</f>
        <v>0.81</v>
      </c>
      <c r="HW13" s="533">
        <v>50941.38</v>
      </c>
      <c r="HX13" s="534">
        <f>HW13/HT13</f>
        <v>0.64557662726145293</v>
      </c>
      <c r="HY13" s="537">
        <v>78367.070000000007</v>
      </c>
      <c r="HZ13" s="537">
        <f>HY13*IA13</f>
        <v>63477.326700000012</v>
      </c>
      <c r="IA13" s="687">
        <f>'Base%Sem'!AN9</f>
        <v>0.81</v>
      </c>
      <c r="IB13" s="533">
        <v>68474.14</v>
      </c>
      <c r="IC13" s="534">
        <f>IB13/HY13</f>
        <v>0.87376164503789655</v>
      </c>
      <c r="ID13" s="757">
        <f>HZ13+HU13+HP13+HK13+HF13</f>
        <v>316303.25040000002</v>
      </c>
      <c r="IE13" s="684">
        <f t="shared" si="15"/>
        <v>390497.84</v>
      </c>
      <c r="IF13" s="554">
        <f>IB13+HW13+HR13+HM13+HH13</f>
        <v>305302.15999999997</v>
      </c>
      <c r="IG13" s="545">
        <f t="shared" si="16"/>
        <v>0.78182803776840337</v>
      </c>
      <c r="IH13" s="540">
        <v>77097.94</v>
      </c>
      <c r="II13" s="537">
        <f>IH13*IJ13</f>
        <v>65533.249000000003</v>
      </c>
      <c r="IJ13" s="687">
        <f>'Base%Sem'!AO9</f>
        <v>0.85</v>
      </c>
      <c r="IK13" s="533">
        <v>53051.54</v>
      </c>
      <c r="IL13" s="534">
        <f>IK13/IH13</f>
        <v>0.68810580412394939</v>
      </c>
      <c r="IM13" s="537">
        <v>95947.13</v>
      </c>
      <c r="IN13" s="537">
        <f>IM13*IO13</f>
        <v>81555.060500000007</v>
      </c>
      <c r="IO13" s="687">
        <f>'Base%Sem'!AP9</f>
        <v>0.85</v>
      </c>
      <c r="IP13" s="533">
        <v>51301.98</v>
      </c>
      <c r="IQ13" s="534">
        <f>IP13/IM13</f>
        <v>0.53469009443013038</v>
      </c>
      <c r="IR13" s="537">
        <v>110828.49</v>
      </c>
      <c r="IS13" s="537">
        <f>IR13*IT13</f>
        <v>94204.216499999995</v>
      </c>
      <c r="IT13" s="687">
        <f>'Base%Sem'!AQ9</f>
        <v>0.85</v>
      </c>
      <c r="IU13" s="533">
        <v>57116.27</v>
      </c>
      <c r="IV13" s="534">
        <f>IU13/IR13</f>
        <v>0.51535728764327648</v>
      </c>
      <c r="IW13" s="537">
        <v>104557.95</v>
      </c>
      <c r="IX13" s="537">
        <f>IW13*IY13</f>
        <v>88874.257499999992</v>
      </c>
      <c r="IY13" s="687">
        <f>'Base%Sem'!AR9</f>
        <v>0.85</v>
      </c>
      <c r="IZ13" s="533">
        <v>95309.13</v>
      </c>
      <c r="JA13" s="534">
        <f>IZ13/IW13</f>
        <v>0.91154359854989508</v>
      </c>
      <c r="JB13" s="757">
        <f>IW13+IR13+IM13+IH13</f>
        <v>388431.51</v>
      </c>
      <c r="JC13" s="757">
        <f>IX13+IS13+IN13+II13</f>
        <v>330166.78350000002</v>
      </c>
      <c r="JD13" s="684">
        <f t="shared" si="17"/>
        <v>388431.51</v>
      </c>
      <c r="JE13" s="553">
        <f>IK13+IP13+IU13+IZ13</f>
        <v>256778.92</v>
      </c>
      <c r="JF13" s="547">
        <f t="shared" si="18"/>
        <v>0.66106614265150632</v>
      </c>
      <c r="JG13" s="540">
        <v>65736.149999999994</v>
      </c>
      <c r="JH13" s="537">
        <f>JG13*JI13</f>
        <v>40099.051499999994</v>
      </c>
      <c r="JI13" s="687">
        <f>'Base%Sem'!AS9</f>
        <v>0.61</v>
      </c>
      <c r="JJ13" s="533">
        <v>75869.960000000006</v>
      </c>
      <c r="JK13" s="534">
        <f>JJ13/JG13</f>
        <v>1.1541588608398881</v>
      </c>
      <c r="JL13" s="537">
        <v>83021.17</v>
      </c>
      <c r="JM13" s="537">
        <f>JL13*JN13</f>
        <v>50642.913699999997</v>
      </c>
      <c r="JN13" s="687">
        <f>'Base%Sem'!AT9</f>
        <v>0.61</v>
      </c>
      <c r="JO13" s="533">
        <v>75280.02</v>
      </c>
      <c r="JP13" s="534">
        <f>JO13/JL13</f>
        <v>0.90675691513381473</v>
      </c>
      <c r="JQ13" s="537">
        <v>108777.69</v>
      </c>
      <c r="JR13" s="537">
        <f>JQ13*JS13</f>
        <v>66354.390899999999</v>
      </c>
      <c r="JS13" s="687">
        <f>'Base%Sem'!AU9</f>
        <v>0.61</v>
      </c>
      <c r="JT13" s="533">
        <v>72362.52</v>
      </c>
      <c r="JU13" s="534">
        <f>JT13/JQ13</f>
        <v>0.66523310064775232</v>
      </c>
      <c r="JV13" s="537">
        <v>112940.71</v>
      </c>
      <c r="JW13" s="537">
        <f>JV13*JX13</f>
        <v>68893.833100000003</v>
      </c>
      <c r="JX13" s="687">
        <f>'Base%Sem'!AV9</f>
        <v>0.61</v>
      </c>
      <c r="JY13" s="533">
        <v>88648.93</v>
      </c>
      <c r="JZ13" s="534">
        <f>JY13/JV13</f>
        <v>0.78491564290679583</v>
      </c>
      <c r="KA13" s="757">
        <f>JV13+JQ13+JL13+JG13</f>
        <v>370475.72</v>
      </c>
      <c r="KB13" s="757">
        <f>JW13+JR13+JM13+JH13</f>
        <v>225990.18919999999</v>
      </c>
      <c r="KC13" s="552">
        <f t="shared" si="19"/>
        <v>370475.72000000003</v>
      </c>
      <c r="KD13" s="690">
        <f t="shared" si="20"/>
        <v>312161.43000000005</v>
      </c>
      <c r="KE13" s="545">
        <f t="shared" si="21"/>
        <v>0.84259618956945415</v>
      </c>
      <c r="KF13" s="540">
        <v>128248.59</v>
      </c>
      <c r="KG13" s="537">
        <f>KF13*KH13</f>
        <v>78231.639899999995</v>
      </c>
      <c r="KH13" s="687">
        <f>'Base%Sem'!AW9</f>
        <v>0.61</v>
      </c>
      <c r="KI13" s="533">
        <v>115602.1</v>
      </c>
      <c r="KJ13" s="534">
        <f>KI13/KF13</f>
        <v>0.9013908067137425</v>
      </c>
      <c r="KK13" s="537">
        <v>180081.08</v>
      </c>
      <c r="KL13" s="537">
        <f>KK13*KM13</f>
        <v>109849.45879999999</v>
      </c>
      <c r="KM13" s="687">
        <f>'Base%Sem'!AX9</f>
        <v>0.61</v>
      </c>
      <c r="KN13" s="533">
        <v>129729.03</v>
      </c>
      <c r="KO13" s="534">
        <f>KN13/KK13</f>
        <v>0.72039233660748814</v>
      </c>
      <c r="KP13" s="537">
        <v>231869.45</v>
      </c>
      <c r="KQ13" s="537">
        <f>KP13*KR13</f>
        <v>141440.3645</v>
      </c>
      <c r="KR13" s="687">
        <f>'Base%Sem'!AY9</f>
        <v>0.61</v>
      </c>
      <c r="KS13" s="533">
        <v>177646.82</v>
      </c>
      <c r="KT13" s="534">
        <f>KS13/KP13</f>
        <v>0.76615017631688864</v>
      </c>
      <c r="KU13" s="537">
        <v>226983.42</v>
      </c>
      <c r="KV13" s="537">
        <f>KU13*KW13</f>
        <v>138459.88620000001</v>
      </c>
      <c r="KW13" s="687">
        <f>'Base%Sem'!AZ9</f>
        <v>0.61</v>
      </c>
      <c r="KX13" s="533">
        <v>288137.51</v>
      </c>
      <c r="KY13" s="534">
        <f>KX13/KU13</f>
        <v>1.2694209559447116</v>
      </c>
      <c r="KZ13" s="537">
        <v>64920.2</v>
      </c>
      <c r="LA13" s="537">
        <f>KZ13*LB13</f>
        <v>39601.322</v>
      </c>
      <c r="LB13" s="687">
        <f>'Base%Sem'!BA9</f>
        <v>0.61</v>
      </c>
      <c r="LC13" s="533">
        <v>66607.38</v>
      </c>
      <c r="LD13" s="534">
        <f>LC13/KZ13</f>
        <v>1.0259885212922943</v>
      </c>
      <c r="LE13" s="757">
        <f>KZ13+KU13+KP13+KK13+KF13</f>
        <v>832102.74</v>
      </c>
      <c r="LF13" s="757">
        <f>LA13+KV13+KQ13+KL13+KG13</f>
        <v>507582.67140000005</v>
      </c>
      <c r="LG13" s="552"/>
      <c r="LH13" s="683">
        <f t="shared" si="22"/>
        <v>777722.84</v>
      </c>
      <c r="LI13" s="722">
        <f t="shared" si="23"/>
        <v>0</v>
      </c>
      <c r="LJ13" s="540">
        <v>55551.14</v>
      </c>
      <c r="LK13" s="537">
        <f>LJ13*LL13</f>
        <v>62217.276800000007</v>
      </c>
      <c r="LL13" s="687">
        <f>'Base%Sem'!BB9</f>
        <v>1.1200000000000001</v>
      </c>
      <c r="LM13" s="533"/>
      <c r="LN13" s="534">
        <f>LM13/LJ13</f>
        <v>0</v>
      </c>
      <c r="LO13" s="537">
        <v>43500.01</v>
      </c>
      <c r="LP13" s="537">
        <f>LO13*LQ13</f>
        <v>69600.016000000003</v>
      </c>
      <c r="LQ13" s="687">
        <f>'Base%Sem'!BC9</f>
        <v>1.6</v>
      </c>
      <c r="LR13" s="533"/>
      <c r="LS13" s="534">
        <f>LR13/LO13</f>
        <v>0</v>
      </c>
      <c r="LT13" s="537">
        <v>40994.269999999997</v>
      </c>
      <c r="LU13" s="537">
        <f>LT13*LV13</f>
        <v>49193.123999999996</v>
      </c>
      <c r="LV13" s="687">
        <f>'Base%Sem'!BD9</f>
        <v>1.2</v>
      </c>
      <c r="LW13" s="533"/>
      <c r="LX13" s="534">
        <f>LW13/LT13</f>
        <v>0</v>
      </c>
      <c r="LY13" s="537">
        <v>44465.27</v>
      </c>
      <c r="LZ13" s="537">
        <f>LY13*MA13</f>
        <v>64474.641499999991</v>
      </c>
      <c r="MA13" s="687">
        <f>'Base%Sem'!BE9</f>
        <v>1.45</v>
      </c>
      <c r="MB13" s="533"/>
      <c r="MC13" s="534">
        <f>MB13/LY13</f>
        <v>0</v>
      </c>
      <c r="MD13" s="688">
        <f t="shared" si="24"/>
        <v>184510.68999999997</v>
      </c>
      <c r="ME13" s="537">
        <f>LK13+LP13+LU13+LZ13</f>
        <v>245485.0583</v>
      </c>
      <c r="MF13" s="688">
        <f t="shared" si="25"/>
        <v>184510.68999999997</v>
      </c>
      <c r="MG13" s="557">
        <f>+LM13+LR13+LW13+MB13</f>
        <v>0</v>
      </c>
      <c r="MH13" s="541">
        <f t="shared" si="26"/>
        <v>0</v>
      </c>
      <c r="MI13" s="795">
        <f t="shared" si="27"/>
        <v>4663104.7299999995</v>
      </c>
      <c r="MJ13" s="795">
        <f t="shared" si="28"/>
        <v>3822862.7</v>
      </c>
      <c r="MK13" s="793">
        <f t="shared" si="29"/>
        <v>0.81981060288131269</v>
      </c>
      <c r="ML13" s="791">
        <f>Y13+AX13+CB13+DA13+DZ13+FD13+GC13+HB13+IE13+JD13+KC13+LG13</f>
        <v>3755062.1799999992</v>
      </c>
      <c r="MM13" s="791">
        <f>Z13+AY13+CC13+DB13+EA13+FE13+GD13+HC13+IF13+JE13+KD13+LH13</f>
        <v>3822862.7</v>
      </c>
      <c r="MN13" s="792">
        <f>MM13-ML13</f>
        <v>67800.52000000095</v>
      </c>
      <c r="MO13" s="930">
        <f t="shared" si="30"/>
        <v>1.7735536251406819E-2</v>
      </c>
      <c r="MP13" s="781">
        <f t="shared" si="31"/>
        <v>4128691.7160000005</v>
      </c>
      <c r="MQ13" s="108">
        <v>674003.21940000006</v>
      </c>
      <c r="MR13" s="770">
        <v>0.81</v>
      </c>
    </row>
    <row r="14" spans="1:356" outlineLevel="1">
      <c r="A14" s="742"/>
      <c r="B14" s="681" t="s">
        <v>17</v>
      </c>
      <c r="C14" s="540">
        <v>106311.15</v>
      </c>
      <c r="D14" s="537">
        <f>C14*E14</f>
        <v>95680.035000000003</v>
      </c>
      <c r="E14" s="687">
        <f>'Base%Sem'!B10</f>
        <v>0.9</v>
      </c>
      <c r="F14" s="533">
        <v>96205.75</v>
      </c>
      <c r="G14" s="534">
        <f>F14/C14</f>
        <v>0.90494505985496354</v>
      </c>
      <c r="H14" s="537">
        <v>100008.3</v>
      </c>
      <c r="I14" s="537">
        <f>H14*J14</f>
        <v>90007.47</v>
      </c>
      <c r="J14" s="687">
        <f>'Base%Sem'!C10</f>
        <v>0.9</v>
      </c>
      <c r="K14" s="533">
        <v>71108.59</v>
      </c>
      <c r="L14" s="534">
        <f>K14/H14</f>
        <v>0.71102688476856413</v>
      </c>
      <c r="M14" s="537">
        <v>105126.13</v>
      </c>
      <c r="N14" s="537">
        <f>M14*O14</f>
        <v>94613.517000000007</v>
      </c>
      <c r="O14" s="687">
        <f>'Base%Sem'!D10</f>
        <v>0.9</v>
      </c>
      <c r="P14" s="533">
        <v>76444.55</v>
      </c>
      <c r="Q14" s="534">
        <f>P14/M14</f>
        <v>0.7271698292327512</v>
      </c>
      <c r="R14" s="537">
        <v>107017.87</v>
      </c>
      <c r="S14" s="537">
        <f>R14*T14</f>
        <v>80263.402499999997</v>
      </c>
      <c r="T14" s="687">
        <f>'Base%Sem'!E10</f>
        <v>0.75</v>
      </c>
      <c r="U14" s="533">
        <v>83581.19</v>
      </c>
      <c r="V14" s="534">
        <f>U14/R14</f>
        <v>0.78100218215892359</v>
      </c>
      <c r="W14" s="688">
        <f t="shared" si="0"/>
        <v>418463.45</v>
      </c>
      <c r="X14" s="537">
        <f>D14+I14+N14+S14</f>
        <v>360564.42449999996</v>
      </c>
      <c r="Y14" s="688">
        <f t="shared" si="1"/>
        <v>418463.45</v>
      </c>
      <c r="Z14" s="557">
        <f>+F14+K14+P14+U14</f>
        <v>327340.08</v>
      </c>
      <c r="AA14" s="541">
        <f t="shared" si="2"/>
        <v>0.78224294140862249</v>
      </c>
      <c r="AB14" s="540">
        <v>126743.57</v>
      </c>
      <c r="AC14" s="537">
        <f>AB14*AD14</f>
        <v>95057.677500000005</v>
      </c>
      <c r="AD14" s="687">
        <f>'Base%Sem'!F10</f>
        <v>0.75</v>
      </c>
      <c r="AE14" s="533">
        <v>86753.08</v>
      </c>
      <c r="AF14" s="534">
        <f>AE14/AB14</f>
        <v>0.68447716913765322</v>
      </c>
      <c r="AG14" s="537">
        <v>170553.65</v>
      </c>
      <c r="AH14" s="537">
        <f>AG14*AI14</f>
        <v>133031.84700000001</v>
      </c>
      <c r="AI14" s="687">
        <f>'Base%Sem'!G10</f>
        <v>0.78</v>
      </c>
      <c r="AJ14" s="533">
        <v>110731.69</v>
      </c>
      <c r="AK14" s="534">
        <f>AJ14/AG14</f>
        <v>0.64924843297109158</v>
      </c>
      <c r="AL14" s="537">
        <v>98038.63</v>
      </c>
      <c r="AM14" s="537">
        <f>AL14*AN14</f>
        <v>78430.90400000001</v>
      </c>
      <c r="AN14" s="687">
        <f>'Base%Sem'!H10</f>
        <v>0.8</v>
      </c>
      <c r="AO14" s="533">
        <v>130988.59</v>
      </c>
      <c r="AP14" s="534">
        <f>AO14/AL14</f>
        <v>1.3360915998112173</v>
      </c>
      <c r="AQ14" s="537">
        <v>132708.14000000001</v>
      </c>
      <c r="AR14" s="537">
        <f>AQ14*AS14</f>
        <v>110147.7562</v>
      </c>
      <c r="AS14" s="687">
        <f>'Base%Sem'!I10</f>
        <v>0.83</v>
      </c>
      <c r="AT14" s="533">
        <v>77635.92</v>
      </c>
      <c r="AU14" s="534">
        <f>AT14/AQ14</f>
        <v>0.58501249433531355</v>
      </c>
      <c r="AV14" s="537">
        <f>AB14+AG14+AL14+AQ14</f>
        <v>528043.99</v>
      </c>
      <c r="AW14" s="537">
        <f>AC14+AH14+AM14+AR14</f>
        <v>416668.18470000004</v>
      </c>
      <c r="AX14" s="697">
        <f t="shared" si="3"/>
        <v>528043.99</v>
      </c>
      <c r="AY14" s="676">
        <f>AE14+AJ14++AO14+AT14</f>
        <v>406109.27999999997</v>
      </c>
      <c r="AZ14" s="556">
        <f t="shared" si="4"/>
        <v>0.76908228801164835</v>
      </c>
      <c r="BA14" s="540">
        <v>122200.13</v>
      </c>
      <c r="BB14" s="537">
        <f>BA14*BC14</f>
        <v>87984.093599999993</v>
      </c>
      <c r="BC14" s="687">
        <f>'Base%Sem'!J10</f>
        <v>0.72</v>
      </c>
      <c r="BD14" s="533">
        <v>94806.45</v>
      </c>
      <c r="BE14" s="534">
        <f>BD14/BA14</f>
        <v>0.77582937104895056</v>
      </c>
      <c r="BF14" s="537">
        <v>127416.55</v>
      </c>
      <c r="BG14" s="537">
        <f>BF14*BH14</f>
        <v>91739.915999999997</v>
      </c>
      <c r="BH14" s="687">
        <f>'Base%Sem'!K10</f>
        <v>0.72</v>
      </c>
      <c r="BI14" s="533">
        <v>97388.09</v>
      </c>
      <c r="BJ14" s="534">
        <f>BI14/BF14</f>
        <v>0.76432841730528722</v>
      </c>
      <c r="BK14" s="537">
        <v>145283.23000000001</v>
      </c>
      <c r="BL14" s="537">
        <f>BK14*BM14</f>
        <v>106056.75790000001</v>
      </c>
      <c r="BM14" s="687">
        <f>'Base%Sem'!L10</f>
        <v>0.73</v>
      </c>
      <c r="BN14" s="533">
        <v>105052.16</v>
      </c>
      <c r="BO14" s="534">
        <f>BN14/BK14</f>
        <v>0.72308524528261109</v>
      </c>
      <c r="BP14" s="537">
        <v>161472.4</v>
      </c>
      <c r="BQ14" s="537">
        <f>BP14*BR14</f>
        <v>117874.852</v>
      </c>
      <c r="BR14" s="687">
        <f>'Base%Sem'!M10</f>
        <v>0.73</v>
      </c>
      <c r="BS14" s="871">
        <v>93907.97</v>
      </c>
      <c r="BT14" s="534">
        <f>BS14/BP14</f>
        <v>0.58157288799819662</v>
      </c>
      <c r="BU14" s="537">
        <v>131803.97</v>
      </c>
      <c r="BV14" s="537">
        <f>BU14*BW14</f>
        <v>96216.898099999991</v>
      </c>
      <c r="BW14" s="687">
        <f>'Base%Sem'!N10</f>
        <v>0.73</v>
      </c>
      <c r="BX14" s="533">
        <v>89530.04</v>
      </c>
      <c r="BY14" s="534">
        <f>BX14/BU14</f>
        <v>0.67926664120966918</v>
      </c>
      <c r="BZ14" s="757">
        <f>BA14+BF14+BK14+BP14+BU14</f>
        <v>688176.28</v>
      </c>
      <c r="CA14" s="757">
        <f>BB14+BG14+BL14+BQ14+BV14</f>
        <v>499872.51760000002</v>
      </c>
      <c r="CB14" s="684">
        <f t="shared" si="5"/>
        <v>394899.91000000003</v>
      </c>
      <c r="CC14" s="554">
        <f>BX14+BS14+BN14+BI14+BD14</f>
        <v>480684.71</v>
      </c>
      <c r="CD14" s="545">
        <f t="shared" si="6"/>
        <v>1.217231753737295</v>
      </c>
      <c r="CE14" s="540">
        <v>146884.56</v>
      </c>
      <c r="CF14" s="537">
        <f>CE14*CG14</f>
        <v>108694.5744</v>
      </c>
      <c r="CG14" s="687">
        <f>'Base%Sem'!O10</f>
        <v>0.74</v>
      </c>
      <c r="CH14" s="533"/>
      <c r="CI14" s="534">
        <f>CH14/CE14</f>
        <v>0</v>
      </c>
      <c r="CJ14" s="537">
        <v>169188.59</v>
      </c>
      <c r="CK14" s="537">
        <f>CJ14*CL14</f>
        <v>125199.5566</v>
      </c>
      <c r="CL14" s="687">
        <f>'Base%Sem'!P10</f>
        <v>0.74</v>
      </c>
      <c r="CM14" s="533"/>
      <c r="CN14" s="534">
        <f>CM14/CJ14</f>
        <v>0</v>
      </c>
      <c r="CO14" s="537">
        <v>162191.96</v>
      </c>
      <c r="CP14" s="537">
        <f>CO14*CQ14</f>
        <v>120022.05039999999</v>
      </c>
      <c r="CQ14" s="687">
        <f>'Base%Sem'!Q10</f>
        <v>0.74</v>
      </c>
      <c r="CR14" s="533"/>
      <c r="CS14" s="534">
        <f>CR14/CO14</f>
        <v>0</v>
      </c>
      <c r="CT14" s="537">
        <v>220777.25</v>
      </c>
      <c r="CU14" s="537">
        <f>CT14*CV14</f>
        <v>176621.80000000002</v>
      </c>
      <c r="CV14" s="687">
        <f>'Base%Sem'!R10</f>
        <v>0.8</v>
      </c>
      <c r="CW14" s="533"/>
      <c r="CX14" s="534">
        <f>CW14/CT14</f>
        <v>0</v>
      </c>
      <c r="CY14" s="757">
        <f>CT14+CO14+CJ14+CE14</f>
        <v>699042.35999999987</v>
      </c>
      <c r="CZ14" s="757">
        <f>CU14+CP14+CK14+CF14</f>
        <v>530537.98140000005</v>
      </c>
      <c r="DA14" s="694">
        <f t="shared" si="7"/>
        <v>699042.36</v>
      </c>
      <c r="DB14" s="549">
        <v>550251.9</v>
      </c>
      <c r="DC14" s="547">
        <f t="shared" si="8"/>
        <v>0.78715101041945446</v>
      </c>
      <c r="DD14" s="540">
        <v>264137.76</v>
      </c>
      <c r="DE14" s="537">
        <f>DD14*DF14</f>
        <v>134710.25760000001</v>
      </c>
      <c r="DF14" s="687">
        <f>'Base%Sem'!S10</f>
        <v>0.51</v>
      </c>
      <c r="DG14" s="533"/>
      <c r="DH14" s="534">
        <f>DG14/DD14</f>
        <v>0</v>
      </c>
      <c r="DI14" s="537">
        <v>156508.62</v>
      </c>
      <c r="DJ14" s="537">
        <f>DI14*DK14</f>
        <v>166212.15444000001</v>
      </c>
      <c r="DK14" s="687">
        <f>'Base%Sem'!T10</f>
        <v>1.0620000000000001</v>
      </c>
      <c r="DL14" s="533"/>
      <c r="DM14" s="534">
        <f>DL14/DI14</f>
        <v>0</v>
      </c>
      <c r="DN14" s="537">
        <v>174479.42</v>
      </c>
      <c r="DO14" s="537">
        <f>DN14*DP14</f>
        <v>129114.77080000001</v>
      </c>
      <c r="DP14" s="687">
        <f>'Base%Sem'!U10</f>
        <v>0.74</v>
      </c>
      <c r="DQ14" s="533"/>
      <c r="DR14" s="534">
        <f>DQ14/DN14</f>
        <v>0</v>
      </c>
      <c r="DS14" s="537">
        <v>143149.32999999999</v>
      </c>
      <c r="DT14" s="537">
        <f>DS14*DU14</f>
        <v>105930.5042</v>
      </c>
      <c r="DU14" s="687">
        <f>'Base%Sem'!V10</f>
        <v>0.74</v>
      </c>
      <c r="DV14" s="533"/>
      <c r="DW14" s="534">
        <f>DV14/DS14</f>
        <v>0</v>
      </c>
      <c r="DX14" s="757">
        <f>DS14+DN14+DI14+DD14</f>
        <v>738275.13</v>
      </c>
      <c r="DY14" s="757">
        <f>DT14+DO14+DJ14+DE14</f>
        <v>535967.68703999999</v>
      </c>
      <c r="DZ14" s="694">
        <f t="shared" si="9"/>
        <v>738275.13</v>
      </c>
      <c r="EA14" s="549">
        <v>680048.45</v>
      </c>
      <c r="EB14" s="547">
        <f t="shared" si="10"/>
        <v>0.921131462196214</v>
      </c>
      <c r="EC14" s="540">
        <v>151563.57999999999</v>
      </c>
      <c r="ED14" s="537">
        <f>EC14*EE14</f>
        <v>121250.864</v>
      </c>
      <c r="EE14" s="687">
        <f>'Base%Sem'!W10</f>
        <v>0.8</v>
      </c>
      <c r="EF14" s="686">
        <v>110678.8</v>
      </c>
      <c r="EG14" s="534">
        <f>EF14/EC14</f>
        <v>0.73024667271649302</v>
      </c>
      <c r="EH14" s="537">
        <v>189458.56</v>
      </c>
      <c r="EI14" s="537">
        <f>EH14*EJ14</f>
        <v>151566.848</v>
      </c>
      <c r="EJ14" s="687">
        <f>'Base%Sem'!X10</f>
        <v>0.8</v>
      </c>
      <c r="EK14" s="533">
        <v>136522.14000000001</v>
      </c>
      <c r="EL14" s="534">
        <f>EK14/EH14</f>
        <v>0.72059103584446127</v>
      </c>
      <c r="EM14" s="537">
        <v>196592.15</v>
      </c>
      <c r="EN14" s="537">
        <f>EM14*EO14</f>
        <v>139580.4265</v>
      </c>
      <c r="EO14" s="687">
        <f>'Base%Sem'!Y10</f>
        <v>0.71</v>
      </c>
      <c r="EP14" s="533">
        <v>123646.36</v>
      </c>
      <c r="EQ14" s="534">
        <f>EP14/EM14</f>
        <v>0.62894861264806357</v>
      </c>
      <c r="ER14" s="537">
        <v>195778.36</v>
      </c>
      <c r="ES14" s="537">
        <f>ER14*ET14</f>
        <v>139002.63559999998</v>
      </c>
      <c r="ET14" s="687">
        <f>'Base%Sem'!Z10</f>
        <v>0.71</v>
      </c>
      <c r="EU14" s="533"/>
      <c r="EV14" s="534">
        <f>EU14/ER14</f>
        <v>0</v>
      </c>
      <c r="EW14" s="537">
        <v>194223.96</v>
      </c>
      <c r="EX14" s="537">
        <f>EW14*EY14</f>
        <v>137899.0116</v>
      </c>
      <c r="EY14" s="687">
        <f>'Base%Sem'!AA10</f>
        <v>0.71</v>
      </c>
      <c r="EZ14" s="533"/>
      <c r="FA14" s="534">
        <f>EZ14/EW14</f>
        <v>0</v>
      </c>
      <c r="FB14" s="757">
        <f>EW14+ER14+EM14+EH14+EC14</f>
        <v>927616.61</v>
      </c>
      <c r="FC14" s="757">
        <f>EX14+ES14+EN14+EI14+ED14</f>
        <v>689299.78570000012</v>
      </c>
      <c r="FD14" s="684">
        <f t="shared" si="11"/>
        <v>927616.61</v>
      </c>
      <c r="FE14" s="683">
        <v>623715.99</v>
      </c>
      <c r="FF14" s="547">
        <f t="shared" si="12"/>
        <v>0.67238553436424564</v>
      </c>
      <c r="FG14" s="540">
        <v>188053.64</v>
      </c>
      <c r="FH14" s="537">
        <f>FG14*FI14</f>
        <v>120354.32960000001</v>
      </c>
      <c r="FI14" s="687">
        <f>'Base%Sem'!AB10</f>
        <v>0.64</v>
      </c>
      <c r="FJ14" s="533"/>
      <c r="FK14" s="534">
        <f>FJ14/FG14</f>
        <v>0</v>
      </c>
      <c r="FL14" s="537">
        <v>167766.63</v>
      </c>
      <c r="FM14" s="537">
        <f>FL14*FN14</f>
        <v>107370.64320000001</v>
      </c>
      <c r="FN14" s="687">
        <f>'Base%Sem'!AC10</f>
        <v>0.64</v>
      </c>
      <c r="FO14" s="533"/>
      <c r="FP14" s="534">
        <f>FO14/FL14</f>
        <v>0</v>
      </c>
      <c r="FQ14" s="537">
        <v>171473.74</v>
      </c>
      <c r="FR14" s="537">
        <f>FQ14*FS14</f>
        <v>109743.1936</v>
      </c>
      <c r="FS14" s="687">
        <f>'Base%Sem'!AD10</f>
        <v>0.64</v>
      </c>
      <c r="FT14" s="533"/>
      <c r="FU14" s="534">
        <f>FT14/FQ14</f>
        <v>0</v>
      </c>
      <c r="FV14" s="537">
        <v>182784.66</v>
      </c>
      <c r="FW14" s="537">
        <f>FV14*FX14</f>
        <v>116982.18240000001</v>
      </c>
      <c r="FX14" s="687">
        <f>'Base%Sem'!AE10</f>
        <v>0.64</v>
      </c>
      <c r="FY14" s="533"/>
      <c r="FZ14" s="534">
        <f>FY14/FV14</f>
        <v>0</v>
      </c>
      <c r="GA14" s="757">
        <f>FV14+FQ14+FL14+FG14</f>
        <v>710078.67</v>
      </c>
      <c r="GB14" s="757">
        <f>FW14+FR14+FM14+FH14</f>
        <v>454450.34879999998</v>
      </c>
      <c r="GC14" s="929">
        <f>FG14+FL14+FQ14+FV14</f>
        <v>710078.67</v>
      </c>
      <c r="GD14" s="554">
        <v>625692.51</v>
      </c>
      <c r="GE14" s="545">
        <f t="shared" si="13"/>
        <v>0.88115942139199865</v>
      </c>
      <c r="GF14" s="540">
        <v>148383.93</v>
      </c>
      <c r="GG14" s="537">
        <f>GF14*GH14</f>
        <v>111287.94749999999</v>
      </c>
      <c r="GH14" s="687">
        <f>'Base%Sem'!AF10</f>
        <v>0.75</v>
      </c>
      <c r="GI14" s="533"/>
      <c r="GJ14" s="534">
        <f>GI14/GF14</f>
        <v>0</v>
      </c>
      <c r="GK14" s="537">
        <v>170185.27</v>
      </c>
      <c r="GL14" s="537">
        <f>GK14*GM14</f>
        <v>127638.95249999998</v>
      </c>
      <c r="GM14" s="687">
        <f>'Base%Sem'!AG10</f>
        <v>0.75</v>
      </c>
      <c r="GN14" s="533"/>
      <c r="GO14" s="534">
        <f>GN14/GK14</f>
        <v>0</v>
      </c>
      <c r="GP14" s="537">
        <v>172363.79</v>
      </c>
      <c r="GQ14" s="537">
        <f>GP14*GR14</f>
        <v>129272.8425</v>
      </c>
      <c r="GR14" s="687">
        <f>'Base%Sem'!AH10</f>
        <v>0.75</v>
      </c>
      <c r="GS14" s="533"/>
      <c r="GT14" s="534">
        <f>GS14/GP14</f>
        <v>0</v>
      </c>
      <c r="GU14" s="537">
        <v>159536.66</v>
      </c>
      <c r="GV14" s="537">
        <f>GU14*GW14</f>
        <v>119652.495</v>
      </c>
      <c r="GW14" s="687">
        <f>'Base%Sem'!AI10</f>
        <v>0.75</v>
      </c>
      <c r="GX14" s="533"/>
      <c r="GY14" s="534">
        <f>GX14/GU14</f>
        <v>0</v>
      </c>
      <c r="GZ14" s="757">
        <f>GU14+GP14+GK14+GF14</f>
        <v>650469.64999999991</v>
      </c>
      <c r="HA14" s="757">
        <f>GV14+GQ14+GL14+GG14</f>
        <v>487852.23749999999</v>
      </c>
      <c r="HB14" s="929">
        <f>GF14+GK14+GP14+GU14</f>
        <v>650469.65</v>
      </c>
      <c r="HC14" s="553">
        <v>548922.72</v>
      </c>
      <c r="HD14" s="547">
        <f t="shared" si="14"/>
        <v>0.84388675167242611</v>
      </c>
      <c r="HE14" s="540">
        <v>158832</v>
      </c>
      <c r="HF14" s="537">
        <f>HE14*HG14</f>
        <v>133418.88</v>
      </c>
      <c r="HG14" s="687">
        <f>'Base%Sem'!AJ10</f>
        <v>0.84</v>
      </c>
      <c r="HH14" s="533">
        <v>352513.73</v>
      </c>
      <c r="HI14" s="534">
        <f>HH14/HE14</f>
        <v>2.21941252392465</v>
      </c>
      <c r="HJ14" s="537">
        <v>141963.26</v>
      </c>
      <c r="HK14" s="537">
        <f>HJ14*HL14</f>
        <v>119249.1384</v>
      </c>
      <c r="HL14" s="687">
        <f>'Base%Sem'!AK10</f>
        <v>0.84</v>
      </c>
      <c r="HM14" s="533">
        <v>129724.51</v>
      </c>
      <c r="HN14" s="534">
        <f>HM14/HJ14</f>
        <v>0.91378931422115828</v>
      </c>
      <c r="HO14" s="537">
        <v>133017.35</v>
      </c>
      <c r="HP14" s="537">
        <f>HO14*HQ14</f>
        <v>111734.57400000001</v>
      </c>
      <c r="HQ14" s="687">
        <f>'Base%Sem'!AL10</f>
        <v>0.84</v>
      </c>
      <c r="HR14" s="533">
        <v>147135.48000000001</v>
      </c>
      <c r="HS14" s="534">
        <f>HR14/HO14</f>
        <v>1.106137507625885</v>
      </c>
      <c r="HT14" s="537">
        <v>133351.43</v>
      </c>
      <c r="HU14" s="537">
        <f>HT14*HV14</f>
        <v>112015.2012</v>
      </c>
      <c r="HV14" s="687">
        <f>'Base%Sem'!AM10</f>
        <v>0.84</v>
      </c>
      <c r="HW14" s="533">
        <v>93455.38</v>
      </c>
      <c r="HX14" s="534">
        <f>HW14/HT14</f>
        <v>0.70082023117412395</v>
      </c>
      <c r="HY14" s="537">
        <v>149254.29999999999</v>
      </c>
      <c r="HZ14" s="537">
        <f>HY14*IA14</f>
        <v>125373.61199999998</v>
      </c>
      <c r="IA14" s="687">
        <f>'Base%Sem'!AN10</f>
        <v>0.84</v>
      </c>
      <c r="IB14" s="533">
        <v>99456.75</v>
      </c>
      <c r="IC14" s="534">
        <f>IB14/HY14</f>
        <v>0.66635768617721569</v>
      </c>
      <c r="ID14" s="757">
        <f>HZ14+HU14+HP14+HK14+HF14</f>
        <v>601791.40559999994</v>
      </c>
      <c r="IE14" s="684">
        <f t="shared" si="15"/>
        <v>716418.34</v>
      </c>
      <c r="IF14" s="554">
        <f>IB14+HW14+HR14+HM14+HH14</f>
        <v>822285.85</v>
      </c>
      <c r="IG14" s="545">
        <f t="shared" si="16"/>
        <v>1.1477733107725858</v>
      </c>
      <c r="IH14" s="540">
        <v>135685.54</v>
      </c>
      <c r="II14" s="537">
        <f>IH14*IJ14</f>
        <v>123473.8414</v>
      </c>
      <c r="IJ14" s="687">
        <f>'Base%Sem'!AO10</f>
        <v>0.91</v>
      </c>
      <c r="IK14" s="533">
        <v>99173.2</v>
      </c>
      <c r="IL14" s="534">
        <f>IK14/IH14</f>
        <v>0.73090470804774033</v>
      </c>
      <c r="IM14" s="537">
        <v>158173.69</v>
      </c>
      <c r="IN14" s="537">
        <f>IM14*IO14</f>
        <v>143938.05790000001</v>
      </c>
      <c r="IO14" s="687">
        <f>'Base%Sem'!AP10</f>
        <v>0.91</v>
      </c>
      <c r="IP14" s="533">
        <v>114370.17</v>
      </c>
      <c r="IQ14" s="534">
        <f>IP14/IM14</f>
        <v>0.723066965182389</v>
      </c>
      <c r="IR14" s="537">
        <v>158127.92000000001</v>
      </c>
      <c r="IS14" s="537">
        <f>IR14*IT14</f>
        <v>143896.40720000002</v>
      </c>
      <c r="IT14" s="687">
        <f>'Base%Sem'!AQ10</f>
        <v>0.91</v>
      </c>
      <c r="IU14" s="533">
        <v>149005.63</v>
      </c>
      <c r="IV14" s="534">
        <f>IU14/IR14</f>
        <v>0.94231069377248489</v>
      </c>
      <c r="IW14" s="537">
        <v>203616.69</v>
      </c>
      <c r="IX14" s="537">
        <f>IW14*IY14</f>
        <v>185291.18790000002</v>
      </c>
      <c r="IY14" s="687">
        <f>'Base%Sem'!AR10</f>
        <v>0.91</v>
      </c>
      <c r="IZ14" s="533">
        <v>272312.94</v>
      </c>
      <c r="JA14" s="534">
        <f>IZ14/IW14</f>
        <v>1.3373802510982769</v>
      </c>
      <c r="JB14" s="757">
        <f>IW14+IR14+IM14+IH14</f>
        <v>655603.84</v>
      </c>
      <c r="JC14" s="757">
        <f>IX14+IS14+IN14+II14</f>
        <v>596599.49440000008</v>
      </c>
      <c r="JD14" s="684">
        <f t="shared" si="17"/>
        <v>655603.84000000008</v>
      </c>
      <c r="JE14" s="553">
        <f>IK14+IP14+IU14+IZ14</f>
        <v>634861.93999999994</v>
      </c>
      <c r="JF14" s="547">
        <f t="shared" si="18"/>
        <v>0.96836214382148811</v>
      </c>
      <c r="JG14" s="540">
        <v>132576.09</v>
      </c>
      <c r="JH14" s="537">
        <f>JG14*JI14</f>
        <v>120644.24190000001</v>
      </c>
      <c r="JI14" s="687">
        <f>'Base%Sem'!AS10</f>
        <v>0.91</v>
      </c>
      <c r="JJ14" s="533">
        <v>187901.36</v>
      </c>
      <c r="JK14" s="534">
        <f>JJ14/JG14</f>
        <v>1.417309561626082</v>
      </c>
      <c r="JL14" s="537">
        <v>193131.73</v>
      </c>
      <c r="JM14" s="537">
        <f>JL14*JN14</f>
        <v>175749.87430000002</v>
      </c>
      <c r="JN14" s="687">
        <f>'Base%Sem'!AT10</f>
        <v>0.91</v>
      </c>
      <c r="JO14" s="533">
        <v>131752.78</v>
      </c>
      <c r="JP14" s="534">
        <f>JO14/JL14</f>
        <v>0.68219126914049799</v>
      </c>
      <c r="JQ14" s="537">
        <v>235699.8</v>
      </c>
      <c r="JR14" s="537">
        <f>JQ14*JS14</f>
        <v>214486.818</v>
      </c>
      <c r="JS14" s="687">
        <f>'Base%Sem'!AU10</f>
        <v>0.91</v>
      </c>
      <c r="JT14" s="533">
        <v>210589.74</v>
      </c>
      <c r="JU14" s="534">
        <f>JT14/JQ14</f>
        <v>0.89346592572416272</v>
      </c>
      <c r="JV14" s="537">
        <v>267771.24</v>
      </c>
      <c r="JW14" s="537">
        <f>JV14*JX14</f>
        <v>243671.8284</v>
      </c>
      <c r="JX14" s="687">
        <f>'Base%Sem'!AV10</f>
        <v>0.91</v>
      </c>
      <c r="JY14" s="533">
        <v>252296.74</v>
      </c>
      <c r="JZ14" s="534">
        <f>JY14/JV14</f>
        <v>0.9422099998491249</v>
      </c>
      <c r="KA14" s="757">
        <f>JV14+JQ14+JL14+JG14</f>
        <v>829178.86</v>
      </c>
      <c r="KB14" s="757">
        <f>JW14+JR14+JM14+JH14</f>
        <v>754552.76260000002</v>
      </c>
      <c r="KC14" s="552">
        <f t="shared" si="19"/>
        <v>829178.86</v>
      </c>
      <c r="KD14" s="690">
        <f t="shared" si="20"/>
        <v>782540.62</v>
      </c>
      <c r="KE14" s="545">
        <f t="shared" si="21"/>
        <v>0.94375370351337706</v>
      </c>
      <c r="KF14" s="540">
        <v>414049.24</v>
      </c>
      <c r="KG14" s="537">
        <f>KF14*KH14</f>
        <v>376784.80839999998</v>
      </c>
      <c r="KH14" s="687">
        <f>'Base%Sem'!AW10</f>
        <v>0.91</v>
      </c>
      <c r="KI14" s="533">
        <v>335750.37</v>
      </c>
      <c r="KJ14" s="534">
        <f>KI14/KF14</f>
        <v>0.81089478633024425</v>
      </c>
      <c r="KK14" s="537">
        <v>546396.24</v>
      </c>
      <c r="KL14" s="537">
        <f>KK14*KM14</f>
        <v>497220.5784</v>
      </c>
      <c r="KM14" s="687">
        <f>'Base%Sem'!AX10</f>
        <v>0.91</v>
      </c>
      <c r="KN14" s="533">
        <v>496954.15</v>
      </c>
      <c r="KO14" s="534">
        <f>KN14/KK14</f>
        <v>0.90951238976315074</v>
      </c>
      <c r="KP14" s="537">
        <v>707920.35</v>
      </c>
      <c r="KQ14" s="537">
        <f>KP14*KR14</f>
        <v>644207.51850000001</v>
      </c>
      <c r="KR14" s="687">
        <f>'Base%Sem'!AY10</f>
        <v>0.91</v>
      </c>
      <c r="KS14" s="533">
        <v>591227.78</v>
      </c>
      <c r="KT14" s="534">
        <f>KS14/KP14</f>
        <v>0.8351614415378793</v>
      </c>
      <c r="KU14" s="537">
        <v>547032.98</v>
      </c>
      <c r="KV14" s="537">
        <f>KU14*KW14</f>
        <v>497800.01179999998</v>
      </c>
      <c r="KW14" s="687">
        <f>'Base%Sem'!AZ10</f>
        <v>0.91</v>
      </c>
      <c r="KX14" s="533">
        <v>947481.73</v>
      </c>
      <c r="KY14" s="534">
        <f>KX14/KU14</f>
        <v>1.7320376734872549</v>
      </c>
      <c r="KZ14" s="537">
        <v>136597.69</v>
      </c>
      <c r="LA14" s="537">
        <f>KZ14*LB14</f>
        <v>124303.89790000001</v>
      </c>
      <c r="LB14" s="687">
        <f>'Base%Sem'!BA10</f>
        <v>0.91</v>
      </c>
      <c r="LC14" s="533">
        <v>167909.7</v>
      </c>
      <c r="LD14" s="534">
        <f>LC14/KZ14</f>
        <v>1.22922796132204</v>
      </c>
      <c r="LE14" s="757">
        <f>KZ14+KU14+KP14+KK14+KF14</f>
        <v>2351996.5</v>
      </c>
      <c r="LF14" s="757">
        <f>LA14+KV14+KQ14+KL14+KG14</f>
        <v>2140316.8149999999</v>
      </c>
      <c r="LG14" s="552"/>
      <c r="LH14" s="683">
        <f t="shared" si="22"/>
        <v>2539323.73</v>
      </c>
      <c r="LI14" s="722">
        <f t="shared" si="23"/>
        <v>0</v>
      </c>
      <c r="LJ14" s="540">
        <v>96205.75</v>
      </c>
      <c r="LK14" s="537">
        <f>LJ14*LL14</f>
        <v>107750.44000000002</v>
      </c>
      <c r="LL14" s="687">
        <f>'Base%Sem'!BB10</f>
        <v>1.1200000000000001</v>
      </c>
      <c r="LM14" s="533"/>
      <c r="LN14" s="534">
        <f>LM14/LJ14</f>
        <v>0</v>
      </c>
      <c r="LO14" s="537">
        <v>71108.59</v>
      </c>
      <c r="LP14" s="537">
        <f>LO14*LQ14</f>
        <v>95996.5965</v>
      </c>
      <c r="LQ14" s="687">
        <f>'Base%Sem'!BC10</f>
        <v>1.35</v>
      </c>
      <c r="LR14" s="533"/>
      <c r="LS14" s="534">
        <f>LR14/LO14</f>
        <v>0</v>
      </c>
      <c r="LT14" s="537">
        <v>76444.55</v>
      </c>
      <c r="LU14" s="537">
        <f>LT14*LV14</f>
        <v>114666.82500000001</v>
      </c>
      <c r="LV14" s="687">
        <f>'Base%Sem'!BD10</f>
        <v>1.5</v>
      </c>
      <c r="LW14" s="533"/>
      <c r="LX14" s="534">
        <f>LW14/LT14</f>
        <v>0</v>
      </c>
      <c r="LY14" s="537">
        <v>83581.19</v>
      </c>
      <c r="LZ14" s="537">
        <f>LY14*MA14</f>
        <v>104476.4875</v>
      </c>
      <c r="MA14" s="687">
        <f>'Base%Sem'!BE10</f>
        <v>1.25</v>
      </c>
      <c r="MB14" s="533"/>
      <c r="MC14" s="534">
        <f>MB14/LY14</f>
        <v>0</v>
      </c>
      <c r="MD14" s="688">
        <f t="shared" si="24"/>
        <v>327340.08</v>
      </c>
      <c r="ME14" s="537">
        <f>LK14+LP14+LU14+LZ14</f>
        <v>422890.34899999999</v>
      </c>
      <c r="MF14" s="688">
        <f t="shared" si="25"/>
        <v>327340.08</v>
      </c>
      <c r="MG14" s="557">
        <f>+LM14+LR14+LW14+MB14</f>
        <v>0</v>
      </c>
      <c r="MH14" s="541">
        <f t="shared" si="26"/>
        <v>0</v>
      </c>
      <c r="MI14" s="795">
        <f t="shared" si="27"/>
        <v>10019231.190000001</v>
      </c>
      <c r="MJ14" s="795">
        <f t="shared" si="28"/>
        <v>9021777.7799999993</v>
      </c>
      <c r="MK14" s="793">
        <f t="shared" si="29"/>
        <v>0.90044611297166788</v>
      </c>
      <c r="ML14" s="791">
        <f>Y14+AX14+CB14+DA14+DZ14+FD14+GC14+HB14+IE14+JD14+KC14+LG14</f>
        <v>7268090.8100000005</v>
      </c>
      <c r="MM14" s="791">
        <f>Z14+AY14+CC14+DB14+EA14+FE14+GD14+HC14+IF14+JE14+KD14+LH14</f>
        <v>9021777.7799999993</v>
      </c>
      <c r="MN14" s="792">
        <f>MM14-ML14</f>
        <v>1753686.9699999988</v>
      </c>
      <c r="MO14" s="930">
        <f t="shared" si="30"/>
        <v>0.19438374705788852</v>
      </c>
      <c r="MP14" s="781">
        <f t="shared" si="31"/>
        <v>9743520.0023999996</v>
      </c>
      <c r="MQ14" s="108">
        <v>2140316.8149999999</v>
      </c>
      <c r="MR14" s="770">
        <v>0.91</v>
      </c>
    </row>
    <row r="15" spans="1:356" outlineLevel="1">
      <c r="A15" s="742"/>
      <c r="B15" s="681" t="s">
        <v>18</v>
      </c>
      <c r="C15" s="540">
        <v>93021.67</v>
      </c>
      <c r="D15" s="537">
        <f>C15*E15</f>
        <v>79068.419500000004</v>
      </c>
      <c r="E15" s="687">
        <f>'Base%Sem'!B11</f>
        <v>0.85</v>
      </c>
      <c r="F15" s="533">
        <v>70923.61</v>
      </c>
      <c r="G15" s="534">
        <f>F15/C15</f>
        <v>0.7624418052266746</v>
      </c>
      <c r="H15" s="537">
        <v>84153.75</v>
      </c>
      <c r="I15" s="537">
        <f>H15*J15</f>
        <v>71530.6875</v>
      </c>
      <c r="J15" s="687">
        <f>'Base%Sem'!C11</f>
        <v>0.85</v>
      </c>
      <c r="K15" s="533">
        <v>54695.43</v>
      </c>
      <c r="L15" s="534">
        <f>K15/H15</f>
        <v>0.64994643732453994</v>
      </c>
      <c r="M15" s="537">
        <v>89329.12</v>
      </c>
      <c r="N15" s="537">
        <f>M15*O15</f>
        <v>75929.751999999993</v>
      </c>
      <c r="O15" s="687">
        <f>'Base%Sem'!D11</f>
        <v>0.85</v>
      </c>
      <c r="P15" s="533">
        <v>64127.24</v>
      </c>
      <c r="Q15" s="534">
        <f>P15/M15</f>
        <v>0.71787609684277653</v>
      </c>
      <c r="R15" s="537">
        <v>93656.04</v>
      </c>
      <c r="S15" s="537">
        <f>R15*T15</f>
        <v>64622.667599999993</v>
      </c>
      <c r="T15" s="687">
        <f>'Base%Sem'!E11</f>
        <v>0.69</v>
      </c>
      <c r="U15" s="533">
        <v>58934.95</v>
      </c>
      <c r="V15" s="534">
        <f>U15/R15</f>
        <v>0.62927014637817269</v>
      </c>
      <c r="W15" s="688">
        <f t="shared" si="0"/>
        <v>360160.57999999996</v>
      </c>
      <c r="X15" s="537">
        <f>D15+I15+N15+S15</f>
        <v>291151.52659999998</v>
      </c>
      <c r="Y15" s="688">
        <f t="shared" si="1"/>
        <v>360160.57999999996</v>
      </c>
      <c r="Z15" s="557">
        <f>+F15+K15+P15+U15</f>
        <v>248681.22999999998</v>
      </c>
      <c r="AA15" s="541">
        <f t="shared" si="2"/>
        <v>0.69047320503537624</v>
      </c>
      <c r="AB15" s="540">
        <v>95706.87</v>
      </c>
      <c r="AC15" s="537">
        <f>AB15*AD15</f>
        <v>66037.74029999999</v>
      </c>
      <c r="AD15" s="687">
        <f>'Base%Sem'!F11</f>
        <v>0.69</v>
      </c>
      <c r="AE15" s="533">
        <v>63422.32</v>
      </c>
      <c r="AF15" s="534">
        <f>AE15/AB15</f>
        <v>0.66267259602158135</v>
      </c>
      <c r="AG15" s="537">
        <v>123395.73</v>
      </c>
      <c r="AH15" s="537">
        <f>AG15*AI15</f>
        <v>90078.882899999997</v>
      </c>
      <c r="AI15" s="687">
        <f>'Base%Sem'!G11</f>
        <v>0.73</v>
      </c>
      <c r="AJ15" s="533">
        <v>80467.97</v>
      </c>
      <c r="AK15" s="534">
        <f>AJ15/AG15</f>
        <v>0.65211308365370502</v>
      </c>
      <c r="AL15" s="537">
        <v>88862.14</v>
      </c>
      <c r="AM15" s="537">
        <f>AL15*AN15</f>
        <v>66646.604999999996</v>
      </c>
      <c r="AN15" s="687">
        <f>'Base%Sem'!H11</f>
        <v>0.75</v>
      </c>
      <c r="AO15" s="533">
        <v>88818.63</v>
      </c>
      <c r="AP15" s="534">
        <f>AO15/AL15</f>
        <v>0.99951036515663483</v>
      </c>
      <c r="AQ15" s="537">
        <v>94488.97</v>
      </c>
      <c r="AR15" s="537">
        <f>AQ15*AS15</f>
        <v>73701.396600000007</v>
      </c>
      <c r="AS15" s="687">
        <f>'Base%Sem'!I11</f>
        <v>0.78</v>
      </c>
      <c r="AT15" s="533">
        <v>67314.61</v>
      </c>
      <c r="AU15" s="534">
        <f>AT15/AQ15</f>
        <v>0.71240706719525038</v>
      </c>
      <c r="AV15" s="537">
        <f>AB15+AG15+AL15+AQ15</f>
        <v>402453.70999999996</v>
      </c>
      <c r="AW15" s="537">
        <f>AC15+AH15+AM15+AR15</f>
        <v>296464.62479999999</v>
      </c>
      <c r="AX15" s="697">
        <f t="shared" si="3"/>
        <v>402453.70999999996</v>
      </c>
      <c r="AY15" s="676">
        <f>AE15+AJ15++AO15+AT15</f>
        <v>300023.53000000003</v>
      </c>
      <c r="AZ15" s="556">
        <f t="shared" si="4"/>
        <v>0.74548581003266201</v>
      </c>
      <c r="BA15" s="540">
        <v>99417.75</v>
      </c>
      <c r="BB15" s="537">
        <f>BA15*BC15</f>
        <v>62633.182500000003</v>
      </c>
      <c r="BC15" s="687">
        <f>'Base%Sem'!J11</f>
        <v>0.63</v>
      </c>
      <c r="BD15" s="533">
        <v>75171.91</v>
      </c>
      <c r="BE15" s="534">
        <f>BD15/BA15</f>
        <v>0.75612161812151257</v>
      </c>
      <c r="BF15" s="537">
        <v>100361.41</v>
      </c>
      <c r="BG15" s="537">
        <f>BF15*BH15</f>
        <v>63227.688300000002</v>
      </c>
      <c r="BH15" s="687">
        <f>'Base%Sem'!K11</f>
        <v>0.63</v>
      </c>
      <c r="BI15" s="533">
        <v>75952.649999999994</v>
      </c>
      <c r="BJ15" s="534">
        <f>BI15/BF15</f>
        <v>0.75679138027255688</v>
      </c>
      <c r="BK15" s="537">
        <v>109253.08</v>
      </c>
      <c r="BL15" s="537">
        <f>BK15*BM15</f>
        <v>81939.81</v>
      </c>
      <c r="BM15" s="687">
        <f>'Base%Sem'!L11</f>
        <v>0.75</v>
      </c>
      <c r="BN15" s="533">
        <v>73601.45</v>
      </c>
      <c r="BO15" s="534">
        <f>BN15/BK15</f>
        <v>0.67367849034553529</v>
      </c>
      <c r="BP15" s="537">
        <v>112495.73</v>
      </c>
      <c r="BQ15" s="537">
        <f>BP15*BR15</f>
        <v>84371.797500000001</v>
      </c>
      <c r="BR15" s="687">
        <f>'Base%Sem'!M11</f>
        <v>0.75</v>
      </c>
      <c r="BS15" s="871">
        <v>77189.42</v>
      </c>
      <c r="BT15" s="534">
        <f>BS15/BP15</f>
        <v>0.68615422114243807</v>
      </c>
      <c r="BU15" s="537">
        <v>109690.64</v>
      </c>
      <c r="BV15" s="537">
        <f>BU15*BW15</f>
        <v>82267.98</v>
      </c>
      <c r="BW15" s="687">
        <f>'Base%Sem'!N11</f>
        <v>0.75</v>
      </c>
      <c r="BX15" s="533">
        <v>75026.19</v>
      </c>
      <c r="BY15" s="534">
        <f>BX15/BU15</f>
        <v>0.68397987284967976</v>
      </c>
      <c r="BZ15" s="757">
        <f>BA15+BF15+BK15+BP15+BU15</f>
        <v>531218.61</v>
      </c>
      <c r="CA15" s="757">
        <f>BB15+BG15+BL15+BQ15+BV15</f>
        <v>374440.4583</v>
      </c>
      <c r="CB15" s="684">
        <f t="shared" si="5"/>
        <v>309032.24</v>
      </c>
      <c r="CC15" s="554">
        <f>BX15+BS15+BN15+BI15+BD15</f>
        <v>376941.62</v>
      </c>
      <c r="CD15" s="545">
        <f t="shared" si="6"/>
        <v>1.2197485285030456</v>
      </c>
      <c r="CE15" s="540">
        <v>102492.15</v>
      </c>
      <c r="CF15" s="537">
        <f>CE15*CG15</f>
        <v>76869.112499999988</v>
      </c>
      <c r="CG15" s="687">
        <f>'Base%Sem'!O11</f>
        <v>0.75</v>
      </c>
      <c r="CH15" s="533"/>
      <c r="CI15" s="534">
        <f>CH15/CE15</f>
        <v>0</v>
      </c>
      <c r="CJ15" s="537">
        <v>117532.81</v>
      </c>
      <c r="CK15" s="537">
        <f>CJ15*CL15</f>
        <v>88149.607499999998</v>
      </c>
      <c r="CL15" s="687">
        <f>'Base%Sem'!P11</f>
        <v>0.75</v>
      </c>
      <c r="CM15" s="533"/>
      <c r="CN15" s="534">
        <f>CM15/CJ15</f>
        <v>0</v>
      </c>
      <c r="CO15" s="537">
        <v>141640.93</v>
      </c>
      <c r="CP15" s="537">
        <f>CO15*CQ15</f>
        <v>106230.69749999999</v>
      </c>
      <c r="CQ15" s="687">
        <f>'Base%Sem'!Q11</f>
        <v>0.75</v>
      </c>
      <c r="CR15" s="533"/>
      <c r="CS15" s="534">
        <f>CR15/CO15</f>
        <v>0</v>
      </c>
      <c r="CT15" s="537">
        <v>138885.68</v>
      </c>
      <c r="CU15" s="537">
        <f>CT15*CV15</f>
        <v>108330.83039999999</v>
      </c>
      <c r="CV15" s="687">
        <f>'Base%Sem'!R11</f>
        <v>0.78</v>
      </c>
      <c r="CW15" s="533"/>
      <c r="CX15" s="534">
        <f>CW15/CT15</f>
        <v>0</v>
      </c>
      <c r="CY15" s="757">
        <f>CT15+CO15+CJ15+CE15</f>
        <v>500551.56999999995</v>
      </c>
      <c r="CZ15" s="757">
        <f>CU15+CP15+CK15+CF15</f>
        <v>379580.24789999996</v>
      </c>
      <c r="DA15" s="694">
        <f t="shared" si="7"/>
        <v>500551.57</v>
      </c>
      <c r="DB15" s="549">
        <v>392078.72</v>
      </c>
      <c r="DC15" s="547">
        <f t="shared" si="8"/>
        <v>0.78329335776531472</v>
      </c>
      <c r="DD15" s="540">
        <v>159565.76000000001</v>
      </c>
      <c r="DE15" s="537">
        <f>DD15*DF15</f>
        <v>82974.195200000002</v>
      </c>
      <c r="DF15" s="687">
        <f>'Base%Sem'!S11</f>
        <v>0.52</v>
      </c>
      <c r="DG15" s="533"/>
      <c r="DH15" s="534">
        <f>DG15/DD15</f>
        <v>0</v>
      </c>
      <c r="DI15" s="537">
        <v>118085.69</v>
      </c>
      <c r="DJ15" s="537">
        <f>DI15*DK15</f>
        <v>126587.85968000001</v>
      </c>
      <c r="DK15" s="687">
        <f>'Base%Sem'!T11</f>
        <v>1.0720000000000001</v>
      </c>
      <c r="DL15" s="533"/>
      <c r="DM15" s="534">
        <f>DL15/DI15</f>
        <v>0</v>
      </c>
      <c r="DN15" s="537">
        <v>108647.73</v>
      </c>
      <c r="DO15" s="537">
        <f>DN15*DP15</f>
        <v>81485.797500000001</v>
      </c>
      <c r="DP15" s="687">
        <f>'Base%Sem'!U11</f>
        <v>0.75</v>
      </c>
      <c r="DQ15" s="533"/>
      <c r="DR15" s="534">
        <f>DQ15/DN15</f>
        <v>0</v>
      </c>
      <c r="DS15" s="537">
        <v>106212.25</v>
      </c>
      <c r="DT15" s="537">
        <f>DS15*DU15</f>
        <v>79659.1875</v>
      </c>
      <c r="DU15" s="687">
        <f>'Base%Sem'!V11</f>
        <v>0.75</v>
      </c>
      <c r="DV15" s="533"/>
      <c r="DW15" s="534">
        <f>DV15/DS15</f>
        <v>0</v>
      </c>
      <c r="DX15" s="757">
        <f>DS15+DN15+DI15+DD15</f>
        <v>492511.43</v>
      </c>
      <c r="DY15" s="757">
        <f>DT15+DO15+DJ15+DE15</f>
        <v>370707.03988</v>
      </c>
      <c r="DZ15" s="694">
        <f t="shared" si="9"/>
        <v>492511.43</v>
      </c>
      <c r="EA15" s="549">
        <v>411127.59</v>
      </c>
      <c r="EB15" s="547">
        <f t="shared" si="10"/>
        <v>0.83475745933449719</v>
      </c>
      <c r="EC15" s="540">
        <v>108335.06</v>
      </c>
      <c r="ED15" s="537">
        <f>EC15*EE15</f>
        <v>83417.996199999994</v>
      </c>
      <c r="EE15" s="687">
        <f>'Base%Sem'!W11</f>
        <v>0.77</v>
      </c>
      <c r="EF15" s="686">
        <v>79375.850000000006</v>
      </c>
      <c r="EG15" s="534">
        <f>EF15/EC15</f>
        <v>0.73268847591906083</v>
      </c>
      <c r="EH15" s="537">
        <v>124081.82</v>
      </c>
      <c r="EI15" s="537">
        <f>EH15*EJ15</f>
        <v>95543.001400000008</v>
      </c>
      <c r="EJ15" s="687">
        <f>'Base%Sem'!X11</f>
        <v>0.77</v>
      </c>
      <c r="EK15" s="533">
        <v>82219.81</v>
      </c>
      <c r="EL15" s="534">
        <f>EK15/EH15</f>
        <v>0.66262575774597754</v>
      </c>
      <c r="EM15" s="537">
        <v>123219.95</v>
      </c>
      <c r="EN15" s="537">
        <f>EM15*EO15</f>
        <v>85021.765499999994</v>
      </c>
      <c r="EO15" s="687">
        <f>'Base%Sem'!Y11</f>
        <v>0.69</v>
      </c>
      <c r="EP15" s="533">
        <v>82721.919999999998</v>
      </c>
      <c r="EQ15" s="534">
        <f>EP15/EM15</f>
        <v>0.67133544527489253</v>
      </c>
      <c r="ER15" s="537">
        <v>112480.87</v>
      </c>
      <c r="ES15" s="537">
        <f>ER15*ET15</f>
        <v>77611.800299999988</v>
      </c>
      <c r="ET15" s="687">
        <f>'Base%Sem'!Z11</f>
        <v>0.69</v>
      </c>
      <c r="EU15" s="533"/>
      <c r="EV15" s="534">
        <f>EU15/ER15</f>
        <v>0</v>
      </c>
      <c r="EW15" s="537">
        <v>113002.93</v>
      </c>
      <c r="EX15" s="537">
        <f>EW15*EY15</f>
        <v>77972.021699999983</v>
      </c>
      <c r="EY15" s="687">
        <f>'Base%Sem'!AA11</f>
        <v>0.69</v>
      </c>
      <c r="EZ15" s="533"/>
      <c r="FA15" s="534">
        <f>EZ15/EW15</f>
        <v>0</v>
      </c>
      <c r="FB15" s="757">
        <f>EW15+ER15+EM15+EH15+EC15</f>
        <v>581120.63</v>
      </c>
      <c r="FC15" s="757">
        <f>EX15+ES15+EN15+EI15+ED15</f>
        <v>419566.58509999997</v>
      </c>
      <c r="FD15" s="684">
        <f t="shared" si="11"/>
        <v>581120.63</v>
      </c>
      <c r="FE15" s="683">
        <v>424599.5</v>
      </c>
      <c r="FF15" s="547">
        <f t="shared" si="12"/>
        <v>0.73065638712568159</v>
      </c>
      <c r="FG15" s="540">
        <v>108264.23</v>
      </c>
      <c r="FH15" s="537">
        <f>FG15*FI15</f>
        <v>81198.172500000001</v>
      </c>
      <c r="FI15" s="687">
        <f>'Base%Sem'!AB11</f>
        <v>0.75</v>
      </c>
      <c r="FJ15" s="533"/>
      <c r="FK15" s="534">
        <f>FJ15/FG15</f>
        <v>0</v>
      </c>
      <c r="FL15" s="537">
        <v>124416.59</v>
      </c>
      <c r="FM15" s="537">
        <f>FL15*FN15</f>
        <v>93312.442500000005</v>
      </c>
      <c r="FN15" s="687">
        <f>'Base%Sem'!AC11</f>
        <v>0.75</v>
      </c>
      <c r="FO15" s="533"/>
      <c r="FP15" s="534">
        <f>FO15/FL15</f>
        <v>0</v>
      </c>
      <c r="FQ15" s="537">
        <v>112650.96</v>
      </c>
      <c r="FR15" s="537">
        <f>FQ15*FS15</f>
        <v>84488.22</v>
      </c>
      <c r="FS15" s="687">
        <f>'Base%Sem'!AD11</f>
        <v>0.75</v>
      </c>
      <c r="FT15" s="533"/>
      <c r="FU15" s="534">
        <f>FT15/FQ15</f>
        <v>0</v>
      </c>
      <c r="FV15" s="537">
        <v>104162.65</v>
      </c>
      <c r="FW15" s="537">
        <f>FV15*FX15</f>
        <v>78121.987499999988</v>
      </c>
      <c r="FX15" s="687">
        <f>'Base%Sem'!AE11</f>
        <v>0.75</v>
      </c>
      <c r="FY15" s="533"/>
      <c r="FZ15" s="534">
        <f>FY15/FV15</f>
        <v>0</v>
      </c>
      <c r="GA15" s="757">
        <f>FV15+FQ15+FL15+FG15</f>
        <v>449494.42999999993</v>
      </c>
      <c r="GB15" s="757">
        <f>FW15+FR15+FM15+FH15</f>
        <v>337120.82250000001</v>
      </c>
      <c r="GC15" s="929">
        <f>FG15+FL15+FQ15+FV15</f>
        <v>449494.43000000005</v>
      </c>
      <c r="GD15" s="554">
        <v>427383.33</v>
      </c>
      <c r="GE15" s="545">
        <f t="shared" si="13"/>
        <v>0.95080895663156484</v>
      </c>
      <c r="GF15" s="540">
        <v>121778.12</v>
      </c>
      <c r="GG15" s="537">
        <f>GF15*GH15</f>
        <v>97422.495999999999</v>
      </c>
      <c r="GH15" s="687">
        <f>'Base%Sem'!AF11</f>
        <v>0.8</v>
      </c>
      <c r="GI15" s="533"/>
      <c r="GJ15" s="534">
        <f>GI15/GF15</f>
        <v>0</v>
      </c>
      <c r="GK15" s="537">
        <v>112146.73</v>
      </c>
      <c r="GL15" s="537">
        <f>GK15*GM15</f>
        <v>89717.384000000005</v>
      </c>
      <c r="GM15" s="687">
        <f>'Base%Sem'!AG11</f>
        <v>0.8</v>
      </c>
      <c r="GN15" s="533"/>
      <c r="GO15" s="534">
        <f>GN15/GK15</f>
        <v>0</v>
      </c>
      <c r="GP15" s="537">
        <v>96666.66</v>
      </c>
      <c r="GQ15" s="537">
        <f>GP15*GR15</f>
        <v>77333.328000000009</v>
      </c>
      <c r="GR15" s="687">
        <f>'Base%Sem'!AH11</f>
        <v>0.8</v>
      </c>
      <c r="GS15" s="533"/>
      <c r="GT15" s="534">
        <f>GS15/GP15</f>
        <v>0</v>
      </c>
      <c r="GU15" s="537">
        <v>94795.09</v>
      </c>
      <c r="GV15" s="537">
        <f>GU15*GW15</f>
        <v>75836.072</v>
      </c>
      <c r="GW15" s="687">
        <f>'Base%Sem'!AI11</f>
        <v>0.8</v>
      </c>
      <c r="GX15" s="533"/>
      <c r="GY15" s="534">
        <f>GX15/GU15</f>
        <v>0</v>
      </c>
      <c r="GZ15" s="757">
        <f>GU15+GP15+GK15+GF15</f>
        <v>425386.6</v>
      </c>
      <c r="HA15" s="757">
        <f>GV15+GQ15+GL15+GG15</f>
        <v>340309.28</v>
      </c>
      <c r="HB15" s="929">
        <f>GF15+GK15+GP15+GU15</f>
        <v>425386.6</v>
      </c>
      <c r="HC15" s="553">
        <v>352780.68</v>
      </c>
      <c r="HD15" s="547">
        <f t="shared" si="14"/>
        <v>0.82931780173611491</v>
      </c>
      <c r="HE15" s="540">
        <v>101141</v>
      </c>
      <c r="HF15" s="537">
        <f>HE15*HG15</f>
        <v>83947.03</v>
      </c>
      <c r="HG15" s="687">
        <f>'Base%Sem'!AJ11</f>
        <v>0.83</v>
      </c>
      <c r="HH15" s="533">
        <v>72631.44</v>
      </c>
      <c r="HI15" s="534">
        <f>HH15/HE15</f>
        <v>0.71812064345814264</v>
      </c>
      <c r="HJ15" s="537">
        <v>95774.96</v>
      </c>
      <c r="HK15" s="537">
        <f>HJ15*HL15</f>
        <v>79493.216799999995</v>
      </c>
      <c r="HL15" s="687">
        <f>'Base%Sem'!AK11</f>
        <v>0.83</v>
      </c>
      <c r="HM15" s="533">
        <v>76870.86</v>
      </c>
      <c r="HN15" s="534">
        <f>HM15/HJ15</f>
        <v>0.80261959911024761</v>
      </c>
      <c r="HO15" s="537">
        <v>86340.73</v>
      </c>
      <c r="HP15" s="537">
        <f>HO15*HQ15</f>
        <v>71662.805899999992</v>
      </c>
      <c r="HQ15" s="687">
        <f>'Base%Sem'!AL11</f>
        <v>0.83</v>
      </c>
      <c r="HR15" s="533">
        <v>86248.01</v>
      </c>
      <c r="HS15" s="534">
        <f>HR15/HO15</f>
        <v>0.99892611517183139</v>
      </c>
      <c r="HT15" s="537">
        <v>91243.92</v>
      </c>
      <c r="HU15" s="537">
        <f>HT15*HV15</f>
        <v>75732.453599999993</v>
      </c>
      <c r="HV15" s="687">
        <f>'Base%Sem'!AM11</f>
        <v>0.83</v>
      </c>
      <c r="HW15" s="533">
        <v>76937.83</v>
      </c>
      <c r="HX15" s="534">
        <f>HW15/HT15</f>
        <v>0.84321048459996017</v>
      </c>
      <c r="HY15" s="537">
        <v>91435.29</v>
      </c>
      <c r="HZ15" s="537">
        <f>HY15*IA15</f>
        <v>75891.290699999998</v>
      </c>
      <c r="IA15" s="687">
        <f>'Base%Sem'!AN11</f>
        <v>0.83</v>
      </c>
      <c r="IB15" s="533">
        <v>71202.19</v>
      </c>
      <c r="IC15" s="534">
        <f>IB15/HY15</f>
        <v>0.77871672961282246</v>
      </c>
      <c r="ID15" s="757">
        <f>HZ15+HU15+HP15+HK15+HF15</f>
        <v>386726.79700000002</v>
      </c>
      <c r="IE15" s="684">
        <f t="shared" si="15"/>
        <v>465935.9</v>
      </c>
      <c r="IF15" s="554">
        <f>IB15+HW15+HR15+HM15+HH15</f>
        <v>383890.33</v>
      </c>
      <c r="IG15" s="545">
        <f t="shared" si="16"/>
        <v>0.82391232356210375</v>
      </c>
      <c r="IH15" s="540">
        <v>81270.38</v>
      </c>
      <c r="II15" s="537">
        <f>IH15*IJ15</f>
        <v>69892.526800000007</v>
      </c>
      <c r="IJ15" s="687">
        <f>'Base%Sem'!AO11</f>
        <v>0.86</v>
      </c>
      <c r="IK15" s="533">
        <v>78405.509999999995</v>
      </c>
      <c r="IL15" s="534">
        <f>IK15/IH15</f>
        <v>0.96474890359808818</v>
      </c>
      <c r="IM15" s="537">
        <v>105627.51</v>
      </c>
      <c r="IN15" s="537">
        <f>IM15*IO15</f>
        <v>90839.658599999995</v>
      </c>
      <c r="IO15" s="687">
        <f>'Base%Sem'!AP11</f>
        <v>0.86</v>
      </c>
      <c r="IP15" s="533">
        <v>80841.63</v>
      </c>
      <c r="IQ15" s="534">
        <f>IP15/IM15</f>
        <v>0.765346357213192</v>
      </c>
      <c r="IR15" s="537">
        <v>107079.67</v>
      </c>
      <c r="IS15" s="537">
        <f>IR15*IT15</f>
        <v>92088.516199999998</v>
      </c>
      <c r="IT15" s="687">
        <f>'Base%Sem'!AQ11</f>
        <v>0.86</v>
      </c>
      <c r="IU15" s="533">
        <v>85168.3</v>
      </c>
      <c r="IV15" s="534">
        <f>IU15/IR15</f>
        <v>0.79537320202798534</v>
      </c>
      <c r="IW15" s="537">
        <v>153520.97</v>
      </c>
      <c r="IX15" s="537">
        <f>IW15*IY15</f>
        <v>132028.03419999999</v>
      </c>
      <c r="IY15" s="687">
        <f>'Base%Sem'!AR11</f>
        <v>0.86</v>
      </c>
      <c r="IZ15" s="533">
        <v>149480.45000000001</v>
      </c>
      <c r="JA15" s="534">
        <f>IZ15/IW15</f>
        <v>0.97368098963939587</v>
      </c>
      <c r="JB15" s="757">
        <f>IW15+IR15+IM15+IH15</f>
        <v>447498.53</v>
      </c>
      <c r="JC15" s="757">
        <f>IX15+IS15+IN15+II15</f>
        <v>384848.73580000002</v>
      </c>
      <c r="JD15" s="684">
        <f t="shared" si="17"/>
        <v>447498.53</v>
      </c>
      <c r="JE15" s="553">
        <f>IK15+IP15+IU15+IZ15</f>
        <v>393895.89</v>
      </c>
      <c r="JF15" s="547">
        <f t="shared" si="18"/>
        <v>0.88021717076925365</v>
      </c>
      <c r="JG15" s="540">
        <v>103864.61</v>
      </c>
      <c r="JH15" s="537">
        <f>JG15*JI15</f>
        <v>86207.626300000004</v>
      </c>
      <c r="JI15" s="687">
        <f>'Base%Sem'!AS11</f>
        <v>0.83</v>
      </c>
      <c r="JJ15" s="533">
        <v>112573.39</v>
      </c>
      <c r="JK15" s="534">
        <f>JJ15/JG15</f>
        <v>1.0838474240648475</v>
      </c>
      <c r="JL15" s="537">
        <v>122498.23</v>
      </c>
      <c r="JM15" s="537">
        <f>JL15*JN15</f>
        <v>101673.5309</v>
      </c>
      <c r="JN15" s="687">
        <f>'Base%Sem'!AT11</f>
        <v>0.83</v>
      </c>
      <c r="JO15" s="533">
        <v>80477.820000000007</v>
      </c>
      <c r="JP15" s="534">
        <f>JO15/JL15</f>
        <v>0.65697128848310715</v>
      </c>
      <c r="JQ15" s="537">
        <v>152656.26</v>
      </c>
      <c r="JR15" s="537">
        <f>JQ15*JS15</f>
        <v>126704.6958</v>
      </c>
      <c r="JS15" s="687">
        <f>'Base%Sem'!AU11</f>
        <v>0.83</v>
      </c>
      <c r="JT15" s="533">
        <v>119417.41</v>
      </c>
      <c r="JU15" s="534">
        <f>JT15/JQ15</f>
        <v>0.78226343289164813</v>
      </c>
      <c r="JV15" s="537">
        <v>135485.01999999999</v>
      </c>
      <c r="JW15" s="537">
        <f>JV15*JX15</f>
        <v>112452.56659999999</v>
      </c>
      <c r="JX15" s="687">
        <f>'Base%Sem'!AV11</f>
        <v>0.83</v>
      </c>
      <c r="JY15" s="533">
        <v>124863.58</v>
      </c>
      <c r="JZ15" s="534">
        <f>JY15/JV15</f>
        <v>0.92160432201286913</v>
      </c>
      <c r="KA15" s="757">
        <f>JV15+JQ15+JL15+JG15</f>
        <v>514504.12</v>
      </c>
      <c r="KB15" s="757">
        <f>JW15+JR15+JM15+JH15</f>
        <v>427038.41960000002</v>
      </c>
      <c r="KC15" s="552">
        <f t="shared" si="19"/>
        <v>514504.12</v>
      </c>
      <c r="KD15" s="690">
        <f t="shared" si="20"/>
        <v>437332.2</v>
      </c>
      <c r="KE15" s="545">
        <f t="shared" si="21"/>
        <v>0.85000718750318272</v>
      </c>
      <c r="KF15" s="540">
        <v>207250.54</v>
      </c>
      <c r="KG15" s="537">
        <f>KF15*KH15</f>
        <v>172017.94819999998</v>
      </c>
      <c r="KH15" s="687">
        <f>'Base%Sem'!AW11</f>
        <v>0.83</v>
      </c>
      <c r="KI15" s="533">
        <v>167272.32000000001</v>
      </c>
      <c r="KJ15" s="534">
        <f>KI15/KF15</f>
        <v>0.80710197425782337</v>
      </c>
      <c r="KK15" s="537">
        <v>221890.38</v>
      </c>
      <c r="KL15" s="537">
        <f>KK15*KM15</f>
        <v>184169.0154</v>
      </c>
      <c r="KM15" s="687">
        <f>'Base%Sem'!AX11</f>
        <v>0.83</v>
      </c>
      <c r="KN15" s="533">
        <v>212817.34</v>
      </c>
      <c r="KO15" s="534">
        <f>KN15/KK15</f>
        <v>0.95911025975979669</v>
      </c>
      <c r="KP15" s="537">
        <v>529448.23</v>
      </c>
      <c r="KQ15" s="537">
        <f>KP15*KR15</f>
        <v>439442.03089999995</v>
      </c>
      <c r="KR15" s="687">
        <f>'Base%Sem'!AY11</f>
        <v>0.83</v>
      </c>
      <c r="KS15" s="533">
        <v>274705.55</v>
      </c>
      <c r="KT15" s="534">
        <f>KS15/KP15</f>
        <v>0.51885252312582097</v>
      </c>
      <c r="KU15" s="537">
        <v>336184.14</v>
      </c>
      <c r="KV15" s="537">
        <f>KU15*KW15</f>
        <v>279032.83620000002</v>
      </c>
      <c r="KW15" s="687">
        <f>'Base%Sem'!AZ11</f>
        <v>0.83</v>
      </c>
      <c r="KX15" s="533">
        <v>486313.94</v>
      </c>
      <c r="KY15" s="534">
        <f>KX15/KU15</f>
        <v>1.4465701445642261</v>
      </c>
      <c r="KZ15" s="537">
        <v>107939.88</v>
      </c>
      <c r="LA15" s="537">
        <f>KZ15*LB15</f>
        <v>89590.100399999996</v>
      </c>
      <c r="LB15" s="687">
        <f>'Base%Sem'!BA11</f>
        <v>0.83</v>
      </c>
      <c r="LC15" s="533">
        <v>132503.91</v>
      </c>
      <c r="LD15" s="534">
        <f>LC15/KZ15</f>
        <v>1.2275714036369134</v>
      </c>
      <c r="LE15" s="757">
        <f>KZ15+KU15+KP15+KK15+KF15</f>
        <v>1402713.17</v>
      </c>
      <c r="LF15" s="757">
        <f>LA15+KV15+KQ15+KL15+KG15</f>
        <v>1164251.9311000002</v>
      </c>
      <c r="LG15" s="552"/>
      <c r="LH15" s="683">
        <f t="shared" si="22"/>
        <v>1273613.06</v>
      </c>
      <c r="LI15" s="722">
        <f t="shared" si="23"/>
        <v>0</v>
      </c>
      <c r="LJ15" s="540">
        <v>70923.61</v>
      </c>
      <c r="LK15" s="537">
        <f>LJ15*LL15</f>
        <v>79434.443200000009</v>
      </c>
      <c r="LL15" s="687">
        <f>'Base%Sem'!BB11</f>
        <v>1.1200000000000001</v>
      </c>
      <c r="LM15" s="533"/>
      <c r="LN15" s="534">
        <f>LM15/LJ15</f>
        <v>0</v>
      </c>
      <c r="LO15" s="537">
        <v>54695.43</v>
      </c>
      <c r="LP15" s="537">
        <f>LO15*LQ15</f>
        <v>82043.145000000004</v>
      </c>
      <c r="LQ15" s="687">
        <f>'Base%Sem'!BC11</f>
        <v>1.5</v>
      </c>
      <c r="LR15" s="533"/>
      <c r="LS15" s="534">
        <f>LR15/LO15</f>
        <v>0</v>
      </c>
      <c r="LT15" s="537">
        <v>64127.24</v>
      </c>
      <c r="LU15" s="537">
        <f t="shared" ref="LU15:LU17" si="32">LT15*LV15</f>
        <v>98114.677200000006</v>
      </c>
      <c r="LV15" s="687">
        <f>'Base%Sem'!BD11</f>
        <v>1.53</v>
      </c>
      <c r="LW15" s="533"/>
      <c r="LX15" s="534">
        <f>LW15/LT15</f>
        <v>0</v>
      </c>
      <c r="LY15" s="537">
        <v>58934.95</v>
      </c>
      <c r="LZ15" s="537">
        <f t="shared" ref="LZ15:LZ16" si="33">LY15*MA15</f>
        <v>70721.939999999988</v>
      </c>
      <c r="MA15" s="687">
        <f>'Base%Sem'!BE11</f>
        <v>1.2</v>
      </c>
      <c r="MB15" s="533"/>
      <c r="MC15" s="534">
        <f>MB15/LY15</f>
        <v>0</v>
      </c>
      <c r="MD15" s="688">
        <f t="shared" si="24"/>
        <v>248681.22999999998</v>
      </c>
      <c r="ME15" s="537">
        <f>LK15+LP15+LU15+LZ15</f>
        <v>330314.20539999998</v>
      </c>
      <c r="MF15" s="688">
        <f t="shared" si="25"/>
        <v>248681.22999999998</v>
      </c>
      <c r="MG15" s="557">
        <f>+LM15+LR15+LW15+MB15</f>
        <v>0</v>
      </c>
      <c r="MH15" s="541">
        <f t="shared" si="26"/>
        <v>0</v>
      </c>
      <c r="MI15" s="795">
        <f t="shared" si="27"/>
        <v>6491503.71</v>
      </c>
      <c r="MJ15" s="795">
        <f t="shared" si="28"/>
        <v>5422347.6800000016</v>
      </c>
      <c r="MK15" s="793">
        <f t="shared" si="29"/>
        <v>0.83529917292460454</v>
      </c>
      <c r="ML15" s="791">
        <f>Y15+AX15+CB15+DA15+DZ15+FD15+GC15+HB15+IE15+JD15+KC15+LG15</f>
        <v>4948649.74</v>
      </c>
      <c r="MM15" s="791">
        <f>Z15+AY15+CC15+DB15+EA15+FE15+GD15+HC15+IF15+JE15+KD15+LH15</f>
        <v>5422347.6800000016</v>
      </c>
      <c r="MN15" s="792">
        <f>MM15-ML15</f>
        <v>473697.94000000134</v>
      </c>
      <c r="MO15" s="930">
        <f t="shared" si="30"/>
        <v>8.7360303683072058E-2</v>
      </c>
      <c r="MP15" s="781">
        <f t="shared" si="31"/>
        <v>5856135.4944000021</v>
      </c>
      <c r="MQ15" s="108">
        <v>1220360.4579</v>
      </c>
      <c r="MR15" s="770">
        <v>0.87</v>
      </c>
    </row>
    <row r="16" spans="1:356" outlineLevel="1">
      <c r="A16" s="742"/>
      <c r="B16" s="681" t="s">
        <v>19</v>
      </c>
      <c r="C16" s="540">
        <v>37817.599999999999</v>
      </c>
      <c r="D16" s="537">
        <f>D14*0.8</f>
        <v>76544.028000000006</v>
      </c>
      <c r="E16" s="687">
        <f>'Base%Sem'!B12</f>
        <v>0</v>
      </c>
      <c r="F16" s="533">
        <v>74217.8</v>
      </c>
      <c r="G16" s="534">
        <f>F16/C16</f>
        <v>1.9625200964630227</v>
      </c>
      <c r="H16" s="537">
        <v>47452.04</v>
      </c>
      <c r="I16" s="537">
        <f>I14*0.8</f>
        <v>72005.97600000001</v>
      </c>
      <c r="J16" s="687">
        <f>'Base%Sem'!C12</f>
        <v>0</v>
      </c>
      <c r="K16" s="533">
        <v>41781.040000000001</v>
      </c>
      <c r="L16" s="534">
        <f>K16/H16</f>
        <v>0.88048985881323538</v>
      </c>
      <c r="M16" s="537">
        <v>35778.870000000003</v>
      </c>
      <c r="N16" s="537">
        <f>N14*0.8</f>
        <v>75690.813600000009</v>
      </c>
      <c r="O16" s="687">
        <f>'Base%Sem'!D12</f>
        <v>0</v>
      </c>
      <c r="P16" s="533">
        <v>47060.75</v>
      </c>
      <c r="Q16" s="534">
        <f>P16/M16</f>
        <v>1.3153224235421632</v>
      </c>
      <c r="R16" s="537">
        <v>43576.46</v>
      </c>
      <c r="S16" s="537">
        <f>S14*0.8</f>
        <v>64210.722000000002</v>
      </c>
      <c r="T16" s="687">
        <f>'Base%Sem'!E12</f>
        <v>0</v>
      </c>
      <c r="U16" s="533">
        <v>58185.31</v>
      </c>
      <c r="V16" s="534">
        <f>U16/R16</f>
        <v>1.3352463692553274</v>
      </c>
      <c r="W16" s="688">
        <f t="shared" si="0"/>
        <v>164624.97</v>
      </c>
      <c r="X16" s="537">
        <f>D16+I16+N16+S16</f>
        <v>288451.53960000002</v>
      </c>
      <c r="Y16" s="688">
        <f t="shared" si="1"/>
        <v>164624.97</v>
      </c>
      <c r="Z16" s="557">
        <f>+F16+K16+P16+U16</f>
        <v>221244.9</v>
      </c>
      <c r="AA16" s="541">
        <f t="shared" si="2"/>
        <v>1.3439328189399213</v>
      </c>
      <c r="AB16" s="540">
        <v>36693.550000000003</v>
      </c>
      <c r="AC16" s="537">
        <f>AC14*0.8</f>
        <v>76046.142000000007</v>
      </c>
      <c r="AD16" s="687">
        <f>'Base%Sem'!F12</f>
        <v>0</v>
      </c>
      <c r="AE16" s="533">
        <v>52388.4</v>
      </c>
      <c r="AF16" s="534">
        <f>AE16/AB16</f>
        <v>1.4277277614185599</v>
      </c>
      <c r="AG16" s="537">
        <v>48403.94</v>
      </c>
      <c r="AH16" s="537">
        <f>AH14*0.8</f>
        <v>106425.47760000001</v>
      </c>
      <c r="AI16" s="687">
        <f>'Base%Sem'!G12</f>
        <v>0</v>
      </c>
      <c r="AJ16" s="533">
        <v>91657.68</v>
      </c>
      <c r="AK16" s="534">
        <f>AJ16/AG16</f>
        <v>1.8935995706134663</v>
      </c>
      <c r="AL16" s="537">
        <v>39454.959999999999</v>
      </c>
      <c r="AM16" s="537">
        <f>AM14*0.8</f>
        <v>62744.723200000008</v>
      </c>
      <c r="AN16" s="687">
        <f>'Base%Sem'!H12</f>
        <v>0</v>
      </c>
      <c r="AO16" s="533">
        <v>95733.09</v>
      </c>
      <c r="AP16" s="534">
        <f>AO16/AL16</f>
        <v>2.4263892296431169</v>
      </c>
      <c r="AQ16" s="537">
        <v>50088.21</v>
      </c>
      <c r="AR16" s="537">
        <f>AR14*0.8</f>
        <v>88118.204960000003</v>
      </c>
      <c r="AS16" s="687">
        <f>'Base%Sem'!I12</f>
        <v>0</v>
      </c>
      <c r="AT16" s="533">
        <v>73768.17</v>
      </c>
      <c r="AU16" s="534">
        <f>AT16/AQ16</f>
        <v>1.472765147726381</v>
      </c>
      <c r="AV16" s="537">
        <f>AB16+AG16+AL16+AQ16</f>
        <v>174640.66</v>
      </c>
      <c r="AW16" s="537">
        <f>AC16+AH16+AM16+AR16</f>
        <v>333334.54776000004</v>
      </c>
      <c r="AX16" s="697">
        <f t="shared" si="3"/>
        <v>174640.66</v>
      </c>
      <c r="AY16" s="676">
        <f>AE16+AJ16++AO16+AT16</f>
        <v>313547.33999999997</v>
      </c>
      <c r="AZ16" s="556">
        <f t="shared" si="4"/>
        <v>1.7953856793715735</v>
      </c>
      <c r="BA16" s="540">
        <v>39811.9</v>
      </c>
      <c r="BB16" s="537">
        <f>BA16*BC16</f>
        <v>89576.775000000009</v>
      </c>
      <c r="BC16" s="687">
        <f>'Base%Sem'!J12</f>
        <v>2.25</v>
      </c>
      <c r="BD16" s="533">
        <v>81675.62</v>
      </c>
      <c r="BE16" s="534">
        <f>BD16/BA16</f>
        <v>2.0515378567714677</v>
      </c>
      <c r="BF16" s="537">
        <v>40918.61</v>
      </c>
      <c r="BG16" s="537">
        <f>BG14*0.9</f>
        <v>82565.924400000004</v>
      </c>
      <c r="BH16" s="687">
        <f>'Base%Sem'!K12</f>
        <v>0</v>
      </c>
      <c r="BI16" s="533">
        <v>87236</v>
      </c>
      <c r="BJ16" s="534">
        <f>BI16/BF16</f>
        <v>2.1319394769274909</v>
      </c>
      <c r="BK16" s="537">
        <v>56359.45</v>
      </c>
      <c r="BL16" s="537">
        <f>BL14*0.9</f>
        <v>95451.082110000018</v>
      </c>
      <c r="BM16" s="687">
        <f>'Base%Sem'!L12</f>
        <v>0</v>
      </c>
      <c r="BN16" s="533">
        <v>103594.66</v>
      </c>
      <c r="BO16" s="534">
        <f>BN16/BK16</f>
        <v>1.8381062980564928</v>
      </c>
      <c r="BP16" s="537">
        <v>49157.95</v>
      </c>
      <c r="BQ16" s="537">
        <f>BQ14*0.9</f>
        <v>106087.3668</v>
      </c>
      <c r="BR16" s="687">
        <f>'Base%Sem'!M12</f>
        <v>0</v>
      </c>
      <c r="BS16" s="871">
        <v>92006.45</v>
      </c>
      <c r="BT16" s="534">
        <f>BS16/BP16</f>
        <v>1.8716494483598278</v>
      </c>
      <c r="BU16" s="537">
        <v>50103.839999999997</v>
      </c>
      <c r="BV16" s="537">
        <f>BV14*0.9</f>
        <v>86595.208289999995</v>
      </c>
      <c r="BW16" s="687">
        <f>'Base%Sem'!N12</f>
        <v>0</v>
      </c>
      <c r="BX16" s="533">
        <v>83805.240000000005</v>
      </c>
      <c r="BY16" s="534">
        <f>BX16/BU16</f>
        <v>1.6726310797735267</v>
      </c>
      <c r="BZ16" s="757">
        <f>BA16+BF16+BK16+BP16+BU16</f>
        <v>236351.75000000003</v>
      </c>
      <c r="CA16" s="757">
        <f>BB16+BG16+BL16+BQ16+BV16</f>
        <v>460276.3566</v>
      </c>
      <c r="CB16" s="684">
        <f t="shared" si="5"/>
        <v>137089.96000000002</v>
      </c>
      <c r="CC16" s="554">
        <f>BX16+BS16+BN16+BI16+BD16</f>
        <v>448317.97</v>
      </c>
      <c r="CD16" s="545">
        <f t="shared" si="6"/>
        <v>3.2702465592666297</v>
      </c>
      <c r="CE16" s="540">
        <v>62189.19</v>
      </c>
      <c r="CF16" s="537">
        <f>CF14*0.8</f>
        <v>86955.659520000001</v>
      </c>
      <c r="CG16" s="687">
        <f>'Base%Sem'!O12</f>
        <v>0</v>
      </c>
      <c r="CH16" s="533"/>
      <c r="CI16" s="534">
        <f>CH16/CE16</f>
        <v>0</v>
      </c>
      <c r="CJ16" s="537">
        <v>63464.5</v>
      </c>
      <c r="CK16" s="537">
        <f>CK14*0.8</f>
        <v>100159.64528</v>
      </c>
      <c r="CL16" s="687">
        <f>'Base%Sem'!P12</f>
        <v>0</v>
      </c>
      <c r="CM16" s="533"/>
      <c r="CN16" s="534">
        <f>CM16/CJ16</f>
        <v>0</v>
      </c>
      <c r="CO16" s="537">
        <v>74587.789999999994</v>
      </c>
      <c r="CP16" s="537">
        <f>CP14*0.8</f>
        <v>96017.640320000006</v>
      </c>
      <c r="CQ16" s="687">
        <f>'Base%Sem'!Q12</f>
        <v>0.8</v>
      </c>
      <c r="CR16" s="533"/>
      <c r="CS16" s="534">
        <f>CR16/CO16</f>
        <v>0</v>
      </c>
      <c r="CT16" s="537">
        <v>83528.27</v>
      </c>
      <c r="CU16" s="537">
        <f>CU14*0.85</f>
        <v>150128.53</v>
      </c>
      <c r="CV16" s="687">
        <f>'Base%Sem'!R12</f>
        <v>0.85</v>
      </c>
      <c r="CW16" s="533"/>
      <c r="CX16" s="534">
        <f>CW16/CT16</f>
        <v>0</v>
      </c>
      <c r="CY16" s="757">
        <f>CT16+CO16+CJ16+CE16</f>
        <v>283769.75</v>
      </c>
      <c r="CZ16" s="757">
        <f>CU16+CP16+CK16+CF16</f>
        <v>433261.47511999996</v>
      </c>
      <c r="DA16" s="694">
        <f t="shared" si="7"/>
        <v>283769.75</v>
      </c>
      <c r="DB16" s="549">
        <v>470171.38</v>
      </c>
      <c r="DC16" s="547">
        <f t="shared" si="8"/>
        <v>1.6568763231457899</v>
      </c>
      <c r="DD16" s="540">
        <v>72173.61</v>
      </c>
      <c r="DE16" s="537">
        <f>DE14*0.8</f>
        <v>107768.20608000002</v>
      </c>
      <c r="DF16" s="687">
        <f>'Base%Sem'!S12</f>
        <v>0</v>
      </c>
      <c r="DG16" s="533"/>
      <c r="DH16" s="534">
        <f>DG16/DD16</f>
        <v>0</v>
      </c>
      <c r="DI16" s="537">
        <v>61084.13</v>
      </c>
      <c r="DJ16" s="537">
        <f>DJ14*0.8</f>
        <v>132969.72355200001</v>
      </c>
      <c r="DK16" s="687">
        <f>'Base%Sem'!T12</f>
        <v>0</v>
      </c>
      <c r="DL16" s="533"/>
      <c r="DM16" s="534">
        <f>DL16/DI16</f>
        <v>0</v>
      </c>
      <c r="DN16" s="537">
        <v>47732.97</v>
      </c>
      <c r="DO16" s="537">
        <f>DO14*0.8</f>
        <v>103291.81664000002</v>
      </c>
      <c r="DP16" s="687">
        <f>'Base%Sem'!U12</f>
        <v>0</v>
      </c>
      <c r="DQ16" s="533"/>
      <c r="DR16" s="534">
        <f>DQ16/DN16</f>
        <v>0</v>
      </c>
      <c r="DS16" s="537">
        <v>36009.97</v>
      </c>
      <c r="DT16" s="537">
        <f>DT14*0.8</f>
        <v>84744.403359999997</v>
      </c>
      <c r="DU16" s="687">
        <f>'Base%Sem'!V12</f>
        <v>0</v>
      </c>
      <c r="DV16" s="533"/>
      <c r="DW16" s="534">
        <f>DV16/DS16</f>
        <v>0</v>
      </c>
      <c r="DX16" s="757">
        <f>DS16+DN16+DI16+DD16</f>
        <v>217000.68</v>
      </c>
      <c r="DY16" s="757">
        <f>DT16+DO16+DJ16+DE16</f>
        <v>428774.14963200007</v>
      </c>
      <c r="DZ16" s="694">
        <f t="shared" si="9"/>
        <v>217000.68</v>
      </c>
      <c r="EA16" s="549">
        <v>459937.28000000003</v>
      </c>
      <c r="EB16" s="547">
        <f t="shared" si="10"/>
        <v>2.119519994130894</v>
      </c>
      <c r="EC16" s="540">
        <v>4248.16</v>
      </c>
      <c r="ED16" s="537">
        <f>ED14*0.8</f>
        <v>97000.691200000001</v>
      </c>
      <c r="EE16" s="687">
        <f>'Base%Sem'!W12</f>
        <v>0</v>
      </c>
      <c r="EF16" s="686">
        <v>90406.62</v>
      </c>
      <c r="EG16" s="534">
        <f>EF16/EC16</f>
        <v>21.281359459154082</v>
      </c>
      <c r="EH16" s="537">
        <v>0</v>
      </c>
      <c r="EI16" s="537">
        <f>EI14*0.8</f>
        <v>121253.47840000001</v>
      </c>
      <c r="EJ16" s="687">
        <f>'Base%Sem'!X12</f>
        <v>0</v>
      </c>
      <c r="EK16" s="533">
        <v>111638.25</v>
      </c>
      <c r="EL16" s="534" t="e">
        <f>EK16/EH16</f>
        <v>#DIV/0!</v>
      </c>
      <c r="EM16" s="537">
        <v>0</v>
      </c>
      <c r="EN16" s="537">
        <f>EN14*0.75</f>
        <v>104685.319875</v>
      </c>
      <c r="EO16" s="687">
        <f>'Base%Sem'!Y12</f>
        <v>0</v>
      </c>
      <c r="EP16" s="533">
        <v>99017.63</v>
      </c>
      <c r="EQ16" s="534" t="e">
        <f>EP16/EM16</f>
        <v>#DIV/0!</v>
      </c>
      <c r="ER16" s="537">
        <v>195778.36</v>
      </c>
      <c r="ES16" s="537">
        <f>ES14*0.75</f>
        <v>104251.97669999998</v>
      </c>
      <c r="ET16" s="687">
        <f>'Base%Sem'!Z12</f>
        <v>0</v>
      </c>
      <c r="EU16" s="533"/>
      <c r="EV16" s="534">
        <f>EU16/ER16</f>
        <v>0</v>
      </c>
      <c r="EW16" s="537">
        <v>194223.96</v>
      </c>
      <c r="EX16" s="537">
        <f>EX14*0.75</f>
        <v>103424.25870000001</v>
      </c>
      <c r="EY16" s="687">
        <f>'Base%Sem'!AA12</f>
        <v>0</v>
      </c>
      <c r="EZ16" s="533"/>
      <c r="FA16" s="534">
        <f>EZ16/EW16</f>
        <v>0</v>
      </c>
      <c r="FB16" s="757">
        <f>EW16+ER16+EM16+EH16+EC16</f>
        <v>394250.47999999992</v>
      </c>
      <c r="FC16" s="757">
        <f>EX16+ES16+EN16+EI16+ED16</f>
        <v>530615.72487500007</v>
      </c>
      <c r="FD16" s="684">
        <f t="shared" si="11"/>
        <v>394250.48</v>
      </c>
      <c r="FE16" s="683">
        <v>496558.2</v>
      </c>
      <c r="FF16" s="547">
        <f t="shared" si="12"/>
        <v>1.2594992909076483</v>
      </c>
      <c r="FG16" s="540">
        <v>0</v>
      </c>
      <c r="FH16" s="537">
        <f>FH14*0.8</f>
        <v>96283.463680000015</v>
      </c>
      <c r="FI16" s="687">
        <f>'Base%Sem'!AB12</f>
        <v>0</v>
      </c>
      <c r="FJ16" s="533"/>
      <c r="FK16" s="534" t="e">
        <f>FJ16/FG16</f>
        <v>#DIV/0!</v>
      </c>
      <c r="FL16" s="537">
        <v>0</v>
      </c>
      <c r="FM16" s="537">
        <f>FM14*0.8</f>
        <v>85896.514560000011</v>
      </c>
      <c r="FN16" s="687">
        <f>'Base%Sem'!AC12</f>
        <v>0</v>
      </c>
      <c r="FO16" s="533"/>
      <c r="FP16" s="534" t="e">
        <f>FO16/FL16</f>
        <v>#DIV/0!</v>
      </c>
      <c r="FQ16" s="537">
        <v>0</v>
      </c>
      <c r="FR16" s="537">
        <f>FR14*0.8</f>
        <v>87794.554880000011</v>
      </c>
      <c r="FS16" s="687">
        <f>'Base%Sem'!AD12</f>
        <v>0</v>
      </c>
      <c r="FT16" s="533"/>
      <c r="FU16" s="534" t="e">
        <f>FT16/FQ16</f>
        <v>#DIV/0!</v>
      </c>
      <c r="FV16" s="537">
        <v>182784.66</v>
      </c>
      <c r="FW16" s="537">
        <f>FW14*0.8</f>
        <v>93585.745920000016</v>
      </c>
      <c r="FX16" s="687">
        <f>'Base%Sem'!AE12</f>
        <v>0</v>
      </c>
      <c r="FY16" s="533"/>
      <c r="FZ16" s="534">
        <f>FY16/FV16</f>
        <v>0</v>
      </c>
      <c r="GA16" s="757">
        <f>FV16+FQ16+FL16+FG16</f>
        <v>182784.66</v>
      </c>
      <c r="GB16" s="757">
        <f>FW16+FR16+FM16+FH16</f>
        <v>363560.27904000005</v>
      </c>
      <c r="GC16" s="929">
        <f>FG16+FL16+FQ16+FV16</f>
        <v>182784.66</v>
      </c>
      <c r="GD16" s="554">
        <v>404227.94</v>
      </c>
      <c r="GE16" s="545">
        <f t="shared" si="13"/>
        <v>2.21149816401442</v>
      </c>
      <c r="GF16" s="540">
        <v>148383.93</v>
      </c>
      <c r="GG16" s="537">
        <f>GG14*0.8</f>
        <v>89030.358000000007</v>
      </c>
      <c r="GH16" s="687">
        <f>'Base%Sem'!AF12</f>
        <v>0</v>
      </c>
      <c r="GI16" s="533"/>
      <c r="GJ16" s="534">
        <f>GI16/GF16</f>
        <v>0</v>
      </c>
      <c r="GK16" s="537">
        <v>30823.119999999999</v>
      </c>
      <c r="GL16" s="537">
        <f>GL14*0.8</f>
        <v>102111.162</v>
      </c>
      <c r="GM16" s="687">
        <f>'Base%Sem'!AG12</f>
        <v>0</v>
      </c>
      <c r="GN16" s="533"/>
      <c r="GO16" s="534">
        <f>GN16/GK16</f>
        <v>0</v>
      </c>
      <c r="GP16" s="537">
        <v>250560.15</v>
      </c>
      <c r="GQ16" s="537">
        <f>GQ14*0.8</f>
        <v>103418.274</v>
      </c>
      <c r="GR16" s="687">
        <f>'Base%Sem'!AH12</f>
        <v>0</v>
      </c>
      <c r="GS16" s="533"/>
      <c r="GT16" s="534">
        <f>GS16/GP16</f>
        <v>0</v>
      </c>
      <c r="GU16" s="537">
        <v>216881.94</v>
      </c>
      <c r="GV16" s="537">
        <f>GV14*0.8</f>
        <v>95721.995999999999</v>
      </c>
      <c r="GW16" s="687">
        <f>'Base%Sem'!AI12</f>
        <v>0</v>
      </c>
      <c r="GX16" s="533"/>
      <c r="GY16" s="534">
        <f>GX16/GU16</f>
        <v>0</v>
      </c>
      <c r="GZ16" s="757">
        <f>GU16+GP16+GK16+GF16</f>
        <v>646649.1399999999</v>
      </c>
      <c r="HA16" s="757">
        <f>GV16+GQ16+GL16+GG16</f>
        <v>390281.79000000004</v>
      </c>
      <c r="HB16" s="929">
        <f>GF16+GK16+GP16+GU16</f>
        <v>646649.1399999999</v>
      </c>
      <c r="HC16" s="553">
        <v>403165.31</v>
      </c>
      <c r="HD16" s="547">
        <f t="shared" si="14"/>
        <v>0.62346840823139438</v>
      </c>
      <c r="HE16" s="540">
        <v>219659</v>
      </c>
      <c r="HF16" s="537">
        <f>HF14*0.8</f>
        <v>106735.10400000001</v>
      </c>
      <c r="HG16" s="687">
        <f>'Base%Sem'!AJ12</f>
        <v>0</v>
      </c>
      <c r="HH16" s="533">
        <v>100433.18</v>
      </c>
      <c r="HI16" s="534">
        <f>HH16/HE16</f>
        <v>0.45722315042861889</v>
      </c>
      <c r="HJ16" s="537">
        <v>254701.11</v>
      </c>
      <c r="HK16" s="537">
        <f>HK14*0.8</f>
        <v>95399.310720000009</v>
      </c>
      <c r="HL16" s="687">
        <f>'Base%Sem'!AK12</f>
        <v>0</v>
      </c>
      <c r="HM16" s="533">
        <v>85904.07</v>
      </c>
      <c r="HN16" s="534">
        <f>HM16/HJ16</f>
        <v>0.3372740307256612</v>
      </c>
      <c r="HO16" s="537">
        <v>194393.86</v>
      </c>
      <c r="HP16" s="537">
        <f>HP14*0.8</f>
        <v>89387.659200000009</v>
      </c>
      <c r="HQ16" s="687">
        <f>'Base%Sem'!AL12</f>
        <v>0</v>
      </c>
      <c r="HR16" s="533">
        <v>102991.96</v>
      </c>
      <c r="HS16" s="534">
        <f>HR16/HO16</f>
        <v>0.5298107666569305</v>
      </c>
      <c r="HT16" s="537">
        <v>195877.8</v>
      </c>
      <c r="HU16" s="537">
        <f>HU14*0.8</f>
        <v>89612.160960000008</v>
      </c>
      <c r="HV16" s="687">
        <f>'Base%Sem'!AM12</f>
        <v>0</v>
      </c>
      <c r="HW16" s="533">
        <v>73863.839999999997</v>
      </c>
      <c r="HX16" s="534">
        <f>HW16/HT16</f>
        <v>0.37709143149453384</v>
      </c>
      <c r="HY16" s="537">
        <v>212126.1</v>
      </c>
      <c r="HZ16" s="537">
        <f>HZ14*0.8</f>
        <v>100298.88959999999</v>
      </c>
      <c r="IA16" s="687">
        <f>'Base%Sem'!AN12</f>
        <v>0</v>
      </c>
      <c r="IB16" s="533">
        <v>81976.87</v>
      </c>
      <c r="IC16" s="534">
        <f>IB16/HY16</f>
        <v>0.38645348215047554</v>
      </c>
      <c r="ID16" s="757">
        <f>HZ16+HU16+HP16+HK16+HF16</f>
        <v>481433.12448</v>
      </c>
      <c r="IE16" s="684">
        <f t="shared" si="15"/>
        <v>1076757.8700000001</v>
      </c>
      <c r="IF16" s="554">
        <f>IB16+HW16+HR16+HM16+HH16</f>
        <v>445169.91999999998</v>
      </c>
      <c r="IG16" s="545">
        <f t="shared" si="16"/>
        <v>0.41343549223373677</v>
      </c>
      <c r="IH16" s="540">
        <v>183752.17</v>
      </c>
      <c r="II16" s="537">
        <f>II14*0.8</f>
        <v>98779.073120000015</v>
      </c>
      <c r="IJ16" s="687">
        <f>'Base%Sem'!AO12</f>
        <v>0.86</v>
      </c>
      <c r="IK16" s="533">
        <v>104835.31</v>
      </c>
      <c r="IL16" s="534">
        <f>IK16/IH16</f>
        <v>0.57052556168452317</v>
      </c>
      <c r="IM16" s="537">
        <v>191781.51</v>
      </c>
      <c r="IN16" s="537">
        <f>IN14*0.8</f>
        <v>115150.44632000002</v>
      </c>
      <c r="IO16" s="687">
        <f>'Base%Sem'!AP12</f>
        <v>0.86</v>
      </c>
      <c r="IP16" s="533">
        <v>104600.41</v>
      </c>
      <c r="IQ16" s="534">
        <f>IP16/IM16</f>
        <v>0.54541446670223837</v>
      </c>
      <c r="IR16" s="537">
        <v>214416.6</v>
      </c>
      <c r="IS16" s="537">
        <f>IS14*0.8</f>
        <v>115117.12576000002</v>
      </c>
      <c r="IT16" s="687">
        <f>'Base%Sem'!AQ12</f>
        <v>0.86</v>
      </c>
      <c r="IU16" s="533">
        <v>128575.28</v>
      </c>
      <c r="IV16" s="534">
        <f>IU16/IR16</f>
        <v>0.59965170607126494</v>
      </c>
      <c r="IW16" s="537">
        <v>231966.58</v>
      </c>
      <c r="IX16" s="537">
        <f>IX14*0.8</f>
        <v>148232.95032000003</v>
      </c>
      <c r="IY16" s="687">
        <f>'Base%Sem'!AR12</f>
        <v>0.86</v>
      </c>
      <c r="IZ16" s="533">
        <v>204615.76</v>
      </c>
      <c r="JA16" s="534">
        <f>IZ16/IW16</f>
        <v>0.88209154956718339</v>
      </c>
      <c r="JB16" s="757">
        <f>IW16+IR16+IM16+IH16</f>
        <v>821916.86</v>
      </c>
      <c r="JC16" s="757">
        <f>IX16+IS16+IN16+II16</f>
        <v>477279.59552000003</v>
      </c>
      <c r="JD16" s="684">
        <f t="shared" si="17"/>
        <v>821916.86</v>
      </c>
      <c r="JE16" s="553">
        <f>IK16+IP16+IU16+IZ16</f>
        <v>542626.76</v>
      </c>
      <c r="JF16" s="547">
        <f t="shared" si="18"/>
        <v>0.66019665298020536</v>
      </c>
      <c r="JG16" s="540">
        <v>171459.01</v>
      </c>
      <c r="JH16" s="537">
        <f>JH14*0.88</f>
        <v>106166.932872</v>
      </c>
      <c r="JI16" s="687">
        <f>'Base%Sem'!AS12</f>
        <v>0.88</v>
      </c>
      <c r="JJ16" s="533">
        <v>125811.72</v>
      </c>
      <c r="JK16" s="534">
        <f>JJ16/JG16</f>
        <v>0.73377141277090074</v>
      </c>
      <c r="JL16" s="537">
        <v>204462.03</v>
      </c>
      <c r="JM16" s="537">
        <f>JM14*0.88</f>
        <v>154659.88938400001</v>
      </c>
      <c r="JN16" s="687">
        <f>'Base%Sem'!AT12</f>
        <v>0.88</v>
      </c>
      <c r="JO16" s="533">
        <v>126863.35</v>
      </c>
      <c r="JP16" s="534">
        <f>JO16/JL16</f>
        <v>0.62047388456428809</v>
      </c>
      <c r="JQ16" s="537">
        <v>275759.34000000003</v>
      </c>
      <c r="JR16" s="537">
        <f>JR14*0.88</f>
        <v>188748.39984</v>
      </c>
      <c r="JS16" s="687">
        <f>'Base%Sem'!AU12</f>
        <v>0.88</v>
      </c>
      <c r="JT16" s="533">
        <v>186214.28</v>
      </c>
      <c r="JU16" s="534">
        <f>JT16/JQ16</f>
        <v>0.67527823354958705</v>
      </c>
      <c r="JV16" s="537">
        <v>327968.62</v>
      </c>
      <c r="JW16" s="537">
        <f>JW14*0.88</f>
        <v>214431.208992</v>
      </c>
      <c r="JX16" s="687">
        <f>'Base%Sem'!AV12</f>
        <v>0.88</v>
      </c>
      <c r="JY16" s="533">
        <v>196638.92</v>
      </c>
      <c r="JZ16" s="534">
        <f>JY16/JV16</f>
        <v>0.59956626338214924</v>
      </c>
      <c r="KA16" s="757">
        <f>JV16+JQ16+JL16+JG16</f>
        <v>979649</v>
      </c>
      <c r="KB16" s="757">
        <f>JW16+JR16+JM16+JH16</f>
        <v>664006.43108800007</v>
      </c>
      <c r="KC16" s="552">
        <f t="shared" si="19"/>
        <v>979649.00000000012</v>
      </c>
      <c r="KD16" s="690">
        <f t="shared" si="20"/>
        <v>635528.27</v>
      </c>
      <c r="KE16" s="545">
        <f t="shared" si="21"/>
        <v>0.6487305861589201</v>
      </c>
      <c r="KF16" s="540">
        <v>422082.59</v>
      </c>
      <c r="KG16" s="537">
        <f>KG14*0.88</f>
        <v>331570.63139200001</v>
      </c>
      <c r="KH16" s="687">
        <f>'Base%Sem'!AW12</f>
        <v>0.88</v>
      </c>
      <c r="KI16" s="533">
        <v>342432.08</v>
      </c>
      <c r="KJ16" s="534">
        <f>KI16/KF16</f>
        <v>0.81129164792132269</v>
      </c>
      <c r="KK16" s="537">
        <v>531225.99</v>
      </c>
      <c r="KL16" s="537">
        <f>KL14*0.88</f>
        <v>437554.10899199999</v>
      </c>
      <c r="KM16" s="687">
        <f>'Base%Sem'!AX12</f>
        <v>0.88</v>
      </c>
      <c r="KN16" s="533">
        <v>432205.68</v>
      </c>
      <c r="KO16" s="534">
        <f>KN16/KK16</f>
        <v>0.81360040385072274</v>
      </c>
      <c r="KP16" s="537">
        <v>649827.46</v>
      </c>
      <c r="KQ16" s="537">
        <f>KQ14*0.88</f>
        <v>566902.61627999996</v>
      </c>
      <c r="KR16" s="687">
        <f>'Base%Sem'!AY12</f>
        <v>0.88</v>
      </c>
      <c r="KS16" s="533">
        <v>527246.4</v>
      </c>
      <c r="KT16" s="534">
        <f>KS16/KP16</f>
        <v>0.8113636810608158</v>
      </c>
      <c r="KU16" s="537">
        <v>452994.96</v>
      </c>
      <c r="KV16" s="537">
        <f>KV14*0.88</f>
        <v>438064.01038399996</v>
      </c>
      <c r="KW16" s="687">
        <f>'Base%Sem'!AZ12</f>
        <v>0.88</v>
      </c>
      <c r="KX16" s="533">
        <v>856902.95</v>
      </c>
      <c r="KY16" s="534">
        <f>KX16/KU16</f>
        <v>1.8916390372201932</v>
      </c>
      <c r="KZ16" s="537">
        <v>151612.17000000001</v>
      </c>
      <c r="LA16" s="537">
        <f>LA14*0.88</f>
        <v>109387.43015200002</v>
      </c>
      <c r="LB16" s="687">
        <f>'Base%Sem'!BA12</f>
        <v>0.88</v>
      </c>
      <c r="LC16" s="533">
        <v>135817.49</v>
      </c>
      <c r="LD16" s="534">
        <f>LC16/KZ16</f>
        <v>0.89582181958084217</v>
      </c>
      <c r="LE16" s="757">
        <f>KZ16+KU16+KP16+KK16+KF16</f>
        <v>2207743.17</v>
      </c>
      <c r="LF16" s="757">
        <f>LA16+KV16+KQ16+KL16+KG16</f>
        <v>1883478.7972000001</v>
      </c>
      <c r="LG16" s="552"/>
      <c r="LH16" s="683">
        <f t="shared" si="22"/>
        <v>2294604.5999999996</v>
      </c>
      <c r="LI16" s="722">
        <f t="shared" si="23"/>
        <v>0</v>
      </c>
      <c r="LJ16" s="540">
        <v>74217.8</v>
      </c>
      <c r="LK16" s="537">
        <f>LJ16*LL16</f>
        <v>83123.936000000016</v>
      </c>
      <c r="LL16" s="687">
        <f>'Base%Sem'!BB12</f>
        <v>1.1200000000000001</v>
      </c>
      <c r="LM16" s="533"/>
      <c r="LN16" s="534">
        <f>LM16/LJ16</f>
        <v>0</v>
      </c>
      <c r="LO16" s="537">
        <v>41781.040000000001</v>
      </c>
      <c r="LP16" s="537">
        <f t="shared" ref="LP16:LP18" si="34">LO16*LQ16</f>
        <v>62671.56</v>
      </c>
      <c r="LQ16" s="687">
        <f>'Base%Sem'!BC12</f>
        <v>1.5</v>
      </c>
      <c r="LR16" s="533"/>
      <c r="LS16" s="534">
        <f>LR16/LO16</f>
        <v>0</v>
      </c>
      <c r="LT16" s="537">
        <v>47060.75</v>
      </c>
      <c r="LU16" s="537">
        <f t="shared" si="32"/>
        <v>105886.6875</v>
      </c>
      <c r="LV16" s="687">
        <f>'Base%Sem'!BD12</f>
        <v>2.25</v>
      </c>
      <c r="LW16" s="533"/>
      <c r="LX16" s="534">
        <f>LW16/LT16</f>
        <v>0</v>
      </c>
      <c r="LY16" s="537">
        <v>58185.31</v>
      </c>
      <c r="LZ16" s="537">
        <f t="shared" si="33"/>
        <v>93096.495999999999</v>
      </c>
      <c r="MA16" s="687">
        <f>'Base%Sem'!BE12</f>
        <v>1.6</v>
      </c>
      <c r="MB16" s="533"/>
      <c r="MC16" s="534">
        <f>MB16/LY16</f>
        <v>0</v>
      </c>
      <c r="MD16" s="688">
        <f t="shared" si="24"/>
        <v>221244.9</v>
      </c>
      <c r="ME16" s="537">
        <f>LK16+LP16+LU16+LZ16</f>
        <v>344778.67950000003</v>
      </c>
      <c r="MF16" s="688">
        <f t="shared" si="25"/>
        <v>221244.9</v>
      </c>
      <c r="MG16" s="557">
        <f>+LM16+LR16+LW16+MB16</f>
        <v>0</v>
      </c>
      <c r="MH16" s="541">
        <f t="shared" si="26"/>
        <v>0</v>
      </c>
      <c r="MI16" s="795">
        <f t="shared" si="27"/>
        <v>6754551.0399999991</v>
      </c>
      <c r="MJ16" s="795">
        <f t="shared" si="28"/>
        <v>7135099.8699999992</v>
      </c>
      <c r="MK16" s="793">
        <f t="shared" si="29"/>
        <v>1.0563396186876692</v>
      </c>
      <c r="ML16" s="791">
        <f>Y16+AX16+CB16+DA16+DZ16+FD16+GC16+HB16+IE16+JD16+KC16+LG16</f>
        <v>5079134.03</v>
      </c>
      <c r="MM16" s="791">
        <f>Z16+AY16+CC16+DB16+EA16+FE16+GD16+HC16+IF16+JE16+KD16+LH16</f>
        <v>7135099.8699999992</v>
      </c>
      <c r="MN16" s="792">
        <f>MM16-ML16</f>
        <v>2055965.8399999989</v>
      </c>
      <c r="MO16" s="930">
        <f t="shared" si="30"/>
        <v>0.28814815173708269</v>
      </c>
      <c r="MP16" s="781">
        <f t="shared" si="31"/>
        <v>7705907.8596000001</v>
      </c>
      <c r="MQ16" s="108">
        <v>1712253.452</v>
      </c>
      <c r="MR16" s="770"/>
    </row>
    <row r="17" spans="1:356" outlineLevel="1">
      <c r="A17" s="742"/>
      <c r="B17" s="681" t="s">
        <v>20</v>
      </c>
      <c r="C17" s="540">
        <v>54893.11</v>
      </c>
      <c r="D17" s="537">
        <f>C17*E17</f>
        <v>47757.005700000002</v>
      </c>
      <c r="E17" s="687">
        <f>'Base%Sem'!B13</f>
        <v>0.87</v>
      </c>
      <c r="F17" s="533">
        <v>50040.36</v>
      </c>
      <c r="G17" s="534">
        <f>F17/C17</f>
        <v>0.91159637338820843</v>
      </c>
      <c r="H17" s="537">
        <v>45145.84</v>
      </c>
      <c r="I17" s="537">
        <f>H17*J17</f>
        <v>39276.880799999999</v>
      </c>
      <c r="J17" s="687">
        <f>'Base%Sem'!C13</f>
        <v>0.87</v>
      </c>
      <c r="K17" s="533">
        <v>28895.29</v>
      </c>
      <c r="L17" s="534">
        <f>K17/H17</f>
        <v>0.64004324650953448</v>
      </c>
      <c r="M17" s="537">
        <v>44241.3</v>
      </c>
      <c r="N17" s="537">
        <f>M17*O17</f>
        <v>38489.931000000004</v>
      </c>
      <c r="O17" s="687">
        <f>'Base%Sem'!D13</f>
        <v>0.87</v>
      </c>
      <c r="P17" s="533">
        <v>30118.560000000001</v>
      </c>
      <c r="Q17" s="534">
        <f>P17/M17</f>
        <v>0.68077927185683962</v>
      </c>
      <c r="R17" s="537">
        <v>45500.34</v>
      </c>
      <c r="S17" s="537">
        <f>R17*T17</f>
        <v>30485.227800000001</v>
      </c>
      <c r="T17" s="687">
        <f>'Base%Sem'!E13</f>
        <v>0.67</v>
      </c>
      <c r="U17" s="533">
        <v>35747.160000000003</v>
      </c>
      <c r="V17" s="534">
        <f>U17/R17</f>
        <v>0.78564599737056928</v>
      </c>
      <c r="W17" s="688">
        <f t="shared" si="0"/>
        <v>189780.59</v>
      </c>
      <c r="X17" s="537">
        <f>D17+I17+N17+S17</f>
        <v>156009.0453</v>
      </c>
      <c r="Y17" s="688">
        <f t="shared" si="1"/>
        <v>189780.59</v>
      </c>
      <c r="Z17" s="557">
        <f>+F17+K17+P17+U17</f>
        <v>144801.37</v>
      </c>
      <c r="AA17" s="541">
        <f t="shared" si="2"/>
        <v>0.7629935706280605</v>
      </c>
      <c r="AB17" s="540">
        <v>51333.18</v>
      </c>
      <c r="AC17" s="537">
        <f>AB17*AD17</f>
        <v>34393.230600000003</v>
      </c>
      <c r="AD17" s="687">
        <f>'Base%Sem'!F13</f>
        <v>0.67</v>
      </c>
      <c r="AE17" s="533">
        <v>42014.23</v>
      </c>
      <c r="AF17" s="534">
        <f>AE17/AB17</f>
        <v>0.8184614707290685</v>
      </c>
      <c r="AG17" s="537">
        <v>62809.63</v>
      </c>
      <c r="AH17" s="537">
        <f>AG17*AI17</f>
        <v>43966.740999999995</v>
      </c>
      <c r="AI17" s="687">
        <f>'Base%Sem'!G13</f>
        <v>0.7</v>
      </c>
      <c r="AJ17" s="533">
        <v>48336.82</v>
      </c>
      <c r="AK17" s="534">
        <f>AJ17/AG17</f>
        <v>0.7695765760759935</v>
      </c>
      <c r="AL17" s="537">
        <v>44084.41</v>
      </c>
      <c r="AM17" s="537">
        <f>AL17*AN17</f>
        <v>31299.931100000002</v>
      </c>
      <c r="AN17" s="687">
        <f>'Base%Sem'!H13</f>
        <v>0.71</v>
      </c>
      <c r="AO17" s="533">
        <v>60006.68</v>
      </c>
      <c r="AP17" s="534">
        <f>AO17/AL17</f>
        <v>1.3611768877024779</v>
      </c>
      <c r="AQ17" s="537">
        <v>53684.86</v>
      </c>
      <c r="AR17" s="537">
        <f>AQ17*AS17</f>
        <v>48316.374000000003</v>
      </c>
      <c r="AS17" s="687">
        <f>'Base%Sem'!I13</f>
        <v>0.9</v>
      </c>
      <c r="AT17" s="533">
        <v>40145.64</v>
      </c>
      <c r="AU17" s="534">
        <f>AT17/AQ17</f>
        <v>0.74780189423982846</v>
      </c>
      <c r="AV17" s="537">
        <f>AB17+AG17+AL17+AQ17</f>
        <v>211912.08000000002</v>
      </c>
      <c r="AW17" s="537">
        <f>AC17+AH17+AM17+AR17</f>
        <v>157976.27669999999</v>
      </c>
      <c r="AX17" s="697">
        <f t="shared" si="3"/>
        <v>211912.08000000002</v>
      </c>
      <c r="AY17" s="676">
        <f>AE17+AJ17++AO17+AT17</f>
        <v>190503.37</v>
      </c>
      <c r="AZ17" s="556">
        <f t="shared" si="4"/>
        <v>0.89897362151322369</v>
      </c>
      <c r="BA17" s="540">
        <v>53638.97</v>
      </c>
      <c r="BB17" s="537">
        <f>BA17*BC17</f>
        <v>41838.3966</v>
      </c>
      <c r="BC17" s="687">
        <f>'Base%Sem'!J13</f>
        <v>0.78</v>
      </c>
      <c r="BD17" s="533">
        <v>46944.19</v>
      </c>
      <c r="BE17" s="534">
        <f>BD17/BA17</f>
        <v>0.87518813280717367</v>
      </c>
      <c r="BF17" s="537">
        <v>50252.41</v>
      </c>
      <c r="BG17" s="537">
        <f>BF17*BH17</f>
        <v>39196.879800000002</v>
      </c>
      <c r="BH17" s="687">
        <f>'Base%Sem'!K13</f>
        <v>0.78</v>
      </c>
      <c r="BI17" s="533">
        <v>46982.26</v>
      </c>
      <c r="BJ17" s="534">
        <f>BI17/BF17</f>
        <v>0.93492550904523786</v>
      </c>
      <c r="BK17" s="537">
        <v>50830.84</v>
      </c>
      <c r="BL17" s="537">
        <f>BK17*BM17</f>
        <v>45747.756000000001</v>
      </c>
      <c r="BM17" s="687">
        <f>'Base%Sem'!L13</f>
        <v>0.9</v>
      </c>
      <c r="BN17" s="533">
        <v>44226.59</v>
      </c>
      <c r="BO17" s="534">
        <f>BN17/BK17</f>
        <v>0.87007395510284702</v>
      </c>
      <c r="BP17" s="537">
        <v>56514.01</v>
      </c>
      <c r="BQ17" s="537">
        <f>BP17*BR17</f>
        <v>50862.609000000004</v>
      </c>
      <c r="BR17" s="687">
        <f>'Base%Sem'!M13</f>
        <v>0.9</v>
      </c>
      <c r="BS17" s="871">
        <v>52240.160000000003</v>
      </c>
      <c r="BT17" s="534">
        <f>BS17/BP17</f>
        <v>0.9243753893945944</v>
      </c>
      <c r="BU17" s="537">
        <v>61610.26</v>
      </c>
      <c r="BV17" s="537">
        <f>BU17*BW17</f>
        <v>55449.234000000004</v>
      </c>
      <c r="BW17" s="687">
        <f>'Base%Sem'!N13</f>
        <v>0.9</v>
      </c>
      <c r="BX17" s="533">
        <v>49518.65</v>
      </c>
      <c r="BY17" s="534">
        <f>BX17/BU17</f>
        <v>0.8037403185768085</v>
      </c>
      <c r="BZ17" s="757">
        <f>BA17+BF17+BK17+BP17+BU17</f>
        <v>272846.49</v>
      </c>
      <c r="CA17" s="757">
        <f>BB17+BG17+BL17+BQ17+BV17</f>
        <v>233094.87539999999</v>
      </c>
      <c r="CB17" s="684">
        <f t="shared" si="5"/>
        <v>154722.22</v>
      </c>
      <c r="CC17" s="554">
        <f>BX17+BS17+BN17+BI17+BD17</f>
        <v>239911.85</v>
      </c>
      <c r="CD17" s="545">
        <f t="shared" si="6"/>
        <v>1.5505972574592066</v>
      </c>
      <c r="CE17" s="540">
        <v>61838.62</v>
      </c>
      <c r="CF17" s="537">
        <f>CE17*CG17</f>
        <v>55654.758000000002</v>
      </c>
      <c r="CG17" s="687">
        <f>'Base%Sem'!O13</f>
        <v>0.9</v>
      </c>
      <c r="CH17" s="533"/>
      <c r="CI17" s="534">
        <f>CH17/CE17</f>
        <v>0</v>
      </c>
      <c r="CJ17" s="537">
        <v>62599.86</v>
      </c>
      <c r="CK17" s="537">
        <f>CJ17*CL17</f>
        <v>56339.874000000003</v>
      </c>
      <c r="CL17" s="687">
        <f>'Base%Sem'!P13</f>
        <v>0.9</v>
      </c>
      <c r="CM17" s="533"/>
      <c r="CN17" s="534">
        <f>CM17/CJ17</f>
        <v>0</v>
      </c>
      <c r="CO17" s="537">
        <v>62093.32</v>
      </c>
      <c r="CP17" s="537">
        <f>CO17*CQ17</f>
        <v>55883.987999999998</v>
      </c>
      <c r="CQ17" s="687">
        <f>'Base%Sem'!Q13</f>
        <v>0.9</v>
      </c>
      <c r="CR17" s="533"/>
      <c r="CS17" s="534">
        <f>CR17/CO17</f>
        <v>0</v>
      </c>
      <c r="CT17" s="537">
        <v>78715.929999999993</v>
      </c>
      <c r="CU17" s="537">
        <f>CT17*CV17</f>
        <v>87374.6823</v>
      </c>
      <c r="CV17" s="687">
        <f>'Base%Sem'!R13</f>
        <v>1.1100000000000001</v>
      </c>
      <c r="CW17" s="533"/>
      <c r="CX17" s="534">
        <f>CW17/CT17</f>
        <v>0</v>
      </c>
      <c r="CY17" s="757">
        <f>CT17+CO17+CJ17+CE17</f>
        <v>265247.73</v>
      </c>
      <c r="CZ17" s="757">
        <f>CU17+CP17+CK17+CF17</f>
        <v>255253.30230000001</v>
      </c>
      <c r="DA17" s="694">
        <f t="shared" si="7"/>
        <v>265247.73</v>
      </c>
      <c r="DB17" s="549">
        <v>293450.67</v>
      </c>
      <c r="DC17" s="547">
        <f t="shared" si="8"/>
        <v>1.1063267911849801</v>
      </c>
      <c r="DD17" s="540">
        <v>79734.55</v>
      </c>
      <c r="DE17" s="537">
        <f>DD17*DF17</f>
        <v>53422.148500000003</v>
      </c>
      <c r="DF17" s="687">
        <f>'Base%Sem'!S13</f>
        <v>0.67</v>
      </c>
      <c r="DG17" s="533"/>
      <c r="DH17" s="534">
        <f>DG17/DD17</f>
        <v>0</v>
      </c>
      <c r="DI17" s="537">
        <v>72469.009999999995</v>
      </c>
      <c r="DJ17" s="537">
        <f>DI17*DK17</f>
        <v>88557.130219999992</v>
      </c>
      <c r="DK17" s="687">
        <f>'Base%Sem'!T13</f>
        <v>1.222</v>
      </c>
      <c r="DL17" s="533"/>
      <c r="DM17" s="534">
        <f>DL17/DI17</f>
        <v>0</v>
      </c>
      <c r="DN17" s="537">
        <v>55190.22</v>
      </c>
      <c r="DO17" s="537">
        <f>DN17*DP17</f>
        <v>49671.198000000004</v>
      </c>
      <c r="DP17" s="687">
        <f>'Base%Sem'!U13</f>
        <v>0.9</v>
      </c>
      <c r="DQ17" s="533"/>
      <c r="DR17" s="534">
        <f>DQ17/DN17</f>
        <v>0</v>
      </c>
      <c r="DS17" s="537">
        <v>55906.78</v>
      </c>
      <c r="DT17" s="537">
        <f>DS17*DU17</f>
        <v>50316.101999999999</v>
      </c>
      <c r="DU17" s="687">
        <f>'Base%Sem'!V13</f>
        <v>0.9</v>
      </c>
      <c r="DV17" s="533"/>
      <c r="DW17" s="534">
        <f>DV17/DS17</f>
        <v>0</v>
      </c>
      <c r="DX17" s="757">
        <f>DS17+DN17+DI17+DD17</f>
        <v>263300.56</v>
      </c>
      <c r="DY17" s="757">
        <f>DT17+DO17+DJ17+DE17</f>
        <v>241966.57871999999</v>
      </c>
      <c r="DZ17" s="694">
        <f t="shared" si="9"/>
        <v>263300.56</v>
      </c>
      <c r="EA17" s="549">
        <v>284671.69</v>
      </c>
      <c r="EB17" s="547">
        <f t="shared" si="10"/>
        <v>1.0811662914807321</v>
      </c>
      <c r="EC17" s="540">
        <v>65382.67</v>
      </c>
      <c r="ED17" s="537">
        <f>EC17*EE17</f>
        <v>65382.67</v>
      </c>
      <c r="EE17" s="687">
        <f>'Base%Sem'!W13</f>
        <v>1</v>
      </c>
      <c r="EF17" s="686">
        <v>61749.78</v>
      </c>
      <c r="EG17" s="534">
        <f>EF17/EC17</f>
        <v>0.94443649976362243</v>
      </c>
      <c r="EH17" s="537">
        <v>58942.16</v>
      </c>
      <c r="EI17" s="537">
        <f>EH17*EJ17</f>
        <v>58942.16</v>
      </c>
      <c r="EJ17" s="687">
        <f>'Base%Sem'!X13</f>
        <v>1</v>
      </c>
      <c r="EK17" s="533">
        <v>56581.46</v>
      </c>
      <c r="EL17" s="534">
        <f>EK17/EH17</f>
        <v>0.9599488719110395</v>
      </c>
      <c r="EM17" s="537">
        <v>77523.27</v>
      </c>
      <c r="EN17" s="537">
        <f>EM17*EO17</f>
        <v>73647.106499999994</v>
      </c>
      <c r="EO17" s="687">
        <f>'Base%Sem'!Y13</f>
        <v>0.95</v>
      </c>
      <c r="EP17" s="533">
        <v>70005.600000000006</v>
      </c>
      <c r="EQ17" s="534">
        <f>EP17/EM17</f>
        <v>0.90302692339990309</v>
      </c>
      <c r="ER17" s="537">
        <v>61059.53</v>
      </c>
      <c r="ES17" s="537">
        <f>ER17*ET17</f>
        <v>58006.553499999995</v>
      </c>
      <c r="ET17" s="687">
        <f>'Base%Sem'!Z13</f>
        <v>0.95</v>
      </c>
      <c r="EU17" s="533"/>
      <c r="EV17" s="534">
        <f>EU17/ER17</f>
        <v>0</v>
      </c>
      <c r="EW17" s="537">
        <v>64918.33</v>
      </c>
      <c r="EX17" s="537">
        <f>EW17*EY17</f>
        <v>61672.413500000002</v>
      </c>
      <c r="EY17" s="687">
        <f>'Base%Sem'!AA13</f>
        <v>0.95</v>
      </c>
      <c r="EZ17" s="533"/>
      <c r="FA17" s="534">
        <f>EZ17/EW17</f>
        <v>0</v>
      </c>
      <c r="FB17" s="757">
        <f>EW17+ER17+EM17+EH17+EC17</f>
        <v>327825.96000000002</v>
      </c>
      <c r="FC17" s="757">
        <f>EX17+ES17+EN17+EI17+ED17</f>
        <v>317650.90350000001</v>
      </c>
      <c r="FD17" s="684">
        <f t="shared" si="11"/>
        <v>327825.96000000002</v>
      </c>
      <c r="FE17" s="683">
        <v>321036.28999999998</v>
      </c>
      <c r="FF17" s="547">
        <f t="shared" si="12"/>
        <v>0.97928879701900351</v>
      </c>
      <c r="FG17" s="540">
        <v>53292.44</v>
      </c>
      <c r="FH17" s="537">
        <f>FG17*FI17</f>
        <v>53292.44</v>
      </c>
      <c r="FI17" s="687">
        <f>'Base%Sem'!AB13</f>
        <v>1</v>
      </c>
      <c r="FJ17" s="533"/>
      <c r="FK17" s="534">
        <f>FJ17/FG17</f>
        <v>0</v>
      </c>
      <c r="FL17" s="537">
        <v>65664.429999999993</v>
      </c>
      <c r="FM17" s="537">
        <f>FL17*FN17</f>
        <v>65664.429999999993</v>
      </c>
      <c r="FN17" s="687">
        <f>'Base%Sem'!AC13</f>
        <v>1</v>
      </c>
      <c r="FO17" s="533"/>
      <c r="FP17" s="534">
        <f>FO17/FL17</f>
        <v>0</v>
      </c>
      <c r="FQ17" s="537">
        <v>57561.120000000003</v>
      </c>
      <c r="FR17" s="537">
        <f>FQ17*FS17</f>
        <v>57561.120000000003</v>
      </c>
      <c r="FS17" s="687">
        <f>'Base%Sem'!AD13</f>
        <v>1</v>
      </c>
      <c r="FT17" s="533"/>
      <c r="FU17" s="534">
        <f>FT17/FQ17</f>
        <v>0</v>
      </c>
      <c r="FV17" s="537">
        <v>54284.79</v>
      </c>
      <c r="FW17" s="537">
        <f>FV17*FX17</f>
        <v>54284.79</v>
      </c>
      <c r="FX17" s="687">
        <f>'Base%Sem'!AE13</f>
        <v>1</v>
      </c>
      <c r="FY17" s="533"/>
      <c r="FZ17" s="534">
        <f>FY17/FV17</f>
        <v>0</v>
      </c>
      <c r="GA17" s="757">
        <f>FV17+FQ17+FL17+FG17</f>
        <v>230802.78</v>
      </c>
      <c r="GB17" s="757">
        <f>FW17+FR17+FM17+FH17</f>
        <v>230802.78</v>
      </c>
      <c r="GC17" s="929">
        <f>FG17+FL17+FQ17+FV17</f>
        <v>230802.78</v>
      </c>
      <c r="GD17" s="554">
        <v>264615.23</v>
      </c>
      <c r="GE17" s="545">
        <f t="shared" si="13"/>
        <v>1.1464993185957291</v>
      </c>
      <c r="GF17" s="540">
        <v>62623.75</v>
      </c>
      <c r="GG17" s="537">
        <f>GF17*GH17</f>
        <v>59492.5625</v>
      </c>
      <c r="GH17" s="687">
        <f>'Base%Sem'!AF13</f>
        <v>0.95</v>
      </c>
      <c r="GI17" s="533"/>
      <c r="GJ17" s="534">
        <f>GI17/GF17</f>
        <v>0</v>
      </c>
      <c r="GK17" s="537">
        <v>51500.58</v>
      </c>
      <c r="GL17" s="537">
        <f>GK17*GM17</f>
        <v>48925.550999999999</v>
      </c>
      <c r="GM17" s="687">
        <f>'Base%Sem'!AG13</f>
        <v>0.95</v>
      </c>
      <c r="GN17" s="533"/>
      <c r="GO17" s="534">
        <f>GN17/GK17</f>
        <v>0</v>
      </c>
      <c r="GP17" s="537">
        <v>59362.38</v>
      </c>
      <c r="GQ17" s="537">
        <f>GP17*GR17</f>
        <v>56394.260999999991</v>
      </c>
      <c r="GR17" s="687">
        <f>'Base%Sem'!AH13</f>
        <v>0.95</v>
      </c>
      <c r="GS17" s="533"/>
      <c r="GT17" s="534">
        <f>GS17/GP17</f>
        <v>0</v>
      </c>
      <c r="GU17" s="537">
        <v>53544.35</v>
      </c>
      <c r="GV17" s="537">
        <f>GU17*GW17</f>
        <v>50867.1325</v>
      </c>
      <c r="GW17" s="687">
        <f>'Base%Sem'!AI13</f>
        <v>0.95</v>
      </c>
      <c r="GX17" s="533"/>
      <c r="GY17" s="534">
        <f>GX17/GU17</f>
        <v>0</v>
      </c>
      <c r="GZ17" s="757">
        <f>GU17+GP17+GK17+GF17</f>
        <v>227031.06</v>
      </c>
      <c r="HA17" s="757">
        <f>GV17+GQ17+GL17+GG17</f>
        <v>215679.50699999998</v>
      </c>
      <c r="HB17" s="929">
        <f>GF17+GK17+GP17+GU17</f>
        <v>227031.06</v>
      </c>
      <c r="HC17" s="553">
        <v>267003.33</v>
      </c>
      <c r="HD17" s="547">
        <f t="shared" si="14"/>
        <v>1.1760652044702606</v>
      </c>
      <c r="HE17" s="540">
        <v>49241</v>
      </c>
      <c r="HF17" s="537">
        <f>HE17*HG17</f>
        <v>58104.38</v>
      </c>
      <c r="HG17" s="687">
        <f>'Base%Sem'!AJ13</f>
        <v>1.18</v>
      </c>
      <c r="HH17" s="533">
        <v>48784.480000000003</v>
      </c>
      <c r="HI17" s="534">
        <f>HH17/HE17</f>
        <v>0.99072886415791728</v>
      </c>
      <c r="HJ17" s="537">
        <v>51878.92</v>
      </c>
      <c r="HK17" s="537">
        <f>HJ17*HL17</f>
        <v>61217.125599999992</v>
      </c>
      <c r="HL17" s="687">
        <f>'Base%Sem'!AK13</f>
        <v>1.18</v>
      </c>
      <c r="HM17" s="533">
        <v>41521.949999999997</v>
      </c>
      <c r="HN17" s="534">
        <f>HM17/HJ17</f>
        <v>0.80036265211380653</v>
      </c>
      <c r="HO17" s="537">
        <v>48666.03</v>
      </c>
      <c r="HP17" s="537">
        <f>HO17*HQ17</f>
        <v>57425.915399999998</v>
      </c>
      <c r="HQ17" s="687">
        <f>'Base%Sem'!AL13</f>
        <v>1.18</v>
      </c>
      <c r="HR17" s="533">
        <v>47699.35</v>
      </c>
      <c r="HS17" s="534">
        <f>HR17/HO17</f>
        <v>0.9801364524700289</v>
      </c>
      <c r="HT17" s="537">
        <v>38665.15</v>
      </c>
      <c r="HU17" s="537">
        <f>HT17*HV17</f>
        <v>45624.877</v>
      </c>
      <c r="HV17" s="687">
        <f>'Base%Sem'!AM13</f>
        <v>1.18</v>
      </c>
      <c r="HW17" s="533">
        <v>41630.36</v>
      </c>
      <c r="HX17" s="534">
        <f>HW17/HT17</f>
        <v>1.0766894735957315</v>
      </c>
      <c r="HY17" s="537">
        <v>40617.85</v>
      </c>
      <c r="HZ17" s="537">
        <f>HY17*IA17</f>
        <v>47929.062999999995</v>
      </c>
      <c r="IA17" s="687">
        <f>'Base%Sem'!AN13</f>
        <v>1.18</v>
      </c>
      <c r="IB17" s="533">
        <v>45938.61</v>
      </c>
      <c r="IC17" s="534">
        <f>IB17/HY17</f>
        <v>1.1309956090733508</v>
      </c>
      <c r="ID17" s="757">
        <f>HZ17+HU17+HP17+HK17+HF17</f>
        <v>270301.36099999998</v>
      </c>
      <c r="IE17" s="684">
        <f t="shared" si="15"/>
        <v>229068.95</v>
      </c>
      <c r="IF17" s="554">
        <f>IB17+HW17+HR17+HM17+HH17</f>
        <v>225574.75000000003</v>
      </c>
      <c r="IG17" s="545">
        <f t="shared" si="16"/>
        <v>0.98474607754564736</v>
      </c>
      <c r="IH17" s="540">
        <v>27010.49</v>
      </c>
      <c r="II17" s="537">
        <f>IH17*IJ17</f>
        <v>31602.273300000001</v>
      </c>
      <c r="IJ17" s="687">
        <f>'Base%Sem'!AO13</f>
        <v>1.17</v>
      </c>
      <c r="IK17" s="533">
        <v>41266.639999999999</v>
      </c>
      <c r="IL17" s="534">
        <f>IK17/IH17</f>
        <v>1.5278004952890525</v>
      </c>
      <c r="IM17" s="537">
        <v>13152.24</v>
      </c>
      <c r="IN17" s="537">
        <f>IM17*IO17</f>
        <v>41298.033600000002</v>
      </c>
      <c r="IO17" s="687">
        <f>'Base%Sem'!AP13</f>
        <v>3.14</v>
      </c>
      <c r="IP17" s="533">
        <v>46751.34</v>
      </c>
      <c r="IQ17" s="534">
        <f>IP17/IM17</f>
        <v>3.5546294775642777</v>
      </c>
      <c r="IR17" s="537">
        <v>107623.25</v>
      </c>
      <c r="IS17" s="537">
        <f>IR17*IT17</f>
        <v>91479.762499999997</v>
      </c>
      <c r="IT17" s="687">
        <f>'Base%Sem'!AQ13</f>
        <v>0.85</v>
      </c>
      <c r="IU17" s="533">
        <v>57430.99</v>
      </c>
      <c r="IV17" s="534">
        <f>IU17/IR17</f>
        <v>0.53362995449403361</v>
      </c>
      <c r="IW17" s="537">
        <v>123917.49</v>
      </c>
      <c r="IX17" s="537">
        <f>IW17*IY17</f>
        <v>105329.8665</v>
      </c>
      <c r="IY17" s="687">
        <f>'Base%Sem'!AR13</f>
        <v>0.85</v>
      </c>
      <c r="IZ17" s="533">
        <v>94706.72</v>
      </c>
      <c r="JA17" s="534">
        <f>IZ17/IW17</f>
        <v>0.76427242030160547</v>
      </c>
      <c r="JB17" s="757">
        <f>IW17+IR17+IM17+IH17</f>
        <v>271703.46999999997</v>
      </c>
      <c r="JC17" s="757">
        <f>IX17+IS17+IN17+II17</f>
        <v>269709.93590000004</v>
      </c>
      <c r="JD17" s="684">
        <f t="shared" si="17"/>
        <v>271703.47000000003</v>
      </c>
      <c r="JE17" s="553">
        <f>IK17+IP17+IU17+IZ17</f>
        <v>240155.69</v>
      </c>
      <c r="JF17" s="547">
        <f t="shared" si="18"/>
        <v>0.88388893229814092</v>
      </c>
      <c r="JG17" s="540">
        <v>96304.36</v>
      </c>
      <c r="JH17" s="537">
        <f>JG17*JI17</f>
        <v>77043.487999999998</v>
      </c>
      <c r="JI17" s="687">
        <f>'Base%Sem'!AS13</f>
        <v>0.8</v>
      </c>
      <c r="JJ17" s="533">
        <v>52163.35</v>
      </c>
      <c r="JK17" s="534">
        <f>JJ17/JG17</f>
        <v>0.54165096990416628</v>
      </c>
      <c r="JL17" s="537">
        <v>106634.21</v>
      </c>
      <c r="JM17" s="537">
        <f>JL17*JN17</f>
        <v>85307.368000000017</v>
      </c>
      <c r="JN17" s="687">
        <f>'Base%Sem'!AT13</f>
        <v>0.8</v>
      </c>
      <c r="JO17" s="533">
        <v>66543.039999999994</v>
      </c>
      <c r="JP17" s="534">
        <f>JO17/JL17</f>
        <v>0.62403088089647774</v>
      </c>
      <c r="JQ17" s="537">
        <v>121209.7</v>
      </c>
      <c r="JR17" s="537">
        <f>JQ17*JS17</f>
        <v>96967.760000000009</v>
      </c>
      <c r="JS17" s="687">
        <f>'Base%Sem'!AU13</f>
        <v>0.8</v>
      </c>
      <c r="JT17" s="533">
        <v>81631.89</v>
      </c>
      <c r="JU17" s="534">
        <f>JT17/JQ17</f>
        <v>0.67347654519399025</v>
      </c>
      <c r="JV17" s="537">
        <v>144598.25</v>
      </c>
      <c r="JW17" s="537">
        <f>JV17*JX17</f>
        <v>115678.6</v>
      </c>
      <c r="JX17" s="687">
        <f>'Base%Sem'!AV13</f>
        <v>0.8</v>
      </c>
      <c r="JY17" s="533">
        <v>112143.05</v>
      </c>
      <c r="JZ17" s="534">
        <f>JY17/JV17</f>
        <v>0.77554915083688769</v>
      </c>
      <c r="KA17" s="757">
        <f>JV17+JQ17+JL17+JG17</f>
        <v>468746.52</v>
      </c>
      <c r="KB17" s="757">
        <f>JW17+JR17+JM17+JH17</f>
        <v>374997.21600000001</v>
      </c>
      <c r="KC17" s="552">
        <f t="shared" si="19"/>
        <v>468746.52</v>
      </c>
      <c r="KD17" s="690">
        <f t="shared" si="20"/>
        <v>312481.33</v>
      </c>
      <c r="KE17" s="545">
        <f t="shared" si="21"/>
        <v>0.66663178640771559</v>
      </c>
      <c r="KF17" s="540">
        <v>196235.89</v>
      </c>
      <c r="KG17" s="537">
        <f>KF17*KH17</f>
        <v>156988.71200000003</v>
      </c>
      <c r="KH17" s="687">
        <f>'Base%Sem'!AW13</f>
        <v>0.8</v>
      </c>
      <c r="KI17" s="533">
        <v>122212.47</v>
      </c>
      <c r="KJ17" s="534">
        <f>KI17/KF17</f>
        <v>0.62278347757894847</v>
      </c>
      <c r="KK17" s="537">
        <v>285789.34000000003</v>
      </c>
      <c r="KL17" s="537">
        <f>KK17*KM17</f>
        <v>228631.47200000004</v>
      </c>
      <c r="KM17" s="687">
        <f>'Base%Sem'!AX13</f>
        <v>0.8</v>
      </c>
      <c r="KN17" s="533">
        <v>158329.4</v>
      </c>
      <c r="KO17" s="534">
        <f>KN17/KK17</f>
        <v>0.5540073678045514</v>
      </c>
      <c r="KP17" s="537">
        <v>385764.64</v>
      </c>
      <c r="KQ17" s="537">
        <f>KP17*KR17</f>
        <v>308611.712</v>
      </c>
      <c r="KR17" s="687">
        <f>'Base%Sem'!AY13</f>
        <v>0.8</v>
      </c>
      <c r="KS17" s="533">
        <v>255439.47</v>
      </c>
      <c r="KT17" s="534">
        <f>KS17/KP17</f>
        <v>0.66216403348943542</v>
      </c>
      <c r="KU17" s="537">
        <v>316324.24</v>
      </c>
      <c r="KV17" s="537">
        <f>KU17*KW17</f>
        <v>253059.39199999999</v>
      </c>
      <c r="KW17" s="687">
        <f>'Base%Sem'!AZ13</f>
        <v>0.8</v>
      </c>
      <c r="KX17" s="533">
        <v>401756.31</v>
      </c>
      <c r="KY17" s="534">
        <f>KX17/KU17</f>
        <v>1.27007753183885</v>
      </c>
      <c r="KZ17" s="537">
        <v>100445.93</v>
      </c>
      <c r="LA17" s="537">
        <f>KZ17*LB17</f>
        <v>80356.744000000006</v>
      </c>
      <c r="LB17" s="687">
        <f>'Base%Sem'!BA13</f>
        <v>0.8</v>
      </c>
      <c r="LC17" s="533">
        <v>80502.37</v>
      </c>
      <c r="LD17" s="534">
        <f>LC17/KZ17</f>
        <v>0.80144979492947099</v>
      </c>
      <c r="LE17" s="757">
        <f>KZ17+KU17+KP17+KK17+KF17</f>
        <v>1284560.04</v>
      </c>
      <c r="LF17" s="757">
        <f>LA17+KV17+KQ17+KL17+KG17</f>
        <v>1027648.0320000001</v>
      </c>
      <c r="LG17" s="552"/>
      <c r="LH17" s="683">
        <f t="shared" si="22"/>
        <v>1018240.02</v>
      </c>
      <c r="LI17" s="722">
        <f t="shared" si="23"/>
        <v>0</v>
      </c>
      <c r="LJ17" s="540">
        <v>50040.36</v>
      </c>
      <c r="LK17" s="537">
        <f>LJ17*LL17</f>
        <v>56045.203200000004</v>
      </c>
      <c r="LL17" s="687">
        <f>'Base%Sem'!BB13</f>
        <v>1.1200000000000001</v>
      </c>
      <c r="LM17" s="533"/>
      <c r="LN17" s="534">
        <f>LM17/LJ17</f>
        <v>0</v>
      </c>
      <c r="LO17" s="537">
        <v>28895.29</v>
      </c>
      <c r="LP17" s="537">
        <f t="shared" si="34"/>
        <v>36119.112500000003</v>
      </c>
      <c r="LQ17" s="687">
        <f>'Base%Sem'!BC13</f>
        <v>1.25</v>
      </c>
      <c r="LR17" s="533"/>
      <c r="LS17" s="534">
        <f>LR17/LO17</f>
        <v>0</v>
      </c>
      <c r="LT17" s="537">
        <v>30118.560000000001</v>
      </c>
      <c r="LU17" s="537">
        <f t="shared" si="32"/>
        <v>45177.840000000004</v>
      </c>
      <c r="LV17" s="687">
        <f>'Base%Sem'!BD13</f>
        <v>1.5</v>
      </c>
      <c r="LW17" s="533"/>
      <c r="LX17" s="534">
        <f>LW17/LT17</f>
        <v>0</v>
      </c>
      <c r="LY17" s="537">
        <v>35747.160000000003</v>
      </c>
      <c r="LZ17" s="537">
        <f>LY17*MA17</f>
        <v>55408.098000000005</v>
      </c>
      <c r="MA17" s="687">
        <f>'Base%Sem'!BE13</f>
        <v>1.55</v>
      </c>
      <c r="MB17" s="533"/>
      <c r="MC17" s="534">
        <f>MB17/LY17</f>
        <v>0</v>
      </c>
      <c r="MD17" s="688">
        <f t="shared" si="24"/>
        <v>144801.37</v>
      </c>
      <c r="ME17" s="537">
        <f>LK17+LP17+LU17+LZ17</f>
        <v>192750.2537</v>
      </c>
      <c r="MF17" s="688">
        <f t="shared" si="25"/>
        <v>144801.37</v>
      </c>
      <c r="MG17" s="557">
        <f>+LM17+LR17+LW17+MB17</f>
        <v>0</v>
      </c>
      <c r="MH17" s="541">
        <f t="shared" si="26"/>
        <v>0</v>
      </c>
      <c r="MI17" s="795">
        <f t="shared" si="27"/>
        <v>4239332.0299999993</v>
      </c>
      <c r="MJ17" s="795">
        <f t="shared" si="28"/>
        <v>3802445.5900000003</v>
      </c>
      <c r="MK17" s="793">
        <f t="shared" si="29"/>
        <v>0.8969445099113883</v>
      </c>
      <c r="ML17" s="791">
        <f>Y17+AX17+CB17+DA17+DZ17+FD17+GC17+HB17+IE17+JD17+KC17+LG17</f>
        <v>2840141.9200000004</v>
      </c>
      <c r="MM17" s="791">
        <f>Z17+AY17+CC17+DB17+EA17+FE17+GD17+HC17+IF17+JE17+KD17+LH17</f>
        <v>3802445.5900000003</v>
      </c>
      <c r="MN17" s="792">
        <f>MM17-ML17</f>
        <v>962303.66999999993</v>
      </c>
      <c r="MO17" s="930">
        <f t="shared" si="30"/>
        <v>0.25307493486054061</v>
      </c>
      <c r="MP17" s="781">
        <f t="shared" si="31"/>
        <v>4106641.2372000008</v>
      </c>
      <c r="MQ17" s="108">
        <v>1284560.04</v>
      </c>
      <c r="MR17" s="770">
        <v>1</v>
      </c>
    </row>
    <row r="18" spans="1:356" outlineLevel="1">
      <c r="A18" s="742"/>
      <c r="B18" s="681" t="s">
        <v>21</v>
      </c>
      <c r="C18" s="540">
        <v>65118.98</v>
      </c>
      <c r="D18" s="537">
        <f>C18*E18</f>
        <v>55351.133000000002</v>
      </c>
      <c r="E18" s="687">
        <f>'Base%Sem'!B14</f>
        <v>0.85</v>
      </c>
      <c r="F18" s="533">
        <v>67412.72</v>
      </c>
      <c r="G18" s="534">
        <f>F18/C18</f>
        <v>1.0352238318229185</v>
      </c>
      <c r="H18" s="537">
        <v>62974.09</v>
      </c>
      <c r="I18" s="537">
        <f>H18*J18</f>
        <v>53527.976499999997</v>
      </c>
      <c r="J18" s="687">
        <f>'Base%Sem'!C14</f>
        <v>0.85</v>
      </c>
      <c r="K18" s="533">
        <v>42476.87</v>
      </c>
      <c r="L18" s="534">
        <f>K18/H18</f>
        <v>0.67451343878093362</v>
      </c>
      <c r="M18" s="537">
        <v>58035.4</v>
      </c>
      <c r="N18" s="537">
        <f>M18*O18</f>
        <v>49330.09</v>
      </c>
      <c r="O18" s="687">
        <f>'Base%Sem'!D14</f>
        <v>0.85</v>
      </c>
      <c r="P18" s="533">
        <v>46301.39</v>
      </c>
      <c r="Q18" s="534">
        <f>P18/M18</f>
        <v>0.79781288661747829</v>
      </c>
      <c r="R18" s="537">
        <v>61708.25</v>
      </c>
      <c r="S18" s="537">
        <f>R18*T18</f>
        <v>43195.774999999994</v>
      </c>
      <c r="T18" s="687">
        <f>'Base%Sem'!E14</f>
        <v>0.7</v>
      </c>
      <c r="U18" s="533">
        <v>39040.01</v>
      </c>
      <c r="V18" s="534">
        <f>U18/R18</f>
        <v>0.6326546288381214</v>
      </c>
      <c r="W18" s="688">
        <f t="shared" si="0"/>
        <v>247836.72</v>
      </c>
      <c r="X18" s="537">
        <f>D18+I18+N18+S18</f>
        <v>201404.97449999998</v>
      </c>
      <c r="Y18" s="688">
        <f t="shared" si="1"/>
        <v>247836.72</v>
      </c>
      <c r="Z18" s="557">
        <f>+F18+K18+P18+U18</f>
        <v>195230.99</v>
      </c>
      <c r="AA18" s="541">
        <f t="shared" si="2"/>
        <v>0.78774037196747915</v>
      </c>
      <c r="AB18" s="540">
        <v>59976.43</v>
      </c>
      <c r="AC18" s="537">
        <f>AB18*AD18</f>
        <v>41983.500999999997</v>
      </c>
      <c r="AD18" s="687">
        <f>'Base%Sem'!F14</f>
        <v>0.7</v>
      </c>
      <c r="AE18" s="533">
        <v>43470.720000000001</v>
      </c>
      <c r="AF18" s="534">
        <f>AE18/AB18</f>
        <v>0.72479672431320108</v>
      </c>
      <c r="AG18" s="537">
        <v>75225.320000000007</v>
      </c>
      <c r="AH18" s="537">
        <f>AG18*AI18</f>
        <v>55666.736800000006</v>
      </c>
      <c r="AI18" s="687">
        <f>'Base%Sem'!G14</f>
        <v>0.74</v>
      </c>
      <c r="AJ18" s="533">
        <v>52418.79</v>
      </c>
      <c r="AK18" s="534">
        <f>AJ18/AG18</f>
        <v>0.696823755618454</v>
      </c>
      <c r="AL18" s="537">
        <v>57198.38</v>
      </c>
      <c r="AM18" s="537">
        <f>AL18*AN18</f>
        <v>42898.784999999996</v>
      </c>
      <c r="AN18" s="687">
        <f>'Base%Sem'!H14</f>
        <v>0.75</v>
      </c>
      <c r="AO18" s="533">
        <v>67061.13</v>
      </c>
      <c r="AP18" s="534">
        <f>AO18/AL18</f>
        <v>1.172430582824199</v>
      </c>
      <c r="AQ18" s="537">
        <v>71706.13</v>
      </c>
      <c r="AR18" s="537">
        <f>AQ18*AS18</f>
        <v>60950.210500000001</v>
      </c>
      <c r="AS18" s="687">
        <f>'Base%Sem'!I14</f>
        <v>0.85</v>
      </c>
      <c r="AT18" s="533">
        <v>48572.79</v>
      </c>
      <c r="AU18" s="534">
        <f>AT18/AQ18</f>
        <v>0.67738685660486764</v>
      </c>
      <c r="AV18" s="537">
        <f>AB18+AG18+AL18+AQ18</f>
        <v>264106.26</v>
      </c>
      <c r="AW18" s="537">
        <f>AC18+AH18+AM18+AR18</f>
        <v>201499.23330000002</v>
      </c>
      <c r="AX18" s="697">
        <f t="shared" si="3"/>
        <v>264106.26</v>
      </c>
      <c r="AY18" s="676">
        <f>AE18+AJ18++AO18+AT18</f>
        <v>211523.43000000002</v>
      </c>
      <c r="AZ18" s="556">
        <f t="shared" si="4"/>
        <v>0.8009027502793763</v>
      </c>
      <c r="BA18" s="540">
        <v>78381.350000000006</v>
      </c>
      <c r="BB18" s="537">
        <f>BA18*BC18</f>
        <v>62705.080000000009</v>
      </c>
      <c r="BC18" s="687">
        <f>'Base%Sem'!J14</f>
        <v>0.8</v>
      </c>
      <c r="BD18" s="533">
        <v>53091.199999999997</v>
      </c>
      <c r="BE18" s="534">
        <f>BD18/BA18</f>
        <v>0.67734480204793601</v>
      </c>
      <c r="BF18" s="537">
        <v>88506.29</v>
      </c>
      <c r="BG18" s="537">
        <f>BF18*BH18</f>
        <v>70805.031999999992</v>
      </c>
      <c r="BH18" s="687">
        <f>'Base%Sem'!K14</f>
        <v>0.8</v>
      </c>
      <c r="BI18" s="533">
        <v>46557.17</v>
      </c>
      <c r="BJ18" s="534">
        <f>BI18/BF18</f>
        <v>0.52603233058350995</v>
      </c>
      <c r="BK18" s="537">
        <v>89542.49</v>
      </c>
      <c r="BL18" s="537">
        <f>BK18*BM18</f>
        <v>58202.618500000004</v>
      </c>
      <c r="BM18" s="687">
        <f>'Base%Sem'!L14</f>
        <v>0.65</v>
      </c>
      <c r="BN18" s="533">
        <v>62630.93</v>
      </c>
      <c r="BO18" s="534">
        <f>BN18/BK18</f>
        <v>0.69945486215538566</v>
      </c>
      <c r="BP18" s="537">
        <v>77821.649999999994</v>
      </c>
      <c r="BQ18" s="537">
        <f>BP18*BR18</f>
        <v>50584.072499999995</v>
      </c>
      <c r="BR18" s="687">
        <f>'Base%Sem'!M14</f>
        <v>0.65</v>
      </c>
      <c r="BS18" s="871">
        <v>47956.160000000003</v>
      </c>
      <c r="BT18" s="534">
        <f>BS18/BP18</f>
        <v>0.61623160136028998</v>
      </c>
      <c r="BU18" s="537">
        <v>83667.929999999993</v>
      </c>
      <c r="BV18" s="537">
        <f>BU18*BW18</f>
        <v>54384.154499999997</v>
      </c>
      <c r="BW18" s="687">
        <f>'Base%Sem'!N14</f>
        <v>0.65</v>
      </c>
      <c r="BX18" s="533">
        <v>59649.74</v>
      </c>
      <c r="BY18" s="534">
        <f>BX18/BU18</f>
        <v>0.71293433457717914</v>
      </c>
      <c r="BZ18" s="757">
        <f>BA18+BF18+BK18+BP18+BU18</f>
        <v>417919.71</v>
      </c>
      <c r="CA18" s="757">
        <f>BB18+BG18+BL18+BQ18+BV18</f>
        <v>296680.95750000002</v>
      </c>
      <c r="CB18" s="684">
        <f t="shared" si="5"/>
        <v>256430.13</v>
      </c>
      <c r="CC18" s="554">
        <f>BX18+BS18+BN18+BI18+BD18</f>
        <v>269885.2</v>
      </c>
      <c r="CD18" s="545">
        <f t="shared" si="6"/>
        <v>1.0524707061529783</v>
      </c>
      <c r="CE18" s="540">
        <v>89858.42</v>
      </c>
      <c r="CF18" s="537">
        <f>CE18*CG18</f>
        <v>58407.972999999998</v>
      </c>
      <c r="CG18" s="687">
        <f>'Base%Sem'!O14</f>
        <v>0.65</v>
      </c>
      <c r="CH18" s="533"/>
      <c r="CI18" s="534">
        <f>CH18/CE18</f>
        <v>0</v>
      </c>
      <c r="CJ18" s="537">
        <v>93657.62</v>
      </c>
      <c r="CK18" s="537">
        <f>CJ18*CL18</f>
        <v>60877.453000000001</v>
      </c>
      <c r="CL18" s="687">
        <f>'Base%Sem'!P14</f>
        <v>0.65</v>
      </c>
      <c r="CM18" s="533"/>
      <c r="CN18" s="534">
        <f>CM18/CJ18</f>
        <v>0</v>
      </c>
      <c r="CO18" s="537">
        <v>101073.33</v>
      </c>
      <c r="CP18" s="537">
        <f>CO18*CQ18</f>
        <v>65697.664499999999</v>
      </c>
      <c r="CQ18" s="687">
        <f>'Base%Sem'!Q14</f>
        <v>0.65</v>
      </c>
      <c r="CR18" s="533"/>
      <c r="CS18" s="534">
        <f>CR18/CO18</f>
        <v>0</v>
      </c>
      <c r="CT18" s="537">
        <v>124332.84</v>
      </c>
      <c r="CU18" s="537">
        <f>CT18*CV18</f>
        <v>99466.271999999997</v>
      </c>
      <c r="CV18" s="687">
        <f>'Base%Sem'!R14</f>
        <v>0.8</v>
      </c>
      <c r="CW18" s="533"/>
      <c r="CX18" s="534">
        <f>CW18/CT18</f>
        <v>0</v>
      </c>
      <c r="CY18" s="757">
        <f>CT18+CO18+CJ18+CE18</f>
        <v>408922.20999999996</v>
      </c>
      <c r="CZ18" s="757">
        <f>CU18+CP18+CK18+CF18</f>
        <v>284449.36250000005</v>
      </c>
      <c r="DA18" s="694">
        <f t="shared" si="7"/>
        <v>408922.20999999996</v>
      </c>
      <c r="DB18" s="549">
        <v>301376.88</v>
      </c>
      <c r="DC18" s="547">
        <f t="shared" si="8"/>
        <v>0.73700296200590332</v>
      </c>
      <c r="DD18" s="540">
        <v>130399.38</v>
      </c>
      <c r="DE18" s="537">
        <f>DD18*DF18</f>
        <v>54767.739600000008</v>
      </c>
      <c r="DF18" s="687">
        <f>'Base%Sem'!S14</f>
        <v>0.42000000000000004</v>
      </c>
      <c r="DG18" s="533"/>
      <c r="DH18" s="534">
        <f>DG18/DD18</f>
        <v>0</v>
      </c>
      <c r="DI18" s="537">
        <v>111392.63</v>
      </c>
      <c r="DJ18" s="537">
        <f>DI18*DK18</f>
        <v>108273.63636</v>
      </c>
      <c r="DK18" s="687">
        <f>'Base%Sem'!T14</f>
        <v>0.97199999999999998</v>
      </c>
      <c r="DL18" s="533"/>
      <c r="DM18" s="534">
        <f>DL18/DI18</f>
        <v>0</v>
      </c>
      <c r="DN18" s="537">
        <v>91629.88</v>
      </c>
      <c r="DO18" s="537">
        <f>DN18*DP18</f>
        <v>59559.422000000006</v>
      </c>
      <c r="DP18" s="687">
        <f>'Base%Sem'!U14</f>
        <v>0.65</v>
      </c>
      <c r="DQ18" s="533"/>
      <c r="DR18" s="534">
        <f>DQ18/DN18</f>
        <v>0</v>
      </c>
      <c r="DS18" s="537">
        <v>102653.38</v>
      </c>
      <c r="DT18" s="537">
        <f>DS18*DU18</f>
        <v>66724.697</v>
      </c>
      <c r="DU18" s="687">
        <f>'Base%Sem'!V14</f>
        <v>0.65</v>
      </c>
      <c r="DV18" s="533"/>
      <c r="DW18" s="534">
        <f>DV18/DS18</f>
        <v>0</v>
      </c>
      <c r="DX18" s="757">
        <f>DS18+DN18+DI18+DD18</f>
        <v>436075.27</v>
      </c>
      <c r="DY18" s="757">
        <f>DT18+DO18+DJ18+DE18</f>
        <v>289325.49496000004</v>
      </c>
      <c r="DZ18" s="694">
        <f t="shared" si="9"/>
        <v>436075.27</v>
      </c>
      <c r="EA18" s="549">
        <v>319364.93</v>
      </c>
      <c r="EB18" s="547">
        <f t="shared" si="10"/>
        <v>0.73236193834151608</v>
      </c>
      <c r="EC18" s="540">
        <v>92677.14</v>
      </c>
      <c r="ED18" s="537">
        <f>EC18*EE18</f>
        <v>60240.141000000003</v>
      </c>
      <c r="EE18" s="687">
        <f>'Base%Sem'!W14</f>
        <v>0.65</v>
      </c>
      <c r="EF18" s="686">
        <v>70082.899999999994</v>
      </c>
      <c r="EG18" s="534">
        <f>EF18/EC18</f>
        <v>0.75620482030412239</v>
      </c>
      <c r="EH18" s="537">
        <v>107391.84</v>
      </c>
      <c r="EI18" s="537">
        <f>EH18*EJ18</f>
        <v>69804.695999999996</v>
      </c>
      <c r="EJ18" s="687">
        <f>'Base%Sem'!X14</f>
        <v>0.65</v>
      </c>
      <c r="EK18" s="533">
        <v>81998.11</v>
      </c>
      <c r="EL18" s="534">
        <f>EK18/EH18</f>
        <v>0.76354134541320828</v>
      </c>
      <c r="EM18" s="537">
        <v>102508.13</v>
      </c>
      <c r="EN18" s="537">
        <f>EM18*EO18</f>
        <v>75856.016199999998</v>
      </c>
      <c r="EO18" s="687">
        <f>'Base%Sem'!Y14</f>
        <v>0.74</v>
      </c>
      <c r="EP18" s="533">
        <v>93185.83</v>
      </c>
      <c r="EQ18" s="534">
        <f>EP18/EM18</f>
        <v>0.90905794496495052</v>
      </c>
      <c r="ER18" s="537">
        <v>81081.67</v>
      </c>
      <c r="ES18" s="537">
        <f>ER18*ET18</f>
        <v>60000.435799999999</v>
      </c>
      <c r="ET18" s="687">
        <f>'Base%Sem'!Z14</f>
        <v>0.74</v>
      </c>
      <c r="EU18" s="533"/>
      <c r="EV18" s="534">
        <f>EU18/ER18</f>
        <v>0</v>
      </c>
      <c r="EW18" s="537">
        <v>113271.78</v>
      </c>
      <c r="EX18" s="537">
        <f>EW18*EY18</f>
        <v>83821.117199999993</v>
      </c>
      <c r="EY18" s="687">
        <f>'Base%Sem'!AA14</f>
        <v>0.74</v>
      </c>
      <c r="EZ18" s="533"/>
      <c r="FA18" s="534">
        <f>EZ18/EW18</f>
        <v>0</v>
      </c>
      <c r="FB18" s="757">
        <f>EW18+ER18+EM18+EH18+EC18</f>
        <v>496930.56000000006</v>
      </c>
      <c r="FC18" s="757">
        <f>EX18+ES18+EN18+EI18+ED18</f>
        <v>349722.40619999997</v>
      </c>
      <c r="FD18" s="684">
        <f t="shared" si="11"/>
        <v>496930.55999999994</v>
      </c>
      <c r="FE18" s="683">
        <v>378144.86</v>
      </c>
      <c r="FF18" s="547">
        <f t="shared" si="12"/>
        <v>0.76096116930301094</v>
      </c>
      <c r="FG18" s="540">
        <v>90007.31</v>
      </c>
      <c r="FH18" s="537">
        <f>FG18*FI18</f>
        <v>68405.555599999992</v>
      </c>
      <c r="FI18" s="687">
        <f>'Base%Sem'!AB14</f>
        <v>0.76</v>
      </c>
      <c r="FJ18" s="533"/>
      <c r="FK18" s="534">
        <f>FJ18/FG18</f>
        <v>0</v>
      </c>
      <c r="FL18" s="537">
        <v>94157.35</v>
      </c>
      <c r="FM18" s="537">
        <f>FL18*FN18</f>
        <v>71559.58600000001</v>
      </c>
      <c r="FN18" s="687">
        <f>'Base%Sem'!AC14</f>
        <v>0.76</v>
      </c>
      <c r="FO18" s="533"/>
      <c r="FP18" s="534">
        <f>FO18/FL18</f>
        <v>0</v>
      </c>
      <c r="FQ18" s="537">
        <v>90780.45</v>
      </c>
      <c r="FR18" s="537">
        <f>FQ18*FS18</f>
        <v>68993.141999999993</v>
      </c>
      <c r="FS18" s="687">
        <f>'Base%Sem'!AD14</f>
        <v>0.76</v>
      </c>
      <c r="FT18" s="533"/>
      <c r="FU18" s="534">
        <f>FT18/FQ18</f>
        <v>0</v>
      </c>
      <c r="FV18" s="537">
        <v>87494.05</v>
      </c>
      <c r="FW18" s="537">
        <f>FV18*FX18</f>
        <v>66495.478000000003</v>
      </c>
      <c r="FX18" s="687">
        <f>'Base%Sem'!AE14</f>
        <v>0.76</v>
      </c>
      <c r="FY18" s="533"/>
      <c r="FZ18" s="534">
        <f>FY18/FV18</f>
        <v>0</v>
      </c>
      <c r="GA18" s="757">
        <f>FV18+FQ18+FL18+FG18</f>
        <v>362439.16</v>
      </c>
      <c r="GB18" s="757">
        <f>FW18+FR18+FM18+FH18</f>
        <v>275453.76159999997</v>
      </c>
      <c r="GC18" s="929">
        <f>FG18+FL18+FQ18+FV18</f>
        <v>362439.16</v>
      </c>
      <c r="GD18" s="554">
        <v>311505.57</v>
      </c>
      <c r="GE18" s="545">
        <f t="shared" si="13"/>
        <v>0.85946995904084988</v>
      </c>
      <c r="GF18" s="540">
        <v>74083.12</v>
      </c>
      <c r="GG18" s="537">
        <f>GF18*GH18</f>
        <v>49635.690399999999</v>
      </c>
      <c r="GH18" s="687">
        <f>'Base%Sem'!AF14</f>
        <v>0.67</v>
      </c>
      <c r="GI18" s="533"/>
      <c r="GJ18" s="534">
        <f>GI18/GF18</f>
        <v>0</v>
      </c>
      <c r="GK18" s="537">
        <v>82731.199999999997</v>
      </c>
      <c r="GL18" s="537">
        <f>GK18*GM18</f>
        <v>55429.904000000002</v>
      </c>
      <c r="GM18" s="687">
        <f>'Base%Sem'!AG14</f>
        <v>0.67</v>
      </c>
      <c r="GN18" s="533"/>
      <c r="GO18" s="534">
        <f>GN18/GK18</f>
        <v>0</v>
      </c>
      <c r="GP18" s="537">
        <v>67196.98</v>
      </c>
      <c r="GQ18" s="537">
        <f>GP18*GR18</f>
        <v>45021.976600000002</v>
      </c>
      <c r="GR18" s="687">
        <f>'Base%Sem'!AH14</f>
        <v>0.67</v>
      </c>
      <c r="GS18" s="533"/>
      <c r="GT18" s="534">
        <f>GS18/GP18</f>
        <v>0</v>
      </c>
      <c r="GU18" s="537">
        <v>76727.25</v>
      </c>
      <c r="GV18" s="537">
        <f>GU18*GW18</f>
        <v>51407.2575</v>
      </c>
      <c r="GW18" s="687">
        <f>'Base%Sem'!AI14</f>
        <v>0.67</v>
      </c>
      <c r="GX18" s="533"/>
      <c r="GY18" s="534">
        <f>GX18/GU18</f>
        <v>0</v>
      </c>
      <c r="GZ18" s="757">
        <f>GU18+GP18+GK18+GF18</f>
        <v>300738.55</v>
      </c>
      <c r="HA18" s="757">
        <f>GV18+GQ18+GL18+GG18</f>
        <v>201494.8285</v>
      </c>
      <c r="HB18" s="929">
        <f>GF18+GK18+GP18+GU18</f>
        <v>300738.55</v>
      </c>
      <c r="HC18" s="553">
        <v>262037.28</v>
      </c>
      <c r="HD18" s="547">
        <f t="shared" si="14"/>
        <v>0.87131257366240544</v>
      </c>
      <c r="HE18" s="540">
        <v>79788</v>
      </c>
      <c r="HF18" s="537">
        <f>HE18*HG18</f>
        <v>69415.56</v>
      </c>
      <c r="HG18" s="687">
        <f>'Base%Sem'!AJ14</f>
        <v>0.87</v>
      </c>
      <c r="HH18" s="533">
        <v>64628.46</v>
      </c>
      <c r="HI18" s="534">
        <f>HH18/HE18</f>
        <v>0.81000225597834263</v>
      </c>
      <c r="HJ18" s="537">
        <v>78594.259999999995</v>
      </c>
      <c r="HK18" s="537">
        <f>HJ18*HL18</f>
        <v>68377.006199999989</v>
      </c>
      <c r="HL18" s="687">
        <f>'Base%Sem'!AK14</f>
        <v>0.87</v>
      </c>
      <c r="HM18" s="533">
        <v>56671.1</v>
      </c>
      <c r="HN18" s="534">
        <f>HM18/HJ18</f>
        <v>0.72105901881384216</v>
      </c>
      <c r="HO18" s="537">
        <v>76441.509999999995</v>
      </c>
      <c r="HP18" s="537">
        <f>HO18*HQ18</f>
        <v>66504.113700000002</v>
      </c>
      <c r="HQ18" s="687">
        <f>'Base%Sem'!AL14</f>
        <v>0.87</v>
      </c>
      <c r="HR18" s="533">
        <v>63126.74</v>
      </c>
      <c r="HS18" s="534">
        <f>HR18/HO18</f>
        <v>0.82581754337401236</v>
      </c>
      <c r="HT18" s="537">
        <v>61919.51</v>
      </c>
      <c r="HU18" s="537">
        <f>HT18*HV18</f>
        <v>53869.973700000002</v>
      </c>
      <c r="HV18" s="687">
        <f>'Base%Sem'!AM14</f>
        <v>0.87</v>
      </c>
      <c r="HW18" s="533">
        <v>58299.7</v>
      </c>
      <c r="HX18" s="534">
        <f>HW18/HT18</f>
        <v>0.9415400735567836</v>
      </c>
      <c r="HY18" s="537">
        <v>72345.509999999995</v>
      </c>
      <c r="HZ18" s="537">
        <f>HY18*IA18</f>
        <v>62940.593699999998</v>
      </c>
      <c r="IA18" s="687">
        <f>'Base%Sem'!AN14</f>
        <v>0.87</v>
      </c>
      <c r="IB18" s="533">
        <v>52929.3</v>
      </c>
      <c r="IC18" s="534">
        <f>IB18/HY18</f>
        <v>0.73161831328578664</v>
      </c>
      <c r="ID18" s="757">
        <f>HZ18+HU18+HP18+HK18+HF18</f>
        <v>321107.24729999999</v>
      </c>
      <c r="IE18" s="684">
        <f t="shared" si="15"/>
        <v>369088.79</v>
      </c>
      <c r="IF18" s="554">
        <f>IB18+HW18+HR18+HM18+HH18</f>
        <v>295655.3</v>
      </c>
      <c r="IG18" s="545">
        <f t="shared" si="16"/>
        <v>0.80104112617454459</v>
      </c>
      <c r="IH18" s="540">
        <v>70207.3</v>
      </c>
      <c r="II18" s="537">
        <f>IH18*IJ18</f>
        <v>58272.059000000001</v>
      </c>
      <c r="IJ18" s="687">
        <f>'Base%Sem'!AO14</f>
        <v>0.83</v>
      </c>
      <c r="IK18" s="533">
        <v>63060.74</v>
      </c>
      <c r="IL18" s="534">
        <f>IK18/IH18</f>
        <v>0.8982077362325569</v>
      </c>
      <c r="IM18" s="537">
        <v>65152.42</v>
      </c>
      <c r="IN18" s="537">
        <f>IM18*IO18</f>
        <v>54076.508599999994</v>
      </c>
      <c r="IO18" s="687">
        <f>'Base%Sem'!AP14</f>
        <v>0.83</v>
      </c>
      <c r="IP18" s="533">
        <v>59316.46</v>
      </c>
      <c r="IQ18" s="534">
        <f>IP18/IM18</f>
        <v>0.91042604403643024</v>
      </c>
      <c r="IR18" s="537">
        <v>73445.59</v>
      </c>
      <c r="IS18" s="537">
        <f>IR18*IT18</f>
        <v>60959.839699999997</v>
      </c>
      <c r="IT18" s="687">
        <f>'Base%Sem'!AQ14</f>
        <v>0.83</v>
      </c>
      <c r="IU18" s="533">
        <v>68920.800000000003</v>
      </c>
      <c r="IV18" s="534">
        <f>IU18/IR18</f>
        <v>0.93839262507115817</v>
      </c>
      <c r="IW18" s="537">
        <v>107844.62</v>
      </c>
      <c r="IX18" s="537">
        <f>IW18*IY18</f>
        <v>89511.034599999999</v>
      </c>
      <c r="IY18" s="687">
        <f>'Base%Sem'!AR14</f>
        <v>0.83</v>
      </c>
      <c r="IZ18" s="533">
        <v>84033.27</v>
      </c>
      <c r="JA18" s="534">
        <f>IZ18/IW18</f>
        <v>0.77920688115920855</v>
      </c>
      <c r="JB18" s="757">
        <f>IW18+IR18+IM18+IH18</f>
        <v>316649.93</v>
      </c>
      <c r="JC18" s="757">
        <f>IX18+IS18+IN18+II18</f>
        <v>262819.44189999998</v>
      </c>
      <c r="JD18" s="684">
        <f t="shared" si="17"/>
        <v>316649.93</v>
      </c>
      <c r="JE18" s="553">
        <f>IK18+IP18+IU18+IZ18</f>
        <v>275331.27</v>
      </c>
      <c r="JF18" s="547">
        <f t="shared" si="18"/>
        <v>0.86951312447787377</v>
      </c>
      <c r="JG18" s="540">
        <v>80299.45</v>
      </c>
      <c r="JH18" s="537">
        <f>JG18*JI18</f>
        <v>65845.548999999999</v>
      </c>
      <c r="JI18" s="687">
        <f>'Base%Sem'!AS14</f>
        <v>0.82</v>
      </c>
      <c r="JJ18" s="533">
        <v>86372.61</v>
      </c>
      <c r="JK18" s="534">
        <f>JJ18/JG18</f>
        <v>1.0756314022076117</v>
      </c>
      <c r="JL18" s="537">
        <v>95763.58</v>
      </c>
      <c r="JM18" s="537">
        <f>JL18*JN18</f>
        <v>78526.135599999994</v>
      </c>
      <c r="JN18" s="687">
        <f>'Base%Sem'!AT14</f>
        <v>0.82</v>
      </c>
      <c r="JO18" s="533">
        <v>69751.67</v>
      </c>
      <c r="JP18" s="534">
        <f>JO18/JL18</f>
        <v>0.72837366773464396</v>
      </c>
      <c r="JQ18" s="537">
        <v>110096.38</v>
      </c>
      <c r="JR18" s="537">
        <f>JQ18*JS18</f>
        <v>90279.031600000002</v>
      </c>
      <c r="JS18" s="687">
        <f>'Base%Sem'!AU14</f>
        <v>0.82</v>
      </c>
      <c r="JT18" s="533">
        <v>73103.899999999994</v>
      </c>
      <c r="JU18" s="534">
        <f>JT18/JQ18</f>
        <v>0.66399912513018133</v>
      </c>
      <c r="JV18" s="537">
        <v>131324.28</v>
      </c>
      <c r="JW18" s="537">
        <f>JV18*JX18</f>
        <v>107685.9096</v>
      </c>
      <c r="JX18" s="687">
        <f>'Base%Sem'!AV14</f>
        <v>0.82</v>
      </c>
      <c r="JY18" s="533">
        <v>98589.87</v>
      </c>
      <c r="JZ18" s="534">
        <f>JY18/JV18</f>
        <v>0.7507360405859449</v>
      </c>
      <c r="KA18" s="757">
        <f>JV18+JQ18+JL18+JG18</f>
        <v>417483.69</v>
      </c>
      <c r="KB18" s="757">
        <f>JW18+JR18+JM18+JH18</f>
        <v>342336.62579999998</v>
      </c>
      <c r="KC18" s="552">
        <f t="shared" si="19"/>
        <v>417483.69000000006</v>
      </c>
      <c r="KD18" s="690">
        <f t="shared" si="20"/>
        <v>327818.05</v>
      </c>
      <c r="KE18" s="545">
        <f t="shared" si="21"/>
        <v>0.78522360957382531</v>
      </c>
      <c r="KF18" s="540">
        <v>156091.46</v>
      </c>
      <c r="KG18" s="537">
        <f>KF18*KH18</f>
        <v>127994.99719999998</v>
      </c>
      <c r="KH18" s="687">
        <f>'Base%Sem'!AW14</f>
        <v>0.82</v>
      </c>
      <c r="KI18" s="533">
        <v>112697.77</v>
      </c>
      <c r="KJ18" s="534">
        <f>KI18/KF18</f>
        <v>0.72199830791511599</v>
      </c>
      <c r="KK18" s="537">
        <v>169396.69</v>
      </c>
      <c r="KL18" s="537">
        <f>KK18*KM18</f>
        <v>138905.28579999998</v>
      </c>
      <c r="KM18" s="687">
        <f>'Base%Sem'!AX14</f>
        <v>0.82</v>
      </c>
      <c r="KN18" s="533">
        <v>144245.88</v>
      </c>
      <c r="KO18" s="534">
        <f>KN18/KK18</f>
        <v>0.85152714613254843</v>
      </c>
      <c r="KP18" s="537">
        <v>223427.18</v>
      </c>
      <c r="KQ18" s="537">
        <f>KP18*KR18</f>
        <v>183210.28759999998</v>
      </c>
      <c r="KR18" s="687">
        <f>'Base%Sem'!AY14</f>
        <v>0.82</v>
      </c>
      <c r="KS18" s="533">
        <v>165848.06</v>
      </c>
      <c r="KT18" s="534">
        <f>KS18/KP18</f>
        <v>0.74229133626445987</v>
      </c>
      <c r="KU18" s="537">
        <v>241208.79</v>
      </c>
      <c r="KV18" s="537">
        <f>KU18*KW18</f>
        <v>197791.2078</v>
      </c>
      <c r="KW18" s="687">
        <f>'Base%Sem'!AZ14</f>
        <v>0.82</v>
      </c>
      <c r="KX18" s="533">
        <v>281053.19</v>
      </c>
      <c r="KY18" s="534">
        <f>KX18/KU18</f>
        <v>1.1651863516250796</v>
      </c>
      <c r="KZ18" s="537">
        <v>74757.62</v>
      </c>
      <c r="LA18" s="537">
        <f>KZ18*LB18</f>
        <v>61301.248399999989</v>
      </c>
      <c r="LB18" s="687">
        <f>'Base%Sem'!BA14</f>
        <v>0.82</v>
      </c>
      <c r="LC18" s="533">
        <v>77383.7</v>
      </c>
      <c r="LD18" s="534">
        <f>LC18/KZ18</f>
        <v>1.0351279240831905</v>
      </c>
      <c r="LE18" s="757">
        <f>KZ18+KU18+KP18+KK18+KF18</f>
        <v>864881.74</v>
      </c>
      <c r="LF18" s="757">
        <f>LA18+KV18+KQ18+KL18+KG18</f>
        <v>709203.02679999988</v>
      </c>
      <c r="LG18" s="552"/>
      <c r="LH18" s="683">
        <f t="shared" si="22"/>
        <v>781228.60000000009</v>
      </c>
      <c r="LI18" s="722">
        <f t="shared" si="23"/>
        <v>0</v>
      </c>
      <c r="LJ18" s="540">
        <v>67412.72</v>
      </c>
      <c r="LK18" s="537">
        <f>LJ18*LL18</f>
        <v>75502.246400000004</v>
      </c>
      <c r="LL18" s="687">
        <f>'Base%Sem'!BB14</f>
        <v>1.1200000000000001</v>
      </c>
      <c r="LM18" s="533"/>
      <c r="LN18" s="534">
        <f>LM18/LJ18</f>
        <v>0</v>
      </c>
      <c r="LO18" s="537">
        <v>42476.87</v>
      </c>
      <c r="LP18" s="537">
        <f t="shared" si="34"/>
        <v>50972.243999999999</v>
      </c>
      <c r="LQ18" s="687">
        <f>'Base%Sem'!BC14</f>
        <v>1.2</v>
      </c>
      <c r="LR18" s="533"/>
      <c r="LS18" s="534">
        <f>LR18/LO18</f>
        <v>0</v>
      </c>
      <c r="LT18" s="537">
        <v>46301.39</v>
      </c>
      <c r="LU18" s="537">
        <f>LT18*LV18</f>
        <v>62506.876500000006</v>
      </c>
      <c r="LV18" s="687">
        <f>'Base%Sem'!BD14</f>
        <v>1.35</v>
      </c>
      <c r="LW18" s="533"/>
      <c r="LX18" s="534">
        <f>LW18/LT18</f>
        <v>0</v>
      </c>
      <c r="LY18" s="537">
        <v>39040.01</v>
      </c>
      <c r="LZ18" s="537">
        <f>LY18*MA18</f>
        <v>44896.011500000001</v>
      </c>
      <c r="MA18" s="687">
        <f>'Base%Sem'!BE14</f>
        <v>1.1499999999999999</v>
      </c>
      <c r="MB18" s="533"/>
      <c r="MC18" s="534">
        <f>MB18/LY18</f>
        <v>0</v>
      </c>
      <c r="MD18" s="688">
        <f t="shared" si="24"/>
        <v>195230.99</v>
      </c>
      <c r="ME18" s="537">
        <f>LK18+LP18+LU18+LZ18</f>
        <v>233877.37840000002</v>
      </c>
      <c r="MF18" s="688">
        <f t="shared" si="25"/>
        <v>195230.99</v>
      </c>
      <c r="MG18" s="557">
        <f>+LM18+LR18+LW18+MB18</f>
        <v>0</v>
      </c>
      <c r="MH18" s="541">
        <f t="shared" si="26"/>
        <v>0</v>
      </c>
      <c r="MI18" s="795">
        <f t="shared" si="27"/>
        <v>4829639.0999999996</v>
      </c>
      <c r="MJ18" s="795">
        <f t="shared" si="28"/>
        <v>3929102.36</v>
      </c>
      <c r="MK18" s="793">
        <f t="shared" si="29"/>
        <v>0.81353953756089148</v>
      </c>
      <c r="ML18" s="791">
        <f>Y18+AX18+CB18+DA18+DZ18+FD18+GC18+HB18+IE18+JD18+KC18+LG18</f>
        <v>3876701.27</v>
      </c>
      <c r="MM18" s="791">
        <f>Z18+AY18+CC18+DB18+EA18+FE18+GD18+HC18+IF18+JE18+KD18+LH18</f>
        <v>3929102.36</v>
      </c>
      <c r="MN18" s="792">
        <f>MM18-ML18</f>
        <v>52401.089999999851</v>
      </c>
      <c r="MO18" s="930">
        <f t="shared" si="30"/>
        <v>1.3336656874472431E-2</v>
      </c>
      <c r="MP18" s="781">
        <f t="shared" si="31"/>
        <v>4243430.5488</v>
      </c>
      <c r="MQ18" s="108">
        <v>648661.30499999993</v>
      </c>
      <c r="MR18" s="770">
        <v>0.75</v>
      </c>
    </row>
    <row r="19" spans="1:356" outlineLevel="1">
      <c r="A19" s="742"/>
      <c r="B19" s="681" t="s">
        <v>22</v>
      </c>
      <c r="C19" s="540">
        <v>59623.17</v>
      </c>
      <c r="D19" s="537">
        <f>C19*E19</f>
        <v>52468.389600000002</v>
      </c>
      <c r="E19" s="687">
        <f>'Base%Sem'!B15</f>
        <v>0.88</v>
      </c>
      <c r="F19" s="533">
        <v>73461.16</v>
      </c>
      <c r="G19" s="534">
        <f>F19/C19</f>
        <v>1.2320908130178252</v>
      </c>
      <c r="H19" s="537">
        <v>57713.45</v>
      </c>
      <c r="I19" s="537">
        <f>H19*J19</f>
        <v>50787.835999999996</v>
      </c>
      <c r="J19" s="687">
        <f>'Base%Sem'!C15</f>
        <v>0.88</v>
      </c>
      <c r="K19" s="533">
        <v>52434.28</v>
      </c>
      <c r="L19" s="534">
        <f>K19/H19</f>
        <v>0.90852790813926387</v>
      </c>
      <c r="M19" s="537">
        <v>68528.7</v>
      </c>
      <c r="N19" s="537">
        <f>M19*O19</f>
        <v>60305.256000000001</v>
      </c>
      <c r="O19" s="687">
        <f>'Base%Sem'!D15</f>
        <v>0.88</v>
      </c>
      <c r="P19" s="533">
        <v>47008.67</v>
      </c>
      <c r="Q19" s="534">
        <f>P19/M19</f>
        <v>0.68597054956536463</v>
      </c>
      <c r="R19" s="537">
        <v>66627.75</v>
      </c>
      <c r="S19" s="537">
        <f>R19*T19</f>
        <v>63296.362499999996</v>
      </c>
      <c r="T19" s="687">
        <f>'Base%Sem'!E15</f>
        <v>0.95</v>
      </c>
      <c r="U19" s="533">
        <v>57291.87</v>
      </c>
      <c r="V19" s="534">
        <f>U19/R19</f>
        <v>0.8598800049528913</v>
      </c>
      <c r="W19" s="688">
        <f t="shared" si="0"/>
        <v>252493.07</v>
      </c>
      <c r="X19" s="537">
        <f>D19+I19+N19+S19</f>
        <v>226857.84409999999</v>
      </c>
      <c r="Y19" s="688">
        <f t="shared" si="1"/>
        <v>252493.07</v>
      </c>
      <c r="Z19" s="557">
        <f>+F19+K19+P19+U19</f>
        <v>230195.97999999998</v>
      </c>
      <c r="AA19" s="541">
        <f t="shared" si="2"/>
        <v>0.91169226941555259</v>
      </c>
      <c r="AB19" s="540">
        <v>72451.759999999995</v>
      </c>
      <c r="AC19" s="537">
        <f>AB19*AD19</f>
        <v>68829.171999999991</v>
      </c>
      <c r="AD19" s="687">
        <f>'Base%Sem'!F15</f>
        <v>0.95</v>
      </c>
      <c r="AE19" s="533">
        <v>59661.599999999999</v>
      </c>
      <c r="AF19" s="534">
        <f>AE19/AB19</f>
        <v>0.82346653828699268</v>
      </c>
      <c r="AG19" s="537">
        <v>102634.2</v>
      </c>
      <c r="AH19" s="537">
        <f>AG19*AI19</f>
        <v>102634.2</v>
      </c>
      <c r="AI19" s="687">
        <f>'Base%Sem'!G15</f>
        <v>1</v>
      </c>
      <c r="AJ19" s="533">
        <v>69797.990000000005</v>
      </c>
      <c r="AK19" s="534">
        <f>AJ19/AG19</f>
        <v>0.68006561165771262</v>
      </c>
      <c r="AL19" s="537">
        <v>86762.45</v>
      </c>
      <c r="AM19" s="537">
        <f>AL19*AN19</f>
        <v>86762.45</v>
      </c>
      <c r="AN19" s="687">
        <f>'Base%Sem'!H15</f>
        <v>1</v>
      </c>
      <c r="AO19" s="533">
        <v>82685.84</v>
      </c>
      <c r="AP19" s="534">
        <f>AO19/AL19</f>
        <v>0.95301412074002056</v>
      </c>
      <c r="AQ19" s="537">
        <v>98404.81</v>
      </c>
      <c r="AR19" s="537">
        <f>AQ19*AS19</f>
        <v>98404.81</v>
      </c>
      <c r="AS19" s="687">
        <f>'Base%Sem'!I15</f>
        <v>1</v>
      </c>
      <c r="AT19" s="533">
        <v>62812.43</v>
      </c>
      <c r="AU19" s="534">
        <f>AT19/AQ19</f>
        <v>0.63830650148097434</v>
      </c>
      <c r="AV19" s="537">
        <f>AB19+AG19+AL19+AQ19</f>
        <v>360253.22</v>
      </c>
      <c r="AW19" s="537">
        <f>AC19+AH19+AM19+AR19</f>
        <v>356630.63199999998</v>
      </c>
      <c r="AX19" s="697">
        <f t="shared" si="3"/>
        <v>360253.22</v>
      </c>
      <c r="AY19" s="676">
        <f>AE19+AJ19++AO19+AT19</f>
        <v>274957.86</v>
      </c>
      <c r="AZ19" s="556">
        <f t="shared" si="4"/>
        <v>0.76323498232715314</v>
      </c>
      <c r="BA19" s="540">
        <v>95156.07</v>
      </c>
      <c r="BB19" s="537">
        <f>BA19*BC19</f>
        <v>104671.67700000001</v>
      </c>
      <c r="BC19" s="687">
        <f>'Base%Sem'!J15</f>
        <v>1.1000000000000001</v>
      </c>
      <c r="BD19" s="533">
        <v>88311.3</v>
      </c>
      <c r="BE19" s="534">
        <f>BD19/BA19</f>
        <v>0.92806796245368262</v>
      </c>
      <c r="BF19" s="537">
        <v>106045.66</v>
      </c>
      <c r="BG19" s="537">
        <f>BF19*BH19</f>
        <v>116650.22600000001</v>
      </c>
      <c r="BH19" s="687">
        <f>'Base%Sem'!K15</f>
        <v>1.1000000000000001</v>
      </c>
      <c r="BI19" s="533">
        <v>73642.81</v>
      </c>
      <c r="BJ19" s="534">
        <f>BI19/BF19</f>
        <v>0.69444435538427496</v>
      </c>
      <c r="BK19" s="537">
        <v>102267.44</v>
      </c>
      <c r="BL19" s="537">
        <f>BK19*BM19</f>
        <v>81813.952000000005</v>
      </c>
      <c r="BM19" s="687">
        <f>'Base%Sem'!L15</f>
        <v>0.8</v>
      </c>
      <c r="BN19" s="533">
        <v>97780.39</v>
      </c>
      <c r="BO19" s="534">
        <f>BN19/BK19</f>
        <v>0.95612435394882278</v>
      </c>
      <c r="BP19" s="537">
        <v>90487.34</v>
      </c>
      <c r="BQ19" s="537">
        <f>BP19*BR19</f>
        <v>72389.872000000003</v>
      </c>
      <c r="BR19" s="687">
        <f>'Base%Sem'!M15</f>
        <v>0.8</v>
      </c>
      <c r="BS19" s="871">
        <v>75440.34</v>
      </c>
      <c r="BT19" s="534">
        <f>BS19/BP19</f>
        <v>0.83371154462049613</v>
      </c>
      <c r="BU19" s="537">
        <v>107925.91</v>
      </c>
      <c r="BV19" s="537">
        <f>BU19*BW19</f>
        <v>86340.728000000003</v>
      </c>
      <c r="BW19" s="687">
        <f>'Base%Sem'!N15</f>
        <v>0.8</v>
      </c>
      <c r="BX19" s="533">
        <v>65890.600000000006</v>
      </c>
      <c r="BY19" s="534">
        <f>BX19/BU19</f>
        <v>0.61051697409824945</v>
      </c>
      <c r="BZ19" s="757">
        <f>BA19+BF19+BK19+BP19+BU19</f>
        <v>501882.42000000004</v>
      </c>
      <c r="CA19" s="757">
        <f>BB19+BG19+BL19+BQ19+BV19</f>
        <v>461866.45500000007</v>
      </c>
      <c r="CB19" s="684">
        <f t="shared" si="5"/>
        <v>303469.17000000004</v>
      </c>
      <c r="CC19" s="554">
        <f>BX19+BS19+BN19+BI19+BD19</f>
        <v>401065.44</v>
      </c>
      <c r="CD19" s="545">
        <f t="shared" si="6"/>
        <v>1.3216019274709188</v>
      </c>
      <c r="CE19" s="540">
        <v>118866.64</v>
      </c>
      <c r="CF19" s="537">
        <f>CE19*CG19</f>
        <v>97470.644799999995</v>
      </c>
      <c r="CG19" s="687">
        <f>'Base%Sem'!O15</f>
        <v>0.82</v>
      </c>
      <c r="CH19" s="533"/>
      <c r="CI19" s="534">
        <f>CH19/CE19</f>
        <v>0</v>
      </c>
      <c r="CJ19" s="537">
        <v>136694.71</v>
      </c>
      <c r="CK19" s="537">
        <f>CJ19*CL19</f>
        <v>112089.66219999999</v>
      </c>
      <c r="CL19" s="687">
        <f>'Base%Sem'!P15</f>
        <v>0.82</v>
      </c>
      <c r="CM19" s="533"/>
      <c r="CN19" s="534">
        <f>CM19/CJ19</f>
        <v>0</v>
      </c>
      <c r="CO19" s="537">
        <v>106468.75</v>
      </c>
      <c r="CP19" s="537">
        <f>CO19*CQ19</f>
        <v>87304.375</v>
      </c>
      <c r="CQ19" s="687">
        <f>'Base%Sem'!Q15</f>
        <v>0.82</v>
      </c>
      <c r="CR19" s="533"/>
      <c r="CS19" s="534">
        <f>CR19/CO19</f>
        <v>0</v>
      </c>
      <c r="CT19" s="537">
        <v>131458.74</v>
      </c>
      <c r="CU19" s="537">
        <f>CT19*CV19</f>
        <v>85448.180999999997</v>
      </c>
      <c r="CV19" s="687">
        <f>'Base%Sem'!R15</f>
        <v>0.65</v>
      </c>
      <c r="CW19" s="533"/>
      <c r="CX19" s="534">
        <f>CW19/CT19</f>
        <v>0</v>
      </c>
      <c r="CY19" s="757">
        <f>CT19+CO19+CJ19+CE19</f>
        <v>493488.83999999997</v>
      </c>
      <c r="CZ19" s="757">
        <f>CU19+CP19+CK19+CF19</f>
        <v>382312.86300000001</v>
      </c>
      <c r="DA19" s="694">
        <f t="shared" si="7"/>
        <v>493488.83999999997</v>
      </c>
      <c r="DB19" s="549">
        <v>346370.43</v>
      </c>
      <c r="DC19" s="547">
        <f t="shared" si="8"/>
        <v>0.70188097870663102</v>
      </c>
      <c r="DD19" s="540">
        <v>150708.93</v>
      </c>
      <c r="DE19" s="537">
        <f>DD19*DF19</f>
        <v>88918.268699999986</v>
      </c>
      <c r="DF19" s="687">
        <f>'Base%Sem'!S15</f>
        <v>0.59</v>
      </c>
      <c r="DG19" s="533"/>
      <c r="DH19" s="534">
        <f>DG19/DD19</f>
        <v>0</v>
      </c>
      <c r="DI19" s="537">
        <v>111348.62</v>
      </c>
      <c r="DJ19" s="537">
        <f>DI19*DK19</f>
        <v>127160.12403999998</v>
      </c>
      <c r="DK19" s="687">
        <f>'Base%Sem'!T15</f>
        <v>1.1419999999999999</v>
      </c>
      <c r="DL19" s="533"/>
      <c r="DM19" s="534">
        <f>DL19/DI19</f>
        <v>0</v>
      </c>
      <c r="DN19" s="537">
        <v>109071.71</v>
      </c>
      <c r="DO19" s="537">
        <f>DN19*DP19</f>
        <v>89438.802200000006</v>
      </c>
      <c r="DP19" s="687">
        <f>'Base%Sem'!U15</f>
        <v>0.82</v>
      </c>
      <c r="DQ19" s="533"/>
      <c r="DR19" s="534">
        <f>DQ19/DN19</f>
        <v>0</v>
      </c>
      <c r="DS19" s="537">
        <v>110243.23</v>
      </c>
      <c r="DT19" s="537">
        <f>DS19*DU19</f>
        <v>90399.448599999989</v>
      </c>
      <c r="DU19" s="687">
        <f>'Base%Sem'!V15</f>
        <v>0.82</v>
      </c>
      <c r="DV19" s="533"/>
      <c r="DW19" s="534">
        <f>DV19/DS19</f>
        <v>0</v>
      </c>
      <c r="DX19" s="757">
        <f>DS19+DN19+DI19+DD19</f>
        <v>481372.49</v>
      </c>
      <c r="DY19" s="757">
        <f>DT19+DO19+DJ19+DE19</f>
        <v>395916.64353999996</v>
      </c>
      <c r="DZ19" s="694">
        <f t="shared" si="9"/>
        <v>481372.49</v>
      </c>
      <c r="EA19" s="549">
        <v>357990.58</v>
      </c>
      <c r="EB19" s="547">
        <f t="shared" si="10"/>
        <v>0.74368724311603274</v>
      </c>
      <c r="EC19" s="540">
        <v>92281.77</v>
      </c>
      <c r="ED19" s="537">
        <f>EC19*EE19</f>
        <v>61828.78590000001</v>
      </c>
      <c r="EE19" s="687">
        <f>'Base%Sem'!W15</f>
        <v>0.67</v>
      </c>
      <c r="EF19" s="686">
        <v>73262.929999999993</v>
      </c>
      <c r="EG19" s="534">
        <f>EF19/EC19</f>
        <v>0.7939046899512221</v>
      </c>
      <c r="EH19" s="537">
        <v>124658.56</v>
      </c>
      <c r="EI19" s="537">
        <f>EH19*EJ19</f>
        <v>83521.23520000001</v>
      </c>
      <c r="EJ19" s="687">
        <f>'Base%Sem'!X15</f>
        <v>0.67</v>
      </c>
      <c r="EK19" s="533">
        <v>72371.570000000007</v>
      </c>
      <c r="EL19" s="534">
        <f>EK19/EH19</f>
        <v>0.58055836679005446</v>
      </c>
      <c r="EM19" s="537">
        <v>107608.88</v>
      </c>
      <c r="EN19" s="537">
        <f>EM19*EO19</f>
        <v>72097.949600000007</v>
      </c>
      <c r="EO19" s="687">
        <f>'Base%Sem'!Y15</f>
        <v>0.67</v>
      </c>
      <c r="EP19" s="533">
        <v>78018.27</v>
      </c>
      <c r="EQ19" s="534">
        <f>EP19/EM19</f>
        <v>0.72501702461729922</v>
      </c>
      <c r="ER19" s="537">
        <v>91925.71</v>
      </c>
      <c r="ES19" s="537">
        <f>ER19*ET19</f>
        <v>61590.22570000001</v>
      </c>
      <c r="ET19" s="687">
        <f>'Base%Sem'!Z15</f>
        <v>0.67</v>
      </c>
      <c r="EU19" s="533"/>
      <c r="EV19" s="534">
        <f>EU19/ER19</f>
        <v>0</v>
      </c>
      <c r="EW19" s="537">
        <v>100603.97</v>
      </c>
      <c r="EX19" s="537">
        <f>EW19*EY19</f>
        <v>67404.659899999999</v>
      </c>
      <c r="EY19" s="687">
        <f>'Base%Sem'!AA15</f>
        <v>0.67</v>
      </c>
      <c r="EZ19" s="533"/>
      <c r="FA19" s="534">
        <f>EZ19/EW19</f>
        <v>0</v>
      </c>
      <c r="FB19" s="757">
        <f>EW19+ER19+EM19+EH19+EC19</f>
        <v>517078.89</v>
      </c>
      <c r="FC19" s="757">
        <f>EX19+ES19+EN19+EI19+ED19</f>
        <v>346442.85630000004</v>
      </c>
      <c r="FD19" s="684">
        <f t="shared" si="11"/>
        <v>517078.89</v>
      </c>
      <c r="FE19" s="683">
        <v>392061.51</v>
      </c>
      <c r="FF19" s="547">
        <f t="shared" si="12"/>
        <v>0.75822377896726745</v>
      </c>
      <c r="FG19" s="540">
        <v>91837.51</v>
      </c>
      <c r="FH19" s="537">
        <f>FG19*FI19</f>
        <v>75306.758199999997</v>
      </c>
      <c r="FI19" s="687">
        <f>'Base%Sem'!AB15</f>
        <v>0.82</v>
      </c>
      <c r="FJ19" s="533"/>
      <c r="FK19" s="534">
        <f>FJ19/FG19</f>
        <v>0</v>
      </c>
      <c r="FL19" s="537">
        <v>97629.87</v>
      </c>
      <c r="FM19" s="537">
        <f>FL19*FN19</f>
        <v>80056.493399999992</v>
      </c>
      <c r="FN19" s="687">
        <f>'Base%Sem'!AC15</f>
        <v>0.82</v>
      </c>
      <c r="FO19" s="533"/>
      <c r="FP19" s="534">
        <f>FO19/FL19</f>
        <v>0</v>
      </c>
      <c r="FQ19" s="537">
        <v>100005.12</v>
      </c>
      <c r="FR19" s="537">
        <f>FQ19*FS19</f>
        <v>82004.198399999994</v>
      </c>
      <c r="FS19" s="687">
        <f>'Base%Sem'!AD15</f>
        <v>0.82</v>
      </c>
      <c r="FT19" s="533"/>
      <c r="FU19" s="534">
        <f>FT19/FQ19</f>
        <v>0</v>
      </c>
      <c r="FV19" s="537">
        <v>94681.27</v>
      </c>
      <c r="FW19" s="537">
        <f>FV19*FX19</f>
        <v>77638.641399999993</v>
      </c>
      <c r="FX19" s="687">
        <f>'Base%Sem'!AE15</f>
        <v>0.82</v>
      </c>
      <c r="FY19" s="533"/>
      <c r="FZ19" s="534">
        <f>FY19/FV19</f>
        <v>0</v>
      </c>
      <c r="GA19" s="757">
        <f>FV19+FQ19+FL19+FG19</f>
        <v>384153.77</v>
      </c>
      <c r="GB19" s="757">
        <f>FW19+FR19+FM19+FH19</f>
        <v>315006.09139999998</v>
      </c>
      <c r="GC19" s="929">
        <f>FG19+FL19+FQ19+FV19</f>
        <v>384153.77</v>
      </c>
      <c r="GD19" s="554">
        <v>301676.52</v>
      </c>
      <c r="GE19" s="545">
        <f t="shared" si="13"/>
        <v>0.78530146925279432</v>
      </c>
      <c r="GF19" s="540">
        <v>97293.75</v>
      </c>
      <c r="GG19" s="537">
        <f>GF19*GH19</f>
        <v>85618.5</v>
      </c>
      <c r="GH19" s="687">
        <f>'Base%Sem'!AF15</f>
        <v>0.88</v>
      </c>
      <c r="GI19" s="533"/>
      <c r="GJ19" s="534">
        <f>GI19/GF19</f>
        <v>0</v>
      </c>
      <c r="GK19" s="537">
        <v>89454.41</v>
      </c>
      <c r="GL19" s="537">
        <f>GK19*GM19</f>
        <v>78719.880799999999</v>
      </c>
      <c r="GM19" s="687">
        <f>'Base%Sem'!AG15</f>
        <v>0.88</v>
      </c>
      <c r="GN19" s="533"/>
      <c r="GO19" s="534">
        <f>GN19/GK19</f>
        <v>0</v>
      </c>
      <c r="GP19" s="537">
        <v>83867.37</v>
      </c>
      <c r="GQ19" s="537">
        <f>GP19*GR19</f>
        <v>73803.285600000003</v>
      </c>
      <c r="GR19" s="687">
        <f>'Base%Sem'!AH15</f>
        <v>0.88</v>
      </c>
      <c r="GS19" s="533"/>
      <c r="GT19" s="534">
        <f>GS19/GP19</f>
        <v>0</v>
      </c>
      <c r="GU19" s="537">
        <v>98788.46</v>
      </c>
      <c r="GV19" s="537">
        <f>GU19*GW19</f>
        <v>86933.844800000006</v>
      </c>
      <c r="GW19" s="687">
        <f>'Base%Sem'!AI15</f>
        <v>0.88</v>
      </c>
      <c r="GX19" s="533"/>
      <c r="GY19" s="534">
        <f>GX19/GU19</f>
        <v>0</v>
      </c>
      <c r="GZ19" s="757">
        <f>GU19+GP19+GK19+GF19</f>
        <v>369403.99</v>
      </c>
      <c r="HA19" s="757">
        <f>GV19+GQ19+GL19+GG19</f>
        <v>325075.51120000001</v>
      </c>
      <c r="HB19" s="929">
        <f>GF19+GK19+GP19+GU19</f>
        <v>369403.99000000005</v>
      </c>
      <c r="HC19" s="553">
        <v>299328.94</v>
      </c>
      <c r="HD19" s="547">
        <f t="shared" si="14"/>
        <v>0.81030240090259975</v>
      </c>
      <c r="HE19" s="540">
        <v>92118</v>
      </c>
      <c r="HF19" s="537">
        <f>HE19*HG19</f>
        <v>74615.58</v>
      </c>
      <c r="HG19" s="687">
        <f>'Base%Sem'!AJ15</f>
        <v>0.81</v>
      </c>
      <c r="HH19" s="533">
        <v>95897.47</v>
      </c>
      <c r="HI19" s="534">
        <f>HH19/HE19</f>
        <v>1.0410285720488939</v>
      </c>
      <c r="HJ19" s="537">
        <v>88719.21</v>
      </c>
      <c r="HK19" s="537">
        <f>HJ19*HL19</f>
        <v>71862.560100000017</v>
      </c>
      <c r="HL19" s="687">
        <f>'Base%Sem'!AK15</f>
        <v>0.81</v>
      </c>
      <c r="HM19" s="533">
        <v>71716.58</v>
      </c>
      <c r="HN19" s="534">
        <f>HM19/HJ19</f>
        <v>0.80835458295897811</v>
      </c>
      <c r="HO19" s="537">
        <v>97943.87</v>
      </c>
      <c r="HP19" s="537">
        <f>HO19*HQ19</f>
        <v>79334.534700000004</v>
      </c>
      <c r="HQ19" s="687">
        <f>'Base%Sem'!AL15</f>
        <v>0.81</v>
      </c>
      <c r="HR19" s="533">
        <v>78706.710000000006</v>
      </c>
      <c r="HS19" s="534">
        <f>HR19/HO19</f>
        <v>0.80358995412372425</v>
      </c>
      <c r="HT19" s="537">
        <v>81372.17</v>
      </c>
      <c r="HU19" s="537">
        <f>HT19*HV19</f>
        <v>65911.457699999999</v>
      </c>
      <c r="HV19" s="687">
        <f>'Base%Sem'!AM15</f>
        <v>0.81</v>
      </c>
      <c r="HW19" s="533">
        <v>65329.61</v>
      </c>
      <c r="HX19" s="534">
        <f>HW19/HT19</f>
        <v>0.80284954917633389</v>
      </c>
      <c r="HY19" s="537">
        <v>95865.279999999999</v>
      </c>
      <c r="HZ19" s="537">
        <f>HY19*IA19</f>
        <v>77650.876799999998</v>
      </c>
      <c r="IA19" s="687">
        <f>'Base%Sem'!AN15</f>
        <v>0.81</v>
      </c>
      <c r="IB19" s="533">
        <v>68206.66</v>
      </c>
      <c r="IC19" s="534">
        <f>IB19/HY19</f>
        <v>0.7114844915698364</v>
      </c>
      <c r="ID19" s="757">
        <f>HZ19+HU19+HP19+HK19+HF19</f>
        <v>369375.00930000003</v>
      </c>
      <c r="IE19" s="684">
        <f t="shared" si="15"/>
        <v>456018.53</v>
      </c>
      <c r="IF19" s="554">
        <f>IB19+HW19+HR19+HM19+HH19</f>
        <v>379857.03</v>
      </c>
      <c r="IG19" s="545">
        <f t="shared" si="16"/>
        <v>0.83298595344360238</v>
      </c>
      <c r="IH19" s="540">
        <v>87839.58</v>
      </c>
      <c r="II19" s="537">
        <f>IH19*IJ19</f>
        <v>79934.017800000001</v>
      </c>
      <c r="IJ19" s="687">
        <f>'Base%Sem'!AO15</f>
        <v>0.91</v>
      </c>
      <c r="IK19" s="533">
        <v>74832.149999999994</v>
      </c>
      <c r="IL19" s="534">
        <f>IK19/IH19</f>
        <v>0.85191834933636967</v>
      </c>
      <c r="IM19" s="537">
        <v>100476.13</v>
      </c>
      <c r="IN19" s="537">
        <f>IM19*IO19</f>
        <v>91433.278300000005</v>
      </c>
      <c r="IO19" s="687">
        <f>'Base%Sem'!AP15</f>
        <v>0.91</v>
      </c>
      <c r="IP19" s="533">
        <v>77429.240000000005</v>
      </c>
      <c r="IQ19" s="534">
        <f>IP19/IM19</f>
        <v>0.77062323160734791</v>
      </c>
      <c r="IR19" s="537">
        <v>113624.53</v>
      </c>
      <c r="IS19" s="537">
        <f>IR19*IT19</f>
        <v>103398.3223</v>
      </c>
      <c r="IT19" s="687">
        <f>'Base%Sem'!AQ15</f>
        <v>0.91</v>
      </c>
      <c r="IU19" s="533">
        <v>73100.38</v>
      </c>
      <c r="IV19" s="534">
        <f>IU19/IR19</f>
        <v>0.6433503399309991</v>
      </c>
      <c r="IW19" s="537">
        <v>139039.4</v>
      </c>
      <c r="IX19" s="537">
        <f>IW19*IY19</f>
        <v>126525.85399999999</v>
      </c>
      <c r="IY19" s="687">
        <f>'Base%Sem'!AR15</f>
        <v>0.91</v>
      </c>
      <c r="IZ19" s="533">
        <v>124789.56</v>
      </c>
      <c r="JA19" s="534">
        <f>IZ19/IW19</f>
        <v>0.89751221596180653</v>
      </c>
      <c r="JB19" s="757">
        <f>IW19+IR19+IM19+IH19</f>
        <v>440979.64</v>
      </c>
      <c r="JC19" s="757">
        <f>IX19+IS19+IN19+II19</f>
        <v>401291.47239999997</v>
      </c>
      <c r="JD19" s="684">
        <f t="shared" si="17"/>
        <v>440979.64</v>
      </c>
      <c r="JE19" s="553">
        <f>IK19+IP19+IU19+IZ19</f>
        <v>350151.33</v>
      </c>
      <c r="JF19" s="547">
        <f t="shared" si="18"/>
        <v>0.79403060422472116</v>
      </c>
      <c r="JG19" s="540">
        <v>108727.71</v>
      </c>
      <c r="JH19" s="537">
        <f>JG19*JI19</f>
        <v>82633.059600000008</v>
      </c>
      <c r="JI19" s="687">
        <f>'Base%Sem'!AS15</f>
        <v>0.76</v>
      </c>
      <c r="JJ19" s="533">
        <v>104058.34</v>
      </c>
      <c r="JK19" s="534">
        <f>JJ19/JG19</f>
        <v>0.95705446201340938</v>
      </c>
      <c r="JL19" s="537">
        <v>126629.41</v>
      </c>
      <c r="JM19" s="537">
        <f>JL19*JN19</f>
        <v>96238.351600000009</v>
      </c>
      <c r="JN19" s="687">
        <f>'Base%Sem'!AT15</f>
        <v>0.76</v>
      </c>
      <c r="JO19" s="533">
        <v>71299.570000000007</v>
      </c>
      <c r="JP19" s="534">
        <f>JO19/JL19</f>
        <v>0.56305695493645591</v>
      </c>
      <c r="JQ19" s="537">
        <v>139550.35999999999</v>
      </c>
      <c r="JR19" s="537">
        <f>JQ19*JS19</f>
        <v>106058.27359999999</v>
      </c>
      <c r="JS19" s="687">
        <f>'Base%Sem'!AU15</f>
        <v>0.76</v>
      </c>
      <c r="JT19" s="533">
        <v>91013.35</v>
      </c>
      <c r="JU19" s="534">
        <f>JT19/JQ19</f>
        <v>0.65219000509923453</v>
      </c>
      <c r="JV19" s="537">
        <v>174375.36</v>
      </c>
      <c r="JW19" s="537">
        <f>JV19*JX19</f>
        <v>132525.27359999999</v>
      </c>
      <c r="JX19" s="687">
        <f>'Base%Sem'!AV15</f>
        <v>0.76</v>
      </c>
      <c r="JY19" s="533">
        <v>130804.87</v>
      </c>
      <c r="JZ19" s="534">
        <f>JY19/JV19</f>
        <v>0.75013390653358369</v>
      </c>
      <c r="KA19" s="757">
        <f>JV19+JQ19+JL19+JG19</f>
        <v>549282.84</v>
      </c>
      <c r="KB19" s="757">
        <f>JW19+JR19+JM19+JH19</f>
        <v>417454.9584</v>
      </c>
      <c r="KC19" s="552">
        <f t="shared" si="19"/>
        <v>549282.84</v>
      </c>
      <c r="KD19" s="690">
        <f t="shared" si="20"/>
        <v>397176.13</v>
      </c>
      <c r="KE19" s="545">
        <f t="shared" si="21"/>
        <v>0.72308126356177449</v>
      </c>
      <c r="KF19" s="540">
        <v>215333.98</v>
      </c>
      <c r="KG19" s="537">
        <f>KF19*KH19</f>
        <v>163653.8248</v>
      </c>
      <c r="KH19" s="687">
        <f>'Base%Sem'!AW15</f>
        <v>0.76</v>
      </c>
      <c r="KI19" s="533">
        <v>164218.44</v>
      </c>
      <c r="KJ19" s="534">
        <f>KI19/KF19</f>
        <v>0.76262204413813373</v>
      </c>
      <c r="KK19" s="537">
        <v>253302.64</v>
      </c>
      <c r="KL19" s="537">
        <f>KK19*KM19</f>
        <v>192510.00640000001</v>
      </c>
      <c r="KM19" s="687">
        <f>'Base%Sem'!AX15</f>
        <v>0.76</v>
      </c>
      <c r="KN19" s="533">
        <v>211697.51</v>
      </c>
      <c r="KO19" s="534">
        <f>KN19/KK19</f>
        <v>0.83574932341802677</v>
      </c>
      <c r="KP19" s="537">
        <v>359387.86</v>
      </c>
      <c r="KQ19" s="537">
        <f>KP19*KR19</f>
        <v>273134.77360000001</v>
      </c>
      <c r="KR19" s="687">
        <f>'Base%Sem'!AY15</f>
        <v>0.76</v>
      </c>
      <c r="KS19" s="533">
        <v>264201.19</v>
      </c>
      <c r="KT19" s="534">
        <f>KS19/KP19</f>
        <v>0.73514222211067459</v>
      </c>
      <c r="KU19" s="537">
        <v>307136.87</v>
      </c>
      <c r="KV19" s="537">
        <f>KU19*KW19</f>
        <v>233424.02119999999</v>
      </c>
      <c r="KW19" s="687">
        <f>'Base%Sem'!AZ15</f>
        <v>0.76</v>
      </c>
      <c r="KX19" s="533">
        <v>495723.46</v>
      </c>
      <c r="KY19" s="534">
        <f>KX19/KU19</f>
        <v>1.6140148201679598</v>
      </c>
      <c r="KZ19" s="537">
        <v>101469.39</v>
      </c>
      <c r="LA19" s="537">
        <f>KZ19*LB19</f>
        <v>77116.736399999994</v>
      </c>
      <c r="LB19" s="687">
        <f>'Base%Sem'!BA15</f>
        <v>0.76</v>
      </c>
      <c r="LC19" s="533">
        <v>102271.19</v>
      </c>
      <c r="LD19" s="534">
        <f>LC19/KZ19</f>
        <v>1.0079018904124684</v>
      </c>
      <c r="LE19" s="757">
        <f>KZ19+KU19+KP19+KK19+KF19</f>
        <v>1236630.74</v>
      </c>
      <c r="LF19" s="757">
        <f>LA19+KV19+KQ19+KL19+KG19</f>
        <v>939839.36240000022</v>
      </c>
      <c r="LG19" s="552"/>
      <c r="LH19" s="683">
        <f t="shared" si="22"/>
        <v>1238111.79</v>
      </c>
      <c r="LI19" s="722">
        <f t="shared" si="23"/>
        <v>0</v>
      </c>
      <c r="LJ19" s="540">
        <v>73461.16</v>
      </c>
      <c r="LK19" s="537">
        <f>LJ19*LL19</f>
        <v>82276.499200000006</v>
      </c>
      <c r="LL19" s="687">
        <f>'Base%Sem'!BB15</f>
        <v>1.1200000000000001</v>
      </c>
      <c r="LM19" s="533"/>
      <c r="LN19" s="534">
        <f>LM19/LJ19</f>
        <v>0</v>
      </c>
      <c r="LO19" s="537">
        <v>52434.28</v>
      </c>
      <c r="LP19" s="537">
        <f>LO19*LQ19</f>
        <v>62921.135999999999</v>
      </c>
      <c r="LQ19" s="687">
        <f>'Base%Sem'!BC15</f>
        <v>1.2</v>
      </c>
      <c r="LR19" s="533"/>
      <c r="LS19" s="534">
        <f>LR19/LO19</f>
        <v>0</v>
      </c>
      <c r="LT19" s="537">
        <v>47008.67</v>
      </c>
      <c r="LU19" s="537">
        <f>LT19*LV19</f>
        <v>61111.271000000001</v>
      </c>
      <c r="LV19" s="687">
        <f>'Base%Sem'!BD15</f>
        <v>1.3</v>
      </c>
      <c r="LW19" s="533"/>
      <c r="LX19" s="534">
        <f>LW19/LT19</f>
        <v>0</v>
      </c>
      <c r="LY19" s="537">
        <v>57291.87</v>
      </c>
      <c r="LZ19" s="537">
        <f>LY19*MA19</f>
        <v>91666.992000000013</v>
      </c>
      <c r="MA19" s="687">
        <f>'Base%Sem'!BE15</f>
        <v>1.6</v>
      </c>
      <c r="MB19" s="533"/>
      <c r="MC19" s="534">
        <f>MB19/LY19</f>
        <v>0</v>
      </c>
      <c r="MD19" s="688">
        <f t="shared" si="24"/>
        <v>230195.97999999998</v>
      </c>
      <c r="ME19" s="537">
        <f>LK19+LP19+LU19+LZ19</f>
        <v>297975.89820000005</v>
      </c>
      <c r="MF19" s="688">
        <f t="shared" si="25"/>
        <v>230195.97999999998</v>
      </c>
      <c r="MG19" s="557">
        <f>+LM19+LR19+LW19+MB19</f>
        <v>0</v>
      </c>
      <c r="MH19" s="541">
        <f t="shared" si="26"/>
        <v>0</v>
      </c>
      <c r="MI19" s="795">
        <f t="shared" si="27"/>
        <v>5966876.9400000004</v>
      </c>
      <c r="MJ19" s="795">
        <f t="shared" si="28"/>
        <v>4968943.54</v>
      </c>
      <c r="MK19" s="793">
        <f t="shared" si="29"/>
        <v>0.83275448613491931</v>
      </c>
      <c r="ML19" s="791">
        <f>Y19+AX19+CB19+DA19+DZ19+FD19+GC19+HB19+IE19+JD19+KC19+LG19</f>
        <v>4607994.4500000011</v>
      </c>
      <c r="MM19" s="791">
        <f>Z19+AY19+CC19+DB19+EA19+FE19+GD19+HC19+IF19+JE19+KD19+LH19</f>
        <v>4968943.54</v>
      </c>
      <c r="MN19" s="792">
        <f>MM19-ML19</f>
        <v>360949.08999999892</v>
      </c>
      <c r="MO19" s="930">
        <f t="shared" si="30"/>
        <v>7.2641012540061764E-2</v>
      </c>
      <c r="MP19" s="781">
        <f t="shared" si="31"/>
        <v>5366459.0232000006</v>
      </c>
      <c r="MQ19" s="108">
        <v>1088235.0511999999</v>
      </c>
      <c r="MR19" s="770">
        <v>0.88</v>
      </c>
    </row>
    <row r="20" spans="1:356" outlineLevel="1">
      <c r="A20" s="742"/>
      <c r="B20" s="681" t="s">
        <v>23</v>
      </c>
      <c r="C20" s="540">
        <v>60752.31</v>
      </c>
      <c r="D20" s="537">
        <f>C20*E20</f>
        <v>51639.463499999998</v>
      </c>
      <c r="E20" s="687">
        <f>'Base%Sem'!B16</f>
        <v>0.85</v>
      </c>
      <c r="F20" s="533">
        <v>77605.539999999994</v>
      </c>
      <c r="G20" s="534">
        <f>F20/C20</f>
        <v>1.2774088754814426</v>
      </c>
      <c r="H20" s="537">
        <v>60921.52</v>
      </c>
      <c r="I20" s="537">
        <f>H20*J20</f>
        <v>51783.291999999994</v>
      </c>
      <c r="J20" s="687">
        <f>'Base%Sem'!C16</f>
        <v>0.85</v>
      </c>
      <c r="K20" s="533">
        <v>53204.34</v>
      </c>
      <c r="L20" s="534">
        <f>K20/H20</f>
        <v>0.87332587893407776</v>
      </c>
      <c r="M20" s="537">
        <v>65939.86</v>
      </c>
      <c r="N20" s="537">
        <f>M20*O20</f>
        <v>56048.881000000001</v>
      </c>
      <c r="O20" s="687">
        <f>'Base%Sem'!D16</f>
        <v>0.85</v>
      </c>
      <c r="P20" s="533">
        <v>57917.53</v>
      </c>
      <c r="Q20" s="534">
        <f>P20/M20</f>
        <v>0.87833868619071986</v>
      </c>
      <c r="R20" s="537">
        <v>61062.559999999998</v>
      </c>
      <c r="S20" s="537">
        <f>R20*T20</f>
        <v>54956.303999999996</v>
      </c>
      <c r="T20" s="687">
        <f>'Base%Sem'!E16</f>
        <v>0.9</v>
      </c>
      <c r="U20" s="533">
        <v>44793.85</v>
      </c>
      <c r="V20" s="534">
        <f>U20/R20</f>
        <v>0.73357307653003745</v>
      </c>
      <c r="W20" s="688">
        <f t="shared" si="0"/>
        <v>248676.25</v>
      </c>
      <c r="X20" s="537">
        <f>D20+I20+N20+S20</f>
        <v>214427.9405</v>
      </c>
      <c r="Y20" s="688">
        <f t="shared" si="1"/>
        <v>248676.25</v>
      </c>
      <c r="Z20" s="557">
        <f>+F20+K20+P20+U20</f>
        <v>233521.25999999998</v>
      </c>
      <c r="AA20" s="541">
        <f t="shared" si="2"/>
        <v>0.93905734866116075</v>
      </c>
      <c r="AB20" s="540">
        <v>58266.74</v>
      </c>
      <c r="AC20" s="537">
        <f>AB20*AD20</f>
        <v>52440.065999999999</v>
      </c>
      <c r="AD20" s="687">
        <f>'Base%Sem'!F16</f>
        <v>0.9</v>
      </c>
      <c r="AE20" s="533">
        <v>58199.47</v>
      </c>
      <c r="AF20" s="534">
        <f>AE20/AB20</f>
        <v>0.99884548200225387</v>
      </c>
      <c r="AG20" s="537">
        <v>95654.43</v>
      </c>
      <c r="AH20" s="537">
        <f>AG20*AI20</f>
        <v>88958.619900000005</v>
      </c>
      <c r="AI20" s="687">
        <f>'Base%Sem'!G16</f>
        <v>0.93</v>
      </c>
      <c r="AJ20" s="533">
        <v>71740.820000000007</v>
      </c>
      <c r="AK20" s="534">
        <f>AJ20/AG20</f>
        <v>0.74999997386425299</v>
      </c>
      <c r="AL20" s="537">
        <v>72941.95</v>
      </c>
      <c r="AM20" s="537">
        <f>AL20*AN20</f>
        <v>67836.013500000001</v>
      </c>
      <c r="AN20" s="687">
        <f>'Base%Sem'!H16</f>
        <v>0.93</v>
      </c>
      <c r="AO20" s="533">
        <v>85889.35</v>
      </c>
      <c r="AP20" s="534">
        <f>AO20/AL20</f>
        <v>1.1775027950308432</v>
      </c>
      <c r="AQ20" s="537">
        <v>71035.28</v>
      </c>
      <c r="AR20" s="537">
        <f>AQ20*AS20</f>
        <v>66062.810400000002</v>
      </c>
      <c r="AS20" s="687">
        <f>'Base%Sem'!I16</f>
        <v>0.93</v>
      </c>
      <c r="AT20" s="533">
        <v>62848.17</v>
      </c>
      <c r="AU20" s="534">
        <f>AT20/AQ20</f>
        <v>0.88474586149304968</v>
      </c>
      <c r="AV20" s="537">
        <f>AB20+AG20+AL20+AQ20</f>
        <v>297898.40000000002</v>
      </c>
      <c r="AW20" s="537">
        <f>AC20+AH20+AM20+AR20</f>
        <v>275297.5098</v>
      </c>
      <c r="AX20" s="697">
        <f t="shared" si="3"/>
        <v>297898.40000000002</v>
      </c>
      <c r="AY20" s="676">
        <f>AE20+AJ20++AO20+AT20</f>
        <v>278677.81</v>
      </c>
      <c r="AZ20" s="556">
        <f t="shared" si="4"/>
        <v>0.93547937820411242</v>
      </c>
      <c r="BA20" s="540">
        <v>78854.39</v>
      </c>
      <c r="BB20" s="537">
        <f>BA20*BC20</f>
        <v>64660.599799999996</v>
      </c>
      <c r="BC20" s="687">
        <f>'Base%Sem'!J16</f>
        <v>0.82</v>
      </c>
      <c r="BD20" s="533">
        <v>66772.78</v>
      </c>
      <c r="BE20" s="534">
        <f>BD20/BA20</f>
        <v>0.8467858289183392</v>
      </c>
      <c r="BF20" s="537">
        <v>86154.81</v>
      </c>
      <c r="BG20" s="537">
        <f>BF20*BH20</f>
        <v>70646.944199999998</v>
      </c>
      <c r="BH20" s="687">
        <f>'Base%Sem'!K16</f>
        <v>0.82</v>
      </c>
      <c r="BI20" s="533">
        <v>63923.21</v>
      </c>
      <c r="BJ20" s="534">
        <f>BI20/BF20</f>
        <v>0.74195752970727924</v>
      </c>
      <c r="BK20" s="537">
        <v>96156.59</v>
      </c>
      <c r="BL20" s="537">
        <f>BK20*BM20</f>
        <v>78848.403799999985</v>
      </c>
      <c r="BM20" s="687">
        <f>'Base%Sem'!L16</f>
        <v>0.82</v>
      </c>
      <c r="BN20" s="533">
        <v>80071.360000000001</v>
      </c>
      <c r="BO20" s="534">
        <f>BN20/BK20</f>
        <v>0.83271838154826416</v>
      </c>
      <c r="BP20" s="537">
        <v>81478.5</v>
      </c>
      <c r="BQ20" s="537">
        <f>BP20*BR20</f>
        <v>66812.37</v>
      </c>
      <c r="BR20" s="687">
        <f>'Base%Sem'!M16</f>
        <v>0.82</v>
      </c>
      <c r="BS20" s="871">
        <v>75782.81</v>
      </c>
      <c r="BT20" s="534">
        <f>BS20/BP20</f>
        <v>0.93009579214148519</v>
      </c>
      <c r="BU20" s="537">
        <v>92815.59</v>
      </c>
      <c r="BV20" s="537">
        <f>BU20*BW20</f>
        <v>76108.78379999999</v>
      </c>
      <c r="BW20" s="687">
        <f>'Base%Sem'!N16</f>
        <v>0.82</v>
      </c>
      <c r="BX20" s="533">
        <v>65498.58</v>
      </c>
      <c r="BY20" s="534">
        <f>BX20/BU20</f>
        <v>0.70568511173607795</v>
      </c>
      <c r="BZ20" s="757">
        <f>BA20+BF20+BK20+BP20+BU20</f>
        <v>435459.88</v>
      </c>
      <c r="CA20" s="757">
        <f>BB20+BG20+BL20+BQ20+BV20</f>
        <v>357077.10159999994</v>
      </c>
      <c r="CB20" s="684">
        <f t="shared" si="5"/>
        <v>261165.79</v>
      </c>
      <c r="CC20" s="554">
        <f>BX20+BS20+BN20+BI20+BD20</f>
        <v>352048.74</v>
      </c>
      <c r="CD20" s="545">
        <f t="shared" si="6"/>
        <v>1.3479894897413631</v>
      </c>
      <c r="CE20" s="540">
        <v>97831.66</v>
      </c>
      <c r="CF20" s="537">
        <f>CE20*CG20</f>
        <v>83156.911000000007</v>
      </c>
      <c r="CG20" s="687">
        <f>'Base%Sem'!O16</f>
        <v>0.85</v>
      </c>
      <c r="CH20" s="533"/>
      <c r="CI20" s="534">
        <f>CH20/CE20</f>
        <v>0</v>
      </c>
      <c r="CJ20" s="537">
        <v>92258.7</v>
      </c>
      <c r="CK20" s="537">
        <f>CJ20*CL20</f>
        <v>78419.89499999999</v>
      </c>
      <c r="CL20" s="687">
        <f>'Base%Sem'!P16</f>
        <v>0.85</v>
      </c>
      <c r="CM20" s="533"/>
      <c r="CN20" s="534">
        <f>CM20/CJ20</f>
        <v>0</v>
      </c>
      <c r="CO20" s="537">
        <v>91658.05</v>
      </c>
      <c r="CP20" s="537">
        <f>CO20*CQ20</f>
        <v>77909.342499999999</v>
      </c>
      <c r="CQ20" s="687">
        <f>'Base%Sem'!Q16</f>
        <v>0.85</v>
      </c>
      <c r="CR20" s="533"/>
      <c r="CS20" s="534">
        <f>CR20/CO20</f>
        <v>0</v>
      </c>
      <c r="CT20" s="537">
        <v>127196.24</v>
      </c>
      <c r="CU20" s="537">
        <f>CT20*CV20</f>
        <v>114476.61600000001</v>
      </c>
      <c r="CV20" s="687">
        <f>'Base%Sem'!R16</f>
        <v>0.9</v>
      </c>
      <c r="CW20" s="533"/>
      <c r="CX20" s="534">
        <f>CW20/CT20</f>
        <v>0</v>
      </c>
      <c r="CY20" s="757">
        <f>CT20+CO20+CJ20+CE20</f>
        <v>408944.65</v>
      </c>
      <c r="CZ20" s="757">
        <f>CU20+CP20+CK20+CF20</f>
        <v>353962.76449999999</v>
      </c>
      <c r="DA20" s="694">
        <f t="shared" si="7"/>
        <v>408944.64999999997</v>
      </c>
      <c r="DB20" s="549">
        <v>349731.5</v>
      </c>
      <c r="DC20" s="547">
        <f t="shared" si="8"/>
        <v>0.85520497700605702</v>
      </c>
      <c r="DD20" s="540">
        <v>129493.84</v>
      </c>
      <c r="DE20" s="537">
        <f>DD20*DF20</f>
        <v>80286.180800000002</v>
      </c>
      <c r="DF20" s="687">
        <f>'Base%Sem'!S16</f>
        <v>0.62</v>
      </c>
      <c r="DG20" s="533"/>
      <c r="DH20" s="534">
        <f>DG20/DD20</f>
        <v>0</v>
      </c>
      <c r="DI20" s="537">
        <v>95329.84</v>
      </c>
      <c r="DJ20" s="537">
        <f>DI20*DK20</f>
        <v>111726.57247999999</v>
      </c>
      <c r="DK20" s="687">
        <f>'Base%Sem'!T16</f>
        <v>1.1719999999999999</v>
      </c>
      <c r="DL20" s="533"/>
      <c r="DM20" s="534">
        <f>DL20/DI20</f>
        <v>0</v>
      </c>
      <c r="DN20" s="537">
        <v>92184.21</v>
      </c>
      <c r="DO20" s="537">
        <f>DN20*DP20</f>
        <v>78356.578500000003</v>
      </c>
      <c r="DP20" s="687">
        <f>'Base%Sem'!U16</f>
        <v>0.85</v>
      </c>
      <c r="DQ20" s="533"/>
      <c r="DR20" s="534">
        <f>DQ20/DN20</f>
        <v>0</v>
      </c>
      <c r="DS20" s="537">
        <v>90910.45</v>
      </c>
      <c r="DT20" s="537">
        <f>DS20*DU20</f>
        <v>77273.882499999992</v>
      </c>
      <c r="DU20" s="687">
        <f>'Base%Sem'!V16</f>
        <v>0.85</v>
      </c>
      <c r="DV20" s="533"/>
      <c r="DW20" s="534">
        <f>DV20/DS20</f>
        <v>0</v>
      </c>
      <c r="DX20" s="757">
        <f>DS20+DN20+DI20+DD20</f>
        <v>407918.33999999997</v>
      </c>
      <c r="DY20" s="757">
        <f>DT20+DO20+DJ20+DE20</f>
        <v>347643.21427999996</v>
      </c>
      <c r="DZ20" s="694">
        <f t="shared" si="9"/>
        <v>407918.34</v>
      </c>
      <c r="EA20" s="549">
        <v>358500.26</v>
      </c>
      <c r="EB20" s="547">
        <f t="shared" si="10"/>
        <v>0.87885300768776409</v>
      </c>
      <c r="EC20" s="540">
        <v>92676.37</v>
      </c>
      <c r="ED20" s="537">
        <f>EC20*EE20</f>
        <v>78774.914499999999</v>
      </c>
      <c r="EE20" s="687">
        <f>'Base%Sem'!W16</f>
        <v>0.85</v>
      </c>
      <c r="EF20" s="686">
        <v>85993.99</v>
      </c>
      <c r="EG20" s="534">
        <f>EF20/EC20</f>
        <v>0.92789553583076256</v>
      </c>
      <c r="EH20" s="537">
        <v>101457.88</v>
      </c>
      <c r="EI20" s="537">
        <f>EH20*EJ20</f>
        <v>86239.198000000004</v>
      </c>
      <c r="EJ20" s="687">
        <f>'Base%Sem'!X16</f>
        <v>0.85</v>
      </c>
      <c r="EK20" s="533">
        <v>81819.72</v>
      </c>
      <c r="EL20" s="534">
        <f>EK20/EH20</f>
        <v>0.80644026861195994</v>
      </c>
      <c r="EM20" s="537">
        <v>102583.69</v>
      </c>
      <c r="EN20" s="537">
        <f>EM20*EO20</f>
        <v>87196.136499999993</v>
      </c>
      <c r="EO20" s="687">
        <f>'Base%Sem'!Y16</f>
        <v>0.85</v>
      </c>
      <c r="EP20" s="533">
        <v>99608.22</v>
      </c>
      <c r="EQ20" s="534">
        <f>EP20/EM20</f>
        <v>0.97099470685837097</v>
      </c>
      <c r="ER20" s="537">
        <v>104877.4</v>
      </c>
      <c r="ES20" s="537">
        <f>ER20*ET20</f>
        <v>89145.79</v>
      </c>
      <c r="ET20" s="687">
        <f>'Base%Sem'!Z16</f>
        <v>0.85</v>
      </c>
      <c r="EU20" s="533"/>
      <c r="EV20" s="534">
        <f>EU20/ER20</f>
        <v>0</v>
      </c>
      <c r="EW20" s="537">
        <v>111722.5</v>
      </c>
      <c r="EX20" s="537">
        <f>EW20*EY20</f>
        <v>94964.125</v>
      </c>
      <c r="EY20" s="687">
        <f>'Base%Sem'!AA16</f>
        <v>0.85</v>
      </c>
      <c r="EZ20" s="533"/>
      <c r="FA20" s="534">
        <f>EZ20/EW20</f>
        <v>0</v>
      </c>
      <c r="FB20" s="757">
        <f>EW20+ER20+EM20+EH20+EC20</f>
        <v>513317.83999999997</v>
      </c>
      <c r="FC20" s="757">
        <f>EX20+ES20+EN20+EI20+ED20</f>
        <v>436320.16399999993</v>
      </c>
      <c r="FD20" s="684">
        <f t="shared" si="11"/>
        <v>513317.83999999997</v>
      </c>
      <c r="FE20" s="683">
        <v>443627.22</v>
      </c>
      <c r="FF20" s="547">
        <f t="shared" si="12"/>
        <v>0.8642349543121276</v>
      </c>
      <c r="FG20" s="540">
        <v>97503.29</v>
      </c>
      <c r="FH20" s="537">
        <f>FG20*FI20</f>
        <v>82877.796499999997</v>
      </c>
      <c r="FI20" s="687">
        <f>'Base%Sem'!AB16</f>
        <v>0.85</v>
      </c>
      <c r="FJ20" s="533"/>
      <c r="FK20" s="534">
        <f>FJ20/FG20</f>
        <v>0</v>
      </c>
      <c r="FL20" s="537">
        <v>110031.85</v>
      </c>
      <c r="FM20" s="537">
        <f>FL20*FN20</f>
        <v>93527.072500000009</v>
      </c>
      <c r="FN20" s="687">
        <f>'Base%Sem'!AC16</f>
        <v>0.85</v>
      </c>
      <c r="FO20" s="533"/>
      <c r="FP20" s="534">
        <f>FO20/FL20</f>
        <v>0</v>
      </c>
      <c r="FQ20" s="537">
        <v>99897.42</v>
      </c>
      <c r="FR20" s="537">
        <f>FQ20*FS20</f>
        <v>84912.807000000001</v>
      </c>
      <c r="FS20" s="687">
        <f>'Base%Sem'!AD16</f>
        <v>0.85</v>
      </c>
      <c r="FT20" s="533"/>
      <c r="FU20" s="534">
        <f>FT20/FQ20</f>
        <v>0</v>
      </c>
      <c r="FV20" s="537">
        <v>94310.78</v>
      </c>
      <c r="FW20" s="537">
        <f>FV20*FX20</f>
        <v>80164.163</v>
      </c>
      <c r="FX20" s="687">
        <f>'Base%Sem'!AE16</f>
        <v>0.85</v>
      </c>
      <c r="FY20" s="533"/>
      <c r="FZ20" s="534">
        <f>FY20/FV20</f>
        <v>0</v>
      </c>
      <c r="GA20" s="757">
        <f>FV20+FQ20+FL20+FG20</f>
        <v>401743.34</v>
      </c>
      <c r="GB20" s="757">
        <f>FW20+FR20+FM20+FH20</f>
        <v>341481.83900000004</v>
      </c>
      <c r="GC20" s="929">
        <f>FG20+FL20+FQ20+FV20</f>
        <v>401743.33999999997</v>
      </c>
      <c r="GD20" s="554">
        <v>331930.46999999997</v>
      </c>
      <c r="GE20" s="545">
        <f t="shared" si="13"/>
        <v>0.82622519641520376</v>
      </c>
      <c r="GF20" s="540">
        <v>98510.96</v>
      </c>
      <c r="GG20" s="537">
        <f>GF20*GH20</f>
        <v>83734.316000000006</v>
      </c>
      <c r="GH20" s="687">
        <f>'Base%Sem'!AF16</f>
        <v>0.85</v>
      </c>
      <c r="GI20" s="533"/>
      <c r="GJ20" s="534">
        <f>GI20/GF20</f>
        <v>0</v>
      </c>
      <c r="GK20" s="537">
        <v>95254.19</v>
      </c>
      <c r="GL20" s="537">
        <f>GK20*GM20</f>
        <v>80966.061499999996</v>
      </c>
      <c r="GM20" s="687">
        <f>'Base%Sem'!AG16</f>
        <v>0.85</v>
      </c>
      <c r="GN20" s="533"/>
      <c r="GO20" s="534">
        <f>GN20/GK20</f>
        <v>0</v>
      </c>
      <c r="GP20" s="537">
        <v>85007.67</v>
      </c>
      <c r="GQ20" s="537">
        <f>GP20*GR20</f>
        <v>72256.519499999995</v>
      </c>
      <c r="GR20" s="687">
        <f>'Base%Sem'!AH16</f>
        <v>0.85</v>
      </c>
      <c r="GS20" s="533"/>
      <c r="GT20" s="534">
        <f>GS20/GP20</f>
        <v>0</v>
      </c>
      <c r="GU20" s="537">
        <v>87846.76</v>
      </c>
      <c r="GV20" s="537">
        <f>GU20*GW20</f>
        <v>74669.745999999999</v>
      </c>
      <c r="GW20" s="687">
        <f>'Base%Sem'!AI16</f>
        <v>0.85</v>
      </c>
      <c r="GX20" s="533"/>
      <c r="GY20" s="534">
        <f>GX20/GU20</f>
        <v>0</v>
      </c>
      <c r="GZ20" s="757">
        <f>GU20+GP20+GK20+GF20</f>
        <v>366619.58</v>
      </c>
      <c r="HA20" s="757">
        <f>GV20+GQ20+GL20+GG20</f>
        <v>311626.64299999998</v>
      </c>
      <c r="HB20" s="929">
        <f>GF20+GK20+GP20+GU20</f>
        <v>366619.58</v>
      </c>
      <c r="HC20" s="553">
        <v>284672.52</v>
      </c>
      <c r="HD20" s="547">
        <f t="shared" si="14"/>
        <v>0.77647931406173121</v>
      </c>
      <c r="HE20" s="540">
        <v>87633</v>
      </c>
      <c r="HF20" s="537">
        <f>HE20*HG20</f>
        <v>68353.740000000005</v>
      </c>
      <c r="HG20" s="687">
        <f>'Base%Sem'!AJ16</f>
        <v>0.78</v>
      </c>
      <c r="HH20" s="533">
        <v>83008.87</v>
      </c>
      <c r="HI20" s="534">
        <f>HH20/HE20</f>
        <v>0.94723300583113657</v>
      </c>
      <c r="HJ20" s="537">
        <v>97274.02</v>
      </c>
      <c r="HK20" s="537">
        <f>HJ20*HL20</f>
        <v>75873.7356</v>
      </c>
      <c r="HL20" s="687">
        <f>'Base%Sem'!AK16</f>
        <v>0.78</v>
      </c>
      <c r="HM20" s="533">
        <v>73522.97</v>
      </c>
      <c r="HN20" s="534">
        <f>HM20/HJ20</f>
        <v>0.75583357200617385</v>
      </c>
      <c r="HO20" s="537">
        <v>78761.13</v>
      </c>
      <c r="HP20" s="537">
        <f>HO20*HQ20</f>
        <v>61433.681400000009</v>
      </c>
      <c r="HQ20" s="687">
        <f>'Base%Sem'!AL16</f>
        <v>0.78</v>
      </c>
      <c r="HR20" s="533">
        <v>80146.53</v>
      </c>
      <c r="HS20" s="534">
        <f>HR20/HO20</f>
        <v>1.0175898949138997</v>
      </c>
      <c r="HT20" s="537">
        <v>77411.100000000006</v>
      </c>
      <c r="HU20" s="537">
        <f>HT20*HV20</f>
        <v>60380.658000000003</v>
      </c>
      <c r="HV20" s="687">
        <f>'Base%Sem'!AM16</f>
        <v>0.78</v>
      </c>
      <c r="HW20" s="533">
        <v>63633.18</v>
      </c>
      <c r="HX20" s="534">
        <f>HW20/HT20</f>
        <v>0.82201622247972184</v>
      </c>
      <c r="HY20" s="537">
        <v>86505.279999999999</v>
      </c>
      <c r="HZ20" s="537">
        <f>HY20*IA20</f>
        <v>67474.118400000007</v>
      </c>
      <c r="IA20" s="687">
        <f>'Base%Sem'!AN16</f>
        <v>0.78</v>
      </c>
      <c r="IB20" s="533">
        <v>77029.009999999995</v>
      </c>
      <c r="IC20" s="534">
        <f>IB20/HY20</f>
        <v>0.89045443237684452</v>
      </c>
      <c r="ID20" s="757">
        <f>HZ20+HU20+HP20+HK20+HF20</f>
        <v>333515.93339999998</v>
      </c>
      <c r="IE20" s="684">
        <f t="shared" si="15"/>
        <v>427584.53</v>
      </c>
      <c r="IF20" s="554">
        <f>IB20+HW20+HR20+HM20+HH20</f>
        <v>377340.56</v>
      </c>
      <c r="IG20" s="545">
        <f t="shared" si="16"/>
        <v>0.88249348029499564</v>
      </c>
      <c r="IH20" s="540">
        <v>79513.820000000007</v>
      </c>
      <c r="II20" s="537">
        <f>IH20*IJ20</f>
        <v>69177.023400000005</v>
      </c>
      <c r="IJ20" s="687">
        <f>'Base%Sem'!AO16</f>
        <v>0.87</v>
      </c>
      <c r="IK20" s="533">
        <v>73796.55</v>
      </c>
      <c r="IL20" s="534">
        <f>IK20/IH20</f>
        <v>0.92809715342565602</v>
      </c>
      <c r="IM20" s="537">
        <v>88248.57</v>
      </c>
      <c r="IN20" s="537">
        <f>IM20*IO20</f>
        <v>76776.255900000004</v>
      </c>
      <c r="IO20" s="687">
        <f>'Base%Sem'!AP16</f>
        <v>0.87</v>
      </c>
      <c r="IP20" s="533">
        <v>70202.47</v>
      </c>
      <c r="IQ20" s="534">
        <f>IP20/IM20</f>
        <v>0.79550830115434157</v>
      </c>
      <c r="IR20" s="537">
        <v>92199.84</v>
      </c>
      <c r="IS20" s="537">
        <f>IR20*IT20</f>
        <v>80213.860799999995</v>
      </c>
      <c r="IT20" s="687">
        <f>'Base%Sem'!AQ16</f>
        <v>0.87</v>
      </c>
      <c r="IU20" s="533">
        <v>82773.08</v>
      </c>
      <c r="IV20" s="534">
        <f>IU20/IR20</f>
        <v>0.8977573063033516</v>
      </c>
      <c r="IW20" s="537">
        <v>129860.18</v>
      </c>
      <c r="IX20" s="537">
        <f>IW20*IY20</f>
        <v>112978.3566</v>
      </c>
      <c r="IY20" s="687">
        <f>'Base%Sem'!AR16</f>
        <v>0.87</v>
      </c>
      <c r="IZ20" s="533">
        <v>112685.75</v>
      </c>
      <c r="JA20" s="534">
        <f>IZ20/IW20</f>
        <v>0.86774675655000633</v>
      </c>
      <c r="JB20" s="757">
        <f>IW20+IR20+IM20+IH20</f>
        <v>389822.41</v>
      </c>
      <c r="JC20" s="757">
        <f>IX20+IS20+IN20+II20</f>
        <v>339145.49670000002</v>
      </c>
      <c r="JD20" s="684">
        <f t="shared" si="17"/>
        <v>389822.41000000003</v>
      </c>
      <c r="JE20" s="553">
        <f>IK20+IP20+IU20+IZ20</f>
        <v>339457.85000000003</v>
      </c>
      <c r="JF20" s="547">
        <f t="shared" si="18"/>
        <v>0.87080127076326885</v>
      </c>
      <c r="JG20" s="540">
        <v>74861.77</v>
      </c>
      <c r="JH20" s="537">
        <f>JG20*JI20</f>
        <v>63632.504500000003</v>
      </c>
      <c r="JI20" s="687">
        <f>'Base%Sem'!AS16</f>
        <v>0.85</v>
      </c>
      <c r="JJ20" s="533">
        <v>97932.04</v>
      </c>
      <c r="JK20" s="534">
        <f>JJ20/JG20</f>
        <v>1.3081715807681276</v>
      </c>
      <c r="JL20" s="537">
        <v>117992.46</v>
      </c>
      <c r="JM20" s="537">
        <f>JL20*JN20</f>
        <v>100293.591</v>
      </c>
      <c r="JN20" s="687">
        <f>'Base%Sem'!AT16</f>
        <v>0.85</v>
      </c>
      <c r="JO20" s="533">
        <v>76239.88</v>
      </c>
      <c r="JP20" s="534">
        <f>JO20/JL20</f>
        <v>0.64614196534253121</v>
      </c>
      <c r="JQ20" s="537">
        <v>122236.75</v>
      </c>
      <c r="JR20" s="537">
        <f>JQ20*JS20</f>
        <v>103901.2375</v>
      </c>
      <c r="JS20" s="687">
        <f>'Base%Sem'!AU16</f>
        <v>0.85</v>
      </c>
      <c r="JT20" s="533">
        <v>110845.38</v>
      </c>
      <c r="JU20" s="534">
        <f>JT20/JQ20</f>
        <v>0.9068089588442102</v>
      </c>
      <c r="JV20" s="537">
        <v>164305.46</v>
      </c>
      <c r="JW20" s="537">
        <f>JV20*JX20</f>
        <v>139659.641</v>
      </c>
      <c r="JX20" s="687">
        <f>'Base%Sem'!AV16</f>
        <v>0.85</v>
      </c>
      <c r="JY20" s="533">
        <v>104614.72</v>
      </c>
      <c r="JZ20" s="534">
        <f>JY20/JV20</f>
        <v>0.63670872532172706</v>
      </c>
      <c r="KA20" s="757">
        <f>JV20+JQ20+JL20+JG20</f>
        <v>479396.44</v>
      </c>
      <c r="KB20" s="757">
        <f>JW20+JR20+JM20+JH20</f>
        <v>407486.97399999999</v>
      </c>
      <c r="KC20" s="552">
        <f t="shared" si="19"/>
        <v>479396.43999999994</v>
      </c>
      <c r="KD20" s="690">
        <f t="shared" si="20"/>
        <v>389632.02</v>
      </c>
      <c r="KE20" s="545">
        <f t="shared" si="21"/>
        <v>0.81275534711939046</v>
      </c>
      <c r="KF20" s="540">
        <v>171933.75</v>
      </c>
      <c r="KG20" s="537">
        <f>KF20*KH20</f>
        <v>146143.6875</v>
      </c>
      <c r="KH20" s="687">
        <f>'Base%Sem'!AW16</f>
        <v>0.85</v>
      </c>
      <c r="KI20" s="533">
        <v>149906.99</v>
      </c>
      <c r="KJ20" s="534">
        <f>KI20/KF20</f>
        <v>0.8718880964324921</v>
      </c>
      <c r="KK20" s="537">
        <v>211476.74</v>
      </c>
      <c r="KL20" s="537">
        <f>KK20*KM20</f>
        <v>179755.22899999999</v>
      </c>
      <c r="KM20" s="687">
        <f>'Base%Sem'!AX16</f>
        <v>0.85</v>
      </c>
      <c r="KN20" s="533">
        <v>176905.51</v>
      </c>
      <c r="KO20" s="534">
        <f>KN20/KK20</f>
        <v>0.83652466933242875</v>
      </c>
      <c r="KP20" s="537">
        <v>258210.2</v>
      </c>
      <c r="KQ20" s="537">
        <f>KP20*KR20</f>
        <v>219478.67</v>
      </c>
      <c r="KR20" s="687">
        <f>'Base%Sem'!AY16</f>
        <v>0.85</v>
      </c>
      <c r="KS20" s="533">
        <v>225941.34</v>
      </c>
      <c r="KT20" s="534">
        <f>KS20/KP20</f>
        <v>0.8750287169135843</v>
      </c>
      <c r="KU20" s="537">
        <v>226078.91</v>
      </c>
      <c r="KV20" s="537">
        <f>KU20*KW20</f>
        <v>192167.0735</v>
      </c>
      <c r="KW20" s="687">
        <f>'Base%Sem'!AZ16</f>
        <v>0.85</v>
      </c>
      <c r="KX20" s="533">
        <v>337325.13</v>
      </c>
      <c r="KY20" s="534">
        <f>KX20/KU20</f>
        <v>1.4920681013545227</v>
      </c>
      <c r="KZ20" s="537">
        <v>79297.100000000006</v>
      </c>
      <c r="LA20" s="537">
        <f>KZ20*LB20</f>
        <v>67402.535000000003</v>
      </c>
      <c r="LB20" s="687">
        <f>'Base%Sem'!BA16</f>
        <v>0.85</v>
      </c>
      <c r="LC20" s="533">
        <v>98380.19</v>
      </c>
      <c r="LD20" s="534">
        <f>LC20/KZ20</f>
        <v>1.2406530629745602</v>
      </c>
      <c r="LE20" s="757">
        <f>KZ20+KU20+KP20+KK20+KF20</f>
        <v>946996.7</v>
      </c>
      <c r="LF20" s="757">
        <f>LA20+KV20+KQ20+KL20+KG20</f>
        <v>804947.19500000007</v>
      </c>
      <c r="LG20" s="552"/>
      <c r="LH20" s="683">
        <f t="shared" si="22"/>
        <v>988459.16</v>
      </c>
      <c r="LI20" s="722">
        <f t="shared" si="23"/>
        <v>0</v>
      </c>
      <c r="LJ20" s="540">
        <v>77605.539999999994</v>
      </c>
      <c r="LK20" s="537">
        <f>LJ20*LL20</f>
        <v>86918.204800000007</v>
      </c>
      <c r="LL20" s="687">
        <f>'Base%Sem'!BB16</f>
        <v>1.1200000000000001</v>
      </c>
      <c r="LM20" s="533"/>
      <c r="LN20" s="534">
        <f>LM20/LJ20</f>
        <v>0</v>
      </c>
      <c r="LO20" s="537">
        <v>53204.34</v>
      </c>
      <c r="LP20" s="537">
        <f>LO20*LQ20</f>
        <v>63845.207999999991</v>
      </c>
      <c r="LQ20" s="687">
        <f>'Base%Sem'!BC16</f>
        <v>1.2</v>
      </c>
      <c r="LR20" s="533"/>
      <c r="LS20" s="534">
        <f>LR20/LO20</f>
        <v>0</v>
      </c>
      <c r="LT20" s="537">
        <v>57917.53</v>
      </c>
      <c r="LU20" s="537">
        <f>LT20*LV20</f>
        <v>78188.665500000003</v>
      </c>
      <c r="LV20" s="687">
        <f>'Base%Sem'!BD16</f>
        <v>1.35</v>
      </c>
      <c r="LW20" s="533"/>
      <c r="LX20" s="534">
        <f>LW20/LT20</f>
        <v>0</v>
      </c>
      <c r="LY20" s="537">
        <v>44793.85</v>
      </c>
      <c r="LZ20" s="537">
        <f>LY20*MA20</f>
        <v>53752.619999999995</v>
      </c>
      <c r="MA20" s="687">
        <f>'Base%Sem'!BE16</f>
        <v>1.2</v>
      </c>
      <c r="MB20" s="533"/>
      <c r="MC20" s="534">
        <f>MB20/LY20</f>
        <v>0</v>
      </c>
      <c r="MD20" s="688">
        <f t="shared" si="24"/>
        <v>233521.25999999998</v>
      </c>
      <c r="ME20" s="537">
        <f>LK20+LP20+LU20+LZ20</f>
        <v>282704.69829999999</v>
      </c>
      <c r="MF20" s="688">
        <f t="shared" si="25"/>
        <v>233521.25999999998</v>
      </c>
      <c r="MG20" s="557">
        <f>+LM20+LR20+LW20+MB20</f>
        <v>0</v>
      </c>
      <c r="MH20" s="541">
        <f t="shared" si="26"/>
        <v>0</v>
      </c>
      <c r="MI20" s="795">
        <f t="shared" si="27"/>
        <v>5274134.3900000006</v>
      </c>
      <c r="MJ20" s="795">
        <f t="shared" si="28"/>
        <v>4727599.37</v>
      </c>
      <c r="MK20" s="793">
        <f t="shared" si="29"/>
        <v>0.89637446079564154</v>
      </c>
      <c r="ML20" s="791">
        <f>Y20+AX20+CB20+DA20+DZ20+FD20+GC20+HB20+IE20+JD20+KC20+LG20</f>
        <v>4203087.57</v>
      </c>
      <c r="MM20" s="791">
        <f>Z20+AY20+CC20+DB20+EA20+FE20+GD20+HC20+IF20+JE20+KD20+LH20</f>
        <v>4727599.37</v>
      </c>
      <c r="MN20" s="792">
        <f>MM20-ML20</f>
        <v>524511.79999999981</v>
      </c>
      <c r="MO20" s="930">
        <f t="shared" si="30"/>
        <v>0.11094675308749773</v>
      </c>
      <c r="MP20" s="781">
        <f t="shared" si="31"/>
        <v>5105807.3196</v>
      </c>
      <c r="MQ20" s="108">
        <v>804947.19500000007</v>
      </c>
      <c r="MR20" s="770">
        <v>0.85</v>
      </c>
    </row>
    <row r="21" spans="1:356" outlineLevel="1">
      <c r="A21" s="742"/>
      <c r="B21" s="681" t="s">
        <v>24</v>
      </c>
      <c r="C21" s="540">
        <v>86355.6</v>
      </c>
      <c r="D21" s="537">
        <f>C21*E21</f>
        <v>70811.592000000004</v>
      </c>
      <c r="E21" s="687">
        <f>'Base%Sem'!B17</f>
        <v>0.82</v>
      </c>
      <c r="F21" s="533">
        <v>91136.8</v>
      </c>
      <c r="G21" s="534">
        <f>F21/C21</f>
        <v>1.0553664151485254</v>
      </c>
      <c r="H21" s="537">
        <v>84833.07</v>
      </c>
      <c r="I21" s="537">
        <f>H21*J21</f>
        <v>69563.117400000003</v>
      </c>
      <c r="J21" s="687">
        <f>'Base%Sem'!C17</f>
        <v>0.82</v>
      </c>
      <c r="K21" s="533">
        <v>70523.070000000007</v>
      </c>
      <c r="L21" s="534">
        <f>K21/H21</f>
        <v>0.83131578286628083</v>
      </c>
      <c r="M21" s="537">
        <v>82390.25</v>
      </c>
      <c r="N21" s="537">
        <f>M21*O21</f>
        <v>67560.00499999999</v>
      </c>
      <c r="O21" s="687">
        <f>'Base%Sem'!D17</f>
        <v>0.82</v>
      </c>
      <c r="P21" s="533">
        <v>77005.48</v>
      </c>
      <c r="Q21" s="534">
        <f>P21/M21</f>
        <v>0.93464311614541762</v>
      </c>
      <c r="R21" s="537">
        <v>88074.63</v>
      </c>
      <c r="S21" s="537">
        <f>R21*T21</f>
        <v>74863.435500000007</v>
      </c>
      <c r="T21" s="687">
        <f>'Base%Sem'!E17</f>
        <v>0.85</v>
      </c>
      <c r="U21" s="533">
        <v>59381.29</v>
      </c>
      <c r="V21" s="534">
        <f>U21/R21</f>
        <v>0.6742156055608749</v>
      </c>
      <c r="W21" s="688">
        <f t="shared" si="0"/>
        <v>341653.55000000005</v>
      </c>
      <c r="X21" s="537">
        <f>D21+I21+N21+S21</f>
        <v>282798.14990000002</v>
      </c>
      <c r="Y21" s="688">
        <f t="shared" si="1"/>
        <v>341653.55000000005</v>
      </c>
      <c r="Z21" s="557">
        <f>+F21+K21+P21+U21</f>
        <v>298046.63999999996</v>
      </c>
      <c r="AA21" s="541">
        <f t="shared" si="2"/>
        <v>0.872365119578005</v>
      </c>
      <c r="AB21" s="540">
        <v>101302.3</v>
      </c>
      <c r="AC21" s="537">
        <f>AB21*AD21</f>
        <v>86106.955000000002</v>
      </c>
      <c r="AD21" s="687">
        <f>'Base%Sem'!F17</f>
        <v>0.85</v>
      </c>
      <c r="AE21" s="533">
        <v>69599.399999999994</v>
      </c>
      <c r="AF21" s="534">
        <f>AE21/AB21</f>
        <v>0.68704659222939646</v>
      </c>
      <c r="AG21" s="537">
        <v>138577.74</v>
      </c>
      <c r="AH21" s="537">
        <f>AG21*AI21</f>
        <v>121948.41119999999</v>
      </c>
      <c r="AI21" s="687">
        <f>'Base%Sem'!G17</f>
        <v>0.88</v>
      </c>
      <c r="AJ21" s="533">
        <v>83922.23</v>
      </c>
      <c r="AK21" s="534">
        <f>AJ21/AG21</f>
        <v>0.6055967574590263</v>
      </c>
      <c r="AL21" s="537">
        <v>105919.93</v>
      </c>
      <c r="AM21" s="537">
        <f>AL21*AN21</f>
        <v>93209.53839999999</v>
      </c>
      <c r="AN21" s="687">
        <f>'Base%Sem'!H17</f>
        <v>0.88</v>
      </c>
      <c r="AO21" s="533">
        <v>98765.77</v>
      </c>
      <c r="AP21" s="534">
        <f>AO21/AL21</f>
        <v>0.93245690400286341</v>
      </c>
      <c r="AQ21" s="537">
        <v>114721.95</v>
      </c>
      <c r="AR21" s="537">
        <f>AQ21*AS21</f>
        <v>100955.31599999999</v>
      </c>
      <c r="AS21" s="687">
        <f>'Base%Sem'!I17</f>
        <v>0.88</v>
      </c>
      <c r="AT21" s="533">
        <v>79728.12</v>
      </c>
      <c r="AU21" s="534">
        <f>AT21/AQ21</f>
        <v>0.69496831251560842</v>
      </c>
      <c r="AV21" s="537">
        <f>AB21+AG21+AL21+AQ21</f>
        <v>460521.92</v>
      </c>
      <c r="AW21" s="537">
        <f>AC21+AH21+AM21+AR21</f>
        <v>402220.2206</v>
      </c>
      <c r="AX21" s="697">
        <f t="shared" si="3"/>
        <v>460521.92</v>
      </c>
      <c r="AY21" s="676">
        <f>AE21+AJ21++AO21+AT21</f>
        <v>332015.52</v>
      </c>
      <c r="AZ21" s="556">
        <f t="shared" si="4"/>
        <v>0.72095486790292207</v>
      </c>
      <c r="BA21" s="540">
        <v>121685.07</v>
      </c>
      <c r="BB21" s="537">
        <f>BA21*BC21</f>
        <v>73011.042000000001</v>
      </c>
      <c r="BC21" s="687">
        <f>'Base%Sem'!J17</f>
        <v>0.6</v>
      </c>
      <c r="BD21" s="533">
        <v>80902.75</v>
      </c>
      <c r="BE21" s="534">
        <f>BD21/BA21</f>
        <v>0.66485354365987537</v>
      </c>
      <c r="BF21" s="537">
        <v>123370.9</v>
      </c>
      <c r="BG21" s="537">
        <f>BF21*BH21</f>
        <v>74022.539999999994</v>
      </c>
      <c r="BH21" s="687">
        <f>'Base%Sem'!K17</f>
        <v>0.6</v>
      </c>
      <c r="BI21" s="533">
        <v>82785.45</v>
      </c>
      <c r="BJ21" s="534">
        <f>BI21/BF21</f>
        <v>0.67102898657625099</v>
      </c>
      <c r="BK21" s="537">
        <v>126371.65</v>
      </c>
      <c r="BL21" s="537">
        <f>BK21*BM21</f>
        <v>82141.572499999995</v>
      </c>
      <c r="BM21" s="687">
        <f>'Base%Sem'!L17</f>
        <v>0.65</v>
      </c>
      <c r="BN21" s="533">
        <v>89309.39</v>
      </c>
      <c r="BO21" s="534">
        <f>BN21/BK21</f>
        <v>0.70672013857538463</v>
      </c>
      <c r="BP21" s="537">
        <v>128797.93</v>
      </c>
      <c r="BQ21" s="537">
        <f>BP21*BR21</f>
        <v>83718.654500000004</v>
      </c>
      <c r="BR21" s="687">
        <f>'Base%Sem'!M17</f>
        <v>0.65</v>
      </c>
      <c r="BS21" s="871">
        <v>80236.69</v>
      </c>
      <c r="BT21" s="534">
        <f>BS21/BP21</f>
        <v>0.62296567965028637</v>
      </c>
      <c r="BU21" s="537">
        <v>136642.93</v>
      </c>
      <c r="BV21" s="537">
        <f>BU21*BW21</f>
        <v>88817.904500000004</v>
      </c>
      <c r="BW21" s="687">
        <f>'Base%Sem'!N17</f>
        <v>0.65</v>
      </c>
      <c r="BX21" s="533">
        <v>90953.16</v>
      </c>
      <c r="BY21" s="534">
        <f>BX21/BU21</f>
        <v>0.66562653479400657</v>
      </c>
      <c r="BZ21" s="757">
        <f>BA21+BF21+BK21+BP21+BU21</f>
        <v>636868.48</v>
      </c>
      <c r="CA21" s="757">
        <f>BB21+BG21+BL21+BQ21+BV21</f>
        <v>401711.71350000001</v>
      </c>
      <c r="CB21" s="684">
        <f t="shared" si="5"/>
        <v>371427.62</v>
      </c>
      <c r="CC21" s="554">
        <f>BX21+BS21+BN21+BI21+BD21</f>
        <v>424187.44</v>
      </c>
      <c r="CD21" s="545">
        <f t="shared" si="6"/>
        <v>1.1420460330871463</v>
      </c>
      <c r="CE21" s="540">
        <v>128843.65</v>
      </c>
      <c r="CF21" s="537">
        <f>CE21*CG21</f>
        <v>83748.372499999998</v>
      </c>
      <c r="CG21" s="687">
        <f>'Base%Sem'!O17</f>
        <v>0.65</v>
      </c>
      <c r="CH21" s="533"/>
      <c r="CI21" s="534">
        <f>CH21/CE21</f>
        <v>0</v>
      </c>
      <c r="CJ21" s="537">
        <v>134527.21</v>
      </c>
      <c r="CK21" s="537">
        <f>CJ21*CL21</f>
        <v>87442.686499999996</v>
      </c>
      <c r="CL21" s="687">
        <f>'Base%Sem'!P17</f>
        <v>0.65</v>
      </c>
      <c r="CM21" s="533"/>
      <c r="CN21" s="534">
        <f>CM21/CJ21</f>
        <v>0</v>
      </c>
      <c r="CO21" s="537">
        <v>129816.97</v>
      </c>
      <c r="CP21" s="537">
        <f>CO21*CQ21</f>
        <v>84381.030500000008</v>
      </c>
      <c r="CQ21" s="687">
        <f>'Base%Sem'!Q17</f>
        <v>0.65</v>
      </c>
      <c r="CR21" s="533"/>
      <c r="CS21" s="534">
        <f>CR21/CO21</f>
        <v>0</v>
      </c>
      <c r="CT21" s="537">
        <v>155526.89000000001</v>
      </c>
      <c r="CU21" s="537">
        <f>CT21*CV21</f>
        <v>116645.16750000001</v>
      </c>
      <c r="CV21" s="687">
        <f>'Base%Sem'!R17</f>
        <v>0.75</v>
      </c>
      <c r="CW21" s="533"/>
      <c r="CX21" s="534">
        <f>CW21/CT21</f>
        <v>0</v>
      </c>
      <c r="CY21" s="757">
        <f>CT21+CO21+CJ21+CE21</f>
        <v>548714.72</v>
      </c>
      <c r="CZ21" s="757">
        <f>CU21+CP21+CK21+CF21</f>
        <v>372217.25700000004</v>
      </c>
      <c r="DA21" s="694">
        <f t="shared" si="7"/>
        <v>548714.72</v>
      </c>
      <c r="DB21" s="549">
        <v>419980.48</v>
      </c>
      <c r="DC21" s="547">
        <f t="shared" si="8"/>
        <v>0.76538949055348837</v>
      </c>
      <c r="DD21" s="540">
        <v>173293.67</v>
      </c>
      <c r="DE21" s="537">
        <f>DD21*DF21</f>
        <v>72783.341400000019</v>
      </c>
      <c r="DF21" s="687">
        <f>'Base%Sem'!S17</f>
        <v>0.42000000000000004</v>
      </c>
      <c r="DG21" s="533"/>
      <c r="DH21" s="534">
        <f>DG21/DD21</f>
        <v>0</v>
      </c>
      <c r="DI21" s="537">
        <v>136921.97</v>
      </c>
      <c r="DJ21" s="537">
        <f>DI21*DK21</f>
        <v>133088.15484</v>
      </c>
      <c r="DK21" s="687">
        <f>'Base%Sem'!T17</f>
        <v>0.97199999999999998</v>
      </c>
      <c r="DL21" s="533"/>
      <c r="DM21" s="534">
        <f>DL21/DI21</f>
        <v>0</v>
      </c>
      <c r="DN21" s="537">
        <v>112056.34</v>
      </c>
      <c r="DO21" s="537">
        <f>DN21*DP21</f>
        <v>72836.620999999999</v>
      </c>
      <c r="DP21" s="687">
        <f>'Base%Sem'!U17</f>
        <v>0.65</v>
      </c>
      <c r="DQ21" s="533"/>
      <c r="DR21" s="534">
        <f>DQ21/DN21</f>
        <v>0</v>
      </c>
      <c r="DS21" s="537">
        <v>118401.18</v>
      </c>
      <c r="DT21" s="537">
        <f>DS21*DU21</f>
        <v>76960.766999999993</v>
      </c>
      <c r="DU21" s="687">
        <f>'Base%Sem'!V17</f>
        <v>0.65</v>
      </c>
      <c r="DV21" s="533"/>
      <c r="DW21" s="534">
        <f>DV21/DS21</f>
        <v>0</v>
      </c>
      <c r="DX21" s="757">
        <f>DS21+DN21+DI21+DD21</f>
        <v>540673.16</v>
      </c>
      <c r="DY21" s="757">
        <f>DT21+DO21+DJ21+DE21</f>
        <v>355668.88424000004</v>
      </c>
      <c r="DZ21" s="694">
        <f t="shared" si="9"/>
        <v>540673.15999999992</v>
      </c>
      <c r="EA21" s="549">
        <v>541461.88</v>
      </c>
      <c r="EB21" s="547">
        <f t="shared" si="10"/>
        <v>1.0014587740956109</v>
      </c>
      <c r="EC21" s="540">
        <v>131974.10999999999</v>
      </c>
      <c r="ED21" s="537">
        <f>EC21*EE21</f>
        <v>118776.69899999999</v>
      </c>
      <c r="EE21" s="687">
        <f>'Base%Sem'!W17</f>
        <v>0.9</v>
      </c>
      <c r="EF21" s="686">
        <v>126882.64</v>
      </c>
      <c r="EG21" s="534">
        <f>EF21/EC21</f>
        <v>0.96142069077033376</v>
      </c>
      <c r="EH21" s="537">
        <v>140027.07999999999</v>
      </c>
      <c r="EI21" s="537">
        <f>EH21*EJ21</f>
        <v>126024.37199999999</v>
      </c>
      <c r="EJ21" s="687">
        <f>'Base%Sem'!X17</f>
        <v>0.9</v>
      </c>
      <c r="EK21" s="533">
        <v>119160.84</v>
      </c>
      <c r="EL21" s="534">
        <f>EK21/EH21</f>
        <v>0.85098425247459286</v>
      </c>
      <c r="EM21" s="537">
        <v>157648.82999999999</v>
      </c>
      <c r="EN21" s="537">
        <f>EM21*EO21</f>
        <v>141883.94699999999</v>
      </c>
      <c r="EO21" s="687">
        <f>'Base%Sem'!Y17</f>
        <v>0.9</v>
      </c>
      <c r="EP21" s="533">
        <v>131623.26999999999</v>
      </c>
      <c r="EQ21" s="534">
        <f>EP21/EM21</f>
        <v>0.83491434728694147</v>
      </c>
      <c r="ER21" s="537">
        <v>138517.1</v>
      </c>
      <c r="ES21" s="537">
        <f>ER21*ET21</f>
        <v>124665.39000000001</v>
      </c>
      <c r="ET21" s="687">
        <f>'Base%Sem'!Z17</f>
        <v>0.9</v>
      </c>
      <c r="EU21" s="533"/>
      <c r="EV21" s="534">
        <f>EU21/ER21</f>
        <v>0</v>
      </c>
      <c r="EW21" s="537">
        <v>138371.54</v>
      </c>
      <c r="EX21" s="537">
        <f>EW21*EY21</f>
        <v>124534.38600000001</v>
      </c>
      <c r="EY21" s="687">
        <f>'Base%Sem'!AA17</f>
        <v>0.9</v>
      </c>
      <c r="EZ21" s="533"/>
      <c r="FA21" s="534">
        <f>EZ21/EW21</f>
        <v>0</v>
      </c>
      <c r="FB21" s="757">
        <f>EW21+ER21+EM21+EH21+EC21</f>
        <v>706538.65999999992</v>
      </c>
      <c r="FC21" s="757">
        <f>EX21+ES21+EN21+EI21+ED21</f>
        <v>635884.79399999999</v>
      </c>
      <c r="FD21" s="684">
        <f t="shared" si="11"/>
        <v>706538.65999999992</v>
      </c>
      <c r="FE21" s="683">
        <v>612675.9</v>
      </c>
      <c r="FF21" s="547">
        <f t="shared" si="12"/>
        <v>0.86715127520410573</v>
      </c>
      <c r="FG21" s="540">
        <v>127343.02</v>
      </c>
      <c r="FH21" s="537">
        <f>FG21*FI21</f>
        <v>106968.13679999999</v>
      </c>
      <c r="FI21" s="687">
        <f>'Base%Sem'!AB17</f>
        <v>0.84</v>
      </c>
      <c r="FJ21" s="533"/>
      <c r="FK21" s="534">
        <f>FJ21/FG21</f>
        <v>0</v>
      </c>
      <c r="FL21" s="537">
        <v>132512.92000000001</v>
      </c>
      <c r="FM21" s="537">
        <f>FL21*FN21</f>
        <v>111310.85280000001</v>
      </c>
      <c r="FN21" s="687">
        <f>'Base%Sem'!AC17</f>
        <v>0.84</v>
      </c>
      <c r="FO21" s="533"/>
      <c r="FP21" s="534">
        <f>FO21/FL21</f>
        <v>0</v>
      </c>
      <c r="FQ21" s="537">
        <v>117173.63</v>
      </c>
      <c r="FR21" s="537">
        <f>FQ21*FS21</f>
        <v>98425.849199999997</v>
      </c>
      <c r="FS21" s="687">
        <f>'Base%Sem'!AD17</f>
        <v>0.84</v>
      </c>
      <c r="FT21" s="533"/>
      <c r="FU21" s="534">
        <f>FT21/FQ21</f>
        <v>0</v>
      </c>
      <c r="FV21" s="537">
        <v>122831.97</v>
      </c>
      <c r="FW21" s="537">
        <f>FV21*FX21</f>
        <v>103178.8548</v>
      </c>
      <c r="FX21" s="687">
        <f>'Base%Sem'!AE17</f>
        <v>0.84</v>
      </c>
      <c r="FY21" s="533"/>
      <c r="FZ21" s="534">
        <f>FY21/FV21</f>
        <v>0</v>
      </c>
      <c r="GA21" s="757">
        <f>FV21+FQ21+FL21+FG21</f>
        <v>499861.54000000004</v>
      </c>
      <c r="GB21" s="757">
        <f>FW21+FR21+FM21+FH21</f>
        <v>419883.6936</v>
      </c>
      <c r="GC21" s="929">
        <f>FG21+FL21+FQ21+FV21</f>
        <v>499861.54000000004</v>
      </c>
      <c r="GD21" s="554">
        <v>515740.71</v>
      </c>
      <c r="GE21" s="545">
        <f t="shared" si="13"/>
        <v>1.0317671369555657</v>
      </c>
      <c r="GF21" s="540">
        <v>122543.58</v>
      </c>
      <c r="GG21" s="537">
        <f>GF21*GH21</f>
        <v>85780.505999999994</v>
      </c>
      <c r="GH21" s="687">
        <f>'Base%Sem'!AF17</f>
        <v>0.7</v>
      </c>
      <c r="GI21" s="533"/>
      <c r="GJ21" s="534">
        <f>GI21/GF21</f>
        <v>0</v>
      </c>
      <c r="GK21" s="537">
        <v>112445.57</v>
      </c>
      <c r="GL21" s="537">
        <f>GK21*GM21</f>
        <v>78711.899000000005</v>
      </c>
      <c r="GM21" s="687">
        <f>'Base%Sem'!AG17</f>
        <v>0.7</v>
      </c>
      <c r="GN21" s="533"/>
      <c r="GO21" s="534">
        <f>GN21/GK21</f>
        <v>0</v>
      </c>
      <c r="GP21" s="537">
        <v>102620.84</v>
      </c>
      <c r="GQ21" s="537">
        <f>GP21*GR21</f>
        <v>71834.587999999989</v>
      </c>
      <c r="GR21" s="687">
        <f>'Base%Sem'!AH17</f>
        <v>0.7</v>
      </c>
      <c r="GS21" s="533"/>
      <c r="GT21" s="534">
        <f>GS21/GP21</f>
        <v>0</v>
      </c>
      <c r="GU21" s="537">
        <v>111048.57</v>
      </c>
      <c r="GV21" s="537">
        <f>GU21*GW21</f>
        <v>77733.998999999996</v>
      </c>
      <c r="GW21" s="687">
        <f>'Base%Sem'!AI17</f>
        <v>0.7</v>
      </c>
      <c r="GX21" s="533"/>
      <c r="GY21" s="534">
        <f>GX21/GU21</f>
        <v>0</v>
      </c>
      <c r="GZ21" s="757">
        <f>GU21+GP21+GK21+GF21</f>
        <v>448658.56</v>
      </c>
      <c r="HA21" s="757">
        <f>GV21+GQ21+GL21+GG21</f>
        <v>314060.99199999997</v>
      </c>
      <c r="HB21" s="929">
        <f>GF21+GK21+GP21+GU21</f>
        <v>448658.56</v>
      </c>
      <c r="HC21" s="553">
        <v>458643.14</v>
      </c>
      <c r="HD21" s="547">
        <f>IFERROR(HC21/HB21,0)</f>
        <v>1.0222542951147529</v>
      </c>
      <c r="HE21" s="540">
        <v>104441</v>
      </c>
      <c r="HF21" s="537">
        <f>HE21*HG21</f>
        <v>106529.82</v>
      </c>
      <c r="HG21" s="687">
        <f>'Base%Sem'!AJ17</f>
        <v>1.02</v>
      </c>
      <c r="HH21" s="533">
        <v>128551.43</v>
      </c>
      <c r="HI21" s="534">
        <f>HH21/HE21</f>
        <v>1.2308521557625836</v>
      </c>
      <c r="HJ21" s="537">
        <v>117841.22</v>
      </c>
      <c r="HK21" s="537">
        <f>HJ21*HL21</f>
        <v>120198.0444</v>
      </c>
      <c r="HL21" s="687">
        <f>'Base%Sem'!AK17</f>
        <v>1.02</v>
      </c>
      <c r="HM21" s="533">
        <v>91990.68</v>
      </c>
      <c r="HN21" s="534">
        <f>HM21/HJ21</f>
        <v>0.78063244762740913</v>
      </c>
      <c r="HO21" s="537">
        <v>111537.37</v>
      </c>
      <c r="HP21" s="537">
        <f>HO21*HQ21</f>
        <v>113768.1174</v>
      </c>
      <c r="HQ21" s="687">
        <f>'Base%Sem'!AL17</f>
        <v>1.02</v>
      </c>
      <c r="HR21" s="533">
        <v>103864.28</v>
      </c>
      <c r="HS21" s="534">
        <f>HR21/HO21</f>
        <v>0.93120610607906573</v>
      </c>
      <c r="HT21" s="537">
        <v>98428.25</v>
      </c>
      <c r="HU21" s="537">
        <f>HT21*HV21</f>
        <v>100396.815</v>
      </c>
      <c r="HV21" s="687">
        <f>'Base%Sem'!AM17</f>
        <v>1.02</v>
      </c>
      <c r="HW21" s="533">
        <v>88723.32</v>
      </c>
      <c r="HX21" s="534">
        <f>HW21/HT21</f>
        <v>0.90140096974191863</v>
      </c>
      <c r="HY21" s="537">
        <v>112469.06</v>
      </c>
      <c r="HZ21" s="537">
        <f>HY21*IA21</f>
        <v>114718.4412</v>
      </c>
      <c r="IA21" s="687">
        <f>'Base%Sem'!AN17</f>
        <v>1.02</v>
      </c>
      <c r="IB21" s="533">
        <v>80662.25</v>
      </c>
      <c r="IC21" s="534">
        <f>IB21/HY21</f>
        <v>0.71719502234659027</v>
      </c>
      <c r="ID21" s="757">
        <f>HZ21+HU21+HP21+HK21+HF21</f>
        <v>555611.23800000001</v>
      </c>
      <c r="IE21" s="684">
        <f t="shared" si="15"/>
        <v>544716.9</v>
      </c>
      <c r="IF21" s="554">
        <f>IB21+HW21+HR21+HM21+HH21</f>
        <v>493791.95999999996</v>
      </c>
      <c r="IG21" s="545">
        <f t="shared" si="16"/>
        <v>0.90651118039480683</v>
      </c>
      <c r="IH21" s="540">
        <v>92538.92</v>
      </c>
      <c r="II21" s="537">
        <f>IH21*IJ21</f>
        <v>81434.249599999996</v>
      </c>
      <c r="IJ21" s="687">
        <f>'Base%Sem'!AO17</f>
        <v>0.88</v>
      </c>
      <c r="IK21" s="533">
        <v>83359.100000000006</v>
      </c>
      <c r="IL21" s="534">
        <f>IK21/IH21</f>
        <v>0.90080044158717232</v>
      </c>
      <c r="IM21" s="537">
        <v>109222.75</v>
      </c>
      <c r="IN21" s="537">
        <f>IM21*IO21</f>
        <v>96116.02</v>
      </c>
      <c r="IO21" s="687">
        <f>'Base%Sem'!AP17</f>
        <v>0.88</v>
      </c>
      <c r="IP21" s="533">
        <v>101095.14</v>
      </c>
      <c r="IQ21" s="534">
        <f>IP21/IM21</f>
        <v>0.92558683973805822</v>
      </c>
      <c r="IR21" s="537">
        <v>124635.68</v>
      </c>
      <c r="IS21" s="537">
        <f>IR21*IT21</f>
        <v>109679.39839999999</v>
      </c>
      <c r="IT21" s="687">
        <f>'Base%Sem'!AQ17</f>
        <v>0.88</v>
      </c>
      <c r="IU21" s="533">
        <v>110979.87</v>
      </c>
      <c r="IV21" s="534">
        <f>IU21/IR21</f>
        <v>0.89043418385489614</v>
      </c>
      <c r="IW21" s="537">
        <v>156087.54</v>
      </c>
      <c r="IX21" s="537">
        <f>IW21*IY21</f>
        <v>137357.03520000001</v>
      </c>
      <c r="IY21" s="687">
        <f>'Base%Sem'!AR17</f>
        <v>0.88</v>
      </c>
      <c r="IZ21" s="533">
        <v>177542.31</v>
      </c>
      <c r="JA21" s="534">
        <f>IZ21/IW21</f>
        <v>1.137453444394088</v>
      </c>
      <c r="JB21" s="757">
        <f>IW21+IR21+IM21+IH21</f>
        <v>482484.88999999996</v>
      </c>
      <c r="JC21" s="757">
        <f>IX21+IS21+IN21+II21</f>
        <v>424586.70319999999</v>
      </c>
      <c r="JD21" s="684">
        <f t="shared" si="17"/>
        <v>482484.89</v>
      </c>
      <c r="JE21" s="553">
        <f>IK21+IP21+IU21+IZ21</f>
        <v>472976.42</v>
      </c>
      <c r="JF21" s="547">
        <f t="shared" si="18"/>
        <v>0.98029270927012857</v>
      </c>
      <c r="JG21" s="540">
        <v>107050.76</v>
      </c>
      <c r="JH21" s="537">
        <f>JG21*JI21</f>
        <v>88852.130799999984</v>
      </c>
      <c r="JI21" s="687">
        <f>'Base%Sem'!AS17</f>
        <v>0.83</v>
      </c>
      <c r="JJ21" s="533">
        <v>130737.69</v>
      </c>
      <c r="JK21" s="534">
        <f>JJ21/JG21</f>
        <v>1.2212682095858078</v>
      </c>
      <c r="JL21" s="537">
        <v>139677.28</v>
      </c>
      <c r="JM21" s="537">
        <f>JL21*JN21</f>
        <v>115932.1424</v>
      </c>
      <c r="JN21" s="687">
        <f>'Base%Sem'!AT17</f>
        <v>0.83</v>
      </c>
      <c r="JO21" s="533">
        <v>112396.64</v>
      </c>
      <c r="JP21" s="534">
        <f>JO21/JL21</f>
        <v>0.80468806379963875</v>
      </c>
      <c r="JQ21" s="537">
        <v>149406.42000000001</v>
      </c>
      <c r="JR21" s="537">
        <f>JQ21*JS21</f>
        <v>124007.32860000001</v>
      </c>
      <c r="JS21" s="687">
        <f>'Base%Sem'!AU17</f>
        <v>0.83</v>
      </c>
      <c r="JT21" s="533">
        <v>129471.77</v>
      </c>
      <c r="JU21" s="534">
        <f>JT21/JQ21</f>
        <v>0.86657434131679212</v>
      </c>
      <c r="JV21" s="537">
        <v>161176.97</v>
      </c>
      <c r="JW21" s="537">
        <f>JV21*JX21</f>
        <v>133776.88509999998</v>
      </c>
      <c r="JX21" s="687">
        <f>'Base%Sem'!AV17</f>
        <v>0.83</v>
      </c>
      <c r="JY21" s="533">
        <v>154303.63</v>
      </c>
      <c r="JZ21" s="534">
        <f>JY21/JV21</f>
        <v>0.95735532191726902</v>
      </c>
      <c r="KA21" s="757">
        <f>JV21+JQ21+JL21+JG21</f>
        <v>557311.43000000005</v>
      </c>
      <c r="KB21" s="757">
        <f>JW21+JR21+JM21+JH21</f>
        <v>462568.48689999996</v>
      </c>
      <c r="KC21" s="552">
        <f t="shared" si="19"/>
        <v>557311.42999999993</v>
      </c>
      <c r="KD21" s="690">
        <f t="shared" si="20"/>
        <v>526909.73</v>
      </c>
      <c r="KE21" s="545">
        <f t="shared" si="21"/>
        <v>0.94544935136176922</v>
      </c>
      <c r="KF21" s="540">
        <v>230310.38</v>
      </c>
      <c r="KG21" s="537">
        <f>KF21*KH21</f>
        <v>191157.61539999998</v>
      </c>
      <c r="KH21" s="687">
        <f>'Base%Sem'!AW17</f>
        <v>0.83</v>
      </c>
      <c r="KI21" s="533">
        <v>193732.95</v>
      </c>
      <c r="KJ21" s="534">
        <f>KI21/KF21</f>
        <v>0.84118201706757645</v>
      </c>
      <c r="KK21" s="537">
        <v>246290.31</v>
      </c>
      <c r="KL21" s="537">
        <f>KK21*KM21</f>
        <v>204420.95729999998</v>
      </c>
      <c r="KM21" s="687">
        <f>'Base%Sem'!AX17</f>
        <v>0.83</v>
      </c>
      <c r="KN21" s="533">
        <v>231980.97</v>
      </c>
      <c r="KO21" s="534">
        <f>KN21/KK21</f>
        <v>0.94190051569629352</v>
      </c>
      <c r="KP21" s="537">
        <v>291645.84999999998</v>
      </c>
      <c r="KQ21" s="537">
        <f>KP21*KR21</f>
        <v>242066.05549999996</v>
      </c>
      <c r="KR21" s="687">
        <f>'Base%Sem'!AY17</f>
        <v>0.83</v>
      </c>
      <c r="KS21" s="533">
        <v>303667.39</v>
      </c>
      <c r="KT21" s="534">
        <f>KS21/KP21</f>
        <v>1.0412196504767683</v>
      </c>
      <c r="KU21" s="537">
        <v>288091.98</v>
      </c>
      <c r="KV21" s="537">
        <f>KU21*KW21</f>
        <v>239116.34339999998</v>
      </c>
      <c r="KW21" s="687">
        <f>'Base%Sem'!AZ17</f>
        <v>0.83</v>
      </c>
      <c r="KX21" s="533">
        <v>521369.65</v>
      </c>
      <c r="KY21" s="534">
        <f>KX21/KU21</f>
        <v>1.8097333011491679</v>
      </c>
      <c r="KZ21" s="537">
        <v>105766.15</v>
      </c>
      <c r="LA21" s="537">
        <f>KZ21*LB21</f>
        <v>87785.90449999999</v>
      </c>
      <c r="LB21" s="687">
        <f>'Base%Sem'!BA17</f>
        <v>0.83</v>
      </c>
      <c r="LC21" s="533">
        <v>139923.35</v>
      </c>
      <c r="LD21" s="534">
        <f>LC21/KZ21</f>
        <v>1.3229502066587469</v>
      </c>
      <c r="LE21" s="757">
        <f>KZ21+KU21+KP21+KK21+KF21</f>
        <v>1162104.67</v>
      </c>
      <c r="LF21" s="757">
        <f>LA21+KV21+KQ21+KL21+KG21</f>
        <v>964546.87609999988</v>
      </c>
      <c r="LG21" s="552"/>
      <c r="LH21" s="683">
        <f t="shared" si="22"/>
        <v>1390674.31</v>
      </c>
      <c r="LI21" s="722">
        <f t="shared" si="23"/>
        <v>0</v>
      </c>
      <c r="LJ21" s="540">
        <v>91136.8</v>
      </c>
      <c r="LK21" s="537">
        <f>LJ21*LL21</f>
        <v>109364.16</v>
      </c>
      <c r="LL21" s="687">
        <f>'Base%Sem'!BB17</f>
        <v>1.2</v>
      </c>
      <c r="LM21" s="533"/>
      <c r="LN21" s="534">
        <f>LM21/LJ21</f>
        <v>0</v>
      </c>
      <c r="LO21" s="537">
        <v>70523.070000000007</v>
      </c>
      <c r="LP21" s="537">
        <f>LO21*LQ21</f>
        <v>84627.684000000008</v>
      </c>
      <c r="LQ21" s="687">
        <f>'Base%Sem'!BC17</f>
        <v>1.2</v>
      </c>
      <c r="LR21" s="533"/>
      <c r="LS21" s="534">
        <f>LR21/LO21</f>
        <v>0</v>
      </c>
      <c r="LT21" s="537">
        <v>77005.48</v>
      </c>
      <c r="LU21" s="537">
        <f>LT21*LV21</f>
        <v>103957.398</v>
      </c>
      <c r="LV21" s="687">
        <f>'Base%Sem'!BD17</f>
        <v>1.35</v>
      </c>
      <c r="LW21" s="533"/>
      <c r="LX21" s="534">
        <f>LW21/LT21</f>
        <v>0</v>
      </c>
      <c r="LY21" s="537">
        <v>59381.29</v>
      </c>
      <c r="LZ21" s="537">
        <f>LY21*MA21</f>
        <v>74226.612500000003</v>
      </c>
      <c r="MA21" s="687">
        <f>'Base%Sem'!BE17</f>
        <v>1.25</v>
      </c>
      <c r="MB21" s="533"/>
      <c r="MC21" s="534">
        <f>MB21/LY21</f>
        <v>0</v>
      </c>
      <c r="MD21" s="688">
        <f t="shared" si="24"/>
        <v>298046.63999999996</v>
      </c>
      <c r="ME21" s="537">
        <f>LK21+LP21+LU21+LZ21</f>
        <v>372175.85450000002</v>
      </c>
      <c r="MF21" s="688">
        <f t="shared" si="25"/>
        <v>298046.63999999996</v>
      </c>
      <c r="MG21" s="557">
        <f>+LM21+LR21+LW21+MB21</f>
        <v>0</v>
      </c>
      <c r="MH21" s="541">
        <f t="shared" si="26"/>
        <v>0</v>
      </c>
      <c r="MI21" s="795">
        <f t="shared" si="27"/>
        <v>6879183.54</v>
      </c>
      <c r="MJ21" s="795">
        <f t="shared" si="28"/>
        <v>6487104.1300000008</v>
      </c>
      <c r="MK21" s="793">
        <f t="shared" si="29"/>
        <v>0.94300494997404893</v>
      </c>
      <c r="ML21" s="791">
        <f>Y21+AX21+CB21+DA21+DZ21+FD21+GC21+HB21+IE21+JD21+KC21+LG21</f>
        <v>5502562.9499999993</v>
      </c>
      <c r="MM21" s="791">
        <f>Z21+AY21+CC21+DB21+EA21+FE21+GD21+HC21+IF21+JE21+KD21+LH21</f>
        <v>6487104.1300000008</v>
      </c>
      <c r="MN21" s="792">
        <f>MM21-ML21</f>
        <v>984541.18000000156</v>
      </c>
      <c r="MO21" s="930">
        <f t="shared" si="30"/>
        <v>0.15176898046802301</v>
      </c>
      <c r="MP21" s="781">
        <f t="shared" si="31"/>
        <v>7006072.4604000011</v>
      </c>
      <c r="MQ21" s="108">
        <v>899532.33120000002</v>
      </c>
      <c r="MR21" s="770">
        <v>0.75</v>
      </c>
    </row>
    <row r="22" spans="1:356" outlineLevel="1">
      <c r="A22" s="742"/>
      <c r="B22" s="681" t="s">
        <v>25</v>
      </c>
      <c r="C22" s="540">
        <v>69387.899999999994</v>
      </c>
      <c r="D22" s="537">
        <f>C22*E22</f>
        <v>63836.867999999995</v>
      </c>
      <c r="E22" s="687">
        <f>'Base%Sem'!B18</f>
        <v>0.92</v>
      </c>
      <c r="F22" s="533">
        <v>77426.67</v>
      </c>
      <c r="G22" s="534">
        <f>F22/C22</f>
        <v>1.1158526198371763</v>
      </c>
      <c r="H22" s="537">
        <v>93871.24</v>
      </c>
      <c r="I22" s="537">
        <f>H22*J22</f>
        <v>86361.540800000002</v>
      </c>
      <c r="J22" s="687">
        <f>'Base%Sem'!C18</f>
        <v>0.92</v>
      </c>
      <c r="K22" s="533">
        <v>65901.740000000005</v>
      </c>
      <c r="L22" s="534">
        <f>K22/H22</f>
        <v>0.70204399132258188</v>
      </c>
      <c r="M22" s="537">
        <v>77388.350000000006</v>
      </c>
      <c r="N22" s="537">
        <f>M22*O22</f>
        <v>71197.282000000007</v>
      </c>
      <c r="O22" s="687">
        <f>'Base%Sem'!D18</f>
        <v>0.92</v>
      </c>
      <c r="P22" s="533">
        <v>60833.39</v>
      </c>
      <c r="Q22" s="534">
        <f>P22/M22</f>
        <v>0.78607942926810037</v>
      </c>
      <c r="R22" s="537">
        <v>94944.77</v>
      </c>
      <c r="S22" s="537">
        <f>R22*T22</f>
        <v>69309.682100000005</v>
      </c>
      <c r="T22" s="687">
        <f>'Base%Sem'!E18</f>
        <v>0.73</v>
      </c>
      <c r="U22" s="533">
        <v>71727.11</v>
      </c>
      <c r="V22" s="534">
        <f>U22/R22</f>
        <v>0.75546141193453831</v>
      </c>
      <c r="W22" s="688">
        <f t="shared" si="0"/>
        <v>335592.26</v>
      </c>
      <c r="X22" s="537">
        <f>D22+I22+N22+S22</f>
        <v>290705.37290000002</v>
      </c>
      <c r="Y22" s="688">
        <f t="shared" si="1"/>
        <v>335592.26</v>
      </c>
      <c r="Z22" s="557">
        <f>+F22+K22+P22+U22</f>
        <v>275888.90999999997</v>
      </c>
      <c r="AA22" s="541">
        <f t="shared" si="2"/>
        <v>0.8220955691886338</v>
      </c>
      <c r="AB22" s="540">
        <v>82783.25</v>
      </c>
      <c r="AC22" s="537">
        <f>AB22*AD22</f>
        <v>60431.772499999999</v>
      </c>
      <c r="AD22" s="687">
        <f>'Base%Sem'!F18</f>
        <v>0.73</v>
      </c>
      <c r="AE22" s="533">
        <v>59353.67</v>
      </c>
      <c r="AF22" s="534">
        <f>AE22/AB22</f>
        <v>0.7169768038824279</v>
      </c>
      <c r="AG22" s="537">
        <v>114454.58</v>
      </c>
      <c r="AH22" s="537">
        <f>AG22*AI22</f>
        <v>86985.480800000005</v>
      </c>
      <c r="AI22" s="687">
        <f>'Base%Sem'!G18</f>
        <v>0.76</v>
      </c>
      <c r="AJ22" s="533">
        <v>81574.34</v>
      </c>
      <c r="AK22" s="534">
        <f>AJ22/AG22</f>
        <v>0.71272237423788543</v>
      </c>
      <c r="AL22" s="537">
        <v>78892.600000000006</v>
      </c>
      <c r="AM22" s="537">
        <f>AL22*AN22</f>
        <v>59958.376000000004</v>
      </c>
      <c r="AN22" s="687">
        <f>'Base%Sem'!H18</f>
        <v>0.76</v>
      </c>
      <c r="AO22" s="533">
        <v>91082.53</v>
      </c>
      <c r="AP22" s="534">
        <f>AO22/AL22</f>
        <v>1.1545129707982751</v>
      </c>
      <c r="AQ22" s="537">
        <v>103507.86</v>
      </c>
      <c r="AR22" s="537">
        <f>AQ22*AS22</f>
        <v>78665.973599999998</v>
      </c>
      <c r="AS22" s="687">
        <f>'Base%Sem'!I18</f>
        <v>0.76</v>
      </c>
      <c r="AT22" s="533">
        <v>64306.6</v>
      </c>
      <c r="AU22" s="534">
        <f>AT22/AQ22</f>
        <v>0.62127262605950895</v>
      </c>
      <c r="AV22" s="537">
        <f>AB22+AG22+AL22+AQ22</f>
        <v>379638.29000000004</v>
      </c>
      <c r="AW22" s="537">
        <f>AC22+AH22+AM22+AR22</f>
        <v>286041.60290000006</v>
      </c>
      <c r="AX22" s="697">
        <f t="shared" si="3"/>
        <v>379638.29000000004</v>
      </c>
      <c r="AY22" s="676">
        <f>AE22+AJ22++AO22+AT22</f>
        <v>296317.14</v>
      </c>
      <c r="AZ22" s="556">
        <f t="shared" si="4"/>
        <v>0.78052490437674238</v>
      </c>
      <c r="BA22" s="540">
        <v>106909.55</v>
      </c>
      <c r="BB22" s="537">
        <f>BA22*BC22</f>
        <v>80182.162500000006</v>
      </c>
      <c r="BC22" s="687">
        <f>'Base%Sem'!J18</f>
        <v>0.75</v>
      </c>
      <c r="BD22" s="533">
        <v>69376.72</v>
      </c>
      <c r="BE22" s="534">
        <f>BD22/BA22</f>
        <v>0.64892911811900811</v>
      </c>
      <c r="BF22" s="537">
        <v>100777.97</v>
      </c>
      <c r="BG22" s="537">
        <f>BF22*BH22</f>
        <v>75583.477500000008</v>
      </c>
      <c r="BH22" s="687">
        <f>'Base%Sem'!K18</f>
        <v>0.75</v>
      </c>
      <c r="BI22" s="533">
        <v>81520.58</v>
      </c>
      <c r="BJ22" s="534">
        <f>BI22/BF22</f>
        <v>0.80891270185339115</v>
      </c>
      <c r="BK22" s="537">
        <v>129617.83</v>
      </c>
      <c r="BL22" s="537">
        <f>BK22*BM22</f>
        <v>97213.372499999998</v>
      </c>
      <c r="BM22" s="687">
        <f>'Base%Sem'!L18</f>
        <v>0.75</v>
      </c>
      <c r="BN22" s="533">
        <v>89537.52</v>
      </c>
      <c r="BO22" s="534">
        <f>BN22/BK22</f>
        <v>0.69078089025252165</v>
      </c>
      <c r="BP22" s="537">
        <v>135123.39000000001</v>
      </c>
      <c r="BQ22" s="537">
        <f>BP22*BR22</f>
        <v>101342.54250000001</v>
      </c>
      <c r="BR22" s="687">
        <f>'Base%Sem'!M18</f>
        <v>0.75</v>
      </c>
      <c r="BS22" s="871">
        <v>86268.58</v>
      </c>
      <c r="BT22" s="534">
        <f>BS22/BP22</f>
        <v>0.6384429816333056</v>
      </c>
      <c r="BU22" s="537">
        <v>138597.99</v>
      </c>
      <c r="BV22" s="537">
        <f>BU22*BW22</f>
        <v>103948.49249999999</v>
      </c>
      <c r="BW22" s="687">
        <f>'Base%Sem'!N18</f>
        <v>0.75</v>
      </c>
      <c r="BX22" s="533">
        <v>100219.39</v>
      </c>
      <c r="BY22" s="534">
        <f>BX22/BU22</f>
        <v>0.72309410836333199</v>
      </c>
      <c r="BZ22" s="757">
        <f>BA22+BF22+BK22+BP22+BU22</f>
        <v>611026.73</v>
      </c>
      <c r="CA22" s="757">
        <f>BB22+BG22+BL22+BQ22+BV22</f>
        <v>458270.04750000004</v>
      </c>
      <c r="CB22" s="684">
        <f t="shared" si="5"/>
        <v>337305.35000000003</v>
      </c>
      <c r="CC22" s="554">
        <f>BX22+BS22+BN22+BI22+BD22</f>
        <v>426922.79000000004</v>
      </c>
      <c r="CD22" s="545">
        <f t="shared" si="6"/>
        <v>1.2656863877196136</v>
      </c>
      <c r="CE22" s="540">
        <v>147428.20000000001</v>
      </c>
      <c r="CF22" s="537">
        <f>CE22*CG22</f>
        <v>110571.15000000001</v>
      </c>
      <c r="CG22" s="687">
        <f>'Base%Sem'!O18</f>
        <v>0.75</v>
      </c>
      <c r="CH22" s="533"/>
      <c r="CI22" s="534">
        <f>CH22/CE22</f>
        <v>0</v>
      </c>
      <c r="CJ22" s="537">
        <v>148591.32999999999</v>
      </c>
      <c r="CK22" s="537">
        <f>CJ22*CL22</f>
        <v>111443.4975</v>
      </c>
      <c r="CL22" s="687">
        <f>'Base%Sem'!P18</f>
        <v>0.75</v>
      </c>
      <c r="CM22" s="533"/>
      <c r="CN22" s="534">
        <f>CM22/CJ22</f>
        <v>0</v>
      </c>
      <c r="CO22" s="537">
        <v>147317.97</v>
      </c>
      <c r="CP22" s="537">
        <f>CO22*CQ22</f>
        <v>110488.47750000001</v>
      </c>
      <c r="CQ22" s="687">
        <f>'Base%Sem'!Q18</f>
        <v>0.75</v>
      </c>
      <c r="CR22" s="533"/>
      <c r="CS22" s="534">
        <f>CR22/CO22</f>
        <v>0</v>
      </c>
      <c r="CT22" s="537">
        <v>164568.13</v>
      </c>
      <c r="CU22" s="537">
        <f>CT22*CV22</f>
        <v>139882.9105</v>
      </c>
      <c r="CV22" s="687">
        <f>'Base%Sem'!R18</f>
        <v>0.85</v>
      </c>
      <c r="CW22" s="533"/>
      <c r="CX22" s="534">
        <f>CW22/CT22</f>
        <v>0</v>
      </c>
      <c r="CY22" s="757">
        <f>CT22+CO22+CJ22+CE22</f>
        <v>607905.62999999989</v>
      </c>
      <c r="CZ22" s="757">
        <f>CU22+CP22+CK22+CF22</f>
        <v>472386.0355</v>
      </c>
      <c r="DA22" s="694">
        <f t="shared" si="7"/>
        <v>607905.63</v>
      </c>
      <c r="DB22" s="549">
        <v>498355.11</v>
      </c>
      <c r="DC22" s="547">
        <f t="shared" si="8"/>
        <v>0.81979025264168059</v>
      </c>
      <c r="DD22" s="540">
        <v>178285.37</v>
      </c>
      <c r="DE22" s="537">
        <f>DD22*DF22</f>
        <v>94491.246100000004</v>
      </c>
      <c r="DF22" s="687">
        <f>'Base%Sem'!S18</f>
        <v>0.53</v>
      </c>
      <c r="DG22" s="533"/>
      <c r="DH22" s="534">
        <f>DG22/DD22</f>
        <v>0</v>
      </c>
      <c r="DI22" s="537">
        <v>135095.56</v>
      </c>
      <c r="DJ22" s="537">
        <f>DI22*DK22</f>
        <v>146173.39592000001</v>
      </c>
      <c r="DK22" s="687">
        <f>'Base%Sem'!T18</f>
        <v>1.0820000000000001</v>
      </c>
      <c r="DL22" s="533"/>
      <c r="DM22" s="534">
        <f>DL22/DI22</f>
        <v>0</v>
      </c>
      <c r="DN22" s="537">
        <v>117239.8</v>
      </c>
      <c r="DO22" s="537">
        <f>DN22*DP22</f>
        <v>89102.248000000007</v>
      </c>
      <c r="DP22" s="687">
        <f>'Base%Sem'!U18</f>
        <v>0.76</v>
      </c>
      <c r="DQ22" s="533"/>
      <c r="DR22" s="534">
        <f>DQ22/DN22</f>
        <v>0</v>
      </c>
      <c r="DS22" s="537">
        <v>141919.60999999999</v>
      </c>
      <c r="DT22" s="537">
        <f>DS22*DU22</f>
        <v>107858.90359999999</v>
      </c>
      <c r="DU22" s="687">
        <f>'Base%Sem'!V18</f>
        <v>0.76</v>
      </c>
      <c r="DV22" s="533"/>
      <c r="DW22" s="534">
        <f>DV22/DS22</f>
        <v>0</v>
      </c>
      <c r="DX22" s="757">
        <f>DS22+DN22+DI22+DD22</f>
        <v>572540.34</v>
      </c>
      <c r="DY22" s="757">
        <f>DT22+DO22+DJ22+DE22</f>
        <v>437625.79362000001</v>
      </c>
      <c r="DZ22" s="694">
        <f t="shared" si="9"/>
        <v>572540.34</v>
      </c>
      <c r="EA22" s="549">
        <v>499026.89</v>
      </c>
      <c r="EB22" s="547">
        <f t="shared" si="10"/>
        <v>0.87160127441849777</v>
      </c>
      <c r="EC22" s="540">
        <v>144918.06</v>
      </c>
      <c r="ED22" s="537">
        <f>EC22*EE22</f>
        <v>118832.80919999999</v>
      </c>
      <c r="EE22" s="687">
        <f>'Base%Sem'!W18</f>
        <v>0.82</v>
      </c>
      <c r="EF22" s="686">
        <v>92764.57</v>
      </c>
      <c r="EG22" s="534">
        <f>EF22/EC22</f>
        <v>0.64011738771551319</v>
      </c>
      <c r="EH22" s="537">
        <v>174975.64</v>
      </c>
      <c r="EI22" s="537">
        <f>EH22*EJ22</f>
        <v>143480.02480000001</v>
      </c>
      <c r="EJ22" s="687">
        <f>'Base%Sem'!X18</f>
        <v>0.82</v>
      </c>
      <c r="EK22" s="533">
        <v>152795.37</v>
      </c>
      <c r="EL22" s="534">
        <f>EK22/EH22</f>
        <v>0.87323795472329735</v>
      </c>
      <c r="EM22" s="537">
        <v>157266.5</v>
      </c>
      <c r="EN22" s="537">
        <f>EM22*EO22</f>
        <v>80205.915000000008</v>
      </c>
      <c r="EO22" s="687">
        <f>'Base%Sem'!Y18</f>
        <v>0.51</v>
      </c>
      <c r="EP22" s="533">
        <v>67574.98</v>
      </c>
      <c r="EQ22" s="534">
        <f>EP22/EM22</f>
        <v>0.42968451641004279</v>
      </c>
      <c r="ER22" s="537">
        <v>158441.85</v>
      </c>
      <c r="ES22" s="537">
        <f>ER22*ET22</f>
        <v>80805.343500000003</v>
      </c>
      <c r="ET22" s="687">
        <f>'Base%Sem'!Z18</f>
        <v>0.51</v>
      </c>
      <c r="EU22" s="533"/>
      <c r="EV22" s="534">
        <f>EU22/ER22</f>
        <v>0</v>
      </c>
      <c r="EW22" s="537">
        <v>146791.74</v>
      </c>
      <c r="EX22" s="537">
        <f>EW22*EY22</f>
        <v>74863.787400000001</v>
      </c>
      <c r="EY22" s="687">
        <f>'Base%Sem'!AA18</f>
        <v>0.51</v>
      </c>
      <c r="EZ22" s="533"/>
      <c r="FA22" s="534">
        <f>EZ22/EW22</f>
        <v>0</v>
      </c>
      <c r="FB22" s="757">
        <f>EW22+ER22+EM22+EH22+EC22</f>
        <v>782393.79</v>
      </c>
      <c r="FC22" s="757">
        <f>EX22+ES22+EN22+EI22+ED22</f>
        <v>498187.87990000006</v>
      </c>
      <c r="FD22" s="684">
        <f t="shared" si="11"/>
        <v>782393.79</v>
      </c>
      <c r="FE22" s="683">
        <v>453692.24</v>
      </c>
      <c r="FF22" s="547">
        <f t="shared" si="12"/>
        <v>0.57987709743964089</v>
      </c>
      <c r="FG22" s="540">
        <v>159965.01999999999</v>
      </c>
      <c r="FH22" s="537">
        <f>FG22*FI22</f>
        <v>71984.258999999991</v>
      </c>
      <c r="FI22" s="687">
        <f>'Base%Sem'!AB18</f>
        <v>0.45</v>
      </c>
      <c r="FJ22" s="533"/>
      <c r="FK22" s="534">
        <f>FJ22/FG22</f>
        <v>0</v>
      </c>
      <c r="FL22" s="537">
        <v>163701.04</v>
      </c>
      <c r="FM22" s="537">
        <f>FL22*FN22</f>
        <v>73665.468000000008</v>
      </c>
      <c r="FN22" s="687">
        <f>'Base%Sem'!AC18</f>
        <v>0.45</v>
      </c>
      <c r="FO22" s="533"/>
      <c r="FP22" s="534">
        <f>FO22/FL22</f>
        <v>0</v>
      </c>
      <c r="FQ22" s="537">
        <v>144640.89000000001</v>
      </c>
      <c r="FR22" s="537">
        <f>FQ22*FS22</f>
        <v>65088.400500000011</v>
      </c>
      <c r="FS22" s="687">
        <f>'Base%Sem'!AD18</f>
        <v>0.45</v>
      </c>
      <c r="FT22" s="533"/>
      <c r="FU22" s="534">
        <f>FT22/FQ22</f>
        <v>0</v>
      </c>
      <c r="FV22" s="537">
        <v>120866.51</v>
      </c>
      <c r="FW22" s="537">
        <f>FV22*FX22</f>
        <v>54389.929499999998</v>
      </c>
      <c r="FX22" s="687">
        <f>'Base%Sem'!AE18</f>
        <v>0.45</v>
      </c>
      <c r="FY22" s="533"/>
      <c r="FZ22" s="534">
        <f>FY22/FV22</f>
        <v>0</v>
      </c>
      <c r="GA22" s="757">
        <f>FV22+FQ22+FL22+FG22</f>
        <v>589173.46000000008</v>
      </c>
      <c r="GB22" s="757">
        <f>FW22+FR22+FM22+FH22</f>
        <v>265128.05700000003</v>
      </c>
      <c r="GC22" s="929">
        <f>FG22+FL22+FQ22+FV22</f>
        <v>589173.46</v>
      </c>
      <c r="GD22" s="554">
        <v>354394.4</v>
      </c>
      <c r="GE22" s="545">
        <f t="shared" si="13"/>
        <v>0.60151114070888401</v>
      </c>
      <c r="GF22" s="540">
        <v>126790.09</v>
      </c>
      <c r="GG22" s="537">
        <f>GF22*GH22</f>
        <v>98896.270199999999</v>
      </c>
      <c r="GH22" s="687">
        <f>'Base%Sem'!AF18</f>
        <v>0.78</v>
      </c>
      <c r="GI22" s="533"/>
      <c r="GJ22" s="534">
        <f>GI22/GF22</f>
        <v>0</v>
      </c>
      <c r="GK22" s="537">
        <v>135410.28</v>
      </c>
      <c r="GL22" s="537">
        <f>GK22*GM22</f>
        <v>105620.0184</v>
      </c>
      <c r="GM22" s="687">
        <f>'Base%Sem'!AG18</f>
        <v>0.78</v>
      </c>
      <c r="GN22" s="533"/>
      <c r="GO22" s="534">
        <f>GN22/GK22</f>
        <v>0</v>
      </c>
      <c r="GP22" s="537">
        <v>127403.62</v>
      </c>
      <c r="GQ22" s="537">
        <f>GP22*GR22</f>
        <v>99374.823600000003</v>
      </c>
      <c r="GR22" s="687">
        <f>'Base%Sem'!AH18</f>
        <v>0.78</v>
      </c>
      <c r="GS22" s="533"/>
      <c r="GT22" s="534">
        <f>GS22/GP22</f>
        <v>0</v>
      </c>
      <c r="GU22" s="537">
        <v>128015.27</v>
      </c>
      <c r="GV22" s="537">
        <f>GU22*GW22</f>
        <v>99851.910600000003</v>
      </c>
      <c r="GW22" s="687">
        <f>'Base%Sem'!AI18</f>
        <v>0.78</v>
      </c>
      <c r="GX22" s="533"/>
      <c r="GY22" s="534">
        <f>GX22/GU22</f>
        <v>0</v>
      </c>
      <c r="GZ22" s="757">
        <f>GU22+GP22+GK22+GF22</f>
        <v>517619.26</v>
      </c>
      <c r="HA22" s="757">
        <f>GV22+GQ22+GL22+GG22</f>
        <v>403743.02280000004</v>
      </c>
      <c r="HB22" s="929">
        <f>GF22+GK22+GP22+GU22</f>
        <v>517619.26</v>
      </c>
      <c r="HC22" s="553">
        <v>351994.47</v>
      </c>
      <c r="HD22" s="547">
        <f t="shared" si="14"/>
        <v>0.68002583597835975</v>
      </c>
      <c r="HE22" s="540">
        <v>129761</v>
      </c>
      <c r="HF22" s="537">
        <f>HE22*HG22</f>
        <v>88237.48000000001</v>
      </c>
      <c r="HG22" s="687">
        <f>'Base%Sem'!AJ18</f>
        <v>0.68</v>
      </c>
      <c r="HH22" s="533">
        <v>74811.34</v>
      </c>
      <c r="HI22" s="534">
        <f>HH22/HE22</f>
        <v>0.57653177765276153</v>
      </c>
      <c r="HJ22" s="537">
        <v>119313.95</v>
      </c>
      <c r="HK22" s="537">
        <f>HJ22*HL22</f>
        <v>81133.486000000004</v>
      </c>
      <c r="HL22" s="687">
        <f>'Base%Sem'!AK18</f>
        <v>0.68</v>
      </c>
      <c r="HM22" s="533">
        <v>69825.81</v>
      </c>
      <c r="HN22" s="534">
        <f>HM22/HJ22</f>
        <v>0.58522754464167848</v>
      </c>
      <c r="HO22" s="537">
        <v>127089.44</v>
      </c>
      <c r="HP22" s="537">
        <f>HO22*HQ22</f>
        <v>86420.819200000013</v>
      </c>
      <c r="HQ22" s="687">
        <f>'Base%Sem'!AL18</f>
        <v>0.68</v>
      </c>
      <c r="HR22" s="533">
        <v>88094.25</v>
      </c>
      <c r="HS22" s="534">
        <f>HR22/HO22</f>
        <v>0.69316734734215524</v>
      </c>
      <c r="HT22" s="537">
        <v>124277.6</v>
      </c>
      <c r="HU22" s="537">
        <f>HT22*HV22</f>
        <v>84508.768000000011</v>
      </c>
      <c r="HV22" s="687">
        <f>'Base%Sem'!AM18</f>
        <v>0.68</v>
      </c>
      <c r="HW22" s="533">
        <v>64685.48</v>
      </c>
      <c r="HX22" s="534">
        <f>HW22/HT22</f>
        <v>0.52049186659542834</v>
      </c>
      <c r="HY22" s="537">
        <v>117130.46</v>
      </c>
      <c r="HZ22" s="537">
        <f>HY22*IA22</f>
        <v>79648.712800000008</v>
      </c>
      <c r="IA22" s="687">
        <f>'Base%Sem'!AN18</f>
        <v>0.68</v>
      </c>
      <c r="IB22" s="533">
        <v>63387.11</v>
      </c>
      <c r="IC22" s="534">
        <f>IB22/HY22</f>
        <v>0.54116674689060384</v>
      </c>
      <c r="ID22" s="757">
        <f>HZ22+HU22+HP22+HK22+HF22</f>
        <v>419949.26600000006</v>
      </c>
      <c r="IE22" s="684">
        <f t="shared" si="15"/>
        <v>617572.44999999995</v>
      </c>
      <c r="IF22" s="554">
        <f>IB22+HW22+HR22+HM22+HH22</f>
        <v>360803.99</v>
      </c>
      <c r="IG22" s="545">
        <f t="shared" si="16"/>
        <v>0.58422941308343668</v>
      </c>
      <c r="IH22" s="540">
        <v>106068.18</v>
      </c>
      <c r="II22" s="537">
        <f>IH22*IJ22</f>
        <v>77429.771399999998</v>
      </c>
      <c r="IJ22" s="687">
        <f>'Base%Sem'!AO18</f>
        <v>0.73</v>
      </c>
      <c r="IK22" s="533">
        <v>70216.960000000006</v>
      </c>
      <c r="IL22" s="534">
        <f>IK22/IH22</f>
        <v>0.6619983486093568</v>
      </c>
      <c r="IM22" s="537">
        <v>102397.35</v>
      </c>
      <c r="IN22" s="537">
        <f>IM22*IO22</f>
        <v>74750.065499999997</v>
      </c>
      <c r="IO22" s="687">
        <f>'Base%Sem'!AP18</f>
        <v>0.73</v>
      </c>
      <c r="IP22" s="533">
        <v>69414.880000000005</v>
      </c>
      <c r="IQ22" s="534">
        <f>IP22/IM22</f>
        <v>0.67789723073888142</v>
      </c>
      <c r="IR22" s="537">
        <v>152945.03</v>
      </c>
      <c r="IS22" s="537">
        <f>IR22*IT22</f>
        <v>111649.8719</v>
      </c>
      <c r="IT22" s="687">
        <f>'Base%Sem'!AQ18</f>
        <v>0.73</v>
      </c>
      <c r="IU22" s="533">
        <v>98455.74</v>
      </c>
      <c r="IV22" s="534">
        <f>IU22/IR22</f>
        <v>0.64373284963885391</v>
      </c>
      <c r="IW22" s="537">
        <v>150792.4</v>
      </c>
      <c r="IX22" s="537">
        <f>IW22*IY22</f>
        <v>110078.45199999999</v>
      </c>
      <c r="IY22" s="687">
        <f>'Base%Sem'!AR18</f>
        <v>0.73</v>
      </c>
      <c r="IZ22" s="533">
        <v>153231.26</v>
      </c>
      <c r="JA22" s="534">
        <f>IZ22/IW22</f>
        <v>1.016173626787557</v>
      </c>
      <c r="JB22" s="757">
        <f>IW22+IR22+IM22+IH22</f>
        <v>512202.96</v>
      </c>
      <c r="JC22" s="757">
        <f>IX22+IS22+IN22+II22</f>
        <v>373908.16079999995</v>
      </c>
      <c r="JD22" s="684">
        <f t="shared" si="17"/>
        <v>512202.95999999996</v>
      </c>
      <c r="JE22" s="553">
        <f>IK22+IP22+IU22+IZ22</f>
        <v>391318.84</v>
      </c>
      <c r="JF22" s="547">
        <f t="shared" si="18"/>
        <v>0.76399175826707455</v>
      </c>
      <c r="JG22" s="540">
        <v>119068.96</v>
      </c>
      <c r="JH22" s="537">
        <f>JG22*JI22</f>
        <v>84538.961599999995</v>
      </c>
      <c r="JI22" s="687">
        <f>'Base%Sem'!AS18</f>
        <v>0.71</v>
      </c>
      <c r="JJ22" s="533">
        <v>84684.66</v>
      </c>
      <c r="JK22" s="534">
        <f>JJ22/JG22</f>
        <v>0.71122364720410758</v>
      </c>
      <c r="JL22" s="537">
        <v>164657.48000000001</v>
      </c>
      <c r="JM22" s="537">
        <f>JL22*JN22</f>
        <v>116906.81080000001</v>
      </c>
      <c r="JN22" s="687">
        <f>'Base%Sem'!AT18</f>
        <v>0.71</v>
      </c>
      <c r="JO22" s="533">
        <v>68778.2</v>
      </c>
      <c r="JP22" s="534">
        <f>JO22/JL22</f>
        <v>0.41770468004247358</v>
      </c>
      <c r="JQ22" s="537">
        <v>201285.34</v>
      </c>
      <c r="JR22" s="537">
        <f>JQ22*JS22</f>
        <v>142912.5914</v>
      </c>
      <c r="JS22" s="687">
        <f>'Base%Sem'!AU18</f>
        <v>0.71</v>
      </c>
      <c r="JT22" s="533">
        <v>138376.78</v>
      </c>
      <c r="JU22" s="534">
        <f>JT22/JQ22</f>
        <v>0.68746576377594115</v>
      </c>
      <c r="JV22" s="537">
        <v>181465.8</v>
      </c>
      <c r="JW22" s="537">
        <f>JV22*JX22</f>
        <v>128840.71799999998</v>
      </c>
      <c r="JX22" s="687">
        <f>'Base%Sem'!AV18</f>
        <v>0.71</v>
      </c>
      <c r="JY22" s="533">
        <v>167612.35999999999</v>
      </c>
      <c r="JZ22" s="534">
        <f>JY22/JV22</f>
        <v>0.92365812180587192</v>
      </c>
      <c r="KA22" s="757">
        <f>JV22+JQ22+JL22+JG22</f>
        <v>666477.57999999996</v>
      </c>
      <c r="KB22" s="757">
        <f>JW22+JR22+JM22+JH22</f>
        <v>473199.08179999999</v>
      </c>
      <c r="KC22" s="552">
        <f t="shared" si="19"/>
        <v>666477.58000000007</v>
      </c>
      <c r="KD22" s="690">
        <f t="shared" si="20"/>
        <v>459452.00000000006</v>
      </c>
      <c r="KE22" s="545">
        <f t="shared" si="21"/>
        <v>0.68937352701346688</v>
      </c>
      <c r="KF22" s="540">
        <v>252754.23</v>
      </c>
      <c r="KG22" s="537">
        <f>KF22*KH22</f>
        <v>179455.50330000001</v>
      </c>
      <c r="KH22" s="687">
        <f>'Base%Sem'!AW18</f>
        <v>0.71</v>
      </c>
      <c r="KI22" s="533">
        <v>259741.37</v>
      </c>
      <c r="KJ22" s="534">
        <f>KI22/KF22</f>
        <v>1.0276440081734735</v>
      </c>
      <c r="KK22" s="537">
        <v>345734.98</v>
      </c>
      <c r="KL22" s="537">
        <f>KK22*KM22</f>
        <v>245471.83579999997</v>
      </c>
      <c r="KM22" s="687">
        <f>'Base%Sem'!AX18</f>
        <v>0.71</v>
      </c>
      <c r="KN22" s="533">
        <v>337073.62</v>
      </c>
      <c r="KO22" s="534">
        <f>KN22/KK22</f>
        <v>0.97494797894040119</v>
      </c>
      <c r="KP22" s="537">
        <v>399441.79</v>
      </c>
      <c r="KQ22" s="537">
        <f>KP22*KR22</f>
        <v>283603.67089999997</v>
      </c>
      <c r="KR22" s="687">
        <f>'Base%Sem'!AY18</f>
        <v>0.71</v>
      </c>
      <c r="KS22" s="533">
        <v>408070.73</v>
      </c>
      <c r="KT22" s="534">
        <f>KS22/KP22</f>
        <v>1.0216024968243809</v>
      </c>
      <c r="KU22" s="537">
        <v>292679.69</v>
      </c>
      <c r="KV22" s="537">
        <f>KU22*KW22</f>
        <v>207802.57989999998</v>
      </c>
      <c r="KW22" s="687">
        <f>'Base%Sem'!AZ18</f>
        <v>0.71</v>
      </c>
      <c r="KX22" s="533">
        <v>610132.92000000004</v>
      </c>
      <c r="KY22" s="534">
        <f>KX22/KU22</f>
        <v>2.0846438644239376</v>
      </c>
      <c r="KZ22" s="537">
        <v>80091.42</v>
      </c>
      <c r="LA22" s="537">
        <f>KZ22*LB22</f>
        <v>56864.908199999998</v>
      </c>
      <c r="LB22" s="687">
        <f>'Base%Sem'!BA18</f>
        <v>0.71</v>
      </c>
      <c r="LC22" s="533">
        <v>83942.81</v>
      </c>
      <c r="LD22" s="534">
        <f>LC22/KZ22</f>
        <v>1.0480874230972557</v>
      </c>
      <c r="LE22" s="757">
        <f>KZ22+KU22+KP22+KK22+KF22</f>
        <v>1370702.1099999999</v>
      </c>
      <c r="LF22" s="757">
        <f>LA22+KV22+KQ22+KL22+KG22</f>
        <v>973198.49809999997</v>
      </c>
      <c r="LG22" s="552"/>
      <c r="LH22" s="683">
        <f t="shared" si="22"/>
        <v>1698961.4500000002</v>
      </c>
      <c r="LI22" s="722">
        <f t="shared" si="23"/>
        <v>0</v>
      </c>
      <c r="LJ22" s="540">
        <v>77426.67</v>
      </c>
      <c r="LK22" s="537">
        <f>LJ22*LL22</f>
        <v>86717.8704</v>
      </c>
      <c r="LL22" s="687">
        <f>'Base%Sem'!BB18</f>
        <v>1.1200000000000001</v>
      </c>
      <c r="LM22" s="533"/>
      <c r="LN22" s="534">
        <f>LM22/LJ22</f>
        <v>0</v>
      </c>
      <c r="LO22" s="537">
        <v>65901.740000000005</v>
      </c>
      <c r="LP22" s="537">
        <f>LO22*LQ22</f>
        <v>73809.948800000013</v>
      </c>
      <c r="LQ22" s="687">
        <f>'Base%Sem'!BC18</f>
        <v>1.1200000000000001</v>
      </c>
      <c r="LR22" s="533"/>
      <c r="LS22" s="534">
        <f>LR22/LO22</f>
        <v>0</v>
      </c>
      <c r="LT22" s="537">
        <v>60833.39</v>
      </c>
      <c r="LU22" s="537">
        <f>LT22*LV22</f>
        <v>60833.39</v>
      </c>
      <c r="LV22" s="687">
        <f>'Base%Sem'!BD18</f>
        <v>1</v>
      </c>
      <c r="LW22" s="533"/>
      <c r="LX22" s="534">
        <f>LW22/LT22</f>
        <v>0</v>
      </c>
      <c r="LY22" s="537">
        <v>71727.11</v>
      </c>
      <c r="LZ22" s="537">
        <f>LY22*MA22</f>
        <v>71727.11</v>
      </c>
      <c r="MA22" s="687">
        <f>'Base%Sem'!BE18</f>
        <v>1</v>
      </c>
      <c r="MB22" s="533"/>
      <c r="MC22" s="534">
        <f>MB22/LY22</f>
        <v>0</v>
      </c>
      <c r="MD22" s="688">
        <f t="shared" si="24"/>
        <v>275888.90999999997</v>
      </c>
      <c r="ME22" s="537">
        <f>LK22+LP22+LU22+LZ22</f>
        <v>293088.31920000003</v>
      </c>
      <c r="MF22" s="688">
        <f t="shared" si="25"/>
        <v>275888.90999999997</v>
      </c>
      <c r="MG22" s="557">
        <f>+LM22+LR22+LW22+MB22</f>
        <v>0</v>
      </c>
      <c r="MH22" s="541">
        <f t="shared" si="26"/>
        <v>0</v>
      </c>
      <c r="MI22" s="795">
        <f t="shared" si="27"/>
        <v>7306076.4000000004</v>
      </c>
      <c r="MJ22" s="795">
        <f t="shared" si="28"/>
        <v>6067128.2300000004</v>
      </c>
      <c r="MK22" s="793">
        <f t="shared" si="29"/>
        <v>0.83042222635394292</v>
      </c>
      <c r="ML22" s="791">
        <f>Y22+AX22+CB22+DA22+DZ22+FD22+GC22+HB22+IE22+JD22+KC22+LG22</f>
        <v>5918421.3700000001</v>
      </c>
      <c r="MM22" s="791">
        <f>Z22+AY22+CC22+DB22+EA22+FE22+GD22+HC22+IF22+JE22+KD22+LH22</f>
        <v>6067128.2300000004</v>
      </c>
      <c r="MN22" s="792">
        <f>MM22-ML22</f>
        <v>148706.86000000034</v>
      </c>
      <c r="MO22" s="930">
        <f t="shared" si="30"/>
        <v>2.4510254994231484E-2</v>
      </c>
      <c r="MP22" s="781">
        <f t="shared" si="31"/>
        <v>6552498.4884000011</v>
      </c>
      <c r="MQ22" s="108">
        <v>1096561.6880000001</v>
      </c>
      <c r="MR22" s="770">
        <v>0.8</v>
      </c>
    </row>
    <row r="23" spans="1:356" outlineLevel="1">
      <c r="A23" s="742"/>
      <c r="B23" s="681" t="s">
        <v>26</v>
      </c>
      <c r="C23" s="540">
        <v>51107.45</v>
      </c>
      <c r="D23" s="537">
        <f>C23*E23</f>
        <v>45996.705000000002</v>
      </c>
      <c r="E23" s="687">
        <f>'Base%Sem'!B19</f>
        <v>0.9</v>
      </c>
      <c r="F23" s="533">
        <v>55731.02</v>
      </c>
      <c r="G23" s="534">
        <f>F23/C23</f>
        <v>1.0904676324097564</v>
      </c>
      <c r="H23" s="537">
        <v>56579.88</v>
      </c>
      <c r="I23" s="537">
        <f>H23*J23</f>
        <v>50921.892</v>
      </c>
      <c r="J23" s="687">
        <f>'Base%Sem'!C19</f>
        <v>0.9</v>
      </c>
      <c r="K23" s="533">
        <v>39792.78</v>
      </c>
      <c r="L23" s="534">
        <f>K23/H23</f>
        <v>0.70330265811804482</v>
      </c>
      <c r="M23" s="537">
        <v>49516.160000000003</v>
      </c>
      <c r="N23" s="537">
        <f>M23*O23</f>
        <v>44564.544000000002</v>
      </c>
      <c r="O23" s="687">
        <f>'Base%Sem'!D19</f>
        <v>0.9</v>
      </c>
      <c r="P23" s="533">
        <v>47839.01</v>
      </c>
      <c r="Q23" s="534">
        <f>P23/M23</f>
        <v>0.96612923942405871</v>
      </c>
      <c r="R23" s="537">
        <v>54070.15</v>
      </c>
      <c r="S23" s="537">
        <f>R23*T23</f>
        <v>39471.209499999997</v>
      </c>
      <c r="T23" s="687">
        <f>'Base%Sem'!E19</f>
        <v>0.73</v>
      </c>
      <c r="U23" s="533">
        <v>43116.27</v>
      </c>
      <c r="V23" s="534">
        <f>U23/R23</f>
        <v>0.79741354518158347</v>
      </c>
      <c r="W23" s="688">
        <f t="shared" si="0"/>
        <v>211273.63999999998</v>
      </c>
      <c r="X23" s="537">
        <f>D23+I23+N23+S23</f>
        <v>180954.3505</v>
      </c>
      <c r="Y23" s="688">
        <f t="shared" si="1"/>
        <v>211273.63999999998</v>
      </c>
      <c r="Z23" s="557">
        <f>+F23+K23+P23+U23</f>
        <v>186479.08</v>
      </c>
      <c r="AA23" s="541">
        <f t="shared" si="2"/>
        <v>0.8826424347116848</v>
      </c>
      <c r="AB23" s="540">
        <v>58195.05</v>
      </c>
      <c r="AC23" s="537">
        <f>AB23*AD23</f>
        <v>42482.386500000001</v>
      </c>
      <c r="AD23" s="687">
        <f>'Base%Sem'!F19</f>
        <v>0.73</v>
      </c>
      <c r="AE23" s="533">
        <v>50101.25</v>
      </c>
      <c r="AF23" s="534">
        <f>AE23/AB23</f>
        <v>0.86091944246117147</v>
      </c>
      <c r="AG23" s="537">
        <v>88265</v>
      </c>
      <c r="AH23" s="537">
        <f>AG23*AI23</f>
        <v>67081.399999999994</v>
      </c>
      <c r="AI23" s="687">
        <f>'Base%Sem'!G19</f>
        <v>0.76</v>
      </c>
      <c r="AJ23" s="533">
        <v>59109.82</v>
      </c>
      <c r="AK23" s="534">
        <f>AJ23/AG23</f>
        <v>0.66968583243641311</v>
      </c>
      <c r="AL23" s="537">
        <v>47804.81</v>
      </c>
      <c r="AM23" s="537">
        <f>AL23*AN23</f>
        <v>36331.655599999998</v>
      </c>
      <c r="AN23" s="687">
        <f>'Base%Sem'!H19</f>
        <v>0.76</v>
      </c>
      <c r="AO23" s="533">
        <v>67564.070000000007</v>
      </c>
      <c r="AP23" s="534">
        <f>AO23/AL23</f>
        <v>1.4133320475491904</v>
      </c>
      <c r="AQ23" s="537">
        <v>59954.1</v>
      </c>
      <c r="AR23" s="537">
        <f>AQ23*AS23</f>
        <v>53958.69</v>
      </c>
      <c r="AS23" s="687">
        <f>'Base%Sem'!I19</f>
        <v>0.9</v>
      </c>
      <c r="AT23" s="533">
        <v>49303.88</v>
      </c>
      <c r="AU23" s="534">
        <f>AT23/AQ23</f>
        <v>0.82236043906922129</v>
      </c>
      <c r="AV23" s="537">
        <f>AB23+AG23+AL23+AQ23</f>
        <v>254218.96</v>
      </c>
      <c r="AW23" s="537">
        <f>AC23+AH23+AM23+AR23</f>
        <v>199854.13209999999</v>
      </c>
      <c r="AX23" s="697">
        <f t="shared" si="3"/>
        <v>254218.96</v>
      </c>
      <c r="AY23" s="676">
        <f>AE23+AJ23++AO23+AT23</f>
        <v>226079.02000000002</v>
      </c>
      <c r="AZ23" s="556">
        <f t="shared" si="4"/>
        <v>0.88930825615839204</v>
      </c>
      <c r="BA23" s="540">
        <v>56068.42</v>
      </c>
      <c r="BB23" s="537">
        <f>BA23*BC23</f>
        <v>64478.68299999999</v>
      </c>
      <c r="BC23" s="687">
        <f>'Base%Sem'!J19</f>
        <v>1.1499999999999999</v>
      </c>
      <c r="BD23" s="533">
        <v>66054.87</v>
      </c>
      <c r="BE23" s="534">
        <f>BD23/BA23</f>
        <v>1.1781118497721177</v>
      </c>
      <c r="BF23" s="537">
        <v>52270.76</v>
      </c>
      <c r="BG23" s="537">
        <f>BF23*BH23</f>
        <v>60111.373999999996</v>
      </c>
      <c r="BH23" s="687">
        <f>'Base%Sem'!K19</f>
        <v>1.1499999999999999</v>
      </c>
      <c r="BI23" s="533">
        <v>53106.53</v>
      </c>
      <c r="BJ23" s="534">
        <f>BI23/BF23</f>
        <v>1.0159892452300292</v>
      </c>
      <c r="BK23" s="537">
        <v>66129.66</v>
      </c>
      <c r="BL23" s="537">
        <f>BK23*BM23</f>
        <v>76049.108999999997</v>
      </c>
      <c r="BM23" s="687">
        <f>'Base%Sem'!L19</f>
        <v>1.1499999999999999</v>
      </c>
      <c r="BN23" s="533">
        <v>67393.460000000006</v>
      </c>
      <c r="BO23" s="534">
        <f>BN23/BK23</f>
        <v>1.0191109405371206</v>
      </c>
      <c r="BP23" s="537">
        <v>73765.53</v>
      </c>
      <c r="BQ23" s="537">
        <f>BP23*BR23</f>
        <v>84830.359499999991</v>
      </c>
      <c r="BR23" s="687">
        <f>'Base%Sem'!M19</f>
        <v>1.1499999999999999</v>
      </c>
      <c r="BS23" s="871">
        <v>53307.26</v>
      </c>
      <c r="BT23" s="534">
        <f>BS23/BP23</f>
        <v>0.72265813043029725</v>
      </c>
      <c r="BU23" s="537">
        <v>64561.7</v>
      </c>
      <c r="BV23" s="537">
        <f>BU23*BW23</f>
        <v>74245.954999999987</v>
      </c>
      <c r="BW23" s="687">
        <f>'Base%Sem'!N19</f>
        <v>1.1499999999999999</v>
      </c>
      <c r="BX23" s="533">
        <v>67866.78</v>
      </c>
      <c r="BY23" s="534">
        <f>BX23/BU23</f>
        <v>1.0511925801210316</v>
      </c>
      <c r="BZ23" s="757">
        <f>BA23+BF23+BK23+BP23+BU23</f>
        <v>312796.07</v>
      </c>
      <c r="CA23" s="757">
        <f>BB23+BG23+BL23+BQ23+BV23</f>
        <v>359715.48049999995</v>
      </c>
      <c r="CB23" s="684">
        <f t="shared" si="5"/>
        <v>174468.84</v>
      </c>
      <c r="CC23" s="554">
        <f>BX23+BS23+BN23+BI23+BD23</f>
        <v>307728.90000000002</v>
      </c>
      <c r="CD23" s="545">
        <f t="shared" si="6"/>
        <v>1.7638043561245667</v>
      </c>
      <c r="CE23" s="540">
        <v>67449.97</v>
      </c>
      <c r="CF23" s="537">
        <f>CE23*CG23</f>
        <v>77567.465499999991</v>
      </c>
      <c r="CG23" s="687">
        <f>'Base%Sem'!O19</f>
        <v>1.1499999999999999</v>
      </c>
      <c r="CH23" s="533"/>
      <c r="CI23" s="534">
        <f>CH23/CE23</f>
        <v>0</v>
      </c>
      <c r="CJ23" s="537">
        <v>77513.100000000006</v>
      </c>
      <c r="CK23" s="537">
        <f>CJ23*CL23</f>
        <v>89140.065000000002</v>
      </c>
      <c r="CL23" s="687">
        <f>'Base%Sem'!P19</f>
        <v>1.1499999999999999</v>
      </c>
      <c r="CM23" s="533"/>
      <c r="CN23" s="534">
        <f>CM23/CJ23</f>
        <v>0</v>
      </c>
      <c r="CO23" s="537">
        <v>75186.070000000007</v>
      </c>
      <c r="CP23" s="537">
        <f>CO23*CQ23</f>
        <v>86463.980500000005</v>
      </c>
      <c r="CQ23" s="687">
        <f>'Base%Sem'!Q19</f>
        <v>1.1499999999999999</v>
      </c>
      <c r="CR23" s="533"/>
      <c r="CS23" s="534">
        <f>CR23/CO23</f>
        <v>0</v>
      </c>
      <c r="CT23" s="537">
        <v>96073.2</v>
      </c>
      <c r="CU23" s="537">
        <f>CT23*CV23</f>
        <v>98955.395999999993</v>
      </c>
      <c r="CV23" s="687">
        <f>'Base%Sem'!R19</f>
        <v>1.03</v>
      </c>
      <c r="CW23" s="533"/>
      <c r="CX23" s="534">
        <f>CW23/CT23</f>
        <v>0</v>
      </c>
      <c r="CY23" s="757">
        <f>CT23+CO23+CJ23+CE23</f>
        <v>316222.34000000003</v>
      </c>
      <c r="CZ23" s="757">
        <f>CU23+CP23+CK23+CF23</f>
        <v>352126.90700000001</v>
      </c>
      <c r="DA23" s="694">
        <f t="shared" si="7"/>
        <v>316222.34000000003</v>
      </c>
      <c r="DB23" s="549">
        <v>324316.17</v>
      </c>
      <c r="DC23" s="547">
        <f t="shared" si="8"/>
        <v>1.0255953769743149</v>
      </c>
      <c r="DD23" s="540">
        <v>97442.63</v>
      </c>
      <c r="DE23" s="537">
        <f>DD23*DF23</f>
        <v>89647.219599999997</v>
      </c>
      <c r="DF23" s="687">
        <f>'Base%Sem'!S19</f>
        <v>0.91999999999999993</v>
      </c>
      <c r="DG23" s="533"/>
      <c r="DH23" s="534">
        <f>DG23/DD23</f>
        <v>0</v>
      </c>
      <c r="DI23" s="537">
        <v>83784.52</v>
      </c>
      <c r="DJ23" s="537">
        <f>DI23*DK23</f>
        <v>123330.81344</v>
      </c>
      <c r="DK23" s="687">
        <f>'Base%Sem'!T19</f>
        <v>1.472</v>
      </c>
      <c r="DL23" s="533"/>
      <c r="DM23" s="534">
        <f>DL23/DI23</f>
        <v>0</v>
      </c>
      <c r="DN23" s="537">
        <v>66438.03</v>
      </c>
      <c r="DO23" s="537">
        <f>DN23*DP23</f>
        <v>76403.734499999991</v>
      </c>
      <c r="DP23" s="687">
        <f>'Base%Sem'!U19</f>
        <v>1.1499999999999999</v>
      </c>
      <c r="DQ23" s="533"/>
      <c r="DR23" s="534">
        <f>DQ23/DN23</f>
        <v>0</v>
      </c>
      <c r="DS23" s="537">
        <v>69728.33</v>
      </c>
      <c r="DT23" s="537">
        <f>DS23*DU23</f>
        <v>80187.579499999993</v>
      </c>
      <c r="DU23" s="687">
        <f>'Base%Sem'!V19</f>
        <v>1.1499999999999999</v>
      </c>
      <c r="DV23" s="533"/>
      <c r="DW23" s="534">
        <f>DV23/DS23</f>
        <v>0</v>
      </c>
      <c r="DX23" s="757">
        <f>DS23+DN23+DI23+DD23</f>
        <v>317393.51</v>
      </c>
      <c r="DY23" s="757">
        <f>DT23+DO23+DJ23+DE23</f>
        <v>369569.34703999996</v>
      </c>
      <c r="DZ23" s="694">
        <f t="shared" si="9"/>
        <v>317393.51</v>
      </c>
      <c r="EA23" s="549">
        <v>328370.77</v>
      </c>
      <c r="EB23" s="547">
        <f t="shared" si="10"/>
        <v>1.0345856473246728</v>
      </c>
      <c r="EC23" s="540">
        <v>95723.29</v>
      </c>
      <c r="ED23" s="537">
        <f>EC23*EE23</f>
        <v>95723.29</v>
      </c>
      <c r="EE23" s="687">
        <f>'Base%Sem'!W19</f>
        <v>1</v>
      </c>
      <c r="EF23" s="686">
        <v>66913.27</v>
      </c>
      <c r="EG23" s="534">
        <f>EF23/EC23</f>
        <v>0.69902810486350819</v>
      </c>
      <c r="EH23" s="537">
        <v>79155.33</v>
      </c>
      <c r="EI23" s="537">
        <f>EH23*EJ23</f>
        <v>79155.33</v>
      </c>
      <c r="EJ23" s="687">
        <f>'Base%Sem'!X19</f>
        <v>1</v>
      </c>
      <c r="EK23" s="533">
        <v>75716.53</v>
      </c>
      <c r="EL23" s="534">
        <f>EK23/EH23</f>
        <v>0.95655630517869106</v>
      </c>
      <c r="EM23" s="537">
        <v>80270.45</v>
      </c>
      <c r="EN23" s="537">
        <f>EM23*EO23</f>
        <v>62610.951000000001</v>
      </c>
      <c r="EO23" s="687">
        <f>'Base%Sem'!Y19</f>
        <v>0.78</v>
      </c>
      <c r="EP23" s="533">
        <v>78710.47</v>
      </c>
      <c r="EQ23" s="534">
        <f>EP23/EM23</f>
        <v>0.98056594923785778</v>
      </c>
      <c r="ER23" s="537">
        <v>79668</v>
      </c>
      <c r="ES23" s="537">
        <f>ER23*ET23</f>
        <v>62141.04</v>
      </c>
      <c r="ET23" s="687">
        <f>'Base%Sem'!Z19</f>
        <v>0.78</v>
      </c>
      <c r="EU23" s="533"/>
      <c r="EV23" s="534">
        <f>EU23/ER23</f>
        <v>0</v>
      </c>
      <c r="EW23" s="537">
        <v>73337.350000000006</v>
      </c>
      <c r="EX23" s="537">
        <f>EW23*EY23</f>
        <v>57203.133000000009</v>
      </c>
      <c r="EY23" s="687">
        <f>'Base%Sem'!AA19</f>
        <v>0.78</v>
      </c>
      <c r="EZ23" s="533"/>
      <c r="FA23" s="534">
        <f>EZ23/EW23</f>
        <v>0</v>
      </c>
      <c r="FB23" s="757">
        <f>EW23+ER23+EM23+EH23+EC23</f>
        <v>408154.42</v>
      </c>
      <c r="FC23" s="757">
        <f>EX23+ES23+EN23+EI23+ED23</f>
        <v>356833.74400000001</v>
      </c>
      <c r="FD23" s="684">
        <f t="shared" si="11"/>
        <v>408154.42000000004</v>
      </c>
      <c r="FE23" s="683">
        <v>378632.01</v>
      </c>
      <c r="FF23" s="547">
        <f t="shared" si="12"/>
        <v>0.92766852800467037</v>
      </c>
      <c r="FG23" s="540">
        <v>69337.19</v>
      </c>
      <c r="FH23" s="537">
        <f>FG23*FI23</f>
        <v>70030.561900000001</v>
      </c>
      <c r="FI23" s="687">
        <f>'Base%Sem'!AB19</f>
        <v>1.01</v>
      </c>
      <c r="FJ23" s="533"/>
      <c r="FK23" s="534">
        <f>FJ23/FG23</f>
        <v>0</v>
      </c>
      <c r="FL23" s="537">
        <v>74113.850000000006</v>
      </c>
      <c r="FM23" s="537">
        <f>FL23*FN23</f>
        <v>74854.988500000007</v>
      </c>
      <c r="FN23" s="687">
        <f>'Base%Sem'!AC19</f>
        <v>1.01</v>
      </c>
      <c r="FO23" s="533"/>
      <c r="FP23" s="534">
        <f>FO23/FL23</f>
        <v>0</v>
      </c>
      <c r="FQ23" s="537">
        <v>66658.289999999994</v>
      </c>
      <c r="FR23" s="537">
        <f>FQ23*FS23</f>
        <v>67324.872899999988</v>
      </c>
      <c r="FS23" s="687">
        <f>'Base%Sem'!AD19</f>
        <v>1.01</v>
      </c>
      <c r="FT23" s="533"/>
      <c r="FU23" s="534">
        <f>FT23/FQ23</f>
        <v>0</v>
      </c>
      <c r="FV23" s="537">
        <v>63156.03</v>
      </c>
      <c r="FW23" s="537">
        <f>FV23*FX23</f>
        <v>63787.590299999996</v>
      </c>
      <c r="FX23" s="687">
        <f>'Base%Sem'!AE19</f>
        <v>1.01</v>
      </c>
      <c r="FY23" s="533"/>
      <c r="FZ23" s="534">
        <f>FY23/FV23</f>
        <v>0</v>
      </c>
      <c r="GA23" s="757">
        <f>FV23+FQ23+FL23+FG23</f>
        <v>273265.36</v>
      </c>
      <c r="GB23" s="757">
        <f>FW23+FR23+FM23+FH23</f>
        <v>275998.01360000001</v>
      </c>
      <c r="GC23" s="929">
        <f>FG23+FL23+FQ23+FV23</f>
        <v>273265.36</v>
      </c>
      <c r="GD23" s="554">
        <v>273875.67</v>
      </c>
      <c r="GE23" s="545">
        <f t="shared" si="13"/>
        <v>1.0022333968710853</v>
      </c>
      <c r="GF23" s="540">
        <v>62109.36</v>
      </c>
      <c r="GG23" s="537">
        <f>GF23*GH23</f>
        <v>73289.044800000003</v>
      </c>
      <c r="GH23" s="687">
        <f>'Base%Sem'!AF19</f>
        <v>1.18</v>
      </c>
      <c r="GI23" s="533"/>
      <c r="GJ23" s="534">
        <f>GI23/GF23</f>
        <v>0</v>
      </c>
      <c r="GK23" s="537">
        <v>64561.82</v>
      </c>
      <c r="GL23" s="537">
        <f>GK23*GM23</f>
        <v>76182.9476</v>
      </c>
      <c r="GM23" s="687">
        <f>'Base%Sem'!AG19</f>
        <v>1.18</v>
      </c>
      <c r="GN23" s="533"/>
      <c r="GO23" s="534">
        <f>GN23/GK23</f>
        <v>0</v>
      </c>
      <c r="GP23" s="537">
        <v>56922.49</v>
      </c>
      <c r="GQ23" s="537">
        <f>GP23*GR23</f>
        <v>67168.538199999995</v>
      </c>
      <c r="GR23" s="687">
        <f>'Base%Sem'!AH19</f>
        <v>1.18</v>
      </c>
      <c r="GS23" s="533"/>
      <c r="GT23" s="534">
        <f>GS23/GP23</f>
        <v>0</v>
      </c>
      <c r="GU23" s="537">
        <v>66518.86</v>
      </c>
      <c r="GV23" s="537">
        <f>GU23*GW23</f>
        <v>78492.254799999995</v>
      </c>
      <c r="GW23" s="687">
        <f>'Base%Sem'!AI19</f>
        <v>1.18</v>
      </c>
      <c r="GX23" s="533"/>
      <c r="GY23" s="534">
        <f>GX23/GU23</f>
        <v>0</v>
      </c>
      <c r="GZ23" s="757">
        <f>GU23+GP23+GK23+GF23</f>
        <v>250112.53000000003</v>
      </c>
      <c r="HA23" s="757">
        <f>GV23+GQ23+GL23+GG23</f>
        <v>295132.78540000005</v>
      </c>
      <c r="HB23" s="929">
        <f>GF23+GK23+GP23+GU23</f>
        <v>250112.52999999997</v>
      </c>
      <c r="HC23" s="553">
        <v>268813.65999999997</v>
      </c>
      <c r="HD23" s="547">
        <f t="shared" si="14"/>
        <v>1.074770864138634</v>
      </c>
      <c r="HE23" s="540">
        <v>70724</v>
      </c>
      <c r="HF23" s="537">
        <f>HE23*HG23</f>
        <v>84868.800000000003</v>
      </c>
      <c r="HG23" s="687">
        <f>'Base%Sem'!AJ19</f>
        <v>1.2</v>
      </c>
      <c r="HH23" s="533">
        <v>66130.59</v>
      </c>
      <c r="HI23" s="534">
        <f>HH23/HE23</f>
        <v>0.935051609071885</v>
      </c>
      <c r="HJ23" s="537">
        <v>70755.83</v>
      </c>
      <c r="HK23" s="537">
        <f>HJ23*HL23</f>
        <v>84906.995999999999</v>
      </c>
      <c r="HL23" s="687">
        <f>'Base%Sem'!AK19</f>
        <v>1.2</v>
      </c>
      <c r="HM23" s="533">
        <v>63866.04</v>
      </c>
      <c r="HN23" s="534">
        <f>HM23/HJ23</f>
        <v>0.90262583309389488</v>
      </c>
      <c r="HO23" s="537">
        <v>61553.66</v>
      </c>
      <c r="HP23" s="537">
        <f>HO23*HQ23</f>
        <v>73864.392000000007</v>
      </c>
      <c r="HQ23" s="687">
        <f>'Base%Sem'!AL19</f>
        <v>1.2</v>
      </c>
      <c r="HR23" s="533">
        <v>75065.990000000005</v>
      </c>
      <c r="HS23" s="534">
        <f>HR23/HO23</f>
        <v>1.2195211462649012</v>
      </c>
      <c r="HT23" s="537">
        <v>72401.710000000006</v>
      </c>
      <c r="HU23" s="537">
        <f>HT23*HV23</f>
        <v>86882.052000000011</v>
      </c>
      <c r="HV23" s="687">
        <f>'Base%Sem'!AM19</f>
        <v>1.2</v>
      </c>
      <c r="HW23" s="533">
        <v>54649.82</v>
      </c>
      <c r="HX23" s="534">
        <f>HW23/HT23</f>
        <v>0.75481394016798764</v>
      </c>
      <c r="HY23" s="537">
        <v>66163.350000000006</v>
      </c>
      <c r="HZ23" s="537">
        <f>HY23*IA23</f>
        <v>79396.02</v>
      </c>
      <c r="IA23" s="687">
        <f>'Base%Sem'!AN19</f>
        <v>1.2</v>
      </c>
      <c r="IB23" s="533">
        <v>62736.79</v>
      </c>
      <c r="IC23" s="534">
        <f>IB23/HY23</f>
        <v>0.94821060299999915</v>
      </c>
      <c r="ID23" s="757">
        <f>HZ23+HU23+HP23+HK23+HF23</f>
        <v>409918.26</v>
      </c>
      <c r="IE23" s="684">
        <f t="shared" si="15"/>
        <v>341598.55</v>
      </c>
      <c r="IF23" s="554">
        <f>IB23+HW23+HR23+HM23+HH23</f>
        <v>322449.23</v>
      </c>
      <c r="IG23" s="545">
        <f t="shared" si="16"/>
        <v>0.94394203371179408</v>
      </c>
      <c r="IH23" s="540">
        <v>66377.02</v>
      </c>
      <c r="II23" s="537">
        <f>IH23*IJ23</f>
        <v>81643.734600000011</v>
      </c>
      <c r="IJ23" s="687">
        <f>'Base%Sem'!AO19</f>
        <v>1.23</v>
      </c>
      <c r="IK23" s="533">
        <v>66976.28</v>
      </c>
      <c r="IL23" s="534">
        <f>IK23/IH23</f>
        <v>1.0090281244924824</v>
      </c>
      <c r="IM23" s="537">
        <v>78814.5</v>
      </c>
      <c r="IN23" s="537">
        <f>IM23*IO23</f>
        <v>96941.834999999992</v>
      </c>
      <c r="IO23" s="687">
        <f>'Base%Sem'!AP19</f>
        <v>1.23</v>
      </c>
      <c r="IP23" s="533">
        <v>61527.07</v>
      </c>
      <c r="IQ23" s="534">
        <f>IP23/IM23</f>
        <v>0.78065673194653262</v>
      </c>
      <c r="IR23" s="537">
        <v>81916.27</v>
      </c>
      <c r="IS23" s="537">
        <f>IR23*IT23</f>
        <v>100757.01210000001</v>
      </c>
      <c r="IT23" s="687">
        <f>'Base%Sem'!AQ19</f>
        <v>1.23</v>
      </c>
      <c r="IU23" s="533">
        <v>63542.559999999998</v>
      </c>
      <c r="IV23" s="534">
        <f>IU23/IR23</f>
        <v>0.77570133503393157</v>
      </c>
      <c r="IW23" s="537">
        <v>109693.29</v>
      </c>
      <c r="IX23" s="537">
        <f>IW23*IY23</f>
        <v>134922.74669999999</v>
      </c>
      <c r="IY23" s="687">
        <f>'Base%Sem'!AR19</f>
        <v>1.23</v>
      </c>
      <c r="IZ23" s="533">
        <v>111852.19</v>
      </c>
      <c r="JA23" s="534">
        <f>IZ23/IW23</f>
        <v>1.0196812403019364</v>
      </c>
      <c r="JB23" s="757">
        <f>IW23+IR23+IM23+IH23</f>
        <v>336801.08</v>
      </c>
      <c r="JC23" s="757">
        <f>IX23+IS23+IN23+II23</f>
        <v>414265.32840000006</v>
      </c>
      <c r="JD23" s="684">
        <f t="shared" si="17"/>
        <v>336801.08</v>
      </c>
      <c r="JE23" s="553">
        <f>IK23+IP23+IU23+IZ23</f>
        <v>303898.09999999998</v>
      </c>
      <c r="JF23" s="547">
        <f t="shared" si="18"/>
        <v>0.90230737977443531</v>
      </c>
      <c r="JG23" s="540">
        <v>67620</v>
      </c>
      <c r="JH23" s="537">
        <f>JG23*JI23</f>
        <v>58153.2</v>
      </c>
      <c r="JI23" s="687">
        <f>'Base%Sem'!AS19</f>
        <v>0.86</v>
      </c>
      <c r="JJ23" s="533">
        <v>82641.66</v>
      </c>
      <c r="JK23" s="534">
        <f>JJ23/JG23</f>
        <v>1.2221481810115351</v>
      </c>
      <c r="JL23" s="537">
        <v>74487.91</v>
      </c>
      <c r="JM23" s="537">
        <f>JL23*JN23</f>
        <v>64059.602600000006</v>
      </c>
      <c r="JN23" s="687">
        <f>'Base%Sem'!AT19</f>
        <v>0.86</v>
      </c>
      <c r="JO23" s="533">
        <v>62533.19</v>
      </c>
      <c r="JP23" s="534">
        <f>JO23/JL23</f>
        <v>0.83950791477435738</v>
      </c>
      <c r="JQ23" s="537">
        <v>115559.65</v>
      </c>
      <c r="JR23" s="537">
        <f>JQ23*JS23</f>
        <v>99381.298999999999</v>
      </c>
      <c r="JS23" s="687">
        <f>'Base%Sem'!AU19</f>
        <v>0.86</v>
      </c>
      <c r="JT23" s="533">
        <v>78172.95</v>
      </c>
      <c r="JU23" s="534">
        <f>JT23/JQ23</f>
        <v>0.67647271344279769</v>
      </c>
      <c r="JV23" s="537">
        <v>129284.73</v>
      </c>
      <c r="JW23" s="537">
        <f>JV23*JX23</f>
        <v>111184.86779999999</v>
      </c>
      <c r="JX23" s="687">
        <f>'Base%Sem'!AV19</f>
        <v>0.86</v>
      </c>
      <c r="JY23" s="533">
        <v>94193.82</v>
      </c>
      <c r="JZ23" s="534">
        <f>JY23/JV23</f>
        <v>0.72857653026772773</v>
      </c>
      <c r="KA23" s="757">
        <f>JV23+JQ23+JL23+JG23</f>
        <v>386952.29000000004</v>
      </c>
      <c r="KB23" s="757">
        <f>JW23+JR23+JM23+JH23</f>
        <v>332778.9694</v>
      </c>
      <c r="KC23" s="552">
        <f t="shared" si="19"/>
        <v>386952.29</v>
      </c>
      <c r="KD23" s="690">
        <f t="shared" si="20"/>
        <v>317541.62</v>
      </c>
      <c r="KE23" s="545">
        <f t="shared" si="21"/>
        <v>0.82062214956784474</v>
      </c>
      <c r="KF23" s="540">
        <v>150931.04999999999</v>
      </c>
      <c r="KG23" s="537">
        <f>KF23*KH23</f>
        <v>129800.70299999999</v>
      </c>
      <c r="KH23" s="687">
        <f>'Base%Sem'!AW19</f>
        <v>0.86</v>
      </c>
      <c r="KI23" s="533">
        <v>148755.49</v>
      </c>
      <c r="KJ23" s="534">
        <f>KI23/KF23</f>
        <v>0.98558573600329424</v>
      </c>
      <c r="KK23" s="537">
        <v>180037.85</v>
      </c>
      <c r="KL23" s="537">
        <f>KK23*KM23</f>
        <v>154832.55100000001</v>
      </c>
      <c r="KM23" s="687">
        <f>'Base%Sem'!AX19</f>
        <v>0.86</v>
      </c>
      <c r="KN23" s="533">
        <v>201349.14</v>
      </c>
      <c r="KO23" s="534">
        <f>KN23/KK23</f>
        <v>1.1183711647300831</v>
      </c>
      <c r="KP23" s="537">
        <v>200717.13</v>
      </c>
      <c r="KQ23" s="537">
        <f>KP23*KR23</f>
        <v>172616.73180000001</v>
      </c>
      <c r="KR23" s="687">
        <f>'Base%Sem'!AY19</f>
        <v>0.86</v>
      </c>
      <c r="KS23" s="533">
        <v>213352.41</v>
      </c>
      <c r="KT23" s="534">
        <f>KS23/KP23</f>
        <v>1.0629506808910629</v>
      </c>
      <c r="KU23" s="537">
        <v>210731.22</v>
      </c>
      <c r="KV23" s="537">
        <f>KU23*KW23</f>
        <v>181228.8492</v>
      </c>
      <c r="KW23" s="687">
        <f>'Base%Sem'!AZ19</f>
        <v>0.86</v>
      </c>
      <c r="KX23" s="533">
        <v>353005.79</v>
      </c>
      <c r="KY23" s="534">
        <f>KX23/KU23</f>
        <v>1.6751470902128311</v>
      </c>
      <c r="KZ23" s="537">
        <v>57152.83</v>
      </c>
      <c r="LA23" s="537">
        <f>KZ23*LB23</f>
        <v>49151.433799999999</v>
      </c>
      <c r="LB23" s="687">
        <f>'Base%Sem'!BA19</f>
        <v>0.86</v>
      </c>
      <c r="LC23" s="533">
        <v>83326.2</v>
      </c>
      <c r="LD23" s="534">
        <f>LC23/KZ23</f>
        <v>1.4579540505693243</v>
      </c>
      <c r="LE23" s="757">
        <f>KZ23+KU23+KP23+KK23+KF23</f>
        <v>799570.08000000007</v>
      </c>
      <c r="LF23" s="757">
        <f>LA23+KV23+KQ23+KL23+KG23</f>
        <v>687630.26879999996</v>
      </c>
      <c r="LG23" s="552"/>
      <c r="LH23" s="683">
        <f t="shared" si="22"/>
        <v>999789.03</v>
      </c>
      <c r="LI23" s="722">
        <f t="shared" si="23"/>
        <v>0</v>
      </c>
      <c r="LJ23" s="540">
        <v>55731.02</v>
      </c>
      <c r="LK23" s="537">
        <f>LJ23*LL23</f>
        <v>62418.742400000003</v>
      </c>
      <c r="LL23" s="687">
        <f>'Base%Sem'!BB19</f>
        <v>1.1200000000000001</v>
      </c>
      <c r="LM23" s="533"/>
      <c r="LN23" s="534">
        <f>LM23/LJ23</f>
        <v>0</v>
      </c>
      <c r="LO23" s="537">
        <v>39792.78</v>
      </c>
      <c r="LP23" s="537">
        <f>LO23*LQ23</f>
        <v>51730.614000000001</v>
      </c>
      <c r="LQ23" s="687">
        <f>'Base%Sem'!BC19</f>
        <v>1.3</v>
      </c>
      <c r="LR23" s="533"/>
      <c r="LS23" s="534">
        <f>LR23/LO23</f>
        <v>0</v>
      </c>
      <c r="LT23" s="537">
        <v>47839.01</v>
      </c>
      <c r="LU23" s="537">
        <f>LT23*LV23</f>
        <v>86110.218000000008</v>
      </c>
      <c r="LV23" s="687">
        <f>'Base%Sem'!BD19</f>
        <v>1.8</v>
      </c>
      <c r="LW23" s="533"/>
      <c r="LX23" s="534">
        <f>LW23/LT23</f>
        <v>0</v>
      </c>
      <c r="LY23" s="537">
        <v>43116.27</v>
      </c>
      <c r="LZ23" s="537">
        <f>LY23*MA23</f>
        <v>64674.404999999999</v>
      </c>
      <c r="MA23" s="687">
        <f>'Base%Sem'!BE19</f>
        <v>1.5</v>
      </c>
      <c r="MB23" s="533"/>
      <c r="MC23" s="534">
        <f>MB23/LY23</f>
        <v>0</v>
      </c>
      <c r="MD23" s="688">
        <f t="shared" si="24"/>
        <v>186479.08</v>
      </c>
      <c r="ME23" s="537">
        <f>LK23+LP23+LU23+LZ23</f>
        <v>264933.97940000001</v>
      </c>
      <c r="MF23" s="688">
        <f t="shared" si="25"/>
        <v>186479.08</v>
      </c>
      <c r="MG23" s="557">
        <f>+LM23+LR23+LW23+MB23</f>
        <v>0</v>
      </c>
      <c r="MH23" s="541">
        <f t="shared" si="26"/>
        <v>0</v>
      </c>
      <c r="MI23" s="795">
        <f t="shared" si="27"/>
        <v>4189209.5100000002</v>
      </c>
      <c r="MJ23" s="795">
        <f t="shared" si="28"/>
        <v>4237973.26</v>
      </c>
      <c r="MK23" s="793">
        <f t="shared" si="29"/>
        <v>1.0116403225676815</v>
      </c>
      <c r="ML23" s="791">
        <f>Y23+AX23+CB23+DA23+DZ23+FD23+GC23+HB23+IE23+JD23+KC23+LG23</f>
        <v>3270461.5199999996</v>
      </c>
      <c r="MM23" s="791">
        <f>Z23+AY23+CC23+DB23+EA23+FE23+GD23+HC23+IF23+JE23+KD23+LH23</f>
        <v>4237973.26</v>
      </c>
      <c r="MN23" s="792">
        <f>MM23-ML23</f>
        <v>967511.74000000022</v>
      </c>
      <c r="MO23" s="930">
        <f t="shared" si="30"/>
        <v>0.2282958576288894</v>
      </c>
      <c r="MP23" s="781">
        <f t="shared" si="31"/>
        <v>4577011.1207999997</v>
      </c>
      <c r="MQ23" s="945">
        <v>982914.15500000003</v>
      </c>
      <c r="MR23" s="770">
        <v>1.2</v>
      </c>
    </row>
    <row r="24" spans="1:356" s="429" customFormat="1" ht="15" customHeight="1" outlineLevel="1">
      <c r="A24" s="485"/>
      <c r="B24" s="680" t="s">
        <v>27</v>
      </c>
      <c r="C24" s="845">
        <v>80177.56</v>
      </c>
      <c r="D24" s="846">
        <f>D14*73%</f>
        <v>69846.42555</v>
      </c>
      <c r="E24" s="847">
        <f>'Base%Sem'!B20</f>
        <v>1.6</v>
      </c>
      <c r="F24" s="848">
        <v>77065.09</v>
      </c>
      <c r="G24" s="849">
        <f>F24/C24</f>
        <v>0.9611802853566509</v>
      </c>
      <c r="H24" s="846">
        <v>54697.21</v>
      </c>
      <c r="I24" s="846">
        <f>I14*73%</f>
        <v>65705.453099999999</v>
      </c>
      <c r="J24" s="847">
        <f>'Base%Sem'!C20</f>
        <v>1.6</v>
      </c>
      <c r="K24" s="848">
        <v>47438.13</v>
      </c>
      <c r="L24" s="849">
        <f>K24/H24</f>
        <v>0.86728610106438697</v>
      </c>
      <c r="M24" s="848">
        <v>73384.240000000005</v>
      </c>
      <c r="N24" s="846">
        <f>N14*73%</f>
        <v>69067.867410000006</v>
      </c>
      <c r="O24" s="847">
        <f>'Base%Sem'!D20</f>
        <v>1.6</v>
      </c>
      <c r="P24" s="848">
        <v>47031.63</v>
      </c>
      <c r="Q24" s="849">
        <f>P24/M24</f>
        <v>0.64089551107976306</v>
      </c>
      <c r="R24" s="846">
        <v>76564.5</v>
      </c>
      <c r="S24" s="846">
        <f>S14*73%</f>
        <v>58592.283824999999</v>
      </c>
      <c r="T24" s="847">
        <f>'Base%Sem'!E20</f>
        <v>0.9</v>
      </c>
      <c r="U24" s="848">
        <v>43288.66</v>
      </c>
      <c r="V24" s="849">
        <f>U24/R24</f>
        <v>0.5653881367996918</v>
      </c>
      <c r="W24" s="850">
        <f>C24+H24+M24+R24</f>
        <v>284823.51</v>
      </c>
      <c r="X24" s="846">
        <f>D24+I24+N24+S24</f>
        <v>263212.02988500003</v>
      </c>
      <c r="Y24" s="688">
        <f t="shared" si="1"/>
        <v>284823.51</v>
      </c>
      <c r="Z24" s="846">
        <f>+F24+K24+P24+U24</f>
        <v>214823.51</v>
      </c>
      <c r="AA24" s="851">
        <f t="shared" si="2"/>
        <v>0.75423377094116983</v>
      </c>
      <c r="AB24" s="845">
        <v>89097.81</v>
      </c>
      <c r="AC24" s="846">
        <f>AC14*73%</f>
        <v>69392.104575000005</v>
      </c>
      <c r="AD24" s="847">
        <f>'Base%Sem'!F20</f>
        <v>0.9</v>
      </c>
      <c r="AE24" s="848">
        <v>43253.97</v>
      </c>
      <c r="AF24" s="849">
        <f>AE24/AB24</f>
        <v>0.4854661410869695</v>
      </c>
      <c r="AG24" s="846">
        <v>107508.87</v>
      </c>
      <c r="AH24" s="846">
        <f>AH14*73%</f>
        <v>97113.24831000001</v>
      </c>
      <c r="AI24" s="847">
        <f>'Base%Sem'!G20</f>
        <v>0.94</v>
      </c>
      <c r="AJ24" s="848">
        <v>76653.69</v>
      </c>
      <c r="AK24" s="849">
        <f>AJ24/AG24</f>
        <v>0.71299875070773233</v>
      </c>
      <c r="AL24" s="846">
        <v>66441.89</v>
      </c>
      <c r="AM24" s="846">
        <f>AM14*73%</f>
        <v>57254.559920000007</v>
      </c>
      <c r="AN24" s="847">
        <f>'Base%Sem'!H20</f>
        <v>0.95</v>
      </c>
      <c r="AO24" s="848">
        <v>107554.12</v>
      </c>
      <c r="AP24" s="849">
        <f>AO24/AL24</f>
        <v>1.6187697249431043</v>
      </c>
      <c r="AQ24" s="846">
        <v>83650.27</v>
      </c>
      <c r="AR24" s="846">
        <f>AR14*73%</f>
        <v>80407.862026000003</v>
      </c>
      <c r="AS24" s="847">
        <f>'Base%Sem'!I20</f>
        <v>0.97</v>
      </c>
      <c r="AT24" s="848">
        <v>61028.800000000003</v>
      </c>
      <c r="AU24" s="849">
        <f>AT24/AQ24</f>
        <v>0.72957086689618578</v>
      </c>
      <c r="AV24" s="846">
        <f>AB24+AG24+AL24+AQ24</f>
        <v>346698.84</v>
      </c>
      <c r="AW24" s="846">
        <f>AC24+AH24+AM24+AR24</f>
        <v>304167.77483100002</v>
      </c>
      <c r="AX24" s="697">
        <f t="shared" si="3"/>
        <v>346698.84</v>
      </c>
      <c r="AY24" s="852">
        <f>AE24+AJ24++AO24+AT24</f>
        <v>288490.58</v>
      </c>
      <c r="AZ24" s="853">
        <f t="shared" si="4"/>
        <v>0.83210713944125103</v>
      </c>
      <c r="BA24" s="845">
        <v>74838.289999999994</v>
      </c>
      <c r="BB24" s="846">
        <f>BB14*77%</f>
        <v>67747.752072000003</v>
      </c>
      <c r="BC24" s="847">
        <f>'Base%Sem'!J20</f>
        <v>0</v>
      </c>
      <c r="BD24" s="848">
        <v>75695.48</v>
      </c>
      <c r="BE24" s="849">
        <f>BD24/BA24</f>
        <v>1.0114538961272366</v>
      </c>
      <c r="BF24" s="846">
        <v>72754.429999999993</v>
      </c>
      <c r="BG24" s="846">
        <f>BG14*77%</f>
        <v>70639.735319999992</v>
      </c>
      <c r="BH24" s="847">
        <f>'Base%Sem'!K20</f>
        <v>0</v>
      </c>
      <c r="BI24" s="848">
        <v>83890.01</v>
      </c>
      <c r="BJ24" s="849">
        <f>BI24/BF24</f>
        <v>1.15305707157626</v>
      </c>
      <c r="BK24" s="846">
        <v>96165.65</v>
      </c>
      <c r="BL24" s="846">
        <f>BL14*77%</f>
        <v>81663.70358300001</v>
      </c>
      <c r="BM24" s="847">
        <f>'Base%Sem'!L20</f>
        <v>0</v>
      </c>
      <c r="BN24" s="848">
        <v>86151.27</v>
      </c>
      <c r="BO24" s="849">
        <f>BN24/BK24</f>
        <v>0.89586323182966066</v>
      </c>
      <c r="BP24" s="846">
        <v>72987.77</v>
      </c>
      <c r="BQ24" s="846">
        <f>BQ14*77%</f>
        <v>90763.636039999998</v>
      </c>
      <c r="BR24" s="847">
        <f>'Base%Sem'!M20</f>
        <v>0</v>
      </c>
      <c r="BS24" s="872">
        <v>80699.42</v>
      </c>
      <c r="BT24" s="849">
        <f>BS24/BP24</f>
        <v>1.1056567422185934</v>
      </c>
      <c r="BU24" s="846">
        <v>92811.14</v>
      </c>
      <c r="BV24" s="846">
        <f>BV14*77%</f>
        <v>74087.011536999998</v>
      </c>
      <c r="BW24" s="847">
        <f>'Base%Sem'!N20</f>
        <v>0</v>
      </c>
      <c r="BX24" s="848">
        <v>77884.460000000006</v>
      </c>
      <c r="BY24" s="849">
        <f>BX24/BU24</f>
        <v>0.83917146152929489</v>
      </c>
      <c r="BZ24" s="854">
        <f>BA24+BF24+BK24+BP24+BU24</f>
        <v>409557.27999999997</v>
      </c>
      <c r="CA24" s="854">
        <f>BB24+BG24+BL24+BQ24+BV24</f>
        <v>384901.838552</v>
      </c>
      <c r="CB24" s="684">
        <f t="shared" si="5"/>
        <v>243758.36999999997</v>
      </c>
      <c r="CC24" s="855">
        <f>BX24+BS24+BN24+BI24+BD24</f>
        <v>404320.64</v>
      </c>
      <c r="CD24" s="856">
        <f t="shared" si="6"/>
        <v>1.6586943865763464</v>
      </c>
      <c r="CE24" s="845">
        <v>65986.69</v>
      </c>
      <c r="CF24" s="846">
        <f>CF14*73%</f>
        <v>79347.039311999994</v>
      </c>
      <c r="CG24" s="847">
        <f>'Base%Sem'!O20</f>
        <v>0</v>
      </c>
      <c r="CH24" s="848"/>
      <c r="CI24" s="849">
        <f>CH24/CE24</f>
        <v>0</v>
      </c>
      <c r="CJ24" s="846">
        <v>73072.44</v>
      </c>
      <c r="CK24" s="846">
        <f>CK14*73%</f>
        <v>91395.676317999998</v>
      </c>
      <c r="CL24" s="847">
        <f>'Base%Sem'!P20</f>
        <v>0</v>
      </c>
      <c r="CM24" s="848"/>
      <c r="CN24" s="849">
        <f>CM24/CJ24</f>
        <v>0</v>
      </c>
      <c r="CO24" s="846">
        <v>62840.04</v>
      </c>
      <c r="CP24" s="846">
        <f>CP14*73%</f>
        <v>87616.096791999997</v>
      </c>
      <c r="CQ24" s="847">
        <f>'Base%Sem'!Q20</f>
        <v>0</v>
      </c>
      <c r="CR24" s="848"/>
      <c r="CS24" s="849">
        <f>CR24/CO24</f>
        <v>0</v>
      </c>
      <c r="CT24" s="846">
        <v>127309.91</v>
      </c>
      <c r="CU24" s="846">
        <f>CU14*73%</f>
        <v>128933.914</v>
      </c>
      <c r="CV24" s="847">
        <f>'Base%Sem'!R20</f>
        <v>0</v>
      </c>
      <c r="CW24" s="848"/>
      <c r="CX24" s="849">
        <f>CW24/CT24</f>
        <v>0</v>
      </c>
      <c r="CY24" s="854">
        <f>CT24+CO24+CJ24+CE24</f>
        <v>329209.08</v>
      </c>
      <c r="CZ24" s="854">
        <f>CU24+CP24+CK24+CF24</f>
        <v>387292.72642199998</v>
      </c>
      <c r="DA24" s="694">
        <f t="shared" si="7"/>
        <v>329209.08</v>
      </c>
      <c r="DB24" s="857">
        <v>386827.89</v>
      </c>
      <c r="DC24" s="856">
        <f t="shared" si="8"/>
        <v>1.1750219343889299</v>
      </c>
      <c r="DD24" s="845">
        <v>103456.54</v>
      </c>
      <c r="DE24" s="846">
        <f>DE14*73%</f>
        <v>98338.488047999999</v>
      </c>
      <c r="DF24" s="847">
        <f>'Base%Sem'!S20</f>
        <v>0</v>
      </c>
      <c r="DG24" s="848"/>
      <c r="DH24" s="849">
        <f>DG24/DD24</f>
        <v>0</v>
      </c>
      <c r="DI24" s="846">
        <v>99468.88</v>
      </c>
      <c r="DJ24" s="846">
        <f>DJ14*73%</f>
        <v>121334.8727412</v>
      </c>
      <c r="DK24" s="847">
        <f>'Base%Sem'!T20</f>
        <v>0</v>
      </c>
      <c r="DL24" s="848"/>
      <c r="DM24" s="849">
        <f>DL24/DI24</f>
        <v>0</v>
      </c>
      <c r="DN24" s="846">
        <v>94721.75</v>
      </c>
      <c r="DO24" s="846">
        <f>DO14*73%</f>
        <v>94253.782684000005</v>
      </c>
      <c r="DP24" s="847">
        <f>'Base%Sem'!U20</f>
        <v>0</v>
      </c>
      <c r="DQ24" s="848"/>
      <c r="DR24" s="849">
        <f>DQ24/DN24</f>
        <v>0</v>
      </c>
      <c r="DS24" s="846">
        <v>102390.66</v>
      </c>
      <c r="DT24" s="846">
        <f>DT14*73%</f>
        <v>77329.26806599999</v>
      </c>
      <c r="DU24" s="847">
        <f>'Base%Sem'!V20</f>
        <v>0</v>
      </c>
      <c r="DV24" s="848"/>
      <c r="DW24" s="849">
        <f>DV24/DS24</f>
        <v>0</v>
      </c>
      <c r="DX24" s="854">
        <f>DS24+DN24+DI24+DD24</f>
        <v>400037.83</v>
      </c>
      <c r="DY24" s="854">
        <f>DT24+DO24+DJ24+DE24</f>
        <v>391256.41153919999</v>
      </c>
      <c r="DZ24" s="694">
        <f t="shared" si="9"/>
        <v>400037.82999999996</v>
      </c>
      <c r="EA24" s="857">
        <v>414351.18</v>
      </c>
      <c r="EB24" s="856">
        <f t="shared" si="10"/>
        <v>1.0357799911073411</v>
      </c>
      <c r="EC24" s="845">
        <v>104847.77</v>
      </c>
      <c r="ED24" s="846">
        <f>ED14*57%</f>
        <v>69112.992480000001</v>
      </c>
      <c r="EE24" s="847">
        <f>'Base%Sem'!W20</f>
        <v>0.56999999999999995</v>
      </c>
      <c r="EF24" s="858">
        <v>80986.350000000006</v>
      </c>
      <c r="EG24" s="849">
        <f>EF24/EC24</f>
        <v>0.7724184310262393</v>
      </c>
      <c r="EH24" s="846">
        <v>94526.15</v>
      </c>
      <c r="EI24" s="846">
        <f>EI14*57%</f>
        <v>86393.103359999994</v>
      </c>
      <c r="EJ24" s="847">
        <f>'Base%Sem'!X20</f>
        <v>0.56999999999999995</v>
      </c>
      <c r="EK24" s="848">
        <v>91918.09</v>
      </c>
      <c r="EL24" s="849">
        <f>EK24/EH24</f>
        <v>0.97240911641910732</v>
      </c>
      <c r="EM24" s="846">
        <v>128115.85999999999</v>
      </c>
      <c r="EN24" s="846">
        <f>EN14*65%</f>
        <v>90727.277224999998</v>
      </c>
      <c r="EO24" s="847">
        <f>'Base%Sem'!Y20</f>
        <v>0.65</v>
      </c>
      <c r="EP24" s="848">
        <v>101178.77</v>
      </c>
      <c r="EQ24" s="849">
        <f>EP24/EM24</f>
        <v>0.78974429863718676</v>
      </c>
      <c r="ER24" s="846">
        <v>104174</v>
      </c>
      <c r="ES24" s="846">
        <f>ES14*65%</f>
        <v>90351.713139999993</v>
      </c>
      <c r="ET24" s="847">
        <v>0.7</v>
      </c>
      <c r="EU24" s="848"/>
      <c r="EV24" s="849">
        <f>EU24/ER24</f>
        <v>0</v>
      </c>
      <c r="EW24" s="846">
        <v>102538.76000000001</v>
      </c>
      <c r="EX24" s="846">
        <f>EX14*65%</f>
        <v>89634.357539999997</v>
      </c>
      <c r="EY24" s="847">
        <v>0.7</v>
      </c>
      <c r="EZ24" s="848"/>
      <c r="FA24" s="849">
        <f>EZ24/EW24</f>
        <v>0</v>
      </c>
      <c r="FB24" s="854">
        <f>EW24+ER24+EM24+EH24+EC24</f>
        <v>534202.54</v>
      </c>
      <c r="FC24" s="854">
        <f>EX24+ES24+EN24+EI24+ED24</f>
        <v>426219.443745</v>
      </c>
      <c r="FD24" s="684">
        <f t="shared" si="11"/>
        <v>534202.54</v>
      </c>
      <c r="FE24" s="859">
        <v>486338.07</v>
      </c>
      <c r="FF24" s="856">
        <f t="shared" si="12"/>
        <v>0.91040014523330415</v>
      </c>
      <c r="FG24" s="845">
        <v>115349.56</v>
      </c>
      <c r="FH24" s="846">
        <f>FH14*83%</f>
        <v>99894.093568000011</v>
      </c>
      <c r="FI24" s="847">
        <f>'Base%Sem'!AB20</f>
        <v>0.83</v>
      </c>
      <c r="FJ24" s="848"/>
      <c r="FK24" s="849">
        <f>FJ24/FG24</f>
        <v>0</v>
      </c>
      <c r="FL24" s="846">
        <v>110653.47</v>
      </c>
      <c r="FM24" s="846">
        <f>FM14*83%</f>
        <v>89117.633856</v>
      </c>
      <c r="FN24" s="847">
        <f>'Base%Sem'!AC20</f>
        <v>0.83</v>
      </c>
      <c r="FO24" s="848"/>
      <c r="FP24" s="849">
        <f>FO24/FL24</f>
        <v>0</v>
      </c>
      <c r="FQ24" s="846">
        <v>97035.87</v>
      </c>
      <c r="FR24" s="846">
        <f>FR14*83%</f>
        <v>91086.850687999991</v>
      </c>
      <c r="FS24" s="847">
        <f>'Base%Sem'!AD20</f>
        <v>0.83</v>
      </c>
      <c r="FT24" s="848"/>
      <c r="FU24" s="849">
        <f>FT24/FQ24</f>
        <v>0</v>
      </c>
      <c r="FV24" s="846">
        <v>102492.8</v>
      </c>
      <c r="FW24" s="846">
        <f>FW14*83%</f>
        <v>97095.211391999997</v>
      </c>
      <c r="FX24" s="847">
        <f>'Base%Sem'!AE20</f>
        <v>0.83</v>
      </c>
      <c r="FY24" s="848"/>
      <c r="FZ24" s="849">
        <f>FY24/FV24</f>
        <v>0</v>
      </c>
      <c r="GA24" s="854">
        <f>FV24+FQ24+FL24+FG24</f>
        <v>425531.7</v>
      </c>
      <c r="GB24" s="854">
        <f>FW24+FR24+FM24+FH24</f>
        <v>377193.78950399999</v>
      </c>
      <c r="GC24" s="929">
        <f>FG24+FL24+FQ24+FV24</f>
        <v>425531.7</v>
      </c>
      <c r="GD24" s="855">
        <v>384483.58</v>
      </c>
      <c r="GE24" s="856">
        <f t="shared" si="13"/>
        <v>0.90353686928611898</v>
      </c>
      <c r="GF24" s="845">
        <v>88769.139999999985</v>
      </c>
      <c r="GG24" s="846">
        <f>GG14*73%</f>
        <v>81240.201674999989</v>
      </c>
      <c r="GH24" s="847">
        <f>'Base%Sem'!AF20</f>
        <v>0</v>
      </c>
      <c r="GI24" s="848"/>
      <c r="GJ24" s="849">
        <f>GI24/GF24</f>
        <v>0</v>
      </c>
      <c r="GK24" s="846">
        <v>104139</v>
      </c>
      <c r="GL24" s="846">
        <f>GL14*73%</f>
        <v>93176.435324999984</v>
      </c>
      <c r="GM24" s="847">
        <f>'Base%Sem'!AG20</f>
        <v>0</v>
      </c>
      <c r="GN24" s="848"/>
      <c r="GO24" s="849">
        <f>GN24/GK24</f>
        <v>0</v>
      </c>
      <c r="GP24" s="846">
        <v>101900.73000000001</v>
      </c>
      <c r="GQ24" s="846">
        <f>GQ14*73%</f>
        <v>94369.175025000004</v>
      </c>
      <c r="GR24" s="847">
        <f>'Base%Sem'!AH20</f>
        <v>0</v>
      </c>
      <c r="GS24" s="848"/>
      <c r="GT24" s="849">
        <f>GS24/GP24</f>
        <v>0</v>
      </c>
      <c r="GU24" s="846">
        <v>118590.1</v>
      </c>
      <c r="GV24" s="846">
        <f>GV14*73%</f>
        <v>87346.321349999998</v>
      </c>
      <c r="GW24" s="847">
        <f>'Base%Sem'!AI20</f>
        <v>0</v>
      </c>
      <c r="GX24" s="848"/>
      <c r="GY24" s="849">
        <f>GX24/GU24</f>
        <v>0</v>
      </c>
      <c r="GZ24" s="854">
        <f>GU24+GP24+GK24+GF24</f>
        <v>413398.97</v>
      </c>
      <c r="HA24" s="854">
        <f>GV24+GQ24+GL24+GG24</f>
        <v>356132.13337499998</v>
      </c>
      <c r="HB24" s="929">
        <f>GF24+GK24+GP24+GU24</f>
        <v>413398.97</v>
      </c>
      <c r="HC24" s="855">
        <v>437049.08</v>
      </c>
      <c r="HD24" s="856">
        <f t="shared" si="14"/>
        <v>1.0572089233797559</v>
      </c>
      <c r="HE24" s="845">
        <v>145073.64000000001</v>
      </c>
      <c r="HF24" s="846">
        <f>HF14*80%</f>
        <v>106735.10400000001</v>
      </c>
      <c r="HG24" s="847">
        <f>'Base%Sem'!AJ20</f>
        <v>0</v>
      </c>
      <c r="HH24" s="848">
        <v>102736.41</v>
      </c>
      <c r="HI24" s="849">
        <f>HH24/HE24</f>
        <v>0.708167314199878</v>
      </c>
      <c r="HJ24" s="846">
        <v>83206.05</v>
      </c>
      <c r="HK24" s="846">
        <f>HK14*80%</f>
        <v>95399.310720000009</v>
      </c>
      <c r="HL24" s="847">
        <f>'Base%Sem'!AK20</f>
        <v>0</v>
      </c>
      <c r="HM24" s="848">
        <v>84966.97</v>
      </c>
      <c r="HN24" s="849">
        <f>HM24/HJ24</f>
        <v>1.0211633649235843</v>
      </c>
      <c r="HO24" s="846">
        <v>86779.819999999992</v>
      </c>
      <c r="HP24" s="846">
        <f>HP14*80%</f>
        <v>89387.659200000009</v>
      </c>
      <c r="HQ24" s="847">
        <f>'Base%Sem'!AL20</f>
        <v>0</v>
      </c>
      <c r="HR24" s="848">
        <v>80037.570000000007</v>
      </c>
      <c r="HS24" s="849">
        <f>HR24/HO24</f>
        <v>0.92230624585301069</v>
      </c>
      <c r="HT24" s="846">
        <v>71677.88</v>
      </c>
      <c r="HU24" s="846">
        <f>HU14*80%</f>
        <v>89612.160960000008</v>
      </c>
      <c r="HV24" s="847">
        <f>'Base%Sem'!AM20</f>
        <v>0</v>
      </c>
      <c r="HW24" s="848">
        <v>67773.83</v>
      </c>
      <c r="HX24" s="849">
        <f>HW24/HT24</f>
        <v>0.94553340584291834</v>
      </c>
      <c r="HY24" s="846">
        <v>75453.14</v>
      </c>
      <c r="HZ24" s="846">
        <f>HZ14*80%</f>
        <v>100298.88959999999</v>
      </c>
      <c r="IA24" s="847">
        <f>'Base%Sem'!AN20</f>
        <v>0</v>
      </c>
      <c r="IB24" s="848">
        <v>66489.919999999998</v>
      </c>
      <c r="IC24" s="849">
        <f>IB24/HY24</f>
        <v>0.8812081246718162</v>
      </c>
      <c r="ID24" s="854">
        <f>HZ24+HU24+HP24+HK24+HF24</f>
        <v>481433.12448</v>
      </c>
      <c r="IE24" s="684">
        <f t="shared" si="15"/>
        <v>462190.53</v>
      </c>
      <c r="IF24" s="855">
        <f>IB24+HW24+HR24+HM24+HH24</f>
        <v>402004.70000000007</v>
      </c>
      <c r="IG24" s="856">
        <f t="shared" si="16"/>
        <v>0.86978134320493339</v>
      </c>
      <c r="IH24" s="845">
        <v>88945.94</v>
      </c>
      <c r="II24" s="846">
        <f>II14*73%</f>
        <v>90135.904221999997</v>
      </c>
      <c r="IJ24" s="847">
        <f>'Base%Sem'!AO20</f>
        <v>0</v>
      </c>
      <c r="IK24" s="848">
        <v>90543.79</v>
      </c>
      <c r="IL24" s="849">
        <f>IK24/IH24</f>
        <v>1.0179642825743367</v>
      </c>
      <c r="IM24" s="846">
        <v>88298.950000000012</v>
      </c>
      <c r="IN24" s="846">
        <f>IN14*73%</f>
        <v>105074.782267</v>
      </c>
      <c r="IO24" s="847">
        <f>'Base%Sem'!AP20</f>
        <v>0</v>
      </c>
      <c r="IP24" s="848">
        <v>100116.64</v>
      </c>
      <c r="IQ24" s="849">
        <f>IP24/IM24</f>
        <v>1.1338372653355446</v>
      </c>
      <c r="IR24" s="846">
        <v>111912.45000000001</v>
      </c>
      <c r="IS24" s="846">
        <f>IS14*73%</f>
        <v>105044.37725600001</v>
      </c>
      <c r="IT24" s="847">
        <f>'Base%Sem'!AQ20</f>
        <v>0</v>
      </c>
      <c r="IU24" s="848">
        <v>123380.84</v>
      </c>
      <c r="IV24" s="849">
        <f>IU24/IR24</f>
        <v>1.1024764447565931</v>
      </c>
      <c r="IW24" s="846">
        <v>159964.59999999998</v>
      </c>
      <c r="IX24" s="846">
        <f>IX14*73%</f>
        <v>135262.567167</v>
      </c>
      <c r="IY24" s="847">
        <f>'Base%Sem'!AR20</f>
        <v>0</v>
      </c>
      <c r="IZ24" s="848">
        <v>157770.85</v>
      </c>
      <c r="JA24" s="849">
        <f>IZ24/IW24</f>
        <v>0.986286028283758</v>
      </c>
      <c r="JB24" s="854">
        <f>IW24+IR24+IM24+IH24</f>
        <v>449121.94</v>
      </c>
      <c r="JC24" s="854">
        <f>IX24+IS24+IN24+II24</f>
        <v>435517.63091200002</v>
      </c>
      <c r="JD24" s="684">
        <f t="shared" si="17"/>
        <v>449121.94</v>
      </c>
      <c r="JE24" s="855">
        <f>IK24+IP24+IU24+IZ24</f>
        <v>471812.12</v>
      </c>
      <c r="JF24" s="856">
        <f t="shared" si="18"/>
        <v>1.0505212014358505</v>
      </c>
      <c r="JG24" s="845">
        <v>43030.62</v>
      </c>
      <c r="JH24" s="846">
        <f>JH14*78%</f>
        <v>94102.508682000014</v>
      </c>
      <c r="JI24" s="847">
        <f>'Base%Sem'!AS20</f>
        <v>0.78</v>
      </c>
      <c r="JJ24" s="848">
        <v>125079.02</v>
      </c>
      <c r="JK24" s="849">
        <f>JJ24/JG24</f>
        <v>2.9067445460929915</v>
      </c>
      <c r="JL24" s="846">
        <v>50000</v>
      </c>
      <c r="JM24" s="846">
        <f>JM14*78%</f>
        <v>137084.90195400003</v>
      </c>
      <c r="JN24" s="847">
        <f>'Base%Sem'!AT20</f>
        <v>0.78</v>
      </c>
      <c r="JO24" s="848">
        <v>92584.87</v>
      </c>
      <c r="JP24" s="849">
        <f>JO24/JL24</f>
        <v>1.8516973999999999</v>
      </c>
      <c r="JQ24" s="846">
        <v>66650.399999999994</v>
      </c>
      <c r="JR24" s="846">
        <f>JR14*78%</f>
        <v>167299.71804000001</v>
      </c>
      <c r="JS24" s="847">
        <f>'Base%Sem'!AU20</f>
        <v>0.78</v>
      </c>
      <c r="JT24" s="848">
        <v>143348.98000000001</v>
      </c>
      <c r="JU24" s="849">
        <f>JT24/JQ24</f>
        <v>2.150759485314417</v>
      </c>
      <c r="JV24" s="846">
        <v>68464.34</v>
      </c>
      <c r="JW24" s="846">
        <f>JW14*78%</f>
        <v>190064.02615200001</v>
      </c>
      <c r="JX24" s="847">
        <f>'Base%Sem'!AV20</f>
        <v>0.78</v>
      </c>
      <c r="JY24" s="848">
        <v>168256.93</v>
      </c>
      <c r="JZ24" s="849">
        <f>JY24/JV24</f>
        <v>2.4575849266932246</v>
      </c>
      <c r="KA24" s="854">
        <f>JV24+JQ24+JL24+JG24</f>
        <v>228145.36</v>
      </c>
      <c r="KB24" s="854">
        <f>JW24+JR24+JM24+JH24</f>
        <v>588551.154828</v>
      </c>
      <c r="KC24" s="855">
        <f t="shared" si="19"/>
        <v>228145.36</v>
      </c>
      <c r="KD24" s="690">
        <f t="shared" si="20"/>
        <v>529269.80000000005</v>
      </c>
      <c r="KE24" s="856">
        <f t="shared" si="21"/>
        <v>2.3198797468421013</v>
      </c>
      <c r="KF24" s="845">
        <v>106577.11</v>
      </c>
      <c r="KG24" s="846">
        <f>KG14*78%</f>
        <v>293892.15055199998</v>
      </c>
      <c r="KH24" s="847">
        <f>'Base%Sem'!AW20</f>
        <v>0.78</v>
      </c>
      <c r="KI24" s="848">
        <v>290343.14</v>
      </c>
      <c r="KJ24" s="849">
        <f>KI24/KF24</f>
        <v>2.7242542043033446</v>
      </c>
      <c r="KK24" s="846">
        <v>117332.14</v>
      </c>
      <c r="KL24" s="846">
        <f>KL14*78%</f>
        <v>387832.05115200003</v>
      </c>
      <c r="KM24" s="847">
        <f>'Base%Sem'!AX20</f>
        <v>0.78</v>
      </c>
      <c r="KN24" s="848">
        <v>352189.48</v>
      </c>
      <c r="KO24" s="849">
        <f>KN24/KK24</f>
        <v>3.0016454144618856</v>
      </c>
      <c r="KP24" s="846">
        <v>202758.54</v>
      </c>
      <c r="KQ24" s="846">
        <f>KQ14*78%</f>
        <v>502481.86443000002</v>
      </c>
      <c r="KR24" s="847">
        <f>'Base%Sem'!AY20</f>
        <v>0.78</v>
      </c>
      <c r="KS24" s="848">
        <v>376352.63</v>
      </c>
      <c r="KT24" s="849">
        <f>KS24/KP24</f>
        <v>1.8561616689486913</v>
      </c>
      <c r="KU24" s="846">
        <v>167534.21</v>
      </c>
      <c r="KV24" s="846">
        <f>KV14*78%</f>
        <v>388284.009204</v>
      </c>
      <c r="KW24" s="847">
        <f>'Base%Sem'!AZ20</f>
        <v>0.78</v>
      </c>
      <c r="KX24" s="848">
        <v>588718.61</v>
      </c>
      <c r="KY24" s="849">
        <f>KX24/KU24</f>
        <v>3.5140202708449815</v>
      </c>
      <c r="KZ24" s="846">
        <v>51000.35</v>
      </c>
      <c r="LA24" s="846">
        <f>LA14*78%</f>
        <v>96957.040362000014</v>
      </c>
      <c r="LB24" s="847">
        <f>'Base%Sem'!BA20</f>
        <v>0.78</v>
      </c>
      <c r="LC24" s="848">
        <v>125391.47</v>
      </c>
      <c r="LD24" s="849">
        <f>LC24/KZ24</f>
        <v>2.4586394014943034</v>
      </c>
      <c r="LE24" s="854">
        <f>KZ24+KU24+KP24+KK24+KF24</f>
        <v>645202.35</v>
      </c>
      <c r="LF24" s="854">
        <f>LA24+KV24+KQ24+KL24+KG24</f>
        <v>1669447.1157</v>
      </c>
      <c r="LG24" s="855"/>
      <c r="LH24" s="683">
        <f t="shared" si="22"/>
        <v>1732995.33</v>
      </c>
      <c r="LI24" s="860">
        <f t="shared" si="23"/>
        <v>0</v>
      </c>
      <c r="LJ24" s="845">
        <v>77065.09</v>
      </c>
      <c r="LK24" s="846">
        <f>LJ24*LL24</f>
        <v>86312.900800000003</v>
      </c>
      <c r="LL24" s="687">
        <f>'Base%Sem'!BB20</f>
        <v>1.1200000000000001</v>
      </c>
      <c r="LM24" s="848"/>
      <c r="LN24" s="849">
        <f>LM24/LJ24</f>
        <v>0</v>
      </c>
      <c r="LO24" s="846">
        <v>47438.13</v>
      </c>
      <c r="LP24" s="846">
        <f>LO24*LQ24</f>
        <v>61669.568999999996</v>
      </c>
      <c r="LQ24" s="687">
        <f>'Base%Sem'!BC20</f>
        <v>1.3</v>
      </c>
      <c r="LR24" s="848"/>
      <c r="LS24" s="849">
        <f>LR24/LO24</f>
        <v>0</v>
      </c>
      <c r="LT24" s="848">
        <v>47031.63</v>
      </c>
      <c r="LU24" s="846">
        <f>LT24*LV24</f>
        <v>94063.26</v>
      </c>
      <c r="LV24" s="687">
        <f>'Base%Sem'!BD20</f>
        <v>2</v>
      </c>
      <c r="LW24" s="848"/>
      <c r="LX24" s="849">
        <f>LW24/LT24</f>
        <v>0</v>
      </c>
      <c r="LY24" s="846">
        <v>43288.66</v>
      </c>
      <c r="LZ24" s="846">
        <f>LY24*MA24</f>
        <v>86577.32</v>
      </c>
      <c r="MA24" s="687">
        <f>'Base%Sem'!BE20</f>
        <v>2</v>
      </c>
      <c r="MB24" s="848"/>
      <c r="MC24" s="849">
        <f>MB24/LY24</f>
        <v>0</v>
      </c>
      <c r="MD24" s="850">
        <f>LJ24+LO24+LT24+LY24</f>
        <v>214823.51</v>
      </c>
      <c r="ME24" s="846">
        <f>LK24+LP24+LU24+LZ24</f>
        <v>328623.04979999998</v>
      </c>
      <c r="MF24" s="688">
        <f t="shared" si="25"/>
        <v>214823.51</v>
      </c>
      <c r="MG24" s="846">
        <f>+LM24+LR24+LW24+MB24</f>
        <v>0</v>
      </c>
      <c r="MH24" s="851">
        <f t="shared" si="26"/>
        <v>0</v>
      </c>
      <c r="MI24" s="795">
        <f t="shared" si="27"/>
        <v>4867934.0999999996</v>
      </c>
      <c r="MJ24" s="795">
        <f t="shared" si="28"/>
        <v>6152766.4800000004</v>
      </c>
      <c r="MK24" s="861">
        <f t="shared" si="29"/>
        <v>1.2639379156755637</v>
      </c>
      <c r="ML24" s="862">
        <f>Y24+AX24+CB24+DA24+DZ24+FD24+GC24+HB24+IE24+JD24+KC24+LG24</f>
        <v>4117118.67</v>
      </c>
      <c r="MM24" s="862">
        <f>Z24+AY24+CC24+DB24+EA24+FE24+GD24+HC24+IF24+JE24+KD24+LH24</f>
        <v>6152766.4800000004</v>
      </c>
      <c r="MN24" s="863">
        <f>MM24-ML24</f>
        <v>2035647.8100000005</v>
      </c>
      <c r="MO24" s="931">
        <f t="shared" si="30"/>
        <v>0.33085081590809867</v>
      </c>
      <c r="MP24" s="781">
        <f t="shared" si="31"/>
        <v>6644987.7984000007</v>
      </c>
      <c r="MQ24" s="108">
        <v>1562431.27495</v>
      </c>
      <c r="MR24" s="879"/>
    </row>
    <row r="25" spans="1:356" outlineLevel="1">
      <c r="A25" s="742"/>
      <c r="B25" s="679" t="s">
        <v>533</v>
      </c>
      <c r="C25" s="540">
        <v>121103.93</v>
      </c>
      <c r="D25" s="537">
        <f>C25*E25</f>
        <v>102938.34049999999</v>
      </c>
      <c r="E25" s="687">
        <f>'Base%Sem'!B21</f>
        <v>0.85</v>
      </c>
      <c r="F25" s="533">
        <v>98724.160000000003</v>
      </c>
      <c r="G25" s="534">
        <f>F25/C25</f>
        <v>0.81520195091934677</v>
      </c>
      <c r="H25" s="537">
        <v>121881.21</v>
      </c>
      <c r="I25" s="537">
        <f>H25*J25</f>
        <v>103599.0285</v>
      </c>
      <c r="J25" s="687">
        <f>'Base%Sem'!C21</f>
        <v>0.85</v>
      </c>
      <c r="K25" s="536">
        <v>79208.259999999995</v>
      </c>
      <c r="L25" s="534">
        <f>K25/H25</f>
        <v>0.64988081427809907</v>
      </c>
      <c r="M25" s="537">
        <v>137368.57</v>
      </c>
      <c r="N25" s="537">
        <f>M25*O25</f>
        <v>116763.28450000001</v>
      </c>
      <c r="O25" s="687">
        <f>'Base%Sem'!D21</f>
        <v>0.85</v>
      </c>
      <c r="P25" s="533">
        <v>83189.929999999993</v>
      </c>
      <c r="Q25" s="534">
        <f>P25/M25</f>
        <v>0.605596534927895</v>
      </c>
      <c r="R25" s="537">
        <v>129538.13</v>
      </c>
      <c r="S25" s="537">
        <f>R25*T25</f>
        <v>89381.309699999998</v>
      </c>
      <c r="T25" s="687">
        <f>'Base%Sem'!E21</f>
        <v>0.69</v>
      </c>
      <c r="U25" s="533">
        <v>98637.83</v>
      </c>
      <c r="V25" s="534">
        <f>U25/R25</f>
        <v>0.7614578811659547</v>
      </c>
      <c r="W25" s="688">
        <f t="shared" si="0"/>
        <v>509891.84000000003</v>
      </c>
      <c r="X25" s="537">
        <f>D25+I25+N25+S25</f>
        <v>412681.9632</v>
      </c>
      <c r="Y25" s="688">
        <f t="shared" si="1"/>
        <v>509891.84000000003</v>
      </c>
      <c r="Z25" s="557">
        <f>+F25+K25+P25+U25</f>
        <v>359760.18</v>
      </c>
      <c r="AA25" s="541">
        <f t="shared" si="2"/>
        <v>0.70556175207667571</v>
      </c>
      <c r="AB25" s="540">
        <v>128992.53</v>
      </c>
      <c r="AC25" s="537">
        <f>AB25*AD25</f>
        <v>89004.845699999991</v>
      </c>
      <c r="AD25" s="687">
        <f>'Base%Sem'!F21</f>
        <v>0.69</v>
      </c>
      <c r="AE25" s="533">
        <v>86387.64</v>
      </c>
      <c r="AF25" s="534">
        <f>AE25/AB25</f>
        <v>0.66971040881204513</v>
      </c>
      <c r="AG25" s="537">
        <v>161671.63</v>
      </c>
      <c r="AH25" s="537">
        <f>AG25*AI25</f>
        <v>119637.0062</v>
      </c>
      <c r="AI25" s="687">
        <f>'Base%Sem'!G21</f>
        <v>0.74</v>
      </c>
      <c r="AJ25" s="533">
        <v>108743.54</v>
      </c>
      <c r="AK25" s="534">
        <f>AJ25/AG25</f>
        <v>0.67261980348685779</v>
      </c>
      <c r="AL25" s="537">
        <v>116650.72</v>
      </c>
      <c r="AM25" s="537">
        <f>AL25*AN25</f>
        <v>86321.532800000001</v>
      </c>
      <c r="AN25" s="687">
        <f>'Base%Sem'!H21</f>
        <v>0.74</v>
      </c>
      <c r="AO25" s="533">
        <v>112593.42</v>
      </c>
      <c r="AP25" s="534">
        <f>AO25/AL25</f>
        <v>0.96521838870775933</v>
      </c>
      <c r="AQ25" s="537">
        <v>124479.63</v>
      </c>
      <c r="AR25" s="537">
        <f>AQ25*AS25</f>
        <v>94604.518800000005</v>
      </c>
      <c r="AS25" s="687">
        <f>'Base%Sem'!I21</f>
        <v>0.76</v>
      </c>
      <c r="AT25" s="536">
        <v>97800.85</v>
      </c>
      <c r="AU25" s="534">
        <f>AT25/AQ25</f>
        <v>0.78567754418935853</v>
      </c>
      <c r="AV25" s="537">
        <f>AB25+AG25+AL25+AQ25</f>
        <v>531794.51</v>
      </c>
      <c r="AW25" s="537">
        <f>AC25+AH25+AM25+AR25</f>
        <v>389567.90350000001</v>
      </c>
      <c r="AX25" s="697">
        <f t="shared" si="3"/>
        <v>531794.51</v>
      </c>
      <c r="AY25" s="676">
        <f>AE25+AJ25++AO25+AT25</f>
        <v>405525.44999999995</v>
      </c>
      <c r="AZ25" s="556">
        <f t="shared" si="4"/>
        <v>0.76256042959149761</v>
      </c>
      <c r="BA25" s="540">
        <v>130464.78</v>
      </c>
      <c r="BB25" s="537">
        <f>BA25*BC25</f>
        <v>78278.868000000002</v>
      </c>
      <c r="BC25" s="687">
        <f>'Base%Sem'!J21</f>
        <v>0.6</v>
      </c>
      <c r="BD25" s="533">
        <v>107728.72</v>
      </c>
      <c r="BE25" s="534">
        <f>BD25/BA25</f>
        <v>0.82573028521567282</v>
      </c>
      <c r="BF25" s="537">
        <v>153458.66</v>
      </c>
      <c r="BG25" s="537">
        <f>BF25*BH25</f>
        <v>92075.195999999996</v>
      </c>
      <c r="BH25" s="687">
        <f>'Base%Sem'!K21</f>
        <v>0.6</v>
      </c>
      <c r="BI25" s="536">
        <v>126586.83</v>
      </c>
      <c r="BJ25" s="534">
        <f>BI25/BF25</f>
        <v>0.82489205887761563</v>
      </c>
      <c r="BK25" s="537">
        <v>167563.95000000001</v>
      </c>
      <c r="BL25" s="537">
        <f>BK25*BM25</f>
        <v>137402.43900000001</v>
      </c>
      <c r="BM25" s="687">
        <f>'Base%Sem'!L21</f>
        <v>0.82</v>
      </c>
      <c r="BN25" s="533">
        <v>151762.43</v>
      </c>
      <c r="BO25" s="534">
        <f>BN25/BK25</f>
        <v>0.90569857060543146</v>
      </c>
      <c r="BP25" s="537">
        <v>147881.54</v>
      </c>
      <c r="BQ25" s="537">
        <f>BP25*BR25</f>
        <v>140487.46299999999</v>
      </c>
      <c r="BR25" s="687">
        <f>'Base%Sem'!M21</f>
        <v>0.95</v>
      </c>
      <c r="BS25" s="871">
        <v>140430.82</v>
      </c>
      <c r="BT25" s="534">
        <f>BS25/BP25</f>
        <v>0.94961697044810323</v>
      </c>
      <c r="BU25" s="537">
        <v>153017.04999999999</v>
      </c>
      <c r="BV25" s="537">
        <f>BU25*BW25</f>
        <v>145366.19749999998</v>
      </c>
      <c r="BW25" s="687">
        <f>'Base%Sem'!N21</f>
        <v>0.95</v>
      </c>
      <c r="BX25" s="533">
        <v>125783.27</v>
      </c>
      <c r="BY25" s="534">
        <f>BX25/BU25</f>
        <v>0.82202127148575932</v>
      </c>
      <c r="BZ25" s="757">
        <f>BA25+BF25+BK25+BP25+BU25</f>
        <v>752385.98</v>
      </c>
      <c r="CA25" s="757">
        <f>BB25+BG25+BL25+BQ25+BV25</f>
        <v>593610.16350000002</v>
      </c>
      <c r="CB25" s="684">
        <f t="shared" si="5"/>
        <v>451487.39</v>
      </c>
      <c r="CC25" s="554">
        <f>BX25+BS25+BN25+BI25+BD25</f>
        <v>652292.06999999995</v>
      </c>
      <c r="CD25" s="545">
        <f t="shared" si="6"/>
        <v>1.4447625436449065</v>
      </c>
      <c r="CE25" s="540">
        <v>172764.87</v>
      </c>
      <c r="CF25" s="537">
        <f>CE25*CG25</f>
        <v>155488.383</v>
      </c>
      <c r="CG25" s="687">
        <f>'Base%Sem'!O21</f>
        <v>0.9</v>
      </c>
      <c r="CH25" s="533"/>
      <c r="CI25" s="534">
        <f>CH25/CE25</f>
        <v>0</v>
      </c>
      <c r="CJ25" s="537">
        <v>173146.3</v>
      </c>
      <c r="CK25" s="537">
        <f>CJ25*CL25</f>
        <v>155831.66999999998</v>
      </c>
      <c r="CL25" s="687">
        <f>'Base%Sem'!P21</f>
        <v>0.9</v>
      </c>
      <c r="CM25" s="533"/>
      <c r="CN25" s="534">
        <f>CM25/CJ25</f>
        <v>0</v>
      </c>
      <c r="CO25" s="537">
        <v>175330.75</v>
      </c>
      <c r="CP25" s="537">
        <f>CO25*CQ25</f>
        <v>157797.67500000002</v>
      </c>
      <c r="CQ25" s="687">
        <f>'Base%Sem'!Q21</f>
        <v>0.9</v>
      </c>
      <c r="CR25" s="533"/>
      <c r="CS25" s="534">
        <f>CR25/CO25</f>
        <v>0</v>
      </c>
      <c r="CT25" s="537">
        <v>169264.91</v>
      </c>
      <c r="CU25" s="537">
        <f>CT25*CV25</f>
        <v>142182.52439999999</v>
      </c>
      <c r="CV25" s="687">
        <f>'Base%Sem'!R21</f>
        <v>0.84</v>
      </c>
      <c r="CW25" s="536"/>
      <c r="CX25" s="534">
        <f>CW25/CT25</f>
        <v>0</v>
      </c>
      <c r="CY25" s="757">
        <f>CT25+CO25+CJ25+CE25</f>
        <v>690506.83000000007</v>
      </c>
      <c r="CZ25" s="757">
        <f>CU25+CP25+CK25+CF25</f>
        <v>611300.2524</v>
      </c>
      <c r="DA25" s="694">
        <f t="shared" si="7"/>
        <v>690506.83</v>
      </c>
      <c r="DB25" s="549">
        <v>550784.44999999995</v>
      </c>
      <c r="DC25" s="547">
        <f t="shared" si="8"/>
        <v>0.79765242872398523</v>
      </c>
      <c r="DD25" s="540">
        <v>271420.05</v>
      </c>
      <c r="DE25" s="537">
        <f>DD25*DF25</f>
        <v>181851.43350000001</v>
      </c>
      <c r="DF25" s="687">
        <f>'Base%Sem'!S21</f>
        <v>0.67</v>
      </c>
      <c r="DG25" s="533"/>
      <c r="DH25" s="534">
        <f>DG25/DD25</f>
        <v>0</v>
      </c>
      <c r="DI25" s="537">
        <v>173873.43</v>
      </c>
      <c r="DJ25" s="537">
        <f>DI25*DK25</f>
        <v>212473.33145999999</v>
      </c>
      <c r="DK25" s="687">
        <f>'Base%Sem'!T21</f>
        <v>1.222</v>
      </c>
      <c r="DL25" s="533"/>
      <c r="DM25" s="534">
        <f>DL25/DI25</f>
        <v>0</v>
      </c>
      <c r="DN25" s="537">
        <v>152813.03</v>
      </c>
      <c r="DO25" s="537">
        <f>DN25*DP25</f>
        <v>137531.72700000001</v>
      </c>
      <c r="DP25" s="687">
        <f>'Base%Sem'!U21</f>
        <v>0.9</v>
      </c>
      <c r="DQ25" s="533"/>
      <c r="DR25" s="534">
        <f>DQ25/DN25</f>
        <v>0</v>
      </c>
      <c r="DS25" s="537">
        <v>149860.54999999999</v>
      </c>
      <c r="DT25" s="537">
        <f>DS25*DU25</f>
        <v>134874.495</v>
      </c>
      <c r="DU25" s="687">
        <f>'Base%Sem'!V21</f>
        <v>0.9</v>
      </c>
      <c r="DV25" s="536"/>
      <c r="DW25" s="534">
        <f>DV25/DS25</f>
        <v>0</v>
      </c>
      <c r="DX25" s="757">
        <f>DS25+DN25+DI25+DD25</f>
        <v>747967.05999999994</v>
      </c>
      <c r="DY25" s="757">
        <f>DT25+DO25+DJ25+DE25</f>
        <v>666730.98696000001</v>
      </c>
      <c r="DZ25" s="694">
        <f t="shared" si="9"/>
        <v>747967.06</v>
      </c>
      <c r="EA25" s="549">
        <v>641935.82999999996</v>
      </c>
      <c r="EB25" s="547">
        <f t="shared" si="10"/>
        <v>0.85824077600422655</v>
      </c>
      <c r="EC25" s="540">
        <v>174455.74</v>
      </c>
      <c r="ED25" s="537">
        <f>EC25*EE25</f>
        <v>146542.8216</v>
      </c>
      <c r="EE25" s="687">
        <f>'Base%Sem'!W21</f>
        <v>0.84</v>
      </c>
      <c r="EF25" s="686">
        <v>137170.18</v>
      </c>
      <c r="EG25" s="534">
        <f>EF25/EC25</f>
        <v>0.78627496005577113</v>
      </c>
      <c r="EH25" s="537">
        <v>233482.34</v>
      </c>
      <c r="EI25" s="537">
        <f>EH25*EJ25</f>
        <v>196125.16559999998</v>
      </c>
      <c r="EJ25" s="687">
        <f>'Base%Sem'!X21</f>
        <v>0.84</v>
      </c>
      <c r="EK25" s="533">
        <v>148141.13</v>
      </c>
      <c r="EL25" s="534">
        <f>EK25/EH25</f>
        <v>0.63448537478252109</v>
      </c>
      <c r="EM25" s="537">
        <v>228321.31</v>
      </c>
      <c r="EN25" s="537">
        <f>EM25*EO25</f>
        <v>159824.91699999999</v>
      </c>
      <c r="EO25" s="687">
        <f>'Base%Sem'!Y21</f>
        <v>0.7</v>
      </c>
      <c r="EP25" s="533">
        <v>157171.34</v>
      </c>
      <c r="EQ25" s="534">
        <f>EP25/EM25</f>
        <v>0.68837788290545454</v>
      </c>
      <c r="ER25" s="537">
        <v>256327.18</v>
      </c>
      <c r="ES25" s="537">
        <f>ER25*ET25</f>
        <v>179429.02599999998</v>
      </c>
      <c r="ET25" s="687">
        <f>'Base%Sem'!Z21</f>
        <v>0.7</v>
      </c>
      <c r="EU25" s="536"/>
      <c r="EV25" s="534">
        <f>EU25/ER25</f>
        <v>0</v>
      </c>
      <c r="EW25" s="537">
        <v>238275.06</v>
      </c>
      <c r="EX25" s="537">
        <f>EW25*EY25</f>
        <v>166792.54199999999</v>
      </c>
      <c r="EY25" s="687">
        <f>'Base%Sem'!AA21</f>
        <v>0.7</v>
      </c>
      <c r="EZ25" s="533"/>
      <c r="FA25" s="534">
        <f>EZ25/EW25</f>
        <v>0</v>
      </c>
      <c r="FB25" s="757">
        <f>EW25+ER25+EM25+EH25+EC25</f>
        <v>1130861.6299999999</v>
      </c>
      <c r="FC25" s="757">
        <f>EX25+ES25+EN25+EI25+ED25</f>
        <v>848714.47219999996</v>
      </c>
      <c r="FD25" s="684">
        <f t="shared" si="11"/>
        <v>1130861.6299999999</v>
      </c>
      <c r="FE25" s="683">
        <v>818021.16</v>
      </c>
      <c r="FF25" s="547">
        <f t="shared" si="12"/>
        <v>0.72336096503689851</v>
      </c>
      <c r="FG25" s="540">
        <v>206352.72</v>
      </c>
      <c r="FH25" s="537">
        <f>FG25*FI25</f>
        <v>179526.8664</v>
      </c>
      <c r="FI25" s="687">
        <f>'Base%Sem'!AB21</f>
        <v>0.87</v>
      </c>
      <c r="FJ25" s="533"/>
      <c r="FK25" s="534">
        <f>FJ25/FG25</f>
        <v>0</v>
      </c>
      <c r="FL25" s="537">
        <v>206240.45</v>
      </c>
      <c r="FM25" s="537">
        <f>FL25*FN25</f>
        <v>179429.19150000002</v>
      </c>
      <c r="FN25" s="687">
        <f>'Base%Sem'!AC21</f>
        <v>0.87</v>
      </c>
      <c r="FO25" s="533"/>
      <c r="FP25" s="534">
        <f>FO25/FL25</f>
        <v>0</v>
      </c>
      <c r="FQ25" s="537">
        <v>195310.72</v>
      </c>
      <c r="FR25" s="537">
        <f>FQ25*FS25</f>
        <v>169920.32639999999</v>
      </c>
      <c r="FS25" s="687">
        <f>'Base%Sem'!AD21</f>
        <v>0.87</v>
      </c>
      <c r="FT25" s="533"/>
      <c r="FU25" s="534">
        <f>FT25/FQ25</f>
        <v>0</v>
      </c>
      <c r="FV25" s="537">
        <v>181174.77</v>
      </c>
      <c r="FW25" s="537">
        <f>FV25*FX25</f>
        <v>157622.04989999998</v>
      </c>
      <c r="FX25" s="687">
        <f>'Base%Sem'!AE21</f>
        <v>0.87</v>
      </c>
      <c r="FY25" s="536"/>
      <c r="FZ25" s="534">
        <f>FY25/FV25</f>
        <v>0</v>
      </c>
      <c r="GA25" s="757">
        <f>FV25+FQ25+FL25+FG25</f>
        <v>789078.65999999992</v>
      </c>
      <c r="GB25" s="757">
        <f>FW25+FR25+FM25+FH25</f>
        <v>686498.43420000002</v>
      </c>
      <c r="GC25" s="929">
        <f>FG25+FL25+FQ25+FV25</f>
        <v>789078.66</v>
      </c>
      <c r="GD25" s="554">
        <v>684555.89</v>
      </c>
      <c r="GE25" s="545">
        <f t="shared" si="13"/>
        <v>0.86753821222335425</v>
      </c>
      <c r="GF25" s="540">
        <v>159914.85999999999</v>
      </c>
      <c r="GG25" s="537">
        <f>GF25*GH25</f>
        <v>151919.11699999997</v>
      </c>
      <c r="GH25" s="687">
        <f>'Base%Sem'!AF21</f>
        <v>0.95</v>
      </c>
      <c r="GI25" s="533"/>
      <c r="GJ25" s="534">
        <f>GI25/GF25</f>
        <v>0</v>
      </c>
      <c r="GK25" s="537">
        <v>158907.26</v>
      </c>
      <c r="GL25" s="537">
        <f>GK25*GM25</f>
        <v>150961.897</v>
      </c>
      <c r="GM25" s="687">
        <f>'Base%Sem'!AG21</f>
        <v>0.95</v>
      </c>
      <c r="GN25" s="536"/>
      <c r="GO25" s="534">
        <f>GN25/GK25</f>
        <v>0</v>
      </c>
      <c r="GP25" s="537">
        <v>162442.04999999999</v>
      </c>
      <c r="GQ25" s="537">
        <f>GP25*GR25</f>
        <v>154319.94749999998</v>
      </c>
      <c r="GR25" s="687">
        <f>'Base%Sem'!AH21</f>
        <v>0.95</v>
      </c>
      <c r="GS25" s="533"/>
      <c r="GT25" s="534">
        <f>GS25/GP25</f>
        <v>0</v>
      </c>
      <c r="GU25" s="537">
        <v>156707.76999999999</v>
      </c>
      <c r="GV25" s="537">
        <f>GU25*GW25</f>
        <v>148872.38149999999</v>
      </c>
      <c r="GW25" s="687">
        <f>'Base%Sem'!AI21</f>
        <v>0.95</v>
      </c>
      <c r="GX25" s="536"/>
      <c r="GY25" s="534">
        <f>GX25/GU25</f>
        <v>0</v>
      </c>
      <c r="GZ25" s="757">
        <f>GU25+GP25+GK25+GF25</f>
        <v>637971.93999999994</v>
      </c>
      <c r="HA25" s="757">
        <f>GV25+GQ25+GL25+GG25</f>
        <v>606073.34299999988</v>
      </c>
      <c r="HB25" s="929">
        <f>GF25+GK25+GP25+GU25</f>
        <v>637971.93999999994</v>
      </c>
      <c r="HC25" s="553">
        <v>585274.36</v>
      </c>
      <c r="HD25" s="547">
        <f t="shared" si="14"/>
        <v>0.91739827930363216</v>
      </c>
      <c r="HE25" s="540">
        <v>167102</v>
      </c>
      <c r="HF25" s="537">
        <f>HE25*HG25</f>
        <v>158746.9</v>
      </c>
      <c r="HG25" s="687">
        <f>'Base%Sem'!AJ21</f>
        <v>0.95</v>
      </c>
      <c r="HH25" s="533">
        <v>127800.32000000001</v>
      </c>
      <c r="HI25" s="534">
        <f>HH25/HE25</f>
        <v>0.76480425129561591</v>
      </c>
      <c r="HJ25" s="537">
        <v>143073.84</v>
      </c>
      <c r="HK25" s="537">
        <f>HJ25*HL25</f>
        <v>135920.14799999999</v>
      </c>
      <c r="HL25" s="687">
        <f>'Base%Sem'!AK21</f>
        <v>0.95</v>
      </c>
      <c r="HM25" s="536">
        <v>144249.35</v>
      </c>
      <c r="HN25" s="534">
        <f>HM25/HJ25</f>
        <v>1.0082161071513842</v>
      </c>
      <c r="HO25" s="537">
        <v>152038</v>
      </c>
      <c r="HP25" s="537">
        <f>HO25*HQ25</f>
        <v>144436.1</v>
      </c>
      <c r="HQ25" s="687">
        <f>'Base%Sem'!AL21</f>
        <v>0.95</v>
      </c>
      <c r="HR25" s="533">
        <v>159981.64000000001</v>
      </c>
      <c r="HS25" s="534">
        <f>HR25/HO25</f>
        <v>1.052247727541799</v>
      </c>
      <c r="HT25" s="537">
        <v>156540.47</v>
      </c>
      <c r="HU25" s="537">
        <f>HT25*HV25</f>
        <v>148713.44649999999</v>
      </c>
      <c r="HV25" s="687">
        <f>'Base%Sem'!AM21</f>
        <v>0.95</v>
      </c>
      <c r="HW25" s="536">
        <v>142494.49</v>
      </c>
      <c r="HX25" s="534">
        <f>HW25/HT25</f>
        <v>0.91027253208068171</v>
      </c>
      <c r="HY25" s="537">
        <v>145588.29999999999</v>
      </c>
      <c r="HZ25" s="537">
        <f>HY25*IA25</f>
        <v>138308.88499999998</v>
      </c>
      <c r="IA25" s="687">
        <f>'Base%Sem'!AN21</f>
        <v>0.95</v>
      </c>
      <c r="IB25" s="533">
        <v>144332.75</v>
      </c>
      <c r="IC25" s="534">
        <f>IB25/HY25</f>
        <v>0.99137602403489844</v>
      </c>
      <c r="ID25" s="757">
        <f>HZ25+HU25+HP25+HK25+HF25</f>
        <v>726125.47950000002</v>
      </c>
      <c r="IE25" s="684">
        <f t="shared" si="15"/>
        <v>764342.61</v>
      </c>
      <c r="IF25" s="554">
        <f>IB25+HW25+HR25+HM25+HH25</f>
        <v>718858.55</v>
      </c>
      <c r="IG25" s="545">
        <f t="shared" si="16"/>
        <v>0.9404925757050232</v>
      </c>
      <c r="IH25" s="540">
        <v>144677.98000000001</v>
      </c>
      <c r="II25" s="537">
        <f>IH25*IJ25</f>
        <v>149018.31940000001</v>
      </c>
      <c r="IJ25" s="687">
        <f>'Base%Sem'!AO21</f>
        <v>1.03</v>
      </c>
      <c r="IK25" s="533">
        <v>147486.6</v>
      </c>
      <c r="IL25" s="534">
        <f>IK25/IH25</f>
        <v>1.0194129058202221</v>
      </c>
      <c r="IM25" s="537">
        <v>167624.41</v>
      </c>
      <c r="IN25" s="537">
        <f>IM25*IO25</f>
        <v>172653.14230000001</v>
      </c>
      <c r="IO25" s="687">
        <f>'Base%Sem'!AP21</f>
        <v>1.03</v>
      </c>
      <c r="IP25" s="536">
        <v>147464.18</v>
      </c>
      <c r="IQ25" s="534">
        <f>IP25/IM25</f>
        <v>0.87972974819120908</v>
      </c>
      <c r="IR25" s="537">
        <v>151570.98000000001</v>
      </c>
      <c r="IS25" s="537">
        <f>IR25*IT25</f>
        <v>156118.10940000002</v>
      </c>
      <c r="IT25" s="687">
        <f>'Base%Sem'!AQ21</f>
        <v>1.03</v>
      </c>
      <c r="IU25" s="533">
        <v>140765.32999999999</v>
      </c>
      <c r="IV25" s="534">
        <f>IU25/IR25</f>
        <v>0.92870897846012457</v>
      </c>
      <c r="IW25" s="537">
        <v>161119.88</v>
      </c>
      <c r="IX25" s="537">
        <f>IW25*IY25</f>
        <v>165953.47640000001</v>
      </c>
      <c r="IY25" s="687">
        <f>'Base%Sem'!AR21</f>
        <v>1.03</v>
      </c>
      <c r="IZ25" s="536">
        <v>182020.68</v>
      </c>
      <c r="JA25" s="534">
        <f>IZ25/IW25</f>
        <v>1.1297220429905981</v>
      </c>
      <c r="JB25" s="757">
        <f>IW25+IR25+IM25+IH25</f>
        <v>624993.25</v>
      </c>
      <c r="JC25" s="757">
        <f>IX25+IS25+IN25+II25</f>
        <v>643743.04749999999</v>
      </c>
      <c r="JD25" s="684">
        <f t="shared" si="17"/>
        <v>624993.25</v>
      </c>
      <c r="JE25" s="553">
        <f>IK25+IP25+IU25+IZ25</f>
        <v>617736.79</v>
      </c>
      <c r="JF25" s="547">
        <f t="shared" si="18"/>
        <v>0.98838953860701706</v>
      </c>
      <c r="JG25" s="540">
        <v>128935.06</v>
      </c>
      <c r="JH25" s="537">
        <f>JG25*JI25</f>
        <v>123777.65759999999</v>
      </c>
      <c r="JI25" s="687">
        <f>'Base%Sem'!AS21</f>
        <v>0.96</v>
      </c>
      <c r="JJ25" s="533">
        <v>136244.10999999999</v>
      </c>
      <c r="JK25" s="534">
        <f>JJ25/JG25</f>
        <v>1.0566878395992525</v>
      </c>
      <c r="JL25" s="537">
        <v>179674.86</v>
      </c>
      <c r="JM25" s="537">
        <f>JL25*JN25</f>
        <v>172487.86559999999</v>
      </c>
      <c r="JN25" s="687">
        <f>'Base%Sem'!AT21</f>
        <v>0.96</v>
      </c>
      <c r="JO25" s="533">
        <v>147303.26999999999</v>
      </c>
      <c r="JP25" s="534">
        <f>JO25/JL25</f>
        <v>0.8198323905748417</v>
      </c>
      <c r="JQ25" s="537">
        <v>224434.32</v>
      </c>
      <c r="JR25" s="537">
        <f>JQ25*JS25</f>
        <v>215456.9472</v>
      </c>
      <c r="JS25" s="687">
        <f>'Base%Sem'!AU21</f>
        <v>0.96</v>
      </c>
      <c r="JT25" s="533">
        <v>184815.68</v>
      </c>
      <c r="JU25" s="534">
        <f>JT25/JQ25</f>
        <v>0.82347334400549788</v>
      </c>
      <c r="JV25" s="537">
        <v>244501.19</v>
      </c>
      <c r="JW25" s="537">
        <f>JV25*JX25</f>
        <v>234721.14239999998</v>
      </c>
      <c r="JX25" s="687">
        <f>'Base%Sem'!AV21</f>
        <v>0.96</v>
      </c>
      <c r="JY25" s="536">
        <v>141105.47</v>
      </c>
      <c r="JZ25" s="534">
        <f>JY25/JV25</f>
        <v>0.57711567784189521</v>
      </c>
      <c r="KA25" s="757">
        <f>JV25+JQ25+JL25+JG25</f>
        <v>777545.42999999993</v>
      </c>
      <c r="KB25" s="757">
        <f>JW25+JR25+JM25+JH25</f>
        <v>746443.6128</v>
      </c>
      <c r="KC25" s="552">
        <f t="shared" si="19"/>
        <v>777545.42999999993</v>
      </c>
      <c r="KD25" s="690">
        <f t="shared" si="20"/>
        <v>609468.53</v>
      </c>
      <c r="KE25" s="545">
        <f t="shared" si="21"/>
        <v>0.7838365534474302</v>
      </c>
      <c r="KF25" s="540">
        <v>336927.38</v>
      </c>
      <c r="KG25" s="537">
        <f>KF25*KH25</f>
        <v>323450.28479999996</v>
      </c>
      <c r="KH25" s="687">
        <f>'Base%Sem'!AW21</f>
        <v>0.96</v>
      </c>
      <c r="KI25" s="533">
        <v>169876.87</v>
      </c>
      <c r="KJ25" s="534">
        <f>KI25/KF25</f>
        <v>0.50419431629450828</v>
      </c>
      <c r="KK25" s="537">
        <v>330520.94</v>
      </c>
      <c r="KL25" s="537">
        <f>KK25*KM25</f>
        <v>317300.10239999997</v>
      </c>
      <c r="KM25" s="687">
        <f>'Base%Sem'!AX21</f>
        <v>0.96</v>
      </c>
      <c r="KN25" s="536">
        <v>268577.56</v>
      </c>
      <c r="KO25" s="534">
        <f>KN25/KK25</f>
        <v>0.81258863659288882</v>
      </c>
      <c r="KP25" s="537">
        <v>417303.14</v>
      </c>
      <c r="KQ25" s="537">
        <f>KP25*KR25</f>
        <v>400611.01439999999</v>
      </c>
      <c r="KR25" s="687">
        <f>'Base%Sem'!AY21</f>
        <v>0.96</v>
      </c>
      <c r="KS25" s="533">
        <v>306755.53000000003</v>
      </c>
      <c r="KT25" s="534">
        <f>KS25/KP25</f>
        <v>0.73509039495844675</v>
      </c>
      <c r="KU25" s="537">
        <v>405678.87</v>
      </c>
      <c r="KV25" s="537">
        <f>KU25*KW25</f>
        <v>389451.71519999998</v>
      </c>
      <c r="KW25" s="687">
        <f>'Base%Sem'!AZ21</f>
        <v>0.96</v>
      </c>
      <c r="KX25" s="536">
        <v>419259.72</v>
      </c>
      <c r="KY25" s="534">
        <f>KX25/KU25</f>
        <v>1.0334768483258692</v>
      </c>
      <c r="KZ25" s="537">
        <v>169258.55</v>
      </c>
      <c r="LA25" s="537">
        <f>KZ25*LB25</f>
        <v>162488.20799999998</v>
      </c>
      <c r="LB25" s="687">
        <f>'Base%Sem'!BA21</f>
        <v>0.96</v>
      </c>
      <c r="LC25" s="533">
        <v>229483.58</v>
      </c>
      <c r="LD25" s="534">
        <f>LC25/KZ25</f>
        <v>1.355816766715773</v>
      </c>
      <c r="LE25" s="757">
        <f>KZ25+KU25+KP25+KK25+KF25</f>
        <v>1659688.88</v>
      </c>
      <c r="LF25" s="757">
        <f>LA25+KV25+KQ25+KL25+KG25</f>
        <v>1593301.3248000001</v>
      </c>
      <c r="LG25" s="552"/>
      <c r="LH25" s="683">
        <f t="shared" si="22"/>
        <v>1393953.2599999998</v>
      </c>
      <c r="LI25" s="722">
        <f t="shared" si="23"/>
        <v>0</v>
      </c>
      <c r="LJ25" s="540">
        <v>98724.160000000003</v>
      </c>
      <c r="LK25" s="537">
        <f>LJ25*LL25</f>
        <v>110571.05920000002</v>
      </c>
      <c r="LL25" s="687">
        <f>'Base%Sem'!BB21</f>
        <v>1.1200000000000001</v>
      </c>
      <c r="LM25" s="533"/>
      <c r="LN25" s="534">
        <f>LM25/LJ25</f>
        <v>0</v>
      </c>
      <c r="LO25" s="537">
        <v>79208.259999999995</v>
      </c>
      <c r="LP25" s="537">
        <f>LO25*LQ25</f>
        <v>118812.38999999998</v>
      </c>
      <c r="LQ25" s="687">
        <f>'Base%Sem'!BC21</f>
        <v>1.5</v>
      </c>
      <c r="LR25" s="536"/>
      <c r="LS25" s="534">
        <f>LR25/LO25</f>
        <v>0</v>
      </c>
      <c r="LT25" s="537">
        <v>83189.929999999993</v>
      </c>
      <c r="LU25" s="537">
        <f>LT25*LV25</f>
        <v>108146.909</v>
      </c>
      <c r="LV25" s="687">
        <f>'Base%Sem'!BD21</f>
        <v>1.3</v>
      </c>
      <c r="LW25" s="533"/>
      <c r="LX25" s="534">
        <f>LW25/LT25</f>
        <v>0</v>
      </c>
      <c r="LY25" s="537">
        <v>98637.83</v>
      </c>
      <c r="LZ25" s="537">
        <f>LY25*MA25</f>
        <v>138092.962</v>
      </c>
      <c r="MA25" s="687">
        <f>'Base%Sem'!BE21</f>
        <v>1.4</v>
      </c>
      <c r="MB25" s="533"/>
      <c r="MC25" s="534">
        <f>MB25/LY25</f>
        <v>0</v>
      </c>
      <c r="MD25" s="688">
        <f t="shared" ref="MD25:MD48" si="35">LJ25+LO25+LT25+LY25</f>
        <v>359760.18</v>
      </c>
      <c r="ME25" s="537">
        <f>LK25+LP25+LU25+LZ25</f>
        <v>475623.32020000002</v>
      </c>
      <c r="MF25" s="688">
        <f t="shared" si="25"/>
        <v>359760.18</v>
      </c>
      <c r="MG25" s="557">
        <f>+LM25+LR25+LW25+MB25</f>
        <v>0</v>
      </c>
      <c r="MH25" s="541">
        <f t="shared" si="26"/>
        <v>0</v>
      </c>
      <c r="MI25" s="795">
        <f t="shared" si="27"/>
        <v>9571544.5599999987</v>
      </c>
      <c r="MJ25" s="795">
        <f t="shared" si="28"/>
        <v>8038166.5199999996</v>
      </c>
      <c r="MK25" s="793">
        <f t="shared" si="29"/>
        <v>0.83979826553719772</v>
      </c>
      <c r="ML25" s="791">
        <f>Y25+AX25+CB25+DA25+DZ25+FD25+GC25+HB25+IE25+JD25+KC25+LG25</f>
        <v>7656441.1499999994</v>
      </c>
      <c r="MM25" s="791">
        <f>Z25+AY25+CC25+DB25+EA25+FE25+GD25+HC25+IF25+JE25+KD25+LH25</f>
        <v>8038166.5199999996</v>
      </c>
      <c r="MN25" s="792">
        <f>MM25-ML25</f>
        <v>381725.37000000011</v>
      </c>
      <c r="MO25" s="930">
        <f t="shared" si="30"/>
        <v>4.7489109494088973E-2</v>
      </c>
      <c r="MP25" s="781">
        <f t="shared" si="31"/>
        <v>8681219.8416000009</v>
      </c>
      <c r="MQ25" s="108">
        <v>1659688.88</v>
      </c>
      <c r="MR25" s="770">
        <v>1</v>
      </c>
    </row>
    <row r="26" spans="1:356" ht="14.25" customHeight="1" outlineLevel="1">
      <c r="A26" s="742"/>
      <c r="B26" s="678" t="s">
        <v>534</v>
      </c>
      <c r="C26" s="540">
        <v>119193.88</v>
      </c>
      <c r="D26" s="537">
        <f>C26*E26</f>
        <v>143032.65599999999</v>
      </c>
      <c r="E26" s="687">
        <f>'Base%Sem'!B22</f>
        <v>1.2</v>
      </c>
      <c r="F26" s="533">
        <v>136722.79999999999</v>
      </c>
      <c r="G26" s="534">
        <f>F26/C26</f>
        <v>1.1470622484979933</v>
      </c>
      <c r="H26" s="537">
        <v>127461.43</v>
      </c>
      <c r="I26" s="537">
        <f>H26*J26</f>
        <v>152953.71599999999</v>
      </c>
      <c r="J26" s="687">
        <f>'Base%Sem'!C22</f>
        <v>1.2</v>
      </c>
      <c r="K26" s="536">
        <v>100800.16</v>
      </c>
      <c r="L26" s="534">
        <f>K26/H26</f>
        <v>0.79082872363820189</v>
      </c>
      <c r="M26" s="537">
        <v>131450.59</v>
      </c>
      <c r="N26" s="537">
        <f>M26*O26</f>
        <v>157740.70799999998</v>
      </c>
      <c r="O26" s="687">
        <f>'Base%Sem'!D22</f>
        <v>1.2</v>
      </c>
      <c r="P26" s="533">
        <v>126253.21</v>
      </c>
      <c r="Q26" s="534">
        <f>P26/M26</f>
        <v>0.96046134140592299</v>
      </c>
      <c r="R26" s="537">
        <v>125389.51</v>
      </c>
      <c r="S26" s="537">
        <f>R26*T26</f>
        <v>102819.3982</v>
      </c>
      <c r="T26" s="687">
        <f>'Base%Sem'!E22</f>
        <v>0.82</v>
      </c>
      <c r="U26" s="533">
        <v>114819.23</v>
      </c>
      <c r="V26" s="534">
        <f>U26/R26</f>
        <v>0.91570044415996199</v>
      </c>
      <c r="W26" s="688">
        <f t="shared" si="0"/>
        <v>503495.41000000003</v>
      </c>
      <c r="X26" s="537">
        <f>D26+I26+N26+S26</f>
        <v>556546.47820000001</v>
      </c>
      <c r="Y26" s="688">
        <f t="shared" si="1"/>
        <v>503495.41000000003</v>
      </c>
      <c r="Z26" s="557">
        <f>+F26+K26+P26+U26</f>
        <v>478595.39999999997</v>
      </c>
      <c r="AA26" s="541">
        <f t="shared" si="2"/>
        <v>0.95054570606711175</v>
      </c>
      <c r="AB26" s="540">
        <v>132716.53</v>
      </c>
      <c r="AC26" s="537">
        <f>AB26*AD26</f>
        <v>108827.55459999999</v>
      </c>
      <c r="AD26" s="687">
        <f>'Base%Sem'!F22</f>
        <v>0.82</v>
      </c>
      <c r="AE26" s="533">
        <v>105607.34</v>
      </c>
      <c r="AF26" s="534">
        <f>AE26/AB26</f>
        <v>0.79573614530156866</v>
      </c>
      <c r="AG26" s="537">
        <v>140900.89000000001</v>
      </c>
      <c r="AH26" s="537">
        <f>AG26*AI26</f>
        <v>121174.7654</v>
      </c>
      <c r="AI26" s="687">
        <f>'Base%Sem'!G22</f>
        <v>0.86</v>
      </c>
      <c r="AJ26" s="533">
        <v>155395.28</v>
      </c>
      <c r="AK26" s="534">
        <f>AJ26/AG26</f>
        <v>1.1028693999023</v>
      </c>
      <c r="AL26" s="537">
        <v>123489.61</v>
      </c>
      <c r="AM26" s="537">
        <f>AL26*AN26</f>
        <v>106201.0646</v>
      </c>
      <c r="AN26" s="687">
        <f>'Base%Sem'!H22</f>
        <v>0.86</v>
      </c>
      <c r="AO26" s="533">
        <v>132829.69</v>
      </c>
      <c r="AP26" s="534">
        <f>AO26/AL26</f>
        <v>1.0756345412379227</v>
      </c>
      <c r="AQ26" s="537">
        <v>127384.29</v>
      </c>
      <c r="AR26" s="537">
        <f>AQ26*AS26</f>
        <v>112098.1752</v>
      </c>
      <c r="AS26" s="687">
        <f>'Base%Sem'!I22</f>
        <v>0.88</v>
      </c>
      <c r="AT26" s="536">
        <v>128682.35</v>
      </c>
      <c r="AU26" s="534">
        <f>AT26/AQ26</f>
        <v>1.0101901105701496</v>
      </c>
      <c r="AV26" s="537">
        <f>AB26+AG26+AL26+AQ26</f>
        <v>524491.32000000007</v>
      </c>
      <c r="AW26" s="537">
        <f>AC26+AH26+AM26+AR26</f>
        <v>448301.55979999999</v>
      </c>
      <c r="AX26" s="697">
        <f t="shared" si="3"/>
        <v>524491.32000000007</v>
      </c>
      <c r="AY26" s="676">
        <f>AE26+AJ26++AO26+AT26</f>
        <v>522514.66000000003</v>
      </c>
      <c r="AZ26" s="556">
        <f t="shared" si="4"/>
        <v>0.99623128176839981</v>
      </c>
      <c r="BA26" s="540">
        <v>238828.13</v>
      </c>
      <c r="BB26" s="537">
        <f>BA26*BC26</f>
        <v>150461.7219</v>
      </c>
      <c r="BC26" s="687">
        <f>'Base%Sem'!J22</f>
        <v>0.63</v>
      </c>
      <c r="BD26" s="533">
        <v>139242.12</v>
      </c>
      <c r="BE26" s="534">
        <f>BD26/BA26</f>
        <v>0.58302227631225845</v>
      </c>
      <c r="BF26" s="537">
        <v>203299.52</v>
      </c>
      <c r="BG26" s="537">
        <f>BF26*BH26</f>
        <v>128078.6976</v>
      </c>
      <c r="BH26" s="687">
        <f>'Base%Sem'!K22</f>
        <v>0.63</v>
      </c>
      <c r="BI26" s="536">
        <v>145758.60999999999</v>
      </c>
      <c r="BJ26" s="534">
        <f>BI26/BF26</f>
        <v>0.71696485067943094</v>
      </c>
      <c r="BK26" s="537">
        <v>214711.35</v>
      </c>
      <c r="BL26" s="537">
        <f>BK26*BM26</f>
        <v>135268.15050000002</v>
      </c>
      <c r="BM26" s="687">
        <f>'Base%Sem'!L22</f>
        <v>0.63</v>
      </c>
      <c r="BN26" s="533">
        <v>174577.32</v>
      </c>
      <c r="BO26" s="534">
        <f>BN26/BK26</f>
        <v>0.8130791409024255</v>
      </c>
      <c r="BP26" s="537">
        <v>176398.71</v>
      </c>
      <c r="BQ26" s="537">
        <f>BP26*BR26</f>
        <v>111131.18729999999</v>
      </c>
      <c r="BR26" s="687">
        <f>'Base%Sem'!M22</f>
        <v>0.63</v>
      </c>
      <c r="BS26" s="871">
        <v>167446.14000000001</v>
      </c>
      <c r="BT26" s="534">
        <f>BS26/BP26</f>
        <v>0.94924809824289547</v>
      </c>
      <c r="BU26" s="537">
        <v>195416.74</v>
      </c>
      <c r="BV26" s="537">
        <f>BU26*BW26</f>
        <v>123112.5462</v>
      </c>
      <c r="BW26" s="687">
        <f>'Base%Sem'!N22</f>
        <v>0.63</v>
      </c>
      <c r="BX26" s="533">
        <v>155424.84</v>
      </c>
      <c r="BY26" s="534">
        <f>BX26/BU26</f>
        <v>0.7953506951349204</v>
      </c>
      <c r="BZ26" s="757">
        <f>BA26+BF26+BK26+BP26+BU26</f>
        <v>1028654.45</v>
      </c>
      <c r="CA26" s="757">
        <f>BB26+BG26+BL26+BQ26+BV26</f>
        <v>648052.30350000004</v>
      </c>
      <c r="CB26" s="684">
        <f t="shared" si="5"/>
        <v>656839</v>
      </c>
      <c r="CC26" s="554">
        <f>BX26+BS26+BN26+BI26+BD26</f>
        <v>782449.02999999991</v>
      </c>
      <c r="CD26" s="545">
        <f t="shared" si="6"/>
        <v>1.1912341228215741</v>
      </c>
      <c r="CE26" s="540">
        <v>180667.34</v>
      </c>
      <c r="CF26" s="537">
        <f t="shared" ref="CF26:CF27" si="36">CE26*CG26</f>
        <v>162600.606</v>
      </c>
      <c r="CG26" s="687">
        <f>'Base%Sem'!O22</f>
        <v>0.9</v>
      </c>
      <c r="CH26" s="533"/>
      <c r="CI26" s="534">
        <f>CH26/CE26</f>
        <v>0</v>
      </c>
      <c r="CJ26" s="537">
        <v>196405.63</v>
      </c>
      <c r="CK26" s="537">
        <f>CJ26*CL26</f>
        <v>176765.06700000001</v>
      </c>
      <c r="CL26" s="687">
        <f>'Base%Sem'!P22</f>
        <v>0.9</v>
      </c>
      <c r="CM26" s="533"/>
      <c r="CN26" s="534">
        <f>CM26/CJ26</f>
        <v>0</v>
      </c>
      <c r="CO26" s="537">
        <v>148492.71</v>
      </c>
      <c r="CP26" s="537">
        <f>CO26*CQ26</f>
        <v>133643.43899999998</v>
      </c>
      <c r="CQ26" s="687">
        <f>'Base%Sem'!Q22</f>
        <v>0.9</v>
      </c>
      <c r="CR26" s="533"/>
      <c r="CS26" s="534">
        <f>CR26/CO26</f>
        <v>0</v>
      </c>
      <c r="CT26" s="537">
        <v>149866.09</v>
      </c>
      <c r="CU26" s="537">
        <f>CT26*CV26</f>
        <v>154362.07269999999</v>
      </c>
      <c r="CV26" s="687">
        <f>'Base%Sem'!R22</f>
        <v>1.03</v>
      </c>
      <c r="CW26" s="536"/>
      <c r="CX26" s="534">
        <f>CW26/CT26</f>
        <v>0</v>
      </c>
      <c r="CY26" s="757">
        <f>CT26+CO26+CJ26+CE26</f>
        <v>675431.77</v>
      </c>
      <c r="CZ26" s="757">
        <f>CU26+CP26+CK26+CF26</f>
        <v>627371.18469999998</v>
      </c>
      <c r="DA26" s="694">
        <f t="shared" si="7"/>
        <v>675431.7699999999</v>
      </c>
      <c r="DB26" s="549">
        <v>702411.05</v>
      </c>
      <c r="DC26" s="547">
        <f t="shared" si="8"/>
        <v>1.0399437533120484</v>
      </c>
      <c r="DD26" s="540">
        <v>188967.19</v>
      </c>
      <c r="DE26" s="537">
        <f>DD26*DF26</f>
        <v>154953.09580000001</v>
      </c>
      <c r="DF26" s="687">
        <f>'Base%Sem'!S22</f>
        <v>0.82000000000000006</v>
      </c>
      <c r="DG26" s="533"/>
      <c r="DH26" s="534">
        <f>DG26/DD26</f>
        <v>0</v>
      </c>
      <c r="DI26" s="537">
        <v>196338.05</v>
      </c>
      <c r="DJ26" s="537">
        <f>DI26*DK26</f>
        <v>269375.80460000003</v>
      </c>
      <c r="DK26" s="687">
        <f>'Base%Sem'!T22</f>
        <v>1.3720000000000001</v>
      </c>
      <c r="DL26" s="533"/>
      <c r="DM26" s="534">
        <f>DL26/DI26</f>
        <v>0</v>
      </c>
      <c r="DN26" s="537">
        <v>168951.75</v>
      </c>
      <c r="DO26" s="537">
        <f>DN26*DP26</f>
        <v>177399.33749999999</v>
      </c>
      <c r="DP26" s="687">
        <f>'Base%Sem'!U22</f>
        <v>1.05</v>
      </c>
      <c r="DQ26" s="533"/>
      <c r="DR26" s="534">
        <f>DQ26/DN26</f>
        <v>0</v>
      </c>
      <c r="DS26" s="537">
        <v>164547.16</v>
      </c>
      <c r="DT26" s="537">
        <f>DS26*DU26</f>
        <v>172774.51800000001</v>
      </c>
      <c r="DU26" s="687">
        <f>'Base%Sem'!V22</f>
        <v>1.05</v>
      </c>
      <c r="DV26" s="536"/>
      <c r="DW26" s="534">
        <f>DV26/DS26</f>
        <v>0</v>
      </c>
      <c r="DX26" s="757">
        <f>DS26+DN26+DI26+DD26</f>
        <v>718804.14999999991</v>
      </c>
      <c r="DY26" s="757">
        <f>DT26+DO26+DJ26+DE26</f>
        <v>774502.75589999999</v>
      </c>
      <c r="DZ26" s="694">
        <f t="shared" si="9"/>
        <v>718804.15</v>
      </c>
      <c r="EA26" s="549">
        <v>830067.26</v>
      </c>
      <c r="EB26" s="547">
        <f t="shared" si="10"/>
        <v>1.1547891870129019</v>
      </c>
      <c r="EC26" s="540">
        <v>181594.55000000002</v>
      </c>
      <c r="ED26" s="537">
        <f>EC26*EE26</f>
        <v>187042.38650000002</v>
      </c>
      <c r="EE26" s="687">
        <f>'Base%Sem'!W22</f>
        <v>1.03</v>
      </c>
      <c r="EF26" s="686">
        <v>195423.74</v>
      </c>
      <c r="EG26" s="534">
        <f>EF26/EC26</f>
        <v>1.0761542127778614</v>
      </c>
      <c r="EH26" s="537">
        <v>182946.25000000003</v>
      </c>
      <c r="EI26" s="537">
        <f>EH26*EJ26</f>
        <v>188434.63750000004</v>
      </c>
      <c r="EJ26" s="687">
        <f>'Base%Sem'!X22</f>
        <v>1.03</v>
      </c>
      <c r="EK26" s="533">
        <v>183944.62</v>
      </c>
      <c r="EL26" s="534">
        <f>EK26/EH26</f>
        <v>1.0054571766297475</v>
      </c>
      <c r="EM26" s="537">
        <v>190059.45</v>
      </c>
      <c r="EN26" s="537">
        <f>EM26*EO26</f>
        <v>195761.23350000003</v>
      </c>
      <c r="EO26" s="687">
        <f>'Base%Sem'!Y22</f>
        <v>1.03</v>
      </c>
      <c r="EP26" s="533">
        <v>209590.94</v>
      </c>
      <c r="EQ26" s="534">
        <f>EP26/EM26</f>
        <v>1.1027651611114311</v>
      </c>
      <c r="ER26" s="537">
        <v>169835.43</v>
      </c>
      <c r="ES26" s="537">
        <f>ER26*ET26</f>
        <v>174930.49289999998</v>
      </c>
      <c r="ET26" s="687">
        <f>'Base%Sem'!Z22</f>
        <v>1.03</v>
      </c>
      <c r="EU26" s="536"/>
      <c r="EV26" s="534">
        <f>EU26/ER26</f>
        <v>0</v>
      </c>
      <c r="EW26" s="537">
        <v>189918.72999999998</v>
      </c>
      <c r="EX26" s="537">
        <f>EW26*EY26</f>
        <v>195616.29189999998</v>
      </c>
      <c r="EY26" s="687">
        <f>'Base%Sem'!AA22</f>
        <v>1.03</v>
      </c>
      <c r="EZ26" s="533"/>
      <c r="FA26" s="534">
        <f>EZ26/EW26</f>
        <v>0</v>
      </c>
      <c r="FB26" s="757">
        <f>EW26+ER26+EM26+EH26+EC26</f>
        <v>914354.41</v>
      </c>
      <c r="FC26" s="757">
        <f>EX26+ES26+EN26+EI26+ED26</f>
        <v>941785.04230000009</v>
      </c>
      <c r="FD26" s="684">
        <f t="shared" si="11"/>
        <v>914354.40999999992</v>
      </c>
      <c r="FE26" s="683">
        <v>990633.14</v>
      </c>
      <c r="FF26" s="547">
        <f t="shared" si="12"/>
        <v>1.0834235928276434</v>
      </c>
      <c r="FG26" s="540">
        <v>210254.59999999998</v>
      </c>
      <c r="FH26" s="537">
        <f>FG26*FI26</f>
        <v>233382.606</v>
      </c>
      <c r="FI26" s="687">
        <f>'Base%Sem'!AB22</f>
        <v>1.1100000000000001</v>
      </c>
      <c r="FJ26" s="533"/>
      <c r="FK26" s="534">
        <f>FJ26/FG26</f>
        <v>0</v>
      </c>
      <c r="FL26" s="537">
        <v>232567.24000000002</v>
      </c>
      <c r="FM26" s="537">
        <f>FL26*FN26</f>
        <v>258149.63640000005</v>
      </c>
      <c r="FN26" s="687">
        <f>'Base%Sem'!AC22</f>
        <v>1.1100000000000001</v>
      </c>
      <c r="FO26" s="533"/>
      <c r="FP26" s="534">
        <f>FO26/FL26</f>
        <v>0</v>
      </c>
      <c r="FQ26" s="537">
        <v>174012.94</v>
      </c>
      <c r="FR26" s="537">
        <f>FQ26*FS26</f>
        <v>193154.36340000003</v>
      </c>
      <c r="FS26" s="687">
        <f>'Base%Sem'!AD22</f>
        <v>1.1100000000000001</v>
      </c>
      <c r="FT26" s="533"/>
      <c r="FU26" s="534">
        <f>FT26/FQ26</f>
        <v>0</v>
      </c>
      <c r="FV26" s="537">
        <v>208595.76</v>
      </c>
      <c r="FW26" s="537">
        <f>FV26*FX26</f>
        <v>231541.29360000003</v>
      </c>
      <c r="FX26" s="687">
        <f>'Base%Sem'!AE22</f>
        <v>1.1100000000000001</v>
      </c>
      <c r="FY26" s="536"/>
      <c r="FZ26" s="534">
        <f>FY26/FV26</f>
        <v>0</v>
      </c>
      <c r="GA26" s="757">
        <f>FV26+FQ26+FL26+FG26</f>
        <v>825430.54</v>
      </c>
      <c r="GB26" s="757">
        <f>FW26+FR26+FM26+FH26</f>
        <v>916227.89940000011</v>
      </c>
      <c r="GC26" s="929">
        <f>FG26+FL26+FQ26+FV26</f>
        <v>825430.54</v>
      </c>
      <c r="GD26" s="554">
        <v>835527.62</v>
      </c>
      <c r="GE26" s="545">
        <f t="shared" si="13"/>
        <v>1.0122325011139035</v>
      </c>
      <c r="GF26" s="540">
        <v>191509.09000000003</v>
      </c>
      <c r="GG26" s="537">
        <f>GF26*GH26</f>
        <v>220235.4535</v>
      </c>
      <c r="GH26" s="687">
        <f>'Base%Sem'!AF22</f>
        <v>1.1499999999999999</v>
      </c>
      <c r="GI26" s="533"/>
      <c r="GJ26" s="534">
        <f>GI26/GF26</f>
        <v>0</v>
      </c>
      <c r="GK26" s="537">
        <v>217861.19</v>
      </c>
      <c r="GL26" s="537">
        <f>GK26*GM26</f>
        <v>250540.36849999998</v>
      </c>
      <c r="GM26" s="687">
        <f>'Base%Sem'!AG22</f>
        <v>1.1499999999999999</v>
      </c>
      <c r="GN26" s="536"/>
      <c r="GO26" s="534">
        <f>GN26/GK26</f>
        <v>0</v>
      </c>
      <c r="GP26" s="537">
        <v>180423.08000000002</v>
      </c>
      <c r="GQ26" s="537">
        <f>GP26*GR26</f>
        <v>207486.54200000002</v>
      </c>
      <c r="GR26" s="687">
        <f>'Base%Sem'!AH22</f>
        <v>1.1499999999999999</v>
      </c>
      <c r="GS26" s="533"/>
      <c r="GT26" s="534">
        <f>GS26/GP26</f>
        <v>0</v>
      </c>
      <c r="GU26" s="537">
        <v>183307.05000000002</v>
      </c>
      <c r="GV26" s="537">
        <f>GU26*GW26</f>
        <v>210803.10750000001</v>
      </c>
      <c r="GW26" s="687">
        <f>'Base%Sem'!AI22</f>
        <v>1.1499999999999999</v>
      </c>
      <c r="GX26" s="536"/>
      <c r="GY26" s="534">
        <f>GX26/GU26</f>
        <v>0</v>
      </c>
      <c r="GZ26" s="757">
        <f>GU26+GP26+GK26+GF26</f>
        <v>773100.41000000015</v>
      </c>
      <c r="HA26" s="757">
        <f>GV26+GQ26+GL26+GG26</f>
        <v>889065.47149999999</v>
      </c>
      <c r="HB26" s="929">
        <f>GF26+GK26+GP26+GU26</f>
        <v>773100.41000000015</v>
      </c>
      <c r="HC26" s="553">
        <v>887167.76</v>
      </c>
      <c r="HD26" s="547">
        <f t="shared" si="14"/>
        <v>1.1475453233817323</v>
      </c>
      <c r="HE26" s="540">
        <v>174209.90000000002</v>
      </c>
      <c r="HF26" s="537">
        <f>HE26*HG26</f>
        <v>200341.38500000001</v>
      </c>
      <c r="HG26" s="687">
        <f>'Base%Sem'!AJ22</f>
        <v>1.1499999999999999</v>
      </c>
      <c r="HH26" s="533">
        <v>208998.74</v>
      </c>
      <c r="HI26" s="534">
        <f>HH26/HE26</f>
        <v>1.1996949656707223</v>
      </c>
      <c r="HJ26" s="537">
        <v>167609.53</v>
      </c>
      <c r="HK26" s="537">
        <f>HJ26*HL26</f>
        <v>192750.9595</v>
      </c>
      <c r="HL26" s="687">
        <f>'Base%Sem'!AK22</f>
        <v>1.1499999999999999</v>
      </c>
      <c r="HM26" s="536">
        <v>201465.41</v>
      </c>
      <c r="HN26" s="534">
        <f>HM26/HJ26</f>
        <v>1.201992571663437</v>
      </c>
      <c r="HO26" s="537">
        <v>207078.5</v>
      </c>
      <c r="HP26" s="537">
        <f>HO26*HQ26</f>
        <v>238140.27499999999</v>
      </c>
      <c r="HQ26" s="687">
        <f>'Base%Sem'!AL22</f>
        <v>1.1499999999999999</v>
      </c>
      <c r="HR26" s="533">
        <v>230216.01</v>
      </c>
      <c r="HS26" s="534">
        <f>HR26/HO26</f>
        <v>1.1117330384371145</v>
      </c>
      <c r="HT26" s="537">
        <v>157302.38</v>
      </c>
      <c r="HU26" s="537">
        <f>HT26*HV26</f>
        <v>180897.73699999999</v>
      </c>
      <c r="HV26" s="687">
        <f>'Base%Sem'!AM22</f>
        <v>1.1499999999999999</v>
      </c>
      <c r="HW26" s="536">
        <v>206118.19</v>
      </c>
      <c r="HX26" s="534">
        <f>HW26/HT26</f>
        <v>1.3103310324993176</v>
      </c>
      <c r="HY26" s="537">
        <v>173662.21</v>
      </c>
      <c r="HZ26" s="537">
        <f>HY26*IA26</f>
        <v>199711.54149999996</v>
      </c>
      <c r="IA26" s="687">
        <f>'Base%Sem'!AN22</f>
        <v>1.1499999999999999</v>
      </c>
      <c r="IB26" s="533">
        <v>197660.74</v>
      </c>
      <c r="IC26" s="534">
        <f>IB26/HY26</f>
        <v>1.1381908591397059</v>
      </c>
      <c r="ID26" s="757">
        <f>HZ26+HU26+HP26+HK26+HF26</f>
        <v>1011841.8979999999</v>
      </c>
      <c r="IE26" s="684">
        <f t="shared" si="15"/>
        <v>879862.52</v>
      </c>
      <c r="IF26" s="554">
        <f>IB26+HW26+HR26+HM26+HH26</f>
        <v>1044459.09</v>
      </c>
      <c r="IG26" s="545">
        <f t="shared" si="16"/>
        <v>1.1870707823763194</v>
      </c>
      <c r="IH26" s="540">
        <v>183435.25</v>
      </c>
      <c r="II26" s="537">
        <f>IH26*IJ26</f>
        <v>220122.3</v>
      </c>
      <c r="IJ26" s="687">
        <f>'Base%Sem'!AO22</f>
        <v>1.2</v>
      </c>
      <c r="IK26" s="533">
        <v>224112.39</v>
      </c>
      <c r="IL26" s="534">
        <f>IK26/IH26</f>
        <v>1.221752035118659</v>
      </c>
      <c r="IM26" s="537">
        <v>178108.28999999998</v>
      </c>
      <c r="IN26" s="537">
        <f>IM26*IO26</f>
        <v>213729.94799999997</v>
      </c>
      <c r="IO26" s="687">
        <f>'Base%Sem'!AP22</f>
        <v>1.2</v>
      </c>
      <c r="IP26" s="536">
        <v>222409.28</v>
      </c>
      <c r="IQ26" s="534">
        <f>IP26/IM26</f>
        <v>1.2487306458334984</v>
      </c>
      <c r="IR26" s="537">
        <v>176423.98</v>
      </c>
      <c r="IS26" s="537">
        <f>IR26*IT26</f>
        <v>211708.77600000001</v>
      </c>
      <c r="IT26" s="687">
        <f>'Base%Sem'!AQ22</f>
        <v>1.2</v>
      </c>
      <c r="IU26" s="533">
        <v>253269.37</v>
      </c>
      <c r="IV26" s="534">
        <f>IU26/IR26</f>
        <v>1.4355722504389707</v>
      </c>
      <c r="IW26" s="537">
        <v>211171.94</v>
      </c>
      <c r="IX26" s="537">
        <f>IW26*IY26</f>
        <v>253406.32799999998</v>
      </c>
      <c r="IY26" s="687">
        <f>'Base%Sem'!AR22</f>
        <v>1.2</v>
      </c>
      <c r="IZ26" s="536">
        <v>283165.55</v>
      </c>
      <c r="JA26" s="534">
        <f>IZ26/IW26</f>
        <v>1.3409241303555766</v>
      </c>
      <c r="JB26" s="757">
        <f>IW26+IR26+IM26+IH26</f>
        <v>749139.46</v>
      </c>
      <c r="JC26" s="757">
        <f>IX26+IS26+IN26+II26</f>
        <v>898967.35199999996</v>
      </c>
      <c r="JD26" s="684">
        <f t="shared" si="17"/>
        <v>749139.46</v>
      </c>
      <c r="JE26" s="553">
        <f>IK26+IP26+IU26+IZ26</f>
        <v>982956.59000000008</v>
      </c>
      <c r="JF26" s="547">
        <f t="shared" si="18"/>
        <v>1.3121142891071311</v>
      </c>
      <c r="JG26" s="540">
        <v>117146.94</v>
      </c>
      <c r="JH26" s="537">
        <f>JH29*1.1</f>
        <v>201028.13500000001</v>
      </c>
      <c r="JI26" s="687">
        <f>'Base%Sem'!AS22</f>
        <v>0</v>
      </c>
      <c r="JJ26" s="533">
        <v>206146.28</v>
      </c>
      <c r="JK26" s="534">
        <f>JJ26/JG26</f>
        <v>1.7597239842543049</v>
      </c>
      <c r="JL26" s="537">
        <v>170344.68</v>
      </c>
      <c r="JM26" s="537">
        <f>JM29*1.1</f>
        <v>276535.69900000002</v>
      </c>
      <c r="JN26" s="687">
        <f>'Base%Sem'!AT22</f>
        <v>0</v>
      </c>
      <c r="JO26" s="533">
        <v>206433.27</v>
      </c>
      <c r="JP26" s="534">
        <f>JO26/JL26</f>
        <v>1.211856278693294</v>
      </c>
      <c r="JQ26" s="537">
        <v>179656.87</v>
      </c>
      <c r="JR26" s="537">
        <f>JR29*1.1</f>
        <v>329756.17400000006</v>
      </c>
      <c r="JS26" s="687">
        <f>'Base%Sem'!AU22</f>
        <v>0</v>
      </c>
      <c r="JT26" s="533">
        <v>260971.65</v>
      </c>
      <c r="JU26" s="534">
        <f>JT26/JQ26</f>
        <v>1.4526115811769402</v>
      </c>
      <c r="JV26" s="537">
        <v>167143.01999999999</v>
      </c>
      <c r="JW26" s="537">
        <f>JW29*1.1</f>
        <v>290752.08800000005</v>
      </c>
      <c r="JX26" s="687">
        <f>'Base%Sem'!AV22</f>
        <v>0</v>
      </c>
      <c r="JY26" s="536">
        <v>308976.57</v>
      </c>
      <c r="JZ26" s="534">
        <f>JY26/JV26</f>
        <v>1.8485759680541851</v>
      </c>
      <c r="KA26" s="757">
        <f>JV26+JQ26+JL26+JG26</f>
        <v>634291.51</v>
      </c>
      <c r="KB26" s="757">
        <f>JW26+JR26+JM26+JH26</f>
        <v>1098072.0960000001</v>
      </c>
      <c r="KC26" s="552">
        <f t="shared" si="19"/>
        <v>634291.51</v>
      </c>
      <c r="KD26" s="690">
        <f t="shared" si="20"/>
        <v>982527.77</v>
      </c>
      <c r="KE26" s="545">
        <f t="shared" si="21"/>
        <v>1.5490161140577146</v>
      </c>
      <c r="KF26" s="540">
        <v>207850.36</v>
      </c>
      <c r="KG26" s="537">
        <f>KG29*1.1</f>
        <v>427951.55700000003</v>
      </c>
      <c r="KH26" s="687">
        <f>'Base%Sem'!AW22</f>
        <v>0</v>
      </c>
      <c r="KI26" s="533">
        <v>307585.45</v>
      </c>
      <c r="KJ26" s="534">
        <f>KI26/KF26</f>
        <v>1.4798408335689197</v>
      </c>
      <c r="KK26" s="537">
        <v>294580.45</v>
      </c>
      <c r="KL26" s="537">
        <f>KL29*1.1</f>
        <v>583507.85899999994</v>
      </c>
      <c r="KM26" s="687">
        <f>'Base%Sem'!AX22</f>
        <v>0</v>
      </c>
      <c r="KN26" s="536">
        <v>431320.67</v>
      </c>
      <c r="KO26" s="534">
        <f>KN26/KK26</f>
        <v>1.4641863368733397</v>
      </c>
      <c r="KP26" s="537">
        <v>391924.1</v>
      </c>
      <c r="KQ26" s="537">
        <f>KQ29*1.1</f>
        <v>708522.07799999998</v>
      </c>
      <c r="KR26" s="687">
        <f>'Base%Sem'!AY22</f>
        <v>0</v>
      </c>
      <c r="KS26" s="533">
        <v>603545.64</v>
      </c>
      <c r="KT26" s="534">
        <f>KS26/KP26</f>
        <v>1.5399554148366994</v>
      </c>
      <c r="KU26" s="537">
        <v>349892.31</v>
      </c>
      <c r="KV26" s="537">
        <f>KV29*1.1</f>
        <v>624768.44100000011</v>
      </c>
      <c r="KW26" s="687">
        <f>'Base%Sem'!AZ22</f>
        <v>0</v>
      </c>
      <c r="KX26" s="536">
        <v>972611.68</v>
      </c>
      <c r="KY26" s="534">
        <f>KX26/KU26</f>
        <v>2.779745802358446</v>
      </c>
      <c r="KZ26" s="537">
        <v>165915.49</v>
      </c>
      <c r="LA26" s="537">
        <f>LA29*1.1</f>
        <v>282656.484</v>
      </c>
      <c r="LB26" s="687">
        <f>'Base%Sem'!BA22</f>
        <v>0</v>
      </c>
      <c r="LC26" s="533">
        <v>382860.77</v>
      </c>
      <c r="LD26" s="534">
        <f>LC26/KZ26</f>
        <v>2.3075649537002243</v>
      </c>
      <c r="LE26" s="757">
        <f>KZ26+KU26+KP26+KK26+KF26</f>
        <v>1410162.71</v>
      </c>
      <c r="LF26" s="757">
        <f>LA26+KV26+KQ26+KL26+KG26</f>
        <v>2627406.4189999998</v>
      </c>
      <c r="LG26" s="552"/>
      <c r="LH26" s="683">
        <f t="shared" si="22"/>
        <v>2697924.2100000004</v>
      </c>
      <c r="LI26" s="722">
        <f t="shared" si="23"/>
        <v>0</v>
      </c>
      <c r="LJ26" s="540">
        <v>136722.79999999999</v>
      </c>
      <c r="LK26" s="537">
        <f>LJ26*LL26</f>
        <v>164067.35999999999</v>
      </c>
      <c r="LL26" s="687">
        <f>'Base%Sem'!BB22</f>
        <v>1.2</v>
      </c>
      <c r="LM26" s="533"/>
      <c r="LN26" s="534">
        <f>LM26/LJ26</f>
        <v>0</v>
      </c>
      <c r="LO26" s="537">
        <v>100800.16</v>
      </c>
      <c r="LP26" s="537">
        <f>LO26*LQ26</f>
        <v>171360.272</v>
      </c>
      <c r="LQ26" s="687">
        <f>'Base%Sem'!BC22</f>
        <v>1.7</v>
      </c>
      <c r="LR26" s="536"/>
      <c r="LS26" s="534">
        <f>LR26/LO26</f>
        <v>0</v>
      </c>
      <c r="LT26" s="537">
        <v>126253.21</v>
      </c>
      <c r="LU26" s="537">
        <f>LT26*LV26</f>
        <v>290382.38299999997</v>
      </c>
      <c r="LV26" s="687">
        <f>'Base%Sem'!BD22</f>
        <v>2.2999999999999998</v>
      </c>
      <c r="LW26" s="533"/>
      <c r="LX26" s="534">
        <f>LW26/LT26</f>
        <v>0</v>
      </c>
      <c r="LY26" s="537">
        <v>114819.23</v>
      </c>
      <c r="LZ26" s="537">
        <f>LY26*MA26</f>
        <v>177969.80650000001</v>
      </c>
      <c r="MA26" s="687">
        <f>'Base%Sem'!BE22</f>
        <v>1.55</v>
      </c>
      <c r="MB26" s="533"/>
      <c r="MC26" s="534">
        <f>MB26/LY26</f>
        <v>0</v>
      </c>
      <c r="MD26" s="688">
        <f t="shared" si="35"/>
        <v>478595.39999999997</v>
      </c>
      <c r="ME26" s="537">
        <f>LK26+LP26+LU26+LZ26</f>
        <v>803779.82149999985</v>
      </c>
      <c r="MF26" s="688">
        <f t="shared" si="25"/>
        <v>478595.39999999997</v>
      </c>
      <c r="MG26" s="557">
        <f>+LM26+LR26+LW26+MB26</f>
        <v>0</v>
      </c>
      <c r="MH26" s="541">
        <f t="shared" si="26"/>
        <v>0</v>
      </c>
      <c r="MI26" s="795">
        <f t="shared" si="27"/>
        <v>9801815.2300000004</v>
      </c>
      <c r="MJ26" s="795">
        <f t="shared" si="28"/>
        <v>11737233.58</v>
      </c>
      <c r="MK26" s="793">
        <f t="shared" si="29"/>
        <v>1.1974550942438036</v>
      </c>
      <c r="ML26" s="791">
        <f>Y26+AX26+CB26+DA26+DZ26+FD26+GC26+HB26+IE26+JD26+KC26+LG26</f>
        <v>7855240.4999999991</v>
      </c>
      <c r="MM26" s="791">
        <f>Z26+AY26+CC26+DB26+EA26+FE26+GD26+HC26+IF26+JE26+KD26+LH26</f>
        <v>11737233.58</v>
      </c>
      <c r="MN26" s="792">
        <f>MM26-ML26</f>
        <v>3881993.080000001</v>
      </c>
      <c r="MO26" s="930">
        <f t="shared" si="30"/>
        <v>0.33074174195654044</v>
      </c>
      <c r="MP26" s="781">
        <f t="shared" si="31"/>
        <v>12676212.2664</v>
      </c>
      <c r="MQ26" s="108">
        <v>2388551.29</v>
      </c>
      <c r="MR26" s="770"/>
    </row>
    <row r="27" spans="1:356" outlineLevel="1">
      <c r="A27" s="742"/>
      <c r="B27" s="678" t="s">
        <v>535</v>
      </c>
      <c r="C27" s="540">
        <v>85530.71</v>
      </c>
      <c r="D27" s="537">
        <f>C27*E27</f>
        <v>81254.174500000008</v>
      </c>
      <c r="E27" s="687">
        <f>'Base%Sem'!B23</f>
        <v>0.95</v>
      </c>
      <c r="F27" s="533">
        <v>85211.15</v>
      </c>
      <c r="G27" s="534">
        <f>F27/C27</f>
        <v>0.99626379811415089</v>
      </c>
      <c r="H27" s="537">
        <v>94340.58</v>
      </c>
      <c r="I27" s="537">
        <f>H27*J27</f>
        <v>89623.550999999992</v>
      </c>
      <c r="J27" s="687">
        <f>'Base%Sem'!C23</f>
        <v>0.95</v>
      </c>
      <c r="K27" s="536">
        <v>63887.18</v>
      </c>
      <c r="L27" s="534">
        <f>K27/H27</f>
        <v>0.67719723580245106</v>
      </c>
      <c r="M27" s="537">
        <v>101217.22</v>
      </c>
      <c r="N27" s="537">
        <f>M27*O27</f>
        <v>96156.358999999997</v>
      </c>
      <c r="O27" s="687">
        <f>'Base%Sem'!D23</f>
        <v>0.95</v>
      </c>
      <c r="P27" s="533">
        <v>77203.81</v>
      </c>
      <c r="Q27" s="534">
        <f>P27/M27</f>
        <v>0.76275370929966257</v>
      </c>
      <c r="R27" s="537">
        <v>96848.22</v>
      </c>
      <c r="S27" s="537">
        <f>R27*T27</f>
        <v>68762.236199999999</v>
      </c>
      <c r="T27" s="687">
        <f>'Base%Sem'!E23</f>
        <v>0.71</v>
      </c>
      <c r="U27" s="533">
        <v>69406.28</v>
      </c>
      <c r="V27" s="534">
        <f>U27/R27</f>
        <v>0.71665003239088954</v>
      </c>
      <c r="W27" s="688">
        <f t="shared" si="0"/>
        <v>377936.73</v>
      </c>
      <c r="X27" s="537">
        <f>D27+I27+N27+S27</f>
        <v>335796.32069999998</v>
      </c>
      <c r="Y27" s="688">
        <f t="shared" si="1"/>
        <v>377936.73</v>
      </c>
      <c r="Z27" s="557">
        <f>+F27+K27+P27+U27</f>
        <v>295708.42</v>
      </c>
      <c r="AA27" s="541">
        <f t="shared" si="2"/>
        <v>0.78242837101331753</v>
      </c>
      <c r="AB27" s="540">
        <v>90793.65</v>
      </c>
      <c r="AC27" s="537">
        <f>AB27*AD27</f>
        <v>64463.491499999989</v>
      </c>
      <c r="AD27" s="687">
        <f>'Base%Sem'!F23</f>
        <v>0.71</v>
      </c>
      <c r="AE27" s="533">
        <v>70245.78</v>
      </c>
      <c r="AF27" s="534">
        <f>AE27/AB27</f>
        <v>0.77368604522452844</v>
      </c>
      <c r="AG27" s="537">
        <v>130370.72</v>
      </c>
      <c r="AH27" s="537">
        <f>AG27*AI27</f>
        <v>97778.040000000008</v>
      </c>
      <c r="AI27" s="687">
        <f>'Base%Sem'!G23</f>
        <v>0.75</v>
      </c>
      <c r="AJ27" s="533">
        <v>87119.81</v>
      </c>
      <c r="AK27" s="534">
        <f>AJ27/AG27</f>
        <v>0.66824675049735094</v>
      </c>
      <c r="AL27" s="537">
        <v>87661.02</v>
      </c>
      <c r="AM27" s="537">
        <f>AL27*AN27</f>
        <v>65745.764999999999</v>
      </c>
      <c r="AN27" s="687">
        <f>'Base%Sem'!H23</f>
        <v>0.75</v>
      </c>
      <c r="AO27" s="533">
        <v>99062.12</v>
      </c>
      <c r="AP27" s="534">
        <f>AO27/AL27</f>
        <v>1.1300589475230838</v>
      </c>
      <c r="AQ27" s="537">
        <v>99122.44</v>
      </c>
      <c r="AR27" s="537">
        <f>AQ27*AS27</f>
        <v>77315.503200000006</v>
      </c>
      <c r="AS27" s="687">
        <f>'Base%Sem'!I23</f>
        <v>0.78</v>
      </c>
      <c r="AT27" s="536">
        <v>82380.570000000007</v>
      </c>
      <c r="AU27" s="534">
        <f>AT27/AQ27</f>
        <v>0.83109909320230624</v>
      </c>
      <c r="AV27" s="537">
        <f>AB27+AG27+AL27+AQ27</f>
        <v>407947.83</v>
      </c>
      <c r="AW27" s="537">
        <f>AC27+AH27+AM27+AR27</f>
        <v>305302.79969999997</v>
      </c>
      <c r="AX27" s="697">
        <f t="shared" si="3"/>
        <v>407947.83</v>
      </c>
      <c r="AY27" s="676">
        <f>AE27+AJ27++AO27+AT27</f>
        <v>338808.28</v>
      </c>
      <c r="AZ27" s="556">
        <f t="shared" si="4"/>
        <v>0.8305186474456796</v>
      </c>
      <c r="BA27" s="540">
        <v>92595.87</v>
      </c>
      <c r="BB27" s="537">
        <f>BA27*BC27</f>
        <v>80558.406900000002</v>
      </c>
      <c r="BC27" s="687">
        <f>'Base%Sem'!J23</f>
        <v>0.87</v>
      </c>
      <c r="BD27" s="533">
        <v>83528.2</v>
      </c>
      <c r="BE27" s="534">
        <f>BD27/BA27</f>
        <v>0.9020726302371801</v>
      </c>
      <c r="BF27" s="537">
        <v>94527.84</v>
      </c>
      <c r="BG27" s="537">
        <f>BF27*BH27</f>
        <v>82239.220799999996</v>
      </c>
      <c r="BH27" s="687">
        <f>'Base%Sem'!K23</f>
        <v>0.87</v>
      </c>
      <c r="BI27" s="536">
        <v>97397.96</v>
      </c>
      <c r="BJ27" s="534">
        <f>BI27/BF27</f>
        <v>1.0303626952652256</v>
      </c>
      <c r="BK27" s="537">
        <v>114660.98</v>
      </c>
      <c r="BL27" s="537">
        <f>BK27*BM27</f>
        <v>110074.54079999999</v>
      </c>
      <c r="BM27" s="687">
        <f>'Base%Sem'!L23</f>
        <v>0.96</v>
      </c>
      <c r="BN27" s="533">
        <v>120678.45</v>
      </c>
      <c r="BO27" s="534">
        <f>BN27/BK27</f>
        <v>1.0524805387150886</v>
      </c>
      <c r="BP27" s="537">
        <v>99294.94</v>
      </c>
      <c r="BQ27" s="537">
        <f>BP27*BR27</f>
        <v>95323.142399999997</v>
      </c>
      <c r="BR27" s="687">
        <f>'Base%Sem'!M23</f>
        <v>0.96</v>
      </c>
      <c r="BS27" s="871">
        <v>90743.01</v>
      </c>
      <c r="BT27" s="534">
        <f>BS27/BP27</f>
        <v>0.91387345619021465</v>
      </c>
      <c r="BU27" s="537">
        <v>109308.97</v>
      </c>
      <c r="BV27" s="537">
        <f>BU27*BW27</f>
        <v>104936.6112</v>
      </c>
      <c r="BW27" s="687">
        <f>'Base%Sem'!N23</f>
        <v>0.96</v>
      </c>
      <c r="BX27" s="533">
        <v>104620.68</v>
      </c>
      <c r="BY27" s="534">
        <f>BX27/BU27</f>
        <v>0.95710974131400184</v>
      </c>
      <c r="BZ27" s="757">
        <f>BA27+BF27+BK27+BP27+BU27</f>
        <v>510388.6</v>
      </c>
      <c r="CA27" s="757">
        <f>BB27+BG27+BL27+BQ27+BV27</f>
        <v>473131.92210000003</v>
      </c>
      <c r="CB27" s="684">
        <f t="shared" si="5"/>
        <v>301784.69</v>
      </c>
      <c r="CC27" s="554">
        <f>BX27+BS27+BN27+BI27+BD27</f>
        <v>496968.30000000005</v>
      </c>
      <c r="CD27" s="545">
        <f t="shared" si="6"/>
        <v>1.6467644531602981</v>
      </c>
      <c r="CE27" s="540">
        <v>143738.72</v>
      </c>
      <c r="CF27" s="537">
        <f t="shared" si="36"/>
        <v>136551.78399999999</v>
      </c>
      <c r="CG27" s="687">
        <f>'Base%Sem'!O23</f>
        <v>0.95</v>
      </c>
      <c r="CH27" s="533"/>
      <c r="CI27" s="534">
        <f>CH27/CE27</f>
        <v>0</v>
      </c>
      <c r="CJ27" s="537">
        <v>141604.28</v>
      </c>
      <c r="CK27" s="537">
        <f t="shared" ref="CK26:CK27" si="37">CJ27*CL27</f>
        <v>134524.06599999999</v>
      </c>
      <c r="CL27" s="687">
        <f>'Base%Sem'!P23</f>
        <v>0.95</v>
      </c>
      <c r="CM27" s="533"/>
      <c r="CN27" s="534">
        <f>CM27/CJ27</f>
        <v>0</v>
      </c>
      <c r="CO27" s="537">
        <v>157771.16</v>
      </c>
      <c r="CP27" s="537">
        <f>CO27*CQ27</f>
        <v>149882.60199999998</v>
      </c>
      <c r="CQ27" s="687">
        <f>'Base%Sem'!Q23</f>
        <v>0.95</v>
      </c>
      <c r="CR27" s="533"/>
      <c r="CS27" s="534">
        <f>CR27/CO27</f>
        <v>0</v>
      </c>
      <c r="CT27" s="537">
        <v>144406.64000000001</v>
      </c>
      <c r="CU27" s="537">
        <f>CT27*CV27</f>
        <v>128521.90960000001</v>
      </c>
      <c r="CV27" s="687">
        <f>'Base%Sem'!R23</f>
        <v>0.89</v>
      </c>
      <c r="CW27" s="536"/>
      <c r="CX27" s="534">
        <f>CW27/CT27</f>
        <v>0</v>
      </c>
      <c r="CY27" s="757">
        <f>CT27+CO27+CJ27+CE27</f>
        <v>587520.80000000005</v>
      </c>
      <c r="CZ27" s="757">
        <f>CU27+CP27+CK27+CF27</f>
        <v>549480.36159999995</v>
      </c>
      <c r="DA27" s="694">
        <f t="shared" si="7"/>
        <v>587520.80000000005</v>
      </c>
      <c r="DB27" s="549">
        <v>484393.22</v>
      </c>
      <c r="DC27" s="547">
        <f t="shared" si="8"/>
        <v>0.82446990812920995</v>
      </c>
      <c r="DD27" s="540">
        <v>234539.99</v>
      </c>
      <c r="DE27" s="537">
        <f>DD27*DF27</f>
        <v>168868.7928</v>
      </c>
      <c r="DF27" s="687">
        <f>'Base%Sem'!S23</f>
        <v>0.72</v>
      </c>
      <c r="DG27" s="533"/>
      <c r="DH27" s="534">
        <f>DG27/DD27</f>
        <v>0</v>
      </c>
      <c r="DI27" s="537">
        <v>150124.44</v>
      </c>
      <c r="DJ27" s="537">
        <f>DI27*DK27</f>
        <v>190958.28768000001</v>
      </c>
      <c r="DK27" s="687">
        <f>'Base%Sem'!T23</f>
        <v>1.272</v>
      </c>
      <c r="DL27" s="533"/>
      <c r="DM27" s="534">
        <f>DL27/DI27</f>
        <v>0</v>
      </c>
      <c r="DN27" s="537">
        <v>123422.43</v>
      </c>
      <c r="DO27" s="537">
        <f>DN27*DP27</f>
        <v>117251.30849999998</v>
      </c>
      <c r="DP27" s="687">
        <f>'Base%Sem'!U23</f>
        <v>0.95</v>
      </c>
      <c r="DQ27" s="533"/>
      <c r="DR27" s="534">
        <f>DQ27/DN27</f>
        <v>0</v>
      </c>
      <c r="DS27" s="537">
        <v>120508.63</v>
      </c>
      <c r="DT27" s="537">
        <f>DS27*DU27</f>
        <v>114483.1985</v>
      </c>
      <c r="DU27" s="687">
        <f>'Base%Sem'!V23</f>
        <v>0.95</v>
      </c>
      <c r="DV27" s="536"/>
      <c r="DW27" s="534">
        <f>DV27/DS27</f>
        <v>0</v>
      </c>
      <c r="DX27" s="757">
        <f>DS27+DN27+DI27+DD27</f>
        <v>628595.49</v>
      </c>
      <c r="DY27" s="757">
        <f>DT27+DO27+DJ27+DE27</f>
        <v>591561.58747999999</v>
      </c>
      <c r="DZ27" s="694">
        <f t="shared" si="9"/>
        <v>628595.49</v>
      </c>
      <c r="EA27" s="549">
        <v>538265.48</v>
      </c>
      <c r="EB27" s="547">
        <f t="shared" si="10"/>
        <v>0.85629866673080968</v>
      </c>
      <c r="EC27" s="540">
        <v>138155.64000000001</v>
      </c>
      <c r="ED27" s="537">
        <f>EC27*EE27</f>
        <v>122958.51960000001</v>
      </c>
      <c r="EE27" s="687">
        <f>'Base%Sem'!W23</f>
        <v>0.89</v>
      </c>
      <c r="EF27" s="686">
        <v>122583.71</v>
      </c>
      <c r="EG27" s="534">
        <f>EF27/EC27</f>
        <v>0.88728704814367332</v>
      </c>
      <c r="EH27" s="537">
        <v>172421.44</v>
      </c>
      <c r="EI27" s="537">
        <f>EH27*EJ27</f>
        <v>153455.0816</v>
      </c>
      <c r="EJ27" s="687">
        <f>'Base%Sem'!X23</f>
        <v>0.89</v>
      </c>
      <c r="EK27" s="533">
        <v>129042.52</v>
      </c>
      <c r="EL27" s="534">
        <f>EK27/EH27</f>
        <v>0.7484134223678911</v>
      </c>
      <c r="EM27" s="537">
        <v>146371.70000000001</v>
      </c>
      <c r="EN27" s="537">
        <f>EM27*EO27</f>
        <v>120024.79400000001</v>
      </c>
      <c r="EO27" s="687">
        <f>'Base%Sem'!Y23</f>
        <v>0.82</v>
      </c>
      <c r="EP27" s="533">
        <v>140996.20000000001</v>
      </c>
      <c r="EQ27" s="534">
        <f>EP27/EM27</f>
        <v>0.96327500466278659</v>
      </c>
      <c r="ER27" s="537">
        <v>169101.68</v>
      </c>
      <c r="ES27" s="537">
        <f>ER27*ET27</f>
        <v>138663.37759999998</v>
      </c>
      <c r="ET27" s="687">
        <f>'Base%Sem'!Z23</f>
        <v>0.82</v>
      </c>
      <c r="EU27" s="536"/>
      <c r="EV27" s="534">
        <f>EU27/ER27</f>
        <v>0</v>
      </c>
      <c r="EW27" s="537">
        <v>143356.57999999999</v>
      </c>
      <c r="EX27" s="537">
        <f>EW27*EY27</f>
        <v>117552.39559999999</v>
      </c>
      <c r="EY27" s="687">
        <f>'Base%Sem'!AA23</f>
        <v>0.82</v>
      </c>
      <c r="EZ27" s="533"/>
      <c r="FA27" s="534">
        <f>EZ27/EW27</f>
        <v>0</v>
      </c>
      <c r="FB27" s="757">
        <f>EW27+ER27+EM27+EH27+EC27</f>
        <v>769407.04</v>
      </c>
      <c r="FC27" s="757">
        <f>EX27+ES27+EN27+EI27+ED27</f>
        <v>652654.16839999997</v>
      </c>
      <c r="FD27" s="684">
        <f t="shared" si="11"/>
        <v>769407.03999999992</v>
      </c>
      <c r="FE27" s="683">
        <v>671207.69</v>
      </c>
      <c r="FF27" s="547">
        <f t="shared" si="12"/>
        <v>0.87237009164875856</v>
      </c>
      <c r="FG27" s="540">
        <v>163555.56</v>
      </c>
      <c r="FH27" s="537">
        <f>FG27*FI27</f>
        <v>150471.1152</v>
      </c>
      <c r="FI27" s="687">
        <f>'Base%Sem'!AB23</f>
        <v>0.92</v>
      </c>
      <c r="FJ27" s="533"/>
      <c r="FK27" s="534">
        <f>FJ27/FG27</f>
        <v>0</v>
      </c>
      <c r="FL27" s="537">
        <v>176000.29</v>
      </c>
      <c r="FM27" s="537">
        <f>FL27*FN27</f>
        <v>161920.26680000001</v>
      </c>
      <c r="FN27" s="687">
        <f>'Base%Sem'!AC23</f>
        <v>0.92</v>
      </c>
      <c r="FO27" s="533"/>
      <c r="FP27" s="534">
        <f>FO27/FL27</f>
        <v>0</v>
      </c>
      <c r="FQ27" s="537">
        <v>173633.96</v>
      </c>
      <c r="FR27" s="537">
        <f>FQ27*FS27</f>
        <v>159743.2432</v>
      </c>
      <c r="FS27" s="687">
        <f>'Base%Sem'!AD23</f>
        <v>0.92</v>
      </c>
      <c r="FT27" s="533"/>
      <c r="FU27" s="534">
        <f>FT27/FQ27</f>
        <v>0</v>
      </c>
      <c r="FV27" s="537">
        <v>159723.79</v>
      </c>
      <c r="FW27" s="537">
        <f>FV27*FX27</f>
        <v>146945.88680000001</v>
      </c>
      <c r="FX27" s="687">
        <f>'Base%Sem'!AE23</f>
        <v>0.92</v>
      </c>
      <c r="FY27" s="536"/>
      <c r="FZ27" s="534">
        <f>FY27/FV27</f>
        <v>0</v>
      </c>
      <c r="GA27" s="757">
        <f>FV27+FQ27+FL27+FG27</f>
        <v>672913.60000000009</v>
      </c>
      <c r="GB27" s="757">
        <f>FW27+FR27+FM27+FH27</f>
        <v>619080.51199999999</v>
      </c>
      <c r="GC27" s="929">
        <f>FG27+FL27+FQ27+FV27</f>
        <v>672913.6</v>
      </c>
      <c r="GD27" s="554">
        <v>623205.28</v>
      </c>
      <c r="GE27" s="545">
        <f t="shared" si="13"/>
        <v>0.92612971412674683</v>
      </c>
      <c r="GF27" s="540">
        <v>130131.14</v>
      </c>
      <c r="GG27" s="537">
        <f>GF27*GH27</f>
        <v>128829.82859999999</v>
      </c>
      <c r="GH27" s="687">
        <f>'Base%Sem'!AF23</f>
        <v>0.99</v>
      </c>
      <c r="GI27" s="533"/>
      <c r="GJ27" s="534">
        <f>GI27/GF27</f>
        <v>0</v>
      </c>
      <c r="GK27" s="537">
        <v>124137.18</v>
      </c>
      <c r="GL27" s="537">
        <f>GK27*GM27</f>
        <v>122895.80819999998</v>
      </c>
      <c r="GM27" s="687">
        <f>'Base%Sem'!AG23</f>
        <v>0.99</v>
      </c>
      <c r="GN27" s="536"/>
      <c r="GO27" s="534">
        <f>GN27/GK27</f>
        <v>0</v>
      </c>
      <c r="GP27" s="537">
        <v>129683.44</v>
      </c>
      <c r="GQ27" s="537">
        <f>GP27*GR27</f>
        <v>128386.6056</v>
      </c>
      <c r="GR27" s="687">
        <f>'Base%Sem'!AH23</f>
        <v>0.99</v>
      </c>
      <c r="GS27" s="533"/>
      <c r="GT27" s="534">
        <f>GS27/GP27</f>
        <v>0</v>
      </c>
      <c r="GU27" s="537">
        <v>103874.9</v>
      </c>
      <c r="GV27" s="537">
        <f>GU27*GW27</f>
        <v>102836.151</v>
      </c>
      <c r="GW27" s="687">
        <f>'Base%Sem'!AI23</f>
        <v>0.99</v>
      </c>
      <c r="GX27" s="536"/>
      <c r="GY27" s="534">
        <f>GX27/GU27</f>
        <v>0</v>
      </c>
      <c r="GZ27" s="757">
        <f>GU27+GP27+GK27+GF27</f>
        <v>487826.66000000003</v>
      </c>
      <c r="HA27" s="757">
        <f>GV27+GQ27+GL27+GG27</f>
        <v>482948.3934</v>
      </c>
      <c r="HB27" s="929">
        <f>GF27+GK27+GP27+GU27</f>
        <v>487826.66000000003</v>
      </c>
      <c r="HC27" s="553">
        <v>481461.34</v>
      </c>
      <c r="HD27" s="547">
        <f t="shared" si="14"/>
        <v>0.98695167664678263</v>
      </c>
      <c r="HE27" s="540">
        <v>115126</v>
      </c>
      <c r="HF27" s="537">
        <f>HE27*HG27</f>
        <v>113974.74</v>
      </c>
      <c r="HG27" s="687">
        <f>'Base%Sem'!AJ23</f>
        <v>0.99</v>
      </c>
      <c r="HH27" s="533">
        <v>87752.98</v>
      </c>
      <c r="HI27" s="534">
        <f>HH27/HE27</f>
        <v>0.76223424769383108</v>
      </c>
      <c r="HJ27" s="537">
        <v>102374.19</v>
      </c>
      <c r="HK27" s="537">
        <f>HJ27*HL27</f>
        <v>101350.44809999999</v>
      </c>
      <c r="HL27" s="687">
        <f>'Base%Sem'!AK23</f>
        <v>0.99</v>
      </c>
      <c r="HM27" s="536">
        <v>108705.57</v>
      </c>
      <c r="HN27" s="534">
        <f>HM27/HJ27</f>
        <v>1.0618454710117853</v>
      </c>
      <c r="HO27" s="537">
        <v>121802.1</v>
      </c>
      <c r="HP27" s="537">
        <f>HO27*HQ27</f>
        <v>120584.079</v>
      </c>
      <c r="HQ27" s="687">
        <f>'Base%Sem'!AL23</f>
        <v>0.99</v>
      </c>
      <c r="HR27" s="533">
        <v>132173.75</v>
      </c>
      <c r="HS27" s="534">
        <f>HR27/HO27</f>
        <v>1.0851516517367106</v>
      </c>
      <c r="HT27" s="537">
        <v>113435.14</v>
      </c>
      <c r="HU27" s="537">
        <f>HT27*HV27</f>
        <v>112300.7886</v>
      </c>
      <c r="HV27" s="687">
        <f>'Base%Sem'!AM23</f>
        <v>0.99</v>
      </c>
      <c r="HW27" s="536">
        <v>108733.75</v>
      </c>
      <c r="HX27" s="534">
        <f>HW27/HT27</f>
        <v>0.95855437741779137</v>
      </c>
      <c r="HY27" s="537">
        <v>129003.34</v>
      </c>
      <c r="HZ27" s="537">
        <f>HY27*IA27</f>
        <v>127713.3066</v>
      </c>
      <c r="IA27" s="687">
        <f>'Base%Sem'!AN23</f>
        <v>0.99</v>
      </c>
      <c r="IB27" s="533">
        <v>103844.67</v>
      </c>
      <c r="IC27" s="534">
        <f>IB27/HY27</f>
        <v>0.80497659983067105</v>
      </c>
      <c r="ID27" s="757">
        <f>HZ27+HU27+HP27+HK27+HF27</f>
        <v>575923.36230000004</v>
      </c>
      <c r="IE27" s="684">
        <f t="shared" si="15"/>
        <v>581740.77</v>
      </c>
      <c r="IF27" s="554">
        <f>IB27+HW27+HR27+HM27+HH27</f>
        <v>541210.72</v>
      </c>
      <c r="IG27" s="545">
        <f t="shared" si="16"/>
        <v>0.9303297068211327</v>
      </c>
      <c r="IH27" s="540">
        <v>109838.67</v>
      </c>
      <c r="II27" s="537">
        <f>IH27*IJ27</f>
        <v>112035.4434</v>
      </c>
      <c r="IJ27" s="687">
        <f>'Base%Sem'!AO23</f>
        <v>1.02</v>
      </c>
      <c r="IK27" s="533">
        <v>100238.17</v>
      </c>
      <c r="IL27" s="534">
        <f>IK27/IH27</f>
        <v>0.91259453523972933</v>
      </c>
      <c r="IM27" s="537">
        <v>123336.01</v>
      </c>
      <c r="IN27" s="537">
        <f>IM27*IO27</f>
        <v>125802.73019999999</v>
      </c>
      <c r="IO27" s="687">
        <f>'Base%Sem'!AP23</f>
        <v>1.02</v>
      </c>
      <c r="IP27" s="536">
        <v>127070.29</v>
      </c>
      <c r="IQ27" s="534">
        <f>IP27/IM27</f>
        <v>1.0302772888469474</v>
      </c>
      <c r="IR27" s="537">
        <v>117946.5</v>
      </c>
      <c r="IS27" s="537">
        <f>IR27*IT27</f>
        <v>120305.43000000001</v>
      </c>
      <c r="IT27" s="687">
        <f>'Base%Sem'!AQ23</f>
        <v>1.02</v>
      </c>
      <c r="IU27" s="533">
        <v>128038.76</v>
      </c>
      <c r="IV27" s="534">
        <f>IU27/IR27</f>
        <v>1.0855664220642409</v>
      </c>
      <c r="IW27" s="537">
        <v>135659</v>
      </c>
      <c r="IX27" s="537">
        <f>IW27*IY27</f>
        <v>138372.18</v>
      </c>
      <c r="IY27" s="687">
        <f>'Base%Sem'!AR23</f>
        <v>1.02</v>
      </c>
      <c r="IZ27" s="536">
        <v>151898.28</v>
      </c>
      <c r="JA27" s="534">
        <f>IZ27/IW27</f>
        <v>1.1197066173272692</v>
      </c>
      <c r="JB27" s="757">
        <f>IW27+IR27+IM27+IH27</f>
        <v>486780.18</v>
      </c>
      <c r="JC27" s="757">
        <f>IX27+IS27+IN27+II27</f>
        <v>496515.78359999997</v>
      </c>
      <c r="JD27" s="684">
        <f t="shared" si="17"/>
        <v>486780.18</v>
      </c>
      <c r="JE27" s="553">
        <f>IK27+IP27+IU27+IZ27</f>
        <v>507245.5</v>
      </c>
      <c r="JF27" s="547">
        <f t="shared" si="18"/>
        <v>1.0420422211931473</v>
      </c>
      <c r="JG27" s="540">
        <v>108261.1</v>
      </c>
      <c r="JH27" s="537">
        <f>JG27*JI27</f>
        <v>109343.71100000001</v>
      </c>
      <c r="JI27" s="687">
        <f>'Base%Sem'!AS23</f>
        <v>1.01</v>
      </c>
      <c r="JJ27" s="533">
        <v>95525.6</v>
      </c>
      <c r="JK27" s="534">
        <f>JJ27/JG27</f>
        <v>0.88236310179741384</v>
      </c>
      <c r="JL27" s="537">
        <v>130692.53</v>
      </c>
      <c r="JM27" s="537">
        <f>JL27*JN27</f>
        <v>131999.4553</v>
      </c>
      <c r="JN27" s="687">
        <f>'Base%Sem'!AT23</f>
        <v>1.01</v>
      </c>
      <c r="JO27" s="533">
        <v>90287.32</v>
      </c>
      <c r="JP27" s="534">
        <f>JO27/JL27</f>
        <v>0.69083764772171763</v>
      </c>
      <c r="JQ27" s="537">
        <v>143835.06</v>
      </c>
      <c r="JR27" s="537">
        <f>JQ27*JS27</f>
        <v>145273.4106</v>
      </c>
      <c r="JS27" s="687">
        <f>'Base%Sem'!AU23</f>
        <v>1.01</v>
      </c>
      <c r="JT27" s="533">
        <v>146316.76</v>
      </c>
      <c r="JU27" s="534">
        <f>JT27/JQ27</f>
        <v>1.0172537905570451</v>
      </c>
      <c r="JV27" s="537">
        <v>141210.78</v>
      </c>
      <c r="JW27" s="537">
        <f>JV27*JX27</f>
        <v>142622.8878</v>
      </c>
      <c r="JX27" s="687">
        <f>'Base%Sem'!AV23</f>
        <v>1.01</v>
      </c>
      <c r="JY27" s="536">
        <v>99629.95</v>
      </c>
      <c r="JZ27" s="534">
        <f>JY27/JV27</f>
        <v>0.70554068180913665</v>
      </c>
      <c r="KA27" s="757">
        <f>JV27+JQ27+JL27+JG27</f>
        <v>523999.47</v>
      </c>
      <c r="KB27" s="757">
        <f>JW27+JR27+JM27+JH27</f>
        <v>529239.46470000001</v>
      </c>
      <c r="KC27" s="552">
        <f t="shared" si="19"/>
        <v>523999.47</v>
      </c>
      <c r="KD27" s="690">
        <f t="shared" si="20"/>
        <v>431759.63000000006</v>
      </c>
      <c r="KE27" s="545">
        <f t="shared" si="21"/>
        <v>0.8239695929463442</v>
      </c>
      <c r="KF27" s="540">
        <v>193002.83</v>
      </c>
      <c r="KG27" s="537">
        <f>KF27*KH27</f>
        <v>194932.85829999999</v>
      </c>
      <c r="KH27" s="687">
        <f>'Base%Sem'!AW23</f>
        <v>1.01</v>
      </c>
      <c r="KI27" s="533">
        <v>119283.01</v>
      </c>
      <c r="KJ27" s="534">
        <f>KI27/KF27</f>
        <v>0.61803762152088648</v>
      </c>
      <c r="KK27" s="537">
        <v>227738.05</v>
      </c>
      <c r="KL27" s="537">
        <f>KK27*KM27</f>
        <v>230015.43049999999</v>
      </c>
      <c r="KM27" s="687">
        <f>'Base%Sem'!AX23</f>
        <v>1.01</v>
      </c>
      <c r="KN27" s="536">
        <v>182315.84</v>
      </c>
      <c r="KO27" s="534">
        <f>KN27/KK27</f>
        <v>0.80055063262375348</v>
      </c>
      <c r="KP27" s="537">
        <v>279210.48</v>
      </c>
      <c r="KQ27" s="537">
        <f>KP27*KR27</f>
        <v>282002.58480000001</v>
      </c>
      <c r="KR27" s="687">
        <f>'Base%Sem'!AY23</f>
        <v>1.01</v>
      </c>
      <c r="KS27" s="533">
        <v>242446.88</v>
      </c>
      <c r="KT27" s="534">
        <f>KS27/KP27</f>
        <v>0.86833015723478579</v>
      </c>
      <c r="KU27" s="537">
        <v>275314.36</v>
      </c>
      <c r="KV27" s="537">
        <f>KU27*KW27</f>
        <v>278067.5036</v>
      </c>
      <c r="KW27" s="687">
        <f>'Base%Sem'!AZ23</f>
        <v>1.01</v>
      </c>
      <c r="KX27" s="536">
        <v>330931.92</v>
      </c>
      <c r="KY27" s="534">
        <f>KX27/KU27</f>
        <v>1.2020147441637261</v>
      </c>
      <c r="KZ27" s="537">
        <v>151224.89000000001</v>
      </c>
      <c r="LA27" s="537">
        <f>KZ27*LB27</f>
        <v>152737.13890000002</v>
      </c>
      <c r="LB27" s="687">
        <f>'Base%Sem'!BA23</f>
        <v>1.01</v>
      </c>
      <c r="LC27" s="533">
        <v>189172.29</v>
      </c>
      <c r="LD27" s="534">
        <f>LC27/KZ27</f>
        <v>1.2509335599450593</v>
      </c>
      <c r="LE27" s="757">
        <f>KZ27+KU27+KP27+KK27+KF27</f>
        <v>1126490.6100000001</v>
      </c>
      <c r="LF27" s="757">
        <f>LA27+KV27+KQ27+KL27+KG27</f>
        <v>1137755.5161000001</v>
      </c>
      <c r="LG27" s="552"/>
      <c r="LH27" s="683">
        <f t="shared" si="22"/>
        <v>1064149.94</v>
      </c>
      <c r="LI27" s="722">
        <f t="shared" si="23"/>
        <v>0</v>
      </c>
      <c r="LJ27" s="540">
        <v>85211.15</v>
      </c>
      <c r="LK27" s="537">
        <f>LJ27*LL27</f>
        <v>95436.487999999998</v>
      </c>
      <c r="LL27" s="687">
        <f>'Base%Sem'!BB23</f>
        <v>1.1200000000000001</v>
      </c>
      <c r="LM27" s="533"/>
      <c r="LN27" s="534">
        <f>LM27/LJ27</f>
        <v>0</v>
      </c>
      <c r="LO27" s="537">
        <v>63887.18</v>
      </c>
      <c r="LP27" s="537">
        <f>LO27*LQ27</f>
        <v>108608.20599999999</v>
      </c>
      <c r="LQ27" s="687">
        <f>'Base%Sem'!BC23</f>
        <v>1.7</v>
      </c>
      <c r="LR27" s="536"/>
      <c r="LS27" s="534">
        <f>LR27/LO27</f>
        <v>0</v>
      </c>
      <c r="LT27" s="537">
        <v>77203.81</v>
      </c>
      <c r="LU27" s="537">
        <f>LT27*LV27</f>
        <v>123526.09600000001</v>
      </c>
      <c r="LV27" s="687">
        <f>'Base%Sem'!BD23</f>
        <v>1.6</v>
      </c>
      <c r="LW27" s="533"/>
      <c r="LX27" s="534">
        <f>LW27/LT27</f>
        <v>0</v>
      </c>
      <c r="LY27" s="537">
        <v>69406.28</v>
      </c>
      <c r="LZ27" s="537">
        <f>LY27*MA27</f>
        <v>79817.221999999994</v>
      </c>
      <c r="MA27" s="687">
        <f>'Base%Sem'!BE23</f>
        <v>1.1499999999999999</v>
      </c>
      <c r="MB27" s="533"/>
      <c r="MC27" s="534">
        <f>MB27/LY27</f>
        <v>0</v>
      </c>
      <c r="MD27" s="688">
        <f t="shared" si="35"/>
        <v>295708.42</v>
      </c>
      <c r="ME27" s="537">
        <f>LK27+LP27+LU27+LZ27</f>
        <v>407388.01199999999</v>
      </c>
      <c r="MF27" s="688">
        <f t="shared" si="25"/>
        <v>295708.42</v>
      </c>
      <c r="MG27" s="557">
        <f>+LM27+LR27+LW27+MB27</f>
        <v>0</v>
      </c>
      <c r="MH27" s="541">
        <f t="shared" si="26"/>
        <v>0</v>
      </c>
      <c r="MI27" s="795">
        <f t="shared" si="27"/>
        <v>7121017.7299999995</v>
      </c>
      <c r="MJ27" s="795">
        <f t="shared" si="28"/>
        <v>6474383.7999999989</v>
      </c>
      <c r="MK27" s="793">
        <f t="shared" si="29"/>
        <v>0.90919360763900237</v>
      </c>
      <c r="ML27" s="791">
        <f>Y27+AX27+CB27+DA27+DZ27+FD27+GC27+HB27+IE27+JD27+KC27+LG27</f>
        <v>5826453.2599999988</v>
      </c>
      <c r="MM27" s="791">
        <f>Z27+AY27+CC27+DB27+EA27+FE27+GD27+HC27+IF27+JE27+KD27+LH27</f>
        <v>6474383.7999999989</v>
      </c>
      <c r="MN27" s="792">
        <f>MM27-ML27</f>
        <v>647930.54</v>
      </c>
      <c r="MO27" s="930">
        <f t="shared" si="30"/>
        <v>0.10007601650059735</v>
      </c>
      <c r="MP27" s="781">
        <f t="shared" si="31"/>
        <v>6992334.5039999988</v>
      </c>
      <c r="MQ27" s="108">
        <v>1137755.5161000001</v>
      </c>
      <c r="MR27" s="770">
        <v>1.01</v>
      </c>
    </row>
    <row r="28" spans="1:356" ht="18.75" customHeight="1" outlineLevel="1">
      <c r="A28" s="742"/>
      <c r="B28" s="678" t="s">
        <v>228</v>
      </c>
      <c r="C28" s="540">
        <v>140127.48000000001</v>
      </c>
      <c r="D28" s="537">
        <f>C28*E28</f>
        <v>133121.106</v>
      </c>
      <c r="E28" s="687">
        <f>'Base%Sem'!B24</f>
        <v>0.95</v>
      </c>
      <c r="F28" s="533">
        <v>136435.85999999999</v>
      </c>
      <c r="G28" s="534">
        <f>F28/C28</f>
        <v>0.97365527446864797</v>
      </c>
      <c r="H28" s="537">
        <v>170117.04</v>
      </c>
      <c r="I28" s="537">
        <f>H28*J28</f>
        <v>161611.18799999999</v>
      </c>
      <c r="J28" s="687">
        <f>'Base%Sem'!C24</f>
        <v>0.95</v>
      </c>
      <c r="K28" s="536">
        <v>102808.52</v>
      </c>
      <c r="L28" s="534">
        <f>K28/H28</f>
        <v>0.60433992973308259</v>
      </c>
      <c r="M28" s="537">
        <v>154237.59</v>
      </c>
      <c r="N28" s="537">
        <f>M28*O28</f>
        <v>146525.71049999999</v>
      </c>
      <c r="O28" s="687">
        <f>'Base%Sem'!D24</f>
        <v>0.95</v>
      </c>
      <c r="P28" s="533">
        <v>110076.83</v>
      </c>
      <c r="Q28" s="534">
        <f>P28/M28</f>
        <v>0.71368354497758946</v>
      </c>
      <c r="R28" s="537">
        <v>144947.18</v>
      </c>
      <c r="S28" s="537">
        <f>R28*T28</f>
        <v>92766.195200000002</v>
      </c>
      <c r="T28" s="687">
        <f>'Base%Sem'!E24</f>
        <v>0.64</v>
      </c>
      <c r="U28" s="533">
        <v>114667.83</v>
      </c>
      <c r="V28" s="534">
        <f>U28/R28</f>
        <v>0.79110079961541857</v>
      </c>
      <c r="W28" s="688">
        <f t="shared" si="0"/>
        <v>609429.29</v>
      </c>
      <c r="X28" s="537">
        <f>D28+I28+N28+S28</f>
        <v>534024.1997</v>
      </c>
      <c r="Y28" s="688">
        <f t="shared" si="1"/>
        <v>609429.29</v>
      </c>
      <c r="Z28" s="557">
        <f>+F28+K28+P28+U28</f>
        <v>463989.04000000004</v>
      </c>
      <c r="AA28" s="541">
        <f t="shared" si="2"/>
        <v>0.76135008213996413</v>
      </c>
      <c r="AB28" s="540">
        <v>141327.73000000001</v>
      </c>
      <c r="AC28" s="537">
        <f>AB28*AD28</f>
        <v>90449.747200000013</v>
      </c>
      <c r="AD28" s="687">
        <f>'Base%Sem'!F24</f>
        <v>0.64</v>
      </c>
      <c r="AE28" s="533">
        <v>128655.14</v>
      </c>
      <c r="AF28" s="534">
        <f>AE28/AB28</f>
        <v>0.9103318931111396</v>
      </c>
      <c r="AG28" s="537">
        <v>195664.22</v>
      </c>
      <c r="AH28" s="537">
        <f>AG28*AI28</f>
        <v>133051.66960000002</v>
      </c>
      <c r="AI28" s="687">
        <f>'Base%Sem'!G24</f>
        <v>0.68</v>
      </c>
      <c r="AJ28" s="533">
        <v>138099.63</v>
      </c>
      <c r="AK28" s="534">
        <f>AJ28/AG28</f>
        <v>0.70579909806708663</v>
      </c>
      <c r="AL28" s="537">
        <v>148634.38</v>
      </c>
      <c r="AM28" s="537">
        <f>AL28*AN28</f>
        <v>101071.37840000002</v>
      </c>
      <c r="AN28" s="687">
        <f>'Base%Sem'!H24</f>
        <v>0.68</v>
      </c>
      <c r="AO28" s="533">
        <v>159486.32999999999</v>
      </c>
      <c r="AP28" s="534">
        <f>AO28/AL28</f>
        <v>1.0730110355356546</v>
      </c>
      <c r="AQ28" s="537">
        <v>157437.54</v>
      </c>
      <c r="AR28" s="537">
        <f>AQ28*AS28</f>
        <v>141693.78600000002</v>
      </c>
      <c r="AS28" s="687">
        <f>'Base%Sem'!I24</f>
        <v>0.9</v>
      </c>
      <c r="AT28" s="536">
        <v>156896.53</v>
      </c>
      <c r="AU28" s="534">
        <f>AT28/AQ28</f>
        <v>0.99656365311602302</v>
      </c>
      <c r="AV28" s="537">
        <f>AB28+AG28+AL28+AQ28</f>
        <v>643063.87</v>
      </c>
      <c r="AW28" s="537">
        <f>AC28+AH28+AM28+AR28</f>
        <v>466266.58120000007</v>
      </c>
      <c r="AX28" s="697">
        <f t="shared" si="3"/>
        <v>643063.87</v>
      </c>
      <c r="AY28" s="676">
        <f>AE28+AJ28++AO28+AT28</f>
        <v>583137.63</v>
      </c>
      <c r="AZ28" s="556">
        <f t="shared" si="4"/>
        <v>0.90681137162938419</v>
      </c>
      <c r="BA28" s="540">
        <v>147171.14000000001</v>
      </c>
      <c r="BB28" s="537">
        <f>BA28*BC28</f>
        <v>194265.90480000002</v>
      </c>
      <c r="BC28" s="687">
        <f>'Base%Sem'!J24</f>
        <v>1.32</v>
      </c>
      <c r="BD28" s="533">
        <v>171824.07</v>
      </c>
      <c r="BE28" s="534">
        <f>BD28/BA28</f>
        <v>1.1675119863853742</v>
      </c>
      <c r="BF28" s="537">
        <v>164219.15</v>
      </c>
      <c r="BG28" s="537">
        <f>BF28*BH28</f>
        <v>216769.27799999999</v>
      </c>
      <c r="BH28" s="687">
        <f>'Base%Sem'!K24</f>
        <v>1.32</v>
      </c>
      <c r="BI28" s="536">
        <v>174027.18</v>
      </c>
      <c r="BJ28" s="534">
        <f>BI28/BF28</f>
        <v>1.0597252512876847</v>
      </c>
      <c r="BK28" s="537">
        <v>196670.99</v>
      </c>
      <c r="BL28" s="537">
        <f>BK28*BM28</f>
        <v>226171.63849999997</v>
      </c>
      <c r="BM28" s="687">
        <f>'Base%Sem'!L24</f>
        <v>1.1499999999999999</v>
      </c>
      <c r="BN28" s="533">
        <v>198670.62</v>
      </c>
      <c r="BO28" s="534">
        <f>BN28/BK28</f>
        <v>1.0101673866593137</v>
      </c>
      <c r="BP28" s="537">
        <v>163620.35</v>
      </c>
      <c r="BQ28" s="537">
        <f>BP28*BR28</f>
        <v>188163.4025</v>
      </c>
      <c r="BR28" s="687">
        <f>'Base%Sem'!M24</f>
        <v>1.1499999999999999</v>
      </c>
      <c r="BS28" s="871">
        <v>197804.86</v>
      </c>
      <c r="BT28" s="534">
        <f>BS28/BP28</f>
        <v>1.2089257845983092</v>
      </c>
      <c r="BU28" s="537">
        <v>166642.66</v>
      </c>
      <c r="BV28" s="537">
        <f>BU28*BW28</f>
        <v>191639.05899999998</v>
      </c>
      <c r="BW28" s="687">
        <f>'Base%Sem'!N24</f>
        <v>1.1499999999999999</v>
      </c>
      <c r="BX28" s="533">
        <v>187507.84</v>
      </c>
      <c r="BY28" s="534">
        <f>BX28/BU28</f>
        <v>1.125209115120942</v>
      </c>
      <c r="BZ28" s="757">
        <f>BA28+BF28+BK28+BP28+BU28</f>
        <v>838324.29</v>
      </c>
      <c r="CA28" s="757">
        <f>BB28+BG28+BL28+BQ28+BV28</f>
        <v>1017009.2827999999</v>
      </c>
      <c r="CB28" s="684">
        <f t="shared" si="5"/>
        <v>508061.28</v>
      </c>
      <c r="CC28" s="554">
        <f>BX28+BS28+BN28+BI28+BD28</f>
        <v>929834.57000000007</v>
      </c>
      <c r="CD28" s="545">
        <f t="shared" si="6"/>
        <v>1.8301622394841819</v>
      </c>
      <c r="CE28" s="540">
        <v>185630.88</v>
      </c>
      <c r="CF28" s="537">
        <f>CE28*CG28</f>
        <v>213475.51199999999</v>
      </c>
      <c r="CG28" s="687">
        <f>'Base%Sem'!O24</f>
        <v>1.1499999999999999</v>
      </c>
      <c r="CH28" s="533"/>
      <c r="CI28" s="534">
        <f>CH28/CE28</f>
        <v>0</v>
      </c>
      <c r="CJ28" s="537">
        <v>209369.2</v>
      </c>
      <c r="CK28" s="537">
        <f>CJ28*CL28</f>
        <v>240774.58</v>
      </c>
      <c r="CL28" s="687">
        <f>'Base%Sem'!P24</f>
        <v>1.1499999999999999</v>
      </c>
      <c r="CM28" s="533"/>
      <c r="CN28" s="534">
        <f>CM28/CJ28</f>
        <v>0</v>
      </c>
      <c r="CO28" s="537">
        <v>190678.74</v>
      </c>
      <c r="CP28" s="537">
        <f>CO28*CQ28</f>
        <v>219280.55099999998</v>
      </c>
      <c r="CQ28" s="687">
        <f>'Base%Sem'!Q24</f>
        <v>1.1499999999999999</v>
      </c>
      <c r="CR28" s="533"/>
      <c r="CS28" s="534">
        <f>CR28/CO28</f>
        <v>0</v>
      </c>
      <c r="CT28" s="537">
        <v>203995.79</v>
      </c>
      <c r="CU28" s="537">
        <f>CT28*CV28</f>
        <v>224395.36900000004</v>
      </c>
      <c r="CV28" s="687">
        <f>'Base%Sem'!R24</f>
        <v>1.1000000000000001</v>
      </c>
      <c r="CW28" s="536"/>
      <c r="CX28" s="534">
        <f>CW28/CT28</f>
        <v>0</v>
      </c>
      <c r="CY28" s="757">
        <f>CT28+CO28+CJ28+CE28</f>
        <v>789674.61</v>
      </c>
      <c r="CZ28" s="757">
        <f>CU28+CP28+CK28+CF28</f>
        <v>897926.01199999999</v>
      </c>
      <c r="DA28" s="694">
        <f t="shared" si="7"/>
        <v>789674.6100000001</v>
      </c>
      <c r="DB28" s="549">
        <v>803966.84</v>
      </c>
      <c r="DC28" s="547">
        <f t="shared" si="8"/>
        <v>1.0180988850584924</v>
      </c>
      <c r="DD28" s="540">
        <v>299394.67</v>
      </c>
      <c r="DE28" s="537">
        <f>DD28*DF28</f>
        <v>275443.09639999998</v>
      </c>
      <c r="DF28" s="687">
        <f>'Base%Sem'!S24</f>
        <v>0.91999999999999993</v>
      </c>
      <c r="DG28" s="533"/>
      <c r="DH28" s="534">
        <f>DG28/DD28</f>
        <v>0</v>
      </c>
      <c r="DI28" s="537">
        <v>199311.01</v>
      </c>
      <c r="DJ28" s="537">
        <f>DI28*DK28</f>
        <v>293385.80671999999</v>
      </c>
      <c r="DK28" s="687">
        <f>'Base%Sem'!T24</f>
        <v>1.472</v>
      </c>
      <c r="DL28" s="533"/>
      <c r="DM28" s="534">
        <f>DL28/DI28</f>
        <v>0</v>
      </c>
      <c r="DN28" s="537">
        <v>169858</v>
      </c>
      <c r="DO28" s="537">
        <f>DN28*DP28</f>
        <v>195336.69999999998</v>
      </c>
      <c r="DP28" s="687">
        <f>'Base%Sem'!U24</f>
        <v>1.1499999999999999</v>
      </c>
      <c r="DQ28" s="533"/>
      <c r="DR28" s="534">
        <f>DQ28/DN28</f>
        <v>0</v>
      </c>
      <c r="DS28" s="537">
        <v>174019.32</v>
      </c>
      <c r="DT28" s="537">
        <f>DS28*DU28</f>
        <v>200122.21799999999</v>
      </c>
      <c r="DU28" s="687">
        <f>'Base%Sem'!V24</f>
        <v>1.1499999999999999</v>
      </c>
      <c r="DV28" s="536"/>
      <c r="DW28" s="534">
        <f>DV28/DS28</f>
        <v>0</v>
      </c>
      <c r="DX28" s="757">
        <f>DS28+DN28+DI28+DD28</f>
        <v>842583</v>
      </c>
      <c r="DY28" s="757">
        <f>DT28+DO28+DJ28+DE28</f>
        <v>964287.82111999998</v>
      </c>
      <c r="DZ28" s="694">
        <f t="shared" si="9"/>
        <v>842583</v>
      </c>
      <c r="EA28" s="549">
        <v>940716.15</v>
      </c>
      <c r="EB28" s="547">
        <f t="shared" si="10"/>
        <v>1.1164670424159995</v>
      </c>
      <c r="EC28" s="540">
        <v>174491.86</v>
      </c>
      <c r="ED28" s="537">
        <f>EC28*EE28</f>
        <v>191941.046</v>
      </c>
      <c r="EE28" s="687">
        <f>'Base%Sem'!W24</f>
        <v>1.1000000000000001</v>
      </c>
      <c r="EF28" s="686">
        <v>217743.34</v>
      </c>
      <c r="EG28" s="534">
        <f>EF28/EC28</f>
        <v>1.2478710468213245</v>
      </c>
      <c r="EH28" s="537">
        <v>196210.74</v>
      </c>
      <c r="EI28" s="537">
        <f>EH28*EJ28</f>
        <v>215831.81400000001</v>
      </c>
      <c r="EJ28" s="687">
        <f>'Base%Sem'!X24</f>
        <v>1.1000000000000001</v>
      </c>
      <c r="EK28" s="533">
        <v>233220.25</v>
      </c>
      <c r="EL28" s="534">
        <f>EK28/EH28</f>
        <v>1.1886212243019929</v>
      </c>
      <c r="EM28" s="537">
        <v>195704.16</v>
      </c>
      <c r="EN28" s="537">
        <f>EM28*EO28</f>
        <v>215274.57600000003</v>
      </c>
      <c r="EO28" s="687">
        <f>'Base%Sem'!Y24</f>
        <v>1.1000000000000001</v>
      </c>
      <c r="EP28" s="533">
        <v>232281.22</v>
      </c>
      <c r="EQ28" s="534">
        <f>EP28/EM28</f>
        <v>1.1868997572662738</v>
      </c>
      <c r="ER28" s="537">
        <v>229768.35</v>
      </c>
      <c r="ES28" s="537">
        <f>ER28*ET28</f>
        <v>252745.18500000003</v>
      </c>
      <c r="ET28" s="687">
        <f>'Base%Sem'!Z24</f>
        <v>1.1000000000000001</v>
      </c>
      <c r="EU28" s="536"/>
      <c r="EV28" s="534">
        <f>EU28/ER28</f>
        <v>0</v>
      </c>
      <c r="EW28" s="537">
        <v>205266.48</v>
      </c>
      <c r="EX28" s="537">
        <f>EW28*EY28</f>
        <v>225793.12800000003</v>
      </c>
      <c r="EY28" s="687">
        <f>'Base%Sem'!AA24</f>
        <v>1.1000000000000001</v>
      </c>
      <c r="EZ28" s="533"/>
      <c r="FA28" s="534">
        <f>EZ28/EW28</f>
        <v>0</v>
      </c>
      <c r="FB28" s="757">
        <f>EW28+ER28+EM28+EH28+EC28</f>
        <v>1001441.59</v>
      </c>
      <c r="FC28" s="757">
        <f>EX28+ES28+EN28+EI28+ED28</f>
        <v>1101585.7490000001</v>
      </c>
      <c r="FD28" s="684">
        <f t="shared" si="11"/>
        <v>1001441.59</v>
      </c>
      <c r="FE28" s="683">
        <v>1116692.8799999999</v>
      </c>
      <c r="FF28" s="547">
        <f t="shared" si="12"/>
        <v>1.1150853840611912</v>
      </c>
      <c r="FG28" s="540">
        <v>191038.91</v>
      </c>
      <c r="FH28" s="537">
        <f>FG28*FI28</f>
        <v>210142.80100000001</v>
      </c>
      <c r="FI28" s="687">
        <f>'Base%Sem'!AB24</f>
        <v>1.1000000000000001</v>
      </c>
      <c r="FJ28" s="533"/>
      <c r="FK28" s="534">
        <f>FJ28/FG28</f>
        <v>0</v>
      </c>
      <c r="FL28" s="537">
        <v>208830.06</v>
      </c>
      <c r="FM28" s="537">
        <f>FL28*FN28</f>
        <v>229713.06600000002</v>
      </c>
      <c r="FN28" s="687">
        <f>'Base%Sem'!AC24</f>
        <v>1.1000000000000001</v>
      </c>
      <c r="FO28" s="533"/>
      <c r="FP28" s="534">
        <f>FO28/FL28</f>
        <v>0</v>
      </c>
      <c r="FQ28" s="537">
        <v>183236.66</v>
      </c>
      <c r="FR28" s="537">
        <f>FQ28*FS28</f>
        <v>201560.32600000003</v>
      </c>
      <c r="FS28" s="687">
        <f>'Base%Sem'!AD24</f>
        <v>1.1000000000000001</v>
      </c>
      <c r="FT28" s="533"/>
      <c r="FU28" s="534">
        <f>FT28/FQ28</f>
        <v>0</v>
      </c>
      <c r="FV28" s="537">
        <v>185337.62</v>
      </c>
      <c r="FW28" s="537">
        <f>FV28*FX28</f>
        <v>203871.38200000001</v>
      </c>
      <c r="FX28" s="687">
        <f>'Base%Sem'!AE24</f>
        <v>1.1000000000000001</v>
      </c>
      <c r="FY28" s="536"/>
      <c r="FZ28" s="534">
        <f>FY28/FV28</f>
        <v>0</v>
      </c>
      <c r="GA28" s="757">
        <f>FV28+FQ28+FL28+FG28</f>
        <v>768443.25000000012</v>
      </c>
      <c r="GB28" s="757">
        <f>FW28+FR28+FM28+FH28</f>
        <v>845287.57500000007</v>
      </c>
      <c r="GC28" s="929">
        <f>FG28+FL28+FQ28+FV28</f>
        <v>768443.25</v>
      </c>
      <c r="GD28" s="554">
        <v>979117.01</v>
      </c>
      <c r="GE28" s="545">
        <f t="shared" si="13"/>
        <v>1.2741565626349116</v>
      </c>
      <c r="GF28" s="540">
        <v>177741.24</v>
      </c>
      <c r="GG28" s="537">
        <f>GF28*GH28</f>
        <v>209734.66319999998</v>
      </c>
      <c r="GH28" s="687">
        <f>'Base%Sem'!AF24</f>
        <v>1.18</v>
      </c>
      <c r="GI28" s="533"/>
      <c r="GJ28" s="534">
        <f>GI28/GF28</f>
        <v>0</v>
      </c>
      <c r="GK28" s="537">
        <v>182321.56</v>
      </c>
      <c r="GL28" s="537">
        <f>GK28*GM28</f>
        <v>215139.44079999998</v>
      </c>
      <c r="GM28" s="687">
        <f>'Base%Sem'!AG24</f>
        <v>1.18</v>
      </c>
      <c r="GN28" s="536"/>
      <c r="GO28" s="534">
        <f>GN28/GK28</f>
        <v>0</v>
      </c>
      <c r="GP28" s="537">
        <v>163051.57999999999</v>
      </c>
      <c r="GQ28" s="537">
        <f>GP28*GR28</f>
        <v>192400.86439999996</v>
      </c>
      <c r="GR28" s="687">
        <f>'Base%Sem'!AH24</f>
        <v>1.18</v>
      </c>
      <c r="GS28" s="533"/>
      <c r="GT28" s="534">
        <f>GS28/GP28</f>
        <v>0</v>
      </c>
      <c r="GU28" s="537">
        <v>171560.81</v>
      </c>
      <c r="GV28" s="537">
        <f>GU28*GW28</f>
        <v>202441.75579999998</v>
      </c>
      <c r="GW28" s="687">
        <f>'Base%Sem'!AI24</f>
        <v>1.18</v>
      </c>
      <c r="GX28" s="536"/>
      <c r="GY28" s="534">
        <f>GX28/GU28</f>
        <v>0</v>
      </c>
      <c r="GZ28" s="757">
        <f>GU28+GP28+GK28+GF28</f>
        <v>694675.19</v>
      </c>
      <c r="HA28" s="757">
        <f>GV28+GQ28+GL28+GG28</f>
        <v>819716.72419999994</v>
      </c>
      <c r="HB28" s="929">
        <f>GF28+GK28+GP28+GU28</f>
        <v>694675.19</v>
      </c>
      <c r="HC28" s="553">
        <v>934683.08</v>
      </c>
      <c r="HD28" s="547">
        <f t="shared" si="14"/>
        <v>1.3454965622134858</v>
      </c>
      <c r="HE28" s="540">
        <v>170181</v>
      </c>
      <c r="HF28" s="537">
        <f>HE28*HG28</f>
        <v>228042.54</v>
      </c>
      <c r="HG28" s="687">
        <f>'Base%Sem'!AJ24</f>
        <v>1.34</v>
      </c>
      <c r="HH28" s="533">
        <v>221825.74</v>
      </c>
      <c r="HI28" s="534">
        <f>HH28/HE28</f>
        <v>1.30346948249217</v>
      </c>
      <c r="HJ28" s="537">
        <v>165493.95000000001</v>
      </c>
      <c r="HK28" s="537">
        <f>HJ28*HL28</f>
        <v>221761.89300000004</v>
      </c>
      <c r="HL28" s="687">
        <f>'Base%Sem'!AK24</f>
        <v>1.34</v>
      </c>
      <c r="HM28" s="536">
        <v>215876.66</v>
      </c>
      <c r="HN28" s="534">
        <f>HM28/HJ28</f>
        <v>1.3044383797715868</v>
      </c>
      <c r="HO28" s="537">
        <v>157156.35999999999</v>
      </c>
      <c r="HP28" s="537">
        <f>HO28*HQ28</f>
        <v>210589.52239999999</v>
      </c>
      <c r="HQ28" s="687">
        <f>'Base%Sem'!AL24</f>
        <v>1.34</v>
      </c>
      <c r="HR28" s="533">
        <v>251743.4</v>
      </c>
      <c r="HS28" s="534">
        <f>HR28/HO28</f>
        <v>1.601865810585076</v>
      </c>
      <c r="HT28" s="537">
        <v>152459.06</v>
      </c>
      <c r="HU28" s="537">
        <f>HT28*HV28</f>
        <v>204295.1404</v>
      </c>
      <c r="HV28" s="687">
        <f>'Base%Sem'!AM24</f>
        <v>1.34</v>
      </c>
      <c r="HW28" s="536">
        <v>212137.76</v>
      </c>
      <c r="HX28" s="534">
        <f>HW28/HT28</f>
        <v>1.3914408235233775</v>
      </c>
      <c r="HY28" s="537">
        <v>158651.24</v>
      </c>
      <c r="HZ28" s="537">
        <f>HY28*IA28</f>
        <v>212592.66159999999</v>
      </c>
      <c r="IA28" s="687">
        <f>'Base%Sem'!AN24</f>
        <v>1.34</v>
      </c>
      <c r="IB28" s="533">
        <v>220617.92</v>
      </c>
      <c r="IC28" s="534">
        <f>IB28/HY28</f>
        <v>1.390584277815919</v>
      </c>
      <c r="ID28" s="757">
        <f>HZ28+HU28+HP28+HK28+HF28</f>
        <v>1077281.7574</v>
      </c>
      <c r="IE28" s="684">
        <f t="shared" si="15"/>
        <v>803941.61</v>
      </c>
      <c r="IF28" s="554">
        <f>IB28+HW28+HR28+HM28+HH28</f>
        <v>1122201.48</v>
      </c>
      <c r="IG28" s="545">
        <f t="shared" si="16"/>
        <v>1.3958743595819105</v>
      </c>
      <c r="IH28" s="540">
        <v>149073.94</v>
      </c>
      <c r="II28" s="537">
        <f>IH28*IJ28</f>
        <v>204231.29780000003</v>
      </c>
      <c r="IJ28" s="687">
        <f>'Base%Sem'!AO24</f>
        <v>1.37</v>
      </c>
      <c r="IK28" s="533">
        <v>210073.45</v>
      </c>
      <c r="IL28" s="534">
        <f>IK28/IH28</f>
        <v>1.4091896276438391</v>
      </c>
      <c r="IM28" s="537">
        <v>160560.54</v>
      </c>
      <c r="IN28" s="537">
        <f>IM28*IO28</f>
        <v>219967.93980000002</v>
      </c>
      <c r="IO28" s="687">
        <f>'Base%Sem'!AP24</f>
        <v>1.37</v>
      </c>
      <c r="IP28" s="536">
        <v>211509.35</v>
      </c>
      <c r="IQ28" s="534">
        <f>IP28/IM28</f>
        <v>1.3173183772301713</v>
      </c>
      <c r="IR28" s="537">
        <v>159356.22</v>
      </c>
      <c r="IS28" s="537">
        <f>IR28*IT28</f>
        <v>218318.02140000003</v>
      </c>
      <c r="IT28" s="687">
        <f>'Base%Sem'!AQ24</f>
        <v>1.37</v>
      </c>
      <c r="IU28" s="533">
        <v>229511.03</v>
      </c>
      <c r="IV28" s="534">
        <f>IU28/IR28</f>
        <v>1.440238918819736</v>
      </c>
      <c r="IW28" s="537">
        <v>166297.70000000001</v>
      </c>
      <c r="IX28" s="537">
        <f>IW28*IY28</f>
        <v>227827.84900000005</v>
      </c>
      <c r="IY28" s="687">
        <f>'Base%Sem'!AR24</f>
        <v>1.37</v>
      </c>
      <c r="IZ28" s="536">
        <v>250906.81</v>
      </c>
      <c r="JA28" s="534">
        <f>IZ28/IW28</f>
        <v>1.5087809993764194</v>
      </c>
      <c r="JB28" s="757">
        <f>IW28+IR28+IM28+IH28</f>
        <v>635288.40000000014</v>
      </c>
      <c r="JC28" s="757">
        <f>IX28+IS28+IN28+II28</f>
        <v>870345.10800000012</v>
      </c>
      <c r="JD28" s="684">
        <f t="shared" si="17"/>
        <v>635288.39999999991</v>
      </c>
      <c r="JE28" s="553">
        <f>IK28+IP28+IU28+IZ28</f>
        <v>902000.64000000013</v>
      </c>
      <c r="JF28" s="547">
        <f t="shared" si="18"/>
        <v>1.4198286006796288</v>
      </c>
      <c r="JG28" s="540">
        <v>135534.9</v>
      </c>
      <c r="JH28" s="537">
        <f>JG28*JI28</f>
        <v>189748.86</v>
      </c>
      <c r="JI28" s="687">
        <f>'Base%Sem'!AS24</f>
        <v>1.4</v>
      </c>
      <c r="JJ28" s="533">
        <v>206560.58</v>
      </c>
      <c r="JK28" s="534">
        <f>JJ28/JG28</f>
        <v>1.5240397860624828</v>
      </c>
      <c r="JL28" s="537">
        <v>217036.54</v>
      </c>
      <c r="JM28" s="537">
        <f>JL28*JN28</f>
        <v>303851.15600000002</v>
      </c>
      <c r="JN28" s="687">
        <f>'Base%Sem'!AT24</f>
        <v>1.4</v>
      </c>
      <c r="JO28" s="533">
        <v>231013.28</v>
      </c>
      <c r="JP28" s="534">
        <f>JO28/JL28</f>
        <v>1.0643980962836948</v>
      </c>
      <c r="JQ28" s="537">
        <v>214146.14</v>
      </c>
      <c r="JR28" s="537">
        <f>JQ28*JS28</f>
        <v>299804.59600000002</v>
      </c>
      <c r="JS28" s="687">
        <f>'Base%Sem'!AU24</f>
        <v>1.4</v>
      </c>
      <c r="JT28" s="533">
        <v>284076.09999999998</v>
      </c>
      <c r="JU28" s="534">
        <f>JT28/JQ28</f>
        <v>1.3265525122236617</v>
      </c>
      <c r="JV28" s="537">
        <v>214501.67</v>
      </c>
      <c r="JW28" s="537">
        <f>JV28*JX28</f>
        <v>300302.33799999999</v>
      </c>
      <c r="JX28" s="687">
        <f>'Base%Sem'!AV24</f>
        <v>1.4</v>
      </c>
      <c r="JY28" s="536">
        <v>247709.19</v>
      </c>
      <c r="JZ28" s="534">
        <f>JY28/JV28</f>
        <v>1.1548124077542146</v>
      </c>
      <c r="KA28" s="757">
        <f>JV28+JQ28+JL28+JG28</f>
        <v>781219.25000000012</v>
      </c>
      <c r="KB28" s="757">
        <f>JW28+JR28+JM28+JH28</f>
        <v>1093706.9500000002</v>
      </c>
      <c r="KC28" s="552">
        <f t="shared" si="19"/>
        <v>781219.25000000012</v>
      </c>
      <c r="KD28" s="690">
        <f t="shared" si="20"/>
        <v>969359.15</v>
      </c>
      <c r="KE28" s="545">
        <f t="shared" si="21"/>
        <v>1.2408285510117676</v>
      </c>
      <c r="KF28" s="540">
        <v>257503.31</v>
      </c>
      <c r="KG28" s="537">
        <f>KF28*KH28</f>
        <v>360504.63399999996</v>
      </c>
      <c r="KH28" s="687">
        <f>'Base%Sem'!AW24</f>
        <v>1.4</v>
      </c>
      <c r="KI28" s="533">
        <v>330564.88</v>
      </c>
      <c r="KJ28" s="534">
        <f>KI28/KF28</f>
        <v>1.2837306052493074</v>
      </c>
      <c r="KK28" s="537">
        <v>357458.82</v>
      </c>
      <c r="KL28" s="537">
        <f>KK28*KM28</f>
        <v>500442.348</v>
      </c>
      <c r="KM28" s="687">
        <f>'Base%Sem'!AX24</f>
        <v>1.4</v>
      </c>
      <c r="KN28" s="536">
        <v>395384.32000000001</v>
      </c>
      <c r="KO28" s="534">
        <f>KN28/KK28</f>
        <v>1.106097535934349</v>
      </c>
      <c r="KP28" s="537">
        <v>426848.2</v>
      </c>
      <c r="KQ28" s="537">
        <f>KP28*KR28</f>
        <v>597587.48</v>
      </c>
      <c r="KR28" s="687">
        <f>'Base%Sem'!AY24</f>
        <v>1.4</v>
      </c>
      <c r="KS28" s="533">
        <v>534854.53</v>
      </c>
      <c r="KT28" s="534">
        <f>KS28/KP28</f>
        <v>1.253032178652739</v>
      </c>
      <c r="KU28" s="537">
        <v>467527.97</v>
      </c>
      <c r="KV28" s="537">
        <f>KU28*KW28</f>
        <v>654539.15799999994</v>
      </c>
      <c r="KW28" s="687">
        <f>'Base%Sem'!AZ24</f>
        <v>1.4</v>
      </c>
      <c r="KX28" s="536">
        <v>834257.55</v>
      </c>
      <c r="KY28" s="534">
        <f>KX28/KU28</f>
        <v>1.7844013696121754</v>
      </c>
      <c r="KZ28" s="537">
        <v>200226.28</v>
      </c>
      <c r="LA28" s="537">
        <f>KZ28*LB28</f>
        <v>280316.79199999996</v>
      </c>
      <c r="LB28" s="687">
        <f>'Base%Sem'!BA24</f>
        <v>1.4</v>
      </c>
      <c r="LC28" s="533">
        <v>327235.28999999998</v>
      </c>
      <c r="LD28" s="534">
        <f>LC28/KZ28</f>
        <v>1.6343273720113063</v>
      </c>
      <c r="LE28" s="757">
        <f>KZ28+KU28+KP28+KK28+KF28</f>
        <v>1709564.58</v>
      </c>
      <c r="LF28" s="757">
        <f>LA28+KV28+KQ28+KL28+KG28</f>
        <v>2393390.412</v>
      </c>
      <c r="LG28" s="552"/>
      <c r="LH28" s="683">
        <f t="shared" si="22"/>
        <v>2422296.5700000003</v>
      </c>
      <c r="LI28" s="722">
        <f t="shared" si="23"/>
        <v>0</v>
      </c>
      <c r="LJ28" s="540">
        <v>136435.85999999999</v>
      </c>
      <c r="LK28" s="537">
        <f>LJ28*LL28</f>
        <v>163723.03199999998</v>
      </c>
      <c r="LL28" s="687">
        <f>'Base%Sem'!BB24</f>
        <v>1.2</v>
      </c>
      <c r="LM28" s="533"/>
      <c r="LN28" s="534">
        <f>LM28/LJ28</f>
        <v>0</v>
      </c>
      <c r="LO28" s="537">
        <v>102808.52</v>
      </c>
      <c r="LP28" s="537">
        <f>LO28*LQ28</f>
        <v>154212.78</v>
      </c>
      <c r="LQ28" s="687">
        <f>'Base%Sem'!BC24</f>
        <v>1.5</v>
      </c>
      <c r="LR28" s="536"/>
      <c r="LS28" s="534">
        <f>LR28/LO28</f>
        <v>0</v>
      </c>
      <c r="LT28" s="537">
        <v>110076.83</v>
      </c>
      <c r="LU28" s="537">
        <f>LT28*LV28</f>
        <v>220153.66</v>
      </c>
      <c r="LV28" s="687">
        <f>'Base%Sem'!BD24</f>
        <v>2</v>
      </c>
      <c r="LW28" s="533"/>
      <c r="LX28" s="534">
        <f>LW28/LT28</f>
        <v>0</v>
      </c>
      <c r="LY28" s="537">
        <v>114667.83</v>
      </c>
      <c r="LZ28" s="537">
        <f>LY28*MA28</f>
        <v>229335.66</v>
      </c>
      <c r="MA28" s="687">
        <f>'Base%Sem'!BE24</f>
        <v>2</v>
      </c>
      <c r="MB28" s="533"/>
      <c r="MC28" s="534">
        <f>MB28/LY28</f>
        <v>0</v>
      </c>
      <c r="MD28" s="688">
        <f t="shared" si="35"/>
        <v>463989.04000000004</v>
      </c>
      <c r="ME28" s="537">
        <f>LK28+LP28+LU28+LZ28</f>
        <v>767425.13199999998</v>
      </c>
      <c r="MF28" s="688">
        <f t="shared" si="25"/>
        <v>463989.04000000004</v>
      </c>
      <c r="MG28" s="557">
        <f>+LM28+LR28+LW28+MB28</f>
        <v>0</v>
      </c>
      <c r="MH28" s="541">
        <f t="shared" si="26"/>
        <v>0</v>
      </c>
      <c r="MI28" s="795">
        <f t="shared" si="27"/>
        <v>10435908.800000001</v>
      </c>
      <c r="MJ28" s="795">
        <f t="shared" si="28"/>
        <v>12167995.040000001</v>
      </c>
      <c r="MK28" s="793">
        <f t="shared" si="29"/>
        <v>1.1659736850134221</v>
      </c>
      <c r="ML28" s="791">
        <f>Y28+AX28+CB28+DA28+DZ28+FD28+GC28+HB28+IE28+JD28+KC28+LG28</f>
        <v>8077821.3399999999</v>
      </c>
      <c r="MM28" s="791">
        <f>Z28+AY28+CC28+DB28+EA28+FE28+GD28+HC28+IF28+JE28+KD28+LH28</f>
        <v>12167995.040000001</v>
      </c>
      <c r="MN28" s="792">
        <f>MM28-ML28</f>
        <v>4090173.7000000011</v>
      </c>
      <c r="MO28" s="930">
        <f t="shared" si="30"/>
        <v>0.33614195983432954</v>
      </c>
      <c r="MP28" s="781">
        <f t="shared" si="31"/>
        <v>13141434.643200003</v>
      </c>
      <c r="MQ28" s="108">
        <v>2106207.6184999999</v>
      </c>
      <c r="MR28" s="770">
        <v>1.2</v>
      </c>
    </row>
    <row r="29" spans="1:356" outlineLevel="1">
      <c r="A29" s="742"/>
      <c r="B29" s="678" t="s">
        <v>229</v>
      </c>
      <c r="C29" s="540">
        <v>178883.94</v>
      </c>
      <c r="D29" s="537">
        <f>C29*E29</f>
        <v>152051.34899999999</v>
      </c>
      <c r="E29" s="687">
        <f>'Base%Sem'!B25</f>
        <v>0.85</v>
      </c>
      <c r="F29" s="533">
        <v>152282.97</v>
      </c>
      <c r="G29" s="534">
        <f>F29/C29</f>
        <v>0.85129481159683762</v>
      </c>
      <c r="H29" s="537">
        <v>206131.53</v>
      </c>
      <c r="I29" s="537">
        <f>H29*J29</f>
        <v>175211.80049999998</v>
      </c>
      <c r="J29" s="687">
        <f>'Base%Sem'!C25</f>
        <v>0.85</v>
      </c>
      <c r="K29" s="536">
        <v>94048.34</v>
      </c>
      <c r="L29" s="534">
        <f>K29/H29</f>
        <v>0.45625402382643743</v>
      </c>
      <c r="M29" s="537">
        <v>186158.27</v>
      </c>
      <c r="N29" s="537">
        <f>M29*O29</f>
        <v>158234.52949999998</v>
      </c>
      <c r="O29" s="687">
        <f>'Base%Sem'!D25</f>
        <v>0.85</v>
      </c>
      <c r="P29" s="533">
        <v>111060.76</v>
      </c>
      <c r="Q29" s="534">
        <f>P29/M29</f>
        <v>0.59659321071258342</v>
      </c>
      <c r="R29" s="537">
        <v>179634.4</v>
      </c>
      <c r="S29" s="537">
        <f>R29*T29</f>
        <v>89817.2</v>
      </c>
      <c r="T29" s="687">
        <f>'Base%Sem'!E25</f>
        <v>0.5</v>
      </c>
      <c r="U29" s="533">
        <v>119572.77</v>
      </c>
      <c r="V29" s="534">
        <f>U29/R29</f>
        <v>0.66564516595930401</v>
      </c>
      <c r="W29" s="688">
        <f t="shared" si="0"/>
        <v>750808.14</v>
      </c>
      <c r="X29" s="537">
        <f>D29+I29+N29+S29</f>
        <v>575314.87899999984</v>
      </c>
      <c r="Y29" s="688">
        <f t="shared" si="1"/>
        <v>750808.14</v>
      </c>
      <c r="Z29" s="557">
        <f>+F29+K29+P29+U29</f>
        <v>476964.84</v>
      </c>
      <c r="AA29" s="541">
        <f t="shared" si="2"/>
        <v>0.6352686053723392</v>
      </c>
      <c r="AB29" s="540">
        <v>186826.5</v>
      </c>
      <c r="AC29" s="537">
        <f>AB29*AD29</f>
        <v>93413.25</v>
      </c>
      <c r="AD29" s="687">
        <f>'Base%Sem'!F25</f>
        <v>0.5</v>
      </c>
      <c r="AE29" s="533">
        <v>122958.25</v>
      </c>
      <c r="AF29" s="534">
        <f>AE29/AB29</f>
        <v>0.65814137716009236</v>
      </c>
      <c r="AG29" s="537">
        <v>240536.63</v>
      </c>
      <c r="AH29" s="537">
        <f>AG29*AI29</f>
        <v>132295.1465</v>
      </c>
      <c r="AI29" s="687">
        <f>'Base%Sem'!G25</f>
        <v>0.55000000000000004</v>
      </c>
      <c r="AJ29" s="533">
        <v>145597.73000000001</v>
      </c>
      <c r="AK29" s="534">
        <f>AJ29/AG29</f>
        <v>0.60530377431495574</v>
      </c>
      <c r="AL29" s="537">
        <v>147068.87</v>
      </c>
      <c r="AM29" s="537">
        <f>AL29*AN29</f>
        <v>80887.878500000006</v>
      </c>
      <c r="AN29" s="687">
        <f>'Base%Sem'!H25</f>
        <v>0.55000000000000004</v>
      </c>
      <c r="AO29" s="533">
        <v>164900.84</v>
      </c>
      <c r="AP29" s="534">
        <f>AO29/AL29</f>
        <v>1.1212491127456137</v>
      </c>
      <c r="AQ29" s="537">
        <v>195782.37</v>
      </c>
      <c r="AR29" s="537">
        <f>AQ29*AS29</f>
        <v>166415.01449999999</v>
      </c>
      <c r="AS29" s="687">
        <f>'Base%Sem'!I25</f>
        <v>0.85</v>
      </c>
      <c r="AT29" s="536">
        <v>177383.72</v>
      </c>
      <c r="AU29" s="534">
        <f>AT29/AQ29</f>
        <v>0.90602499091210309</v>
      </c>
      <c r="AV29" s="537">
        <f>AB29+AG29+AL29+AQ29</f>
        <v>770214.37</v>
      </c>
      <c r="AW29" s="537">
        <f>AC29+AH29+AM29+AR29</f>
        <v>473011.28950000001</v>
      </c>
      <c r="AX29" s="697">
        <f t="shared" si="3"/>
        <v>770214.37</v>
      </c>
      <c r="AY29" s="676">
        <f>AE29+AJ29++AO29+AT29</f>
        <v>610840.53999999992</v>
      </c>
      <c r="AZ29" s="556">
        <f t="shared" si="4"/>
        <v>0.79307860745314307</v>
      </c>
      <c r="BA29" s="540">
        <v>179766.72</v>
      </c>
      <c r="BB29" s="537">
        <f>BA29*BC29</f>
        <v>185159.72160000002</v>
      </c>
      <c r="BC29" s="687">
        <f>'Base%Sem'!J25</f>
        <v>1.03</v>
      </c>
      <c r="BD29" s="533">
        <v>176378.94</v>
      </c>
      <c r="BE29" s="534">
        <f>BD29/BA29</f>
        <v>0.98115457633092484</v>
      </c>
      <c r="BF29" s="537">
        <v>210189.91</v>
      </c>
      <c r="BG29" s="537">
        <f>BF29*BH29</f>
        <v>216495.6073</v>
      </c>
      <c r="BH29" s="687">
        <f>'Base%Sem'!K25</f>
        <v>1.03</v>
      </c>
      <c r="BI29" s="536">
        <v>188496.56</v>
      </c>
      <c r="BJ29" s="534">
        <f>BI29/BF29</f>
        <v>0.89679166806817701</v>
      </c>
      <c r="BK29" s="537">
        <v>245950.92</v>
      </c>
      <c r="BL29" s="537">
        <f>BK29*BM29</f>
        <v>236112.88320000001</v>
      </c>
      <c r="BM29" s="687">
        <f>'Base%Sem'!L25</f>
        <v>0.96</v>
      </c>
      <c r="BN29" s="533">
        <v>220946.91</v>
      </c>
      <c r="BO29" s="534">
        <f>BN29/BK29</f>
        <v>0.89833739999834106</v>
      </c>
      <c r="BP29" s="537">
        <v>214800.02</v>
      </c>
      <c r="BQ29" s="537">
        <f>BP29*BR29</f>
        <v>206208.01919999998</v>
      </c>
      <c r="BR29" s="687">
        <f>'Base%Sem'!M25</f>
        <v>0.96</v>
      </c>
      <c r="BS29" s="871">
        <v>190111.27</v>
      </c>
      <c r="BT29" s="534">
        <f>BS29/BP29</f>
        <v>0.88506169599053108</v>
      </c>
      <c r="BU29" s="537">
        <v>240542.86</v>
      </c>
      <c r="BV29" s="537">
        <f>BU29*BW29</f>
        <v>230921.14559999999</v>
      </c>
      <c r="BW29" s="687">
        <f>'Base%Sem'!N25</f>
        <v>0.96</v>
      </c>
      <c r="BX29" s="533">
        <v>189318.23</v>
      </c>
      <c r="BY29" s="534">
        <f>BX29/BU29</f>
        <v>0.78704572648716331</v>
      </c>
      <c r="BZ29" s="757">
        <f>BA29+BF29+BK29+BP29+BU29</f>
        <v>1091250.4300000002</v>
      </c>
      <c r="CA29" s="757">
        <f>BB29+BG29+BL29+BQ29+BV29</f>
        <v>1074897.3769</v>
      </c>
      <c r="CB29" s="684">
        <f t="shared" si="5"/>
        <v>635907.55000000005</v>
      </c>
      <c r="CC29" s="554">
        <f>BX29+BS29+BN29+BI29+BD29</f>
        <v>965251.90999999992</v>
      </c>
      <c r="CD29" s="545">
        <f t="shared" si="6"/>
        <v>1.5179123286081442</v>
      </c>
      <c r="CE29" s="540">
        <v>244325.67</v>
      </c>
      <c r="CF29" s="537">
        <f>CE29*CG29</f>
        <v>234552.64319999999</v>
      </c>
      <c r="CG29" s="687">
        <f>'Base%Sem'!O25</f>
        <v>0.96</v>
      </c>
      <c r="CH29" s="533"/>
      <c r="CI29" s="534">
        <f>CH29/CE29</f>
        <v>0</v>
      </c>
      <c r="CJ29" s="537">
        <v>249079.33</v>
      </c>
      <c r="CK29" s="537">
        <f>CJ29*CL29</f>
        <v>239116.15679999997</v>
      </c>
      <c r="CL29" s="687">
        <f>'Base%Sem'!P25</f>
        <v>0.96</v>
      </c>
      <c r="CM29" s="533"/>
      <c r="CN29" s="534">
        <f>CM29/CJ29</f>
        <v>0</v>
      </c>
      <c r="CO29" s="537">
        <v>231316.43</v>
      </c>
      <c r="CP29" s="537">
        <f>CO29*CQ29</f>
        <v>222063.77279999998</v>
      </c>
      <c r="CQ29" s="687">
        <f>'Base%Sem'!Q25</f>
        <v>0.96</v>
      </c>
      <c r="CR29" s="533"/>
      <c r="CS29" s="534">
        <f>CR29/CO29</f>
        <v>0</v>
      </c>
      <c r="CT29" s="537">
        <v>228557.39</v>
      </c>
      <c r="CU29" s="537">
        <f>CT29*CV29</f>
        <v>196559.3554</v>
      </c>
      <c r="CV29" s="687">
        <f>'Base%Sem'!R25</f>
        <v>0.86</v>
      </c>
      <c r="CW29" s="536"/>
      <c r="CX29" s="534">
        <f>CW29/CT29</f>
        <v>0</v>
      </c>
      <c r="CY29" s="757">
        <f>CT29+CO29+CJ29+CE29</f>
        <v>953278.82000000007</v>
      </c>
      <c r="CZ29" s="757">
        <f>CU29+CP29+CK29+CF29</f>
        <v>892291.92819999997</v>
      </c>
      <c r="DA29" s="694">
        <f t="shared" si="7"/>
        <v>953278.82</v>
      </c>
      <c r="DB29" s="549">
        <v>784765.87</v>
      </c>
      <c r="DC29" s="547">
        <f t="shared" si="8"/>
        <v>0.823228056194514</v>
      </c>
      <c r="DD29" s="540">
        <v>337458.15</v>
      </c>
      <c r="DE29" s="537">
        <f>DD29*DF29</f>
        <v>246344.44950000002</v>
      </c>
      <c r="DF29" s="687">
        <f>'Base%Sem'!S25</f>
        <v>0.73</v>
      </c>
      <c r="DG29" s="533"/>
      <c r="DH29" s="534">
        <f>DG29/DD29</f>
        <v>0</v>
      </c>
      <c r="DI29" s="537">
        <v>248183.29</v>
      </c>
      <c r="DJ29" s="537">
        <f>DI29*DK29</f>
        <v>318170.97778000002</v>
      </c>
      <c r="DK29" s="687">
        <f>'Base%Sem'!T25</f>
        <v>1.282</v>
      </c>
      <c r="DL29" s="533"/>
      <c r="DM29" s="534">
        <f>DL29/DI29</f>
        <v>0</v>
      </c>
      <c r="DN29" s="537">
        <v>202564.15</v>
      </c>
      <c r="DO29" s="537">
        <f>DN29*DP29</f>
        <v>194461.58399999997</v>
      </c>
      <c r="DP29" s="687">
        <f>'Base%Sem'!U25</f>
        <v>0.96</v>
      </c>
      <c r="DQ29" s="533"/>
      <c r="DR29" s="534">
        <f>DQ29/DN29</f>
        <v>0</v>
      </c>
      <c r="DS29" s="537">
        <v>210642.07</v>
      </c>
      <c r="DT29" s="537">
        <f>DS29*DU29</f>
        <v>202216.3872</v>
      </c>
      <c r="DU29" s="687">
        <f>'Base%Sem'!V25</f>
        <v>0.96</v>
      </c>
      <c r="DV29" s="536"/>
      <c r="DW29" s="534">
        <f>DV29/DS29</f>
        <v>0</v>
      </c>
      <c r="DX29" s="757">
        <f>DS29+DN29+DI29+DD29</f>
        <v>998847.66</v>
      </c>
      <c r="DY29" s="757">
        <f>DT29+DO29+DJ29+DE29</f>
        <v>961193.39847999997</v>
      </c>
      <c r="DZ29" s="694">
        <f t="shared" si="9"/>
        <v>998847.66000000015</v>
      </c>
      <c r="EA29" s="549">
        <v>925223.38</v>
      </c>
      <c r="EB29" s="547">
        <f t="shared" si="10"/>
        <v>0.9262907819196371</v>
      </c>
      <c r="EC29" s="540">
        <v>215496.25</v>
      </c>
      <c r="ED29" s="537">
        <f>EC29*EE29</f>
        <v>193946.625</v>
      </c>
      <c r="EE29" s="687">
        <f>'Base%Sem'!W25</f>
        <v>0.9</v>
      </c>
      <c r="EF29" s="686">
        <v>197455.72</v>
      </c>
      <c r="EG29" s="534">
        <f>EF29/EC29</f>
        <v>0.91628378684083833</v>
      </c>
      <c r="EH29" s="537">
        <v>278814.48</v>
      </c>
      <c r="EI29" s="537">
        <f>EH29*EJ29</f>
        <v>250933.03199999998</v>
      </c>
      <c r="EJ29" s="687">
        <f>'Base%Sem'!X25</f>
        <v>0.9</v>
      </c>
      <c r="EK29" s="533">
        <v>198042.86</v>
      </c>
      <c r="EL29" s="534">
        <f>EK29/EH29</f>
        <v>0.7103033529678946</v>
      </c>
      <c r="EM29" s="537">
        <v>243847.38</v>
      </c>
      <c r="EN29" s="537">
        <f>EM29*EO29</f>
        <v>202393.3254</v>
      </c>
      <c r="EO29" s="687">
        <f>'Base%Sem'!Y25</f>
        <v>0.83</v>
      </c>
      <c r="EP29" s="533">
        <v>218773.24</v>
      </c>
      <c r="EQ29" s="534">
        <f>EP29/EM29</f>
        <v>0.89717281358528433</v>
      </c>
      <c r="ER29" s="537">
        <v>277817.55</v>
      </c>
      <c r="ES29" s="537">
        <f>ER29*ET29</f>
        <v>230588.56649999999</v>
      </c>
      <c r="ET29" s="687">
        <f>'Base%Sem'!Z25</f>
        <v>0.83</v>
      </c>
      <c r="EU29" s="536"/>
      <c r="EV29" s="534">
        <f>EU29/ER29</f>
        <v>0</v>
      </c>
      <c r="EW29" s="537">
        <v>248391.17</v>
      </c>
      <c r="EX29" s="537">
        <f>EW29*EY29</f>
        <v>206164.67110000001</v>
      </c>
      <c r="EY29" s="687">
        <f>'Base%Sem'!AA25</f>
        <v>0.83</v>
      </c>
      <c r="EZ29" s="533"/>
      <c r="FA29" s="534">
        <f>EZ29/EW29</f>
        <v>0</v>
      </c>
      <c r="FB29" s="757">
        <f>EW29+ER29+EM29+EH29+EC29</f>
        <v>1264366.83</v>
      </c>
      <c r="FC29" s="757">
        <f>EX29+ES29+EN29+EI29+ED29</f>
        <v>1084026.22</v>
      </c>
      <c r="FD29" s="684">
        <f t="shared" si="11"/>
        <v>1264366.8299999998</v>
      </c>
      <c r="FE29" s="683">
        <v>1044001.84</v>
      </c>
      <c r="FF29" s="547">
        <f t="shared" si="12"/>
        <v>0.82571119016148198</v>
      </c>
      <c r="FG29" s="540">
        <v>255304.08</v>
      </c>
      <c r="FH29" s="537">
        <f>FG29*FI29</f>
        <v>211902.38639999999</v>
      </c>
      <c r="FI29" s="687">
        <f>'Base%Sem'!AB25</f>
        <v>0.83</v>
      </c>
      <c r="FJ29" s="533"/>
      <c r="FK29" s="534">
        <f>FJ29/FG29</f>
        <v>0</v>
      </c>
      <c r="FL29" s="537">
        <v>274488.90999999997</v>
      </c>
      <c r="FM29" s="537">
        <f>FL29*FN29</f>
        <v>227825.79529999997</v>
      </c>
      <c r="FN29" s="687">
        <f>'Base%Sem'!AC25</f>
        <v>0.83</v>
      </c>
      <c r="FO29" s="533"/>
      <c r="FP29" s="534">
        <f>FO29/FL29</f>
        <v>0</v>
      </c>
      <c r="FQ29" s="537">
        <v>234876.93</v>
      </c>
      <c r="FR29" s="537">
        <f>FQ29*FS29</f>
        <v>194947.85189999998</v>
      </c>
      <c r="FS29" s="687">
        <f>'Base%Sem'!AD25</f>
        <v>0.83</v>
      </c>
      <c r="FT29" s="533"/>
      <c r="FU29" s="534">
        <f>FT29/FQ29</f>
        <v>0</v>
      </c>
      <c r="FV29" s="537">
        <v>253804.43</v>
      </c>
      <c r="FW29" s="537">
        <f>FV29*FX29</f>
        <v>210657.67689999999</v>
      </c>
      <c r="FX29" s="687">
        <f>'Base%Sem'!AE25</f>
        <v>0.83</v>
      </c>
      <c r="FY29" s="536"/>
      <c r="FZ29" s="534">
        <f>FY29/FV29</f>
        <v>0</v>
      </c>
      <c r="GA29" s="757">
        <f>FV29+FQ29+FL29+FG29</f>
        <v>1018474.35</v>
      </c>
      <c r="GB29" s="757">
        <f>FW29+FR29+FM29+FH29</f>
        <v>845333.71049999993</v>
      </c>
      <c r="GC29" s="929">
        <f>FG29+FL29+FQ29+FV29</f>
        <v>1018474.3499999999</v>
      </c>
      <c r="GD29" s="554">
        <v>906841.76</v>
      </c>
      <c r="GE29" s="545">
        <f t="shared" si="13"/>
        <v>0.89039234026855962</v>
      </c>
      <c r="GF29" s="540">
        <v>254999.83</v>
      </c>
      <c r="GG29" s="537">
        <f>GF29*GH29</f>
        <v>249899.83339999997</v>
      </c>
      <c r="GH29" s="687">
        <f>'Base%Sem'!AF25</f>
        <v>0.98</v>
      </c>
      <c r="GI29" s="533"/>
      <c r="GJ29" s="534">
        <f>GI29/GF29</f>
        <v>0</v>
      </c>
      <c r="GK29" s="537">
        <v>262921.39</v>
      </c>
      <c r="GL29" s="537">
        <f>GK29*GM29</f>
        <v>257662.96220000001</v>
      </c>
      <c r="GM29" s="687">
        <f>'Base%Sem'!AG25</f>
        <v>0.98</v>
      </c>
      <c r="GN29" s="536"/>
      <c r="GO29" s="534">
        <f>GN29/GK29</f>
        <v>0</v>
      </c>
      <c r="GP29" s="537">
        <v>232341.29</v>
      </c>
      <c r="GQ29" s="537">
        <f>GP29*GR29</f>
        <v>227694.46420000002</v>
      </c>
      <c r="GR29" s="687">
        <f>'Base%Sem'!AH25</f>
        <v>0.98</v>
      </c>
      <c r="GS29" s="533"/>
      <c r="GT29" s="534">
        <f>GS29/GP29</f>
        <v>0</v>
      </c>
      <c r="GU29" s="537">
        <v>214279.76</v>
      </c>
      <c r="GV29" s="537">
        <f>GU29*GW29</f>
        <v>209994.1648</v>
      </c>
      <c r="GW29" s="687">
        <f>'Base%Sem'!AI25</f>
        <v>0.98</v>
      </c>
      <c r="GX29" s="536"/>
      <c r="GY29" s="534">
        <f>GX29/GU29</f>
        <v>0</v>
      </c>
      <c r="GZ29" s="757">
        <f>GU29+GP29+GK29+GF29</f>
        <v>964542.27</v>
      </c>
      <c r="HA29" s="757">
        <f>GV29+GQ29+GL29+GG29</f>
        <v>945251.42460000003</v>
      </c>
      <c r="HB29" s="929">
        <f>GF29+GK29+GP29+GU29</f>
        <v>964542.27</v>
      </c>
      <c r="HC29" s="553">
        <v>926882.04</v>
      </c>
      <c r="HD29" s="547">
        <f t="shared" si="14"/>
        <v>0.96095533480352291</v>
      </c>
      <c r="HE29" s="540">
        <v>207825</v>
      </c>
      <c r="HF29" s="537">
        <f>HE29*HG29</f>
        <v>203668.5</v>
      </c>
      <c r="HG29" s="687">
        <f>'Base%Sem'!AJ25</f>
        <v>0.98</v>
      </c>
      <c r="HH29" s="533">
        <v>210235.97</v>
      </c>
      <c r="HI29" s="534">
        <f>HH29/HE29</f>
        <v>1.0116009623481295</v>
      </c>
      <c r="HJ29" s="537">
        <v>212804.06</v>
      </c>
      <c r="HK29" s="537">
        <f>HJ29*HL29</f>
        <v>208547.97879999998</v>
      </c>
      <c r="HL29" s="687">
        <f>'Base%Sem'!AK25</f>
        <v>0.98</v>
      </c>
      <c r="HM29" s="536">
        <v>211432.94</v>
      </c>
      <c r="HN29" s="534">
        <f>HM29/HJ29</f>
        <v>0.99355688984505275</v>
      </c>
      <c r="HO29" s="537">
        <v>210363.68</v>
      </c>
      <c r="HP29" s="537">
        <f>HO29*HQ29</f>
        <v>206156.40639999998</v>
      </c>
      <c r="HQ29" s="687">
        <f>'Base%Sem'!AL25</f>
        <v>0.98</v>
      </c>
      <c r="HR29" s="533">
        <v>199437.27</v>
      </c>
      <c r="HS29" s="534">
        <f>HR29/HO29</f>
        <v>0.94805942736883098</v>
      </c>
      <c r="HT29" s="537">
        <v>227808.56</v>
      </c>
      <c r="HU29" s="537">
        <f>HT29*HV29</f>
        <v>223252.38879999999</v>
      </c>
      <c r="HV29" s="687">
        <f>'Base%Sem'!AM25</f>
        <v>0.98</v>
      </c>
      <c r="HW29" s="536">
        <v>184288.45</v>
      </c>
      <c r="HX29" s="534">
        <f>HW29/HT29</f>
        <v>0.80896191960477704</v>
      </c>
      <c r="HY29" s="537">
        <v>229774.67</v>
      </c>
      <c r="HZ29" s="537">
        <f>HY29*IA29</f>
        <v>225179.17660000001</v>
      </c>
      <c r="IA29" s="687">
        <f>'Base%Sem'!AN25</f>
        <v>0.98</v>
      </c>
      <c r="IB29" s="533">
        <v>198351.1</v>
      </c>
      <c r="IC29" s="534">
        <f>IB29/HY29</f>
        <v>0.86324180119592819</v>
      </c>
      <c r="ID29" s="757">
        <f>HZ29+HU29+HP29+HK29+HF29</f>
        <v>1066804.4505999999</v>
      </c>
      <c r="IE29" s="684">
        <f t="shared" si="15"/>
        <v>1088575.97</v>
      </c>
      <c r="IF29" s="554">
        <f>IB29+HW29+HR29+HM29+HH29</f>
        <v>1003745.73</v>
      </c>
      <c r="IG29" s="545">
        <f t="shared" si="16"/>
        <v>0.92207228311313905</v>
      </c>
      <c r="IH29" s="540">
        <v>213153.98</v>
      </c>
      <c r="II29" s="537">
        <f>IH29*IJ29</f>
        <v>215285.51980000001</v>
      </c>
      <c r="IJ29" s="687">
        <f>'Base%Sem'!AO25</f>
        <v>1.01</v>
      </c>
      <c r="IK29" s="533">
        <v>185814.13</v>
      </c>
      <c r="IL29" s="534">
        <f>IK29/IH29</f>
        <v>0.87173661969624028</v>
      </c>
      <c r="IM29" s="537">
        <v>224282.92</v>
      </c>
      <c r="IN29" s="537">
        <f>IM29*IO29</f>
        <v>226525.74920000002</v>
      </c>
      <c r="IO29" s="687">
        <f>'Base%Sem'!AP25</f>
        <v>1.01</v>
      </c>
      <c r="IP29" s="536">
        <v>214739.68</v>
      </c>
      <c r="IQ29" s="534">
        <f>IP29/IM29</f>
        <v>0.95744999217952032</v>
      </c>
      <c r="IR29" s="537">
        <v>198068.02</v>
      </c>
      <c r="IS29" s="537">
        <f>IR29*IT29</f>
        <v>200048.70019999999</v>
      </c>
      <c r="IT29" s="687">
        <f>'Base%Sem'!AQ25</f>
        <v>1.01</v>
      </c>
      <c r="IU29" s="533">
        <v>220616.53</v>
      </c>
      <c r="IV29" s="534">
        <f>IU29/IR29</f>
        <v>1.1138422547971147</v>
      </c>
      <c r="IW29" s="537">
        <v>216938.53</v>
      </c>
      <c r="IX29" s="537">
        <f>IW29*IY29</f>
        <v>219107.91529999999</v>
      </c>
      <c r="IY29" s="687">
        <f>'Base%Sem'!AR25</f>
        <v>1.01</v>
      </c>
      <c r="IZ29" s="536">
        <v>240396.92</v>
      </c>
      <c r="JA29" s="534">
        <f>IZ29/IW29</f>
        <v>1.1081338109924503</v>
      </c>
      <c r="JB29" s="757">
        <f>IW29+IR29+IM29+IH29</f>
        <v>852443.45</v>
      </c>
      <c r="JC29" s="757">
        <f>IX29+IS29+IN29+II29</f>
        <v>860967.88450000004</v>
      </c>
      <c r="JD29" s="684">
        <f t="shared" si="17"/>
        <v>852443.45000000007</v>
      </c>
      <c r="JE29" s="553">
        <f>IK29+IP29+IU29+IZ29</f>
        <v>861567.26</v>
      </c>
      <c r="JF29" s="547">
        <f t="shared" si="18"/>
        <v>1.0107031264068014</v>
      </c>
      <c r="JG29" s="540">
        <v>182752.85</v>
      </c>
      <c r="JH29" s="537">
        <f>JG29*JI29</f>
        <v>182752.85</v>
      </c>
      <c r="JI29" s="687">
        <f>'Base%Sem'!AS25</f>
        <v>1</v>
      </c>
      <c r="JJ29" s="533">
        <v>186898.09</v>
      </c>
      <c r="JK29" s="534">
        <f>JJ29/JG29</f>
        <v>1.0226822180885278</v>
      </c>
      <c r="JL29" s="537">
        <v>251396.09</v>
      </c>
      <c r="JM29" s="537">
        <f>JL29*JN29</f>
        <v>251396.09</v>
      </c>
      <c r="JN29" s="687">
        <f>'Base%Sem'!AT25</f>
        <v>1</v>
      </c>
      <c r="JO29" s="533">
        <v>180020.64</v>
      </c>
      <c r="JP29" s="534">
        <f>JO29/JL29</f>
        <v>0.71608369087999746</v>
      </c>
      <c r="JQ29" s="537">
        <v>299778.34000000003</v>
      </c>
      <c r="JR29" s="537">
        <f>JQ29*JS29</f>
        <v>299778.34000000003</v>
      </c>
      <c r="JS29" s="687">
        <f>'Base%Sem'!AU25</f>
        <v>1</v>
      </c>
      <c r="JT29" s="533">
        <v>250822.26</v>
      </c>
      <c r="JU29" s="534">
        <f>JT29/JQ29</f>
        <v>0.8366924041276631</v>
      </c>
      <c r="JV29" s="537">
        <v>264320.08</v>
      </c>
      <c r="JW29" s="537">
        <f>JV29*JX29</f>
        <v>264320.08</v>
      </c>
      <c r="JX29" s="687">
        <f>'Base%Sem'!AV25</f>
        <v>1</v>
      </c>
      <c r="JY29" s="536">
        <v>200920.22</v>
      </c>
      <c r="JZ29" s="534">
        <f>JY29/JV29</f>
        <v>0.76013982743951947</v>
      </c>
      <c r="KA29" s="757">
        <f>JV29+JQ29+JL29+JG29</f>
        <v>998247.36</v>
      </c>
      <c r="KB29" s="757">
        <f>JW29+JR29+JM29+JH29</f>
        <v>998247.36</v>
      </c>
      <c r="KC29" s="552">
        <f t="shared" si="19"/>
        <v>998247.3600000001</v>
      </c>
      <c r="KD29" s="690">
        <f t="shared" si="20"/>
        <v>818661.21</v>
      </c>
      <c r="KE29" s="545">
        <f t="shared" si="21"/>
        <v>0.82009854751832234</v>
      </c>
      <c r="KF29" s="540">
        <v>389046.87</v>
      </c>
      <c r="KG29" s="537">
        <f>KF29*KH29</f>
        <v>389046.87</v>
      </c>
      <c r="KH29" s="687">
        <f>'Base%Sem'!AW25</f>
        <v>1</v>
      </c>
      <c r="KI29" s="533">
        <v>316291.39</v>
      </c>
      <c r="KJ29" s="534">
        <f>KI29/KF29</f>
        <v>0.81299045022518757</v>
      </c>
      <c r="KK29" s="537">
        <v>530461.68999999994</v>
      </c>
      <c r="KL29" s="537">
        <f>KK29*KM29</f>
        <v>530461.68999999994</v>
      </c>
      <c r="KM29" s="687">
        <f>'Base%Sem'!AX25</f>
        <v>1</v>
      </c>
      <c r="KN29" s="536">
        <v>385762.57</v>
      </c>
      <c r="KO29" s="534">
        <f>KN29/KK29</f>
        <v>0.72722041435263696</v>
      </c>
      <c r="KP29" s="537">
        <v>644110.98</v>
      </c>
      <c r="KQ29" s="537">
        <f>KP29*KR29</f>
        <v>644110.98</v>
      </c>
      <c r="KR29" s="687">
        <f>'Base%Sem'!AY25</f>
        <v>1</v>
      </c>
      <c r="KS29" s="533">
        <v>531492.69999999995</v>
      </c>
      <c r="KT29" s="534">
        <f>KS29/KP29</f>
        <v>0.82515702495864918</v>
      </c>
      <c r="KU29" s="537">
        <v>567971.31000000006</v>
      </c>
      <c r="KV29" s="537">
        <f>KU29*KW29</f>
        <v>567971.31000000006</v>
      </c>
      <c r="KW29" s="687">
        <f>'Base%Sem'!AZ25</f>
        <v>1</v>
      </c>
      <c r="KX29" s="536">
        <v>741782.13</v>
      </c>
      <c r="KY29" s="534">
        <f>KX29/KU29</f>
        <v>1.3060204220526561</v>
      </c>
      <c r="KZ29" s="537">
        <v>256960.44</v>
      </c>
      <c r="LA29" s="537">
        <f>KZ29*LB29</f>
        <v>256960.44</v>
      </c>
      <c r="LB29" s="687">
        <f>'Base%Sem'!BA25</f>
        <v>1</v>
      </c>
      <c r="LC29" s="533">
        <v>315604.78999999998</v>
      </c>
      <c r="LD29" s="534">
        <f>LC29/KZ29</f>
        <v>1.228223262693666</v>
      </c>
      <c r="LE29" s="757">
        <f>KZ29+KU29+KP29+KK29+KF29</f>
        <v>2388551.29</v>
      </c>
      <c r="LF29" s="757">
        <f>LA29+KV29+KQ29+KL29+KG29</f>
        <v>2388551.29</v>
      </c>
      <c r="LG29" s="552"/>
      <c r="LH29" s="683">
        <f t="shared" si="22"/>
        <v>2290933.58</v>
      </c>
      <c r="LI29" s="722">
        <f t="shared" si="23"/>
        <v>0</v>
      </c>
      <c r="LJ29" s="540">
        <v>152282.97</v>
      </c>
      <c r="LK29" s="537">
        <f>LJ29*LL29</f>
        <v>170556.92640000003</v>
      </c>
      <c r="LL29" s="687">
        <f>'Base%Sem'!BB25</f>
        <v>1.1200000000000001</v>
      </c>
      <c r="LM29" s="533"/>
      <c r="LN29" s="534">
        <f>LM29/LJ29</f>
        <v>0</v>
      </c>
      <c r="LO29" s="537">
        <v>94048.34</v>
      </c>
      <c r="LP29" s="537">
        <f>LO29*LQ29</f>
        <v>150477.34400000001</v>
      </c>
      <c r="LQ29" s="687">
        <f>'Base%Sem'!BC25</f>
        <v>1.6</v>
      </c>
      <c r="LR29" s="536"/>
      <c r="LS29" s="534">
        <f>LR29/LO29</f>
        <v>0</v>
      </c>
      <c r="LT29" s="537">
        <v>111060.76</v>
      </c>
      <c r="LU29" s="537">
        <f>LT29*LV29</f>
        <v>211015.44399999999</v>
      </c>
      <c r="LV29" s="687">
        <f>'Base%Sem'!BD25</f>
        <v>1.9</v>
      </c>
      <c r="LW29" s="533"/>
      <c r="LX29" s="534">
        <f>LW29/LT29</f>
        <v>0</v>
      </c>
      <c r="LY29" s="537">
        <v>119572.77</v>
      </c>
      <c r="LZ29" s="537">
        <f>LY29*MA29</f>
        <v>191316.43200000003</v>
      </c>
      <c r="MA29" s="687">
        <f>'Base%Sem'!BE25</f>
        <v>1.6</v>
      </c>
      <c r="MB29" s="533"/>
      <c r="MC29" s="534">
        <f>MB29/LY29</f>
        <v>0</v>
      </c>
      <c r="MD29" s="688">
        <f t="shared" si="35"/>
        <v>476964.84</v>
      </c>
      <c r="ME29" s="537">
        <f>LK29+LP29+LU29+LZ29</f>
        <v>723366.14640000009</v>
      </c>
      <c r="MF29" s="688">
        <f t="shared" si="25"/>
        <v>476964.84</v>
      </c>
      <c r="MG29" s="557">
        <f>+LM29+LR29+LW29+MB29</f>
        <v>0</v>
      </c>
      <c r="MH29" s="541">
        <f t="shared" si="26"/>
        <v>0</v>
      </c>
      <c r="MI29" s="795">
        <f t="shared" si="27"/>
        <v>13054770.699999999</v>
      </c>
      <c r="MJ29" s="795">
        <f t="shared" si="28"/>
        <v>11615679.959999999</v>
      </c>
      <c r="MK29" s="793">
        <f t="shared" si="29"/>
        <v>0.88976514616223779</v>
      </c>
      <c r="ML29" s="791">
        <f>Y29+AX29+CB29+DA29+DZ29+FD29+GC29+HB29+IE29+JD29+KC29+LG29</f>
        <v>10295706.77</v>
      </c>
      <c r="MM29" s="791">
        <f>Z29+AY29+CC29+DB29+EA29+FE29+GD29+HC29+IF29+JE29+KD29+LH29</f>
        <v>11615679.959999999</v>
      </c>
      <c r="MN29" s="792">
        <f>MM29-ML29</f>
        <v>1319973.1899999995</v>
      </c>
      <c r="MO29" s="930">
        <f t="shared" si="30"/>
        <v>0.1136371865052659</v>
      </c>
      <c r="MP29" s="781">
        <f t="shared" si="31"/>
        <v>12544934.356799999</v>
      </c>
      <c r="MQ29" s="108">
        <v>2388551.29</v>
      </c>
      <c r="MR29" s="770">
        <v>1</v>
      </c>
    </row>
    <row r="30" spans="1:356" outlineLevel="1">
      <c r="A30" s="742"/>
      <c r="B30" s="678" t="s">
        <v>230</v>
      </c>
      <c r="C30" s="540">
        <v>83971.12</v>
      </c>
      <c r="D30" s="537">
        <f>C30*E30</f>
        <v>71375.45199999999</v>
      </c>
      <c r="E30" s="687">
        <f>'Base%Sem'!B26</f>
        <v>0.85</v>
      </c>
      <c r="F30" s="533">
        <v>100620.95</v>
      </c>
      <c r="G30" s="534">
        <f>F30/C30</f>
        <v>1.1982804326058769</v>
      </c>
      <c r="H30" s="537">
        <v>83934.399999999994</v>
      </c>
      <c r="I30" s="537">
        <f>H30*J30</f>
        <v>71344.239999999991</v>
      </c>
      <c r="J30" s="687">
        <f>'Base%Sem'!C26</f>
        <v>0.85</v>
      </c>
      <c r="K30" s="536">
        <v>62450.1</v>
      </c>
      <c r="L30" s="534">
        <f>K30/H30</f>
        <v>0.74403462704207102</v>
      </c>
      <c r="M30" s="537">
        <v>82622.86</v>
      </c>
      <c r="N30" s="537">
        <f>M30*O30</f>
        <v>70229.430999999997</v>
      </c>
      <c r="O30" s="687">
        <f>'Base%Sem'!D26</f>
        <v>0.85</v>
      </c>
      <c r="P30" s="533">
        <v>65767.91</v>
      </c>
      <c r="Q30" s="534">
        <f>P30/M30</f>
        <v>0.79600137298563622</v>
      </c>
      <c r="R30" s="537">
        <v>83125.279999999999</v>
      </c>
      <c r="S30" s="537">
        <f>R30*T30</f>
        <v>64006.465600000003</v>
      </c>
      <c r="T30" s="687">
        <f>'Base%Sem'!E26</f>
        <v>0.77</v>
      </c>
      <c r="U30" s="533">
        <v>58996.56</v>
      </c>
      <c r="V30" s="534">
        <f>U30/R30</f>
        <v>0.70973066195987544</v>
      </c>
      <c r="W30" s="688">
        <f t="shared" si="0"/>
        <v>333653.66000000003</v>
      </c>
      <c r="X30" s="537">
        <f>D30+I30+N30+S30</f>
        <v>276955.58859999996</v>
      </c>
      <c r="Y30" s="688">
        <f t="shared" si="1"/>
        <v>333653.66000000003</v>
      </c>
      <c r="Z30" s="557">
        <f>+F30+K30+P30+U30</f>
        <v>287835.52000000002</v>
      </c>
      <c r="AA30" s="541">
        <f t="shared" si="2"/>
        <v>0.8626775441336384</v>
      </c>
      <c r="AB30" s="540">
        <v>77736.34</v>
      </c>
      <c r="AC30" s="537">
        <f>AB30*AD30</f>
        <v>59856.981800000001</v>
      </c>
      <c r="AD30" s="687">
        <f>'Base%Sem'!F26</f>
        <v>0.77</v>
      </c>
      <c r="AE30" s="533">
        <v>56580.04</v>
      </c>
      <c r="AF30" s="534">
        <f>AE30/AB30</f>
        <v>0.72784543239365274</v>
      </c>
      <c r="AG30" s="537">
        <v>91075.15</v>
      </c>
      <c r="AH30" s="537">
        <f>AG30*AI30</f>
        <v>72860.12</v>
      </c>
      <c r="AI30" s="687">
        <f>'Base%Sem'!G26</f>
        <v>0.8</v>
      </c>
      <c r="AJ30" s="533">
        <v>70883.649999999994</v>
      </c>
      <c r="AK30" s="534">
        <f>AJ30/AG30</f>
        <v>0.77829847109776928</v>
      </c>
      <c r="AL30" s="537">
        <v>76998.84</v>
      </c>
      <c r="AM30" s="537">
        <f>AL30*AN30</f>
        <v>61599.072</v>
      </c>
      <c r="AN30" s="687">
        <f>'Base%Sem'!H26</f>
        <v>0.8</v>
      </c>
      <c r="AO30" s="533">
        <v>77672.28</v>
      </c>
      <c r="AP30" s="534">
        <f>AO30/AL30</f>
        <v>1.0087461057854898</v>
      </c>
      <c r="AQ30" s="537">
        <v>81441.34</v>
      </c>
      <c r="AR30" s="537">
        <f>AQ30*AS30</f>
        <v>66781.898799999995</v>
      </c>
      <c r="AS30" s="687">
        <f>'Base%Sem'!I26</f>
        <v>0.82</v>
      </c>
      <c r="AT30" s="536">
        <v>69310.399999999994</v>
      </c>
      <c r="AU30" s="534">
        <f>AT30/AQ30</f>
        <v>0.85104690075089628</v>
      </c>
      <c r="AV30" s="537">
        <f>AB30+AG30+AL30+AQ30</f>
        <v>327251.67</v>
      </c>
      <c r="AW30" s="537">
        <f>AC30+AH30+AM30+AR30</f>
        <v>261098.07259999998</v>
      </c>
      <c r="AX30" s="697">
        <f t="shared" si="3"/>
        <v>327251.67</v>
      </c>
      <c r="AY30" s="676">
        <f>AE30+AJ30++AO30+AT30</f>
        <v>274446.37</v>
      </c>
      <c r="AZ30" s="556">
        <f t="shared" si="4"/>
        <v>0.83864009005668327</v>
      </c>
      <c r="BA30" s="540">
        <v>81953.3</v>
      </c>
      <c r="BB30" s="537">
        <f>BA30*BC30</f>
        <v>96704.894</v>
      </c>
      <c r="BC30" s="687">
        <f>'Base%Sem'!J26</f>
        <v>1.18</v>
      </c>
      <c r="BD30" s="533">
        <v>74649.02</v>
      </c>
      <c r="BE30" s="534">
        <f>BD30/BA30</f>
        <v>0.91087265552454877</v>
      </c>
      <c r="BF30" s="537">
        <v>93941.21</v>
      </c>
      <c r="BG30" s="537">
        <f>BF30*BH30</f>
        <v>110850.6278</v>
      </c>
      <c r="BH30" s="687">
        <f>'Base%Sem'!K26</f>
        <v>1.18</v>
      </c>
      <c r="BI30" s="536">
        <v>85599.76</v>
      </c>
      <c r="BJ30" s="534">
        <f>BI30/BF30</f>
        <v>0.91120563595039905</v>
      </c>
      <c r="BK30" s="537">
        <v>98416.26</v>
      </c>
      <c r="BL30" s="537">
        <f>BK30*BM30</f>
        <v>116131.18679999998</v>
      </c>
      <c r="BM30" s="687">
        <f>'Base%Sem'!L26</f>
        <v>1.18</v>
      </c>
      <c r="BN30" s="533">
        <v>75383.92</v>
      </c>
      <c r="BO30" s="534">
        <f>BN30/BK30</f>
        <v>0.76597017606643458</v>
      </c>
      <c r="BP30" s="537">
        <v>110148.54</v>
      </c>
      <c r="BQ30" s="537">
        <f>BP30*BR30</f>
        <v>110148.54</v>
      </c>
      <c r="BR30" s="687">
        <f>'Base%Sem'!M26</f>
        <v>1</v>
      </c>
      <c r="BS30" s="871">
        <v>71829.41</v>
      </c>
      <c r="BT30" s="534">
        <f>BS30/BP30</f>
        <v>0.65211404527014161</v>
      </c>
      <c r="BU30" s="537">
        <v>123502.57</v>
      </c>
      <c r="BV30" s="537">
        <f>BU30*BW30</f>
        <v>123502.57</v>
      </c>
      <c r="BW30" s="687">
        <f>'Base%Sem'!N26</f>
        <v>1</v>
      </c>
      <c r="BX30" s="533">
        <v>82110</v>
      </c>
      <c r="BY30" s="534">
        <f>BX30/BU30</f>
        <v>0.66484446437025557</v>
      </c>
      <c r="BZ30" s="757">
        <f>BA30+BF30+BK30+BP30+BU30</f>
        <v>507961.88</v>
      </c>
      <c r="CA30" s="757">
        <f>BB30+BG30+BL30+BQ30+BV30</f>
        <v>557337.81859999988</v>
      </c>
      <c r="CB30" s="684">
        <f t="shared" si="5"/>
        <v>274310.77</v>
      </c>
      <c r="CC30" s="554">
        <f>BX30+BS30+BN30+BI30+BD30</f>
        <v>389572.11000000004</v>
      </c>
      <c r="CD30" s="545">
        <f t="shared" si="6"/>
        <v>1.4201852519315958</v>
      </c>
      <c r="CE30" s="540">
        <v>111466.61</v>
      </c>
      <c r="CF30" s="537">
        <f>CE30*CG30</f>
        <v>78026.626999999993</v>
      </c>
      <c r="CG30" s="687">
        <f>'Base%Sem'!O26</f>
        <v>0.7</v>
      </c>
      <c r="CH30" s="533"/>
      <c r="CI30" s="534">
        <f>CH30/CE30</f>
        <v>0</v>
      </c>
      <c r="CJ30" s="537">
        <v>105188.35</v>
      </c>
      <c r="CK30" s="537">
        <f>CJ30*CL30</f>
        <v>73631.845000000001</v>
      </c>
      <c r="CL30" s="687">
        <f>'Base%Sem'!P26</f>
        <v>0.7</v>
      </c>
      <c r="CM30" s="533"/>
      <c r="CN30" s="534">
        <f>CM30/CJ30</f>
        <v>0</v>
      </c>
      <c r="CO30" s="537">
        <v>91010.68</v>
      </c>
      <c r="CP30" s="537">
        <f>CO30*CQ30</f>
        <v>63707.475999999988</v>
      </c>
      <c r="CQ30" s="687">
        <f>'Base%Sem'!Q26</f>
        <v>0.7</v>
      </c>
      <c r="CR30" s="533"/>
      <c r="CS30" s="534">
        <f>CR30/CO30</f>
        <v>0</v>
      </c>
      <c r="CT30" s="537">
        <v>92850.07</v>
      </c>
      <c r="CU30" s="537">
        <f>CT30*CV30</f>
        <v>83565.063000000009</v>
      </c>
      <c r="CV30" s="687">
        <f>'Base%Sem'!R26</f>
        <v>0.9</v>
      </c>
      <c r="CW30" s="536"/>
      <c r="CX30" s="534">
        <f>CW30/CT30</f>
        <v>0</v>
      </c>
      <c r="CY30" s="757">
        <f>CT30+CO30+CJ30+CE30</f>
        <v>400515.70999999996</v>
      </c>
      <c r="CZ30" s="757">
        <f>CU30+CP30+CK30+CF30</f>
        <v>298931.011</v>
      </c>
      <c r="DA30" s="694">
        <f t="shared" si="7"/>
        <v>400515.71</v>
      </c>
      <c r="DB30" s="549">
        <v>361221.77</v>
      </c>
      <c r="DC30" s="547">
        <f t="shared" si="8"/>
        <v>0.90189163865756972</v>
      </c>
      <c r="DD30" s="540">
        <v>135714.71</v>
      </c>
      <c r="DE30" s="537">
        <f>DD30*DF30</f>
        <v>90928.8557</v>
      </c>
      <c r="DF30" s="687">
        <f>'Base%Sem'!S26</f>
        <v>0.67</v>
      </c>
      <c r="DG30" s="533"/>
      <c r="DH30" s="534">
        <f>DG30/DD30</f>
        <v>0</v>
      </c>
      <c r="DI30" s="537">
        <v>97260.9</v>
      </c>
      <c r="DJ30" s="537">
        <f>DI30*DK30</f>
        <v>118852.8198</v>
      </c>
      <c r="DK30" s="687">
        <f>'Base%Sem'!T26</f>
        <v>1.222</v>
      </c>
      <c r="DL30" s="533"/>
      <c r="DM30" s="534">
        <f>DL30/DI30</f>
        <v>0</v>
      </c>
      <c r="DN30" s="537">
        <v>88795.07</v>
      </c>
      <c r="DO30" s="537">
        <f>DN30*DP30</f>
        <v>79915.563000000009</v>
      </c>
      <c r="DP30" s="687">
        <f>'Base%Sem'!U26</f>
        <v>0.9</v>
      </c>
      <c r="DQ30" s="533"/>
      <c r="DR30" s="534">
        <f>DQ30/DN30</f>
        <v>0</v>
      </c>
      <c r="DS30" s="537">
        <v>88916.03</v>
      </c>
      <c r="DT30" s="537">
        <f>DS30*DU30</f>
        <v>80024.426999999996</v>
      </c>
      <c r="DU30" s="687">
        <f>'Base%Sem'!V26</f>
        <v>0.9</v>
      </c>
      <c r="DV30" s="536"/>
      <c r="DW30" s="534">
        <f>DV30/DS30</f>
        <v>0</v>
      </c>
      <c r="DX30" s="757">
        <f>DS30+DN30+DI30+DD30</f>
        <v>410686.70999999996</v>
      </c>
      <c r="DY30" s="757">
        <f>DT30+DO30+DJ30+DE30</f>
        <v>369721.6655</v>
      </c>
      <c r="DZ30" s="694">
        <f t="shared" si="9"/>
        <v>410686.70999999996</v>
      </c>
      <c r="EA30" s="549">
        <v>368564.12</v>
      </c>
      <c r="EB30" s="547">
        <f t="shared" si="10"/>
        <v>0.89743376404851283</v>
      </c>
      <c r="EC30" s="540">
        <v>104288.78</v>
      </c>
      <c r="ED30" s="537">
        <f>EC30*EE30</f>
        <v>93859.902000000002</v>
      </c>
      <c r="EE30" s="687">
        <f>'Base%Sem'!W26</f>
        <v>0.9</v>
      </c>
      <c r="EF30" s="686">
        <v>102476.89</v>
      </c>
      <c r="EG30" s="534">
        <f>EF30/EC30</f>
        <v>0.98262622307020953</v>
      </c>
      <c r="EH30" s="537">
        <v>126119.55</v>
      </c>
      <c r="EI30" s="537">
        <f>EH30*EJ30</f>
        <v>113507.595</v>
      </c>
      <c r="EJ30" s="687">
        <f>'Base%Sem'!X26</f>
        <v>0.9</v>
      </c>
      <c r="EK30" s="533">
        <v>104753.55</v>
      </c>
      <c r="EL30" s="534">
        <f>EK30/EH30</f>
        <v>0.83058930990476898</v>
      </c>
      <c r="EM30" s="537">
        <v>119662.67</v>
      </c>
      <c r="EN30" s="537">
        <f>EM30*EO30</f>
        <v>107696.40300000001</v>
      </c>
      <c r="EO30" s="687">
        <f>'Base%Sem'!Y26</f>
        <v>0.9</v>
      </c>
      <c r="EP30" s="533">
        <v>103083.41</v>
      </c>
      <c r="EQ30" s="534">
        <f>EP30/EM30</f>
        <v>0.86145002447296226</v>
      </c>
      <c r="ER30" s="537">
        <v>121351.86</v>
      </c>
      <c r="ES30" s="537">
        <f>ER30*ET30</f>
        <v>109216.674</v>
      </c>
      <c r="ET30" s="687">
        <f>'Base%Sem'!Z26</f>
        <v>0.9</v>
      </c>
      <c r="EU30" s="536"/>
      <c r="EV30" s="534">
        <f>EU30/ER30</f>
        <v>0</v>
      </c>
      <c r="EW30" s="537">
        <v>121123.05</v>
      </c>
      <c r="EX30" s="537">
        <f>EW30*EY30</f>
        <v>109010.74500000001</v>
      </c>
      <c r="EY30" s="687">
        <f>'Base%Sem'!AA26</f>
        <v>0.9</v>
      </c>
      <c r="EZ30" s="533"/>
      <c r="FA30" s="534">
        <f>EZ30/EW30</f>
        <v>0</v>
      </c>
      <c r="FB30" s="757">
        <f>EW30+ER30+EM30+EH30+EC30</f>
        <v>592545.91</v>
      </c>
      <c r="FC30" s="757">
        <f>EX30+ES30+EN30+EI30+ED30</f>
        <v>533291.31900000002</v>
      </c>
      <c r="FD30" s="684">
        <f t="shared" si="11"/>
        <v>592545.91</v>
      </c>
      <c r="FE30" s="683">
        <v>510189.94</v>
      </c>
      <c r="FF30" s="547">
        <f t="shared" si="12"/>
        <v>0.86101335169117943</v>
      </c>
      <c r="FG30" s="540">
        <v>116043.12</v>
      </c>
      <c r="FH30" s="537">
        <f>FG30*FI30</f>
        <v>99797.083199999994</v>
      </c>
      <c r="FI30" s="687">
        <f>'Base%Sem'!AB26</f>
        <v>0.86</v>
      </c>
      <c r="FJ30" s="533"/>
      <c r="FK30" s="534">
        <f>FJ30/FG30</f>
        <v>0</v>
      </c>
      <c r="FL30" s="537">
        <v>119034.43</v>
      </c>
      <c r="FM30" s="537">
        <f>FL30*FN30</f>
        <v>102369.60979999999</v>
      </c>
      <c r="FN30" s="687">
        <f>'Base%Sem'!AC26</f>
        <v>0.86</v>
      </c>
      <c r="FO30" s="533"/>
      <c r="FP30" s="534">
        <f>FO30/FL30</f>
        <v>0</v>
      </c>
      <c r="FQ30" s="537">
        <v>96602</v>
      </c>
      <c r="FR30" s="537">
        <f>FQ30*FS30</f>
        <v>83077.72</v>
      </c>
      <c r="FS30" s="687">
        <f>'Base%Sem'!AD26</f>
        <v>0.86</v>
      </c>
      <c r="FT30" s="533"/>
      <c r="FU30" s="534">
        <f>FT30/FQ30</f>
        <v>0</v>
      </c>
      <c r="FV30" s="537">
        <v>102403.46</v>
      </c>
      <c r="FW30" s="537">
        <f>FV30*FX30</f>
        <v>88066.975600000005</v>
      </c>
      <c r="FX30" s="687">
        <f>'Base%Sem'!AE26</f>
        <v>0.86</v>
      </c>
      <c r="FY30" s="536"/>
      <c r="FZ30" s="534">
        <f>FY30/FV30</f>
        <v>0</v>
      </c>
      <c r="GA30" s="757">
        <f>FV30+FQ30+FL30+FG30</f>
        <v>434083.01</v>
      </c>
      <c r="GB30" s="757">
        <f>FW30+FR30+FM30+FH30</f>
        <v>373311.38860000001</v>
      </c>
      <c r="GC30" s="929">
        <f>FG30+FL30+FQ30+FV30</f>
        <v>434083.01</v>
      </c>
      <c r="GD30" s="554">
        <v>446494.69</v>
      </c>
      <c r="GE30" s="545">
        <f t="shared" si="13"/>
        <v>1.0285928721329129</v>
      </c>
      <c r="GF30" s="540">
        <v>90934.15</v>
      </c>
      <c r="GG30" s="537">
        <f>GF30*GH30</f>
        <v>83659.418000000005</v>
      </c>
      <c r="GH30" s="687">
        <f>'Base%Sem'!AF26</f>
        <v>0.92</v>
      </c>
      <c r="GI30" s="533"/>
      <c r="GJ30" s="534">
        <f>GI30/GF30</f>
        <v>0</v>
      </c>
      <c r="GK30" s="537">
        <v>109651.18</v>
      </c>
      <c r="GL30" s="537">
        <f>GK30*GM30</f>
        <v>100879.08559999999</v>
      </c>
      <c r="GM30" s="687">
        <f>'Base%Sem'!AG26</f>
        <v>0.92</v>
      </c>
      <c r="GN30" s="536"/>
      <c r="GO30" s="534">
        <f>GN30/GK30</f>
        <v>0</v>
      </c>
      <c r="GP30" s="537">
        <v>98274.36</v>
      </c>
      <c r="GQ30" s="537">
        <f>GP30*GR30</f>
        <v>90412.411200000002</v>
      </c>
      <c r="GR30" s="687">
        <f>'Base%Sem'!AH26</f>
        <v>0.92</v>
      </c>
      <c r="GS30" s="533"/>
      <c r="GT30" s="534">
        <f>GS30/GP30</f>
        <v>0</v>
      </c>
      <c r="GU30" s="537">
        <v>86956.58</v>
      </c>
      <c r="GV30" s="537">
        <f>GU30*GW30</f>
        <v>80000.053599999999</v>
      </c>
      <c r="GW30" s="687">
        <f>'Base%Sem'!AI26</f>
        <v>0.92</v>
      </c>
      <c r="GX30" s="536"/>
      <c r="GY30" s="534">
        <f>GX30/GU30</f>
        <v>0</v>
      </c>
      <c r="GZ30" s="757">
        <f>GU30+GP30+GK30+GF30</f>
        <v>385816.27</v>
      </c>
      <c r="HA30" s="757">
        <f>GV30+GQ30+GL30+GG30</f>
        <v>354950.96840000001</v>
      </c>
      <c r="HB30" s="929">
        <f>GF30+GK30+GP30+GU30</f>
        <v>385816.27</v>
      </c>
      <c r="HC30" s="553">
        <v>383824.16</v>
      </c>
      <c r="HD30" s="547">
        <f t="shared" si="14"/>
        <v>0.99483663558304569</v>
      </c>
      <c r="HE30" s="540">
        <v>97061</v>
      </c>
      <c r="HF30" s="537">
        <f>HE30*HG30</f>
        <v>96090.39</v>
      </c>
      <c r="HG30" s="687">
        <f>'Base%Sem'!AJ26</f>
        <v>0.99</v>
      </c>
      <c r="HH30" s="533">
        <v>104286.39</v>
      </c>
      <c r="HI30" s="534">
        <f>HH30/HE30</f>
        <v>1.0744417428215245</v>
      </c>
      <c r="HJ30" s="537">
        <v>101741.33</v>
      </c>
      <c r="HK30" s="537">
        <f>HJ30*HL30</f>
        <v>100723.9167</v>
      </c>
      <c r="HL30" s="687">
        <f>'Base%Sem'!AK26</f>
        <v>0.99</v>
      </c>
      <c r="HM30" s="536">
        <v>96079.43</v>
      </c>
      <c r="HN30" s="534">
        <f>HM30/HJ30</f>
        <v>0.94435004928675481</v>
      </c>
      <c r="HO30" s="537">
        <v>98872.13</v>
      </c>
      <c r="HP30" s="537">
        <f>HO30*HQ30</f>
        <v>97883.4087</v>
      </c>
      <c r="HQ30" s="687">
        <f>'Base%Sem'!AL26</f>
        <v>0.99</v>
      </c>
      <c r="HR30" s="533">
        <v>96060.68</v>
      </c>
      <c r="HS30" s="534">
        <f>HR30/HO30</f>
        <v>0.97156478777184219</v>
      </c>
      <c r="HT30" s="537">
        <v>82390.460000000006</v>
      </c>
      <c r="HU30" s="537">
        <f>HT30*HV30</f>
        <v>81566.555400000012</v>
      </c>
      <c r="HV30" s="687">
        <f>'Base%Sem'!AM26</f>
        <v>0.99</v>
      </c>
      <c r="HW30" s="536">
        <v>81767.81</v>
      </c>
      <c r="HX30" s="534">
        <f>HW30/HT30</f>
        <v>0.9924426930011071</v>
      </c>
      <c r="HY30" s="537">
        <v>93190.48</v>
      </c>
      <c r="HZ30" s="537">
        <f>HY30*IA30</f>
        <v>92258.575199999992</v>
      </c>
      <c r="IA30" s="687">
        <f>'Base%Sem'!AN26</f>
        <v>0.99</v>
      </c>
      <c r="IB30" s="533">
        <v>86119.37</v>
      </c>
      <c r="IC30" s="534">
        <f>IB30/HY30</f>
        <v>0.92412197039869304</v>
      </c>
      <c r="ID30" s="757">
        <f>HZ30+HU30+HP30+HK30+HF30</f>
        <v>468522.84600000002</v>
      </c>
      <c r="IE30" s="684">
        <f t="shared" si="15"/>
        <v>473255.4</v>
      </c>
      <c r="IF30" s="554">
        <f>IB30+HW30+HR30+HM30+HH30</f>
        <v>464313.68</v>
      </c>
      <c r="IG30" s="545">
        <f t="shared" si="16"/>
        <v>0.98110593138504065</v>
      </c>
      <c r="IH30" s="540">
        <v>80124.89</v>
      </c>
      <c r="II30" s="537">
        <f>IH30*IJ30</f>
        <v>78522.392200000002</v>
      </c>
      <c r="IJ30" s="687">
        <f>'Base%Sem'!AO26</f>
        <v>0.98</v>
      </c>
      <c r="IK30" s="533">
        <v>76904.91</v>
      </c>
      <c r="IL30" s="534">
        <f>IK30/IH30</f>
        <v>0.95981298695074657</v>
      </c>
      <c r="IM30" s="537">
        <v>93965.36</v>
      </c>
      <c r="IN30" s="537">
        <f>IM30*IO30</f>
        <v>92086.052800000005</v>
      </c>
      <c r="IO30" s="687">
        <f>'Base%Sem'!AP26</f>
        <v>0.98</v>
      </c>
      <c r="IP30" s="536">
        <v>105281.57</v>
      </c>
      <c r="IQ30" s="534">
        <f>IP30/IM30</f>
        <v>1.120429592351905</v>
      </c>
      <c r="IR30" s="537">
        <v>87512.37</v>
      </c>
      <c r="IS30" s="537">
        <f>IR30*IT30</f>
        <v>85762.122599999988</v>
      </c>
      <c r="IT30" s="687">
        <f>'Base%Sem'!AQ26</f>
        <v>0.98</v>
      </c>
      <c r="IU30" s="533">
        <v>110363.62</v>
      </c>
      <c r="IV30" s="534">
        <f>IU30/IR30</f>
        <v>1.2611202279174933</v>
      </c>
      <c r="IW30" s="537">
        <v>87455.95</v>
      </c>
      <c r="IX30" s="537">
        <f>IW30*IY30</f>
        <v>85706.830999999991</v>
      </c>
      <c r="IY30" s="687">
        <f>'Base%Sem'!AR26</f>
        <v>0.98</v>
      </c>
      <c r="IZ30" s="536">
        <v>125283.71</v>
      </c>
      <c r="JA30" s="534">
        <f>IZ30/IW30</f>
        <v>1.4325350076238381</v>
      </c>
      <c r="JB30" s="757">
        <f>IW30+IR30+IM30+IH30</f>
        <v>349058.57</v>
      </c>
      <c r="JC30" s="757">
        <f>IX30+IS30+IN30+II30</f>
        <v>342077.39859999996</v>
      </c>
      <c r="JD30" s="684">
        <f t="shared" si="17"/>
        <v>349058.57</v>
      </c>
      <c r="JE30" s="553">
        <f>IK30+IP30+IU30+IZ30</f>
        <v>417833.81</v>
      </c>
      <c r="JF30" s="547">
        <f t="shared" si="18"/>
        <v>1.1970306587802728</v>
      </c>
      <c r="JG30" s="540">
        <v>76793.69</v>
      </c>
      <c r="JH30" s="537">
        <f>JG30*JI30</f>
        <v>90616.554199999999</v>
      </c>
      <c r="JI30" s="687">
        <f>'Base%Sem'!AS26</f>
        <v>1.18</v>
      </c>
      <c r="JJ30" s="533">
        <v>84203.05</v>
      </c>
      <c r="JK30" s="534">
        <f>JJ30/JG30</f>
        <v>1.0964839689302597</v>
      </c>
      <c r="JL30" s="537">
        <v>100681.88</v>
      </c>
      <c r="JM30" s="537">
        <f>JL30*JN30</f>
        <v>118804.61839999999</v>
      </c>
      <c r="JN30" s="687">
        <f>'Base%Sem'!AT26</f>
        <v>1.18</v>
      </c>
      <c r="JO30" s="533">
        <v>81209.87</v>
      </c>
      <c r="JP30" s="534">
        <f>JO30/JL30</f>
        <v>0.80659866502294153</v>
      </c>
      <c r="JQ30" s="537">
        <v>105664.99</v>
      </c>
      <c r="JR30" s="537">
        <f>JQ30*JS30</f>
        <v>124684.6882</v>
      </c>
      <c r="JS30" s="687">
        <f>'Base%Sem'!AU26</f>
        <v>1.18</v>
      </c>
      <c r="JT30" s="533">
        <v>114674.63</v>
      </c>
      <c r="JU30" s="534">
        <f>JT30/JQ30</f>
        <v>1.0852660848214721</v>
      </c>
      <c r="JV30" s="537">
        <v>118699.84</v>
      </c>
      <c r="JW30" s="537">
        <f>JV30*JX30</f>
        <v>140065.8112</v>
      </c>
      <c r="JX30" s="687">
        <f>'Base%Sem'!AV26</f>
        <v>1.18</v>
      </c>
      <c r="JY30" s="536">
        <v>121005.8</v>
      </c>
      <c r="JZ30" s="534">
        <f>JY30/JV30</f>
        <v>1.0194268164135689</v>
      </c>
      <c r="KA30" s="757">
        <f>JV30+JQ30+JL30+JG30</f>
        <v>401840.4</v>
      </c>
      <c r="KB30" s="757">
        <f>JW30+JR30+JM30+JH30</f>
        <v>474171.67199999996</v>
      </c>
      <c r="KC30" s="552">
        <f t="shared" si="19"/>
        <v>401840.4</v>
      </c>
      <c r="KD30" s="690">
        <f t="shared" si="20"/>
        <v>401093.35</v>
      </c>
      <c r="KE30" s="545">
        <f t="shared" si="21"/>
        <v>0.99814092858756853</v>
      </c>
      <c r="KF30" s="540">
        <v>128464.32000000001</v>
      </c>
      <c r="KG30" s="537">
        <f>KF30*KH30</f>
        <v>151587.8976</v>
      </c>
      <c r="KH30" s="687">
        <f>'Base%Sem'!AW26</f>
        <v>1.18</v>
      </c>
      <c r="KI30" s="533">
        <v>109725.96</v>
      </c>
      <c r="KJ30" s="534">
        <f>KI30/KF30</f>
        <v>0.85413568530156858</v>
      </c>
      <c r="KK30" s="537">
        <v>159984</v>
      </c>
      <c r="KL30" s="537">
        <f>KK30*KM30</f>
        <v>188781.12</v>
      </c>
      <c r="KM30" s="687">
        <f>'Base%Sem'!AX26</f>
        <v>1.18</v>
      </c>
      <c r="KN30" s="536">
        <v>146070.56</v>
      </c>
      <c r="KO30" s="534">
        <f>KN30/KK30</f>
        <v>0.91303230323032303</v>
      </c>
      <c r="KP30" s="537">
        <v>235357.98</v>
      </c>
      <c r="KQ30" s="537">
        <f>KP30*KR30</f>
        <v>277722.41639999999</v>
      </c>
      <c r="KR30" s="687">
        <f>'Base%Sem'!AY26</f>
        <v>1.18</v>
      </c>
      <c r="KS30" s="533">
        <v>229432.84</v>
      </c>
      <c r="KT30" s="534">
        <f>KS30/KP30</f>
        <v>0.97482498787591565</v>
      </c>
      <c r="KU30" s="537">
        <v>199060.71</v>
      </c>
      <c r="KV30" s="537">
        <f>KU30*KW30</f>
        <v>234891.63779999997</v>
      </c>
      <c r="KW30" s="687">
        <f>'Base%Sem'!AZ26</f>
        <v>1.18</v>
      </c>
      <c r="KX30" s="536">
        <v>311074.53000000003</v>
      </c>
      <c r="KY30" s="534">
        <f>KX30/KU30</f>
        <v>1.562711848058816</v>
      </c>
      <c r="KZ30" s="537">
        <v>97120.23</v>
      </c>
      <c r="LA30" s="537">
        <f>KZ30*LB30</f>
        <v>114601.87139999999</v>
      </c>
      <c r="LB30" s="687">
        <f>'Base%Sem'!BA26</f>
        <v>1.18</v>
      </c>
      <c r="LC30" s="533">
        <v>135881.57999999999</v>
      </c>
      <c r="LD30" s="534">
        <f>LC30/KZ30</f>
        <v>1.3991068596110201</v>
      </c>
      <c r="LE30" s="757">
        <f>KZ30+KU30+KP30+KK30+KF30</f>
        <v>819987.24</v>
      </c>
      <c r="LF30" s="757">
        <f>LA30+KV30+KQ30+KL30+KG30</f>
        <v>967584.94319999998</v>
      </c>
      <c r="LG30" s="552"/>
      <c r="LH30" s="683">
        <f t="shared" si="22"/>
        <v>932185.47</v>
      </c>
      <c r="LI30" s="722">
        <f t="shared" si="23"/>
        <v>0</v>
      </c>
      <c r="LJ30" s="540">
        <v>100620.95</v>
      </c>
      <c r="LK30" s="537">
        <f>LJ30*LL30</f>
        <v>112695.46400000001</v>
      </c>
      <c r="LL30" s="687">
        <f>'Base%Sem'!BB26</f>
        <v>1.1200000000000001</v>
      </c>
      <c r="LM30" s="533"/>
      <c r="LN30" s="534">
        <f>LM30/LJ30</f>
        <v>0</v>
      </c>
      <c r="LO30" s="537">
        <v>62450.1</v>
      </c>
      <c r="LP30" s="537">
        <f>LO30*LQ30</f>
        <v>81185.13</v>
      </c>
      <c r="LQ30" s="687">
        <f>'Base%Sem'!BC26</f>
        <v>1.3</v>
      </c>
      <c r="LR30" s="536"/>
      <c r="LS30" s="534">
        <f>LR30/LO30</f>
        <v>0</v>
      </c>
      <c r="LT30" s="537">
        <v>65767.91</v>
      </c>
      <c r="LU30" s="537">
        <f>LT30*LV30</f>
        <v>92075.073999999993</v>
      </c>
      <c r="LV30" s="687">
        <f>'Base%Sem'!BD26</f>
        <v>1.4</v>
      </c>
      <c r="LW30" s="533"/>
      <c r="LX30" s="534">
        <f>LW30/LT30</f>
        <v>0</v>
      </c>
      <c r="LY30" s="537">
        <v>58996.56</v>
      </c>
      <c r="LZ30" s="537">
        <f>LY30*MA30</f>
        <v>88494.84</v>
      </c>
      <c r="MA30" s="687">
        <f>'Base%Sem'!BE26</f>
        <v>1.5</v>
      </c>
      <c r="MB30" s="533"/>
      <c r="MC30" s="534">
        <f>MB30/LY30</f>
        <v>0</v>
      </c>
      <c r="MD30" s="688">
        <f>LJ30+LO30+LT30+LY30</f>
        <v>287835.52000000002</v>
      </c>
      <c r="ME30" s="537">
        <f>LK30+LP30+LU30+LZ30</f>
        <v>374450.50800000003</v>
      </c>
      <c r="MF30" s="688">
        <f t="shared" si="25"/>
        <v>287835.52000000002</v>
      </c>
      <c r="MG30" s="557">
        <f>+LM30+LR30+LW30+MB30</f>
        <v>0</v>
      </c>
      <c r="MH30" s="541">
        <f t="shared" si="26"/>
        <v>0</v>
      </c>
      <c r="MI30" s="795">
        <f t="shared" si="27"/>
        <v>5427714.7100000009</v>
      </c>
      <c r="MJ30" s="795">
        <f t="shared" si="28"/>
        <v>5237574.99</v>
      </c>
      <c r="MK30" s="793">
        <f t="shared" si="29"/>
        <v>0.96496873359064217</v>
      </c>
      <c r="ML30" s="791">
        <f>Y30+AX30+CB30+DA30+DZ30+FD30+GC30+HB30+IE30+JD30+KC30+LG30</f>
        <v>4383018.08</v>
      </c>
      <c r="MM30" s="791">
        <f>Z30+AY30+CC30+DB30+EA30+FE30+GD30+HC30+IF30+JE30+KD30+LH30</f>
        <v>5237574.99</v>
      </c>
      <c r="MN30" s="792">
        <f>MM30-ML30</f>
        <v>854556.91000000015</v>
      </c>
      <c r="MO30" s="930">
        <f t="shared" si="30"/>
        <v>0.16315888777374815</v>
      </c>
      <c r="MP30" s="781">
        <f t="shared" si="31"/>
        <v>5656580.9892000007</v>
      </c>
      <c r="MQ30" s="108">
        <v>778987.87800000003</v>
      </c>
      <c r="MR30" s="770">
        <v>0.95</v>
      </c>
    </row>
    <row r="31" spans="1:356" outlineLevel="1">
      <c r="A31" s="742"/>
      <c r="B31" s="678" t="s">
        <v>231</v>
      </c>
      <c r="C31" s="540"/>
      <c r="D31" s="537"/>
      <c r="E31" s="687"/>
      <c r="F31" s="533"/>
      <c r="G31" s="534"/>
      <c r="H31" s="537"/>
      <c r="I31" s="537"/>
      <c r="J31" s="687"/>
      <c r="K31" s="536"/>
      <c r="L31" s="534"/>
      <c r="M31" s="537"/>
      <c r="N31" s="537"/>
      <c r="O31" s="687"/>
      <c r="P31" s="533"/>
      <c r="Q31" s="534"/>
      <c r="R31" s="537"/>
      <c r="S31" s="537"/>
      <c r="T31" s="687"/>
      <c r="U31" s="533"/>
      <c r="V31" s="534"/>
      <c r="W31" s="688"/>
      <c r="X31" s="537"/>
      <c r="Y31" s="537"/>
      <c r="Z31" s="557"/>
      <c r="AA31" s="541"/>
      <c r="AB31" s="540"/>
      <c r="AC31" s="537"/>
      <c r="AD31" s="687"/>
      <c r="AE31" s="533"/>
      <c r="AF31" s="534"/>
      <c r="AG31" s="537"/>
      <c r="AH31" s="537"/>
      <c r="AI31" s="687"/>
      <c r="AJ31" s="533"/>
      <c r="AK31" s="534"/>
      <c r="AL31" s="537"/>
      <c r="AM31" s="537"/>
      <c r="AN31" s="687"/>
      <c r="AO31" s="533"/>
      <c r="AP31" s="534"/>
      <c r="AQ31" s="537"/>
      <c r="AR31" s="537"/>
      <c r="AS31" s="687"/>
      <c r="AT31" s="536"/>
      <c r="AU31" s="534"/>
      <c r="AV31" s="537"/>
      <c r="AW31" s="537"/>
      <c r="AX31" s="677"/>
      <c r="AY31" s="676"/>
      <c r="AZ31" s="556"/>
      <c r="BA31" s="540"/>
      <c r="BB31" s="537"/>
      <c r="BC31" s="687"/>
      <c r="BD31" s="533"/>
      <c r="BE31" s="534"/>
      <c r="BF31" s="537"/>
      <c r="BG31" s="537"/>
      <c r="BH31" s="687"/>
      <c r="BI31" s="536"/>
      <c r="BJ31" s="534"/>
      <c r="BK31" s="537"/>
      <c r="BL31" s="537"/>
      <c r="BM31" s="687"/>
      <c r="BN31" s="533"/>
      <c r="BO31" s="534"/>
      <c r="BP31" s="537"/>
      <c r="BQ31" s="537"/>
      <c r="BR31" s="687"/>
      <c r="BS31" s="871"/>
      <c r="BT31" s="534"/>
      <c r="BU31" s="537"/>
      <c r="BV31" s="537"/>
      <c r="BW31" s="687"/>
      <c r="BX31" s="533"/>
      <c r="BY31" s="534"/>
      <c r="BZ31" s="757"/>
      <c r="CA31" s="757"/>
      <c r="CB31" s="552"/>
      <c r="CC31" s="554"/>
      <c r="CD31" s="545"/>
      <c r="CE31" s="540"/>
      <c r="CF31" s="537"/>
      <c r="CG31" s="687"/>
      <c r="CH31" s="533"/>
      <c r="CI31" s="534"/>
      <c r="CJ31" s="537"/>
      <c r="CK31" s="537"/>
      <c r="CL31" s="687"/>
      <c r="CM31" s="533"/>
      <c r="CN31" s="534"/>
      <c r="CO31" s="537"/>
      <c r="CP31" s="537"/>
      <c r="CQ31" s="687"/>
      <c r="CR31" s="533"/>
      <c r="CS31" s="534"/>
      <c r="CT31" s="537"/>
      <c r="CU31" s="537"/>
      <c r="CV31" s="687"/>
      <c r="CW31" s="536"/>
      <c r="CX31" s="534"/>
      <c r="CY31" s="757"/>
      <c r="CZ31" s="757"/>
      <c r="DA31" s="694">
        <f t="shared" si="7"/>
        <v>0</v>
      </c>
      <c r="DB31" s="549"/>
      <c r="DC31" s="547"/>
      <c r="DD31" s="540"/>
      <c r="DE31" s="537"/>
      <c r="DF31" s="687"/>
      <c r="DG31" s="533"/>
      <c r="DH31" s="534"/>
      <c r="DI31" s="537"/>
      <c r="DJ31" s="537"/>
      <c r="DK31" s="687"/>
      <c r="DL31" s="533"/>
      <c r="DM31" s="534"/>
      <c r="DN31" s="537"/>
      <c r="DO31" s="537"/>
      <c r="DP31" s="687"/>
      <c r="DQ31" s="533"/>
      <c r="DR31" s="534"/>
      <c r="DS31" s="537"/>
      <c r="DT31" s="537"/>
      <c r="DU31" s="687"/>
      <c r="DV31" s="536"/>
      <c r="DW31" s="534"/>
      <c r="DX31" s="757"/>
      <c r="DY31" s="757"/>
      <c r="DZ31" s="694">
        <f t="shared" si="9"/>
        <v>0</v>
      </c>
      <c r="EA31" s="549"/>
      <c r="EB31" s="547"/>
      <c r="EC31" s="540"/>
      <c r="ED31" s="537"/>
      <c r="EE31" s="687"/>
      <c r="EF31" s="686"/>
      <c r="EG31" s="534"/>
      <c r="EH31" s="537"/>
      <c r="EI31" s="537"/>
      <c r="EJ31" s="687"/>
      <c r="EK31" s="533"/>
      <c r="EL31" s="534"/>
      <c r="EM31" s="537"/>
      <c r="EN31" s="537"/>
      <c r="EO31" s="687"/>
      <c r="EP31" s="533"/>
      <c r="EQ31" s="534"/>
      <c r="ER31" s="537"/>
      <c r="ES31" s="537"/>
      <c r="ET31" s="687"/>
      <c r="EU31" s="536"/>
      <c r="EV31" s="534"/>
      <c r="EW31" s="537"/>
      <c r="EX31" s="537"/>
      <c r="EY31" s="687"/>
      <c r="EZ31" s="533"/>
      <c r="FA31" s="534"/>
      <c r="FB31" s="757"/>
      <c r="FC31" s="757"/>
      <c r="FD31" s="684">
        <f t="shared" si="11"/>
        <v>0</v>
      </c>
      <c r="FE31" s="683">
        <v>29038.79</v>
      </c>
      <c r="FF31" s="547"/>
      <c r="FG31" s="540"/>
      <c r="FH31" s="537">
        <f>FH25*0.7</f>
        <v>125668.80647999998</v>
      </c>
      <c r="FI31" s="687"/>
      <c r="FJ31" s="533"/>
      <c r="FK31" s="534"/>
      <c r="FL31" s="537"/>
      <c r="FM31" s="537">
        <f>FM25*0.7</f>
        <v>125600.43405</v>
      </c>
      <c r="FN31" s="687"/>
      <c r="FO31" s="533"/>
      <c r="FP31" s="534"/>
      <c r="FQ31" s="537"/>
      <c r="FR31" s="537">
        <f>FR25*0.7</f>
        <v>118944.22847999999</v>
      </c>
      <c r="FS31" s="687"/>
      <c r="FT31" s="533"/>
      <c r="FU31" s="534"/>
      <c r="FV31" s="537"/>
      <c r="FW31" s="537">
        <f>FW25*0.7</f>
        <v>110335.43492999999</v>
      </c>
      <c r="FX31" s="687"/>
      <c r="FY31" s="536"/>
      <c r="FZ31" s="534"/>
      <c r="GA31" s="757"/>
      <c r="GB31" s="757">
        <f>FW31+FR31+FM31+FH31</f>
        <v>480548.90393999993</v>
      </c>
      <c r="GC31" s="929">
        <f>FG31+FL31+FQ31+FV31</f>
        <v>0</v>
      </c>
      <c r="GD31" s="554">
        <v>293764.42</v>
      </c>
      <c r="GE31" s="545"/>
      <c r="GF31" s="540"/>
      <c r="GG31" s="537">
        <f>GG25*0.7</f>
        <v>106343.38189999998</v>
      </c>
      <c r="GH31" s="687"/>
      <c r="GI31" s="533"/>
      <c r="GJ31" s="534"/>
      <c r="GK31" s="537"/>
      <c r="GL31" s="537">
        <f>GL25*0.7</f>
        <v>105673.32789999999</v>
      </c>
      <c r="GM31" s="687"/>
      <c r="GN31" s="536"/>
      <c r="GO31" s="534"/>
      <c r="GP31" s="537"/>
      <c r="GQ31" s="537">
        <f>GQ25*0.7</f>
        <v>108023.96324999999</v>
      </c>
      <c r="GR31" s="687"/>
      <c r="GS31" s="533"/>
      <c r="GT31" s="534"/>
      <c r="GU31" s="537"/>
      <c r="GV31" s="537">
        <f>GV25*0.7</f>
        <v>104210.66704999999</v>
      </c>
      <c r="GW31" s="687"/>
      <c r="GX31" s="536"/>
      <c r="GY31" s="534"/>
      <c r="GZ31" s="757"/>
      <c r="HA31" s="757">
        <f>GV31+GQ31+GL31+GG31</f>
        <v>424251.34009999991</v>
      </c>
      <c r="HB31" s="929">
        <f>GF31+GK31+GP31+GU31</f>
        <v>0</v>
      </c>
      <c r="HC31" s="553">
        <v>267044.34000000003</v>
      </c>
      <c r="HD31" s="547">
        <f t="shared" si="14"/>
        <v>0</v>
      </c>
      <c r="HE31" s="540"/>
      <c r="HF31" s="537">
        <f>HF25*0.5</f>
        <v>79373.45</v>
      </c>
      <c r="HG31" s="687"/>
      <c r="HH31" s="533">
        <v>48661.52</v>
      </c>
      <c r="HI31" s="534"/>
      <c r="HJ31" s="537"/>
      <c r="HK31" s="537">
        <f>HK25*0.5</f>
        <v>67960.073999999993</v>
      </c>
      <c r="HL31" s="687"/>
      <c r="HM31" s="536">
        <v>58926.09</v>
      </c>
      <c r="HN31" s="534"/>
      <c r="HO31" s="537"/>
      <c r="HP31" s="537">
        <f>HP25*0.5</f>
        <v>72218.05</v>
      </c>
      <c r="HQ31" s="687"/>
      <c r="HR31" s="533">
        <v>71835.960000000006</v>
      </c>
      <c r="HS31" s="534"/>
      <c r="HT31" s="537"/>
      <c r="HU31" s="537">
        <f>HU25*0.5</f>
        <v>74356.723249999995</v>
      </c>
      <c r="HV31" s="687"/>
      <c r="HW31" s="536">
        <v>52733.77</v>
      </c>
      <c r="HX31" s="534"/>
      <c r="HY31" s="537"/>
      <c r="HZ31" s="537">
        <f>HZ25*0.5</f>
        <v>69154.44249999999</v>
      </c>
      <c r="IA31" s="687"/>
      <c r="IB31" s="533">
        <v>68027.33</v>
      </c>
      <c r="IC31" s="534"/>
      <c r="ID31" s="757">
        <f>HZ31+HU31+HP31+HK31+HF31</f>
        <v>363062.73975000001</v>
      </c>
      <c r="IE31" s="684">
        <f t="shared" si="15"/>
        <v>0</v>
      </c>
      <c r="IF31" s="554">
        <f>IB31+HW31+HR31+HM31+HH31</f>
        <v>300184.67</v>
      </c>
      <c r="IG31" s="545"/>
      <c r="IH31" s="540"/>
      <c r="II31" s="537">
        <f>II30*0.7</f>
        <v>54965.67454</v>
      </c>
      <c r="IJ31" s="687"/>
      <c r="IK31" s="533">
        <v>59944.89</v>
      </c>
      <c r="IL31" s="534"/>
      <c r="IM31" s="537"/>
      <c r="IN31" s="537">
        <f>IN30*0.7</f>
        <v>64460.236960000002</v>
      </c>
      <c r="IO31" s="687"/>
      <c r="IP31" s="536">
        <v>65732.61</v>
      </c>
      <c r="IQ31" s="534"/>
      <c r="IR31" s="537"/>
      <c r="IS31" s="537">
        <f>IS30*0.7</f>
        <v>60033.485819999987</v>
      </c>
      <c r="IT31" s="687"/>
      <c r="IU31" s="533">
        <v>69249.149999999994</v>
      </c>
      <c r="IV31" s="534"/>
      <c r="IW31" s="537"/>
      <c r="IX31" s="537">
        <f>IX30*0.7</f>
        <v>59994.781699999992</v>
      </c>
      <c r="IY31" s="687"/>
      <c r="IZ31" s="536">
        <v>77319.38</v>
      </c>
      <c r="JA31" s="534"/>
      <c r="JB31" s="757"/>
      <c r="JC31" s="757">
        <f>IX31+IS31+IN31+II31</f>
        <v>239454.17901999998</v>
      </c>
      <c r="JD31" s="684">
        <f t="shared" si="17"/>
        <v>0</v>
      </c>
      <c r="JE31" s="683">
        <f>IK31+IP31+IU31+IZ31</f>
        <v>272246.03000000003</v>
      </c>
      <c r="JF31" s="547"/>
      <c r="JG31" s="540"/>
      <c r="JH31" s="537">
        <f>JH30*0.65</f>
        <v>58900.76023</v>
      </c>
      <c r="JI31" s="687"/>
      <c r="JJ31" s="533">
        <v>55263.55</v>
      </c>
      <c r="JK31" s="534"/>
      <c r="JL31" s="537"/>
      <c r="JM31" s="537">
        <f>JM30*0.65</f>
        <v>77223.001959999994</v>
      </c>
      <c r="JN31" s="687"/>
      <c r="JO31" s="533">
        <v>37327.29</v>
      </c>
      <c r="JP31" s="534"/>
      <c r="JQ31" s="537"/>
      <c r="JR31" s="537">
        <f>JR30*0.65</f>
        <v>81045.047330000001</v>
      </c>
      <c r="JS31" s="687"/>
      <c r="JT31" s="533">
        <v>62502.85</v>
      </c>
      <c r="JU31" s="534"/>
      <c r="JV31" s="537"/>
      <c r="JW31" s="537">
        <f>JW30*0.65</f>
        <v>91042.777279999995</v>
      </c>
      <c r="JX31" s="687"/>
      <c r="JY31" s="536">
        <v>53692.74</v>
      </c>
      <c r="JZ31" s="534"/>
      <c r="KA31" s="757"/>
      <c r="KB31" s="757">
        <f>JW31+JR31+JM31+JH31</f>
        <v>308211.58679999999</v>
      </c>
      <c r="KC31" s="552">
        <f t="shared" si="19"/>
        <v>0</v>
      </c>
      <c r="KD31" s="690">
        <f t="shared" si="20"/>
        <v>208786.43000000002</v>
      </c>
      <c r="KE31" s="545"/>
      <c r="KF31" s="540"/>
      <c r="KG31" s="537">
        <f>KG30*0.65</f>
        <v>98532.133440000005</v>
      </c>
      <c r="KH31" s="687"/>
      <c r="KI31" s="533">
        <v>60179.54</v>
      </c>
      <c r="KJ31" s="534"/>
      <c r="KK31" s="537"/>
      <c r="KL31" s="537">
        <f>KL30*0.65</f>
        <v>122707.728</v>
      </c>
      <c r="KM31" s="687"/>
      <c r="KN31" s="536">
        <v>78378.73</v>
      </c>
      <c r="KO31" s="534"/>
      <c r="KP31" s="537"/>
      <c r="KQ31" s="537">
        <f>KQ30*0.65</f>
        <v>180519.57066</v>
      </c>
      <c r="KR31" s="687"/>
      <c r="KS31" s="533">
        <v>127959.53</v>
      </c>
      <c r="KT31" s="534"/>
      <c r="KU31" s="537"/>
      <c r="KV31" s="537">
        <f>KV30*0.65</f>
        <v>152679.56456999999</v>
      </c>
      <c r="KW31" s="687"/>
      <c r="KX31" s="536">
        <v>213804.99</v>
      </c>
      <c r="KY31" s="534"/>
      <c r="KZ31" s="537"/>
      <c r="LA31" s="537">
        <f>LA30*0.65</f>
        <v>74491.216409999994</v>
      </c>
      <c r="LB31" s="687"/>
      <c r="LC31" s="533">
        <v>72813.98</v>
      </c>
      <c r="LD31" s="534"/>
      <c r="LE31" s="757"/>
      <c r="LF31" s="757">
        <f>LA31+KV31+KQ31+KL31+KG31</f>
        <v>628930.21308000002</v>
      </c>
      <c r="LG31" s="552"/>
      <c r="LH31" s="683">
        <f t="shared" si="22"/>
        <v>553136.77</v>
      </c>
      <c r="LI31" s="722"/>
      <c r="LJ31" s="540"/>
      <c r="LK31" s="537">
        <f>LK30*0.67</f>
        <v>75505.960880000013</v>
      </c>
      <c r="LL31" s="687"/>
      <c r="LM31" s="533"/>
      <c r="LN31" s="534"/>
      <c r="LO31" s="537"/>
      <c r="LP31" s="537">
        <f>LP30*0.67</f>
        <v>54394.037100000009</v>
      </c>
      <c r="LQ31" s="687"/>
      <c r="LR31" s="536"/>
      <c r="LS31" s="534"/>
      <c r="LT31" s="537"/>
      <c r="LU31" s="537">
        <f>LU30*0.67</f>
        <v>61690.299579999999</v>
      </c>
      <c r="LV31" s="687"/>
      <c r="LW31" s="533"/>
      <c r="LX31" s="534"/>
      <c r="LY31" s="537"/>
      <c r="LZ31" s="537">
        <f>LZ30*0.67</f>
        <v>59291.542800000003</v>
      </c>
      <c r="MA31" s="687"/>
      <c r="MB31" s="533"/>
      <c r="MC31" s="534"/>
      <c r="MD31" s="688">
        <f t="shared" si="35"/>
        <v>0</v>
      </c>
      <c r="ME31" s="537">
        <f t="shared" ref="ME31:ME32" si="38">LK31+LP31+LU31+LZ31</f>
        <v>250881.84036</v>
      </c>
      <c r="MF31" s="537"/>
      <c r="MG31" s="557"/>
      <c r="MH31" s="541"/>
      <c r="MI31" s="795">
        <f t="shared" si="27"/>
        <v>300184.67</v>
      </c>
      <c r="MJ31" s="795">
        <f t="shared" si="28"/>
        <v>1924201.45</v>
      </c>
      <c r="MK31" s="793"/>
      <c r="ML31" s="791"/>
      <c r="MM31" s="791"/>
      <c r="MN31" s="792"/>
      <c r="MO31" s="930"/>
      <c r="MP31" s="782">
        <v>4097000</v>
      </c>
      <c r="MQ31" s="108">
        <v>829844.44</v>
      </c>
    </row>
    <row r="32" spans="1:356" outlineLevel="1">
      <c r="A32" s="742"/>
      <c r="B32" s="678"/>
      <c r="C32" s="540"/>
      <c r="D32" s="537"/>
      <c r="E32" s="687"/>
      <c r="F32" s="533"/>
      <c r="G32" s="534"/>
      <c r="H32" s="537"/>
      <c r="I32" s="537"/>
      <c r="J32" s="687"/>
      <c r="K32" s="536"/>
      <c r="L32" s="534"/>
      <c r="M32" s="537"/>
      <c r="N32" s="537"/>
      <c r="O32" s="687"/>
      <c r="P32" s="533"/>
      <c r="Q32" s="534"/>
      <c r="R32" s="537"/>
      <c r="S32" s="537"/>
      <c r="T32" s="687"/>
      <c r="U32" s="533"/>
      <c r="V32" s="534"/>
      <c r="W32" s="688"/>
      <c r="X32" s="537"/>
      <c r="Y32" s="537"/>
      <c r="Z32" s="557"/>
      <c r="AA32" s="541"/>
      <c r="AB32" s="540"/>
      <c r="AC32" s="537"/>
      <c r="AD32" s="687"/>
      <c r="AE32" s="533"/>
      <c r="AF32" s="534"/>
      <c r="AG32" s="537"/>
      <c r="AH32" s="537"/>
      <c r="AI32" s="687"/>
      <c r="AJ32" s="533"/>
      <c r="AK32" s="534"/>
      <c r="AL32" s="537"/>
      <c r="AM32" s="537"/>
      <c r="AN32" s="687"/>
      <c r="AO32" s="533"/>
      <c r="AP32" s="534"/>
      <c r="AQ32" s="537"/>
      <c r="AR32" s="537"/>
      <c r="AS32" s="687"/>
      <c r="AT32" s="536"/>
      <c r="AU32" s="534"/>
      <c r="AV32" s="537"/>
      <c r="AW32" s="537"/>
      <c r="AX32" s="677"/>
      <c r="AY32" s="676"/>
      <c r="AZ32" s="556"/>
      <c r="BA32" s="540"/>
      <c r="BB32" s="537"/>
      <c r="BC32" s="687"/>
      <c r="BD32" s="533"/>
      <c r="BE32" s="534"/>
      <c r="BF32" s="537"/>
      <c r="BG32" s="537"/>
      <c r="BH32" s="687"/>
      <c r="BI32" s="536"/>
      <c r="BJ32" s="534"/>
      <c r="BK32" s="537"/>
      <c r="BL32" s="537"/>
      <c r="BM32" s="687"/>
      <c r="BN32" s="533"/>
      <c r="BO32" s="534"/>
      <c r="BP32" s="537"/>
      <c r="BQ32" s="537"/>
      <c r="BR32" s="687"/>
      <c r="BS32" s="871"/>
      <c r="BT32" s="534"/>
      <c r="BU32" s="537"/>
      <c r="BV32" s="537"/>
      <c r="BW32" s="687"/>
      <c r="BX32" s="533"/>
      <c r="BY32" s="534"/>
      <c r="BZ32" s="757"/>
      <c r="CA32" s="757"/>
      <c r="CB32" s="552"/>
      <c r="CC32" s="554"/>
      <c r="CD32" s="545"/>
      <c r="CE32" s="540"/>
      <c r="CF32" s="537"/>
      <c r="CG32" s="687"/>
      <c r="CH32" s="533"/>
      <c r="CI32" s="534"/>
      <c r="CJ32" s="537"/>
      <c r="CK32" s="537"/>
      <c r="CL32" s="687"/>
      <c r="CM32" s="533"/>
      <c r="CN32" s="534"/>
      <c r="CO32" s="537"/>
      <c r="CP32" s="537"/>
      <c r="CQ32" s="687"/>
      <c r="CR32" s="533"/>
      <c r="CS32" s="534"/>
      <c r="CT32" s="537"/>
      <c r="CU32" s="537"/>
      <c r="CV32" s="687"/>
      <c r="CW32" s="536"/>
      <c r="CX32" s="534"/>
      <c r="CY32" s="757"/>
      <c r="CZ32" s="757"/>
      <c r="DA32" s="694">
        <f t="shared" si="7"/>
        <v>0</v>
      </c>
      <c r="DB32" s="549"/>
      <c r="DC32" s="547"/>
      <c r="DD32" s="540"/>
      <c r="DE32" s="537"/>
      <c r="DF32" s="687"/>
      <c r="DG32" s="533"/>
      <c r="DH32" s="534"/>
      <c r="DI32" s="537"/>
      <c r="DJ32" s="537"/>
      <c r="DK32" s="687"/>
      <c r="DL32" s="533"/>
      <c r="DM32" s="534"/>
      <c r="DN32" s="537"/>
      <c r="DO32" s="537"/>
      <c r="DP32" s="687"/>
      <c r="DQ32" s="533"/>
      <c r="DR32" s="534"/>
      <c r="DS32" s="537"/>
      <c r="DT32" s="537"/>
      <c r="DU32" s="687"/>
      <c r="DV32" s="536"/>
      <c r="DW32" s="534"/>
      <c r="DX32" s="757"/>
      <c r="DY32" s="757"/>
      <c r="DZ32" s="694">
        <f t="shared" si="9"/>
        <v>0</v>
      </c>
      <c r="EA32" s="549"/>
      <c r="EB32" s="547"/>
      <c r="EC32" s="540"/>
      <c r="ED32" s="537"/>
      <c r="EE32" s="687"/>
      <c r="EF32" s="686"/>
      <c r="EG32" s="534"/>
      <c r="EH32" s="537"/>
      <c r="EI32" s="537"/>
      <c r="EJ32" s="687"/>
      <c r="EK32" s="533"/>
      <c r="EL32" s="534"/>
      <c r="EM32" s="537"/>
      <c r="EN32" s="537"/>
      <c r="EO32" s="687"/>
      <c r="EP32" s="533"/>
      <c r="EQ32" s="534"/>
      <c r="ER32" s="537"/>
      <c r="ES32" s="537"/>
      <c r="ET32" s="687"/>
      <c r="EU32" s="536"/>
      <c r="EV32" s="534"/>
      <c r="EW32" s="537"/>
      <c r="EX32" s="537"/>
      <c r="EY32" s="687"/>
      <c r="EZ32" s="533"/>
      <c r="FA32" s="534"/>
      <c r="FB32" s="757"/>
      <c r="FC32" s="757"/>
      <c r="FD32" s="684">
        <f t="shared" si="11"/>
        <v>0</v>
      </c>
      <c r="FE32" s="683"/>
      <c r="FF32" s="547"/>
      <c r="FG32" s="540"/>
      <c r="FH32" s="537"/>
      <c r="FI32" s="687"/>
      <c r="FJ32" s="533"/>
      <c r="FK32" s="534"/>
      <c r="FL32" s="537"/>
      <c r="FM32" s="537"/>
      <c r="FN32" s="687"/>
      <c r="FO32" s="533"/>
      <c r="FP32" s="534"/>
      <c r="FQ32" s="537"/>
      <c r="FR32" s="537"/>
      <c r="FS32" s="687"/>
      <c r="FT32" s="533"/>
      <c r="FU32" s="534"/>
      <c r="FV32" s="537"/>
      <c r="FW32" s="537"/>
      <c r="FX32" s="687"/>
      <c r="FY32" s="536"/>
      <c r="FZ32" s="534"/>
      <c r="GA32" s="757"/>
      <c r="GB32" s="757"/>
      <c r="GC32" s="929">
        <f>FG32+FL32+FQ32+FV32</f>
        <v>0</v>
      </c>
      <c r="GD32" s="554"/>
      <c r="GE32" s="545"/>
      <c r="GF32" s="540"/>
      <c r="GG32" s="537"/>
      <c r="GH32" s="687"/>
      <c r="GI32" s="533"/>
      <c r="GJ32" s="534"/>
      <c r="GK32" s="537"/>
      <c r="GL32" s="537"/>
      <c r="GM32" s="687"/>
      <c r="GN32" s="536"/>
      <c r="GO32" s="534"/>
      <c r="GP32" s="537"/>
      <c r="GQ32" s="537"/>
      <c r="GR32" s="687"/>
      <c r="GS32" s="533"/>
      <c r="GT32" s="534"/>
      <c r="GU32" s="537"/>
      <c r="GV32" s="537"/>
      <c r="GW32" s="687"/>
      <c r="GX32" s="536"/>
      <c r="GY32" s="534"/>
      <c r="GZ32" s="757"/>
      <c r="HA32" s="757"/>
      <c r="HB32" s="929">
        <f>GF32+GK32+GP32+GU32</f>
        <v>0</v>
      </c>
      <c r="HC32" s="553"/>
      <c r="HD32" s="547"/>
      <c r="HE32" s="540"/>
      <c r="HF32" s="537"/>
      <c r="HG32" s="687"/>
      <c r="HH32" s="533">
        <v>21779.200000000001</v>
      </c>
      <c r="HI32" s="534"/>
      <c r="HJ32" s="537"/>
      <c r="HK32" s="537"/>
      <c r="HL32" s="687"/>
      <c r="HM32" s="536"/>
      <c r="HN32" s="534"/>
      <c r="HO32" s="537"/>
      <c r="HP32" s="537"/>
      <c r="HQ32" s="687"/>
      <c r="HR32" s="533"/>
      <c r="HS32" s="534"/>
      <c r="HT32" s="537"/>
      <c r="HU32" s="537"/>
      <c r="HV32" s="687"/>
      <c r="HW32" s="536"/>
      <c r="HX32" s="534"/>
      <c r="HY32" s="537"/>
      <c r="HZ32" s="537"/>
      <c r="IA32" s="687"/>
      <c r="IB32" s="533"/>
      <c r="IC32" s="534"/>
      <c r="ID32" s="757"/>
      <c r="IE32" s="684">
        <f t="shared" si="15"/>
        <v>0</v>
      </c>
      <c r="IF32" s="554"/>
      <c r="IG32" s="545"/>
      <c r="IH32" s="540"/>
      <c r="II32" s="537"/>
      <c r="IJ32" s="687"/>
      <c r="IK32" s="533"/>
      <c r="IL32" s="534"/>
      <c r="IM32" s="537"/>
      <c r="IN32" s="537"/>
      <c r="IO32" s="687"/>
      <c r="IP32" s="536"/>
      <c r="IQ32" s="534"/>
      <c r="IR32" s="537"/>
      <c r="IS32" s="537"/>
      <c r="IT32" s="687"/>
      <c r="IU32" s="533"/>
      <c r="IV32" s="534"/>
      <c r="IW32" s="537"/>
      <c r="IX32" s="537"/>
      <c r="IY32" s="687"/>
      <c r="IZ32" s="536"/>
      <c r="JA32" s="534"/>
      <c r="JB32" s="757"/>
      <c r="JC32" s="757"/>
      <c r="JD32" s="684">
        <f t="shared" si="17"/>
        <v>0</v>
      </c>
      <c r="JE32" s="553"/>
      <c r="JF32" s="547"/>
      <c r="JG32" s="540"/>
      <c r="JH32" s="537"/>
      <c r="JI32" s="687"/>
      <c r="JJ32" s="533"/>
      <c r="JK32" s="534"/>
      <c r="JL32" s="537"/>
      <c r="JM32" s="537"/>
      <c r="JN32" s="687"/>
      <c r="JO32" s="533"/>
      <c r="JP32" s="534"/>
      <c r="JQ32" s="537"/>
      <c r="JR32" s="537"/>
      <c r="JS32" s="687"/>
      <c r="JT32" s="533"/>
      <c r="JU32" s="534"/>
      <c r="JV32" s="537"/>
      <c r="JW32" s="537"/>
      <c r="JX32" s="687"/>
      <c r="JY32" s="536"/>
      <c r="JZ32" s="534"/>
      <c r="KA32" s="757"/>
      <c r="KB32" s="757"/>
      <c r="KC32" s="552">
        <f t="shared" si="19"/>
        <v>0</v>
      </c>
      <c r="KD32" s="554"/>
      <c r="KE32" s="545"/>
      <c r="KF32" s="540"/>
      <c r="KG32" s="537"/>
      <c r="KH32" s="687"/>
      <c r="KI32" s="533"/>
      <c r="KJ32" s="534"/>
      <c r="KK32" s="537"/>
      <c r="KL32" s="537"/>
      <c r="KM32" s="687"/>
      <c r="KN32" s="536"/>
      <c r="KO32" s="534"/>
      <c r="KP32" s="537"/>
      <c r="KQ32" s="537"/>
      <c r="KR32" s="687"/>
      <c r="KS32" s="533"/>
      <c r="KT32" s="534"/>
      <c r="KU32" s="537"/>
      <c r="KV32" s="537"/>
      <c r="KW32" s="687"/>
      <c r="KX32" s="536"/>
      <c r="KY32" s="534"/>
      <c r="KZ32" s="537"/>
      <c r="LA32" s="537"/>
      <c r="LB32" s="687"/>
      <c r="LC32" s="533"/>
      <c r="LD32" s="534"/>
      <c r="LE32" s="757"/>
      <c r="LF32" s="757"/>
      <c r="LG32" s="552"/>
      <c r="LH32" s="683">
        <f t="shared" si="22"/>
        <v>0</v>
      </c>
      <c r="LI32" s="722"/>
      <c r="LJ32" s="540"/>
      <c r="LK32" s="537"/>
      <c r="LL32" s="687"/>
      <c r="LM32" s="533"/>
      <c r="LN32" s="534"/>
      <c r="LO32" s="537"/>
      <c r="LP32" s="537"/>
      <c r="LQ32" s="687"/>
      <c r="LR32" s="536"/>
      <c r="LS32" s="534"/>
      <c r="LT32" s="537"/>
      <c r="LU32" s="537"/>
      <c r="LV32" s="687"/>
      <c r="LW32" s="533"/>
      <c r="LX32" s="534"/>
      <c r="LY32" s="537"/>
      <c r="LZ32" s="537"/>
      <c r="MA32" s="687"/>
      <c r="MB32" s="533"/>
      <c r="MC32" s="534"/>
      <c r="MD32" s="688">
        <f t="shared" si="35"/>
        <v>0</v>
      </c>
      <c r="ME32" s="537">
        <f t="shared" si="38"/>
        <v>0</v>
      </c>
      <c r="MF32" s="537"/>
      <c r="MG32" s="557"/>
      <c r="MH32" s="541"/>
      <c r="MI32" s="795">
        <f t="shared" si="27"/>
        <v>0</v>
      </c>
      <c r="MJ32" s="795">
        <f t="shared" si="28"/>
        <v>0</v>
      </c>
      <c r="MK32" s="793"/>
      <c r="ML32" s="791"/>
      <c r="MM32" s="791"/>
      <c r="MN32" s="792"/>
      <c r="MO32" s="930"/>
      <c r="MP32" s="782">
        <v>0</v>
      </c>
      <c r="MQ32" s="108"/>
    </row>
    <row r="33" spans="1:361" ht="15.75" customHeight="1" outlineLevel="1">
      <c r="A33" s="742"/>
      <c r="B33" s="678" t="s">
        <v>233</v>
      </c>
      <c r="C33" s="540">
        <v>0</v>
      </c>
      <c r="D33" s="537">
        <f>D30*40%</f>
        <v>28550.180799999998</v>
      </c>
      <c r="E33" s="687">
        <f>'Base%Sem'!B27</f>
        <v>0</v>
      </c>
      <c r="F33" s="533">
        <v>22730.78</v>
      </c>
      <c r="G33" s="535" t="s">
        <v>536</v>
      </c>
      <c r="H33" s="537" t="s">
        <v>536</v>
      </c>
      <c r="I33" s="537">
        <f>I30*40%</f>
        <v>28537.695999999996</v>
      </c>
      <c r="J33" s="687">
        <f>'Base%Sem'!C27</f>
        <v>0</v>
      </c>
      <c r="K33" s="536">
        <v>18613.330000000002</v>
      </c>
      <c r="L33" s="534">
        <f>K33/I33</f>
        <v>0.65223660662724858</v>
      </c>
      <c r="M33" s="537" t="s">
        <v>536</v>
      </c>
      <c r="N33" s="537">
        <f>N30*40%</f>
        <v>28091.772400000002</v>
      </c>
      <c r="O33" s="687">
        <f>'Base%Sem'!D27</f>
        <v>0</v>
      </c>
      <c r="P33" s="533">
        <v>18091.86</v>
      </c>
      <c r="Q33" s="534"/>
      <c r="R33" s="537" t="s">
        <v>536</v>
      </c>
      <c r="S33" s="537">
        <f>S30*40%</f>
        <v>25602.586240000004</v>
      </c>
      <c r="T33" s="687">
        <f>'Base%Sem'!E27</f>
        <v>0</v>
      </c>
      <c r="U33" s="533">
        <v>19507.78</v>
      </c>
      <c r="V33" s="534"/>
      <c r="W33" s="688"/>
      <c r="X33" s="537">
        <f>D33+I33+N33+S33</f>
        <v>110782.23544</v>
      </c>
      <c r="Y33" s="537"/>
      <c r="Z33" s="557">
        <f>+F33+K33+P33+U33</f>
        <v>78943.75</v>
      </c>
      <c r="AA33" s="541">
        <f t="shared" si="2"/>
        <v>0</v>
      </c>
      <c r="AB33" s="540" t="s">
        <v>536</v>
      </c>
      <c r="AC33" s="537">
        <f>AC30*40%</f>
        <v>23942.792720000001</v>
      </c>
      <c r="AD33" s="687">
        <f>'Base%Sem'!F27</f>
        <v>0</v>
      </c>
      <c r="AE33" s="533">
        <v>28843.94</v>
      </c>
      <c r="AF33" s="534"/>
      <c r="AG33" s="537" t="s">
        <v>536</v>
      </c>
      <c r="AH33" s="537">
        <f>AH30*40%</f>
        <v>29144.047999999999</v>
      </c>
      <c r="AI33" s="687">
        <f>'Base%Sem'!G27</f>
        <v>0</v>
      </c>
      <c r="AJ33" s="533">
        <v>26725.41</v>
      </c>
      <c r="AK33" s="534"/>
      <c r="AL33" s="537" t="s">
        <v>536</v>
      </c>
      <c r="AM33" s="537">
        <f>AM30*40%</f>
        <v>24639.628800000002</v>
      </c>
      <c r="AN33" s="687">
        <f>'Base%Sem'!H27</f>
        <v>0</v>
      </c>
      <c r="AO33" s="533">
        <v>29343.17</v>
      </c>
      <c r="AP33" s="534"/>
      <c r="AQ33" s="537" t="s">
        <v>536</v>
      </c>
      <c r="AR33" s="537">
        <f>AR30*40%</f>
        <v>26712.75952</v>
      </c>
      <c r="AS33" s="687">
        <f>'Base%Sem'!I27</f>
        <v>0</v>
      </c>
      <c r="AT33" s="536">
        <v>26191.8</v>
      </c>
      <c r="AU33" s="534"/>
      <c r="AV33" s="537"/>
      <c r="AW33" s="537">
        <f>AC33+AH33+AM33+AR33</f>
        <v>104439.22904000001</v>
      </c>
      <c r="AX33" s="677"/>
      <c r="AY33" s="676">
        <f>AE33+AJ33++AO33+AT33</f>
        <v>111104.31999999999</v>
      </c>
      <c r="AZ33" s="556">
        <f t="shared" si="4"/>
        <v>0</v>
      </c>
      <c r="BA33" s="540" t="s">
        <v>536</v>
      </c>
      <c r="BB33" s="537">
        <f>BB30*45%</f>
        <v>43517.202300000004</v>
      </c>
      <c r="BC33" s="687">
        <f>'Base%Sem'!J27</f>
        <v>0</v>
      </c>
      <c r="BD33" s="533">
        <v>28057.77</v>
      </c>
      <c r="BE33" s="534"/>
      <c r="BF33" s="537" t="s">
        <v>536</v>
      </c>
      <c r="BG33" s="537">
        <f>BG30*45%</f>
        <v>49882.782510000005</v>
      </c>
      <c r="BH33" s="687">
        <f>'Base%Sem'!K27</f>
        <v>0</v>
      </c>
      <c r="BI33" s="536">
        <v>28290.83</v>
      </c>
      <c r="BJ33" s="534"/>
      <c r="BK33" s="537" t="s">
        <v>536</v>
      </c>
      <c r="BL33" s="537">
        <f>BL30*45%</f>
        <v>52259.034059999991</v>
      </c>
      <c r="BM33" s="687">
        <f>'Base%Sem'!L27</f>
        <v>0</v>
      </c>
      <c r="BN33" s="533">
        <v>28313.25</v>
      </c>
      <c r="BO33" s="534"/>
      <c r="BP33" s="537" t="s">
        <v>536</v>
      </c>
      <c r="BQ33" s="537">
        <f>BQ30*45%</f>
        <v>49566.843000000001</v>
      </c>
      <c r="BR33" s="687">
        <f>'Base%Sem'!M27</f>
        <v>0</v>
      </c>
      <c r="BS33" s="871">
        <v>21777.7</v>
      </c>
      <c r="BT33" s="534">
        <v>0</v>
      </c>
      <c r="BU33" s="537" t="s">
        <v>536</v>
      </c>
      <c r="BV33" s="537">
        <f>BV30*45%</f>
        <v>55576.156500000005</v>
      </c>
      <c r="BW33" s="687">
        <f>'Base%Sem'!N27</f>
        <v>0</v>
      </c>
      <c r="BX33" s="533">
        <v>22610.82</v>
      </c>
      <c r="BY33" s="534">
        <v>0</v>
      </c>
      <c r="BZ33" s="757"/>
      <c r="CA33" s="757">
        <f>BB33+BG33+BL33+BQ33+BV33</f>
        <v>250802.01837000001</v>
      </c>
      <c r="CB33" s="552"/>
      <c r="CC33" s="554">
        <f>BX33+BS33+BN33+BI33+BD33</f>
        <v>129050.37000000001</v>
      </c>
      <c r="CD33" s="545">
        <f t="shared" si="6"/>
        <v>0</v>
      </c>
      <c r="CE33" s="540" t="s">
        <v>536</v>
      </c>
      <c r="CF33" s="537">
        <f>CF30*30%</f>
        <v>23407.988099999999</v>
      </c>
      <c r="CG33" s="687">
        <f>'Base%Sem'!O27</f>
        <v>0</v>
      </c>
      <c r="CH33" s="533"/>
      <c r="CI33" s="534">
        <f>CH33/CF33</f>
        <v>0</v>
      </c>
      <c r="CJ33" s="537" t="s">
        <v>536</v>
      </c>
      <c r="CK33" s="537">
        <f>CK30*30%</f>
        <v>22089.553499999998</v>
      </c>
      <c r="CL33" s="687">
        <f>'Base%Sem'!P27</f>
        <v>0</v>
      </c>
      <c r="CM33" s="533"/>
      <c r="CN33" s="534">
        <f>CM33/CK33</f>
        <v>0</v>
      </c>
      <c r="CO33" s="537" t="s">
        <v>536</v>
      </c>
      <c r="CP33" s="537">
        <f>CP30*30%</f>
        <v>19112.242799999996</v>
      </c>
      <c r="CQ33" s="687">
        <f>'Base%Sem'!Q27</f>
        <v>0</v>
      </c>
      <c r="CR33" s="533"/>
      <c r="CS33" s="534">
        <f>CR33/CP33</f>
        <v>0</v>
      </c>
      <c r="CT33" s="537"/>
      <c r="CU33" s="537">
        <f>CU30*30%</f>
        <v>25069.518900000003</v>
      </c>
      <c r="CV33" s="687">
        <f>'Base%Sem'!R27</f>
        <v>0</v>
      </c>
      <c r="CW33" s="536"/>
      <c r="CX33" s="534"/>
      <c r="CY33" s="757"/>
      <c r="CZ33" s="757">
        <f>CU33+CP33+CK33+CF33</f>
        <v>89679.3033</v>
      </c>
      <c r="DA33" s="694" t="e">
        <f t="shared" si="7"/>
        <v>#VALUE!</v>
      </c>
      <c r="DB33" s="549">
        <v>120138.54</v>
      </c>
      <c r="DC33" s="547">
        <f t="shared" si="8"/>
        <v>0</v>
      </c>
      <c r="DD33" s="540"/>
      <c r="DE33" s="537">
        <f>DE30*40%</f>
        <v>36371.542280000001</v>
      </c>
      <c r="DF33" s="687">
        <f>'Base%Sem'!S27</f>
        <v>0</v>
      </c>
      <c r="DG33" s="533"/>
      <c r="DH33" s="534"/>
      <c r="DI33" s="537"/>
      <c r="DJ33" s="537">
        <f>DJ30*40%</f>
        <v>47541.127919999999</v>
      </c>
      <c r="DK33" s="687">
        <f>'Base%Sem'!T27</f>
        <v>0</v>
      </c>
      <c r="DL33" s="533"/>
      <c r="DM33" s="534"/>
      <c r="DN33" s="537"/>
      <c r="DO33" s="537"/>
      <c r="DP33" s="687">
        <f>'Base%Sem'!U27</f>
        <v>0</v>
      </c>
      <c r="DQ33" s="533"/>
      <c r="DR33" s="534"/>
      <c r="DS33" s="537"/>
      <c r="DT33" s="537"/>
      <c r="DU33" s="687">
        <f>'Base%Sem'!V27</f>
        <v>0</v>
      </c>
      <c r="DV33" s="536"/>
      <c r="DW33" s="534"/>
      <c r="DX33" s="757">
        <f>DS33+DN33+DI33+DD33</f>
        <v>0</v>
      </c>
      <c r="DY33" s="757">
        <f>DT33+DO33+DJ33+DE33</f>
        <v>83912.670199999993</v>
      </c>
      <c r="DZ33" s="694">
        <f t="shared" si="9"/>
        <v>0</v>
      </c>
      <c r="EA33" s="549">
        <v>82250.080000000002</v>
      </c>
      <c r="EB33" s="547">
        <f t="shared" si="10"/>
        <v>0</v>
      </c>
      <c r="EC33" s="540"/>
      <c r="ED33" s="537"/>
      <c r="EE33" s="687">
        <f>'Base%Sem'!W27</f>
        <v>0</v>
      </c>
      <c r="EF33" s="686">
        <f>'Proy Diarias 2022'!AAC32</f>
        <v>0</v>
      </c>
      <c r="EG33" s="534"/>
      <c r="EH33" s="537"/>
      <c r="EI33" s="537"/>
      <c r="EJ33" s="687">
        <f>'Base%Sem'!X27</f>
        <v>0</v>
      </c>
      <c r="EK33" s="533"/>
      <c r="EL33" s="534"/>
      <c r="EM33" s="537"/>
      <c r="EN33" s="537"/>
      <c r="EO33" s="687">
        <f>'Base%Sem'!Y27</f>
        <v>0</v>
      </c>
      <c r="EP33" s="533"/>
      <c r="EQ33" s="534"/>
      <c r="ER33" s="537"/>
      <c r="ES33" s="537"/>
      <c r="ET33" s="687">
        <f>'Base%Sem'!Z27</f>
        <v>0</v>
      </c>
      <c r="EU33" s="536"/>
      <c r="EV33" s="534"/>
      <c r="EW33" s="537"/>
      <c r="EX33" s="537"/>
      <c r="EY33" s="687">
        <f>'Base%Sem'!AA27</f>
        <v>0</v>
      </c>
      <c r="EZ33" s="533"/>
      <c r="FA33" s="534"/>
      <c r="FB33" s="757">
        <f>EW33+ER33+EM33+EH33+EC33</f>
        <v>0</v>
      </c>
      <c r="FC33" s="757">
        <f>EX33+ES33+EN33+EI33+ED33</f>
        <v>0</v>
      </c>
      <c r="FD33" s="684">
        <f t="shared" si="11"/>
        <v>0</v>
      </c>
      <c r="FE33" s="683">
        <f t="shared" ref="FE7:FE34" si="39">EZ33+EU33+EP33+EK33+EF33</f>
        <v>0</v>
      </c>
      <c r="FF33" s="547">
        <f t="shared" si="12"/>
        <v>0</v>
      </c>
      <c r="FG33" s="540"/>
      <c r="FH33" s="537"/>
      <c r="FI33" s="687">
        <f>'Base%Sem'!AB27</f>
        <v>0</v>
      </c>
      <c r="FJ33" s="533"/>
      <c r="FK33" s="534"/>
      <c r="FL33" s="537"/>
      <c r="FM33" s="537"/>
      <c r="FN33" s="687">
        <f>'Base%Sem'!AC27</f>
        <v>0</v>
      </c>
      <c r="FO33" s="533"/>
      <c r="FP33" s="534"/>
      <c r="FQ33" s="537"/>
      <c r="FR33" s="537"/>
      <c r="FS33" s="687">
        <f>'Base%Sem'!AD27</f>
        <v>0</v>
      </c>
      <c r="FT33" s="533"/>
      <c r="FU33" s="534"/>
      <c r="FV33" s="537"/>
      <c r="FW33" s="537"/>
      <c r="FX33" s="687">
        <f>'Base%Sem'!AE27</f>
        <v>0</v>
      </c>
      <c r="FY33" s="536"/>
      <c r="FZ33" s="534"/>
      <c r="GA33" s="757">
        <f>FV33+FQ33+FL33+FG33</f>
        <v>0</v>
      </c>
      <c r="GB33" s="757">
        <f>FW33+FR33+FM33+FH33</f>
        <v>0</v>
      </c>
      <c r="GC33" s="929">
        <f>FG33+FL33+FQ33+FV33</f>
        <v>0</v>
      </c>
      <c r="GD33" s="554">
        <f>FY33+FT33+FJ33+FO33</f>
        <v>0</v>
      </c>
      <c r="GE33" s="545">
        <f t="shared" si="13"/>
        <v>0</v>
      </c>
      <c r="GF33" s="540"/>
      <c r="GG33" s="537"/>
      <c r="GH33" s="687">
        <f>'Base%Sem'!AF27</f>
        <v>0</v>
      </c>
      <c r="GI33" s="533"/>
      <c r="GJ33" s="534"/>
      <c r="GK33" s="537"/>
      <c r="GL33" s="537"/>
      <c r="GM33" s="687">
        <f>'Base%Sem'!AG27</f>
        <v>0</v>
      </c>
      <c r="GN33" s="536"/>
      <c r="GO33" s="534"/>
      <c r="GP33" s="537"/>
      <c r="GQ33" s="537"/>
      <c r="GR33" s="687">
        <f>'Base%Sem'!AH27</f>
        <v>0</v>
      </c>
      <c r="GS33" s="533"/>
      <c r="GT33" s="534"/>
      <c r="GU33" s="537"/>
      <c r="GV33" s="537"/>
      <c r="GW33" s="687">
        <f>'Base%Sem'!AI27</f>
        <v>0</v>
      </c>
      <c r="GX33" s="536"/>
      <c r="GY33" s="534"/>
      <c r="GZ33" s="757">
        <f>GU33+GP33+GK33+GF33</f>
        <v>0</v>
      </c>
      <c r="HA33" s="757">
        <f>GV33+GQ33+GL33+GG33</f>
        <v>0</v>
      </c>
      <c r="HB33" s="929">
        <f>GF33+GK33+GP33+GU33</f>
        <v>0</v>
      </c>
      <c r="HC33" s="553">
        <f>GX33+GS33+GI33+GN33</f>
        <v>0</v>
      </c>
      <c r="HD33" s="547">
        <f t="shared" si="14"/>
        <v>0</v>
      </c>
      <c r="HE33" s="540"/>
      <c r="HF33" s="537"/>
      <c r="HG33" s="687">
        <f>'Base%Sem'!AJ27</f>
        <v>0</v>
      </c>
      <c r="HH33" s="533"/>
      <c r="HI33" s="534"/>
      <c r="HJ33" s="537"/>
      <c r="HK33" s="537"/>
      <c r="HL33" s="687">
        <f>'Base%Sem'!AK27</f>
        <v>0</v>
      </c>
      <c r="HM33" s="536"/>
      <c r="HN33" s="534"/>
      <c r="HO33" s="537"/>
      <c r="HP33" s="537"/>
      <c r="HQ33" s="687">
        <f>'Base%Sem'!AL27</f>
        <v>0</v>
      </c>
      <c r="HR33" s="533"/>
      <c r="HS33" s="534"/>
      <c r="HT33" s="537"/>
      <c r="HU33" s="537"/>
      <c r="HV33" s="687">
        <f>'Base%Sem'!AM27</f>
        <v>0</v>
      </c>
      <c r="HW33" s="536"/>
      <c r="HX33" s="534"/>
      <c r="HY33" s="537"/>
      <c r="HZ33" s="537"/>
      <c r="IA33" s="687">
        <f>'Base%Sem'!AN27</f>
        <v>0</v>
      </c>
      <c r="IB33" s="533"/>
      <c r="IC33" s="534"/>
      <c r="ID33" s="757">
        <f>HZ33+HU33+HP33+HK33+HF33</f>
        <v>0</v>
      </c>
      <c r="IE33" s="684">
        <f t="shared" si="15"/>
        <v>0</v>
      </c>
      <c r="IF33" s="554">
        <f>IB33+HW33+HR33+HM33+HH33</f>
        <v>0</v>
      </c>
      <c r="IG33" s="545">
        <f t="shared" si="16"/>
        <v>0</v>
      </c>
      <c r="IH33" s="540"/>
      <c r="II33" s="537"/>
      <c r="IJ33" s="687">
        <f>'Base%Sem'!AO27</f>
        <v>0</v>
      </c>
      <c r="IK33" s="533"/>
      <c r="IL33" s="534"/>
      <c r="IM33" s="537"/>
      <c r="IN33" s="537"/>
      <c r="IO33" s="687">
        <f>'Base%Sem'!AP27</f>
        <v>0</v>
      </c>
      <c r="IP33" s="536"/>
      <c r="IQ33" s="534"/>
      <c r="IR33" s="537"/>
      <c r="IS33" s="537"/>
      <c r="IT33" s="687">
        <f>'Base%Sem'!AQ27</f>
        <v>0</v>
      </c>
      <c r="IU33" s="533"/>
      <c r="IV33" s="534"/>
      <c r="IW33" s="537"/>
      <c r="IX33" s="537"/>
      <c r="IY33" s="687">
        <f>'Base%Sem'!AR27</f>
        <v>0</v>
      </c>
      <c r="IZ33" s="536"/>
      <c r="JA33" s="534"/>
      <c r="JB33" s="757">
        <f>IW33+IR33+IM33+IH33</f>
        <v>0</v>
      </c>
      <c r="JC33" s="757">
        <f>IX33+IS33+IN33+II33</f>
        <v>0</v>
      </c>
      <c r="JD33" s="684">
        <f t="shared" si="17"/>
        <v>0</v>
      </c>
      <c r="JE33" s="553">
        <f>IK33+IP33+IU33+IZ33</f>
        <v>0</v>
      </c>
      <c r="JF33" s="547">
        <f t="shared" si="18"/>
        <v>0</v>
      </c>
      <c r="JG33" s="540"/>
      <c r="JH33" s="537"/>
      <c r="JI33" s="687">
        <f>'Base%Sem'!AS27</f>
        <v>0</v>
      </c>
      <c r="JJ33" s="533"/>
      <c r="JK33" s="534"/>
      <c r="JL33" s="537"/>
      <c r="JM33" s="537"/>
      <c r="JN33" s="687">
        <f>'Base%Sem'!AT27</f>
        <v>0</v>
      </c>
      <c r="JO33" s="533"/>
      <c r="JP33" s="534"/>
      <c r="JQ33" s="537"/>
      <c r="JR33" s="537"/>
      <c r="JS33" s="687">
        <f>'Base%Sem'!AU27</f>
        <v>0</v>
      </c>
      <c r="JT33" s="533"/>
      <c r="JU33" s="534"/>
      <c r="JV33" s="537"/>
      <c r="JW33" s="537"/>
      <c r="JX33" s="687">
        <f>'Base%Sem'!AV27</f>
        <v>0</v>
      </c>
      <c r="JY33" s="536"/>
      <c r="JZ33" s="534"/>
      <c r="KA33" s="757">
        <f>JV33+JQ33+JL33+JG33</f>
        <v>0</v>
      </c>
      <c r="KB33" s="757">
        <f>JW33+JR33+JM33+JH33</f>
        <v>0</v>
      </c>
      <c r="KC33" s="552">
        <f t="shared" si="19"/>
        <v>0</v>
      </c>
      <c r="KD33" s="554">
        <f>JY33+JT33+JJ33+JO33</f>
        <v>0</v>
      </c>
      <c r="KE33" s="545">
        <f t="shared" si="21"/>
        <v>0</v>
      </c>
      <c r="KF33" s="540"/>
      <c r="KG33" s="537"/>
      <c r="KH33" s="687">
        <f>'Base%Sem'!AW27</f>
        <v>0</v>
      </c>
      <c r="KI33" s="533"/>
      <c r="KJ33" s="534"/>
      <c r="KK33" s="537"/>
      <c r="KL33" s="537"/>
      <c r="KM33" s="687">
        <f>'Base%Sem'!AX27</f>
        <v>0</v>
      </c>
      <c r="KN33" s="536"/>
      <c r="KO33" s="534"/>
      <c r="KP33" s="537"/>
      <c r="KQ33" s="537"/>
      <c r="KR33" s="687">
        <f>'Base%Sem'!AY27</f>
        <v>0</v>
      </c>
      <c r="KS33" s="533"/>
      <c r="KT33" s="534"/>
      <c r="KU33" s="537"/>
      <c r="KV33" s="537"/>
      <c r="KW33" s="687">
        <f>'Base%Sem'!AZ27</f>
        <v>0</v>
      </c>
      <c r="KX33" s="536"/>
      <c r="KY33" s="534"/>
      <c r="KZ33" s="537"/>
      <c r="LA33" s="537"/>
      <c r="LB33" s="687">
        <f>'Base%Sem'!BA27</f>
        <v>0</v>
      </c>
      <c r="LC33" s="533"/>
      <c r="LD33" s="534"/>
      <c r="LE33" s="757">
        <f>KZ33+KU33+KP33+KK33+KF33</f>
        <v>0</v>
      </c>
      <c r="LF33" s="757">
        <f>LA33+KV33+KQ33+KL33+KG33</f>
        <v>0</v>
      </c>
      <c r="LG33" s="552"/>
      <c r="LH33" s="683">
        <f t="shared" si="22"/>
        <v>0</v>
      </c>
      <c r="LI33" s="722">
        <f t="shared" si="23"/>
        <v>0</v>
      </c>
      <c r="LJ33" s="540">
        <v>0</v>
      </c>
      <c r="LK33" s="537"/>
      <c r="LL33" s="687">
        <f>'Base%Sem'!LK27</f>
        <v>0</v>
      </c>
      <c r="LM33" s="533"/>
      <c r="LN33" s="535" t="s">
        <v>536</v>
      </c>
      <c r="LO33" s="537" t="s">
        <v>536</v>
      </c>
      <c r="LP33" s="537"/>
      <c r="LQ33" s="687">
        <f>'Base%Sem'!LL27</f>
        <v>0</v>
      </c>
      <c r="LR33" s="536"/>
      <c r="LS33" s="534" t="e">
        <f>LR33/LP33</f>
        <v>#DIV/0!</v>
      </c>
      <c r="LT33" s="537" t="s">
        <v>536</v>
      </c>
      <c r="LU33" s="537"/>
      <c r="LV33" s="687">
        <f>'Base%Sem'!LM27</f>
        <v>0</v>
      </c>
      <c r="LW33" s="533"/>
      <c r="LX33" s="534"/>
      <c r="LY33" s="537" t="s">
        <v>536</v>
      </c>
      <c r="LZ33" s="537"/>
      <c r="MA33" s="687">
        <f>'Base%Sem'!LN27</f>
        <v>0</v>
      </c>
      <c r="MB33" s="533"/>
      <c r="MC33" s="534"/>
      <c r="MD33" s="688"/>
      <c r="ME33" s="537">
        <f>LK33+LP33+LU33+LZ33</f>
        <v>0</v>
      </c>
      <c r="MF33" s="537"/>
      <c r="MG33" s="557">
        <f>+LM33+LR33+LW33+MB33</f>
        <v>0</v>
      </c>
      <c r="MH33" s="541">
        <f t="shared" ref="MH33:MH60" si="40">IFERROR(MG33/MF33,0)</f>
        <v>0</v>
      </c>
      <c r="MI33" s="795">
        <f t="shared" si="27"/>
        <v>0</v>
      </c>
      <c r="MJ33" s="795">
        <f t="shared" si="28"/>
        <v>521487.06</v>
      </c>
      <c r="MK33" s="793"/>
      <c r="ML33" s="791" t="e">
        <f>Y33+AX33+CB33+DA33+DZ33+FD33+GC33+HB33+IE33+JD33+KC33+LG33</f>
        <v>#VALUE!</v>
      </c>
      <c r="MM33" s="791">
        <f>Z33+AY33+CC33+DB33+EA33+FE33+GD33+HC33+IF33+JE33+KD33+LH33</f>
        <v>521487.06</v>
      </c>
      <c r="MN33" s="792" t="e">
        <f>MM33-ML33</f>
        <v>#VALUE!</v>
      </c>
      <c r="MO33" s="930">
        <f t="shared" si="30"/>
        <v>0</v>
      </c>
      <c r="MP33" s="782">
        <v>0</v>
      </c>
      <c r="MQ33" s="108">
        <v>0</v>
      </c>
    </row>
    <row r="34" spans="1:361" ht="21" outlineLevel="1">
      <c r="A34" s="742"/>
      <c r="B34" s="678" t="s">
        <v>37</v>
      </c>
      <c r="C34" s="540" t="s">
        <v>536</v>
      </c>
      <c r="D34" s="537">
        <f>D30*0.65</f>
        <v>46394.043799999992</v>
      </c>
      <c r="E34" s="687">
        <f>'Base%Sem'!B28</f>
        <v>0</v>
      </c>
      <c r="F34" s="533">
        <v>50232.47</v>
      </c>
      <c r="G34" s="535" t="s">
        <v>536</v>
      </c>
      <c r="H34" s="537" t="s">
        <v>536</v>
      </c>
      <c r="I34" s="537">
        <f>I30*0.65</f>
        <v>46373.755999999994</v>
      </c>
      <c r="J34" s="687">
        <f>'Base%Sem'!C28</f>
        <v>0</v>
      </c>
      <c r="K34" s="536">
        <v>41319.14</v>
      </c>
      <c r="L34" s="534">
        <f>K34/I34</f>
        <v>0.89100266107407833</v>
      </c>
      <c r="M34" s="537" t="s">
        <v>536</v>
      </c>
      <c r="N34" s="537">
        <f>N30*0.65</f>
        <v>45649.130149999997</v>
      </c>
      <c r="O34" s="687">
        <f>'Base%Sem'!D28</f>
        <v>0</v>
      </c>
      <c r="P34" s="533">
        <v>36367.29</v>
      </c>
      <c r="Q34" s="534"/>
      <c r="R34" s="537" t="s">
        <v>536</v>
      </c>
      <c r="S34" s="537">
        <f>S30*0.65</f>
        <v>41604.202640000003</v>
      </c>
      <c r="T34" s="687">
        <f>'Base%Sem'!E28</f>
        <v>0</v>
      </c>
      <c r="U34" s="533">
        <v>32434.5</v>
      </c>
      <c r="V34" s="534"/>
      <c r="W34" s="688"/>
      <c r="X34" s="537">
        <f>D34+I34+N34+S34</f>
        <v>180021.13258999996</v>
      </c>
      <c r="Y34" s="537"/>
      <c r="Z34" s="557">
        <f>+F34+K34+P34+U34</f>
        <v>160353.4</v>
      </c>
      <c r="AA34" s="541">
        <f t="shared" si="2"/>
        <v>0</v>
      </c>
      <c r="AB34" s="540" t="s">
        <v>536</v>
      </c>
      <c r="AC34" s="537">
        <f>AC30*0.65</f>
        <v>38907.03817</v>
      </c>
      <c r="AD34" s="687">
        <f>'Base%Sem'!F28</f>
        <v>0</v>
      </c>
      <c r="AE34" s="533">
        <v>43130.18</v>
      </c>
      <c r="AF34" s="534"/>
      <c r="AG34" s="537" t="s">
        <v>536</v>
      </c>
      <c r="AH34" s="537">
        <f>AH30*0.65</f>
        <v>47359.078000000001</v>
      </c>
      <c r="AI34" s="687">
        <f>'Base%Sem'!G28</f>
        <v>0</v>
      </c>
      <c r="AJ34" s="533">
        <v>50587.15</v>
      </c>
      <c r="AK34" s="534"/>
      <c r="AL34" s="537" t="s">
        <v>536</v>
      </c>
      <c r="AM34" s="537">
        <f>AM30*0.65</f>
        <v>40039.396800000002</v>
      </c>
      <c r="AN34" s="687">
        <f>'Base%Sem'!H28</f>
        <v>0</v>
      </c>
      <c r="AO34" s="533">
        <v>55353.23</v>
      </c>
      <c r="AP34" s="534"/>
      <c r="AQ34" s="537" t="s">
        <v>536</v>
      </c>
      <c r="AR34" s="537">
        <f>AR30*0.75</f>
        <v>50086.424099999997</v>
      </c>
      <c r="AS34" s="687">
        <f>'Base%Sem'!I28</f>
        <v>0</v>
      </c>
      <c r="AT34" s="536">
        <v>48180.959999999999</v>
      </c>
      <c r="AU34" s="534"/>
      <c r="AV34" s="537"/>
      <c r="AW34" s="537">
        <f>AC34+AH34+AM34+AR34</f>
        <v>176391.93706999999</v>
      </c>
      <c r="AX34" s="677"/>
      <c r="AY34" s="676">
        <f>AE34+AJ34++AO34+AT34</f>
        <v>197251.52</v>
      </c>
      <c r="AZ34" s="556">
        <f t="shared" si="4"/>
        <v>0</v>
      </c>
      <c r="BA34" s="540" t="s">
        <v>536</v>
      </c>
      <c r="BB34" s="537">
        <f>BB30*0.6</f>
        <v>58022.936399999999</v>
      </c>
      <c r="BC34" s="687">
        <f>'Base%Sem'!J28</f>
        <v>0</v>
      </c>
      <c r="BD34" s="533">
        <v>45638.68</v>
      </c>
      <c r="BE34" s="534"/>
      <c r="BF34" s="537" t="s">
        <v>536</v>
      </c>
      <c r="BG34" s="537">
        <f>BG30*0.6</f>
        <v>66510.376680000001</v>
      </c>
      <c r="BH34" s="687">
        <f>'Base%Sem'!K28</f>
        <v>0</v>
      </c>
      <c r="BI34" s="536">
        <v>54802.64</v>
      </c>
      <c r="BJ34" s="534"/>
      <c r="BK34" s="537" t="s">
        <v>536</v>
      </c>
      <c r="BL34" s="537">
        <f>BL30*0.6</f>
        <v>69678.712079999983</v>
      </c>
      <c r="BM34" s="687">
        <f>'Base%Sem'!L28</f>
        <v>0</v>
      </c>
      <c r="BN34" s="533">
        <v>60256.24</v>
      </c>
      <c r="BO34" s="534"/>
      <c r="BP34" s="537" t="s">
        <v>536</v>
      </c>
      <c r="BQ34" s="537">
        <f>BQ30*0.6</f>
        <v>66089.123999999996</v>
      </c>
      <c r="BR34" s="687">
        <f>'Base%Sem'!M28</f>
        <v>0</v>
      </c>
      <c r="BS34" s="871">
        <v>56570.97</v>
      </c>
      <c r="BT34" s="534">
        <v>0</v>
      </c>
      <c r="BU34" s="537" t="s">
        <v>536</v>
      </c>
      <c r="BV34" s="537">
        <f>BV30*0.6</f>
        <v>74101.542000000001</v>
      </c>
      <c r="BW34" s="687">
        <f>'Base%Sem'!N28</f>
        <v>0</v>
      </c>
      <c r="BX34" s="533">
        <v>61283.02</v>
      </c>
      <c r="BY34" s="534">
        <v>0</v>
      </c>
      <c r="BZ34" s="757"/>
      <c r="CA34" s="757">
        <f>BB34+BG34+BL34+BQ34+BV34</f>
        <v>334402.69115999999</v>
      </c>
      <c r="CB34" s="552"/>
      <c r="CC34" s="554">
        <f>BX34+BS34+BN34+BI34+BD34</f>
        <v>278551.55</v>
      </c>
      <c r="CD34" s="545">
        <f t="shared" si="6"/>
        <v>0</v>
      </c>
      <c r="CE34" s="540" t="s">
        <v>536</v>
      </c>
      <c r="CF34" s="537">
        <f>CF30*0.75</f>
        <v>58519.970249999998</v>
      </c>
      <c r="CG34" s="687">
        <f>'Base%Sem'!O28</f>
        <v>0</v>
      </c>
      <c r="CH34" s="533"/>
      <c r="CI34" s="534">
        <f>CH34/CF34</f>
        <v>0</v>
      </c>
      <c r="CJ34" s="537" t="s">
        <v>536</v>
      </c>
      <c r="CK34" s="537">
        <f>CK30*0.75</f>
        <v>55223.883750000001</v>
      </c>
      <c r="CL34" s="687">
        <f>'Base%Sem'!P28</f>
        <v>0</v>
      </c>
      <c r="CM34" s="533"/>
      <c r="CN34" s="534">
        <f>CM34/CK34</f>
        <v>0</v>
      </c>
      <c r="CO34" s="537" t="s">
        <v>536</v>
      </c>
      <c r="CP34" s="537">
        <f>CP30*0.75</f>
        <v>47780.606999999989</v>
      </c>
      <c r="CQ34" s="687">
        <f>'Base%Sem'!Q28</f>
        <v>0</v>
      </c>
      <c r="CR34" s="533"/>
      <c r="CS34" s="534">
        <f>CR34/CP34</f>
        <v>0</v>
      </c>
      <c r="CT34" s="537" t="s">
        <v>536</v>
      </c>
      <c r="CU34" s="537">
        <f>CU30*0.75</f>
        <v>62673.797250000003</v>
      </c>
      <c r="CV34" s="687">
        <f>'Base%Sem'!R28</f>
        <v>0</v>
      </c>
      <c r="CW34" s="536"/>
      <c r="CX34" s="534">
        <f>CW34/CU34</f>
        <v>0</v>
      </c>
      <c r="CY34" s="757"/>
      <c r="CZ34" s="757">
        <f>CU34+CP34+CK34+CF34</f>
        <v>224198.25825000001</v>
      </c>
      <c r="DA34" s="694" t="e">
        <f t="shared" si="7"/>
        <v>#VALUE!</v>
      </c>
      <c r="DB34" s="549">
        <v>240655.29</v>
      </c>
      <c r="DC34" s="785">
        <f t="shared" si="8"/>
        <v>0</v>
      </c>
      <c r="DD34" s="540" t="s">
        <v>536</v>
      </c>
      <c r="DE34" s="537">
        <f>DE30*0.65</f>
        <v>59103.756205000005</v>
      </c>
      <c r="DF34" s="687">
        <f>'Base%Sem'!S28</f>
        <v>0</v>
      </c>
      <c r="DG34" s="533"/>
      <c r="DH34" s="534">
        <f>DG34/DE34</f>
        <v>0</v>
      </c>
      <c r="DI34" s="537" t="s">
        <v>536</v>
      </c>
      <c r="DJ34" s="537">
        <f>DJ30*0.65</f>
        <v>77254.332869999998</v>
      </c>
      <c r="DK34" s="687">
        <f>'Base%Sem'!T28</f>
        <v>0</v>
      </c>
      <c r="DL34" s="533"/>
      <c r="DM34" s="534">
        <f>DL34/DJ34</f>
        <v>0</v>
      </c>
      <c r="DN34" s="537" t="s">
        <v>536</v>
      </c>
      <c r="DO34" s="537">
        <f>DO30*0.65</f>
        <v>51945.115950000007</v>
      </c>
      <c r="DP34" s="687">
        <f>'Base%Sem'!U28</f>
        <v>0</v>
      </c>
      <c r="DQ34" s="533"/>
      <c r="DR34" s="534">
        <f>DQ34/DO34</f>
        <v>0</v>
      </c>
      <c r="DS34" s="537" t="s">
        <v>536</v>
      </c>
      <c r="DT34" s="537">
        <f>DT30*0.65</f>
        <v>52015.877549999997</v>
      </c>
      <c r="DU34" s="687">
        <f>'Base%Sem'!V28</f>
        <v>0</v>
      </c>
      <c r="DV34" s="536"/>
      <c r="DW34" s="534"/>
      <c r="DX34" s="757"/>
      <c r="DY34" s="757">
        <f>DT34+DO34+DJ34+DE34</f>
        <v>240319.08257500004</v>
      </c>
      <c r="DZ34" s="694" t="e">
        <f t="shared" si="9"/>
        <v>#VALUE!</v>
      </c>
      <c r="EA34" s="549">
        <v>321787.7</v>
      </c>
      <c r="EB34" s="547">
        <f t="shared" si="10"/>
        <v>0</v>
      </c>
      <c r="EC34" s="540" t="s">
        <v>536</v>
      </c>
      <c r="ED34" s="537">
        <f>ED30*0.8</f>
        <v>75087.921600000001</v>
      </c>
      <c r="EE34" s="687">
        <f>'Base%Sem'!W28</f>
        <v>0.8</v>
      </c>
      <c r="EF34" s="686">
        <v>72079.55</v>
      </c>
      <c r="EG34" s="534"/>
      <c r="EH34" s="537" t="s">
        <v>536</v>
      </c>
      <c r="EI34" s="537">
        <f>EI30*0.8</f>
        <v>90806.076000000001</v>
      </c>
      <c r="EJ34" s="687">
        <f>'Base%Sem'!X28</f>
        <v>0.8</v>
      </c>
      <c r="EK34" s="533">
        <v>69499.14</v>
      </c>
      <c r="EL34" s="534"/>
      <c r="EM34" s="537" t="s">
        <v>536</v>
      </c>
      <c r="EN34" s="537">
        <f>EN30*0.69</f>
        <v>74310.518069999991</v>
      </c>
      <c r="EO34" s="687">
        <f>'Base%Sem'!Y28</f>
        <v>0.69</v>
      </c>
      <c r="EP34" s="533">
        <v>67021.56</v>
      </c>
      <c r="EQ34" s="534"/>
      <c r="ER34" s="537" t="s">
        <v>536</v>
      </c>
      <c r="ES34" s="537">
        <f>ES30*0.69</f>
        <v>75359.505059999996</v>
      </c>
      <c r="ET34" s="687">
        <f>'Base%Sem'!Z28</f>
        <v>0.69</v>
      </c>
      <c r="EU34" s="536"/>
      <c r="EV34" s="534"/>
      <c r="EW34" s="537" t="s">
        <v>536</v>
      </c>
      <c r="EX34" s="537">
        <f>EX30*0.69</f>
        <v>75217.414050000007</v>
      </c>
      <c r="EY34" s="687">
        <f>'Base%Sem'!AA28</f>
        <v>0.69</v>
      </c>
      <c r="EZ34" s="533"/>
      <c r="FA34" s="534"/>
      <c r="FB34" s="757"/>
      <c r="FC34" s="757">
        <f>EX34+ES34+EN34+EI34+ED34</f>
        <v>390781.43478000001</v>
      </c>
      <c r="FD34" s="684" t="e">
        <f t="shared" si="11"/>
        <v>#VALUE!</v>
      </c>
      <c r="FE34" s="683">
        <v>358800.62</v>
      </c>
      <c r="FF34" s="547">
        <f t="shared" si="12"/>
        <v>0</v>
      </c>
      <c r="FG34" s="540" t="s">
        <v>536</v>
      </c>
      <c r="FH34" s="537">
        <f>FH30*0.7</f>
        <v>69857.958239999993</v>
      </c>
      <c r="FI34" s="687">
        <f>'Base%Sem'!AB28</f>
        <v>0</v>
      </c>
      <c r="FJ34" s="533"/>
      <c r="FK34" s="534"/>
      <c r="FL34" s="537" t="s">
        <v>536</v>
      </c>
      <c r="FM34" s="537">
        <f>FM30*0.7</f>
        <v>71658.726859999995</v>
      </c>
      <c r="FN34" s="687">
        <f>'Base%Sem'!AC28</f>
        <v>0</v>
      </c>
      <c r="FO34" s="533"/>
      <c r="FP34" s="534"/>
      <c r="FQ34" s="537" t="s">
        <v>536</v>
      </c>
      <c r="FR34" s="537">
        <f>FR30*0.7</f>
        <v>58154.403999999995</v>
      </c>
      <c r="FS34" s="687">
        <f>'Base%Sem'!AD28</f>
        <v>0</v>
      </c>
      <c r="FT34" s="533"/>
      <c r="FU34" s="534"/>
      <c r="FV34" s="537"/>
      <c r="FW34" s="537">
        <f>FW30*0.7</f>
        <v>61646.882919999996</v>
      </c>
      <c r="FX34" s="687">
        <f>'Base%Sem'!AE28</f>
        <v>0</v>
      </c>
      <c r="FY34" s="536"/>
      <c r="FZ34" s="534"/>
      <c r="GA34" s="757"/>
      <c r="GB34" s="757">
        <f>FW34+FR34+FM34+FH34</f>
        <v>261317.97201999999</v>
      </c>
      <c r="GC34" s="929" t="e">
        <f>FG34+FL34+FQ34+FV34</f>
        <v>#VALUE!</v>
      </c>
      <c r="GD34" s="554">
        <v>328184.56</v>
      </c>
      <c r="GE34" s="545">
        <f t="shared" si="13"/>
        <v>0</v>
      </c>
      <c r="GF34" s="540"/>
      <c r="GG34" s="537">
        <f>GG30*0.65</f>
        <v>54378.621700000003</v>
      </c>
      <c r="GH34" s="687">
        <f>'Base%Sem'!AF28</f>
        <v>0</v>
      </c>
      <c r="GI34" s="533"/>
      <c r="GJ34" s="534"/>
      <c r="GK34" s="537"/>
      <c r="GL34" s="537">
        <f>GL30*0.65</f>
        <v>65571.405639999997</v>
      </c>
      <c r="GM34" s="687">
        <f>'Base%Sem'!AG28</f>
        <v>0</v>
      </c>
      <c r="GN34" s="536"/>
      <c r="GO34" s="534"/>
      <c r="GP34" s="537"/>
      <c r="GQ34" s="537">
        <f>GQ30*0.65</f>
        <v>58768.067280000003</v>
      </c>
      <c r="GR34" s="687">
        <f>'Base%Sem'!AH28</f>
        <v>0</v>
      </c>
      <c r="GS34" s="533"/>
      <c r="GT34" s="534"/>
      <c r="GU34" s="537"/>
      <c r="GV34" s="537">
        <f>GV30*0.65</f>
        <v>52000.03484</v>
      </c>
      <c r="GW34" s="687">
        <f>'Base%Sem'!AI28</f>
        <v>0</v>
      </c>
      <c r="GX34" s="536"/>
      <c r="GY34" s="534"/>
      <c r="GZ34" s="757">
        <f>GU34+GP34+GK34+GF34</f>
        <v>0</v>
      </c>
      <c r="HA34" s="757">
        <f>GV34+GQ34+GL34+GG34</f>
        <v>230718.12946000003</v>
      </c>
      <c r="HB34" s="929">
        <f>GF34+GK34+GP34+GU34</f>
        <v>0</v>
      </c>
      <c r="HC34" s="553">
        <v>243546.2</v>
      </c>
      <c r="HD34" s="547">
        <f>IFERROR(HC34/HB34,0)</f>
        <v>0</v>
      </c>
      <c r="HE34" s="540"/>
      <c r="HF34" s="537"/>
      <c r="HG34" s="687">
        <f>'Base%Sem'!AJ28</f>
        <v>0</v>
      </c>
      <c r="HH34" s="533"/>
      <c r="HI34" s="534"/>
      <c r="HJ34" s="537"/>
      <c r="HK34" s="537"/>
      <c r="HL34" s="687">
        <f>'Base%Sem'!AK28</f>
        <v>0</v>
      </c>
      <c r="HM34" s="536"/>
      <c r="HN34" s="534"/>
      <c r="HO34" s="537"/>
      <c r="HP34" s="537"/>
      <c r="HQ34" s="687">
        <f>'Base%Sem'!AL28</f>
        <v>0</v>
      </c>
      <c r="HR34" s="533"/>
      <c r="HS34" s="534"/>
      <c r="HT34" s="537"/>
      <c r="HU34" s="537"/>
      <c r="HV34" s="687">
        <f>'Base%Sem'!AM28</f>
        <v>0</v>
      </c>
      <c r="HW34" s="536"/>
      <c r="HX34" s="534"/>
      <c r="HY34" s="537"/>
      <c r="HZ34" s="537"/>
      <c r="IA34" s="687">
        <f>'Base%Sem'!AN28</f>
        <v>0</v>
      </c>
      <c r="IB34" s="533"/>
      <c r="IC34" s="534"/>
      <c r="ID34" s="757">
        <f>HZ34+HU34+HP34+HK34+HF34</f>
        <v>0</v>
      </c>
      <c r="IE34" s="684">
        <f t="shared" si="15"/>
        <v>0</v>
      </c>
      <c r="IF34" s="554">
        <f>IB34+HW34+HR34+HM34+HH34</f>
        <v>0</v>
      </c>
      <c r="IG34" s="545">
        <f t="shared" si="16"/>
        <v>0</v>
      </c>
      <c r="IH34" s="540"/>
      <c r="II34" s="537"/>
      <c r="IJ34" s="687">
        <f>'Base%Sem'!AO28</f>
        <v>0</v>
      </c>
      <c r="IK34" s="533"/>
      <c r="IL34" s="534"/>
      <c r="IM34" s="537"/>
      <c r="IN34" s="537"/>
      <c r="IO34" s="687">
        <f>'Base%Sem'!AP28</f>
        <v>0</v>
      </c>
      <c r="IP34" s="536"/>
      <c r="IQ34" s="534"/>
      <c r="IR34" s="537"/>
      <c r="IS34" s="537"/>
      <c r="IT34" s="687">
        <f>'Base%Sem'!AQ28</f>
        <v>0</v>
      </c>
      <c r="IU34" s="533"/>
      <c r="IV34" s="534"/>
      <c r="IW34" s="537"/>
      <c r="IX34" s="537"/>
      <c r="IY34" s="687">
        <f>'Base%Sem'!AR28</f>
        <v>0</v>
      </c>
      <c r="IZ34" s="536"/>
      <c r="JA34" s="534"/>
      <c r="JB34" s="757">
        <f>IW34+IR34+IM34+IH34</f>
        <v>0</v>
      </c>
      <c r="JC34" s="757">
        <f>IX34+IS34+IN34+II34</f>
        <v>0</v>
      </c>
      <c r="JD34" s="684">
        <f t="shared" si="17"/>
        <v>0</v>
      </c>
      <c r="JE34" s="553">
        <f>IK34+IP34+IU34+IZ34</f>
        <v>0</v>
      </c>
      <c r="JF34" s="547">
        <f t="shared" si="18"/>
        <v>0</v>
      </c>
      <c r="JG34" s="540"/>
      <c r="JH34" s="537"/>
      <c r="JI34" s="687">
        <f>'Base%Sem'!AS28</f>
        <v>0</v>
      </c>
      <c r="JJ34" s="533"/>
      <c r="JK34" s="534"/>
      <c r="JL34" s="537"/>
      <c r="JM34" s="537"/>
      <c r="JN34" s="687">
        <f>'Base%Sem'!AT28</f>
        <v>0</v>
      </c>
      <c r="JO34" s="533"/>
      <c r="JP34" s="534"/>
      <c r="JQ34" s="537"/>
      <c r="JR34" s="537"/>
      <c r="JS34" s="687">
        <f>'Base%Sem'!AU28</f>
        <v>0</v>
      </c>
      <c r="JT34" s="533"/>
      <c r="JU34" s="534"/>
      <c r="JV34" s="537"/>
      <c r="JW34" s="537"/>
      <c r="JX34" s="687">
        <f>'Base%Sem'!AV28</f>
        <v>0</v>
      </c>
      <c r="JY34" s="536"/>
      <c r="JZ34" s="534"/>
      <c r="KA34" s="757">
        <f>JV34+JQ34+JL34+JG34</f>
        <v>0</v>
      </c>
      <c r="KB34" s="757">
        <f>JW34+JR34+JM34+JH34</f>
        <v>0</v>
      </c>
      <c r="KC34" s="552">
        <f t="shared" si="19"/>
        <v>0</v>
      </c>
      <c r="KD34" s="554">
        <f>JY34+JT34+JJ34+JO34</f>
        <v>0</v>
      </c>
      <c r="KE34" s="545">
        <f t="shared" si="21"/>
        <v>0</v>
      </c>
      <c r="KF34" s="540"/>
      <c r="KG34" s="537"/>
      <c r="KH34" s="687">
        <f>'Base%Sem'!AW28</f>
        <v>0</v>
      </c>
      <c r="KI34" s="533"/>
      <c r="KJ34" s="534"/>
      <c r="KK34" s="537"/>
      <c r="KL34" s="537"/>
      <c r="KM34" s="687">
        <f>'Base%Sem'!AX28</f>
        <v>0</v>
      </c>
      <c r="KN34" s="536"/>
      <c r="KO34" s="534"/>
      <c r="KP34" s="537"/>
      <c r="KQ34" s="537"/>
      <c r="KR34" s="687">
        <f>'Base%Sem'!AY28</f>
        <v>0</v>
      </c>
      <c r="KS34" s="533"/>
      <c r="KT34" s="534"/>
      <c r="KU34" s="537"/>
      <c r="KV34" s="537"/>
      <c r="KW34" s="687">
        <f>'Base%Sem'!AZ28</f>
        <v>0</v>
      </c>
      <c r="KX34" s="536"/>
      <c r="KY34" s="534"/>
      <c r="KZ34" s="537"/>
      <c r="LA34" s="537"/>
      <c r="LB34" s="687">
        <f>'Base%Sem'!BA28</f>
        <v>0</v>
      </c>
      <c r="LC34" s="533"/>
      <c r="LD34" s="534"/>
      <c r="LE34" s="757">
        <f>KZ34+KU34+KP34+KK34+KF34</f>
        <v>0</v>
      </c>
      <c r="LF34" s="757">
        <f>LA34+KV34+KQ34+KL34+KG34</f>
        <v>0</v>
      </c>
      <c r="LG34" s="552"/>
      <c r="LH34" s="683">
        <f t="shared" si="22"/>
        <v>0</v>
      </c>
      <c r="LI34" s="722">
        <f t="shared" si="23"/>
        <v>0</v>
      </c>
      <c r="LJ34" s="540" t="s">
        <v>536</v>
      </c>
      <c r="LK34" s="537"/>
      <c r="LL34" s="687">
        <f>'Base%Sem'!LK28</f>
        <v>0</v>
      </c>
      <c r="LM34" s="533"/>
      <c r="LN34" s="535" t="s">
        <v>536</v>
      </c>
      <c r="LO34" s="537" t="s">
        <v>536</v>
      </c>
      <c r="LP34" s="537"/>
      <c r="LQ34" s="687">
        <f>'Base%Sem'!LL28</f>
        <v>0</v>
      </c>
      <c r="LR34" s="536"/>
      <c r="LS34" s="534" t="e">
        <f>LR34/LP34</f>
        <v>#DIV/0!</v>
      </c>
      <c r="LT34" s="537" t="s">
        <v>536</v>
      </c>
      <c r="LU34" s="537"/>
      <c r="LV34" s="687">
        <f>'Base%Sem'!LM28</f>
        <v>0</v>
      </c>
      <c r="LW34" s="533"/>
      <c r="LX34" s="534"/>
      <c r="LY34" s="537" t="s">
        <v>536</v>
      </c>
      <c r="LZ34" s="537"/>
      <c r="MA34" s="687">
        <f>'Base%Sem'!LN28</f>
        <v>0</v>
      </c>
      <c r="MB34" s="533"/>
      <c r="MC34" s="534"/>
      <c r="MD34" s="688"/>
      <c r="ME34" s="537">
        <f>LK34+LP34+LU34+LZ34</f>
        <v>0</v>
      </c>
      <c r="MF34" s="537"/>
      <c r="MG34" s="557">
        <f>+LM34+LR34+LW34+MB34</f>
        <v>0</v>
      </c>
      <c r="MH34" s="541">
        <f t="shared" si="40"/>
        <v>0</v>
      </c>
      <c r="MI34" s="795">
        <f t="shared" si="27"/>
        <v>0</v>
      </c>
      <c r="MJ34" s="795">
        <f t="shared" si="28"/>
        <v>2129130.8400000003</v>
      </c>
      <c r="MK34" s="793"/>
      <c r="ML34" s="791" t="e">
        <f>Y34+AX34+CB34+DA34+DZ34+FD34+GC34+HB34+IE34+JD34+KC34+LG34</f>
        <v>#VALUE!</v>
      </c>
      <c r="MM34" s="791">
        <f>Z34+AY34+CC34+DB34+EA34+FE34+GD34+HC34+IF34+JE34+KD34+LH34</f>
        <v>2129130.8400000003</v>
      </c>
      <c r="MN34" s="792" t="e">
        <f>MM34-ML34</f>
        <v>#VALUE!</v>
      </c>
      <c r="MO34" s="930">
        <f t="shared" si="30"/>
        <v>0</v>
      </c>
      <c r="MP34" s="782">
        <v>0</v>
      </c>
      <c r="MQ34" s="946">
        <v>0</v>
      </c>
    </row>
    <row r="35" spans="1:361" s="528" customFormat="1" ht="24.75" customHeight="1">
      <c r="A35" s="527"/>
      <c r="B35" s="558" t="s">
        <v>38</v>
      </c>
      <c r="C35" s="530">
        <f>SUM(C6:C34)</f>
        <v>2011760.58</v>
      </c>
      <c r="D35" s="531">
        <f>SUM(D6:D34)</f>
        <v>1880678.0725499999</v>
      </c>
      <c r="E35" s="529">
        <f>D35/C35</f>
        <v>0.93484189482925439</v>
      </c>
      <c r="F35" s="675">
        <f>SUM(F6:F34)</f>
        <v>2061273.2999999998</v>
      </c>
      <c r="G35" s="532">
        <f>F35/C35</f>
        <v>1.0246116364403559</v>
      </c>
      <c r="H35" s="531">
        <f>SUM(H6:H34)</f>
        <v>2064621.1299999997</v>
      </c>
      <c r="I35" s="531">
        <f>SUM(I6:I34)</f>
        <v>1933219.3827</v>
      </c>
      <c r="J35" s="529">
        <f>I35/H35</f>
        <v>0.93635551560009478</v>
      </c>
      <c r="K35" s="538">
        <f>SUM(K6:K34)</f>
        <v>1474648.87</v>
      </c>
      <c r="L35" s="539">
        <f>K35/H35</f>
        <v>0.71424671992967559</v>
      </c>
      <c r="M35" s="531">
        <f>SUM(M6:M34)</f>
        <v>2018256.0200000003</v>
      </c>
      <c r="N35" s="531">
        <f>SUM(N6:N34)</f>
        <v>1894733.2717599999</v>
      </c>
      <c r="O35" s="529">
        <f>N35/M35</f>
        <v>0.93879728487568181</v>
      </c>
      <c r="P35" s="675">
        <f>SUM(P6:P34)</f>
        <v>1589775.7900000003</v>
      </c>
      <c r="Q35" s="532">
        <f>P35/M35</f>
        <v>0.78769778177101635</v>
      </c>
      <c r="R35" s="531">
        <f>SUM(R6:R34)</f>
        <v>2077731.1599999997</v>
      </c>
      <c r="S35" s="531">
        <f>SUM(S6:S34)</f>
        <v>1588699.842005</v>
      </c>
      <c r="T35" s="529">
        <f>S35/R35</f>
        <v>0.76463205278444213</v>
      </c>
      <c r="U35" s="538">
        <v>1585863.31</v>
      </c>
      <c r="V35" s="539">
        <f>U35/R35</f>
        <v>0.7632668463228901</v>
      </c>
      <c r="W35" s="543">
        <f>SUM(W6:W34)</f>
        <v>8172368.8899999987</v>
      </c>
      <c r="X35" s="543">
        <f>SUM(X6:X34)</f>
        <v>7297330.5690149991</v>
      </c>
      <c r="Y35" s="543">
        <f>SUM(Y6:Y34)</f>
        <v>8172368.8899999987</v>
      </c>
      <c r="Z35" s="543">
        <f>SUM(Z6:Z34)</f>
        <v>6713614.7200000007</v>
      </c>
      <c r="AA35" s="544">
        <f>IFERROR(Z35/Y35,0)</f>
        <v>0.82150167354963854</v>
      </c>
      <c r="AB35" s="530">
        <f>SUM(AB6:AB34)</f>
        <v>2133139.54</v>
      </c>
      <c r="AC35" s="531">
        <f>SUM(AC6:AC34)</f>
        <v>1650789.688965</v>
      </c>
      <c r="AD35" s="529">
        <f>AC35/AB35</f>
        <v>0.77387796626047256</v>
      </c>
      <c r="AE35" s="675">
        <v>1649446.8499999999</v>
      </c>
      <c r="AF35" s="532">
        <f>AE35/AB35</f>
        <v>0.77324845331027892</v>
      </c>
      <c r="AG35" s="531">
        <f>SUM(AG6:AG34)</f>
        <v>2792367.33</v>
      </c>
      <c r="AH35" s="531">
        <f>SUM(AH6:AH34)</f>
        <v>2273272.83751</v>
      </c>
      <c r="AI35" s="529">
        <f>AH35/AG35</f>
        <v>0.81410236149339277</v>
      </c>
      <c r="AJ35" s="538">
        <v>2093440</v>
      </c>
      <c r="AK35" s="539">
        <f>AJ35/AG35</f>
        <v>0.74970079240971488</v>
      </c>
      <c r="AL35" s="531">
        <f>SUM(AL6:AL34)</f>
        <v>1981994.3700000003</v>
      </c>
      <c r="AM35" s="531">
        <f>SUM(AM6:AM34)</f>
        <v>1629164.6665199997</v>
      </c>
      <c r="AN35" s="529">
        <f>AM35/AL35</f>
        <v>0.82198248954662745</v>
      </c>
      <c r="AO35" s="675">
        <v>2361709</v>
      </c>
      <c r="AP35" s="532">
        <f>AO35/AL35</f>
        <v>1.1915820931418688</v>
      </c>
      <c r="AQ35" s="531">
        <f>SUM(AQ6:AQ34)</f>
        <v>2288056.7800000003</v>
      </c>
      <c r="AR35" s="531">
        <f>SUM(AR6:AR34)</f>
        <v>2059685.5461059997</v>
      </c>
      <c r="AS35" s="529">
        <f>AR35/AQ35</f>
        <v>0.90018987470494483</v>
      </c>
      <c r="AT35" s="538">
        <v>1908419</v>
      </c>
      <c r="AU35" s="539">
        <f>AT35/AQ35</f>
        <v>0.83407851443267056</v>
      </c>
      <c r="AV35" s="555">
        <f>SUM(AV6:AV34)</f>
        <v>9195558.0199999996</v>
      </c>
      <c r="AW35" s="555">
        <f>SUM(AW6:AW34)</f>
        <v>7612912.7391009992</v>
      </c>
      <c r="AX35" s="555">
        <f>SUM(AX6:AX34)</f>
        <v>9195558.0199999996</v>
      </c>
      <c r="AY35" s="555">
        <f>AE35+AJ35+AO35+AT35</f>
        <v>8013014.8499999996</v>
      </c>
      <c r="AZ35" s="551">
        <f>IFERROR(AY35/AV35,0)</f>
        <v>0.87140060805140784</v>
      </c>
      <c r="BA35" s="530">
        <f>SUM(BA6:BA34)</f>
        <v>2368864.85</v>
      </c>
      <c r="BB35" s="530">
        <f>SUM(BB6:BB34)</f>
        <v>2151965.6680720001</v>
      </c>
      <c r="BC35" s="529">
        <f>BB35/BA35</f>
        <v>0.90843750249069721</v>
      </c>
      <c r="BD35" s="675">
        <f>SUM(BD6:BD34)</f>
        <v>2094681.0799999998</v>
      </c>
      <c r="BE35" s="532">
        <f>BD35/BA35</f>
        <v>0.88425520772111577</v>
      </c>
      <c r="BF35" s="531">
        <f>SUM(BF6:BF34)</f>
        <v>2476632.7200000002</v>
      </c>
      <c r="BG35" s="531">
        <f>SUM(BG6:BG34)</f>
        <v>2268839.4093100005</v>
      </c>
      <c r="BH35" s="529">
        <f>BG35/BF35</f>
        <v>0.91609845536967638</v>
      </c>
      <c r="BI35" s="538">
        <f>SUM(BI6:BI34)</f>
        <v>2177921.9200000004</v>
      </c>
      <c r="BJ35" s="539">
        <f>BI35/BF35</f>
        <v>0.8793883333657968</v>
      </c>
      <c r="BK35" s="531">
        <f>SUM(BK6:BK34)</f>
        <v>2762979.3899999997</v>
      </c>
      <c r="BL35" s="531">
        <f>SUM(BL6:BL34)</f>
        <v>2508636.5536329998</v>
      </c>
      <c r="BM35" s="529">
        <f>BL35/BK35</f>
        <v>0.907946169527164</v>
      </c>
      <c r="BN35" s="675">
        <f>SUM(BN6:BN34)</f>
        <v>2432238.41</v>
      </c>
      <c r="BO35" s="532">
        <f>BN35/BK35</f>
        <v>0.88029553126706472</v>
      </c>
      <c r="BP35" s="531">
        <f>SUM(BP6:BP34)</f>
        <v>2598155.3000000003</v>
      </c>
      <c r="BQ35" s="531">
        <f>SUM(BQ6:BQ34)</f>
        <v>2409341.3515399997</v>
      </c>
      <c r="BR35" s="529">
        <f>BQ35/BP35</f>
        <v>0.92732768958807021</v>
      </c>
      <c r="BS35" s="538">
        <f>SUM(BS6:BS34)</f>
        <v>2240657.4900000007</v>
      </c>
      <c r="BT35" s="539">
        <f>BS35/BP35</f>
        <v>0.86240321739043102</v>
      </c>
      <c r="BU35" s="531">
        <f>SUM(BU6:BU34)</f>
        <v>2745276.9</v>
      </c>
      <c r="BV35" s="531">
        <f>SUM(BV6:BV34)</f>
        <v>2496608.2230269997</v>
      </c>
      <c r="BW35" s="529">
        <f>BV35/BU35</f>
        <v>0.90941945529319823</v>
      </c>
      <c r="BX35" s="675">
        <f>SUM(BX6:BX34)</f>
        <v>2257094.8899999997</v>
      </c>
      <c r="BY35" s="532">
        <f>BX35/BU35</f>
        <v>0.82217385430227452</v>
      </c>
      <c r="BZ35" s="760">
        <f>SUM(BZ6:BZ34)</f>
        <v>12951909.160000002</v>
      </c>
      <c r="CA35" s="760">
        <f>SUM(CA6:CA34)</f>
        <v>11835391.205582002</v>
      </c>
      <c r="CB35" s="543">
        <f>SUM(CB6:CB34)</f>
        <v>7608476.9600000009</v>
      </c>
      <c r="CC35" s="543">
        <f>SUM(CC6:CC34)</f>
        <v>11202593.790000001</v>
      </c>
      <c r="CD35" s="544">
        <f>IFERROR(CC35/CB35,0)</f>
        <v>1.4723832179416891</v>
      </c>
      <c r="CE35" s="530">
        <f>SUM(CE6:CE34)</f>
        <v>2803448.8999999994</v>
      </c>
      <c r="CF35" s="531">
        <f>SUM(CF6:CF34)</f>
        <v>2543644.8868819997</v>
      </c>
      <c r="CG35" s="529">
        <f>CF35/CE35</f>
        <v>0.9073270024226231</v>
      </c>
      <c r="CH35" s="675">
        <f>SUM(CH6:CH34)</f>
        <v>0</v>
      </c>
      <c r="CI35" s="532">
        <f>CH35/CE35</f>
        <v>0</v>
      </c>
      <c r="CJ35" s="531">
        <f>SUM(CJ6:CJ34)</f>
        <v>2952554.7</v>
      </c>
      <c r="CK35" s="531">
        <f>SUM(CK6:CK34)</f>
        <v>2687189.5867480002</v>
      </c>
      <c r="CL35" s="529">
        <f>CK35/CJ35</f>
        <v>0.91012355732071626</v>
      </c>
      <c r="CM35" s="538">
        <f>SUM(CM6:CM34)</f>
        <v>0</v>
      </c>
      <c r="CN35" s="539">
        <f>CM35/CJ35</f>
        <v>0</v>
      </c>
      <c r="CO35" s="531">
        <f>SUM(CO6:CO34)</f>
        <v>2840852.2400000012</v>
      </c>
      <c r="CP35" s="531">
        <f>SUM(CP6:CP34)</f>
        <v>2562743.5167119997</v>
      </c>
      <c r="CQ35" s="529">
        <f>CP35/CO35</f>
        <v>0.9021037703502659</v>
      </c>
      <c r="CR35" s="675">
        <f>SUM(CR6:CR34)</f>
        <v>0</v>
      </c>
      <c r="CS35" s="532">
        <f>CR35/CO35</f>
        <v>0</v>
      </c>
      <c r="CT35" s="531">
        <f>SUM(CT6:CT34)</f>
        <v>3354075.5500000003</v>
      </c>
      <c r="CU35" s="531">
        <f>SUM(CU6:CU34)</f>
        <v>3123960.6922499998</v>
      </c>
      <c r="CV35" s="529">
        <f>CU35/CT35</f>
        <v>0.93139246438560386</v>
      </c>
      <c r="CW35" s="538">
        <f>SUM(CW6:CW34)</f>
        <v>0</v>
      </c>
      <c r="CX35" s="539">
        <f>CW35/CT35</f>
        <v>0</v>
      </c>
      <c r="CY35" s="758">
        <f>SUM(CY6:CY34)</f>
        <v>11950931.390000001</v>
      </c>
      <c r="CZ35" s="758">
        <f>SUM(CZ6:CZ34)</f>
        <v>10917538.682591999</v>
      </c>
      <c r="DA35" s="546" t="e">
        <f>SUM(DA6:DA34)</f>
        <v>#VALUE!</v>
      </c>
      <c r="DB35" s="546">
        <f>SUM(DB6:DB34)</f>
        <v>10953225.889999997</v>
      </c>
      <c r="DC35" s="784">
        <f>IFERROR(DB35/DA35,0)</f>
        <v>0</v>
      </c>
      <c r="DD35" s="530">
        <f>SUM(DD6:DD34)</f>
        <v>3994882.1</v>
      </c>
      <c r="DE35" s="531">
        <f>SUM(DE6:DE34)</f>
        <v>2752096.8882130003</v>
      </c>
      <c r="DF35" s="529">
        <f>DE35/DD35</f>
        <v>0.68890565962209505</v>
      </c>
      <c r="DG35" s="675">
        <f>SUM(DG6:DG34)</f>
        <v>0</v>
      </c>
      <c r="DH35" s="532">
        <f>DG35/DD35</f>
        <v>0</v>
      </c>
      <c r="DI35" s="531">
        <f>SUM(DI6:DI34)</f>
        <v>3020831.3799999994</v>
      </c>
      <c r="DJ35" s="531">
        <f>SUM(DJ6:DJ34)</f>
        <v>3810791.2371231997</v>
      </c>
      <c r="DK35" s="529">
        <f>DJ35/DI35</f>
        <v>1.2615041217968281</v>
      </c>
      <c r="DL35" s="538">
        <f>SUM(DL6:DL34)</f>
        <v>0</v>
      </c>
      <c r="DM35" s="539">
        <f>DL35/DI35</f>
        <v>0</v>
      </c>
      <c r="DN35" s="531">
        <f>SUM(DN6:DN34)</f>
        <v>2690384.64</v>
      </c>
      <c r="DO35" s="531">
        <f>SUM(DO6:DO34)</f>
        <v>2471056.1997739999</v>
      </c>
      <c r="DP35" s="529">
        <f>DO35/DN35</f>
        <v>0.9184769207476593</v>
      </c>
      <c r="DQ35" s="675">
        <f>SUM(DQ6:DQ34)</f>
        <v>0</v>
      </c>
      <c r="DR35" s="532">
        <f>DQ35/DN35</f>
        <v>0</v>
      </c>
      <c r="DS35" s="531">
        <f>SUM(DS6:DS34)</f>
        <v>2689989.1799999992</v>
      </c>
      <c r="DT35" s="531">
        <f>SUM(DT6:DT34)</f>
        <v>2444495.2578759999</v>
      </c>
      <c r="DU35" s="529">
        <f>DT35/DS35</f>
        <v>0.908737951829234</v>
      </c>
      <c r="DV35" s="538">
        <f>SUM(DV6:DV34)</f>
        <v>0</v>
      </c>
      <c r="DW35" s="539">
        <f>DV35/DS35</f>
        <v>0</v>
      </c>
      <c r="DX35" s="759">
        <f>SUM(DX6:DX34)</f>
        <v>12396087.300000001</v>
      </c>
      <c r="DY35" s="759">
        <f>SUM(DY6:DY34)</f>
        <v>11478439.582986198</v>
      </c>
      <c r="DZ35" s="543" t="e">
        <f>SUM(DZ6:DZ34)</f>
        <v>#VALUE!</v>
      </c>
      <c r="EA35" s="543">
        <f>SUM(EA6:EA34)</f>
        <v>12012702.279999999</v>
      </c>
      <c r="EB35" s="550">
        <f>IFERROR(EA35/DZ35,0)</f>
        <v>0</v>
      </c>
      <c r="EC35" s="530">
        <f>SUM(EC6:EC34)</f>
        <v>2790588.6999999997</v>
      </c>
      <c r="ED35" s="530">
        <f>SUM(ED6:ED34)</f>
        <v>2584651.8819800001</v>
      </c>
      <c r="EE35" s="529">
        <f>ED35/EC35</f>
        <v>0.92620309183506699</v>
      </c>
      <c r="EF35" s="675">
        <f>SUM(EF6:EF34)</f>
        <v>2582866.6300000004</v>
      </c>
      <c r="EG35" s="532">
        <f>EF35/EC35</f>
        <v>0.92556335156090919</v>
      </c>
      <c r="EH35" s="531">
        <f>SUM(EH6:EH34)</f>
        <v>3132765.31</v>
      </c>
      <c r="EI35" s="531">
        <f>SUM(EI6:EI34)</f>
        <v>2942943.3882600009</v>
      </c>
      <c r="EJ35" s="529">
        <f>EI35/EH35</f>
        <v>0.93940755117082198</v>
      </c>
      <c r="EK35" s="538">
        <f>SUM(EK6:EK34)</f>
        <v>2737782.43</v>
      </c>
      <c r="EL35" s="539">
        <f>EK35/EH35</f>
        <v>0.87391877752885361</v>
      </c>
      <c r="EM35" s="531">
        <f>SUM(EM6:EM34)</f>
        <v>3260982.0900000003</v>
      </c>
      <c r="EN35" s="531">
        <f>SUM(EN6:EN34)</f>
        <v>2844057.8418699997</v>
      </c>
      <c r="EO35" s="529">
        <f>EN35/EM35</f>
        <v>0.8721476424514798</v>
      </c>
      <c r="EP35" s="675">
        <f>SUM(EP6:EP34)</f>
        <v>2802341.4500000007</v>
      </c>
      <c r="EQ35" s="532">
        <f>EP35/EM35</f>
        <v>0.85935505705276671</v>
      </c>
      <c r="ER35" s="531">
        <f>SUM(ER6:ER34)</f>
        <v>3440567.1300000004</v>
      </c>
      <c r="ES35" s="531">
        <f>SUM(ES6:ES34)</f>
        <v>2858538.3696000003</v>
      </c>
      <c r="ET35" s="529">
        <f>ES35/ER35</f>
        <v>0.83083348226953502</v>
      </c>
      <c r="EU35" s="538">
        <f>SUM(EU6:EU34)</f>
        <v>0</v>
      </c>
      <c r="EV35" s="539">
        <f>EU35/ER35</f>
        <v>0</v>
      </c>
      <c r="EW35" s="531">
        <f>SUM(EW6:EW34)</f>
        <v>3327210.68</v>
      </c>
      <c r="EX35" s="531">
        <f>SUM(EX6:EX34)</f>
        <v>2707661.9550899998</v>
      </c>
      <c r="EY35" s="529">
        <f>EX35/EW35</f>
        <v>0.8137933589134787</v>
      </c>
      <c r="EZ35" s="675">
        <f>SUM(EZ6:EZ34)</f>
        <v>0</v>
      </c>
      <c r="FA35" s="532">
        <f>EZ35/EW35</f>
        <v>0</v>
      </c>
      <c r="FB35" s="758">
        <f>SUM(FB6:FB34)</f>
        <v>15952113.909999998</v>
      </c>
      <c r="FC35" s="758">
        <f>SUM(FC6:FC34)</f>
        <v>13937853.436800003</v>
      </c>
      <c r="FD35" s="546" t="e">
        <f>SUM(FD6:FD34)</f>
        <v>#VALUE!</v>
      </c>
      <c r="FE35" s="546">
        <f>SUM(FE6:FE34)</f>
        <v>13640575.149999999</v>
      </c>
      <c r="FF35" s="551">
        <f>IFERROR(FE35/FD35,0)</f>
        <v>0</v>
      </c>
      <c r="FG35" s="530">
        <f>SUM(FG6:FG34)</f>
        <v>3020587.4200000004</v>
      </c>
      <c r="FH35" s="531">
        <f>SUM(FH6:FH34)</f>
        <v>2803907.604268</v>
      </c>
      <c r="FI35" s="529">
        <f>FH35/FG35</f>
        <v>0.92826566968487201</v>
      </c>
      <c r="FJ35" s="675">
        <f>SUM(FJ6:FJ34)</f>
        <v>0</v>
      </c>
      <c r="FK35" s="532">
        <f>FJ35/FG35</f>
        <v>0</v>
      </c>
      <c r="FL35" s="531">
        <f>SUM(FL6:FL34)</f>
        <v>3160806.290000001</v>
      </c>
      <c r="FM35" s="531">
        <f>SUM(FM6:FM34)</f>
        <v>2918969.5397259998</v>
      </c>
      <c r="FN35" s="529">
        <f>FM35/FL35</f>
        <v>0.92348890501796577</v>
      </c>
      <c r="FO35" s="538">
        <f>SUM(FO6:FO34)</f>
        <v>0</v>
      </c>
      <c r="FP35" s="539">
        <f>FO35/FL35</f>
        <v>0</v>
      </c>
      <c r="FQ35" s="531">
        <f>SUM(FQ6:FQ34)</f>
        <v>2862613.2100000004</v>
      </c>
      <c r="FR35" s="531">
        <f>SUM(FR6:FR34)</f>
        <v>2661892.1662480002</v>
      </c>
      <c r="FS35" s="529">
        <f>FR35/FQ35</f>
        <v>0.92988188447855302</v>
      </c>
      <c r="FT35" s="675">
        <f>SUM(FT6:FT34)</f>
        <v>0</v>
      </c>
      <c r="FU35" s="532">
        <f>FT35/FQ35</f>
        <v>0</v>
      </c>
      <c r="FV35" s="531">
        <f>SUM(FV6:FV34)</f>
        <v>3055704.1</v>
      </c>
      <c r="FW35" s="531">
        <f>SUM(FW6:FW34)</f>
        <v>2685834.5610620002</v>
      </c>
      <c r="FX35" s="529">
        <f>FW35/FV35</f>
        <v>0.87895767167442695</v>
      </c>
      <c r="FY35" s="538">
        <f>SUM(FY6:FY34)</f>
        <v>0</v>
      </c>
      <c r="FZ35" s="539">
        <f>FY35/FV35</f>
        <v>0</v>
      </c>
      <c r="GA35" s="759">
        <f>SUM(GA6:GA34)</f>
        <v>12099711.020000001</v>
      </c>
      <c r="GB35" s="759">
        <f>SUM(GB6:GB34)</f>
        <v>11070603.871303998</v>
      </c>
      <c r="GC35" s="543" t="e">
        <f>SUM(GC6:GC34)</f>
        <v>#VALUE!</v>
      </c>
      <c r="GD35" s="543">
        <f>SUM(GD6:GD34)</f>
        <v>11757401.629999999</v>
      </c>
      <c r="GE35" s="544">
        <f>IFERROR(GD35/GC35,0)</f>
        <v>0</v>
      </c>
      <c r="GF35" s="530">
        <f>SUM(GF6:GF34)</f>
        <v>2885197.36</v>
      </c>
      <c r="GG35" s="530">
        <f>SUM(GG6:GG34)</f>
        <v>2779526.5646749996</v>
      </c>
      <c r="GH35" s="529">
        <f>GG35/GF35</f>
        <v>0.96337484679904173</v>
      </c>
      <c r="GI35" s="675">
        <f>SUM(GI6:GI34)</f>
        <v>0</v>
      </c>
      <c r="GJ35" s="532">
        <f>GI35/GF35</f>
        <v>0</v>
      </c>
      <c r="GK35" s="531">
        <f>SUM(GK6:GK34)</f>
        <v>2810544.1000000006</v>
      </c>
      <c r="GL35" s="531">
        <f>SUM(GL6:GL34)</f>
        <v>2835787.7470649998</v>
      </c>
      <c r="GM35" s="529">
        <f>GL35/GK35</f>
        <v>1.0089817651553659</v>
      </c>
      <c r="GN35" s="538">
        <f>SUM(GN6:GN34)</f>
        <v>0</v>
      </c>
      <c r="GO35" s="539">
        <f>GN35/GK35</f>
        <v>0</v>
      </c>
      <c r="GP35" s="531">
        <f>SUM(GP6:GP34)</f>
        <v>2837549.36</v>
      </c>
      <c r="GQ35" s="531">
        <f>SUM(GQ6:GQ34)</f>
        <v>2651678.9961549998</v>
      </c>
      <c r="GR35" s="529">
        <f>GQ35/GP35</f>
        <v>0.93449616543586755</v>
      </c>
      <c r="GS35" s="675">
        <f>SUM(GS6:GS34)</f>
        <v>0</v>
      </c>
      <c r="GT35" s="532">
        <f>GS35/GP35</f>
        <v>0</v>
      </c>
      <c r="GU35" s="531">
        <f>SUM(GU6:GU34)</f>
        <v>2793267.04</v>
      </c>
      <c r="GV35" s="531">
        <f>SUM(GV6:GV34)</f>
        <v>2599577.6220399998</v>
      </c>
      <c r="GW35" s="529">
        <f>GV35/GU35</f>
        <v>0.93065846724056855</v>
      </c>
      <c r="GX35" s="538">
        <f>SUM(GX6:GX34)</f>
        <v>0</v>
      </c>
      <c r="GY35" s="539">
        <f>GX35/GU35</f>
        <v>0</v>
      </c>
      <c r="GZ35" s="758">
        <f>SUM(GZ6:GZ34)</f>
        <v>11326557.859999998</v>
      </c>
      <c r="HA35" s="758">
        <f>SUM(HA6:HA34)</f>
        <v>10866570.929934999</v>
      </c>
      <c r="HB35" s="546">
        <f>SUM(HB6:HB34)</f>
        <v>11326557.859999998</v>
      </c>
      <c r="HC35" s="546">
        <f>SUM(HC6:HC34)</f>
        <v>10789177.029999997</v>
      </c>
      <c r="HD35" s="542">
        <f>IFERROR(HC35/HB35,0)</f>
        <v>0.95255568049515082</v>
      </c>
      <c r="HE35" s="530">
        <f>SUM(HE6:HE34)</f>
        <v>2805959.54</v>
      </c>
      <c r="HF35" s="530">
        <f>SUM(HF6:HF34)</f>
        <v>2560666.1930000004</v>
      </c>
      <c r="HG35" s="529">
        <f>HF35/HE35</f>
        <v>0.91258129580870595</v>
      </c>
      <c r="HH35" s="675">
        <f>SUM(HH6:HH34)</f>
        <v>2783650.6300000004</v>
      </c>
      <c r="HI35" s="532">
        <f>HH35/HE35</f>
        <v>0.99204945414145218</v>
      </c>
      <c r="HJ35" s="531">
        <f>SUM(HJ6:HJ34)</f>
        <v>2749340.93</v>
      </c>
      <c r="HK35" s="531">
        <f>SUM(HK6:HK34)</f>
        <v>2499891.5659400001</v>
      </c>
      <c r="HL35" s="529">
        <f>HK35/HJ35</f>
        <v>0.90926939568022214</v>
      </c>
      <c r="HM35" s="538">
        <f>SUM(HM6:HM34)</f>
        <v>2390019.15</v>
      </c>
      <c r="HN35" s="539">
        <f>HM35/HJ35</f>
        <v>0.86930621223465354</v>
      </c>
      <c r="HO35" s="531">
        <f>SUM(HO6:HO34)</f>
        <v>2676561.52</v>
      </c>
      <c r="HP35" s="531">
        <f>SUM(HP6:HP34)</f>
        <v>2486452.0914999996</v>
      </c>
      <c r="HQ35" s="529">
        <f>HP35/HO35</f>
        <v>0.92897251676098203</v>
      </c>
      <c r="HR35" s="675">
        <f>SUM(HR6:HR34)</f>
        <v>2681191.2400000002</v>
      </c>
      <c r="HS35" s="532">
        <f>HR35/HO35</f>
        <v>1.0017297267278953</v>
      </c>
      <c r="HT35" s="531">
        <f>SUM(HT6:HT34)</f>
        <v>2536558.0099999998</v>
      </c>
      <c r="HU35" s="531">
        <f>SUM(HU6:HU34)</f>
        <v>2363619.0251699998</v>
      </c>
      <c r="HV35" s="529">
        <f>HU35/HT35</f>
        <v>0.93182139570701161</v>
      </c>
      <c r="HW35" s="538">
        <f>SUM(HW6:HW34)</f>
        <v>2222907.4499999997</v>
      </c>
      <c r="HX35" s="539">
        <f>HW35/HT35</f>
        <v>0.8763479649337883</v>
      </c>
      <c r="HY35" s="531">
        <f>SUM(HY6:HY34)</f>
        <v>2687249.36</v>
      </c>
      <c r="HZ35" s="531">
        <f>SUM(HZ6:HZ34)</f>
        <v>2500343.1350999996</v>
      </c>
      <c r="IA35" s="529">
        <f>HZ35/HY35</f>
        <v>0.93044701110283257</v>
      </c>
      <c r="IB35" s="675">
        <f>SUM(IB6:IB34)</f>
        <v>2278922.4500000002</v>
      </c>
      <c r="IC35" s="532">
        <f>IB35/HY35</f>
        <v>0.84805023453424522</v>
      </c>
      <c r="ID35" s="760">
        <f>SUM(ID6:ID34)</f>
        <v>12410972.010709999</v>
      </c>
      <c r="IE35" s="543">
        <f>SUM(IE6:IE34)</f>
        <v>13455669.359999999</v>
      </c>
      <c r="IF35" s="543">
        <f>SUM(IF6:IF34)</f>
        <v>12334911.720000001</v>
      </c>
      <c r="IG35" s="544">
        <f>IFERROR(IF35/IE35,0)</f>
        <v>0.91670740339891954</v>
      </c>
      <c r="IH35" s="530">
        <f>SUM(IH6:IH34)</f>
        <v>2520064.1800000002</v>
      </c>
      <c r="II35" s="530">
        <f>SUM(II6:II34)</f>
        <v>2433448.4614820001</v>
      </c>
      <c r="IJ35" s="529">
        <f>II35/IH35</f>
        <v>0.96562955848291132</v>
      </c>
      <c r="IK35" s="675">
        <f>SUM(IK6:IK34)</f>
        <v>2323825.9400000004</v>
      </c>
      <c r="IL35" s="532">
        <f>IK35/IH35</f>
        <v>0.92212966576113164</v>
      </c>
      <c r="IM35" s="531">
        <f>SUM(IM6:IM34)</f>
        <v>2752101.5099999993</v>
      </c>
      <c r="IN35" s="531">
        <f>SUM(IN6:IN34)</f>
        <v>2712475.8039470003</v>
      </c>
      <c r="IO35" s="529">
        <f>IN35/IM35</f>
        <v>0.98560165534991517</v>
      </c>
      <c r="IP35" s="538">
        <f>SUM(IP6:IP34)</f>
        <v>2470762.84</v>
      </c>
      <c r="IQ35" s="539">
        <f>IP35/IM35</f>
        <v>0.89777314936322983</v>
      </c>
      <c r="IR35" s="531">
        <f>SUM(IR6:IR34)</f>
        <v>2956316.0500000007</v>
      </c>
      <c r="IS35" s="531">
        <f>SUM(IS6:IS34)</f>
        <v>2799260.9405359994</v>
      </c>
      <c r="IT35" s="529">
        <f>IS35/IR35</f>
        <v>0.94687472286192087</v>
      </c>
      <c r="IU35" s="675">
        <f>SUM(IU6:IU34)</f>
        <v>2760635.36</v>
      </c>
      <c r="IV35" s="532">
        <f>IU35/IR35</f>
        <v>0.93380927928866031</v>
      </c>
      <c r="IW35" s="531">
        <f>SUM(IW6:IW34)</f>
        <v>3588832.51</v>
      </c>
      <c r="IX35" s="531">
        <f>SUM(IX6:IX34)</f>
        <v>3388955.8148870002</v>
      </c>
      <c r="IY35" s="529">
        <f>IX35/IW35</f>
        <v>0.94430592830508009</v>
      </c>
      <c r="IZ35" s="538">
        <f>SUM(IZ6:IZ34)</f>
        <v>3849597.1299999994</v>
      </c>
      <c r="JA35" s="539">
        <f>IZ35/IW35</f>
        <v>1.0726600138828992</v>
      </c>
      <c r="JB35" s="758">
        <f>SUM(JB6:JB34)</f>
        <v>11817314.249999998</v>
      </c>
      <c r="JC35" s="758">
        <f>SUM(JC6:JC34)</f>
        <v>11334141.020852005</v>
      </c>
      <c r="JD35" s="546">
        <f>SUM(JD6:JD34)</f>
        <v>11817314.250000002</v>
      </c>
      <c r="JE35" s="546">
        <f>SUM(JE6:JE34)</f>
        <v>11404821.27</v>
      </c>
      <c r="JF35" s="542">
        <f>IFERROR(JE35/JD35,0)</f>
        <v>0.96509418542373093</v>
      </c>
      <c r="JG35" s="530">
        <f>SUM(JG6:JG34)</f>
        <v>2514287.4700000002</v>
      </c>
      <c r="JH35" s="531">
        <f>SUM(JH6:JH34)</f>
        <v>2392548.1798840002</v>
      </c>
      <c r="JI35" s="529">
        <f>JH35/JG35</f>
        <v>0.95158099796917817</v>
      </c>
      <c r="JJ35" s="675">
        <f>SUM(JJ6:JJ34)</f>
        <v>2861386.5699999994</v>
      </c>
      <c r="JK35" s="532">
        <f>JJ35/JG35</f>
        <v>1.1380506820089269</v>
      </c>
      <c r="JL35" s="531">
        <f>SUM(JL6:JL34)</f>
        <v>3226312.32</v>
      </c>
      <c r="JM35" s="531">
        <f>SUM(JM6:JM34)</f>
        <v>3161845.0976980003</v>
      </c>
      <c r="JN35" s="529">
        <f>JM35/JL35</f>
        <v>0.98001829460143541</v>
      </c>
      <c r="JO35" s="538">
        <f>SUM(JO6:JO34)</f>
        <v>2477502.8500000006</v>
      </c>
      <c r="JP35" s="539">
        <f>JO35/JL35</f>
        <v>0.76790546117990233</v>
      </c>
      <c r="JQ35" s="531">
        <f>SUM(JQ6:JQ34)</f>
        <v>3823494.88</v>
      </c>
      <c r="JR35" s="531">
        <f>SUM(JR6:JR34)</f>
        <v>3704835.2743100002</v>
      </c>
      <c r="JS35" s="529">
        <f>JR35/JQ35</f>
        <v>0.96896566899809744</v>
      </c>
      <c r="JT35" s="675">
        <f>SUM(JT6:JT34)</f>
        <v>3366019.23</v>
      </c>
      <c r="JU35" s="532">
        <f>JT35/JQ35</f>
        <v>0.8803514417155438</v>
      </c>
      <c r="JV35" s="531">
        <f>SUM(JV6:JV34)</f>
        <v>4030455.7299999995</v>
      </c>
      <c r="JW35" s="531">
        <f>SUM(JW6:JW34)</f>
        <v>3857293.6020239997</v>
      </c>
      <c r="JX35" s="529">
        <f>JW35/JV35</f>
        <v>0.95703658852097107</v>
      </c>
      <c r="JY35" s="538">
        <f>SUM(JY6:JY34)</f>
        <v>3595584.6300000004</v>
      </c>
      <c r="JZ35" s="539">
        <f>JY35/JV35</f>
        <v>0.89210373984184677</v>
      </c>
      <c r="KA35" s="759">
        <f>SUM(KA6:KA34)</f>
        <v>13594550.4</v>
      </c>
      <c r="KB35" s="759">
        <f>SUM(KB6:KB34)</f>
        <v>13116522.153916001</v>
      </c>
      <c r="KC35" s="543">
        <f>SUM(KC6:KC34)</f>
        <v>13594550.399999999</v>
      </c>
      <c r="KD35" s="543">
        <f>SUM(KD6:KD34)</f>
        <v>12300493.279999999</v>
      </c>
      <c r="KE35" s="544">
        <f>IFERROR(KD35/KC35,0)</f>
        <v>0.90481059822324106</v>
      </c>
      <c r="KF35" s="530">
        <f>SUM(KF6:KF34)</f>
        <v>5382966.8100000005</v>
      </c>
      <c r="KG35" s="530">
        <f>SUM(KG6:KG34)</f>
        <v>5247919.0949839996</v>
      </c>
      <c r="KH35" s="529">
        <f>KG35/KF35</f>
        <v>0.97491202903849949</v>
      </c>
      <c r="KI35" s="675">
        <f>SUM(KI6:KI34)</f>
        <v>4922131.3100000005</v>
      </c>
      <c r="KJ35" s="532">
        <f>KI35/KF35</f>
        <v>0.91439005361431902</v>
      </c>
      <c r="KK35" s="531">
        <f>SUM(KK6:KK34)</f>
        <v>6678089.3399999999</v>
      </c>
      <c r="KL35" s="531">
        <f>SUM(KL6:KL34)</f>
        <v>6602704.2467440004</v>
      </c>
      <c r="KM35" s="529">
        <f>KL35/KK35</f>
        <v>0.98871157760581874</v>
      </c>
      <c r="KN35" s="538">
        <f>SUM(KN6:KN34)</f>
        <v>6187765.7300000004</v>
      </c>
      <c r="KO35" s="539">
        <f>KN35/KK35</f>
        <v>0.92657726109426386</v>
      </c>
      <c r="KP35" s="531">
        <f>SUM(KP6:KP34)</f>
        <v>8781773.2899999991</v>
      </c>
      <c r="KQ35" s="531">
        <f>SUM(KQ6:KQ34)</f>
        <v>8598776.9472700004</v>
      </c>
      <c r="KR35" s="529">
        <f>KQ35/KP35</f>
        <v>0.97916180061965608</v>
      </c>
      <c r="KS35" s="675">
        <f>SUM(KS6:KS34)</f>
        <v>7902768.8700000001</v>
      </c>
      <c r="KT35" s="532">
        <f>KS35/KP35</f>
        <v>0.89990581731357822</v>
      </c>
      <c r="KU35" s="531">
        <f>SUM(KU6:KU34)</f>
        <v>7666986.9400000004</v>
      </c>
      <c r="KV35" s="531">
        <f>SUM(KV6:KV34)</f>
        <v>7561655.9531579996</v>
      </c>
      <c r="KW35" s="529">
        <f>KV35/KU35</f>
        <v>0.98626174954173051</v>
      </c>
      <c r="KX35" s="538">
        <f>SUM(KX6:KX34)</f>
        <v>12492833.310000001</v>
      </c>
      <c r="KY35" s="539">
        <f>KX35/KU35</f>
        <v>1.6294319277919624</v>
      </c>
      <c r="KZ35" s="531">
        <f>SUM(KZ6:KZ34)</f>
        <v>2728134.6699999995</v>
      </c>
      <c r="LA35" s="531">
        <f>SUM(LA6:LA34)</f>
        <v>2719684.9666239992</v>
      </c>
      <c r="LB35" s="529">
        <f>LA35/KZ35</f>
        <v>0.99690275429988207</v>
      </c>
      <c r="LC35" s="675">
        <f>SUM(LC6:LC34)</f>
        <v>3552336.38</v>
      </c>
      <c r="LD35" s="532">
        <f>LC35/KZ35</f>
        <v>1.3021118125374656</v>
      </c>
      <c r="LE35" s="758">
        <f>SUM(LE6:LE34)</f>
        <v>31237951.050000001</v>
      </c>
      <c r="LF35" s="758">
        <f>SUM(LF6:LF34)</f>
        <v>30730741.208779998</v>
      </c>
      <c r="LG35" s="546">
        <f>SUM(LG6:LG34)</f>
        <v>0</v>
      </c>
      <c r="LH35" s="546">
        <f>SUM(LH6:LH34)</f>
        <v>35057835.600000001</v>
      </c>
      <c r="LI35" s="574">
        <f>IFERROR(LH35/LG35,0)</f>
        <v>0</v>
      </c>
      <c r="LJ35" s="530">
        <f>SUM(LJ6:LJ34)</f>
        <v>1988310.0499999998</v>
      </c>
      <c r="LK35" s="531">
        <f>SUM(LK6:LK34)</f>
        <v>2331556.8536799997</v>
      </c>
      <c r="LL35" s="529">
        <f>LK35/LJ35</f>
        <v>1.1726324341015124</v>
      </c>
      <c r="LM35" s="675">
        <f>SUM(LM6:LM34)</f>
        <v>0</v>
      </c>
      <c r="LN35" s="532">
        <f>LM35/LJ35</f>
        <v>0</v>
      </c>
      <c r="LO35" s="531">
        <f>SUM(LO6:LO34)</f>
        <v>1414716.4000000001</v>
      </c>
      <c r="LP35" s="531">
        <f>SUM(LP6:LP34)</f>
        <v>1999383.8598</v>
      </c>
      <c r="LQ35" s="529">
        <f>LP35/LO35</f>
        <v>1.413275381412133</v>
      </c>
      <c r="LR35" s="538">
        <f>SUM(LR6:LR34)</f>
        <v>0</v>
      </c>
      <c r="LS35" s="539">
        <f>LR35/LO35</f>
        <v>0</v>
      </c>
      <c r="LT35" s="531">
        <f>SUM(LT6:LT34)</f>
        <v>1535316.6400000001</v>
      </c>
      <c r="LU35" s="531">
        <f>SUM(LU6:LU34)</f>
        <v>2527040.7307799999</v>
      </c>
      <c r="LV35" s="529">
        <f>LU35/LT35</f>
        <v>1.6459410814306028</v>
      </c>
      <c r="LW35" s="675">
        <f>SUM(LW6:LW34)</f>
        <v>0</v>
      </c>
      <c r="LX35" s="532">
        <f>LW35/LT35</f>
        <v>0</v>
      </c>
      <c r="LY35" s="531">
        <f>SUM(LY6:LY34)</f>
        <v>1535974.4800000002</v>
      </c>
      <c r="LZ35" s="531">
        <f>SUM(LZ6:LZ34)</f>
        <v>2270969.8163000001</v>
      </c>
      <c r="MA35" s="529">
        <f>LZ35/LY35</f>
        <v>1.4785205391563536</v>
      </c>
      <c r="MB35" s="538">
        <v>1585863.31</v>
      </c>
      <c r="MC35" s="539">
        <f>MB35/LY35</f>
        <v>1.0324802466770151</v>
      </c>
      <c r="MD35" s="543">
        <f>SUM(MD6:MD34)</f>
        <v>6474317.5700000003</v>
      </c>
      <c r="ME35" s="543">
        <f>SUM(ME6:ME34)</f>
        <v>9128951.2605600003</v>
      </c>
      <c r="MF35" s="543">
        <f>SUM(MF6:MF34)</f>
        <v>6474317.5700000003</v>
      </c>
      <c r="MG35" s="543">
        <f>SUM(MG6:MG34)</f>
        <v>0</v>
      </c>
      <c r="MH35" s="544">
        <f>IFERROR(MG35/MF35,0)</f>
        <v>0</v>
      </c>
      <c r="MI35" s="797">
        <f>SUM(MI6:MI34)</f>
        <v>163029964.97</v>
      </c>
      <c r="MJ35" s="797">
        <f>SUM(MJ6:MJ34)</f>
        <v>156181906.37000003</v>
      </c>
      <c r="MK35" s="800">
        <f>MJ35/MI35</f>
        <v>0.9579950924895303</v>
      </c>
      <c r="ML35" s="796" t="e">
        <f>SUM(ML6:ML34)</f>
        <v>#VALUE!</v>
      </c>
      <c r="MM35" s="796">
        <f>SUM(MM6:MM34)</f>
        <v>154257704.92000005</v>
      </c>
      <c r="MN35" s="798" t="e">
        <f>MM35-ML35</f>
        <v>#VALUE!</v>
      </c>
      <c r="MO35" s="799">
        <f>IFERROR(MN35/MM35,0)</f>
        <v>0</v>
      </c>
      <c r="MP35" s="932">
        <f>SUM(MP6:MP34)</f>
        <v>167832653.98159999</v>
      </c>
      <c r="MQ35" s="108">
        <v>31507811.885249998</v>
      </c>
    </row>
    <row r="36" spans="1:361" ht="9" customHeight="1">
      <c r="A36" s="742"/>
      <c r="B36" s="418"/>
      <c r="C36" s="413"/>
      <c r="D36" s="414"/>
      <c r="E36" s="414"/>
      <c r="F36" s="415"/>
      <c r="G36" s="413"/>
      <c r="H36" s="413"/>
      <c r="I36" s="414"/>
      <c r="J36" s="414"/>
      <c r="K36" s="415"/>
      <c r="L36" s="414"/>
      <c r="M36" s="414"/>
      <c r="N36" s="414"/>
      <c r="O36" s="414"/>
      <c r="P36" s="415"/>
      <c r="Q36" s="414"/>
      <c r="R36" s="414"/>
      <c r="S36" s="414"/>
      <c r="T36" s="414"/>
      <c r="U36" s="415"/>
      <c r="V36" s="414"/>
      <c r="W36" s="414"/>
      <c r="X36" s="414"/>
      <c r="Y36" s="414"/>
      <c r="Z36" s="414"/>
      <c r="AA36" s="414"/>
      <c r="AB36" s="413"/>
      <c r="AC36" s="414"/>
      <c r="AD36" s="414"/>
      <c r="AE36" s="415"/>
      <c r="AF36" s="414"/>
      <c r="AG36" s="413"/>
      <c r="AH36" s="414"/>
      <c r="AI36" s="414"/>
      <c r="AJ36" s="415"/>
      <c r="AK36" s="414"/>
      <c r="AL36" s="413"/>
      <c r="AM36" s="414"/>
      <c r="AN36" s="414"/>
      <c r="AO36" s="415"/>
      <c r="AP36" s="414"/>
      <c r="AQ36" s="413"/>
      <c r="AR36" s="414"/>
      <c r="AS36" s="414"/>
      <c r="AT36" s="415"/>
      <c r="AU36" s="414"/>
      <c r="AV36" s="414"/>
      <c r="AW36" s="414"/>
      <c r="AX36" s="414"/>
      <c r="AY36" s="414"/>
      <c r="AZ36" s="414"/>
      <c r="BA36" s="413"/>
      <c r="BB36" s="414"/>
      <c r="BC36" s="414"/>
      <c r="BD36" s="415"/>
      <c r="BE36" s="414"/>
      <c r="BF36" s="413"/>
      <c r="BG36" s="414"/>
      <c r="BH36" s="414"/>
      <c r="BI36" s="415"/>
      <c r="BJ36" s="414"/>
      <c r="BK36" s="413"/>
      <c r="BL36" s="414"/>
      <c r="BM36" s="414"/>
      <c r="BN36" s="416"/>
      <c r="BO36" s="414"/>
      <c r="BP36" s="417"/>
      <c r="BQ36" s="417"/>
      <c r="BR36" s="408"/>
      <c r="BS36" s="417"/>
      <c r="BT36" s="423"/>
      <c r="BU36" s="417"/>
      <c r="BV36" s="417"/>
      <c r="BW36" s="408"/>
      <c r="BX36" s="417"/>
      <c r="BY36" s="423"/>
      <c r="BZ36" s="423"/>
      <c r="CA36" s="423"/>
      <c r="CB36" s="423"/>
      <c r="CC36" s="423"/>
      <c r="CD36" s="423"/>
      <c r="CE36" s="417"/>
      <c r="CF36" s="417"/>
      <c r="CG36" s="408"/>
      <c r="CH36" s="417"/>
      <c r="CI36" s="423"/>
      <c r="CJ36" s="417"/>
      <c r="CK36" s="417"/>
      <c r="CL36" s="408"/>
      <c r="CM36" s="417"/>
      <c r="CN36" s="423"/>
      <c r="CO36" s="417"/>
      <c r="CP36" s="417"/>
      <c r="CQ36" s="408"/>
      <c r="CR36" s="417"/>
      <c r="CS36" s="423"/>
      <c r="CT36" s="417"/>
      <c r="CU36" s="417"/>
      <c r="CV36" s="548"/>
      <c r="CW36" s="417"/>
      <c r="CX36" s="423"/>
      <c r="CY36" s="423"/>
      <c r="CZ36" s="417"/>
      <c r="DA36" s="417"/>
      <c r="DB36" s="417"/>
      <c r="DC36" s="548"/>
      <c r="DD36" s="424"/>
      <c r="DE36" s="424"/>
      <c r="DF36" s="408"/>
      <c r="DG36" s="417"/>
      <c r="DH36" s="423"/>
      <c r="DI36" s="424"/>
      <c r="DJ36" s="424"/>
      <c r="DK36" s="408"/>
      <c r="DL36" s="417"/>
      <c r="DM36" s="423"/>
      <c r="DN36" s="424"/>
      <c r="DO36" s="424"/>
      <c r="DP36" s="408"/>
      <c r="DQ36" s="417"/>
      <c r="DR36" s="423"/>
      <c r="DS36" s="424"/>
      <c r="DT36" s="424"/>
      <c r="DU36" s="408"/>
      <c r="DV36" s="417"/>
      <c r="DW36" s="423"/>
      <c r="DX36" s="423"/>
      <c r="DY36" s="417"/>
      <c r="DZ36" s="417"/>
      <c r="EA36" s="417"/>
      <c r="EB36" s="408"/>
      <c r="EC36" s="424"/>
      <c r="ED36" s="424"/>
      <c r="EE36" s="408"/>
      <c r="EF36" s="417"/>
      <c r="EG36" s="423"/>
      <c r="EH36" s="424"/>
      <c r="EI36" s="424"/>
      <c r="EJ36" s="408"/>
      <c r="EK36" s="417"/>
      <c r="EL36" s="423"/>
      <c r="EM36" s="424"/>
      <c r="EN36" s="424"/>
      <c r="EO36" s="408"/>
      <c r="EP36" s="417"/>
      <c r="EQ36" s="423"/>
      <c r="ER36" s="424"/>
      <c r="ES36" s="424"/>
      <c r="ET36" s="408"/>
      <c r="EU36" s="417"/>
      <c r="EV36" s="423"/>
      <c r="EW36" s="424"/>
      <c r="EX36" s="424"/>
      <c r="EY36" s="408"/>
      <c r="EZ36" s="417"/>
      <c r="FA36" s="423"/>
      <c r="FB36" s="423"/>
      <c r="FC36" s="342"/>
      <c r="FD36" s="342"/>
      <c r="FE36" s="342"/>
      <c r="FF36" s="342"/>
      <c r="FG36" s="424"/>
      <c r="FH36" s="424"/>
      <c r="FI36" s="408"/>
      <c r="FJ36" s="417"/>
      <c r="FK36" s="423"/>
      <c r="FL36" s="424"/>
      <c r="FM36" s="424"/>
      <c r="FN36" s="408"/>
      <c r="FO36" s="417"/>
      <c r="FP36" s="423"/>
      <c r="FQ36" s="424"/>
      <c r="FR36" s="424"/>
      <c r="FS36" s="408"/>
      <c r="FT36" s="417"/>
      <c r="FU36" s="423"/>
      <c r="FV36" s="424"/>
      <c r="FW36" s="424"/>
      <c r="FX36" s="408"/>
      <c r="FY36" s="417"/>
      <c r="FZ36" s="423"/>
      <c r="GA36" s="423"/>
      <c r="GB36" s="342"/>
      <c r="GC36" s="342"/>
      <c r="GD36" s="342"/>
      <c r="GE36" s="342"/>
      <c r="GF36" s="400"/>
      <c r="GG36" s="342"/>
      <c r="GH36" s="342"/>
      <c r="GI36" s="411"/>
      <c r="GJ36" s="342"/>
      <c r="GK36" s="400"/>
      <c r="GL36" s="342"/>
      <c r="GM36" s="342"/>
      <c r="GN36" s="411"/>
      <c r="GO36" s="342"/>
      <c r="GP36" s="400"/>
      <c r="GQ36" s="342"/>
      <c r="GR36" s="342"/>
      <c r="GS36" s="411"/>
      <c r="GT36" s="342"/>
      <c r="GU36" s="400"/>
      <c r="GV36" s="342"/>
      <c r="GW36" s="342"/>
      <c r="GX36" s="411"/>
      <c r="GY36" s="342"/>
      <c r="GZ36" s="342"/>
      <c r="HA36" s="342"/>
      <c r="HB36" s="342"/>
      <c r="HC36" s="342"/>
      <c r="HD36" s="342"/>
      <c r="HE36" s="403"/>
      <c r="HF36" s="342"/>
      <c r="HG36" s="342"/>
      <c r="HH36" s="742"/>
      <c r="HI36" s="342"/>
      <c r="HJ36" s="742"/>
      <c r="HK36" s="342"/>
      <c r="HL36" s="342"/>
      <c r="HM36" s="742"/>
      <c r="HN36" s="342"/>
      <c r="HO36" s="742"/>
      <c r="HP36" s="342"/>
      <c r="HQ36" s="342"/>
      <c r="HR36" s="742"/>
      <c r="HS36" s="342"/>
      <c r="HT36" s="742"/>
      <c r="HU36" s="342"/>
      <c r="HV36" s="342"/>
      <c r="HW36" s="742"/>
      <c r="HX36" s="342"/>
      <c r="HY36" s="742"/>
      <c r="HZ36" s="342"/>
      <c r="IA36" s="342"/>
      <c r="IB36" s="742"/>
      <c r="IC36" s="342"/>
      <c r="ID36" s="342"/>
      <c r="IE36" s="342"/>
      <c r="IF36" s="342"/>
      <c r="IG36" s="342"/>
      <c r="IH36" s="742"/>
      <c r="II36" s="342"/>
      <c r="IJ36" s="342"/>
      <c r="IK36" s="742"/>
      <c r="IL36" s="342"/>
      <c r="IM36" s="742"/>
      <c r="IN36" s="342"/>
      <c r="IO36" s="342"/>
      <c r="IP36" s="742"/>
      <c r="IQ36" s="342"/>
      <c r="IR36" s="742"/>
      <c r="IS36" s="342"/>
      <c r="IT36" s="342"/>
      <c r="IU36" s="742"/>
      <c r="IV36" s="342"/>
      <c r="IW36" s="742"/>
      <c r="IX36" s="342"/>
      <c r="IY36" s="342"/>
      <c r="IZ36" s="742"/>
      <c r="JA36" s="342"/>
      <c r="JB36" s="342"/>
      <c r="JC36" s="342"/>
      <c r="JD36" s="342"/>
      <c r="JE36" s="342"/>
      <c r="JF36" s="342"/>
      <c r="JG36" s="742"/>
      <c r="JH36" s="342"/>
      <c r="JI36" s="342"/>
      <c r="JJ36" s="742"/>
      <c r="JK36" s="342"/>
      <c r="JL36" s="742"/>
      <c r="JM36" s="342"/>
      <c r="JN36" s="342"/>
      <c r="JO36" s="742"/>
      <c r="JP36" s="342"/>
      <c r="JQ36" s="742"/>
      <c r="JR36" s="342"/>
      <c r="JS36" s="342"/>
      <c r="JT36" s="742"/>
      <c r="JU36" s="342"/>
      <c r="JV36" s="742"/>
      <c r="JW36" s="342"/>
      <c r="JX36" s="342"/>
      <c r="JY36" s="742"/>
      <c r="JZ36" s="342"/>
      <c r="KA36" s="342"/>
      <c r="KB36" s="342"/>
      <c r="KC36" s="342"/>
      <c r="KD36" s="342"/>
      <c r="KE36" s="342"/>
      <c r="KF36" s="742"/>
      <c r="KG36" s="342"/>
      <c r="KH36" s="342"/>
      <c r="KI36" s="742"/>
      <c r="KJ36" s="342"/>
      <c r="KK36" s="742"/>
      <c r="KL36" s="342"/>
      <c r="KM36" s="342"/>
      <c r="KN36" s="742"/>
      <c r="KO36" s="342"/>
      <c r="KP36" s="742"/>
      <c r="KQ36" s="342"/>
      <c r="KR36" s="342"/>
      <c r="KS36" s="742"/>
      <c r="KT36" s="342"/>
      <c r="KU36" s="742"/>
      <c r="KV36" s="342"/>
      <c r="KW36" s="342"/>
      <c r="KX36" s="742"/>
      <c r="KY36" s="342"/>
      <c r="KZ36" s="742"/>
      <c r="LA36" s="342"/>
      <c r="LB36" s="342"/>
      <c r="LC36" s="742"/>
      <c r="LD36" s="342"/>
      <c r="LE36" s="342"/>
      <c r="LF36" s="342"/>
      <c r="LG36" s="342"/>
      <c r="LH36" s="342"/>
      <c r="LI36" s="342"/>
      <c r="LJ36" s="413"/>
      <c r="LK36" s="414"/>
      <c r="LL36" s="414"/>
      <c r="LM36" s="415"/>
      <c r="LN36" s="413"/>
      <c r="LO36" s="413"/>
      <c r="LP36" s="414"/>
      <c r="LQ36" s="414"/>
      <c r="LR36" s="415"/>
      <c r="LS36" s="414"/>
      <c r="LT36" s="414"/>
      <c r="LU36" s="414"/>
      <c r="LV36" s="414"/>
      <c r="LW36" s="415"/>
      <c r="LX36" s="414"/>
      <c r="LY36" s="414"/>
      <c r="LZ36" s="414"/>
      <c r="MA36" s="414"/>
      <c r="MB36" s="415"/>
      <c r="MC36" s="414"/>
      <c r="MD36" s="414"/>
      <c r="ME36" s="414"/>
      <c r="MF36" s="414"/>
      <c r="MG36" s="414"/>
      <c r="MH36" s="414"/>
      <c r="MI36" s="342"/>
      <c r="MJ36" s="342"/>
      <c r="MK36" s="342"/>
      <c r="ML36" s="742"/>
      <c r="MM36" s="742"/>
      <c r="MN36" s="742"/>
      <c r="MO36" s="742"/>
    </row>
    <row r="37" spans="1:361">
      <c r="A37" s="742"/>
      <c r="B37" s="409"/>
      <c r="C37" s="742"/>
      <c r="D37" s="742"/>
      <c r="E37" s="742"/>
      <c r="F37" s="742"/>
      <c r="G37" s="742"/>
      <c r="H37" s="742"/>
      <c r="I37" s="742"/>
      <c r="J37" s="742"/>
      <c r="K37" s="742"/>
      <c r="L37" s="742"/>
      <c r="M37" s="742"/>
      <c r="N37" s="742"/>
      <c r="O37" s="742"/>
      <c r="P37" s="742"/>
      <c r="Q37" s="742"/>
      <c r="R37" s="742"/>
      <c r="S37" s="742"/>
      <c r="T37" s="742"/>
      <c r="U37" s="742"/>
      <c r="V37" s="742"/>
      <c r="W37" s="742"/>
      <c r="X37" s="742">
        <f>X25*0.5</f>
        <v>206340.9816</v>
      </c>
      <c r="Y37" s="742"/>
      <c r="AA37" s="742"/>
      <c r="AB37" s="742"/>
      <c r="AC37" s="742"/>
      <c r="AD37" s="742"/>
      <c r="AE37" s="742"/>
      <c r="AF37" s="742"/>
      <c r="AG37" s="742"/>
      <c r="AH37" s="742"/>
      <c r="AI37" s="742"/>
      <c r="AJ37" s="742"/>
      <c r="AK37" s="742"/>
      <c r="AL37" s="742"/>
      <c r="AM37" s="742"/>
      <c r="AN37" s="742"/>
      <c r="AO37" s="742"/>
      <c r="AP37" s="742"/>
      <c r="AQ37" s="742"/>
      <c r="AR37" s="742"/>
      <c r="AS37" s="742"/>
      <c r="AT37" s="742"/>
      <c r="AU37" s="742"/>
      <c r="AV37" s="742"/>
      <c r="AW37" s="742">
        <f>AW25*0.5</f>
        <v>194783.95175000001</v>
      </c>
      <c r="AX37" s="742"/>
      <c r="AY37" s="742"/>
      <c r="AZ37" s="742"/>
      <c r="BA37" s="742"/>
      <c r="BB37" s="742"/>
      <c r="BC37" s="742"/>
      <c r="BD37" s="363">
        <f>BD35/BB35</f>
        <v>0.97338034294788589</v>
      </c>
      <c r="BE37" s="742"/>
      <c r="BF37" s="742"/>
      <c r="BG37" s="742"/>
      <c r="BH37" s="742"/>
      <c r="BI37" s="363">
        <f>BI35/BG35</f>
        <v>0.95992775472035285</v>
      </c>
      <c r="BJ37" s="742"/>
      <c r="BK37" s="742"/>
      <c r="BL37" s="742"/>
      <c r="BM37" s="742"/>
      <c r="BN37" s="363">
        <f>BN35/BL35</f>
        <v>0.96954594976208885</v>
      </c>
      <c r="BO37" s="742"/>
      <c r="BP37" s="742"/>
      <c r="BQ37" s="742"/>
      <c r="BR37" s="409"/>
      <c r="BS37" s="742"/>
      <c r="BT37" s="742"/>
      <c r="BU37" s="742"/>
      <c r="BV37" s="742"/>
      <c r="BW37" s="742"/>
      <c r="BX37" s="742"/>
      <c r="BY37" s="742"/>
      <c r="BZ37" s="742"/>
      <c r="CA37" s="742">
        <f>CA25*0.5</f>
        <v>296805.08175000001</v>
      </c>
      <c r="CB37" s="742"/>
      <c r="CC37" s="418"/>
      <c r="CD37" s="426"/>
      <c r="CE37" s="426"/>
      <c r="CF37" s="418"/>
      <c r="CG37" s="432"/>
      <c r="CH37" s="108"/>
      <c r="CI37" s="418"/>
      <c r="CJ37" s="434"/>
      <c r="CK37" s="348"/>
      <c r="CL37" s="402"/>
      <c r="CM37" s="742"/>
      <c r="CN37" s="742"/>
      <c r="CO37" s="742"/>
      <c r="CP37" s="742"/>
      <c r="CQ37" s="742"/>
      <c r="CR37" s="742"/>
      <c r="CS37" s="742"/>
      <c r="CT37" s="742"/>
      <c r="CU37" s="742"/>
      <c r="CV37" s="742"/>
      <c r="CW37" s="742"/>
      <c r="CX37" s="742"/>
      <c r="CY37" s="742"/>
      <c r="CZ37" s="742">
        <f>CZ25*0.5</f>
        <v>305650.1262</v>
      </c>
      <c r="DA37" s="742"/>
      <c r="DB37" s="742"/>
      <c r="DC37" s="742"/>
      <c r="DD37" s="742"/>
      <c r="DE37" s="418"/>
      <c r="DF37" s="424"/>
      <c r="DG37" s="108"/>
      <c r="DH37" s="402"/>
      <c r="DI37" s="742"/>
      <c r="DJ37" s="742"/>
      <c r="DK37" s="401"/>
      <c r="DL37" s="742"/>
      <c r="DM37" s="401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>
        <v>206340.9816</v>
      </c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401"/>
      <c r="ER37" s="742"/>
      <c r="ES37" s="401"/>
      <c r="ET37" s="742"/>
      <c r="EU37" s="742"/>
      <c r="EV37" s="742"/>
      <c r="EW37" s="742"/>
      <c r="EX37" s="401"/>
      <c r="EY37" s="742"/>
      <c r="EZ37" s="742"/>
      <c r="FA37" s="742"/>
      <c r="FB37" s="742"/>
      <c r="FC37" s="742">
        <f>FC25*0.5</f>
        <v>424357.23609999998</v>
      </c>
      <c r="FD37" s="742">
        <f>SUM(X37:FC37)</f>
        <v>1634281.2618540474</v>
      </c>
      <c r="FE37" s="742"/>
      <c r="FF37" s="742"/>
      <c r="FG37" s="742"/>
      <c r="FH37" s="742"/>
      <c r="FI37" s="742"/>
      <c r="FJ37" s="742"/>
      <c r="FK37" s="742"/>
      <c r="FL37" s="742"/>
      <c r="FM37" s="742"/>
      <c r="FN37" s="742"/>
      <c r="FO37" s="742"/>
      <c r="FP37" s="742"/>
      <c r="FQ37" s="742"/>
      <c r="FR37" s="742"/>
      <c r="FS37" s="742"/>
      <c r="FT37" s="742"/>
      <c r="FU37" s="742"/>
      <c r="FV37" s="742"/>
      <c r="FW37" s="742"/>
      <c r="FX37" s="742"/>
      <c r="FY37" s="742"/>
      <c r="FZ37" s="742"/>
      <c r="GA37" s="742"/>
      <c r="GB37" s="742"/>
      <c r="GC37" s="742"/>
      <c r="GD37" s="742"/>
      <c r="GE37" s="742"/>
      <c r="GF37" s="742"/>
      <c r="GG37" s="742"/>
      <c r="GH37" s="742"/>
      <c r="GI37" s="742"/>
      <c r="GJ37" s="742"/>
      <c r="GK37" s="742"/>
      <c r="GL37" s="742"/>
      <c r="GM37" s="742"/>
      <c r="GN37" s="742"/>
      <c r="GO37" s="742"/>
      <c r="GP37" s="742"/>
      <c r="GQ37" s="742"/>
      <c r="GR37" s="742"/>
      <c r="GS37" s="742"/>
      <c r="GT37" s="742"/>
      <c r="GU37" s="742"/>
      <c r="GV37" s="742"/>
      <c r="GW37" s="742"/>
      <c r="GX37" s="742"/>
      <c r="GY37" s="742"/>
      <c r="GZ37" s="742"/>
      <c r="HA37" s="928">
        <f>HA35*0.5</f>
        <v>5433285.4649674995</v>
      </c>
      <c r="HB37" s="742"/>
      <c r="HC37" s="742"/>
      <c r="HD37" s="742"/>
      <c r="HE37" s="742"/>
      <c r="HF37" s="742"/>
      <c r="HG37" s="742"/>
      <c r="HH37" s="742"/>
      <c r="HI37" s="742"/>
      <c r="HJ37" s="742"/>
      <c r="HK37" s="742"/>
      <c r="HL37" s="742"/>
      <c r="HM37" s="742"/>
      <c r="HN37" s="742"/>
      <c r="HO37" s="742"/>
      <c r="HP37" s="742"/>
      <c r="HQ37" s="742"/>
      <c r="HR37" s="742"/>
      <c r="HS37" s="742"/>
      <c r="HT37" s="742"/>
      <c r="HU37" s="742"/>
      <c r="HV37" s="742"/>
      <c r="HW37" s="742"/>
      <c r="HX37" s="742"/>
      <c r="HY37" s="742"/>
      <c r="HZ37" s="742"/>
      <c r="IA37" s="742"/>
      <c r="IB37" s="742"/>
      <c r="IC37" s="742"/>
      <c r="ID37" s="928">
        <f>ID35*0.5</f>
        <v>6205486.0053549996</v>
      </c>
      <c r="IE37" s="742"/>
      <c r="IF37" s="742"/>
      <c r="IG37" s="742"/>
      <c r="IH37" s="742"/>
      <c r="II37" s="742"/>
      <c r="IJ37" s="742"/>
      <c r="IK37" s="742"/>
      <c r="IL37" s="742"/>
      <c r="IM37" s="742"/>
      <c r="IN37" s="742"/>
      <c r="IO37" s="742"/>
      <c r="IP37" s="742"/>
      <c r="IQ37" s="742"/>
      <c r="IR37" s="742"/>
      <c r="IS37" s="742"/>
      <c r="IT37" s="742"/>
      <c r="IU37" s="742"/>
      <c r="IV37" s="742"/>
      <c r="IW37" s="742"/>
      <c r="IX37" s="742"/>
      <c r="IY37" s="742"/>
      <c r="IZ37" s="742"/>
      <c r="JA37" s="742"/>
      <c r="JB37" s="742"/>
      <c r="JC37" s="928">
        <f>JC35*0.5</f>
        <v>5667070.5104260026</v>
      </c>
      <c r="JD37" s="742">
        <f>KB35*0.5</f>
        <v>6558261.0769580007</v>
      </c>
      <c r="JE37" s="742">
        <f>LF35*0.5</f>
        <v>15365370.604389999</v>
      </c>
      <c r="JF37" s="742"/>
      <c r="JG37" s="742"/>
      <c r="JH37" s="742"/>
      <c r="JI37" s="742"/>
      <c r="JJ37" s="742"/>
      <c r="JK37" s="742"/>
      <c r="JL37" s="742"/>
      <c r="JM37" s="742"/>
      <c r="JN37" s="742"/>
      <c r="JO37" s="742"/>
      <c r="JP37" s="742"/>
      <c r="JQ37" s="742"/>
      <c r="JR37" s="742"/>
      <c r="JS37" s="742"/>
      <c r="JT37" s="742"/>
      <c r="JU37" s="742"/>
      <c r="JV37" s="742"/>
      <c r="JW37" s="742"/>
      <c r="JX37" s="742"/>
      <c r="JY37" s="742"/>
      <c r="JZ37" s="742"/>
      <c r="KA37" s="742"/>
      <c r="KD37" s="742"/>
      <c r="KE37" s="742"/>
      <c r="KF37" s="742"/>
      <c r="KG37" s="742"/>
      <c r="KH37" s="742"/>
      <c r="KI37" s="742"/>
      <c r="KJ37" s="742"/>
      <c r="KK37" s="742"/>
      <c r="KL37" s="742"/>
      <c r="KM37" s="742"/>
      <c r="KN37" s="742"/>
      <c r="KO37" s="742"/>
      <c r="KP37" s="742"/>
      <c r="KQ37" s="742"/>
      <c r="KR37" s="742"/>
      <c r="KS37" s="742"/>
      <c r="KT37" s="742"/>
      <c r="KU37" s="742"/>
      <c r="KV37" s="742"/>
      <c r="KW37" s="742"/>
      <c r="KX37" s="742"/>
      <c r="KY37" s="742"/>
      <c r="KZ37" s="742"/>
      <c r="LA37" s="742"/>
      <c r="LB37" s="742"/>
      <c r="LC37" s="742"/>
      <c r="LD37" s="742"/>
      <c r="LE37" s="742"/>
      <c r="LG37" s="742"/>
      <c r="LH37" s="742"/>
      <c r="LI37" s="742"/>
      <c r="LJ37" s="742"/>
      <c r="LK37" s="742"/>
      <c r="LL37" s="742"/>
      <c r="LM37" s="742"/>
      <c r="LN37" s="742"/>
      <c r="LO37" s="742"/>
      <c r="LP37" s="742"/>
      <c r="LQ37" s="742"/>
      <c r="LR37" s="742"/>
      <c r="LS37" s="742"/>
      <c r="LT37" s="742"/>
      <c r="LU37" s="742"/>
      <c r="LV37" s="742"/>
      <c r="LW37" s="742"/>
      <c r="LX37" s="742"/>
      <c r="LY37" s="742"/>
      <c r="LZ37" s="742"/>
      <c r="MA37" s="742"/>
      <c r="MB37" s="742"/>
      <c r="MC37" s="742"/>
      <c r="MD37" s="742"/>
      <c r="ME37" s="742"/>
      <c r="MF37" s="742"/>
      <c r="MG37" s="742"/>
      <c r="MH37" s="742"/>
      <c r="MI37" s="742"/>
      <c r="MJ37" s="742"/>
      <c r="MK37" s="742"/>
      <c r="ML37" s="742"/>
      <c r="MM37" s="742"/>
      <c r="MN37" s="742"/>
      <c r="MO37" s="742"/>
      <c r="MT37">
        <v>12</v>
      </c>
    </row>
    <row r="38" spans="1:361" s="942" customFormat="1">
      <c r="Z38" s="942">
        <f>Z35-Z33-Z34</f>
        <v>6474317.5700000003</v>
      </c>
      <c r="AY38" s="942">
        <f>AY35-AY33-AY34</f>
        <v>7704659.0099999998</v>
      </c>
      <c r="CC38" s="942">
        <f>CC35-CC33-CC34</f>
        <v>10794991.870000001</v>
      </c>
      <c r="DB38" s="942">
        <f>DB35-DB33-DB34</f>
        <v>10592432.059999999</v>
      </c>
      <c r="EA38" s="942">
        <f>EA35-EA33-EA34</f>
        <v>11608664.5</v>
      </c>
      <c r="FE38" s="942">
        <f>FE35-FE33-FE34</f>
        <v>13281774.529999999</v>
      </c>
      <c r="GD38" s="942">
        <f>GD35-GD33-GD34</f>
        <v>11429217.069999998</v>
      </c>
      <c r="HC38" s="942">
        <f>HC35-HC33-HC34</f>
        <v>10545630.829999998</v>
      </c>
      <c r="IF38" s="942">
        <f>IF35-IF33-IF34</f>
        <v>12334911.720000001</v>
      </c>
      <c r="LF38" s="942">
        <f>LF35*0.5</f>
        <v>15365370.604389999</v>
      </c>
      <c r="LK38" s="942">
        <f>LK35/2</f>
        <v>1165778.4268399999</v>
      </c>
      <c r="LP38" s="942">
        <f>LP35/2</f>
        <v>999691.92989999999</v>
      </c>
      <c r="LU38" s="942">
        <f>LU35/2</f>
        <v>1263520.3653899999</v>
      </c>
      <c r="LZ38" s="942">
        <f>LZ35/2</f>
        <v>1135484.90815</v>
      </c>
      <c r="MK38" s="942">
        <f>(MP38*0.5)*0.1</f>
        <v>8391632.6990799997</v>
      </c>
      <c r="MP38" s="942">
        <f>MP35</f>
        <v>167832653.98159999</v>
      </c>
      <c r="MQ38" s="942" t="s">
        <v>537</v>
      </c>
      <c r="MT38" s="942">
        <f>MW38*MT37</f>
        <v>62313045.719999999</v>
      </c>
      <c r="MU38" s="942">
        <f>MP38+MT38</f>
        <v>230145699.70159999</v>
      </c>
      <c r="MW38" s="371">
        <f>MJ11</f>
        <v>5192753.8099999996</v>
      </c>
    </row>
    <row r="39" spans="1:361">
      <c r="A39" s="742"/>
      <c r="B39" s="409"/>
      <c r="C39" s="742"/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  <c r="AA39" s="742"/>
      <c r="AB39" s="742"/>
      <c r="AC39" s="742"/>
      <c r="AD39" s="742"/>
      <c r="AE39" s="742"/>
      <c r="AF39" s="742"/>
      <c r="AG39" s="742"/>
      <c r="AH39" s="742"/>
      <c r="AI39" s="742"/>
      <c r="AJ39" s="742"/>
      <c r="AK39" s="742"/>
      <c r="AL39" s="742"/>
      <c r="AM39" s="742"/>
      <c r="AN39" s="742"/>
      <c r="AO39" s="742"/>
      <c r="AP39" s="742"/>
      <c r="AQ39" s="742"/>
      <c r="AR39" s="742"/>
      <c r="AS39" s="742"/>
      <c r="AT39" s="742"/>
      <c r="AU39" s="742"/>
      <c r="AV39" s="742"/>
      <c r="AW39" s="742"/>
      <c r="AX39" s="742"/>
      <c r="AY39" s="742"/>
      <c r="AZ39" s="742"/>
      <c r="BA39" s="742"/>
      <c r="BB39" s="742"/>
      <c r="BC39" s="742"/>
      <c r="BD39" s="742"/>
      <c r="BE39" s="742"/>
      <c r="BF39" s="742"/>
      <c r="BG39" s="742"/>
      <c r="BH39" s="742"/>
      <c r="BI39" s="742"/>
      <c r="BJ39" s="742"/>
      <c r="BK39" s="742"/>
      <c r="BL39" s="742"/>
      <c r="BM39" s="742"/>
      <c r="BN39" s="742"/>
      <c r="BO39" s="742"/>
      <c r="BP39" s="742"/>
      <c r="BQ39" s="742"/>
      <c r="BR39" s="409"/>
      <c r="BS39" s="742"/>
      <c r="BT39" s="742"/>
      <c r="BU39" s="742"/>
      <c r="BV39" s="742"/>
      <c r="BW39" s="742"/>
      <c r="BX39" s="742"/>
      <c r="BY39" s="742"/>
      <c r="BZ39" s="742"/>
      <c r="CA39" s="742"/>
      <c r="CB39" s="742"/>
      <c r="CC39" s="418"/>
      <c r="CD39" s="426"/>
      <c r="CE39" s="426"/>
      <c r="CF39" s="418"/>
      <c r="CG39" s="432"/>
      <c r="CH39" s="108"/>
      <c r="CI39" s="418"/>
      <c r="CJ39" s="434"/>
      <c r="CK39" s="348"/>
      <c r="CL39" s="402"/>
      <c r="CM39" s="742"/>
      <c r="CN39" s="742"/>
      <c r="CO39" s="742"/>
      <c r="CP39" s="742"/>
      <c r="CQ39" s="742"/>
      <c r="CR39" s="742"/>
      <c r="CS39" s="742"/>
      <c r="CT39" s="742"/>
      <c r="CU39" s="742"/>
      <c r="CV39" s="742"/>
      <c r="CW39" s="742"/>
      <c r="CX39" s="742"/>
      <c r="CY39" s="742"/>
      <c r="CZ39" s="742"/>
      <c r="DA39" s="742"/>
      <c r="DB39" s="742"/>
      <c r="DC39" s="742"/>
      <c r="DD39" s="742"/>
      <c r="DE39" s="418"/>
      <c r="DF39" s="424"/>
      <c r="DG39" s="108"/>
      <c r="DH39" s="402"/>
      <c r="DI39" s="742"/>
      <c r="DJ39" s="418"/>
      <c r="DK39" s="424"/>
      <c r="DL39" s="401"/>
      <c r="DM39" s="401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742"/>
      <c r="FA39" s="742"/>
      <c r="FB39" s="742"/>
      <c r="FC39" s="742"/>
      <c r="FD39" s="742"/>
      <c r="FE39" s="742"/>
      <c r="FF39" s="742"/>
      <c r="FG39" s="742"/>
      <c r="FH39" s="742"/>
      <c r="FI39" s="742"/>
      <c r="FJ39" s="742"/>
      <c r="FK39" s="742"/>
      <c r="FL39" s="742"/>
      <c r="FM39" s="742"/>
      <c r="FN39" s="742"/>
      <c r="FO39" s="742"/>
      <c r="FP39" s="742"/>
      <c r="FQ39" s="742"/>
      <c r="FR39" s="742"/>
      <c r="FS39" s="742"/>
      <c r="FT39" s="742"/>
      <c r="FU39" s="742"/>
      <c r="FV39" s="742"/>
      <c r="FW39" s="742"/>
      <c r="FX39" s="742"/>
      <c r="FY39" s="742"/>
      <c r="FZ39" s="742"/>
      <c r="GA39" s="742"/>
      <c r="GB39" s="742"/>
      <c r="GC39" s="742"/>
      <c r="GD39" s="742"/>
      <c r="GE39" s="742"/>
      <c r="GF39" s="742"/>
      <c r="GG39" s="742"/>
      <c r="GH39" s="742"/>
      <c r="GI39" s="742"/>
      <c r="GJ39" s="742"/>
      <c r="GK39" s="742"/>
      <c r="GL39" s="742"/>
      <c r="GM39" s="742"/>
      <c r="GN39" s="742"/>
      <c r="GO39" s="742"/>
      <c r="GP39" s="742"/>
      <c r="GQ39" s="742"/>
      <c r="GR39" s="742"/>
      <c r="GS39" s="742"/>
      <c r="GT39" s="742"/>
      <c r="GU39" s="742"/>
      <c r="GV39" s="742"/>
      <c r="GW39" s="742"/>
      <c r="GX39" s="742"/>
      <c r="GY39" s="742"/>
      <c r="GZ39" s="742"/>
      <c r="HA39" s="742"/>
      <c r="HB39" s="742"/>
      <c r="HC39" s="742"/>
      <c r="HD39" s="742"/>
      <c r="HE39" s="742"/>
      <c r="HF39" s="742"/>
      <c r="HG39" s="742"/>
      <c r="HH39" s="742"/>
      <c r="HI39" s="742"/>
      <c r="HJ39" s="742"/>
      <c r="HK39" s="742"/>
      <c r="HL39" s="742"/>
      <c r="HM39" s="742"/>
      <c r="HN39" s="742"/>
      <c r="HO39" s="742"/>
      <c r="HP39" s="742"/>
      <c r="HQ39" s="742"/>
      <c r="HR39" s="742"/>
      <c r="HS39" s="742"/>
      <c r="HT39" s="742"/>
      <c r="HU39" s="742"/>
      <c r="HV39" s="742"/>
      <c r="HW39" s="742"/>
      <c r="HX39" s="742"/>
      <c r="HY39" s="742"/>
      <c r="HZ39" s="742"/>
      <c r="IA39" s="742"/>
      <c r="IB39" s="742"/>
      <c r="IC39" s="742"/>
      <c r="ID39" s="742"/>
      <c r="IE39" s="742"/>
      <c r="IF39" s="742"/>
      <c r="IG39" s="742"/>
      <c r="IH39" s="742"/>
      <c r="II39" s="742"/>
      <c r="IJ39" s="742"/>
      <c r="IK39" s="742"/>
      <c r="IL39" s="742"/>
      <c r="IM39" s="742"/>
      <c r="IN39" s="742"/>
      <c r="IO39" s="742"/>
      <c r="IP39" s="742"/>
      <c r="IQ39" s="742"/>
      <c r="IR39" s="742"/>
      <c r="IS39" s="742"/>
      <c r="IT39" s="742"/>
      <c r="IU39" s="742"/>
      <c r="IV39" s="742"/>
      <c r="IW39" s="742"/>
      <c r="IX39" s="742"/>
      <c r="IY39" s="742"/>
      <c r="IZ39" s="742"/>
      <c r="JA39" s="742"/>
      <c r="JB39" s="742"/>
      <c r="JC39" s="742"/>
      <c r="JD39" s="742"/>
      <c r="JE39" s="742"/>
      <c r="JF39" s="742"/>
      <c r="JG39" s="742"/>
      <c r="JH39" s="742"/>
      <c r="JI39" s="742"/>
      <c r="JJ39" s="742"/>
      <c r="JK39" s="742"/>
      <c r="JL39" s="742"/>
      <c r="JM39" s="742"/>
      <c r="JN39" s="742"/>
      <c r="JO39" s="742"/>
      <c r="JP39" s="742"/>
      <c r="JQ39" s="742"/>
      <c r="JR39" s="742"/>
      <c r="JS39" s="742"/>
      <c r="JT39" s="742"/>
      <c r="JU39" s="742"/>
      <c r="JV39" s="742"/>
      <c r="JW39" s="742"/>
      <c r="JX39" s="742"/>
      <c r="JY39" s="742"/>
      <c r="JZ39" s="742"/>
      <c r="KA39" s="742"/>
      <c r="KB39" s="948"/>
      <c r="KC39" s="948" t="s">
        <v>538</v>
      </c>
      <c r="KD39" s="948" t="s">
        <v>539</v>
      </c>
      <c r="KE39" s="742"/>
      <c r="KF39" s="742"/>
      <c r="KG39" s="742"/>
      <c r="KH39" s="742"/>
      <c r="KI39" s="742"/>
      <c r="KJ39" s="742"/>
      <c r="KK39" s="742"/>
      <c r="KL39" s="742"/>
      <c r="KM39" s="742"/>
      <c r="KN39" s="742"/>
      <c r="KO39" s="742"/>
      <c r="KP39" s="742"/>
      <c r="KQ39" s="742"/>
      <c r="KR39" s="742"/>
      <c r="KS39" s="742"/>
      <c r="KT39" s="742"/>
      <c r="KU39" s="742"/>
      <c r="KV39" s="742"/>
      <c r="KW39" s="742"/>
      <c r="KX39" s="742"/>
      <c r="KY39" s="742"/>
      <c r="KZ39" s="742"/>
      <c r="LA39" s="742"/>
      <c r="LB39" s="742"/>
      <c r="LC39" s="742"/>
      <c r="LD39" s="742"/>
      <c r="LE39" s="742"/>
      <c r="LF39" s="742"/>
      <c r="LG39" s="742"/>
      <c r="LH39" s="742"/>
      <c r="LI39" s="742"/>
      <c r="LJ39" s="742"/>
      <c r="LK39" s="742"/>
      <c r="LL39" s="742"/>
      <c r="LM39" s="742"/>
      <c r="LN39" s="742"/>
      <c r="LO39" s="742"/>
      <c r="LP39" s="742"/>
      <c r="LQ39" s="742"/>
      <c r="LR39" s="742"/>
      <c r="LS39" s="742"/>
      <c r="LT39" s="742"/>
      <c r="LU39" s="742"/>
      <c r="LV39" s="742"/>
      <c r="LW39" s="742"/>
      <c r="LX39" s="742"/>
      <c r="LY39" s="742"/>
      <c r="LZ39" s="742"/>
      <c r="MA39" s="742"/>
      <c r="MB39" s="742"/>
      <c r="MC39" s="742"/>
      <c r="MD39" s="742"/>
      <c r="ME39" s="742"/>
      <c r="MF39" s="742"/>
      <c r="MG39" s="742"/>
      <c r="MH39" s="742"/>
      <c r="MI39" s="742"/>
      <c r="MJ39" s="742"/>
      <c r="MK39" s="928">
        <f>MK38/2</f>
        <v>4195816.3495399999</v>
      </c>
      <c r="ML39" s="742"/>
      <c r="MM39" s="742"/>
      <c r="MN39" s="742"/>
      <c r="MO39" s="742"/>
      <c r="MP39" s="472">
        <v>58924000</v>
      </c>
      <c r="MQ39" t="s">
        <v>540</v>
      </c>
      <c r="MR39" s="339">
        <f>MP39/MP44</f>
        <v>0.7021756327163845</v>
      </c>
      <c r="MT39" s="386">
        <f>MW39*MT37</f>
        <v>14604000</v>
      </c>
      <c r="MU39" s="386">
        <f>MP39+MT39</f>
        <v>73528000</v>
      </c>
      <c r="MV39" s="339">
        <f>MU39/MU45</f>
        <v>0.63896914081240019</v>
      </c>
      <c r="MW39" s="386">
        <v>1217000</v>
      </c>
    </row>
    <row r="40" spans="1:361">
      <c r="A40" s="742"/>
      <c r="B40" s="409"/>
      <c r="C40" s="742"/>
      <c r="D40" s="742"/>
      <c r="E40" s="742"/>
      <c r="F40" s="742"/>
      <c r="G40" s="742"/>
      <c r="H40" s="742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  <c r="AA40" s="742"/>
      <c r="AB40" s="742"/>
      <c r="AC40" s="742"/>
      <c r="AD40" s="742"/>
      <c r="AE40" s="742"/>
      <c r="AF40" s="742"/>
      <c r="AG40" s="742"/>
      <c r="AH40" s="742"/>
      <c r="AI40" s="742"/>
      <c r="AJ40" s="742"/>
      <c r="AK40" s="742"/>
      <c r="AL40" s="742"/>
      <c r="AM40" s="742"/>
      <c r="AN40" s="742"/>
      <c r="AO40" s="742"/>
      <c r="AP40" s="742"/>
      <c r="AQ40" s="742"/>
      <c r="AR40" s="742"/>
      <c r="AS40" s="742"/>
      <c r="AT40" s="742"/>
      <c r="AU40" s="742"/>
      <c r="AV40" s="742"/>
      <c r="AW40" s="742"/>
      <c r="AX40" s="742"/>
      <c r="AY40" s="742"/>
      <c r="AZ40" s="742"/>
      <c r="BA40" s="742"/>
      <c r="BB40" s="742"/>
      <c r="BC40" s="742"/>
      <c r="BD40" s="742"/>
      <c r="BE40" s="742"/>
      <c r="BF40" s="742"/>
      <c r="BG40" s="742"/>
      <c r="BH40" s="742"/>
      <c r="BI40" s="742"/>
      <c r="BJ40" s="742"/>
      <c r="BK40" s="742"/>
      <c r="BL40" s="742"/>
      <c r="BM40" s="742"/>
      <c r="BN40" s="742"/>
      <c r="BO40" s="742"/>
      <c r="BP40" s="742"/>
      <c r="BQ40" s="742"/>
      <c r="BR40" s="409"/>
      <c r="BS40" s="742"/>
      <c r="BT40" s="742"/>
      <c r="BU40" s="742"/>
      <c r="BV40" s="742"/>
      <c r="BW40" s="742"/>
      <c r="BX40" s="742"/>
      <c r="BY40" s="742"/>
      <c r="BZ40" s="742"/>
      <c r="CA40" s="742"/>
      <c r="CB40" s="742"/>
      <c r="CC40" s="418"/>
      <c r="CD40" s="426"/>
      <c r="CE40" s="426"/>
      <c r="CF40" s="418"/>
      <c r="CG40" s="432"/>
      <c r="CH40" s="108"/>
      <c r="CI40" s="418"/>
      <c r="CJ40" s="434"/>
      <c r="CK40" s="348"/>
      <c r="CL40" s="402"/>
      <c r="CM40" s="742"/>
      <c r="CN40" s="742"/>
      <c r="CO40" s="742"/>
      <c r="CP40" s="742"/>
      <c r="CQ40" s="742"/>
      <c r="CR40" s="742"/>
      <c r="CS40" s="742"/>
      <c r="CT40" s="742"/>
      <c r="CU40" s="742"/>
      <c r="CV40" s="742"/>
      <c r="CW40" s="742"/>
      <c r="CX40" s="742"/>
      <c r="CY40" s="742"/>
      <c r="CZ40" s="742"/>
      <c r="DA40" s="742"/>
      <c r="DB40" s="742"/>
      <c r="DC40" s="742"/>
      <c r="DD40" s="742"/>
      <c r="DE40" s="418"/>
      <c r="DF40" s="424"/>
      <c r="DG40" s="108"/>
      <c r="DH40" s="402"/>
      <c r="DI40" s="742"/>
      <c r="DJ40" s="418"/>
      <c r="DK40" s="424"/>
      <c r="DL40" s="401"/>
      <c r="DM40" s="401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742"/>
      <c r="FA40" s="742"/>
      <c r="FB40" s="742"/>
      <c r="FC40" s="742"/>
      <c r="FD40" s="742"/>
      <c r="FE40" s="742"/>
      <c r="FF40" s="742"/>
      <c r="FG40" s="742"/>
      <c r="FH40" s="742"/>
      <c r="FI40" s="742"/>
      <c r="FJ40" s="742"/>
      <c r="FK40" s="742"/>
      <c r="FL40" s="742"/>
      <c r="FM40" s="742"/>
      <c r="FN40" s="742"/>
      <c r="FO40" s="742"/>
      <c r="FP40" s="742"/>
      <c r="FQ40" s="742"/>
      <c r="FR40" s="742"/>
      <c r="FS40" s="742"/>
      <c r="FT40" s="742"/>
      <c r="FU40" s="742"/>
      <c r="FV40" s="742"/>
      <c r="FW40" s="742"/>
      <c r="FX40" s="742"/>
      <c r="FY40" s="742"/>
      <c r="FZ40" s="742"/>
      <c r="GA40" s="742"/>
      <c r="GB40" s="742"/>
      <c r="GC40" s="742"/>
      <c r="GD40" s="742"/>
      <c r="GE40" s="742"/>
      <c r="GF40" s="742"/>
      <c r="GG40" s="742"/>
      <c r="GH40" s="742"/>
      <c r="GI40" s="742"/>
      <c r="GJ40" s="742"/>
      <c r="GK40" s="742"/>
      <c r="GL40" s="742"/>
      <c r="GM40" s="742"/>
      <c r="GN40" s="742"/>
      <c r="GO40" s="742"/>
      <c r="GP40" s="742"/>
      <c r="GQ40" s="742"/>
      <c r="GR40" s="742"/>
      <c r="GS40" s="742"/>
      <c r="GT40" s="742"/>
      <c r="GU40" s="742"/>
      <c r="GV40" s="742"/>
      <c r="GW40" s="742"/>
      <c r="GX40" s="742"/>
      <c r="GY40" s="742"/>
      <c r="GZ40" s="742"/>
      <c r="HA40" s="742"/>
      <c r="HB40" s="742"/>
      <c r="HC40" s="742"/>
      <c r="HD40" s="742"/>
      <c r="HE40" s="742"/>
      <c r="HF40" s="742"/>
      <c r="HG40" s="742"/>
      <c r="HH40" s="742"/>
      <c r="HI40" s="742"/>
      <c r="HJ40" s="742"/>
      <c r="HK40" s="742"/>
      <c r="HL40" s="742"/>
      <c r="HM40" s="742"/>
      <c r="HN40" s="742"/>
      <c r="HO40" s="742"/>
      <c r="HP40" s="742"/>
      <c r="HQ40" s="742"/>
      <c r="HR40" s="742"/>
      <c r="HS40" s="742"/>
      <c r="HT40" s="742"/>
      <c r="HU40" s="742"/>
      <c r="HV40" s="742"/>
      <c r="HW40" s="742"/>
      <c r="HX40" s="742"/>
      <c r="HY40" s="742"/>
      <c r="HZ40" s="742"/>
      <c r="IA40" s="742"/>
      <c r="IB40" s="742"/>
      <c r="IC40" s="742"/>
      <c r="ID40" s="742"/>
      <c r="IE40" s="742"/>
      <c r="IF40" s="742"/>
      <c r="IG40" s="742"/>
      <c r="IH40" s="742"/>
      <c r="II40" s="742"/>
      <c r="IJ40" s="742"/>
      <c r="IK40" s="742"/>
      <c r="IL40" s="742"/>
      <c r="IM40" s="742"/>
      <c r="IN40" s="742"/>
      <c r="IO40" s="742"/>
      <c r="IP40" s="742"/>
      <c r="IQ40" s="742"/>
      <c r="IR40" s="742"/>
      <c r="IS40" s="742"/>
      <c r="IT40" s="742"/>
      <c r="IU40" s="742"/>
      <c r="IV40" s="742"/>
      <c r="IW40" s="742"/>
      <c r="IX40" s="742"/>
      <c r="IY40" s="742"/>
      <c r="IZ40" s="742"/>
      <c r="JA40" s="742"/>
      <c r="JB40" s="742"/>
      <c r="JC40" s="742"/>
      <c r="JD40" s="742"/>
      <c r="JE40" s="742"/>
      <c r="JF40" s="742"/>
      <c r="JG40" s="742"/>
      <c r="JH40" s="742"/>
      <c r="JI40" s="742"/>
      <c r="JJ40" s="742"/>
      <c r="JK40" s="742"/>
      <c r="JL40" s="742"/>
      <c r="JM40" s="742"/>
      <c r="JN40" s="742"/>
      <c r="JO40" s="742"/>
      <c r="JP40" s="742"/>
      <c r="JQ40" s="742"/>
      <c r="JR40" s="742"/>
      <c r="JS40" s="742"/>
      <c r="JT40" s="742"/>
      <c r="JU40" s="742"/>
      <c r="JV40" s="742"/>
      <c r="JW40" s="742"/>
      <c r="JX40" s="742"/>
      <c r="JY40" s="742"/>
      <c r="JZ40" s="742"/>
      <c r="KA40" s="742"/>
      <c r="KB40" s="949" t="s">
        <v>337</v>
      </c>
      <c r="KC40" s="950">
        <v>7868429</v>
      </c>
      <c r="KD40" s="950">
        <v>8261850</v>
      </c>
      <c r="KE40" s="947"/>
      <c r="KF40" s="742"/>
      <c r="KG40" s="742"/>
      <c r="KH40" s="742"/>
      <c r="KI40" s="742"/>
      <c r="KJ40" s="742"/>
      <c r="KK40" s="742"/>
      <c r="KL40" s="742"/>
      <c r="KM40" s="742"/>
      <c r="KN40" s="742"/>
      <c r="KO40" s="742"/>
      <c r="KP40" s="742"/>
      <c r="KQ40" s="742"/>
      <c r="KR40" s="742"/>
      <c r="KS40" s="742"/>
      <c r="KT40" s="742"/>
      <c r="KU40" s="742"/>
      <c r="KV40" s="742"/>
      <c r="KW40" s="742"/>
      <c r="KX40" s="742"/>
      <c r="KY40" s="742"/>
      <c r="KZ40" s="742"/>
      <c r="LA40" s="742"/>
      <c r="LB40" s="742"/>
      <c r="LC40" s="742"/>
      <c r="LD40" s="742"/>
      <c r="LE40" s="742"/>
      <c r="LF40" s="742"/>
      <c r="LG40" s="742"/>
      <c r="LH40" s="742"/>
      <c r="LI40" s="742"/>
      <c r="LJ40" s="742"/>
      <c r="LK40" s="742"/>
      <c r="LL40" s="742"/>
      <c r="LM40" s="742"/>
      <c r="LN40" s="742"/>
      <c r="LO40" s="742"/>
      <c r="LP40" s="742"/>
      <c r="LQ40" s="742"/>
      <c r="LR40" s="742"/>
      <c r="LS40" s="742"/>
      <c r="LT40" s="742"/>
      <c r="LU40" s="742"/>
      <c r="LV40" s="742"/>
      <c r="LW40" s="742"/>
      <c r="LX40" s="742"/>
      <c r="LY40" s="742"/>
      <c r="LZ40" s="742"/>
      <c r="MA40" s="742"/>
      <c r="MB40" s="742"/>
      <c r="MC40" s="742"/>
      <c r="MD40" s="742"/>
      <c r="ME40" s="742"/>
      <c r="MF40" s="742"/>
      <c r="MG40" s="742"/>
      <c r="MH40" s="742"/>
      <c r="MI40" s="742"/>
      <c r="MJ40" s="742"/>
      <c r="MK40" s="742"/>
      <c r="ML40" s="742"/>
      <c r="MM40" s="742"/>
      <c r="MN40" s="742"/>
      <c r="MO40" s="742"/>
      <c r="MP40" s="938">
        <f t="shared" ref="MP40" si="41">1-((MP44+MP45+MP46+MP48)/MP38)</f>
        <v>0.32499999999999996</v>
      </c>
      <c r="MQ40" t="s">
        <v>541</v>
      </c>
      <c r="MT40">
        <v>10</v>
      </c>
    </row>
    <row r="41" spans="1:361">
      <c r="A41" s="742"/>
      <c r="B41" s="409"/>
      <c r="C41" s="742"/>
      <c r="D41" s="742"/>
      <c r="E41" s="742"/>
      <c r="F41" s="742"/>
      <c r="G41" s="742"/>
      <c r="H41" s="742"/>
      <c r="I41" s="742"/>
      <c r="J41" s="742"/>
      <c r="K41" s="742"/>
      <c r="L41" s="742"/>
      <c r="M41" s="742"/>
      <c r="N41" s="742"/>
      <c r="O41" s="742"/>
      <c r="P41" s="742"/>
      <c r="Q41" s="742"/>
      <c r="R41" s="742"/>
      <c r="S41" s="742"/>
      <c r="T41" s="742"/>
      <c r="U41" s="742"/>
      <c r="V41" s="742"/>
      <c r="W41" s="742"/>
      <c r="X41" s="742"/>
      <c r="Y41" s="742"/>
      <c r="Z41" s="742"/>
      <c r="AA41" s="742"/>
      <c r="AB41" s="742"/>
      <c r="AC41" s="742"/>
      <c r="AD41" s="742"/>
      <c r="AE41" s="742"/>
      <c r="AF41" s="742"/>
      <c r="AG41" s="742"/>
      <c r="AH41" s="742"/>
      <c r="AI41" s="742"/>
      <c r="AJ41" s="742"/>
      <c r="AK41" s="742"/>
      <c r="AL41" s="742"/>
      <c r="AM41" s="742"/>
      <c r="AN41" s="742"/>
      <c r="AO41" s="742"/>
      <c r="AP41" s="742"/>
      <c r="AQ41" s="742"/>
      <c r="AR41" s="742"/>
      <c r="AS41" s="742"/>
      <c r="AT41" s="742"/>
      <c r="AU41" s="742"/>
      <c r="AV41" s="742"/>
      <c r="AW41" s="742"/>
      <c r="AX41" s="742"/>
      <c r="AY41" s="742"/>
      <c r="AZ41" s="742"/>
      <c r="BA41" s="742"/>
      <c r="BB41" s="742"/>
      <c r="BC41" s="742"/>
      <c r="BD41" s="742"/>
      <c r="BE41" s="742"/>
      <c r="BF41" s="742"/>
      <c r="BG41" s="742"/>
      <c r="BH41" s="742"/>
      <c r="BI41" s="742"/>
      <c r="BJ41" s="742"/>
      <c r="BK41" s="742"/>
      <c r="BL41" s="742"/>
      <c r="BM41" s="742"/>
      <c r="BN41" s="742"/>
      <c r="BO41" s="742"/>
      <c r="BP41" s="742"/>
      <c r="BQ41" s="742"/>
      <c r="BR41" s="409"/>
      <c r="BS41" s="742"/>
      <c r="BT41" s="742"/>
      <c r="BU41" s="742"/>
      <c r="BV41" s="742"/>
      <c r="BW41" s="742"/>
      <c r="BX41" s="742"/>
      <c r="BY41" s="742"/>
      <c r="BZ41" s="742"/>
      <c r="CA41" s="742"/>
      <c r="CB41" s="742"/>
      <c r="CC41" s="418"/>
      <c r="CD41" s="426"/>
      <c r="CE41" s="426"/>
      <c r="CF41" s="418"/>
      <c r="CG41" s="432"/>
      <c r="CH41" s="108"/>
      <c r="CI41" s="418"/>
      <c r="CJ41" s="434"/>
      <c r="CK41" s="348"/>
      <c r="CL41" s="402"/>
      <c r="CM41" s="742"/>
      <c r="CN41" s="742"/>
      <c r="CO41" s="742"/>
      <c r="CP41" s="742"/>
      <c r="CQ41" s="742"/>
      <c r="CR41" s="742"/>
      <c r="CS41" s="742"/>
      <c r="CT41" s="742"/>
      <c r="CU41" s="742"/>
      <c r="CV41" s="742"/>
      <c r="CW41" s="742"/>
      <c r="CX41" s="742"/>
      <c r="CY41" s="742"/>
      <c r="CZ41" s="742"/>
      <c r="DA41" s="742"/>
      <c r="DB41" s="742"/>
      <c r="DC41" s="742"/>
      <c r="DD41" s="742"/>
      <c r="DE41" s="418"/>
      <c r="DF41" s="424"/>
      <c r="DG41" s="108"/>
      <c r="DH41" s="402"/>
      <c r="DI41" s="742"/>
      <c r="DJ41" s="418"/>
      <c r="DK41" s="424"/>
      <c r="DL41" s="401"/>
      <c r="DM41" s="401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401"/>
      <c r="ER41" s="742"/>
      <c r="ES41" s="401"/>
      <c r="ET41" s="742"/>
      <c r="EU41" s="742"/>
      <c r="EV41" s="742"/>
      <c r="EW41" s="742"/>
      <c r="EX41" s="401"/>
      <c r="EY41" s="742"/>
      <c r="EZ41" s="742"/>
      <c r="FA41" s="742"/>
      <c r="FB41" s="742"/>
      <c r="FC41" s="742"/>
      <c r="FD41" s="742"/>
      <c r="FE41" s="742"/>
      <c r="FF41" s="742"/>
      <c r="FG41" s="742"/>
      <c r="FH41" s="742"/>
      <c r="FI41" s="742"/>
      <c r="FJ41" s="742"/>
      <c r="FK41" s="742"/>
      <c r="FL41" s="742"/>
      <c r="FM41" s="742"/>
      <c r="FN41" s="742"/>
      <c r="FO41" s="742"/>
      <c r="FP41" s="742"/>
      <c r="FQ41" s="742"/>
      <c r="FR41" s="742"/>
      <c r="FS41" s="742"/>
      <c r="FT41" s="742"/>
      <c r="FU41" s="742"/>
      <c r="FV41" s="742"/>
      <c r="FW41" s="742"/>
      <c r="FX41" s="742"/>
      <c r="FY41" s="742"/>
      <c r="FZ41" s="742"/>
      <c r="GA41" s="742"/>
      <c r="GB41" s="742"/>
      <c r="GC41" s="742"/>
      <c r="GD41" s="742"/>
      <c r="GE41" s="742"/>
      <c r="GF41" s="742"/>
      <c r="GG41" s="742"/>
      <c r="GH41" s="742"/>
      <c r="GI41" s="742"/>
      <c r="GJ41" s="742"/>
      <c r="GK41" s="742"/>
      <c r="GL41" s="742"/>
      <c r="GM41" s="742"/>
      <c r="GN41" s="742"/>
      <c r="GO41" s="742"/>
      <c r="GP41" s="742"/>
      <c r="GQ41" s="742"/>
      <c r="GR41" s="742"/>
      <c r="GS41" s="742"/>
      <c r="GT41" s="742"/>
      <c r="GU41" s="742"/>
      <c r="GV41" s="742"/>
      <c r="GW41" s="742"/>
      <c r="GX41" s="742"/>
      <c r="GY41" s="742"/>
      <c r="GZ41" s="742"/>
      <c r="HA41" s="742"/>
      <c r="HB41" s="742"/>
      <c r="HC41" s="742"/>
      <c r="HD41" s="742"/>
      <c r="HE41" s="742"/>
      <c r="HF41" s="742"/>
      <c r="HG41" s="742"/>
      <c r="HH41" s="742"/>
      <c r="HI41" s="742"/>
      <c r="HJ41" s="742"/>
      <c r="HK41" s="742"/>
      <c r="HL41" s="742"/>
      <c r="HM41" s="742"/>
      <c r="HN41" s="742"/>
      <c r="HO41" s="742"/>
      <c r="HP41" s="742"/>
      <c r="HQ41" s="742"/>
      <c r="HR41" s="742"/>
      <c r="HS41" s="742"/>
      <c r="HT41" s="742"/>
      <c r="HU41" s="742"/>
      <c r="HV41" s="742"/>
      <c r="HW41" s="742"/>
      <c r="HX41" s="742"/>
      <c r="HY41" s="742"/>
      <c r="HZ41" s="742"/>
      <c r="IA41" s="742"/>
      <c r="IB41" s="742"/>
      <c r="IC41" s="742"/>
      <c r="ID41" s="742"/>
      <c r="IE41" s="742"/>
      <c r="IF41" s="742"/>
      <c r="IG41" s="742"/>
      <c r="IH41" s="742"/>
      <c r="II41" s="742"/>
      <c r="IJ41" s="742"/>
      <c r="IK41" s="742"/>
      <c r="IL41" s="742"/>
      <c r="IM41" s="742"/>
      <c r="IN41" s="742"/>
      <c r="IO41" s="742"/>
      <c r="IP41" s="742"/>
      <c r="IQ41" s="742"/>
      <c r="IR41" s="742"/>
      <c r="IS41" s="742"/>
      <c r="IT41" s="742"/>
      <c r="IU41" s="742"/>
      <c r="IV41" s="742"/>
      <c r="IW41" s="742"/>
      <c r="IX41" s="742"/>
      <c r="IY41" s="742"/>
      <c r="IZ41" s="742"/>
      <c r="JA41" s="742"/>
      <c r="JB41" s="742"/>
      <c r="JC41" s="742"/>
      <c r="JD41" s="742"/>
      <c r="JE41" s="742"/>
      <c r="JF41" s="742"/>
      <c r="JG41" s="742"/>
      <c r="JH41" s="742"/>
      <c r="JI41" s="742"/>
      <c r="JJ41" s="742"/>
      <c r="JK41" s="742"/>
      <c r="JL41" s="742"/>
      <c r="JM41" s="742"/>
      <c r="JN41" s="742"/>
      <c r="JO41" s="742"/>
      <c r="JP41" s="742"/>
      <c r="JQ41" s="742"/>
      <c r="JR41" s="742"/>
      <c r="JS41" s="742"/>
      <c r="JT41" s="742"/>
      <c r="JU41" s="742"/>
      <c r="JV41" s="742"/>
      <c r="JW41" s="742"/>
      <c r="JX41" s="742"/>
      <c r="JY41" s="742"/>
      <c r="JZ41" s="742"/>
      <c r="KA41" s="742"/>
      <c r="KB41" s="948" t="s">
        <v>542</v>
      </c>
      <c r="KC41" s="950">
        <v>5248093</v>
      </c>
      <c r="KD41" s="950">
        <v>5510497</v>
      </c>
      <c r="KE41" s="362"/>
      <c r="KF41" s="742"/>
      <c r="KG41" s="742"/>
      <c r="KH41" s="742"/>
      <c r="KI41" s="742"/>
      <c r="KJ41" s="742"/>
      <c r="KK41" s="742"/>
      <c r="KL41" s="742"/>
      <c r="KM41" s="742"/>
      <c r="KN41" s="742"/>
      <c r="KO41" s="742"/>
      <c r="KP41" s="742"/>
      <c r="KQ41" s="742"/>
      <c r="KR41" s="742"/>
      <c r="KS41" s="742"/>
      <c r="KT41" s="742"/>
      <c r="KU41" s="742"/>
      <c r="KV41" s="742"/>
      <c r="KW41" s="742"/>
      <c r="KX41" s="742"/>
      <c r="KY41" s="742"/>
      <c r="KZ41" s="742"/>
      <c r="LA41" s="742"/>
      <c r="LB41" s="742"/>
      <c r="LC41" s="742"/>
      <c r="LD41" s="742"/>
      <c r="LE41" s="742"/>
      <c r="LF41" s="742"/>
      <c r="LG41" s="742"/>
      <c r="LH41" s="742"/>
      <c r="LI41" s="742"/>
      <c r="LJ41" s="742"/>
      <c r="LK41" s="742"/>
      <c r="LL41" s="742"/>
      <c r="LM41" s="742"/>
      <c r="LN41" s="742"/>
      <c r="LO41" s="742"/>
      <c r="LP41" s="742"/>
      <c r="LQ41" s="742"/>
      <c r="LR41" s="742"/>
      <c r="LS41" s="742"/>
      <c r="LT41" s="742"/>
      <c r="LU41" s="742"/>
      <c r="LV41" s="742"/>
      <c r="LW41" s="742"/>
      <c r="LX41" s="742"/>
      <c r="LY41" s="742"/>
      <c r="LZ41" s="742"/>
      <c r="MA41" s="742"/>
      <c r="MB41" s="742"/>
      <c r="MC41" s="742"/>
      <c r="MD41" s="742"/>
      <c r="ME41" s="742"/>
      <c r="MF41" s="742"/>
      <c r="MG41" s="742"/>
      <c r="MH41" s="742"/>
      <c r="MI41" s="742"/>
      <c r="MJ41" s="742"/>
      <c r="MK41" s="742"/>
      <c r="ML41" s="742"/>
      <c r="MM41" s="742"/>
      <c r="MN41" s="742"/>
      <c r="MO41" s="742"/>
      <c r="MP41" s="470">
        <f t="shared" ref="MP41" si="42">MP39/MP40</f>
        <v>181304615.38461542</v>
      </c>
      <c r="MQ41" s="427" t="s">
        <v>543</v>
      </c>
      <c r="MT41" s="386">
        <f>MW41*MT40</f>
        <v>64743837.999999985</v>
      </c>
      <c r="MU41" s="942">
        <f>MP38+MT41</f>
        <v>232576491.98159999</v>
      </c>
      <c r="MW41" s="386">
        <f>MJ27</f>
        <v>6474383.7999999989</v>
      </c>
    </row>
    <row r="42" spans="1:361">
      <c r="A42" s="742"/>
      <c r="B42" s="409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2"/>
      <c r="AC42" s="742"/>
      <c r="AD42" s="742"/>
      <c r="AE42" s="742"/>
      <c r="AF42" s="742"/>
      <c r="AG42" s="742"/>
      <c r="AH42" s="742"/>
      <c r="AI42" s="742"/>
      <c r="AJ42" s="742"/>
      <c r="AK42" s="742"/>
      <c r="AL42" s="742"/>
      <c r="AM42" s="742"/>
      <c r="AN42" s="742"/>
      <c r="AO42" s="742"/>
      <c r="AP42" s="742"/>
      <c r="AQ42" s="742"/>
      <c r="AR42" s="742"/>
      <c r="AS42" s="742"/>
      <c r="AT42" s="742"/>
      <c r="AU42" s="742"/>
      <c r="AV42" s="742"/>
      <c r="AW42" s="742"/>
      <c r="AX42" s="742"/>
      <c r="AY42" s="742"/>
      <c r="AZ42" s="742"/>
      <c r="BA42" s="742"/>
      <c r="BB42" s="742"/>
      <c r="BC42" s="742"/>
      <c r="BD42" s="742"/>
      <c r="BE42" s="742"/>
      <c r="BF42" s="742"/>
      <c r="BG42" s="742"/>
      <c r="BH42" s="742"/>
      <c r="BI42" s="742"/>
      <c r="BJ42" s="742"/>
      <c r="BK42" s="742"/>
      <c r="BL42" s="742"/>
      <c r="BM42" s="742"/>
      <c r="BN42" s="742"/>
      <c r="BO42" s="742"/>
      <c r="BP42" s="742"/>
      <c r="BQ42" s="742"/>
      <c r="BR42" s="409"/>
      <c r="BS42" s="742"/>
      <c r="BT42" s="742"/>
      <c r="BU42" s="742"/>
      <c r="BV42" s="742"/>
      <c r="BW42" s="742"/>
      <c r="BX42" s="742"/>
      <c r="BY42" s="742"/>
      <c r="BZ42" s="742"/>
      <c r="CA42" s="742"/>
      <c r="CB42" s="742"/>
      <c r="CC42" s="418"/>
      <c r="CD42" s="426"/>
      <c r="CE42" s="426"/>
      <c r="CF42" s="418"/>
      <c r="CG42" s="432"/>
      <c r="CH42" s="108"/>
      <c r="CI42" s="418"/>
      <c r="CJ42" s="434"/>
      <c r="CK42" s="348"/>
      <c r="CL42" s="402"/>
      <c r="CM42" s="742"/>
      <c r="CN42" s="742"/>
      <c r="CO42" s="742"/>
      <c r="CP42" s="742"/>
      <c r="CQ42" s="742"/>
      <c r="CR42" s="742"/>
      <c r="CS42" s="742"/>
      <c r="CT42" s="742"/>
      <c r="CU42" s="742"/>
      <c r="CV42" s="742"/>
      <c r="CW42" s="742"/>
      <c r="CX42" s="742"/>
      <c r="CY42" s="742"/>
      <c r="CZ42" s="742"/>
      <c r="DA42" s="742"/>
      <c r="DB42" s="742"/>
      <c r="DC42" s="742"/>
      <c r="DD42" s="742"/>
      <c r="DE42" s="418"/>
      <c r="DF42" s="424"/>
      <c r="DG42" s="108"/>
      <c r="DH42" s="402"/>
      <c r="DI42" s="742"/>
      <c r="DJ42" s="418"/>
      <c r="DK42" s="424"/>
      <c r="DL42" s="401"/>
      <c r="DM42" s="401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401"/>
      <c r="ER42" s="742"/>
      <c r="ES42" s="401"/>
      <c r="ET42" s="742"/>
      <c r="EU42" s="742"/>
      <c r="EV42" s="742"/>
      <c r="EW42" s="742"/>
      <c r="EX42" s="401"/>
      <c r="EY42" s="742"/>
      <c r="EZ42" s="742"/>
      <c r="FA42" s="742"/>
      <c r="FB42" s="742"/>
      <c r="FC42" s="742"/>
      <c r="FD42" s="742"/>
      <c r="FE42" s="742"/>
      <c r="FF42" s="742"/>
      <c r="FG42" s="742"/>
      <c r="FH42" s="742"/>
      <c r="FI42" s="742"/>
      <c r="FJ42" s="742"/>
      <c r="FK42" s="742"/>
      <c r="FL42" s="742"/>
      <c r="FM42" s="742"/>
      <c r="FN42" s="742"/>
      <c r="FO42" s="742"/>
      <c r="FP42" s="742"/>
      <c r="FQ42" s="742"/>
      <c r="FR42" s="742"/>
      <c r="FS42" s="742"/>
      <c r="FT42" s="742"/>
      <c r="FU42" s="742"/>
      <c r="FV42" s="742"/>
      <c r="FW42" s="742"/>
      <c r="FX42" s="742"/>
      <c r="FY42" s="742"/>
      <c r="FZ42" s="742"/>
      <c r="GA42" s="742"/>
      <c r="GB42" s="742"/>
      <c r="GC42" s="742"/>
      <c r="GD42" s="742"/>
      <c r="GE42" s="742"/>
      <c r="GF42" s="742"/>
      <c r="GG42" s="742"/>
      <c r="GH42" s="742"/>
      <c r="GI42" s="742"/>
      <c r="GJ42" s="742"/>
      <c r="GK42" s="742"/>
      <c r="GL42" s="742"/>
      <c r="GM42" s="742"/>
      <c r="GN42" s="742"/>
      <c r="GO42" s="742"/>
      <c r="GP42" s="742"/>
      <c r="GQ42" s="742"/>
      <c r="GR42" s="742"/>
      <c r="GS42" s="742"/>
      <c r="GT42" s="742"/>
      <c r="GU42" s="742"/>
      <c r="GV42" s="742"/>
      <c r="GW42" s="742"/>
      <c r="GX42" s="742"/>
      <c r="GY42" s="742"/>
      <c r="GZ42" s="742"/>
      <c r="HA42" s="742"/>
      <c r="HB42" s="742"/>
      <c r="HC42" s="742"/>
      <c r="HD42" s="742"/>
      <c r="HE42" s="742"/>
      <c r="HF42" s="742"/>
      <c r="HG42" s="742"/>
      <c r="HH42" s="742"/>
      <c r="HI42" s="742"/>
      <c r="HJ42" s="742"/>
      <c r="HK42" s="742"/>
      <c r="HL42" s="742"/>
      <c r="HM42" s="742"/>
      <c r="HN42" s="742"/>
      <c r="HO42" s="742"/>
      <c r="HP42" s="742"/>
      <c r="HQ42" s="742"/>
      <c r="HR42" s="742"/>
      <c r="HS42" s="742"/>
      <c r="HT42" s="742"/>
      <c r="HU42" s="742"/>
      <c r="HV42" s="742"/>
      <c r="HW42" s="742"/>
      <c r="HX42" s="742"/>
      <c r="HY42" s="742"/>
      <c r="HZ42" s="742"/>
      <c r="IA42" s="742"/>
      <c r="IB42" s="742"/>
      <c r="IC42" s="742"/>
      <c r="ID42" s="742"/>
      <c r="IE42" s="742"/>
      <c r="IF42" s="742"/>
      <c r="IG42" s="742"/>
      <c r="IH42" s="742"/>
      <c r="II42" s="742"/>
      <c r="IJ42" s="742"/>
      <c r="IK42" s="742"/>
      <c r="IL42" s="742"/>
      <c r="IM42" s="742"/>
      <c r="IN42" s="742"/>
      <c r="IO42" s="742"/>
      <c r="IP42" s="742"/>
      <c r="IQ42" s="742"/>
      <c r="IR42" s="742"/>
      <c r="IS42" s="742"/>
      <c r="IT42" s="742"/>
      <c r="IU42" s="742"/>
      <c r="IV42" s="742"/>
      <c r="IW42" s="742"/>
      <c r="IX42" s="742"/>
      <c r="IY42" s="742"/>
      <c r="IZ42" s="742"/>
      <c r="JA42" s="742"/>
      <c r="JB42" s="742"/>
      <c r="JC42" s="742"/>
      <c r="JD42" s="742"/>
      <c r="JE42" s="742"/>
      <c r="JF42" s="742"/>
      <c r="JG42" s="742"/>
      <c r="JH42" s="742"/>
      <c r="JI42" s="742"/>
      <c r="JJ42" s="742"/>
      <c r="JK42" s="742"/>
      <c r="JL42" s="742"/>
      <c r="JM42" s="742"/>
      <c r="JN42" s="742"/>
      <c r="JO42" s="742"/>
      <c r="JP42" s="742"/>
      <c r="JQ42" s="742"/>
      <c r="JR42" s="742"/>
      <c r="JS42" s="742"/>
      <c r="JT42" s="742"/>
      <c r="JU42" s="742"/>
      <c r="JV42" s="742"/>
      <c r="JW42" s="742"/>
      <c r="JX42" s="742"/>
      <c r="JY42" s="742"/>
      <c r="JZ42" s="742"/>
      <c r="KA42" s="742"/>
      <c r="KB42" s="951" t="s">
        <v>38</v>
      </c>
      <c r="KC42" s="952">
        <f>KC40+KC41</f>
        <v>13116522</v>
      </c>
      <c r="KD42" s="952">
        <f>KD40+KD41</f>
        <v>13772347</v>
      </c>
      <c r="KE42" s="361"/>
      <c r="KF42" s="742"/>
      <c r="KG42" s="742"/>
      <c r="KH42" s="742"/>
      <c r="KI42" s="742"/>
      <c r="KJ42" s="742"/>
      <c r="KK42" s="742"/>
      <c r="KL42" s="742"/>
      <c r="KM42" s="742"/>
      <c r="KN42" s="742"/>
      <c r="KO42" s="742"/>
      <c r="KP42" s="742"/>
      <c r="KQ42" s="742"/>
      <c r="KR42" s="742"/>
      <c r="KS42" s="742"/>
      <c r="KT42" s="742"/>
      <c r="KU42" s="742"/>
      <c r="KV42" s="742"/>
      <c r="KW42" s="742"/>
      <c r="KX42" s="742"/>
      <c r="KY42" s="742"/>
      <c r="KZ42" s="742"/>
      <c r="LA42" s="742"/>
      <c r="LB42" s="742"/>
      <c r="LC42" s="742"/>
      <c r="LD42" s="742"/>
      <c r="LE42" s="742"/>
      <c r="LF42" s="742"/>
      <c r="LG42" s="742"/>
      <c r="LH42" s="742"/>
      <c r="LI42" s="742"/>
      <c r="LJ42" s="742"/>
      <c r="LK42" s="742"/>
      <c r="LL42" s="742"/>
      <c r="LM42" s="742"/>
      <c r="LN42" s="742"/>
      <c r="LO42" s="742"/>
      <c r="LP42" s="742"/>
      <c r="LQ42" s="742"/>
      <c r="LR42" s="742"/>
      <c r="LS42" s="742"/>
      <c r="LT42" s="742"/>
      <c r="LU42" s="742"/>
      <c r="LV42" s="742"/>
      <c r="LW42" s="742"/>
      <c r="LX42" s="742"/>
      <c r="LY42" s="742"/>
      <c r="LZ42" s="742"/>
      <c r="MA42" s="742"/>
      <c r="MB42" s="742"/>
      <c r="MC42" s="742"/>
      <c r="MD42" s="742"/>
      <c r="ME42" s="742"/>
      <c r="MF42" s="742"/>
      <c r="MG42" s="742"/>
      <c r="MH42" s="742"/>
      <c r="MI42" s="742"/>
      <c r="MJ42" s="742"/>
      <c r="MK42" s="742"/>
      <c r="ML42" s="742"/>
      <c r="MM42" s="742"/>
      <c r="MN42" s="742"/>
      <c r="MO42" s="742"/>
      <c r="MT42" s="445">
        <f>MW42*MT40</f>
        <v>16266006.507847026</v>
      </c>
      <c r="MU42" s="386">
        <f>MP39+MT42</f>
        <v>75190006.507847026</v>
      </c>
      <c r="MV42" s="339">
        <f>MU42/MT45</f>
        <v>0.64658303053083799</v>
      </c>
      <c r="MW42" s="386">
        <v>1626600.6507847025</v>
      </c>
    </row>
    <row r="43" spans="1:361">
      <c r="A43" s="742"/>
      <c r="B43" s="409"/>
      <c r="C43" s="742"/>
      <c r="D43" s="742"/>
      <c r="E43" s="742"/>
      <c r="F43" s="742"/>
      <c r="G43" s="742"/>
      <c r="H43" s="742"/>
      <c r="I43" s="742"/>
      <c r="J43" s="742"/>
      <c r="K43" s="742"/>
      <c r="L43" s="742"/>
      <c r="M43" s="742"/>
      <c r="N43" s="742"/>
      <c r="O43" s="742"/>
      <c r="P43" s="742"/>
      <c r="Q43" s="742"/>
      <c r="R43" s="742"/>
      <c r="S43" s="742"/>
      <c r="T43" s="742"/>
      <c r="U43" s="742"/>
      <c r="V43" s="742"/>
      <c r="W43" s="742"/>
      <c r="X43" s="742"/>
      <c r="Y43" s="742"/>
      <c r="Z43" s="742"/>
      <c r="AA43" s="742"/>
      <c r="AB43" s="742"/>
      <c r="AC43" s="742"/>
      <c r="AD43" s="742"/>
      <c r="AE43" s="742"/>
      <c r="AF43" s="742"/>
      <c r="AG43" s="742"/>
      <c r="AH43" s="742"/>
      <c r="AI43" s="742"/>
      <c r="AJ43" s="742"/>
      <c r="AK43" s="742"/>
      <c r="AL43" s="742"/>
      <c r="AM43" s="742"/>
      <c r="AN43" s="742"/>
      <c r="AO43" s="742"/>
      <c r="AP43" s="742"/>
      <c r="AQ43" s="742"/>
      <c r="AR43" s="742"/>
      <c r="AS43" s="742"/>
      <c r="AT43" s="742"/>
      <c r="AU43" s="742"/>
      <c r="AV43" s="742"/>
      <c r="AW43" s="742"/>
      <c r="AX43" s="742"/>
      <c r="AY43" s="742"/>
      <c r="AZ43" s="742"/>
      <c r="BA43" s="742"/>
      <c r="BB43" s="742"/>
      <c r="BC43" s="742"/>
      <c r="BD43" s="742"/>
      <c r="BE43" s="742"/>
      <c r="BF43" s="742"/>
      <c r="BG43" s="742"/>
      <c r="BH43" s="742"/>
      <c r="BI43" s="742"/>
      <c r="BJ43" s="742"/>
      <c r="BK43" s="742"/>
      <c r="BL43" s="742"/>
      <c r="BM43" s="742"/>
      <c r="BN43" s="742"/>
      <c r="BO43" s="742"/>
      <c r="BP43" s="742"/>
      <c r="BQ43" s="742"/>
      <c r="BR43" s="409"/>
      <c r="BS43" s="742"/>
      <c r="BT43" s="742"/>
      <c r="BU43" s="742"/>
      <c r="BV43" s="742"/>
      <c r="BW43" s="742"/>
      <c r="BX43" s="742"/>
      <c r="BY43" s="742"/>
      <c r="BZ43" s="742"/>
      <c r="CA43" s="742"/>
      <c r="CB43" s="742"/>
      <c r="CC43" s="418"/>
      <c r="CD43" s="426"/>
      <c r="CE43" s="426"/>
      <c r="CF43" s="418"/>
      <c r="CG43" s="432"/>
      <c r="CH43" s="108"/>
      <c r="CI43" s="418"/>
      <c r="CJ43" s="434"/>
      <c r="CK43" s="348"/>
      <c r="CL43" s="402"/>
      <c r="CM43" s="742"/>
      <c r="CN43" s="742"/>
      <c r="CO43" s="742"/>
      <c r="CP43" s="742"/>
      <c r="CQ43" s="742"/>
      <c r="CR43" s="742"/>
      <c r="CS43" s="742"/>
      <c r="CT43" s="742"/>
      <c r="CU43" s="742"/>
      <c r="CV43" s="742"/>
      <c r="CW43" s="742"/>
      <c r="CX43" s="742"/>
      <c r="CY43" s="742"/>
      <c r="CZ43" s="742"/>
      <c r="DA43" s="742"/>
      <c r="DB43" s="742"/>
      <c r="DC43" s="742"/>
      <c r="DD43" s="742"/>
      <c r="DE43" s="418"/>
      <c r="DF43" s="424"/>
      <c r="DG43" s="108"/>
      <c r="DH43" s="402"/>
      <c r="DI43" s="742"/>
      <c r="DJ43" s="418"/>
      <c r="DK43" s="424"/>
      <c r="DL43" s="401"/>
      <c r="DM43" s="401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401"/>
      <c r="ER43" s="742"/>
      <c r="ES43" s="401"/>
      <c r="ET43" s="742"/>
      <c r="EU43" s="742"/>
      <c r="EV43" s="742"/>
      <c r="EW43" s="742"/>
      <c r="EX43" s="742"/>
      <c r="EY43" s="742"/>
      <c r="EZ43" s="742"/>
      <c r="FA43" s="742"/>
      <c r="FB43" s="742"/>
      <c r="FC43" s="742"/>
      <c r="FD43" s="742"/>
      <c r="FE43" s="742"/>
      <c r="FF43" s="742"/>
      <c r="FG43" s="742"/>
      <c r="FH43" s="742"/>
      <c r="FI43" s="742"/>
      <c r="FJ43" s="742"/>
      <c r="FK43" s="742"/>
      <c r="FL43" s="742"/>
      <c r="FM43" s="742"/>
      <c r="FN43" s="742"/>
      <c r="FO43" s="742"/>
      <c r="FP43" s="742"/>
      <c r="FQ43" s="742"/>
      <c r="FR43" s="742"/>
      <c r="FS43" s="742"/>
      <c r="FT43" s="742"/>
      <c r="FU43" s="742"/>
      <c r="FV43" s="742"/>
      <c r="FW43" s="742"/>
      <c r="FX43" s="742"/>
      <c r="FY43" s="742"/>
      <c r="FZ43" s="742"/>
      <c r="GA43" s="742"/>
      <c r="GB43" s="742"/>
      <c r="GC43" s="742"/>
      <c r="GD43" s="742"/>
      <c r="GE43" s="742"/>
      <c r="GF43" s="742"/>
      <c r="GG43" s="742"/>
      <c r="GH43" s="742"/>
      <c r="GI43" s="742"/>
      <c r="GJ43" s="742"/>
      <c r="GK43" s="742"/>
      <c r="GL43" s="742"/>
      <c r="GM43" s="742"/>
      <c r="GN43" s="742"/>
      <c r="GO43" s="742"/>
      <c r="GP43" s="742"/>
      <c r="GQ43" s="742"/>
      <c r="GR43" s="742"/>
      <c r="GS43" s="742"/>
      <c r="GT43" s="742"/>
      <c r="GU43" s="742"/>
      <c r="GV43" s="742"/>
      <c r="GW43" s="742"/>
      <c r="GX43" s="742"/>
      <c r="GY43" s="742"/>
      <c r="GZ43" s="742"/>
      <c r="HA43" s="742"/>
      <c r="HB43" s="742"/>
      <c r="HC43" s="742"/>
      <c r="HD43" s="742"/>
      <c r="HE43" s="742"/>
      <c r="HF43" s="742"/>
      <c r="HG43" s="742"/>
      <c r="HH43" s="742"/>
      <c r="HI43" s="742"/>
      <c r="HJ43" s="742"/>
      <c r="HK43" s="742"/>
      <c r="HL43" s="742"/>
      <c r="HM43" s="742"/>
      <c r="HN43" s="742"/>
      <c r="HO43" s="742"/>
      <c r="HP43" s="742"/>
      <c r="HQ43" s="742"/>
      <c r="HR43" s="742"/>
      <c r="HS43" s="742"/>
      <c r="HT43" s="742"/>
      <c r="HU43" s="742"/>
      <c r="HV43" s="742"/>
      <c r="HW43" s="742"/>
      <c r="HX43" s="742"/>
      <c r="HY43" s="742"/>
      <c r="HZ43" s="742"/>
      <c r="IA43" s="742"/>
      <c r="IB43" s="742"/>
      <c r="IC43" s="742"/>
      <c r="ID43" s="742"/>
      <c r="IE43" s="742"/>
      <c r="IF43" s="742"/>
      <c r="IG43" s="742"/>
      <c r="IH43" s="742"/>
      <c r="II43" s="742"/>
      <c r="IJ43" s="742"/>
      <c r="IK43" s="742"/>
      <c r="IL43" s="742"/>
      <c r="IM43" s="742"/>
      <c r="IN43" s="742"/>
      <c r="IO43" s="742"/>
      <c r="IP43" s="742"/>
      <c r="IQ43" s="742"/>
      <c r="IR43" s="742"/>
      <c r="IS43" s="742"/>
      <c r="IT43" s="742"/>
      <c r="IU43" s="742"/>
      <c r="IV43" s="742"/>
      <c r="IW43" s="742"/>
      <c r="IX43" s="742"/>
      <c r="IY43" s="742"/>
      <c r="IZ43" s="742"/>
      <c r="JA43" s="742"/>
      <c r="JB43" s="742"/>
      <c r="JC43" s="742"/>
      <c r="JD43" s="742"/>
      <c r="JE43" s="742"/>
      <c r="JF43" s="742"/>
      <c r="JG43" s="742"/>
      <c r="JH43" s="742"/>
      <c r="JI43" s="742"/>
      <c r="JJ43" s="742"/>
      <c r="JK43" s="742"/>
      <c r="JL43" s="742"/>
      <c r="JM43" s="742"/>
      <c r="JN43" s="742"/>
      <c r="JO43" s="742"/>
      <c r="JP43" s="742"/>
      <c r="JQ43" s="742"/>
      <c r="JR43" s="742"/>
      <c r="JS43" s="742"/>
      <c r="JT43" s="742"/>
      <c r="JU43" s="742"/>
      <c r="JV43" s="742"/>
      <c r="JW43" s="742"/>
      <c r="JX43" s="742"/>
      <c r="JY43" s="742"/>
      <c r="JZ43" s="742"/>
      <c r="KA43" s="742"/>
      <c r="KB43" s="742"/>
      <c r="KC43" s="742"/>
      <c r="KD43" s="742"/>
      <c r="KE43" s="742"/>
      <c r="KF43" s="742"/>
      <c r="KG43" s="742"/>
      <c r="KH43" s="742"/>
      <c r="KI43" s="742"/>
      <c r="KJ43" s="742"/>
      <c r="KK43" s="742"/>
      <c r="KL43" s="742"/>
      <c r="KM43" s="742"/>
      <c r="KN43" s="742"/>
      <c r="KO43" s="742"/>
      <c r="KP43" s="742"/>
      <c r="KQ43" s="742"/>
      <c r="KR43" s="742"/>
      <c r="KS43" s="742"/>
      <c r="KT43" s="742"/>
      <c r="KU43" s="742"/>
      <c r="KV43" s="742"/>
      <c r="KW43" s="742"/>
      <c r="KX43" s="742"/>
      <c r="KY43" s="742"/>
      <c r="KZ43" s="742"/>
      <c r="LA43" s="742"/>
      <c r="LB43" s="742"/>
      <c r="LC43" s="742"/>
      <c r="LD43" s="742"/>
      <c r="LE43" s="742"/>
      <c r="LF43" s="742"/>
      <c r="LG43" s="742"/>
      <c r="LH43" s="742"/>
      <c r="LI43" s="742"/>
      <c r="LJ43" s="742"/>
      <c r="LK43" s="742"/>
      <c r="LL43" s="742"/>
      <c r="LM43" s="742"/>
      <c r="LN43" s="742"/>
      <c r="LO43" s="742"/>
      <c r="LP43" s="742"/>
      <c r="LQ43" s="742"/>
      <c r="LR43" s="742"/>
      <c r="LS43" s="742"/>
      <c r="LT43" s="742"/>
      <c r="LU43" s="742"/>
      <c r="LV43" s="742"/>
      <c r="LW43" s="742"/>
      <c r="LX43" s="742"/>
      <c r="LY43" s="742"/>
      <c r="LZ43" s="742"/>
      <c r="MA43" s="742"/>
      <c r="MB43" s="742"/>
      <c r="MC43" s="742"/>
      <c r="MD43" s="742"/>
      <c r="ME43" s="742"/>
      <c r="MF43" s="742"/>
      <c r="MG43" s="742"/>
      <c r="MH43" s="742"/>
      <c r="MI43" s="742"/>
      <c r="MJ43" s="742"/>
      <c r="MK43" s="742"/>
      <c r="ML43" s="742"/>
      <c r="MM43" s="742"/>
      <c r="MN43" s="742"/>
      <c r="MO43" s="742"/>
      <c r="MQ43" s="934" t="s">
        <v>544</v>
      </c>
    </row>
    <row r="44" spans="1:361">
      <c r="A44" s="742"/>
      <c r="B44" s="409"/>
      <c r="C44" s="742"/>
      <c r="D44" s="742"/>
      <c r="E44" s="742"/>
      <c r="F44" s="742"/>
      <c r="G44" s="742"/>
      <c r="H44" s="742"/>
      <c r="I44" s="742"/>
      <c r="J44" s="742"/>
      <c r="K44" s="742"/>
      <c r="L44" s="742"/>
      <c r="M44" s="742"/>
      <c r="N44" s="742"/>
      <c r="O44" s="742"/>
      <c r="P44" s="742"/>
      <c r="Q44" s="742"/>
      <c r="R44" s="742"/>
      <c r="S44" s="742"/>
      <c r="T44" s="742"/>
      <c r="U44" s="742"/>
      <c r="V44" s="742"/>
      <c r="W44" s="742"/>
      <c r="X44" s="742"/>
      <c r="Y44" s="742"/>
      <c r="Z44" s="742"/>
      <c r="AA44" s="742"/>
      <c r="AB44" s="742"/>
      <c r="AC44" s="742"/>
      <c r="AD44" s="742"/>
      <c r="AE44" s="742"/>
      <c r="AF44" s="742"/>
      <c r="AG44" s="742"/>
      <c r="AH44" s="742"/>
      <c r="AI44" s="742"/>
      <c r="AJ44" s="742"/>
      <c r="AK44" s="742"/>
      <c r="AL44" s="742"/>
      <c r="AM44" s="742"/>
      <c r="AN44" s="742"/>
      <c r="AO44" s="742"/>
      <c r="AP44" s="742"/>
      <c r="AQ44" s="742"/>
      <c r="AR44" s="742"/>
      <c r="AS44" s="742"/>
      <c r="AT44" s="742"/>
      <c r="AU44" s="742"/>
      <c r="AV44" s="742"/>
      <c r="AW44" s="742"/>
      <c r="AX44" s="742"/>
      <c r="AY44" s="742"/>
      <c r="AZ44" s="742"/>
      <c r="BA44" s="742"/>
      <c r="BB44" s="742"/>
      <c r="BC44" s="742"/>
      <c r="BD44" s="742"/>
      <c r="BE44" s="742"/>
      <c r="BF44" s="742"/>
      <c r="BG44" s="742"/>
      <c r="BH44" s="742"/>
      <c r="BI44" s="742"/>
      <c r="BJ44" s="742"/>
      <c r="BK44" s="742"/>
      <c r="BL44" s="742"/>
      <c r="BM44" s="742"/>
      <c r="BN44" s="742"/>
      <c r="BO44" s="742"/>
      <c r="BP44" s="742"/>
      <c r="BQ44" s="742"/>
      <c r="BR44" s="409"/>
      <c r="BS44" s="742"/>
      <c r="BT44" s="742"/>
      <c r="BU44" s="742"/>
      <c r="BV44" s="742"/>
      <c r="BW44" s="742"/>
      <c r="BX44" s="742"/>
      <c r="BY44" s="742"/>
      <c r="BZ44" s="742"/>
      <c r="CA44" s="742"/>
      <c r="CB44" s="742"/>
      <c r="CC44" s="418"/>
      <c r="CD44" s="426"/>
      <c r="CE44" s="426"/>
      <c r="CF44" s="418"/>
      <c r="CG44" s="432"/>
      <c r="CH44" s="108"/>
      <c r="CI44" s="418"/>
      <c r="CJ44" s="434"/>
      <c r="CK44" s="348"/>
      <c r="CL44" s="402"/>
      <c r="CM44" s="742"/>
      <c r="CN44" s="742"/>
      <c r="CO44" s="742"/>
      <c r="CP44" s="742"/>
      <c r="CQ44" s="742"/>
      <c r="CR44" s="742"/>
      <c r="CS44" s="742"/>
      <c r="CT44" s="742"/>
      <c r="CU44" s="742"/>
      <c r="CV44" s="742"/>
      <c r="CW44" s="742"/>
      <c r="CX44" s="742"/>
      <c r="CY44" s="742"/>
      <c r="CZ44" s="742"/>
      <c r="DA44" s="742"/>
      <c r="DB44" s="742"/>
      <c r="DC44" s="742"/>
      <c r="DD44" s="742"/>
      <c r="DE44" s="418"/>
      <c r="DF44" s="424"/>
      <c r="DG44" s="108"/>
      <c r="DH44" s="402"/>
      <c r="DI44" s="742"/>
      <c r="DJ44" s="418"/>
      <c r="DK44" s="424"/>
      <c r="DL44" s="401"/>
      <c r="DM44" s="401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401"/>
      <c r="ER44" s="742"/>
      <c r="ES44" s="401"/>
      <c r="ET44" s="742"/>
      <c r="EU44" s="742"/>
      <c r="EV44" s="742"/>
      <c r="EW44" s="742"/>
      <c r="EX44" s="742"/>
      <c r="EY44" s="742"/>
      <c r="EZ44" s="742"/>
      <c r="FA44" s="742"/>
      <c r="FB44" s="742"/>
      <c r="FC44" s="742"/>
      <c r="FD44" s="742"/>
      <c r="FE44" s="742"/>
      <c r="FF44" s="742"/>
      <c r="FG44" s="742"/>
      <c r="FH44" s="742"/>
      <c r="FI44" s="742"/>
      <c r="FJ44" s="742"/>
      <c r="FK44" s="742"/>
      <c r="FL44" s="742"/>
      <c r="FM44" s="742"/>
      <c r="FN44" s="742"/>
      <c r="FO44" s="742"/>
      <c r="FP44" s="742"/>
      <c r="FQ44" s="742"/>
      <c r="FR44" s="742"/>
      <c r="FS44" s="742"/>
      <c r="FT44" s="742"/>
      <c r="FU44" s="742"/>
      <c r="FV44" s="742"/>
      <c r="FW44" s="742"/>
      <c r="FX44" s="742"/>
      <c r="FY44" s="742"/>
      <c r="FZ44" s="742"/>
      <c r="GA44" s="742"/>
      <c r="GB44" s="742"/>
      <c r="GC44" s="742"/>
      <c r="GD44" s="742"/>
      <c r="GE44" s="742"/>
      <c r="GF44" s="742"/>
      <c r="GG44" s="742"/>
      <c r="GH44" s="742"/>
      <c r="GI44" s="742"/>
      <c r="GJ44" s="742"/>
      <c r="GK44" s="742"/>
      <c r="GL44" s="742"/>
      <c r="GM44" s="742"/>
      <c r="GN44" s="742"/>
      <c r="GO44" s="742"/>
      <c r="GP44" s="742"/>
      <c r="GQ44" s="742"/>
      <c r="GR44" s="742"/>
      <c r="GS44" s="742"/>
      <c r="GT44" s="742"/>
      <c r="GU44" s="742"/>
      <c r="GV44" s="742"/>
      <c r="GW44" s="742"/>
      <c r="GX44" s="742"/>
      <c r="GY44" s="742"/>
      <c r="GZ44" s="742"/>
      <c r="HA44" s="742"/>
      <c r="HB44" s="742"/>
      <c r="HC44" s="742"/>
      <c r="HD44" s="742"/>
      <c r="HE44" s="742"/>
      <c r="HF44" s="742"/>
      <c r="HG44" s="742"/>
      <c r="HH44" s="742"/>
      <c r="HI44" s="742"/>
      <c r="HJ44" s="742"/>
      <c r="HK44" s="742"/>
      <c r="HL44" s="742"/>
      <c r="HM44" s="742"/>
      <c r="HN44" s="742"/>
      <c r="HO44" s="742"/>
      <c r="HP44" s="742"/>
      <c r="HQ44" s="742"/>
      <c r="HR44" s="742"/>
      <c r="HS44" s="742"/>
      <c r="HT44" s="742"/>
      <c r="HU44" s="742"/>
      <c r="HV44" s="742"/>
      <c r="HW44" s="742"/>
      <c r="HX44" s="742"/>
      <c r="HY44" s="742"/>
      <c r="HZ44" s="742"/>
      <c r="IA44" s="742"/>
      <c r="IB44" s="742"/>
      <c r="IC44" s="742"/>
      <c r="ID44" s="742"/>
      <c r="IE44" s="742"/>
      <c r="IF44" s="742"/>
      <c r="IG44" s="742"/>
      <c r="IH44" s="742"/>
      <c r="II44" s="742"/>
      <c r="IJ44" s="742"/>
      <c r="IK44" s="742"/>
      <c r="IL44" s="742"/>
      <c r="IM44" s="742"/>
      <c r="IN44" s="742"/>
      <c r="IO44" s="742"/>
      <c r="IP44" s="742"/>
      <c r="IQ44" s="742"/>
      <c r="IR44" s="742"/>
      <c r="IS44" s="742"/>
      <c r="IT44" s="742"/>
      <c r="IU44" s="742"/>
      <c r="IV44" s="742"/>
      <c r="IW44" s="742"/>
      <c r="IX44" s="742"/>
      <c r="IY44" s="742"/>
      <c r="IZ44" s="742"/>
      <c r="JA44" s="742"/>
      <c r="JB44" s="742"/>
      <c r="JC44" s="742"/>
      <c r="JD44" s="742"/>
      <c r="JE44" s="742"/>
      <c r="JF44" s="742"/>
      <c r="JG44" s="742"/>
      <c r="JH44" s="742"/>
      <c r="JI44" s="742"/>
      <c r="JJ44" s="742"/>
      <c r="JK44" s="742"/>
      <c r="JL44" s="742"/>
      <c r="JM44" s="742"/>
      <c r="JN44" s="742"/>
      <c r="JO44" s="742"/>
      <c r="JP44" s="742"/>
      <c r="JQ44" s="742"/>
      <c r="JR44" s="742"/>
      <c r="JS44" s="742"/>
      <c r="JT44" s="742"/>
      <c r="JU44" s="742"/>
      <c r="JV44" s="742"/>
      <c r="JW44" s="742"/>
      <c r="JX44" s="742"/>
      <c r="JY44" s="742"/>
      <c r="JZ44" s="742"/>
      <c r="KA44" s="742"/>
      <c r="KB44" s="742"/>
      <c r="KC44" s="742"/>
      <c r="KD44" s="742"/>
      <c r="KE44" s="742"/>
      <c r="KF44" s="742"/>
      <c r="KG44" s="742"/>
      <c r="KH44" s="742"/>
      <c r="KI44" s="742"/>
      <c r="KJ44" s="742"/>
      <c r="KK44" s="742"/>
      <c r="KL44" s="742"/>
      <c r="KM44" s="742"/>
      <c r="KN44" s="742"/>
      <c r="KO44" s="742"/>
      <c r="KP44" s="742"/>
      <c r="KQ44" s="742"/>
      <c r="KR44" s="742"/>
      <c r="KS44" s="742"/>
      <c r="KT44" s="742"/>
      <c r="KU44" s="742"/>
      <c r="KV44" s="742"/>
      <c r="KW44" s="742"/>
      <c r="KX44" s="742"/>
      <c r="KY44" s="742"/>
      <c r="KZ44" s="742"/>
      <c r="LA44" s="742"/>
      <c r="LB44" s="742"/>
      <c r="LC44" s="742"/>
      <c r="LD44" s="742"/>
      <c r="LE44" s="742"/>
      <c r="LF44" s="742"/>
      <c r="LG44" s="742"/>
      <c r="LH44" s="742"/>
      <c r="LI44" s="742"/>
      <c r="LJ44" s="742"/>
      <c r="LK44" s="742"/>
      <c r="LL44" s="742"/>
      <c r="LM44" s="742"/>
      <c r="LN44" s="742"/>
      <c r="LO44" s="742"/>
      <c r="LP44" s="742"/>
      <c r="LQ44" s="742"/>
      <c r="LR44" s="742"/>
      <c r="LS44" s="742"/>
      <c r="LT44" s="742"/>
      <c r="LU44" s="742"/>
      <c r="LV44" s="742"/>
      <c r="LW44" s="742"/>
      <c r="LX44" s="742"/>
      <c r="LY44" s="742"/>
      <c r="LZ44" s="742"/>
      <c r="MA44" s="742"/>
      <c r="MB44" s="742"/>
      <c r="MC44" s="742"/>
      <c r="MD44" s="742"/>
      <c r="ME44" s="742"/>
      <c r="MF44" s="742"/>
      <c r="MG44" s="742"/>
      <c r="MH44" s="742"/>
      <c r="MI44" s="742"/>
      <c r="MJ44" s="742"/>
      <c r="MK44" s="742"/>
      <c r="ML44" s="742"/>
      <c r="MM44" s="742"/>
      <c r="MN44" s="742"/>
      <c r="MO44" s="742"/>
      <c r="MP44" s="386">
        <f>MP35*50%</f>
        <v>83916326.990799993</v>
      </c>
      <c r="MQ44" s="935" t="s">
        <v>545</v>
      </c>
      <c r="MT44" t="s">
        <v>546</v>
      </c>
      <c r="MU44" t="s">
        <v>547</v>
      </c>
      <c r="MV44" s="934" t="s">
        <v>544</v>
      </c>
    </row>
    <row r="45" spans="1:361">
      <c r="A45" s="742"/>
      <c r="B45" s="409"/>
      <c r="C45" s="742"/>
      <c r="D45" s="742"/>
      <c r="E45" s="742"/>
      <c r="F45" s="742"/>
      <c r="G45" s="742"/>
      <c r="H45" s="742"/>
      <c r="I45" s="742"/>
      <c r="J45" s="742"/>
      <c r="K45" s="742"/>
      <c r="L45" s="742"/>
      <c r="M45" s="742"/>
      <c r="N45" s="742"/>
      <c r="O45" s="742"/>
      <c r="P45" s="742"/>
      <c r="Q45" s="742"/>
      <c r="R45" s="742"/>
      <c r="S45" s="742"/>
      <c r="T45" s="742"/>
      <c r="U45" s="742"/>
      <c r="V45" s="742"/>
      <c r="W45" s="742"/>
      <c r="X45" s="742"/>
      <c r="Y45" s="742"/>
      <c r="Z45" s="742"/>
      <c r="AA45" s="742"/>
      <c r="AB45" s="742"/>
      <c r="AC45" s="742"/>
      <c r="AD45" s="742"/>
      <c r="AE45" s="742"/>
      <c r="AF45" s="742"/>
      <c r="AG45" s="742"/>
      <c r="AH45" s="742"/>
      <c r="AI45" s="742"/>
      <c r="AJ45" s="742"/>
      <c r="AK45" s="742"/>
      <c r="AL45" s="742"/>
      <c r="AM45" s="742"/>
      <c r="AN45" s="742"/>
      <c r="AO45" s="742"/>
      <c r="AP45" s="742"/>
      <c r="AQ45" s="742"/>
      <c r="AR45" s="742"/>
      <c r="AS45" s="742"/>
      <c r="AT45" s="742"/>
      <c r="AU45" s="742"/>
      <c r="AV45" s="742"/>
      <c r="AW45" s="742"/>
      <c r="AX45" s="742"/>
      <c r="AY45" s="742"/>
      <c r="AZ45" s="742"/>
      <c r="BA45" s="742"/>
      <c r="BB45" s="742"/>
      <c r="BC45" s="742"/>
      <c r="BD45" s="742"/>
      <c r="BE45" s="742"/>
      <c r="BF45" s="742"/>
      <c r="BG45" s="742"/>
      <c r="BH45" s="742"/>
      <c r="BI45" s="742"/>
      <c r="BJ45" s="742"/>
      <c r="BK45" s="742"/>
      <c r="BL45" s="742"/>
      <c r="BM45" s="742"/>
      <c r="BN45" s="742"/>
      <c r="BO45" s="742"/>
      <c r="BP45" s="742"/>
      <c r="BQ45" s="742"/>
      <c r="BR45" s="409"/>
      <c r="BS45" s="742"/>
      <c r="BT45" s="742"/>
      <c r="BU45" s="742"/>
      <c r="BV45" s="742"/>
      <c r="BW45" s="742"/>
      <c r="BX45" s="742"/>
      <c r="BY45" s="742"/>
      <c r="BZ45" s="742"/>
      <c r="CA45" s="742"/>
      <c r="CB45" s="742"/>
      <c r="CC45" s="418"/>
      <c r="CD45" s="426"/>
      <c r="CE45" s="426"/>
      <c r="CF45" s="418"/>
      <c r="CG45" s="432"/>
      <c r="CH45" s="108"/>
      <c r="CI45" s="418"/>
      <c r="CJ45" s="434"/>
      <c r="CK45" s="348"/>
      <c r="CL45" s="402"/>
      <c r="CM45" s="742"/>
      <c r="CN45" s="742"/>
      <c r="CO45" s="742"/>
      <c r="CP45" s="742"/>
      <c r="CQ45" s="742"/>
      <c r="CR45" s="742"/>
      <c r="CS45" s="742"/>
      <c r="CT45" s="742"/>
      <c r="CU45" s="742"/>
      <c r="CV45" s="742"/>
      <c r="CW45" s="742"/>
      <c r="CX45" s="742"/>
      <c r="CY45" s="742"/>
      <c r="CZ45" s="742"/>
      <c r="DA45" s="742"/>
      <c r="DB45" s="742"/>
      <c r="DC45" s="742"/>
      <c r="DD45" s="742"/>
      <c r="DE45" s="418"/>
      <c r="DF45" s="424"/>
      <c r="DG45" s="108"/>
      <c r="DH45" s="402"/>
      <c r="DI45" s="742"/>
      <c r="DJ45" s="418"/>
      <c r="DK45" s="424"/>
      <c r="DL45" s="401"/>
      <c r="DM45" s="401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401"/>
      <c r="ER45" s="742"/>
      <c r="ES45" s="401"/>
      <c r="ET45" s="742"/>
      <c r="EU45" s="742"/>
      <c r="EV45" s="742"/>
      <c r="EW45" s="742"/>
      <c r="EX45" s="742"/>
      <c r="EY45" s="742"/>
      <c r="EZ45" s="742"/>
      <c r="FA45" s="742"/>
      <c r="FB45" s="742"/>
      <c r="FC45" s="742"/>
      <c r="FD45" s="742"/>
      <c r="FE45" s="742"/>
      <c r="FF45" s="742"/>
      <c r="FG45" s="742"/>
      <c r="FH45" s="742"/>
      <c r="FI45" s="742"/>
      <c r="FJ45" s="742"/>
      <c r="FK45" s="742"/>
      <c r="FL45" s="742"/>
      <c r="FM45" s="742"/>
      <c r="FN45" s="742"/>
      <c r="FO45" s="742"/>
      <c r="FP45" s="742"/>
      <c r="FQ45" s="742"/>
      <c r="FR45" s="742"/>
      <c r="FS45" s="742"/>
      <c r="FT45" s="742"/>
      <c r="FU45" s="742"/>
      <c r="FV45" s="742"/>
      <c r="FW45" s="742"/>
      <c r="FX45" s="742"/>
      <c r="FY45" s="742"/>
      <c r="FZ45" s="742"/>
      <c r="GA45" s="742"/>
      <c r="GB45" s="742"/>
      <c r="GC45" s="742"/>
      <c r="GD45" s="742"/>
      <c r="GE45" s="742"/>
      <c r="GF45" s="742"/>
      <c r="GG45" s="742"/>
      <c r="GH45" s="742"/>
      <c r="GI45" s="742"/>
      <c r="GJ45" s="742"/>
      <c r="GK45" s="742"/>
      <c r="GL45" s="742"/>
      <c r="GM45" s="742"/>
      <c r="GN45" s="742"/>
      <c r="GO45" s="742"/>
      <c r="GP45" s="742"/>
      <c r="GQ45" s="742"/>
      <c r="GR45" s="742"/>
      <c r="GS45" s="742"/>
      <c r="GT45" s="742"/>
      <c r="GU45" s="742"/>
      <c r="GV45" s="742"/>
      <c r="GW45" s="742"/>
      <c r="GX45" s="742"/>
      <c r="GY45" s="742"/>
      <c r="GZ45" s="742"/>
      <c r="HA45" s="742"/>
      <c r="HB45" s="742"/>
      <c r="HC45" s="742"/>
      <c r="HD45" s="742"/>
      <c r="HE45" s="742"/>
      <c r="HF45" s="742"/>
      <c r="HG45" s="742"/>
      <c r="HH45" s="742"/>
      <c r="HI45" s="742"/>
      <c r="HJ45" s="742"/>
      <c r="HK45" s="742"/>
      <c r="HL45" s="742"/>
      <c r="HM45" s="742"/>
      <c r="HN45" s="742"/>
      <c r="HO45" s="742"/>
      <c r="HP45" s="742"/>
      <c r="HQ45" s="742"/>
      <c r="HR45" s="742"/>
      <c r="HS45" s="742"/>
      <c r="HT45" s="742"/>
      <c r="HU45" s="742"/>
      <c r="HV45" s="742"/>
      <c r="HW45" s="742"/>
      <c r="HX45" s="742"/>
      <c r="HY45" s="742"/>
      <c r="HZ45" s="742"/>
      <c r="IA45" s="742"/>
      <c r="IB45" s="742"/>
      <c r="IC45" s="742"/>
      <c r="ID45" s="742"/>
      <c r="IE45" s="742"/>
      <c r="IF45" s="742"/>
      <c r="IG45" s="742"/>
      <c r="IH45" s="742"/>
      <c r="II45" s="742"/>
      <c r="IJ45" s="742"/>
      <c r="IK45" s="742"/>
      <c r="IL45" s="742"/>
      <c r="IM45" s="742"/>
      <c r="IN45" s="742"/>
      <c r="IO45" s="742"/>
      <c r="IP45" s="742"/>
      <c r="IQ45" s="742"/>
      <c r="IR45" s="742"/>
      <c r="IS45" s="742"/>
      <c r="IT45" s="742"/>
      <c r="IU45" s="742"/>
      <c r="IV45" s="742"/>
      <c r="IW45" s="742"/>
      <c r="IX45" s="742"/>
      <c r="IY45" s="742"/>
      <c r="IZ45" s="742"/>
      <c r="JA45" s="742"/>
      <c r="JB45" s="742"/>
      <c r="JC45" s="742"/>
      <c r="JD45" s="742"/>
      <c r="JE45" s="742"/>
      <c r="JF45" s="742"/>
      <c r="JG45" s="742"/>
      <c r="JH45" s="742"/>
      <c r="JI45" s="742"/>
      <c r="JJ45" s="742"/>
      <c r="JK45" s="742"/>
      <c r="JL45" s="742"/>
      <c r="JM45" s="742"/>
      <c r="JN45" s="742"/>
      <c r="JO45" s="742"/>
      <c r="JP45" s="742"/>
      <c r="JQ45" s="742"/>
      <c r="JR45" s="742"/>
      <c r="JS45" s="742"/>
      <c r="JT45" s="742"/>
      <c r="JU45" s="742"/>
      <c r="JV45" s="742"/>
      <c r="JW45" s="742"/>
      <c r="JX45" s="742"/>
      <c r="JY45" s="742"/>
      <c r="JZ45" s="742"/>
      <c r="KA45" s="742"/>
      <c r="KB45" s="742"/>
      <c r="KC45" s="742"/>
      <c r="KD45" s="742"/>
      <c r="KE45" s="742"/>
      <c r="KF45" s="742"/>
      <c r="KG45" s="742"/>
      <c r="KH45" s="742"/>
      <c r="KI45" s="742"/>
      <c r="KJ45" s="742"/>
      <c r="KK45" s="742"/>
      <c r="KL45" s="742"/>
      <c r="KM45" s="742"/>
      <c r="KN45" s="742"/>
      <c r="KO45" s="742"/>
      <c r="KP45" s="742"/>
      <c r="KQ45" s="742"/>
      <c r="KR45" s="742"/>
      <c r="KS45" s="742"/>
      <c r="KT45" s="742"/>
      <c r="KU45" s="742"/>
      <c r="KV45" s="742"/>
      <c r="KW45" s="742"/>
      <c r="KX45" s="742"/>
      <c r="KY45" s="742"/>
      <c r="KZ45" s="742"/>
      <c r="LA45" s="742"/>
      <c r="LB45" s="742"/>
      <c r="LC45" s="742"/>
      <c r="LD45" s="742"/>
      <c r="LE45" s="742"/>
      <c r="LF45" s="742"/>
      <c r="LG45" s="742"/>
      <c r="LH45" s="742"/>
      <c r="LI45" s="742"/>
      <c r="LJ45" s="742"/>
      <c r="LK45" s="742"/>
      <c r="LL45" s="742"/>
      <c r="LM45" s="742"/>
      <c r="LN45" s="742"/>
      <c r="LO45" s="742"/>
      <c r="LP45" s="742"/>
      <c r="LQ45" s="742"/>
      <c r="LR45" s="742"/>
      <c r="LS45" s="742"/>
      <c r="LT45" s="742"/>
      <c r="LU45" s="742"/>
      <c r="LV45" s="742"/>
      <c r="LW45" s="742"/>
      <c r="LX45" s="742"/>
      <c r="LY45" s="742"/>
      <c r="LZ45" s="742"/>
      <c r="MA45" s="742"/>
      <c r="MB45" s="742"/>
      <c r="MC45" s="742"/>
      <c r="MD45" s="742"/>
      <c r="ME45" s="742"/>
      <c r="MF45" s="742"/>
      <c r="MG45" s="742"/>
      <c r="MH45" s="742"/>
      <c r="MI45" s="742"/>
      <c r="MJ45" s="742"/>
      <c r="MK45" s="742"/>
      <c r="ML45" s="742"/>
      <c r="MM45" s="742"/>
      <c r="MN45" s="742"/>
      <c r="MO45" s="742"/>
      <c r="MP45" s="386">
        <f>MP44*10%</f>
        <v>8391632.6990799997</v>
      </c>
      <c r="MQ45" s="933" t="s">
        <v>548</v>
      </c>
      <c r="MT45" s="348">
        <f>MU41*50%</f>
        <v>116288245.99079999</v>
      </c>
      <c r="MU45" s="386">
        <f>MU38*50%</f>
        <v>115072849.85079999</v>
      </c>
      <c r="MV45" s="935" t="s">
        <v>545</v>
      </c>
    </row>
    <row r="46" spans="1:361">
      <c r="A46" s="742"/>
      <c r="B46" s="409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W46" s="742"/>
      <c r="X46" s="742"/>
      <c r="Y46" s="742"/>
      <c r="Z46" s="742"/>
      <c r="AA46" s="742"/>
      <c r="AB46" s="742"/>
      <c r="AC46" s="742"/>
      <c r="AD46" s="742"/>
      <c r="AE46" s="742"/>
      <c r="AF46" s="742"/>
      <c r="AG46" s="742"/>
      <c r="AH46" s="742"/>
      <c r="AI46" s="742"/>
      <c r="AJ46" s="742"/>
      <c r="AK46" s="742"/>
      <c r="AL46" s="742"/>
      <c r="AM46" s="742"/>
      <c r="AN46" s="742"/>
      <c r="AO46" s="742"/>
      <c r="AP46" s="742"/>
      <c r="AQ46" s="742"/>
      <c r="AR46" s="742"/>
      <c r="AS46" s="742"/>
      <c r="AT46" s="742"/>
      <c r="AU46" s="742"/>
      <c r="AV46" s="742"/>
      <c r="AW46" s="742"/>
      <c r="AX46" s="742"/>
      <c r="AY46" s="742"/>
      <c r="AZ46" s="742"/>
      <c r="BA46" s="742"/>
      <c r="BB46" s="742"/>
      <c r="BC46" s="742"/>
      <c r="BD46" s="742"/>
      <c r="BE46" s="742"/>
      <c r="BF46" s="742"/>
      <c r="BG46" s="742"/>
      <c r="BH46" s="742"/>
      <c r="BI46" s="742"/>
      <c r="BJ46" s="742"/>
      <c r="BK46" s="742"/>
      <c r="BL46" s="742"/>
      <c r="BM46" s="742"/>
      <c r="BN46" s="742"/>
      <c r="BO46" s="742"/>
      <c r="BP46" s="742"/>
      <c r="BQ46" s="742"/>
      <c r="BR46" s="409"/>
      <c r="BS46" s="742"/>
      <c r="BT46" s="742"/>
      <c r="BU46" s="742"/>
      <c r="BV46" s="742"/>
      <c r="BW46" s="742"/>
      <c r="BX46" s="742"/>
      <c r="BY46" s="742"/>
      <c r="BZ46" s="742"/>
      <c r="CA46" s="742"/>
      <c r="CB46" s="742"/>
      <c r="CC46" s="418"/>
      <c r="CD46" s="426"/>
      <c r="CE46" s="426"/>
      <c r="CF46" s="418"/>
      <c r="CG46" s="432"/>
      <c r="CH46" s="108"/>
      <c r="CI46" s="418"/>
      <c r="CJ46" s="434"/>
      <c r="CK46" s="348"/>
      <c r="CL46" s="402"/>
      <c r="CM46" s="742"/>
      <c r="CN46" s="742"/>
      <c r="CO46" s="742"/>
      <c r="CP46" s="742"/>
      <c r="CQ46" s="742"/>
      <c r="CR46" s="742"/>
      <c r="CS46" s="742"/>
      <c r="CT46" s="742"/>
      <c r="CU46" s="742"/>
      <c r="CV46" s="742"/>
      <c r="CW46" s="742"/>
      <c r="CX46" s="742"/>
      <c r="CY46" s="742"/>
      <c r="CZ46" s="742"/>
      <c r="DA46" s="742"/>
      <c r="DB46" s="742"/>
      <c r="DC46" s="742"/>
      <c r="DD46" s="742"/>
      <c r="DE46" s="418"/>
      <c r="DF46" s="424"/>
      <c r="DG46" s="108"/>
      <c r="DH46" s="402"/>
      <c r="DI46" s="742"/>
      <c r="DJ46" s="418"/>
      <c r="DK46" s="424"/>
      <c r="DL46" s="401"/>
      <c r="DM46" s="401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401"/>
      <c r="ER46" s="742"/>
      <c r="ES46" s="401"/>
      <c r="ET46" s="742"/>
      <c r="EU46" s="742"/>
      <c r="EV46" s="742"/>
      <c r="EW46" s="742"/>
      <c r="EX46" s="742"/>
      <c r="EY46" s="742"/>
      <c r="EZ46" s="742"/>
      <c r="FA46" s="742"/>
      <c r="FB46" s="742"/>
      <c r="FC46" s="742"/>
      <c r="FD46" s="742"/>
      <c r="FE46" s="742"/>
      <c r="FF46" s="742"/>
      <c r="FG46" s="742"/>
      <c r="FH46" s="742"/>
      <c r="FI46" s="742"/>
      <c r="FJ46" s="742"/>
      <c r="FK46" s="742"/>
      <c r="FL46" s="742"/>
      <c r="FM46" s="742"/>
      <c r="FN46" s="742"/>
      <c r="FO46" s="742"/>
      <c r="FP46" s="742"/>
      <c r="FQ46" s="742"/>
      <c r="FR46" s="742"/>
      <c r="FS46" s="742"/>
      <c r="FT46" s="742"/>
      <c r="FU46" s="742"/>
      <c r="FV46" s="742"/>
      <c r="FW46" s="742"/>
      <c r="FX46" s="742"/>
      <c r="FY46" s="742"/>
      <c r="FZ46" s="742"/>
      <c r="GA46" s="742"/>
      <c r="GB46" s="742"/>
      <c r="GC46" s="742"/>
      <c r="GD46" s="742"/>
      <c r="GE46" s="742"/>
      <c r="GF46" s="742"/>
      <c r="GG46" s="742"/>
      <c r="GH46" s="742"/>
      <c r="GI46" s="742"/>
      <c r="GJ46" s="742"/>
      <c r="GK46" s="742"/>
      <c r="GL46" s="742"/>
      <c r="GM46" s="742"/>
      <c r="GN46" s="742"/>
      <c r="GO46" s="742"/>
      <c r="GP46" s="742"/>
      <c r="GQ46" s="742"/>
      <c r="GR46" s="742"/>
      <c r="GS46" s="742"/>
      <c r="GT46" s="742"/>
      <c r="GU46" s="742"/>
      <c r="GV46" s="742"/>
      <c r="GW46" s="742"/>
      <c r="GX46" s="742"/>
      <c r="GY46" s="742"/>
      <c r="GZ46" s="742"/>
      <c r="HA46" s="742"/>
      <c r="HB46" s="742"/>
      <c r="HC46" s="742"/>
      <c r="HD46" s="742"/>
      <c r="HE46" s="742"/>
      <c r="HF46" s="742"/>
      <c r="HG46" s="742"/>
      <c r="HH46" s="742"/>
      <c r="HI46" s="742"/>
      <c r="HJ46" s="742"/>
      <c r="HK46" s="742"/>
      <c r="HL46" s="742"/>
      <c r="HM46" s="742"/>
      <c r="HN46" s="742"/>
      <c r="HO46" s="742"/>
      <c r="HP46" s="742"/>
      <c r="HQ46" s="742"/>
      <c r="HR46" s="742"/>
      <c r="HS46" s="742"/>
      <c r="HT46" s="742"/>
      <c r="HU46" s="742"/>
      <c r="HV46" s="742"/>
      <c r="HW46" s="742"/>
      <c r="HX46" s="742"/>
      <c r="HY46" s="742"/>
      <c r="HZ46" s="742"/>
      <c r="IA46" s="742"/>
      <c r="IB46" s="742"/>
      <c r="IC46" s="742"/>
      <c r="ID46" s="742"/>
      <c r="IE46" s="742"/>
      <c r="IF46" s="742"/>
      <c r="IG46" s="742"/>
      <c r="IH46" s="742"/>
      <c r="II46" s="742"/>
      <c r="IJ46" s="742"/>
      <c r="IK46" s="742"/>
      <c r="IL46" s="742"/>
      <c r="IM46" s="742"/>
      <c r="IN46" s="742"/>
      <c r="IO46" s="742"/>
      <c r="IP46" s="742"/>
      <c r="IQ46" s="742"/>
      <c r="IR46" s="742"/>
      <c r="IS46" s="742"/>
      <c r="IT46" s="742"/>
      <c r="IU46" s="742"/>
      <c r="IV46" s="742"/>
      <c r="IW46" s="742"/>
      <c r="IX46" s="742"/>
      <c r="IY46" s="742"/>
      <c r="IZ46" s="742"/>
      <c r="JA46" s="742"/>
      <c r="JB46" s="742"/>
      <c r="JC46" s="742"/>
      <c r="JD46" s="742"/>
      <c r="JE46" s="742"/>
      <c r="JF46" s="742"/>
      <c r="JG46" s="742"/>
      <c r="JH46" s="742"/>
      <c r="JI46" s="742"/>
      <c r="JJ46" s="742"/>
      <c r="JK46" s="742"/>
      <c r="JL46" s="742"/>
      <c r="JM46" s="742"/>
      <c r="JN46" s="742"/>
      <c r="JO46" s="742"/>
      <c r="JP46" s="742"/>
      <c r="JQ46" s="742"/>
      <c r="JR46" s="742"/>
      <c r="JS46" s="742"/>
      <c r="JT46" s="742"/>
      <c r="JU46" s="742"/>
      <c r="JV46" s="742"/>
      <c r="JW46" s="742"/>
      <c r="JX46" s="742"/>
      <c r="JY46" s="742"/>
      <c r="JZ46" s="742"/>
      <c r="KA46" s="742"/>
      <c r="KB46" s="742"/>
      <c r="KC46" s="742"/>
      <c r="KD46" s="742"/>
      <c r="KE46" s="742"/>
      <c r="KF46" s="742"/>
      <c r="KG46" s="742"/>
      <c r="KH46" s="742"/>
      <c r="KI46" s="742"/>
      <c r="KJ46" s="742"/>
      <c r="KK46" s="742"/>
      <c r="KL46" s="742"/>
      <c r="KM46" s="742"/>
      <c r="KN46" s="742"/>
      <c r="KO46" s="742"/>
      <c r="KP46" s="742"/>
      <c r="KQ46" s="742"/>
      <c r="KR46" s="742"/>
      <c r="KS46" s="742"/>
      <c r="KT46" s="742"/>
      <c r="KU46" s="742"/>
      <c r="KV46" s="742"/>
      <c r="KW46" s="742"/>
      <c r="KX46" s="742"/>
      <c r="KY46" s="742"/>
      <c r="KZ46" s="742" t="s">
        <v>549</v>
      </c>
      <c r="LA46" s="362">
        <v>32793</v>
      </c>
      <c r="LB46" s="742"/>
      <c r="LC46" s="742"/>
      <c r="LD46" s="742"/>
      <c r="LE46" s="742"/>
      <c r="LF46" s="742"/>
      <c r="LG46" s="742"/>
      <c r="LH46" s="742"/>
      <c r="LI46" s="742"/>
      <c r="LJ46" s="742"/>
      <c r="LK46" s="742"/>
      <c r="LL46" s="742"/>
      <c r="LM46" s="742"/>
      <c r="LN46" s="742"/>
      <c r="LO46" s="742"/>
      <c r="LP46" s="742"/>
      <c r="LQ46" s="742"/>
      <c r="LR46" s="742"/>
      <c r="LS46" s="742"/>
      <c r="LT46" s="742"/>
      <c r="LU46" s="742"/>
      <c r="LV46" s="742"/>
      <c r="LW46" s="742"/>
      <c r="LX46" s="742"/>
      <c r="LY46" s="742"/>
      <c r="LZ46" s="742"/>
      <c r="MA46" s="742"/>
      <c r="MB46" s="742"/>
      <c r="MC46" s="742"/>
      <c r="MD46" s="742"/>
      <c r="ME46" s="742"/>
      <c r="MF46" s="742"/>
      <c r="MG46" s="742"/>
      <c r="MH46" s="742"/>
      <c r="MI46" s="742"/>
      <c r="MJ46" s="939"/>
      <c r="MK46" s="939">
        <f>MP46*0.15</f>
        <v>1888117.3572929997</v>
      </c>
      <c r="ML46" s="742"/>
      <c r="MM46" s="742"/>
      <c r="MN46" s="742"/>
      <c r="MO46" s="742"/>
      <c r="MP46" s="386">
        <f>MP44*15%</f>
        <v>12587449.048619999</v>
      </c>
      <c r="MQ46" s="933" t="s">
        <v>550</v>
      </c>
      <c r="MT46" s="348">
        <f>MT45*10%</f>
        <v>11628824.59908</v>
      </c>
      <c r="MU46" s="386">
        <f>MU45*10%</f>
        <v>11507284.98508</v>
      </c>
      <c r="MV46" s="933" t="s">
        <v>548</v>
      </c>
    </row>
    <row r="47" spans="1:361">
      <c r="A47" s="742"/>
      <c r="B47" s="409"/>
      <c r="C47" s="742"/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  <c r="V47" s="742"/>
      <c r="W47" s="742"/>
      <c r="X47" s="742"/>
      <c r="Y47" s="742"/>
      <c r="Z47" s="742"/>
      <c r="AA47" s="742"/>
      <c r="AB47" s="742"/>
      <c r="AC47" s="742"/>
      <c r="AD47" s="742"/>
      <c r="AE47" s="742"/>
      <c r="AF47" s="742"/>
      <c r="AG47" s="742"/>
      <c r="AH47" s="742"/>
      <c r="AI47" s="742"/>
      <c r="AJ47" s="742"/>
      <c r="AK47" s="742"/>
      <c r="AL47" s="742"/>
      <c r="AM47" s="742"/>
      <c r="AN47" s="742"/>
      <c r="AO47" s="742"/>
      <c r="AP47" s="742"/>
      <c r="AQ47" s="742"/>
      <c r="AR47" s="742"/>
      <c r="AS47" s="742"/>
      <c r="AT47" s="742"/>
      <c r="AU47" s="742"/>
      <c r="AV47" s="742"/>
      <c r="AW47" s="742"/>
      <c r="AX47" s="742"/>
      <c r="AY47" s="742"/>
      <c r="AZ47" s="742"/>
      <c r="BA47" s="742"/>
      <c r="BB47" s="742"/>
      <c r="BC47" s="742"/>
      <c r="BD47" s="742"/>
      <c r="BE47" s="742"/>
      <c r="BF47" s="742"/>
      <c r="BG47" s="742"/>
      <c r="BH47" s="742"/>
      <c r="BI47" s="742"/>
      <c r="BJ47" s="742"/>
      <c r="BK47" s="742"/>
      <c r="BL47" s="742"/>
      <c r="BM47" s="742"/>
      <c r="BN47" s="742"/>
      <c r="BO47" s="742"/>
      <c r="BP47" s="742"/>
      <c r="BQ47" s="742"/>
      <c r="BR47" s="409"/>
      <c r="BS47" s="742"/>
      <c r="BT47" s="742"/>
      <c r="BU47" s="742"/>
      <c r="BV47" s="742"/>
      <c r="BW47" s="742"/>
      <c r="BX47" s="742"/>
      <c r="BY47" s="742"/>
      <c r="BZ47" s="742"/>
      <c r="CA47" s="742"/>
      <c r="CB47" s="742"/>
      <c r="CC47" s="418"/>
      <c r="CD47" s="426"/>
      <c r="CE47" s="426"/>
      <c r="CF47" s="418"/>
      <c r="CG47" s="432"/>
      <c r="CH47" s="108"/>
      <c r="CI47" s="418"/>
      <c r="CJ47" s="434"/>
      <c r="CK47" s="348"/>
      <c r="CL47" s="402"/>
      <c r="CM47" s="742"/>
      <c r="CN47" s="742"/>
      <c r="CO47" s="742"/>
      <c r="CP47" s="742"/>
      <c r="CQ47" s="742"/>
      <c r="CR47" s="742"/>
      <c r="CS47" s="742"/>
      <c r="CT47" s="742"/>
      <c r="CU47" s="742"/>
      <c r="CV47" s="742"/>
      <c r="CW47" s="742"/>
      <c r="CX47" s="742"/>
      <c r="CY47" s="742"/>
      <c r="CZ47" s="742"/>
      <c r="DA47" s="742"/>
      <c r="DB47" s="742"/>
      <c r="DC47" s="742"/>
      <c r="DD47" s="742"/>
      <c r="DE47" s="418"/>
      <c r="DF47" s="424"/>
      <c r="DG47" s="108"/>
      <c r="DH47" s="402"/>
      <c r="DI47" s="742"/>
      <c r="DJ47" s="418"/>
      <c r="DK47" s="424"/>
      <c r="DL47" s="401"/>
      <c r="DM47" s="401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401"/>
      <c r="ER47" s="742"/>
      <c r="ES47" s="401"/>
      <c r="ET47" s="742"/>
      <c r="EU47" s="742"/>
      <c r="EV47" s="742"/>
      <c r="EW47" s="742"/>
      <c r="EX47" s="742"/>
      <c r="EY47" s="742"/>
      <c r="EZ47" s="742"/>
      <c r="FA47" s="742"/>
      <c r="FB47" s="742"/>
      <c r="FC47" s="742"/>
      <c r="FD47" s="742"/>
      <c r="FE47" s="742"/>
      <c r="FF47" s="742"/>
      <c r="FG47" s="742"/>
      <c r="FH47" s="742"/>
      <c r="FI47" s="742"/>
      <c r="FJ47" s="742"/>
      <c r="FK47" s="742"/>
      <c r="FL47" s="742"/>
      <c r="FM47" s="742"/>
      <c r="FN47" s="742"/>
      <c r="FO47" s="742"/>
      <c r="FP47" s="742"/>
      <c r="FQ47" s="742"/>
      <c r="FR47" s="742"/>
      <c r="FS47" s="742"/>
      <c r="FT47" s="742"/>
      <c r="FU47" s="742"/>
      <c r="FV47" s="742"/>
      <c r="FW47" s="742"/>
      <c r="FX47" s="742"/>
      <c r="FY47" s="742"/>
      <c r="FZ47" s="742"/>
      <c r="GA47" s="742"/>
      <c r="GB47" s="742"/>
      <c r="GC47" s="742"/>
      <c r="GD47" s="742"/>
      <c r="GE47" s="742"/>
      <c r="GF47" s="742"/>
      <c r="GG47" s="742"/>
      <c r="GH47" s="742"/>
      <c r="GI47" s="742"/>
      <c r="GJ47" s="742"/>
      <c r="GK47" s="742"/>
      <c r="GL47" s="742"/>
      <c r="GM47" s="742"/>
      <c r="GN47" s="742"/>
      <c r="GO47" s="742"/>
      <c r="GP47" s="742"/>
      <c r="GQ47" s="742"/>
      <c r="GR47" s="742"/>
      <c r="GS47" s="742"/>
      <c r="GT47" s="742"/>
      <c r="GU47" s="742"/>
      <c r="GV47" s="742"/>
      <c r="GW47" s="742"/>
      <c r="GX47" s="742"/>
      <c r="GY47" s="742"/>
      <c r="GZ47" s="742"/>
      <c r="HA47" s="742"/>
      <c r="HB47" s="742"/>
      <c r="HC47" s="742"/>
      <c r="HD47" s="742"/>
      <c r="HE47" s="742"/>
      <c r="HF47" s="742"/>
      <c r="HG47" s="742"/>
      <c r="HH47" s="742"/>
      <c r="HI47" s="742"/>
      <c r="HJ47" s="742"/>
      <c r="HK47" s="742"/>
      <c r="HL47" s="742"/>
      <c r="HM47" s="742"/>
      <c r="HN47" s="742"/>
      <c r="HO47" s="742"/>
      <c r="HP47" s="742"/>
      <c r="HQ47" s="742"/>
      <c r="HR47" s="742"/>
      <c r="HS47" s="742"/>
      <c r="HT47" s="742"/>
      <c r="HU47" s="742"/>
      <c r="HV47" s="742"/>
      <c r="HW47" s="742"/>
      <c r="HX47" s="742"/>
      <c r="HY47" s="742"/>
      <c r="HZ47" s="742"/>
      <c r="IA47" s="742"/>
      <c r="IB47" s="742"/>
      <c r="IC47" s="742"/>
      <c r="ID47" s="742"/>
      <c r="IE47" s="742"/>
      <c r="IF47" s="742"/>
      <c r="IG47" s="742"/>
      <c r="IH47" s="742"/>
      <c r="II47" s="742"/>
      <c r="IJ47" s="742"/>
      <c r="IK47" s="742"/>
      <c r="IL47" s="742"/>
      <c r="IM47" s="742"/>
      <c r="IN47" s="742"/>
      <c r="IO47" s="742"/>
      <c r="IP47" s="742"/>
      <c r="IQ47" s="742"/>
      <c r="IR47" s="742"/>
      <c r="IS47" s="742"/>
      <c r="IT47" s="742"/>
      <c r="IU47" s="742"/>
      <c r="IV47" s="742"/>
      <c r="IW47" s="742"/>
      <c r="IX47" s="742"/>
      <c r="IY47" s="742"/>
      <c r="IZ47" s="742"/>
      <c r="JA47" s="742"/>
      <c r="JB47" s="742"/>
      <c r="JC47" s="742"/>
      <c r="JD47" s="742"/>
      <c r="JE47" s="742"/>
      <c r="JF47" s="742"/>
      <c r="JG47" s="742"/>
      <c r="JH47" s="742"/>
      <c r="JI47" s="742"/>
      <c r="JJ47" s="742"/>
      <c r="JK47" s="742"/>
      <c r="JL47" s="742"/>
      <c r="JM47" s="742"/>
      <c r="JN47" s="742"/>
      <c r="JO47" s="742"/>
      <c r="JP47" s="742"/>
      <c r="JQ47" s="742"/>
      <c r="JR47" s="742"/>
      <c r="JS47" s="742"/>
      <c r="JT47" s="742"/>
      <c r="JU47" s="742"/>
      <c r="JV47" s="742"/>
      <c r="JW47" s="742"/>
      <c r="JX47" s="742"/>
      <c r="JY47" s="742"/>
      <c r="JZ47" s="742"/>
      <c r="KA47" s="742"/>
      <c r="KB47" s="742"/>
      <c r="KC47" s="742"/>
      <c r="KD47" s="742"/>
      <c r="KE47" s="742"/>
      <c r="KF47" s="742"/>
      <c r="KG47" s="742"/>
      <c r="KH47" s="742"/>
      <c r="KI47" s="742"/>
      <c r="KJ47" s="742"/>
      <c r="KK47" s="742"/>
      <c r="KL47" s="742"/>
      <c r="KM47" s="742"/>
      <c r="KN47" s="742"/>
      <c r="KO47" s="742"/>
      <c r="KP47" s="742"/>
      <c r="KQ47" s="742"/>
      <c r="KR47" s="742"/>
      <c r="KS47" s="742"/>
      <c r="KT47" s="742"/>
      <c r="KU47" s="742"/>
      <c r="KV47" s="742"/>
      <c r="KW47" s="742"/>
      <c r="KX47" s="742"/>
      <c r="KY47" s="742"/>
      <c r="KZ47" s="742" t="s">
        <v>551</v>
      </c>
      <c r="LA47" s="362">
        <v>32185</v>
      </c>
      <c r="LB47" s="742"/>
      <c r="LC47" s="742"/>
      <c r="LD47" s="742"/>
      <c r="LE47" s="742"/>
      <c r="LF47" s="742"/>
      <c r="LG47" s="742"/>
      <c r="LH47" s="742"/>
      <c r="LI47" s="742"/>
      <c r="LJ47" s="742"/>
      <c r="LK47" s="742"/>
      <c r="LL47" s="742"/>
      <c r="LM47" s="742"/>
      <c r="LN47" s="742"/>
      <c r="LO47" s="742"/>
      <c r="LP47" s="742"/>
      <c r="LQ47" s="742"/>
      <c r="LR47" s="742"/>
      <c r="LS47" s="742"/>
      <c r="LT47" s="742"/>
      <c r="LU47" s="742"/>
      <c r="LV47" s="742"/>
      <c r="LW47" s="742"/>
      <c r="LX47" s="742"/>
      <c r="LY47" s="742"/>
      <c r="LZ47" s="742"/>
      <c r="MA47" s="742"/>
      <c r="MB47" s="742"/>
      <c r="MC47" s="742"/>
      <c r="MD47" s="742"/>
      <c r="ME47" s="742"/>
      <c r="MF47" s="742"/>
      <c r="MG47" s="742"/>
      <c r="MH47" s="742"/>
      <c r="MI47" s="742"/>
      <c r="MJ47" s="742"/>
      <c r="MK47" s="742"/>
      <c r="ML47" s="742"/>
      <c r="MM47" s="742"/>
      <c r="MN47" s="742"/>
      <c r="MO47" s="742"/>
      <c r="MP47" s="386">
        <f>MP44*65%</f>
        <v>54545612.544019997</v>
      </c>
      <c r="MQ47" s="933" t="s">
        <v>552</v>
      </c>
      <c r="MT47" s="348">
        <f>MT45*15%</f>
        <v>17443236.898619998</v>
      </c>
      <c r="MU47" s="386">
        <f>MU45*15%</f>
        <v>17260927.477619998</v>
      </c>
      <c r="MV47" s="933" t="s">
        <v>550</v>
      </c>
    </row>
    <row r="48" spans="1:361">
      <c r="A48" s="742"/>
      <c r="B48" s="409"/>
      <c r="C48" s="742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  <c r="AA48" s="742"/>
      <c r="AB48" s="742"/>
      <c r="AC48" s="742"/>
      <c r="AD48" s="742"/>
      <c r="AE48" s="742"/>
      <c r="AF48" s="742"/>
      <c r="AG48" s="742"/>
      <c r="AH48" s="742"/>
      <c r="AI48" s="742"/>
      <c r="AJ48" s="742"/>
      <c r="AK48" s="742"/>
      <c r="AL48" s="742"/>
      <c r="AM48" s="742"/>
      <c r="AN48" s="742"/>
      <c r="AO48" s="742"/>
      <c r="AP48" s="742"/>
      <c r="AQ48" s="742"/>
      <c r="AR48" s="742"/>
      <c r="AS48" s="742"/>
      <c r="AT48" s="742"/>
      <c r="AU48" s="742"/>
      <c r="AV48" s="742"/>
      <c r="AW48" s="742"/>
      <c r="AX48" s="742"/>
      <c r="AY48" s="742"/>
      <c r="AZ48" s="742"/>
      <c r="BA48" s="742"/>
      <c r="BB48" s="742"/>
      <c r="BC48" s="742"/>
      <c r="BD48" s="742"/>
      <c r="BE48" s="742"/>
      <c r="BF48" s="742"/>
      <c r="BG48" s="742"/>
      <c r="BH48" s="742"/>
      <c r="BI48" s="742"/>
      <c r="BJ48" s="742"/>
      <c r="BK48" s="742"/>
      <c r="BL48" s="742"/>
      <c r="BM48" s="742"/>
      <c r="BN48" s="742"/>
      <c r="BO48" s="742"/>
      <c r="BP48" s="742"/>
      <c r="BQ48" s="742"/>
      <c r="BR48" s="409"/>
      <c r="BS48" s="742"/>
      <c r="BT48" s="742"/>
      <c r="BU48" s="742"/>
      <c r="BV48" s="742"/>
      <c r="BW48" s="742"/>
      <c r="BX48" s="742"/>
      <c r="BY48" s="742"/>
      <c r="BZ48" s="742"/>
      <c r="CA48" s="742"/>
      <c r="CB48" s="742"/>
      <c r="CC48" s="418"/>
      <c r="CD48" s="426"/>
      <c r="CE48" s="426"/>
      <c r="CF48" s="418"/>
      <c r="CG48" s="432"/>
      <c r="CH48" s="108"/>
      <c r="CI48" s="418"/>
      <c r="CJ48" s="434"/>
      <c r="CK48" s="348"/>
      <c r="CL48" s="402"/>
      <c r="CM48" s="742"/>
      <c r="CN48" s="742"/>
      <c r="CO48" s="742"/>
      <c r="CP48" s="742"/>
      <c r="CQ48" s="742"/>
      <c r="CR48" s="742"/>
      <c r="CS48" s="742"/>
      <c r="CT48" s="742"/>
      <c r="CU48" s="742"/>
      <c r="CV48" s="742"/>
      <c r="CW48" s="742"/>
      <c r="CX48" s="742"/>
      <c r="CY48" s="742"/>
      <c r="CZ48" s="742"/>
      <c r="DA48" s="742"/>
      <c r="DB48" s="742"/>
      <c r="DC48" s="742"/>
      <c r="DD48" s="742"/>
      <c r="DE48" s="418"/>
      <c r="DF48" s="424"/>
      <c r="DG48" s="108"/>
      <c r="DH48" s="402"/>
      <c r="DI48" s="742"/>
      <c r="DJ48" s="418"/>
      <c r="DK48" s="424"/>
      <c r="DL48" s="401"/>
      <c r="DM48" s="401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401"/>
      <c r="ER48" s="742"/>
      <c r="ES48" s="401"/>
      <c r="ET48" s="742"/>
      <c r="EU48" s="742"/>
      <c r="EV48" s="742"/>
      <c r="EW48" s="742"/>
      <c r="EX48" s="742"/>
      <c r="EY48" s="742"/>
      <c r="EZ48" s="742"/>
      <c r="FA48" s="742"/>
      <c r="FB48" s="742"/>
      <c r="FC48" s="742"/>
      <c r="FD48" s="742"/>
      <c r="FE48" s="742"/>
      <c r="FF48" s="742"/>
      <c r="FG48" s="742"/>
      <c r="FH48" s="742"/>
      <c r="FI48" s="742"/>
      <c r="FJ48" s="742"/>
      <c r="FK48" s="742"/>
      <c r="FL48" s="742"/>
      <c r="FM48" s="742"/>
      <c r="FN48" s="742"/>
      <c r="FO48" s="742"/>
      <c r="FP48" s="742"/>
      <c r="FQ48" s="742"/>
      <c r="FR48" s="742"/>
      <c r="FS48" s="742"/>
      <c r="FT48" s="742"/>
      <c r="FU48" s="742"/>
      <c r="FV48" s="742"/>
      <c r="FW48" s="742"/>
      <c r="FX48" s="742"/>
      <c r="FY48" s="742"/>
      <c r="FZ48" s="742"/>
      <c r="GA48" s="742"/>
      <c r="GB48" s="742"/>
      <c r="GC48" s="742"/>
      <c r="GD48" s="742"/>
      <c r="GE48" s="742"/>
      <c r="GF48" s="742"/>
      <c r="GG48" s="742"/>
      <c r="GH48" s="742"/>
      <c r="GI48" s="742"/>
      <c r="GJ48" s="742"/>
      <c r="GK48" s="742"/>
      <c r="GL48" s="742"/>
      <c r="GM48" s="742"/>
      <c r="GN48" s="742"/>
      <c r="GO48" s="742"/>
      <c r="GP48" s="742"/>
      <c r="GQ48" s="742"/>
      <c r="GR48" s="742"/>
      <c r="GS48" s="742"/>
      <c r="GT48" s="742"/>
      <c r="GU48" s="742"/>
      <c r="GV48" s="742"/>
      <c r="GW48" s="742"/>
      <c r="GX48" s="742"/>
      <c r="GY48" s="742"/>
      <c r="GZ48" s="742"/>
      <c r="HA48" s="742"/>
      <c r="HB48" s="742"/>
      <c r="HC48" s="742"/>
      <c r="HD48" s="742"/>
      <c r="HE48" s="742"/>
      <c r="HF48" s="742"/>
      <c r="HG48" s="742"/>
      <c r="HH48" s="742"/>
      <c r="HI48" s="742"/>
      <c r="HJ48" s="742"/>
      <c r="HK48" s="742"/>
      <c r="HL48" s="742"/>
      <c r="HM48" s="742"/>
      <c r="HN48" s="742"/>
      <c r="HO48" s="742"/>
      <c r="HP48" s="742"/>
      <c r="HQ48" s="742"/>
      <c r="HR48" s="742"/>
      <c r="HS48" s="742"/>
      <c r="HT48" s="742"/>
      <c r="HU48" s="742"/>
      <c r="HV48" s="742"/>
      <c r="HW48" s="742"/>
      <c r="HX48" s="742"/>
      <c r="HY48" s="742"/>
      <c r="HZ48" s="742"/>
      <c r="IA48" s="742"/>
      <c r="IB48" s="742"/>
      <c r="IC48" s="742"/>
      <c r="ID48" s="742"/>
      <c r="IE48" s="742"/>
      <c r="IF48" s="742"/>
      <c r="IG48" s="742"/>
      <c r="IH48" s="742"/>
      <c r="II48" s="742"/>
      <c r="IJ48" s="742"/>
      <c r="IK48" s="742"/>
      <c r="IL48" s="742"/>
      <c r="IM48" s="742"/>
      <c r="IN48" s="742"/>
      <c r="IO48" s="742"/>
      <c r="IP48" s="742"/>
      <c r="IQ48" s="742"/>
      <c r="IR48" s="742"/>
      <c r="IS48" s="742"/>
      <c r="IT48" s="742"/>
      <c r="IU48" s="742"/>
      <c r="IV48" s="742"/>
      <c r="IW48" s="742"/>
      <c r="IX48" s="742"/>
      <c r="IY48" s="742"/>
      <c r="IZ48" s="742"/>
      <c r="JA48" s="742"/>
      <c r="JB48" s="742"/>
      <c r="JC48" s="742"/>
      <c r="JD48" s="742"/>
      <c r="JE48" s="742"/>
      <c r="JF48" s="742"/>
      <c r="JG48" s="742"/>
      <c r="JH48" s="742"/>
      <c r="JI48" s="742"/>
      <c r="JJ48" s="742"/>
      <c r="JK48" s="742"/>
      <c r="JL48" s="742"/>
      <c r="JM48" s="742"/>
      <c r="JN48" s="742"/>
      <c r="JO48" s="742"/>
      <c r="JP48" s="742"/>
      <c r="JQ48" s="742"/>
      <c r="JR48" s="742"/>
      <c r="JS48" s="742"/>
      <c r="JT48" s="742"/>
      <c r="JU48" s="742"/>
      <c r="JV48" s="742"/>
      <c r="JW48" s="742"/>
      <c r="JX48" s="742"/>
      <c r="JY48" s="742"/>
      <c r="JZ48" s="742"/>
      <c r="KA48" s="742"/>
      <c r="KB48" s="742"/>
      <c r="KC48" s="742"/>
      <c r="KD48" s="742"/>
      <c r="KE48" s="742"/>
      <c r="KF48" s="742"/>
      <c r="KG48" s="742"/>
      <c r="KH48" s="742"/>
      <c r="KI48" s="742"/>
      <c r="KJ48" s="742"/>
      <c r="KK48" s="742"/>
      <c r="KL48" s="742"/>
      <c r="KM48" s="742"/>
      <c r="KN48" s="742"/>
      <c r="KO48" s="742"/>
      <c r="KP48" s="742"/>
      <c r="KQ48" s="742"/>
      <c r="KR48" s="742"/>
      <c r="KS48" s="742"/>
      <c r="KT48" s="742"/>
      <c r="KU48" s="742"/>
      <c r="KV48" s="742"/>
      <c r="KW48" s="742"/>
      <c r="KX48" s="742"/>
      <c r="KY48" s="742"/>
      <c r="KZ48" s="742" t="s">
        <v>553</v>
      </c>
      <c r="LA48" s="362">
        <v>30730</v>
      </c>
      <c r="LB48" s="742"/>
      <c r="LC48" s="742"/>
      <c r="LD48" s="742"/>
      <c r="LE48" s="742"/>
      <c r="LF48" s="742"/>
      <c r="LG48" s="742"/>
      <c r="LH48" s="742"/>
      <c r="LI48" s="742"/>
      <c r="LJ48" s="742"/>
      <c r="LK48" s="742"/>
      <c r="LL48" s="742"/>
      <c r="LM48" s="742"/>
      <c r="LN48" s="742"/>
      <c r="LO48" s="742"/>
      <c r="LP48" s="742"/>
      <c r="LQ48" s="742"/>
      <c r="LR48" s="742"/>
      <c r="LS48" s="742"/>
      <c r="LT48" s="742"/>
      <c r="LU48" s="742"/>
      <c r="LV48" s="742"/>
      <c r="LW48" s="742"/>
      <c r="LX48" s="742"/>
      <c r="LY48" s="742"/>
      <c r="LZ48" s="742"/>
      <c r="MA48" s="742"/>
      <c r="MB48" s="742"/>
      <c r="MC48" s="742"/>
      <c r="MD48" s="742"/>
      <c r="ME48" s="742"/>
      <c r="MF48" s="742"/>
      <c r="MG48" s="742"/>
      <c r="MH48" s="742"/>
      <c r="MI48" s="742"/>
      <c r="MJ48" s="742"/>
      <c r="MK48" s="742"/>
      <c r="ML48" s="742"/>
      <c r="MM48" s="742"/>
      <c r="MN48" s="742"/>
      <c r="MO48" s="742"/>
      <c r="MP48" s="386">
        <f>MP44*10%</f>
        <v>8391632.6990799997</v>
      </c>
      <c r="MQ48" s="937" t="s">
        <v>554</v>
      </c>
      <c r="MT48" s="348">
        <f>MT45*65%</f>
        <v>75587359.894019991</v>
      </c>
      <c r="MU48" s="386">
        <f>MU45*65%</f>
        <v>74797352.403019994</v>
      </c>
      <c r="MV48" s="933" t="s">
        <v>552</v>
      </c>
    </row>
    <row r="49" spans="1:360">
      <c r="A49" s="742"/>
      <c r="B49" s="409"/>
      <c r="C49" s="742"/>
      <c r="D49" s="742"/>
      <c r="E49" s="742"/>
      <c r="F49" s="742"/>
      <c r="G49" s="742"/>
      <c r="H49" s="742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  <c r="AA49" s="742"/>
      <c r="AB49" s="742"/>
      <c r="AC49" s="742"/>
      <c r="AD49" s="742"/>
      <c r="AE49" s="742"/>
      <c r="AF49" s="742"/>
      <c r="AG49" s="742"/>
      <c r="AH49" s="742"/>
      <c r="AI49" s="742"/>
      <c r="AJ49" s="742"/>
      <c r="AK49" s="742"/>
      <c r="AL49" s="742"/>
      <c r="AM49" s="742"/>
      <c r="AN49" s="742"/>
      <c r="AO49" s="742"/>
      <c r="AP49" s="742"/>
      <c r="AQ49" s="742"/>
      <c r="AR49" s="742"/>
      <c r="AS49" s="742"/>
      <c r="AT49" s="742"/>
      <c r="AU49" s="742"/>
      <c r="AV49" s="742"/>
      <c r="AW49" s="742"/>
      <c r="AX49" s="742"/>
      <c r="AY49" s="742"/>
      <c r="AZ49" s="742"/>
      <c r="BA49" s="742"/>
      <c r="BB49" s="742"/>
      <c r="BC49" s="742"/>
      <c r="BD49" s="742"/>
      <c r="BE49" s="742"/>
      <c r="BF49" s="742"/>
      <c r="BG49" s="742"/>
      <c r="BH49" s="742"/>
      <c r="BI49" s="742"/>
      <c r="BJ49" s="742"/>
      <c r="BK49" s="742"/>
      <c r="BL49" s="742"/>
      <c r="BM49" s="742"/>
      <c r="BN49" s="742"/>
      <c r="BO49" s="742"/>
      <c r="BP49" s="742"/>
      <c r="BQ49" s="742"/>
      <c r="BR49" s="409"/>
      <c r="BS49" s="742"/>
      <c r="BT49" s="742"/>
      <c r="BU49" s="742"/>
      <c r="BV49" s="742"/>
      <c r="BW49" s="742"/>
      <c r="BX49" s="742"/>
      <c r="BY49" s="742"/>
      <c r="BZ49" s="742"/>
      <c r="CA49" s="742"/>
      <c r="CB49" s="742"/>
      <c r="CC49" s="418"/>
      <c r="CD49" s="426"/>
      <c r="CE49" s="426"/>
      <c r="CF49" s="418"/>
      <c r="CG49" s="432"/>
      <c r="CH49" s="108"/>
      <c r="CI49" s="418"/>
      <c r="CJ49" s="434"/>
      <c r="CK49" s="348"/>
      <c r="CL49" s="402"/>
      <c r="CM49" s="742"/>
      <c r="CN49" s="742"/>
      <c r="CO49" s="742"/>
      <c r="CP49" s="742"/>
      <c r="CQ49" s="742"/>
      <c r="CR49" s="742"/>
      <c r="CS49" s="742"/>
      <c r="CT49" s="742"/>
      <c r="CU49" s="742"/>
      <c r="CV49" s="742"/>
      <c r="CW49" s="742"/>
      <c r="CX49" s="742"/>
      <c r="CY49" s="742"/>
      <c r="CZ49" s="742"/>
      <c r="DA49" s="742"/>
      <c r="DB49" s="742"/>
      <c r="DC49" s="742"/>
      <c r="DD49" s="742"/>
      <c r="DE49" s="418"/>
      <c r="DF49" s="424"/>
      <c r="DG49" s="108"/>
      <c r="DH49" s="402"/>
      <c r="DI49" s="742"/>
      <c r="DJ49" s="418"/>
      <c r="DK49" s="424"/>
      <c r="DL49" s="401"/>
      <c r="DM49" s="401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401"/>
      <c r="ER49" s="742"/>
      <c r="ES49" s="401"/>
      <c r="ET49" s="742"/>
      <c r="EU49" s="742"/>
      <c r="EV49" s="742"/>
      <c r="EW49" s="742"/>
      <c r="EX49" s="742"/>
      <c r="EY49" s="742"/>
      <c r="EZ49" s="742"/>
      <c r="FA49" s="742"/>
      <c r="FB49" s="742"/>
      <c r="FC49" s="742"/>
      <c r="FD49" s="742"/>
      <c r="FE49" s="742"/>
      <c r="FF49" s="742"/>
      <c r="FG49" s="742"/>
      <c r="FH49" s="742"/>
      <c r="FI49" s="742"/>
      <c r="FJ49" s="742"/>
      <c r="FK49" s="742"/>
      <c r="FL49" s="742"/>
      <c r="FM49" s="742"/>
      <c r="FN49" s="742"/>
      <c r="FO49" s="742"/>
      <c r="FP49" s="742"/>
      <c r="FQ49" s="742"/>
      <c r="FR49" s="742"/>
      <c r="FS49" s="742"/>
      <c r="FT49" s="742"/>
      <c r="FU49" s="742"/>
      <c r="FV49" s="742"/>
      <c r="FW49" s="742"/>
      <c r="FX49" s="742"/>
      <c r="FY49" s="742"/>
      <c r="FZ49" s="742"/>
      <c r="GA49" s="742"/>
      <c r="GB49" s="742"/>
      <c r="GC49" s="742"/>
      <c r="GD49" s="742"/>
      <c r="GE49" s="742"/>
      <c r="GF49" s="742"/>
      <c r="GG49" s="742"/>
      <c r="GH49" s="742"/>
      <c r="GI49" s="742"/>
      <c r="GJ49" s="742"/>
      <c r="GK49" s="742"/>
      <c r="GL49" s="742"/>
      <c r="GM49" s="742"/>
      <c r="GN49" s="742"/>
      <c r="GO49" s="742"/>
      <c r="GP49" s="742"/>
      <c r="GQ49" s="742"/>
      <c r="GR49" s="742"/>
      <c r="GS49" s="742"/>
      <c r="GT49" s="742"/>
      <c r="GU49" s="742"/>
      <c r="GV49" s="742"/>
      <c r="GW49" s="742"/>
      <c r="GX49" s="742"/>
      <c r="GY49" s="742"/>
      <c r="GZ49" s="742"/>
      <c r="HA49" s="742"/>
      <c r="HB49" s="742"/>
      <c r="HC49" s="742"/>
      <c r="HD49" s="742"/>
      <c r="HE49" s="742"/>
      <c r="HF49" s="742"/>
      <c r="HG49" s="742"/>
      <c r="HH49" s="742"/>
      <c r="HI49" s="742"/>
      <c r="HJ49" s="742"/>
      <c r="HK49" s="742"/>
      <c r="HL49" s="742"/>
      <c r="HM49" s="742"/>
      <c r="HN49" s="742"/>
      <c r="HO49" s="742"/>
      <c r="HP49" s="742"/>
      <c r="HQ49" s="742"/>
      <c r="HR49" s="742"/>
      <c r="HS49" s="742"/>
      <c r="HT49" s="742"/>
      <c r="HU49" s="742"/>
      <c r="HV49" s="742"/>
      <c r="HW49" s="742"/>
      <c r="HX49" s="742"/>
      <c r="HY49" s="742"/>
      <c r="HZ49" s="742"/>
      <c r="IA49" s="742"/>
      <c r="IB49" s="742"/>
      <c r="IC49" s="742"/>
      <c r="ID49" s="742"/>
      <c r="IE49" s="742"/>
      <c r="IF49" s="742"/>
      <c r="IG49" s="742"/>
      <c r="IH49" s="742"/>
      <c r="II49" s="742"/>
      <c r="IJ49" s="742"/>
      <c r="IK49" s="742"/>
      <c r="IL49" s="742"/>
      <c r="IM49" s="742"/>
      <c r="IN49" s="742"/>
      <c r="IO49" s="742"/>
      <c r="IP49" s="742"/>
      <c r="IQ49" s="742"/>
      <c r="IR49" s="742"/>
      <c r="IS49" s="742"/>
      <c r="IT49" s="742"/>
      <c r="IU49" s="742"/>
      <c r="IV49" s="742"/>
      <c r="IW49" s="742"/>
      <c r="IX49" s="742"/>
      <c r="IY49" s="742"/>
      <c r="IZ49" s="742"/>
      <c r="JA49" s="742"/>
      <c r="JB49" s="742"/>
      <c r="JC49" s="742"/>
      <c r="JD49" s="742"/>
      <c r="JE49" s="742"/>
      <c r="JF49" s="742"/>
      <c r="JG49" s="742"/>
      <c r="JH49" s="742"/>
      <c r="JI49" s="742"/>
      <c r="JJ49" s="742"/>
      <c r="JK49" s="742"/>
      <c r="JL49" s="742"/>
      <c r="JM49" s="742"/>
      <c r="JN49" s="742"/>
      <c r="JO49" s="742"/>
      <c r="JP49" s="742"/>
      <c r="JQ49" s="742"/>
      <c r="JR49" s="742"/>
      <c r="JS49" s="742"/>
      <c r="JT49" s="742"/>
      <c r="JU49" s="742"/>
      <c r="JV49" s="742"/>
      <c r="JW49" s="742"/>
      <c r="JX49" s="742"/>
      <c r="JY49" s="742"/>
      <c r="JZ49" s="742"/>
      <c r="KA49" s="742"/>
      <c r="KB49" s="742"/>
      <c r="KC49" s="742"/>
      <c r="KD49" s="742"/>
      <c r="KE49" s="742"/>
      <c r="KF49" s="742"/>
      <c r="KG49" s="742"/>
      <c r="KH49" s="742"/>
      <c r="KI49" s="742"/>
      <c r="KJ49" s="742"/>
      <c r="KK49" s="742"/>
      <c r="KL49" s="742"/>
      <c r="KM49" s="742"/>
      <c r="KN49" s="742"/>
      <c r="KO49" s="742"/>
      <c r="KP49" s="742"/>
      <c r="KQ49" s="742"/>
      <c r="KR49" s="742"/>
      <c r="KS49" s="742"/>
      <c r="KT49" s="742"/>
      <c r="KU49" s="742"/>
      <c r="KV49" s="742"/>
      <c r="KW49" s="742"/>
      <c r="KX49" s="742"/>
      <c r="KY49" s="742"/>
      <c r="KZ49" s="742"/>
      <c r="LA49" s="742"/>
      <c r="LB49" s="742"/>
      <c r="LC49" s="742"/>
      <c r="LD49" s="742"/>
      <c r="LE49" s="742"/>
      <c r="LF49" s="742"/>
      <c r="LG49" s="742"/>
      <c r="LH49" s="742"/>
      <c r="LI49" s="742"/>
      <c r="LJ49" s="742"/>
      <c r="LK49" s="742"/>
      <c r="LL49" s="742"/>
      <c r="LM49" s="742"/>
      <c r="LN49" s="742"/>
      <c r="LO49" s="742"/>
      <c r="LP49" s="742"/>
      <c r="LQ49" s="742"/>
      <c r="LR49" s="742"/>
      <c r="LS49" s="742"/>
      <c r="LT49" s="742"/>
      <c r="LU49" s="742"/>
      <c r="LV49" s="742"/>
      <c r="LW49" s="742"/>
      <c r="LX49" s="742"/>
      <c r="LY49" s="742"/>
      <c r="LZ49" s="742"/>
      <c r="MA49" s="742"/>
      <c r="MB49" s="742"/>
      <c r="MC49" s="742"/>
      <c r="MD49" s="742"/>
      <c r="ME49" s="742"/>
      <c r="MF49" s="742"/>
      <c r="MG49" s="742"/>
      <c r="MH49" s="742"/>
      <c r="MI49" s="742"/>
      <c r="MJ49" s="742"/>
      <c r="MK49" s="742"/>
      <c r="ML49" s="742"/>
      <c r="MM49" s="742"/>
      <c r="MN49" s="742"/>
      <c r="MO49" s="742"/>
      <c r="MQ49" s="936" t="s">
        <v>38</v>
      </c>
      <c r="MT49" s="348">
        <f>MT45*10%</f>
        <v>11628824.59908</v>
      </c>
      <c r="MU49" s="386">
        <f>MU45*10%</f>
        <v>11507284.98508</v>
      </c>
      <c r="MV49" s="937" t="s">
        <v>554</v>
      </c>
    </row>
    <row r="50" spans="1:360">
      <c r="A50" s="742"/>
      <c r="B50" s="409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  <c r="AA50" s="742"/>
      <c r="AB50" s="742"/>
      <c r="AC50" s="742"/>
      <c r="AD50" s="742"/>
      <c r="AE50" s="742"/>
      <c r="AF50" s="742"/>
      <c r="AG50" s="742"/>
      <c r="AH50" s="742"/>
      <c r="AI50" s="742"/>
      <c r="AJ50" s="742"/>
      <c r="AK50" s="742"/>
      <c r="AL50" s="742"/>
      <c r="AM50" s="742"/>
      <c r="AN50" s="742"/>
      <c r="AO50" s="742"/>
      <c r="AP50" s="742"/>
      <c r="AQ50" s="742"/>
      <c r="AR50" s="742"/>
      <c r="AS50" s="742"/>
      <c r="AT50" s="742"/>
      <c r="AU50" s="742"/>
      <c r="AV50" s="742"/>
      <c r="AW50" s="742"/>
      <c r="AX50" s="742"/>
      <c r="AY50" s="742"/>
      <c r="AZ50" s="742"/>
      <c r="BA50" s="742"/>
      <c r="BB50" s="742"/>
      <c r="BC50" s="742"/>
      <c r="BD50" s="742"/>
      <c r="BE50" s="742"/>
      <c r="BF50" s="742"/>
      <c r="BG50" s="742"/>
      <c r="BH50" s="742"/>
      <c r="BI50" s="742"/>
      <c r="BJ50" s="742"/>
      <c r="BK50" s="742"/>
      <c r="BL50" s="742"/>
      <c r="BM50" s="742"/>
      <c r="BN50" s="742"/>
      <c r="BO50" s="742"/>
      <c r="BP50" s="742"/>
      <c r="BQ50" s="742"/>
      <c r="BR50" s="409"/>
      <c r="BS50" s="742"/>
      <c r="BT50" s="742"/>
      <c r="BU50" s="742"/>
      <c r="BV50" s="742"/>
      <c r="BW50" s="742"/>
      <c r="BX50" s="742"/>
      <c r="BY50" s="742"/>
      <c r="BZ50" s="742"/>
      <c r="CA50" s="742"/>
      <c r="CB50" s="742"/>
      <c r="CC50" s="418"/>
      <c r="CD50" s="426"/>
      <c r="CE50" s="426"/>
      <c r="CF50" s="418"/>
      <c r="CG50" s="432"/>
      <c r="CH50" s="108"/>
      <c r="CI50" s="418"/>
      <c r="CJ50" s="434"/>
      <c r="CK50" s="348"/>
      <c r="CL50" s="402"/>
      <c r="CM50" s="742"/>
      <c r="CN50" s="742"/>
      <c r="CO50" s="742"/>
      <c r="CP50" s="742"/>
      <c r="CQ50" s="742"/>
      <c r="CR50" s="742"/>
      <c r="CS50" s="742"/>
      <c r="CT50" s="742"/>
      <c r="CU50" s="742"/>
      <c r="CV50" s="742"/>
      <c r="CW50" s="742"/>
      <c r="CX50" s="742"/>
      <c r="CY50" s="742"/>
      <c r="CZ50" s="742"/>
      <c r="DA50" s="742"/>
      <c r="DB50" s="742"/>
      <c r="DC50" s="742"/>
      <c r="DD50" s="742"/>
      <c r="DE50" s="418"/>
      <c r="DF50" s="424"/>
      <c r="DG50" s="108"/>
      <c r="DH50" s="402"/>
      <c r="DI50" s="742"/>
      <c r="DJ50" s="418"/>
      <c r="DK50" s="424"/>
      <c r="DL50" s="401"/>
      <c r="DM50" s="401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401"/>
      <c r="ER50" s="742"/>
      <c r="ES50" s="401"/>
      <c r="ET50" s="742"/>
      <c r="EU50" s="742"/>
      <c r="EV50" s="742"/>
      <c r="EW50" s="742"/>
      <c r="EX50" s="742"/>
      <c r="EY50" s="742"/>
      <c r="EZ50" s="742"/>
      <c r="FA50" s="742"/>
      <c r="FB50" s="742"/>
      <c r="FC50" s="742"/>
      <c r="FD50" s="742"/>
      <c r="FE50" s="742"/>
      <c r="FF50" s="742"/>
      <c r="FG50" s="742"/>
      <c r="FH50" s="742"/>
      <c r="FI50" s="742"/>
      <c r="FJ50" s="742"/>
      <c r="FK50" s="742"/>
      <c r="FL50" s="742"/>
      <c r="FM50" s="742"/>
      <c r="FN50" s="742"/>
      <c r="FO50" s="742"/>
      <c r="FP50" s="742"/>
      <c r="FQ50" s="742"/>
      <c r="FR50" s="742"/>
      <c r="FS50" s="742"/>
      <c r="FT50" s="742"/>
      <c r="FU50" s="742"/>
      <c r="FV50" s="742"/>
      <c r="FW50" s="742"/>
      <c r="FX50" s="742"/>
      <c r="FY50" s="742"/>
      <c r="FZ50" s="742"/>
      <c r="GA50" s="742"/>
      <c r="GB50" s="742"/>
      <c r="GC50" s="742"/>
      <c r="GD50" s="742"/>
      <c r="GE50" s="742"/>
      <c r="GF50" s="742"/>
      <c r="GG50" s="742"/>
      <c r="GH50" s="742"/>
      <c r="GI50" s="742"/>
      <c r="GJ50" s="742"/>
      <c r="GK50" s="742"/>
      <c r="GL50" s="742"/>
      <c r="GM50" s="742"/>
      <c r="GN50" s="742"/>
      <c r="GO50" s="742"/>
      <c r="GP50" s="742"/>
      <c r="GQ50" s="742"/>
      <c r="GR50" s="742"/>
      <c r="GS50" s="742"/>
      <c r="GT50" s="742"/>
      <c r="GU50" s="742"/>
      <c r="GV50" s="742"/>
      <c r="GW50" s="742"/>
      <c r="GX50" s="742"/>
      <c r="GY50" s="742"/>
      <c r="GZ50" s="742"/>
      <c r="HA50" s="742"/>
      <c r="HB50" s="742"/>
      <c r="HC50" s="742"/>
      <c r="HD50" s="742"/>
      <c r="HE50" s="742"/>
      <c r="HF50" s="742"/>
      <c r="HG50" s="742"/>
      <c r="HH50" s="742"/>
      <c r="HI50" s="742"/>
      <c r="HJ50" s="742"/>
      <c r="HK50" s="742"/>
      <c r="HL50" s="742"/>
      <c r="HM50" s="742"/>
      <c r="HN50" s="742"/>
      <c r="HO50" s="742"/>
      <c r="HP50" s="742"/>
      <c r="HQ50" s="742"/>
      <c r="HR50" s="742"/>
      <c r="HS50" s="742"/>
      <c r="HT50" s="742"/>
      <c r="HU50" s="742"/>
      <c r="HV50" s="742"/>
      <c r="HW50" s="742"/>
      <c r="HX50" s="742"/>
      <c r="HY50" s="742"/>
      <c r="HZ50" s="742"/>
      <c r="IA50" s="742"/>
      <c r="IB50" s="742"/>
      <c r="IC50" s="742"/>
      <c r="ID50" s="742"/>
      <c r="IE50" s="742"/>
      <c r="IF50" s="742"/>
      <c r="IG50" s="742"/>
      <c r="IH50" s="742"/>
      <c r="II50" s="742"/>
      <c r="IJ50" s="742"/>
      <c r="IK50" s="742"/>
      <c r="IL50" s="742"/>
      <c r="IM50" s="742"/>
      <c r="IN50" s="742"/>
      <c r="IO50" s="742"/>
      <c r="IP50" s="742"/>
      <c r="IQ50" s="742"/>
      <c r="IR50" s="742"/>
      <c r="IS50" s="742"/>
      <c r="IT50" s="742"/>
      <c r="IU50" s="742"/>
      <c r="IV50" s="742"/>
      <c r="IW50" s="742"/>
      <c r="IX50" s="742"/>
      <c r="IY50" s="742"/>
      <c r="IZ50" s="742"/>
      <c r="JA50" s="742"/>
      <c r="JB50" s="742"/>
      <c r="JC50" s="742"/>
      <c r="JD50" s="742"/>
      <c r="JE50" s="742"/>
      <c r="JF50" s="742"/>
      <c r="JG50" s="742"/>
      <c r="JH50" s="742"/>
      <c r="JI50" s="742"/>
      <c r="JJ50" s="742"/>
      <c r="JK50" s="742"/>
      <c r="JL50" s="742"/>
      <c r="JM50" s="742"/>
      <c r="JN50" s="742"/>
      <c r="JO50" s="742"/>
      <c r="JP50" s="742"/>
      <c r="JQ50" s="742"/>
      <c r="JR50" s="742"/>
      <c r="JS50" s="742"/>
      <c r="JT50" s="742"/>
      <c r="JU50" s="742"/>
      <c r="JV50" s="742"/>
      <c r="JW50" s="742"/>
      <c r="JX50" s="742"/>
      <c r="JY50" s="742"/>
      <c r="JZ50" s="742"/>
      <c r="KA50" s="742"/>
      <c r="KB50" s="742"/>
      <c r="KC50" s="742"/>
      <c r="KD50" s="742"/>
      <c r="KE50" s="742"/>
      <c r="KF50" s="742"/>
      <c r="KG50" s="742"/>
      <c r="KH50" s="742"/>
      <c r="KI50" s="742"/>
      <c r="KJ50" s="742"/>
      <c r="KK50" s="742"/>
      <c r="KL50" s="742"/>
      <c r="KM50" s="742"/>
      <c r="KN50" s="742"/>
      <c r="KO50" s="742"/>
      <c r="KP50" s="742"/>
      <c r="KQ50" s="742"/>
      <c r="KR50" s="742"/>
      <c r="KS50" s="742"/>
      <c r="KT50" s="742"/>
      <c r="KU50" s="742"/>
      <c r="KV50" s="742"/>
      <c r="KW50" s="742"/>
      <c r="KX50" s="742"/>
      <c r="KY50" s="742"/>
      <c r="KZ50" s="742"/>
      <c r="LA50" s="742"/>
      <c r="LB50" s="742"/>
      <c r="LC50" s="742"/>
      <c r="LD50" s="742"/>
      <c r="LE50" s="742"/>
      <c r="LF50" s="742"/>
      <c r="LG50" s="742"/>
      <c r="LH50" s="742"/>
      <c r="LI50" s="742"/>
      <c r="LJ50" s="742"/>
      <c r="LK50" s="742"/>
      <c r="LL50" s="742"/>
      <c r="LM50" s="742"/>
      <c r="LN50" s="742"/>
      <c r="LO50" s="742"/>
      <c r="LP50" s="742"/>
      <c r="LQ50" s="742"/>
      <c r="LR50" s="742"/>
      <c r="LS50" s="742"/>
      <c r="LT50" s="742"/>
      <c r="LU50" s="742"/>
      <c r="LV50" s="742"/>
      <c r="LW50" s="742"/>
      <c r="LX50" s="742"/>
      <c r="LY50" s="742"/>
      <c r="LZ50" s="742"/>
      <c r="MA50" s="742"/>
      <c r="MB50" s="742"/>
      <c r="MC50" s="742"/>
      <c r="MD50" s="742"/>
      <c r="ME50" s="742"/>
      <c r="MF50" s="742"/>
      <c r="MG50" s="742"/>
      <c r="MH50" s="742"/>
      <c r="MI50" s="742"/>
      <c r="MJ50" s="742"/>
      <c r="MK50" s="742"/>
      <c r="ML50" s="742"/>
      <c r="MM50" s="742"/>
      <c r="MN50" s="742"/>
      <c r="MO50" s="742"/>
      <c r="MP50" s="386">
        <f>MP39-MP47</f>
        <v>4378387.4559800029</v>
      </c>
      <c r="MV50" s="936" t="s">
        <v>38</v>
      </c>
    </row>
    <row r="51" spans="1:360">
      <c r="A51" s="742"/>
      <c r="B51" s="409"/>
      <c r="C51" s="742"/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  <c r="AA51" s="742"/>
      <c r="AB51" s="742"/>
      <c r="AC51" s="742"/>
      <c r="AD51" s="742"/>
      <c r="AE51" s="742"/>
      <c r="AF51" s="742"/>
      <c r="AG51" s="742"/>
      <c r="AH51" s="742"/>
      <c r="AI51" s="742"/>
      <c r="AJ51" s="742"/>
      <c r="AK51" s="742"/>
      <c r="AL51" s="742"/>
      <c r="AM51" s="742"/>
      <c r="AN51" s="742"/>
      <c r="AO51" s="742"/>
      <c r="AP51" s="742"/>
      <c r="AQ51" s="742"/>
      <c r="AR51" s="742"/>
      <c r="AS51" s="742"/>
      <c r="AT51" s="742"/>
      <c r="AU51" s="742"/>
      <c r="AV51" s="742"/>
      <c r="AW51" s="742"/>
      <c r="AX51" s="742"/>
      <c r="AY51" s="742"/>
      <c r="AZ51" s="742"/>
      <c r="BA51" s="742"/>
      <c r="BB51" s="742"/>
      <c r="BC51" s="742"/>
      <c r="BD51" s="742"/>
      <c r="BE51" s="742"/>
      <c r="BF51" s="742"/>
      <c r="BG51" s="742"/>
      <c r="BH51" s="742"/>
      <c r="BI51" s="742"/>
      <c r="BJ51" s="742"/>
      <c r="BK51" s="742"/>
      <c r="BL51" s="742"/>
      <c r="BM51" s="742"/>
      <c r="BN51" s="742"/>
      <c r="BO51" s="742"/>
      <c r="BP51" s="742"/>
      <c r="BQ51" s="742"/>
      <c r="BR51" s="409"/>
      <c r="BS51" s="742"/>
      <c r="BT51" s="742"/>
      <c r="BU51" s="742"/>
      <c r="BV51" s="742"/>
      <c r="BW51" s="742"/>
      <c r="BX51" s="742"/>
      <c r="BY51" s="742"/>
      <c r="BZ51" s="742"/>
      <c r="CA51" s="742"/>
      <c r="CB51" s="742"/>
      <c r="CC51" s="418"/>
      <c r="CD51" s="426"/>
      <c r="CE51" s="426"/>
      <c r="CF51" s="418"/>
      <c r="CG51" s="432"/>
      <c r="CH51" s="108"/>
      <c r="CI51" s="418"/>
      <c r="CJ51" s="434"/>
      <c r="CK51" s="348"/>
      <c r="CL51" s="402"/>
      <c r="CM51" s="742"/>
      <c r="CN51" s="742"/>
      <c r="CO51" s="742"/>
      <c r="CP51" s="742"/>
      <c r="CQ51" s="742"/>
      <c r="CR51" s="742"/>
      <c r="CS51" s="742"/>
      <c r="CT51" s="742"/>
      <c r="CU51" s="742"/>
      <c r="CV51" s="742"/>
      <c r="CW51" s="742"/>
      <c r="CX51" s="742"/>
      <c r="CY51" s="742"/>
      <c r="CZ51" s="742"/>
      <c r="DA51" s="742"/>
      <c r="DB51" s="742"/>
      <c r="DC51" s="742"/>
      <c r="DD51" s="742"/>
      <c r="DE51" s="418"/>
      <c r="DF51" s="424"/>
      <c r="DG51" s="108"/>
      <c r="DH51" s="402"/>
      <c r="DI51" s="742"/>
      <c r="DJ51" s="418"/>
      <c r="DK51" s="424"/>
      <c r="DL51" s="401"/>
      <c r="DM51" s="401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401"/>
      <c r="ER51" s="742"/>
      <c r="ES51" s="401"/>
      <c r="ET51" s="742"/>
      <c r="EU51" s="742"/>
      <c r="EV51" s="742"/>
      <c r="EW51" s="742"/>
      <c r="EX51" s="742"/>
      <c r="EY51" s="742"/>
      <c r="EZ51" s="742"/>
      <c r="FA51" s="742"/>
      <c r="FB51" s="742"/>
      <c r="FC51" s="742"/>
      <c r="FD51" s="742"/>
      <c r="FE51" s="742"/>
      <c r="FF51" s="742"/>
      <c r="FG51" s="742"/>
      <c r="FH51" s="742"/>
      <c r="FI51" s="742"/>
      <c r="FJ51" s="742"/>
      <c r="FK51" s="742"/>
      <c r="FL51" s="742"/>
      <c r="FM51" s="742"/>
      <c r="FN51" s="742"/>
      <c r="FO51" s="742"/>
      <c r="FP51" s="742"/>
      <c r="FQ51" s="742"/>
      <c r="FR51" s="742"/>
      <c r="FS51" s="742"/>
      <c r="FT51" s="742"/>
      <c r="FU51" s="742"/>
      <c r="FV51" s="742"/>
      <c r="FW51" s="742"/>
      <c r="FX51" s="742"/>
      <c r="FY51" s="742"/>
      <c r="FZ51" s="742"/>
      <c r="GA51" s="742"/>
      <c r="GB51" s="742"/>
      <c r="GC51" s="742"/>
      <c r="GD51" s="742"/>
      <c r="GE51" s="742"/>
      <c r="GF51" s="742"/>
      <c r="GG51" s="742"/>
      <c r="GH51" s="742"/>
      <c r="GI51" s="742"/>
      <c r="GJ51" s="742"/>
      <c r="GK51" s="742"/>
      <c r="GL51" s="742"/>
      <c r="GM51" s="742"/>
      <c r="GN51" s="742"/>
      <c r="GO51" s="742"/>
      <c r="GP51" s="742"/>
      <c r="GQ51" s="742"/>
      <c r="GR51" s="742"/>
      <c r="GS51" s="742"/>
      <c r="GT51" s="742"/>
      <c r="GU51" s="742"/>
      <c r="GV51" s="742"/>
      <c r="GW51" s="742"/>
      <c r="GX51" s="742"/>
      <c r="GY51" s="742"/>
      <c r="GZ51" s="742"/>
      <c r="HA51" s="742"/>
      <c r="HB51" s="742"/>
      <c r="HC51" s="742"/>
      <c r="HD51" s="742"/>
      <c r="HE51" s="742"/>
      <c r="HF51" s="742"/>
      <c r="HG51" s="742"/>
      <c r="HH51" s="742"/>
      <c r="HI51" s="742"/>
      <c r="HJ51" s="742"/>
      <c r="HK51" s="742"/>
      <c r="HL51" s="742"/>
      <c r="HM51" s="742"/>
      <c r="HN51" s="742"/>
      <c r="HO51" s="742"/>
      <c r="HP51" s="742"/>
      <c r="HQ51" s="742"/>
      <c r="HR51" s="742"/>
      <c r="HS51" s="742"/>
      <c r="HT51" s="742"/>
      <c r="HU51" s="742"/>
      <c r="HV51" s="742"/>
      <c r="HW51" s="742"/>
      <c r="HX51" s="742"/>
      <c r="HY51" s="742"/>
      <c r="HZ51" s="742"/>
      <c r="IA51" s="742"/>
      <c r="IB51" s="742"/>
      <c r="IC51" s="742"/>
      <c r="ID51" s="742"/>
      <c r="IE51" s="742"/>
      <c r="IF51" s="742"/>
      <c r="IG51" s="742"/>
      <c r="IH51" s="742"/>
      <c r="II51" s="742"/>
      <c r="IJ51" s="742"/>
      <c r="IK51" s="742"/>
      <c r="IL51" s="742"/>
      <c r="IM51" s="742"/>
      <c r="IN51" s="742"/>
      <c r="IO51" s="742"/>
      <c r="IP51" s="742"/>
      <c r="IQ51" s="742"/>
      <c r="IR51" s="742"/>
      <c r="IS51" s="742"/>
      <c r="IT51" s="742"/>
      <c r="IU51" s="742"/>
      <c r="IV51" s="742"/>
      <c r="IW51" s="742"/>
      <c r="IX51" s="742"/>
      <c r="IY51" s="742"/>
      <c r="IZ51" s="742"/>
      <c r="JA51" s="742"/>
      <c r="JB51" s="742"/>
      <c r="JC51" s="742"/>
      <c r="JD51" s="742"/>
      <c r="JE51" s="742"/>
      <c r="JF51" s="742"/>
      <c r="JG51" s="742"/>
      <c r="JH51" s="742"/>
      <c r="JI51" s="742"/>
      <c r="JJ51" s="742"/>
      <c r="JK51" s="742"/>
      <c r="JL51" s="742"/>
      <c r="JM51" s="742"/>
      <c r="JN51" s="742"/>
      <c r="JO51" s="742"/>
      <c r="JP51" s="742"/>
      <c r="JQ51" s="742"/>
      <c r="JR51" s="742"/>
      <c r="JS51" s="742"/>
      <c r="JT51" s="742"/>
      <c r="JU51" s="742"/>
      <c r="JV51" s="742"/>
      <c r="JW51" s="742"/>
      <c r="JX51" s="742"/>
      <c r="JY51" s="742"/>
      <c r="JZ51" s="742"/>
      <c r="KA51" s="742"/>
      <c r="KB51" s="742"/>
      <c r="KC51" s="742"/>
      <c r="KD51" s="742"/>
      <c r="KE51" s="742"/>
      <c r="KF51" s="742"/>
      <c r="KG51" s="742"/>
      <c r="KH51" s="742"/>
      <c r="KI51" s="742"/>
      <c r="KJ51" s="742"/>
      <c r="KK51" s="742"/>
      <c r="KL51" s="742"/>
      <c r="KM51" s="742"/>
      <c r="KN51" s="742"/>
      <c r="KO51" s="742"/>
      <c r="KP51" s="742"/>
      <c r="KQ51" s="742"/>
      <c r="KR51" s="742"/>
      <c r="KS51" s="742"/>
      <c r="KT51" s="742"/>
      <c r="KU51" s="742"/>
      <c r="KV51" s="742"/>
      <c r="KW51" s="742"/>
      <c r="KX51" s="742"/>
      <c r="KY51" s="742"/>
      <c r="KZ51" s="742"/>
      <c r="LA51" s="742"/>
      <c r="LB51" s="742"/>
      <c r="LC51" s="742"/>
      <c r="LD51" s="742"/>
      <c r="LE51" s="742"/>
      <c r="LF51" s="742"/>
      <c r="LG51" s="742"/>
      <c r="LH51" s="742"/>
      <c r="LI51" s="742"/>
      <c r="LJ51" s="742"/>
      <c r="LK51" s="742"/>
      <c r="LL51" s="742"/>
      <c r="LM51" s="742"/>
      <c r="LN51" s="742"/>
      <c r="LO51" s="742"/>
      <c r="LP51" s="742"/>
      <c r="LQ51" s="742"/>
      <c r="LR51" s="742"/>
      <c r="LS51" s="742"/>
      <c r="LT51" s="742"/>
      <c r="LU51" s="742"/>
      <c r="LV51" s="742"/>
      <c r="LW51" s="742"/>
      <c r="LX51" s="742"/>
      <c r="LY51" s="742"/>
      <c r="LZ51" s="742"/>
      <c r="MA51" s="742"/>
      <c r="MB51" s="742"/>
      <c r="MC51" s="742"/>
      <c r="MD51" s="742"/>
      <c r="ME51" s="742"/>
      <c r="MF51" s="742"/>
      <c r="MG51" s="742"/>
      <c r="MH51" s="742"/>
      <c r="MI51" s="742"/>
      <c r="MJ51" s="742"/>
      <c r="MK51" s="742"/>
      <c r="ML51" s="742"/>
      <c r="MM51" s="742"/>
      <c r="MN51" s="742"/>
      <c r="MO51" s="742"/>
    </row>
    <row r="52" spans="1:360">
      <c r="A52" s="742"/>
      <c r="B52" s="409"/>
      <c r="C52" s="742"/>
      <c r="D52" s="742"/>
      <c r="E52" s="742"/>
      <c r="F52" s="742"/>
      <c r="G52" s="742"/>
      <c r="H52" s="742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742"/>
      <c r="AB52" s="742"/>
      <c r="AC52" s="742"/>
      <c r="AD52" s="742"/>
      <c r="AE52" s="742"/>
      <c r="AF52" s="742"/>
      <c r="AG52" s="742"/>
      <c r="AH52" s="742"/>
      <c r="AI52" s="742"/>
      <c r="AJ52" s="742"/>
      <c r="AK52" s="742"/>
      <c r="AL52" s="742"/>
      <c r="AM52" s="742"/>
      <c r="AN52" s="742"/>
      <c r="AO52" s="742"/>
      <c r="AP52" s="742"/>
      <c r="AQ52" s="742"/>
      <c r="AR52" s="742"/>
      <c r="AS52" s="742"/>
      <c r="AT52" s="742"/>
      <c r="AU52" s="742"/>
      <c r="AV52" s="742"/>
      <c r="AW52" s="742"/>
      <c r="AX52" s="742"/>
      <c r="AY52" s="742"/>
      <c r="AZ52" s="742"/>
      <c r="BA52" s="742"/>
      <c r="BB52" s="742"/>
      <c r="BC52" s="742"/>
      <c r="BD52" s="742"/>
      <c r="BE52" s="742"/>
      <c r="BF52" s="742"/>
      <c r="BG52" s="742"/>
      <c r="BH52" s="742"/>
      <c r="BI52" s="742"/>
      <c r="BJ52" s="742"/>
      <c r="BK52" s="742"/>
      <c r="BL52" s="742"/>
      <c r="BM52" s="742"/>
      <c r="BN52" s="742"/>
      <c r="BO52" s="742"/>
      <c r="BP52" s="742"/>
      <c r="BQ52" s="742"/>
      <c r="BR52" s="409"/>
      <c r="BS52" s="742"/>
      <c r="BT52" s="742"/>
      <c r="BU52" s="742"/>
      <c r="BV52" s="742"/>
      <c r="BW52" s="742"/>
      <c r="BX52" s="742"/>
      <c r="BY52" s="742"/>
      <c r="BZ52" s="742"/>
      <c r="CA52" s="742"/>
      <c r="CB52" s="742"/>
      <c r="CC52" s="418"/>
      <c r="CD52" s="426"/>
      <c r="CE52" s="426"/>
      <c r="CF52" s="418"/>
      <c r="CG52" s="432"/>
      <c r="CH52" s="108"/>
      <c r="CI52" s="418"/>
      <c r="CJ52" s="434"/>
      <c r="CK52" s="348"/>
      <c r="CL52" s="402"/>
      <c r="CM52" s="742"/>
      <c r="CN52" s="742"/>
      <c r="CO52" s="742"/>
      <c r="CP52" s="742"/>
      <c r="CQ52" s="742"/>
      <c r="CR52" s="742"/>
      <c r="CS52" s="742"/>
      <c r="CT52" s="742"/>
      <c r="CU52" s="742"/>
      <c r="CV52" s="742"/>
      <c r="CW52" s="742"/>
      <c r="CX52" s="742"/>
      <c r="CY52" s="742"/>
      <c r="CZ52" s="742"/>
      <c r="DA52" s="742"/>
      <c r="DB52" s="742"/>
      <c r="DC52" s="742"/>
      <c r="DD52" s="742"/>
      <c r="DE52" s="418"/>
      <c r="DF52" s="424"/>
      <c r="DG52" s="108"/>
      <c r="DH52" s="402"/>
      <c r="DI52" s="742"/>
      <c r="DJ52" s="418"/>
      <c r="DK52" s="424"/>
      <c r="DL52" s="401"/>
      <c r="DM52" s="401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401"/>
      <c r="ER52" s="742"/>
      <c r="ES52" s="401"/>
      <c r="ET52" s="742"/>
      <c r="EU52" s="742"/>
      <c r="EV52" s="742"/>
      <c r="EW52" s="742"/>
      <c r="EX52" s="742"/>
      <c r="EY52" s="742"/>
      <c r="EZ52" s="742"/>
      <c r="FA52" s="742"/>
      <c r="FB52" s="742"/>
      <c r="FC52" s="742"/>
      <c r="FD52" s="742"/>
      <c r="FE52" s="742"/>
      <c r="FF52" s="742"/>
      <c r="FG52" s="742"/>
      <c r="FH52" s="742"/>
      <c r="FI52" s="742"/>
      <c r="FJ52" s="742"/>
      <c r="FK52" s="742"/>
      <c r="FL52" s="742"/>
      <c r="FM52" s="742"/>
      <c r="FN52" s="742"/>
      <c r="FO52" s="742"/>
      <c r="FP52" s="742"/>
      <c r="FQ52" s="742"/>
      <c r="FR52" s="742"/>
      <c r="FS52" s="742"/>
      <c r="FT52" s="742"/>
      <c r="FU52" s="742"/>
      <c r="FV52" s="742"/>
      <c r="FW52" s="742"/>
      <c r="FX52" s="742"/>
      <c r="FY52" s="742"/>
      <c r="FZ52" s="742"/>
      <c r="GA52" s="742"/>
      <c r="GB52" s="742"/>
      <c r="GC52" s="742"/>
      <c r="GD52" s="742"/>
      <c r="GE52" s="742"/>
      <c r="GF52" s="742"/>
      <c r="GG52" s="742"/>
      <c r="GH52" s="742"/>
      <c r="GI52" s="742"/>
      <c r="GJ52" s="742"/>
      <c r="GK52" s="742"/>
      <c r="GL52" s="742"/>
      <c r="GM52" s="742"/>
      <c r="GN52" s="742"/>
      <c r="GO52" s="742"/>
      <c r="GP52" s="742"/>
      <c r="GQ52" s="742"/>
      <c r="GR52" s="742"/>
      <c r="GS52" s="742"/>
      <c r="GT52" s="742"/>
      <c r="GU52" s="742"/>
      <c r="GV52" s="742"/>
      <c r="GW52" s="742"/>
      <c r="GX52" s="742"/>
      <c r="GY52" s="742"/>
      <c r="GZ52" s="742"/>
      <c r="HA52" s="742"/>
      <c r="HB52" s="742"/>
      <c r="HC52" s="742"/>
      <c r="HD52" s="742"/>
      <c r="HE52" s="742"/>
      <c r="HF52" s="742"/>
      <c r="HG52" s="742"/>
      <c r="HH52" s="742"/>
      <c r="HI52" s="742"/>
      <c r="HJ52" s="742"/>
      <c r="HK52" s="742"/>
      <c r="HL52" s="742"/>
      <c r="HM52" s="742"/>
      <c r="HN52" s="742"/>
      <c r="HO52" s="742"/>
      <c r="HP52" s="742"/>
      <c r="HQ52" s="742"/>
      <c r="HR52" s="742"/>
      <c r="HS52" s="742"/>
      <c r="HT52" s="742"/>
      <c r="HU52" s="742"/>
      <c r="HV52" s="742"/>
      <c r="HW52" s="742"/>
      <c r="HX52" s="742"/>
      <c r="HY52" s="742"/>
      <c r="HZ52" s="742"/>
      <c r="IA52" s="742"/>
      <c r="IB52" s="742"/>
      <c r="IC52" s="742"/>
      <c r="ID52" s="742"/>
      <c r="IE52" s="742"/>
      <c r="IF52" s="742"/>
      <c r="IG52" s="742"/>
      <c r="IH52" s="742"/>
      <c r="II52" s="742"/>
      <c r="IJ52" s="742"/>
      <c r="IK52" s="742"/>
      <c r="IL52" s="742"/>
      <c r="IM52" s="742"/>
      <c r="IN52" s="742"/>
      <c r="IO52" s="742"/>
      <c r="IP52" s="742"/>
      <c r="IQ52" s="742"/>
      <c r="IR52" s="742"/>
      <c r="IS52" s="742"/>
      <c r="IT52" s="742"/>
      <c r="IU52" s="742"/>
      <c r="IV52" s="742"/>
      <c r="IW52" s="742"/>
      <c r="IX52" s="742"/>
      <c r="IY52" s="742"/>
      <c r="IZ52" s="742"/>
      <c r="JA52" s="742"/>
      <c r="JB52" s="742"/>
      <c r="JC52" s="742"/>
      <c r="JD52" s="742"/>
      <c r="JE52" s="742"/>
      <c r="JF52" s="742"/>
      <c r="JG52" s="742"/>
      <c r="JH52" s="742"/>
      <c r="JI52" s="742"/>
      <c r="JJ52" s="742"/>
      <c r="JK52" s="742"/>
      <c r="JL52" s="742"/>
      <c r="JM52" s="742"/>
      <c r="JN52" s="742"/>
      <c r="JO52" s="742"/>
      <c r="JP52" s="742"/>
      <c r="JQ52" s="742"/>
      <c r="JR52" s="742"/>
      <c r="JS52" s="742"/>
      <c r="JT52" s="742"/>
      <c r="JU52" s="742"/>
      <c r="JV52" s="742"/>
      <c r="JW52" s="742"/>
      <c r="JX52" s="742"/>
      <c r="JY52" s="742"/>
      <c r="JZ52" s="742"/>
      <c r="KA52" s="742"/>
      <c r="KB52" s="742"/>
      <c r="KC52" s="742"/>
      <c r="KD52" s="742"/>
      <c r="KE52" s="742"/>
      <c r="KF52" s="742"/>
      <c r="KG52" s="742"/>
      <c r="KH52" s="742"/>
      <c r="KI52" s="742"/>
      <c r="KJ52" s="742"/>
      <c r="KK52" s="742"/>
      <c r="KL52" s="742"/>
      <c r="KM52" s="742"/>
      <c r="KN52" s="742"/>
      <c r="KO52" s="742"/>
      <c r="KP52" s="742"/>
      <c r="KQ52" s="742"/>
      <c r="KR52" s="742"/>
      <c r="KS52" s="742"/>
      <c r="KT52" s="742"/>
      <c r="KU52" s="742"/>
      <c r="KV52" s="742"/>
      <c r="KW52" s="742"/>
      <c r="KX52" s="742"/>
      <c r="KY52" s="742"/>
      <c r="KZ52" s="742"/>
      <c r="LA52" s="742"/>
      <c r="LB52" s="742"/>
      <c r="LC52" s="742"/>
      <c r="LD52" s="742"/>
      <c r="LE52" s="742"/>
      <c r="LF52" s="742"/>
      <c r="LG52" s="742"/>
      <c r="LH52" s="742"/>
      <c r="LI52" s="742"/>
      <c r="LJ52" s="742"/>
      <c r="LK52" s="742"/>
      <c r="LL52" s="742"/>
      <c r="LM52" s="742"/>
      <c r="LN52" s="742"/>
      <c r="LO52" s="742"/>
      <c r="LP52" s="742"/>
      <c r="LQ52" s="742"/>
      <c r="LR52" s="742"/>
      <c r="LS52" s="742"/>
      <c r="LT52" s="742"/>
      <c r="LU52" s="742"/>
      <c r="LV52" s="742"/>
      <c r="LW52" s="742"/>
      <c r="LX52" s="742"/>
      <c r="LY52" s="742"/>
      <c r="LZ52" s="742"/>
      <c r="MA52" s="742"/>
      <c r="MB52" s="742"/>
      <c r="MC52" s="742"/>
      <c r="MD52" s="742"/>
      <c r="ME52" s="742"/>
      <c r="MF52" s="742"/>
      <c r="MG52" s="742"/>
      <c r="MH52" s="742"/>
      <c r="MI52" s="742"/>
      <c r="MJ52" s="742"/>
      <c r="MK52" s="742"/>
      <c r="ML52" s="742"/>
      <c r="MM52" s="742"/>
      <c r="MN52" s="742"/>
      <c r="MO52" s="742"/>
    </row>
    <row r="53" spans="1:360">
      <c r="A53" s="742"/>
      <c r="B53" s="409"/>
      <c r="C53" s="742"/>
      <c r="D53" s="742"/>
      <c r="E53" s="742"/>
      <c r="F53" s="742"/>
      <c r="G53" s="742"/>
      <c r="H53" s="742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  <c r="Y53" s="742"/>
      <c r="Z53" s="742"/>
      <c r="AA53" s="742"/>
      <c r="AB53" s="742"/>
      <c r="AC53" s="742"/>
      <c r="AD53" s="742"/>
      <c r="AE53" s="742"/>
      <c r="AF53" s="742"/>
      <c r="AG53" s="742"/>
      <c r="AH53" s="742"/>
      <c r="AI53" s="742"/>
      <c r="AJ53" s="742"/>
      <c r="AK53" s="742"/>
      <c r="AL53" s="742"/>
      <c r="AM53" s="742"/>
      <c r="AN53" s="742"/>
      <c r="AO53" s="742"/>
      <c r="AP53" s="742"/>
      <c r="AQ53" s="742"/>
      <c r="AR53" s="742"/>
      <c r="AS53" s="742"/>
      <c r="AT53" s="742"/>
      <c r="AU53" s="742"/>
      <c r="AV53" s="742"/>
      <c r="AW53" s="742"/>
      <c r="AX53" s="742"/>
      <c r="AY53" s="742"/>
      <c r="AZ53" s="742"/>
      <c r="BA53" s="742"/>
      <c r="BB53" s="742"/>
      <c r="BC53" s="742"/>
      <c r="BD53" s="742"/>
      <c r="BE53" s="742"/>
      <c r="BF53" s="742"/>
      <c r="BG53" s="742"/>
      <c r="BH53" s="742"/>
      <c r="BI53" s="742"/>
      <c r="BJ53" s="742"/>
      <c r="BK53" s="742"/>
      <c r="BL53" s="742"/>
      <c r="BM53" s="742"/>
      <c r="BN53" s="742"/>
      <c r="BO53" s="742"/>
      <c r="BP53" s="742"/>
      <c r="BQ53" s="742"/>
      <c r="BR53" s="409"/>
      <c r="BS53" s="742"/>
      <c r="BT53" s="742"/>
      <c r="BU53" s="742"/>
      <c r="BV53" s="742"/>
      <c r="BW53" s="742"/>
      <c r="BX53" s="742"/>
      <c r="BY53" s="742"/>
      <c r="BZ53" s="742"/>
      <c r="CA53" s="742"/>
      <c r="CB53" s="742"/>
      <c r="CC53" s="418"/>
      <c r="CD53" s="426"/>
      <c r="CE53" s="426"/>
      <c r="CF53" s="418"/>
      <c r="CG53" s="432"/>
      <c r="CH53" s="108"/>
      <c r="CI53" s="418"/>
      <c r="CJ53" s="434"/>
      <c r="CK53" s="348"/>
      <c r="CL53" s="402"/>
      <c r="CM53" s="742"/>
      <c r="CN53" s="742"/>
      <c r="CO53" s="742"/>
      <c r="CP53" s="742"/>
      <c r="CQ53" s="742"/>
      <c r="CR53" s="742"/>
      <c r="CS53" s="742"/>
      <c r="CT53" s="742"/>
      <c r="CU53" s="742"/>
      <c r="CV53" s="742"/>
      <c r="CW53" s="742"/>
      <c r="CX53" s="742"/>
      <c r="CY53" s="742"/>
      <c r="CZ53" s="742"/>
      <c r="DA53" s="742"/>
      <c r="DB53" s="742"/>
      <c r="DC53" s="742"/>
      <c r="DD53" s="742"/>
      <c r="DE53" s="418"/>
      <c r="DF53" s="424"/>
      <c r="DG53" s="108"/>
      <c r="DH53" s="402"/>
      <c r="DI53" s="742"/>
      <c r="DJ53" s="418"/>
      <c r="DK53" s="424"/>
      <c r="DL53" s="401"/>
      <c r="DM53" s="401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401"/>
      <c r="ER53" s="742"/>
      <c r="ES53" s="401"/>
      <c r="ET53" s="742"/>
      <c r="EU53" s="742"/>
      <c r="EV53" s="742"/>
      <c r="EW53" s="742"/>
      <c r="EX53" s="742"/>
      <c r="EY53" s="742"/>
      <c r="EZ53" s="742"/>
      <c r="FA53" s="742"/>
      <c r="FB53" s="742"/>
      <c r="FC53" s="742"/>
      <c r="FD53" s="742"/>
      <c r="FE53" s="742"/>
      <c r="FF53" s="742"/>
      <c r="FG53" s="742"/>
      <c r="FH53" s="742"/>
      <c r="FI53" s="742"/>
      <c r="FJ53" s="742"/>
      <c r="FK53" s="742"/>
      <c r="FL53" s="742"/>
      <c r="FM53" s="742"/>
      <c r="FN53" s="742"/>
      <c r="FO53" s="742"/>
      <c r="FP53" s="742"/>
      <c r="FQ53" s="742"/>
      <c r="FR53" s="742"/>
      <c r="FS53" s="742"/>
      <c r="FT53" s="742"/>
      <c r="FU53" s="742"/>
      <c r="FV53" s="742"/>
      <c r="FW53" s="742"/>
      <c r="FX53" s="742"/>
      <c r="FY53" s="742"/>
      <c r="FZ53" s="742"/>
      <c r="GA53" s="742"/>
      <c r="GB53" s="742"/>
      <c r="GC53" s="742"/>
      <c r="GD53" s="742"/>
      <c r="GE53" s="742"/>
      <c r="GF53" s="742"/>
      <c r="GG53" s="742"/>
      <c r="GH53" s="742"/>
      <c r="GI53" s="742"/>
      <c r="GJ53" s="742"/>
      <c r="GK53" s="742"/>
      <c r="GL53" s="742"/>
      <c r="GM53" s="742"/>
      <c r="GN53" s="742"/>
      <c r="GO53" s="742"/>
      <c r="GP53" s="742"/>
      <c r="GQ53" s="742"/>
      <c r="GR53" s="742"/>
      <c r="GS53" s="742"/>
      <c r="GT53" s="742"/>
      <c r="GU53" s="742"/>
      <c r="GV53" s="742"/>
      <c r="GW53" s="742"/>
      <c r="GX53" s="742"/>
      <c r="GY53" s="742"/>
      <c r="GZ53" s="742"/>
      <c r="HA53" s="742"/>
      <c r="HB53" s="742"/>
      <c r="HC53" s="742"/>
      <c r="HD53" s="742"/>
      <c r="HE53" s="742"/>
      <c r="HF53" s="742"/>
      <c r="HG53" s="742"/>
      <c r="HH53" s="742"/>
      <c r="HI53" s="742"/>
      <c r="HJ53" s="742"/>
      <c r="HK53" s="742"/>
      <c r="HL53" s="742"/>
      <c r="HM53" s="742"/>
      <c r="HN53" s="742"/>
      <c r="HO53" s="742"/>
      <c r="HP53" s="742"/>
      <c r="HQ53" s="742"/>
      <c r="HR53" s="742"/>
      <c r="HS53" s="742"/>
      <c r="HT53" s="742"/>
      <c r="HU53" s="742"/>
      <c r="HV53" s="742"/>
      <c r="HW53" s="742"/>
      <c r="HX53" s="742"/>
      <c r="HY53" s="742"/>
      <c r="HZ53" s="742"/>
      <c r="IA53" s="742"/>
      <c r="IB53" s="742"/>
      <c r="IC53" s="742"/>
      <c r="ID53" s="742"/>
      <c r="IE53" s="742"/>
      <c r="IF53" s="742"/>
      <c r="IG53" s="742"/>
      <c r="IH53" s="742"/>
      <c r="II53" s="742"/>
      <c r="IJ53" s="742"/>
      <c r="IK53" s="742"/>
      <c r="IL53" s="742"/>
      <c r="IM53" s="742"/>
      <c r="IN53" s="742"/>
      <c r="IO53" s="742"/>
      <c r="IP53" s="742"/>
      <c r="IQ53" s="742"/>
      <c r="IR53" s="742"/>
      <c r="IS53" s="742"/>
      <c r="IT53" s="742"/>
      <c r="IU53" s="742"/>
      <c r="IV53" s="742"/>
      <c r="IW53" s="742"/>
      <c r="IX53" s="742"/>
      <c r="IY53" s="742"/>
      <c r="IZ53" s="742"/>
      <c r="JA53" s="742"/>
      <c r="JB53" s="742"/>
      <c r="JC53" s="742"/>
      <c r="JD53" s="742"/>
      <c r="JE53" s="742"/>
      <c r="JF53" s="742"/>
      <c r="JG53" s="742"/>
      <c r="JH53" s="742"/>
      <c r="JI53" s="742"/>
      <c r="JJ53" s="742"/>
      <c r="JK53" s="742"/>
      <c r="JL53" s="742"/>
      <c r="JM53" s="742"/>
      <c r="JN53" s="742"/>
      <c r="JO53" s="742"/>
      <c r="JP53" s="742"/>
      <c r="JQ53" s="742"/>
      <c r="JR53" s="742"/>
      <c r="JS53" s="742"/>
      <c r="JT53" s="742"/>
      <c r="JU53" s="742"/>
      <c r="JV53" s="742"/>
      <c r="JW53" s="742"/>
      <c r="JX53" s="742"/>
      <c r="JY53" s="742"/>
      <c r="JZ53" s="742"/>
      <c r="KA53" s="742"/>
      <c r="KB53" s="742"/>
      <c r="KC53" s="742"/>
      <c r="KD53" s="742"/>
      <c r="KE53" s="742"/>
      <c r="KF53" s="742"/>
      <c r="KG53" s="742"/>
      <c r="KH53" s="742"/>
      <c r="KI53" s="742"/>
      <c r="KJ53" s="742"/>
      <c r="KK53" s="742"/>
      <c r="KL53" s="742"/>
      <c r="KM53" s="742"/>
      <c r="KN53" s="742"/>
      <c r="KO53" s="742"/>
      <c r="KP53" s="742"/>
      <c r="KQ53" s="742"/>
      <c r="KR53" s="742"/>
      <c r="KS53" s="742"/>
      <c r="KT53" s="742"/>
      <c r="KU53" s="742"/>
      <c r="KV53" s="742"/>
      <c r="KW53" s="742"/>
      <c r="KX53" s="742"/>
      <c r="KY53" s="742"/>
      <c r="KZ53" s="742"/>
      <c r="LA53" s="742"/>
      <c r="LB53" s="742"/>
      <c r="LC53" s="742"/>
      <c r="LD53" s="742"/>
      <c r="LE53" s="742"/>
      <c r="LF53" s="742"/>
      <c r="LG53" s="742"/>
      <c r="LH53" s="742"/>
      <c r="LI53" s="742"/>
      <c r="LJ53" s="742"/>
      <c r="LK53" s="742"/>
      <c r="LL53" s="742"/>
      <c r="LM53" s="742"/>
      <c r="LN53" s="742"/>
      <c r="LO53" s="742"/>
      <c r="LP53" s="742"/>
      <c r="LQ53" s="742"/>
      <c r="LR53" s="742"/>
      <c r="LS53" s="742"/>
      <c r="LT53" s="742"/>
      <c r="LU53" s="742"/>
      <c r="LV53" s="742"/>
      <c r="LW53" s="742"/>
      <c r="LX53" s="742"/>
      <c r="LY53" s="742"/>
      <c r="LZ53" s="742"/>
      <c r="MA53" s="742"/>
      <c r="MB53" s="742"/>
      <c r="MC53" s="742"/>
      <c r="MD53" s="742"/>
      <c r="ME53" s="742"/>
      <c r="MF53" s="742"/>
      <c r="MG53" s="742"/>
      <c r="MH53" s="742"/>
      <c r="MI53" s="742"/>
      <c r="MJ53" s="742"/>
      <c r="MK53" s="742"/>
      <c r="ML53" s="742"/>
      <c r="MM53" s="742"/>
      <c r="MN53" s="742"/>
      <c r="MO53" s="742"/>
    </row>
    <row r="54" spans="1:360">
      <c r="A54" s="742"/>
      <c r="B54" s="409"/>
      <c r="C54" s="742"/>
      <c r="D54" s="742"/>
      <c r="E54" s="742"/>
      <c r="F54" s="742"/>
      <c r="G54" s="742"/>
      <c r="H54" s="742"/>
      <c r="I54" s="742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  <c r="AA54" s="742"/>
      <c r="AB54" s="742"/>
      <c r="AC54" s="742"/>
      <c r="AD54" s="742"/>
      <c r="AE54" s="742"/>
      <c r="AF54" s="742"/>
      <c r="AG54" s="742"/>
      <c r="AH54" s="742"/>
      <c r="AI54" s="742"/>
      <c r="AJ54" s="742"/>
      <c r="AK54" s="742"/>
      <c r="AL54" s="742"/>
      <c r="AM54" s="742"/>
      <c r="AN54" s="742"/>
      <c r="AO54" s="742"/>
      <c r="AP54" s="742"/>
      <c r="AQ54" s="742"/>
      <c r="AR54" s="742"/>
      <c r="AS54" s="742"/>
      <c r="AT54" s="742"/>
      <c r="AU54" s="742"/>
      <c r="AV54" s="742"/>
      <c r="AW54" s="742"/>
      <c r="AX54" s="742"/>
      <c r="AY54" s="742"/>
      <c r="AZ54" s="742"/>
      <c r="BA54" s="742"/>
      <c r="BB54" s="742"/>
      <c r="BC54" s="742"/>
      <c r="BD54" s="742"/>
      <c r="BE54" s="742"/>
      <c r="BF54" s="742"/>
      <c r="BG54" s="742"/>
      <c r="BH54" s="742"/>
      <c r="BI54" s="742"/>
      <c r="BJ54" s="742"/>
      <c r="BK54" s="742"/>
      <c r="BL54" s="742"/>
      <c r="BM54" s="742"/>
      <c r="BN54" s="742"/>
      <c r="BO54" s="742"/>
      <c r="BP54" s="742"/>
      <c r="BQ54" s="742"/>
      <c r="BR54" s="409"/>
      <c r="BS54" s="742"/>
      <c r="BT54" s="742"/>
      <c r="BU54" s="742"/>
      <c r="BV54" s="742"/>
      <c r="BW54" s="742"/>
      <c r="BX54" s="742"/>
      <c r="BY54" s="742"/>
      <c r="BZ54" s="742"/>
      <c r="CA54" s="742"/>
      <c r="CB54" s="742"/>
      <c r="CC54" s="418"/>
      <c r="CD54" s="426"/>
      <c r="CE54" s="426"/>
      <c r="CF54" s="418"/>
      <c r="CG54" s="432"/>
      <c r="CH54" s="108"/>
      <c r="CI54" s="418"/>
      <c r="CJ54" s="434"/>
      <c r="CK54" s="348"/>
      <c r="CL54" s="402"/>
      <c r="CM54" s="742"/>
      <c r="CN54" s="742"/>
      <c r="CO54" s="742"/>
      <c r="CP54" s="742"/>
      <c r="CQ54" s="742"/>
      <c r="CR54" s="742"/>
      <c r="CS54" s="742"/>
      <c r="CT54" s="742"/>
      <c r="CU54" s="742"/>
      <c r="CV54" s="742"/>
      <c r="CW54" s="742"/>
      <c r="CX54" s="742"/>
      <c r="CY54" s="742"/>
      <c r="CZ54" s="742"/>
      <c r="DA54" s="742"/>
      <c r="DB54" s="742"/>
      <c r="DC54" s="742"/>
      <c r="DD54" s="742"/>
      <c r="DE54" s="418"/>
      <c r="DF54" s="424"/>
      <c r="DG54" s="108"/>
      <c r="DH54" s="402"/>
      <c r="DI54" s="742"/>
      <c r="DJ54" s="418"/>
      <c r="DK54" s="424"/>
      <c r="DL54" s="401"/>
      <c r="DM54" s="401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401"/>
      <c r="ER54" s="742"/>
      <c r="ES54" s="401"/>
      <c r="ET54" s="742"/>
      <c r="EU54" s="742"/>
      <c r="EV54" s="742"/>
      <c r="EW54" s="742"/>
      <c r="EX54" s="742"/>
      <c r="EY54" s="742"/>
      <c r="EZ54" s="742"/>
      <c r="FA54" s="742"/>
      <c r="FB54" s="742"/>
      <c r="FC54" s="742"/>
      <c r="FD54" s="742"/>
      <c r="FE54" s="742"/>
      <c r="FF54" s="742"/>
      <c r="FG54" s="742"/>
      <c r="FH54" s="742"/>
      <c r="FI54" s="742"/>
      <c r="FJ54" s="742"/>
      <c r="FK54" s="742"/>
      <c r="FL54" s="742"/>
      <c r="FM54" s="742"/>
      <c r="FN54" s="742"/>
      <c r="FO54" s="742"/>
      <c r="FP54" s="742"/>
      <c r="FQ54" s="742"/>
      <c r="FR54" s="742"/>
      <c r="FS54" s="742"/>
      <c r="FT54" s="742"/>
      <c r="FU54" s="742"/>
      <c r="FV54" s="742"/>
      <c r="FW54" s="742"/>
      <c r="FX54" s="742"/>
      <c r="FY54" s="742"/>
      <c r="FZ54" s="742"/>
      <c r="GA54" s="742"/>
      <c r="GB54" s="742"/>
      <c r="GC54" s="742"/>
      <c r="GD54" s="742"/>
      <c r="GE54" s="742"/>
      <c r="GF54" s="742"/>
      <c r="GG54" s="742"/>
      <c r="GH54" s="742"/>
      <c r="GI54" s="742"/>
      <c r="GJ54" s="742"/>
      <c r="GK54" s="742"/>
      <c r="GL54" s="742"/>
      <c r="GM54" s="742"/>
      <c r="GN54" s="742"/>
      <c r="GO54" s="742"/>
      <c r="GP54" s="742"/>
      <c r="GQ54" s="742"/>
      <c r="GR54" s="742"/>
      <c r="GS54" s="742"/>
      <c r="GT54" s="742"/>
      <c r="GU54" s="742"/>
      <c r="GV54" s="742"/>
      <c r="GW54" s="742"/>
      <c r="GX54" s="742"/>
      <c r="GY54" s="742"/>
      <c r="GZ54" s="742"/>
      <c r="HA54" s="742"/>
      <c r="HB54" s="742"/>
      <c r="HC54" s="742"/>
      <c r="HD54" s="742"/>
      <c r="HE54" s="742"/>
      <c r="HF54" s="742"/>
      <c r="HG54" s="742"/>
      <c r="HH54" s="742"/>
      <c r="HI54" s="742"/>
      <c r="HJ54" s="742"/>
      <c r="HK54" s="742"/>
      <c r="HL54" s="742"/>
      <c r="HM54" s="742"/>
      <c r="HN54" s="742"/>
      <c r="HO54" s="742"/>
      <c r="HP54" s="742"/>
      <c r="HQ54" s="742"/>
      <c r="HR54" s="742"/>
      <c r="HS54" s="742"/>
      <c r="HT54" s="742"/>
      <c r="HU54" s="742"/>
      <c r="HV54" s="742"/>
      <c r="HW54" s="742"/>
      <c r="HX54" s="742"/>
      <c r="HY54" s="742"/>
      <c r="HZ54" s="742"/>
      <c r="IA54" s="742"/>
      <c r="IB54" s="742"/>
      <c r="IC54" s="742"/>
      <c r="ID54" s="742"/>
      <c r="IE54" s="742"/>
      <c r="IF54" s="742"/>
      <c r="IG54" s="742"/>
      <c r="IH54" s="742"/>
      <c r="II54" s="742"/>
      <c r="IJ54" s="742"/>
      <c r="IK54" s="742"/>
      <c r="IL54" s="742"/>
      <c r="IM54" s="742"/>
      <c r="IN54" s="742"/>
      <c r="IO54" s="742"/>
      <c r="IP54" s="742"/>
      <c r="IQ54" s="742"/>
      <c r="IR54" s="742"/>
      <c r="IS54" s="742"/>
      <c r="IT54" s="742"/>
      <c r="IU54" s="742"/>
      <c r="IV54" s="742"/>
      <c r="IW54" s="742"/>
      <c r="IX54" s="742"/>
      <c r="IY54" s="742"/>
      <c r="IZ54" s="742"/>
      <c r="JA54" s="742"/>
      <c r="JB54" s="742"/>
      <c r="JC54" s="742"/>
      <c r="JD54" s="742"/>
      <c r="JE54" s="742"/>
      <c r="JF54" s="742"/>
      <c r="JG54" s="742"/>
      <c r="JH54" s="742"/>
      <c r="JI54" s="742"/>
      <c r="JJ54" s="742"/>
      <c r="JK54" s="742"/>
      <c r="JL54" s="742"/>
      <c r="JM54" s="742"/>
      <c r="JN54" s="742"/>
      <c r="JO54" s="742"/>
      <c r="JP54" s="742"/>
      <c r="JQ54" s="742"/>
      <c r="JR54" s="742"/>
      <c r="JS54" s="742"/>
      <c r="JT54" s="742"/>
      <c r="JU54" s="742"/>
      <c r="JV54" s="742"/>
      <c r="JW54" s="742"/>
      <c r="JX54" s="742"/>
      <c r="JY54" s="742"/>
      <c r="JZ54" s="742"/>
      <c r="KA54" s="742"/>
      <c r="KB54" s="742"/>
      <c r="KC54" s="742"/>
      <c r="KD54" s="742"/>
      <c r="KE54" s="742"/>
      <c r="KF54" s="742"/>
      <c r="KG54" s="742"/>
      <c r="KH54" s="742"/>
      <c r="KI54" s="742"/>
      <c r="KJ54" s="742"/>
      <c r="KK54" s="742"/>
      <c r="KL54" s="742"/>
      <c r="KM54" s="742"/>
      <c r="KN54" s="742"/>
      <c r="KO54" s="742"/>
      <c r="KP54" s="742"/>
      <c r="KQ54" s="742"/>
      <c r="KR54" s="742"/>
      <c r="KS54" s="742"/>
      <c r="KT54" s="742"/>
      <c r="KU54" s="742"/>
      <c r="KV54" s="742"/>
      <c r="KW54" s="742"/>
      <c r="KX54" s="742"/>
      <c r="KY54" s="742"/>
      <c r="KZ54" s="742"/>
      <c r="LA54" s="742"/>
      <c r="LB54" s="742"/>
      <c r="LC54" s="742"/>
      <c r="LD54" s="742"/>
      <c r="LE54" s="742"/>
      <c r="LF54" s="742"/>
      <c r="LG54" s="742"/>
      <c r="LH54" s="742"/>
      <c r="LI54" s="742"/>
      <c r="LJ54" s="742"/>
      <c r="LK54" s="742"/>
      <c r="LL54" s="742"/>
      <c r="LM54" s="742"/>
      <c r="LN54" s="742"/>
      <c r="LO54" s="742"/>
      <c r="LP54" s="742"/>
      <c r="LQ54" s="742"/>
      <c r="LR54" s="742"/>
      <c r="LS54" s="742"/>
      <c r="LT54" s="742"/>
      <c r="LU54" s="742"/>
      <c r="LV54" s="742"/>
      <c r="LW54" s="742"/>
      <c r="LX54" s="742"/>
      <c r="LY54" s="742"/>
      <c r="LZ54" s="742"/>
      <c r="MA54" s="742"/>
      <c r="MB54" s="742"/>
      <c r="MC54" s="742"/>
      <c r="MD54" s="742"/>
      <c r="ME54" s="742"/>
      <c r="MF54" s="742"/>
      <c r="MG54" s="742"/>
      <c r="MH54" s="742"/>
      <c r="MI54" s="742"/>
      <c r="MJ54" s="742"/>
      <c r="MK54" s="742"/>
      <c r="ML54" s="742"/>
      <c r="MM54" s="742"/>
      <c r="MN54" s="742"/>
      <c r="MO54" s="742"/>
    </row>
    <row r="55" spans="1:360">
      <c r="A55" s="742"/>
      <c r="B55" s="409"/>
      <c r="C55" s="742"/>
      <c r="D55" s="742"/>
      <c r="E55" s="742"/>
      <c r="F55" s="742"/>
      <c r="G55" s="742"/>
      <c r="H55" s="742"/>
      <c r="I55" s="742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  <c r="AA55" s="742"/>
      <c r="AB55" s="742"/>
      <c r="AC55" s="742"/>
      <c r="AD55" s="742"/>
      <c r="AE55" s="742"/>
      <c r="AF55" s="742"/>
      <c r="AG55" s="742"/>
      <c r="AH55" s="742"/>
      <c r="AI55" s="742"/>
      <c r="AJ55" s="742"/>
      <c r="AK55" s="742"/>
      <c r="AL55" s="742"/>
      <c r="AM55" s="742"/>
      <c r="AN55" s="742"/>
      <c r="AO55" s="742"/>
      <c r="AP55" s="742"/>
      <c r="AQ55" s="742"/>
      <c r="AR55" s="742"/>
      <c r="AS55" s="742"/>
      <c r="AT55" s="742"/>
      <c r="AU55" s="742"/>
      <c r="AV55" s="742"/>
      <c r="AW55" s="742"/>
      <c r="AX55" s="742"/>
      <c r="AY55" s="742"/>
      <c r="AZ55" s="742"/>
      <c r="BA55" s="742"/>
      <c r="BB55" s="742"/>
      <c r="BC55" s="742"/>
      <c r="BD55" s="742"/>
      <c r="BE55" s="742"/>
      <c r="BF55" s="742"/>
      <c r="BG55" s="742"/>
      <c r="BH55" s="742"/>
      <c r="BI55" s="742"/>
      <c r="BJ55" s="742"/>
      <c r="BK55" s="742"/>
      <c r="BL55" s="742"/>
      <c r="BM55" s="742"/>
      <c r="BN55" s="742"/>
      <c r="BO55" s="742"/>
      <c r="BP55" s="742"/>
      <c r="BQ55" s="742"/>
      <c r="BR55" s="409"/>
      <c r="BS55" s="742"/>
      <c r="BT55" s="742"/>
      <c r="BU55" s="742"/>
      <c r="BV55" s="742"/>
      <c r="BW55" s="742"/>
      <c r="BX55" s="742"/>
      <c r="BY55" s="742"/>
      <c r="BZ55" s="742"/>
      <c r="CA55" s="742"/>
      <c r="CB55" s="742"/>
      <c r="CC55" s="418"/>
      <c r="CD55" s="426"/>
      <c r="CE55" s="426"/>
      <c r="CF55" s="418"/>
      <c r="CG55" s="432"/>
      <c r="CH55" s="108"/>
      <c r="CI55" s="418"/>
      <c r="CJ55" s="434"/>
      <c r="CK55" s="348"/>
      <c r="CL55" s="402"/>
      <c r="CM55" s="742"/>
      <c r="CN55" s="742"/>
      <c r="CO55" s="742"/>
      <c r="CP55" s="742"/>
      <c r="CQ55" s="742"/>
      <c r="CR55" s="742"/>
      <c r="CS55" s="742"/>
      <c r="CT55" s="742"/>
      <c r="CU55" s="742"/>
      <c r="CV55" s="742"/>
      <c r="CW55" s="742"/>
      <c r="CX55" s="742"/>
      <c r="CY55" s="742"/>
      <c r="CZ55" s="742"/>
      <c r="DA55" s="742"/>
      <c r="DB55" s="742"/>
      <c r="DC55" s="742"/>
      <c r="DD55" s="742"/>
      <c r="DE55" s="418"/>
      <c r="DF55" s="424"/>
      <c r="DG55" s="108"/>
      <c r="DH55" s="402"/>
      <c r="DI55" s="742"/>
      <c r="DJ55" s="418"/>
      <c r="DK55" s="424"/>
      <c r="DL55" s="401"/>
      <c r="DM55" s="401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401"/>
      <c r="ER55" s="742"/>
      <c r="ES55" s="401"/>
      <c r="ET55" s="742"/>
      <c r="EU55" s="742"/>
      <c r="EV55" s="742"/>
      <c r="EW55" s="742"/>
      <c r="EX55" s="742"/>
      <c r="EY55" s="742"/>
      <c r="EZ55" s="742"/>
      <c r="FA55" s="742"/>
      <c r="FB55" s="742"/>
      <c r="FC55" s="742"/>
      <c r="FD55" s="742"/>
      <c r="FE55" s="742"/>
      <c r="FF55" s="742"/>
      <c r="FG55" s="742"/>
      <c r="FH55" s="742"/>
      <c r="FI55" s="742"/>
      <c r="FJ55" s="742"/>
      <c r="FK55" s="742"/>
      <c r="FL55" s="742"/>
      <c r="FM55" s="742"/>
      <c r="FN55" s="742"/>
      <c r="FO55" s="742"/>
      <c r="FP55" s="742"/>
      <c r="FQ55" s="742"/>
      <c r="FR55" s="742"/>
      <c r="FS55" s="742"/>
      <c r="FT55" s="742"/>
      <c r="FU55" s="742"/>
      <c r="FV55" s="742"/>
      <c r="FW55" s="742"/>
      <c r="FX55" s="742"/>
      <c r="FY55" s="742"/>
      <c r="FZ55" s="742"/>
      <c r="GA55" s="742"/>
      <c r="GB55" s="742"/>
      <c r="GC55" s="742"/>
      <c r="GD55" s="742"/>
      <c r="GE55" s="742"/>
      <c r="GF55" s="742"/>
      <c r="GG55" s="742"/>
      <c r="GH55" s="742"/>
      <c r="GI55" s="742"/>
      <c r="GJ55" s="742"/>
      <c r="GK55" s="742"/>
      <c r="GL55" s="742"/>
      <c r="GM55" s="742"/>
      <c r="GN55" s="742"/>
      <c r="GO55" s="742"/>
      <c r="GP55" s="742"/>
      <c r="GQ55" s="742"/>
      <c r="GR55" s="742"/>
      <c r="GS55" s="742"/>
      <c r="GT55" s="742"/>
      <c r="GU55" s="742"/>
      <c r="GV55" s="742"/>
      <c r="GW55" s="742"/>
      <c r="GX55" s="742"/>
      <c r="GY55" s="742"/>
      <c r="GZ55" s="742"/>
      <c r="HA55" s="742"/>
      <c r="HB55" s="742"/>
      <c r="HC55" s="742"/>
      <c r="HD55" s="742"/>
      <c r="HE55" s="742"/>
      <c r="HF55" s="742"/>
      <c r="HG55" s="742"/>
      <c r="HH55" s="742"/>
      <c r="HI55" s="742"/>
      <c r="HJ55" s="742"/>
      <c r="HK55" s="742"/>
      <c r="HL55" s="742"/>
      <c r="HM55" s="742"/>
      <c r="HN55" s="742"/>
      <c r="HO55" s="742"/>
      <c r="HP55" s="742"/>
      <c r="HQ55" s="742"/>
      <c r="HR55" s="742"/>
      <c r="HS55" s="742"/>
      <c r="HT55" s="742"/>
      <c r="HU55" s="742"/>
      <c r="HV55" s="742"/>
      <c r="HW55" s="742"/>
      <c r="HX55" s="742"/>
      <c r="HY55" s="742"/>
      <c r="HZ55" s="742"/>
      <c r="IA55" s="742"/>
      <c r="IB55" s="742"/>
      <c r="IC55" s="742"/>
      <c r="ID55" s="742"/>
      <c r="IE55" s="742"/>
      <c r="IF55" s="742"/>
      <c r="IG55" s="742"/>
      <c r="IH55" s="742"/>
      <c r="II55" s="742"/>
      <c r="IJ55" s="742"/>
      <c r="IK55" s="742"/>
      <c r="IL55" s="742"/>
      <c r="IM55" s="742"/>
      <c r="IN55" s="742"/>
      <c r="IO55" s="742"/>
      <c r="IP55" s="742"/>
      <c r="IQ55" s="742"/>
      <c r="IR55" s="742"/>
      <c r="IS55" s="742"/>
      <c r="IT55" s="742"/>
      <c r="IU55" s="742"/>
      <c r="IV55" s="742"/>
      <c r="IW55" s="742"/>
      <c r="IX55" s="742"/>
      <c r="IY55" s="742"/>
      <c r="IZ55" s="742"/>
      <c r="JA55" s="742"/>
      <c r="JB55" s="742"/>
      <c r="JC55" s="742"/>
      <c r="JD55" s="742"/>
      <c r="JE55" s="742"/>
      <c r="JF55" s="742"/>
      <c r="JG55" s="742"/>
      <c r="JH55" s="742"/>
      <c r="JI55" s="742"/>
      <c r="JJ55" s="742"/>
      <c r="JK55" s="742"/>
      <c r="JL55" s="742"/>
      <c r="JM55" s="742"/>
      <c r="JN55" s="742"/>
      <c r="JO55" s="742"/>
      <c r="JP55" s="742"/>
      <c r="JQ55" s="742"/>
      <c r="JR55" s="742"/>
      <c r="JS55" s="742"/>
      <c r="JT55" s="742"/>
      <c r="JU55" s="742"/>
      <c r="JV55" s="742"/>
      <c r="JW55" s="742"/>
      <c r="JX55" s="742"/>
      <c r="JY55" s="742"/>
      <c r="JZ55" s="742"/>
      <c r="KA55" s="742"/>
      <c r="KB55" s="742"/>
      <c r="KC55" s="742"/>
      <c r="KD55" s="742"/>
      <c r="KE55" s="742"/>
      <c r="KF55" s="742"/>
      <c r="KG55" s="742"/>
      <c r="KH55" s="742"/>
      <c r="KI55" s="742"/>
      <c r="KJ55" s="742"/>
      <c r="KK55" s="742"/>
      <c r="KL55" s="742"/>
      <c r="KM55" s="742"/>
      <c r="KN55" s="742"/>
      <c r="KO55" s="742"/>
      <c r="KP55" s="742"/>
      <c r="KQ55" s="742"/>
      <c r="KR55" s="742"/>
      <c r="KS55" s="742"/>
      <c r="KT55" s="742"/>
      <c r="KU55" s="742"/>
      <c r="KV55" s="742"/>
      <c r="KW55" s="742"/>
      <c r="KX55" s="742"/>
      <c r="KY55" s="742"/>
      <c r="KZ55" s="742"/>
      <c r="LA55" s="742"/>
      <c r="LB55" s="742"/>
      <c r="LC55" s="742"/>
      <c r="LD55" s="742"/>
      <c r="LE55" s="742"/>
      <c r="LF55" s="742"/>
      <c r="LG55" s="742"/>
      <c r="LH55" s="742"/>
      <c r="LI55" s="742"/>
      <c r="LJ55" s="742"/>
      <c r="LK55" s="742"/>
      <c r="LL55" s="742"/>
      <c r="LM55" s="742"/>
      <c r="LN55" s="742"/>
      <c r="LO55" s="742"/>
      <c r="LP55" s="742"/>
      <c r="LQ55" s="742"/>
      <c r="LR55" s="742"/>
      <c r="LS55" s="742"/>
      <c r="LT55" s="742"/>
      <c r="LU55" s="742"/>
      <c r="LV55" s="742"/>
      <c r="LW55" s="742"/>
      <c r="LX55" s="742"/>
      <c r="LY55" s="742"/>
      <c r="LZ55" s="742"/>
      <c r="MA55" s="742"/>
      <c r="MB55" s="742"/>
      <c r="MC55" s="742"/>
      <c r="MD55" s="742"/>
      <c r="ME55" s="742"/>
      <c r="MF55" s="742"/>
      <c r="MG55" s="742"/>
      <c r="MH55" s="742"/>
      <c r="MI55" s="742"/>
      <c r="MJ55" s="742"/>
      <c r="MK55" s="742"/>
      <c r="ML55" s="742"/>
      <c r="MM55" s="742"/>
      <c r="MN55" s="742"/>
      <c r="MO55" s="742"/>
    </row>
    <row r="56" spans="1:360">
      <c r="A56" s="742"/>
      <c r="B56" s="409"/>
      <c r="C56" s="742"/>
      <c r="D56" s="742"/>
      <c r="E56" s="742"/>
      <c r="F56" s="742"/>
      <c r="G56" s="742"/>
      <c r="H56" s="742"/>
      <c r="I56" s="742"/>
      <c r="J56" s="742"/>
      <c r="K56" s="742"/>
      <c r="L56" s="742"/>
      <c r="M56" s="742"/>
      <c r="N56" s="742"/>
      <c r="O56" s="742"/>
      <c r="P56" s="742"/>
      <c r="Q56" s="742"/>
      <c r="R56" s="742"/>
      <c r="S56" s="742"/>
      <c r="T56" s="742"/>
      <c r="U56" s="742"/>
      <c r="V56" s="742"/>
      <c r="W56" s="742"/>
      <c r="X56" s="742"/>
      <c r="Y56" s="742"/>
      <c r="Z56" s="742"/>
      <c r="AA56" s="742"/>
      <c r="AB56" s="742"/>
      <c r="AC56" s="742"/>
      <c r="AD56" s="742"/>
      <c r="AE56" s="742"/>
      <c r="AF56" s="742"/>
      <c r="AG56" s="742"/>
      <c r="AH56" s="742"/>
      <c r="AI56" s="742"/>
      <c r="AJ56" s="742"/>
      <c r="AK56" s="742"/>
      <c r="AL56" s="742"/>
      <c r="AM56" s="742"/>
      <c r="AN56" s="742"/>
      <c r="AO56" s="742"/>
      <c r="AP56" s="742"/>
      <c r="AQ56" s="742"/>
      <c r="AR56" s="742"/>
      <c r="AS56" s="742"/>
      <c r="AT56" s="742"/>
      <c r="AU56" s="742"/>
      <c r="AV56" s="742"/>
      <c r="AW56" s="742"/>
      <c r="AX56" s="742"/>
      <c r="AY56" s="742"/>
      <c r="AZ56" s="742"/>
      <c r="BA56" s="742"/>
      <c r="BB56" s="742"/>
      <c r="BC56" s="742"/>
      <c r="BD56" s="742"/>
      <c r="BE56" s="742"/>
      <c r="BF56" s="742"/>
      <c r="BG56" s="742"/>
      <c r="BH56" s="742"/>
      <c r="BI56" s="742"/>
      <c r="BJ56" s="742"/>
      <c r="BK56" s="742"/>
      <c r="BL56" s="742"/>
      <c r="BM56" s="742"/>
      <c r="BN56" s="742"/>
      <c r="BO56" s="742"/>
      <c r="BP56" s="742"/>
      <c r="BQ56" s="742"/>
      <c r="BR56" s="409"/>
      <c r="BS56" s="742"/>
      <c r="BT56" s="742"/>
      <c r="BU56" s="742"/>
      <c r="BV56" s="742"/>
      <c r="BW56" s="742"/>
      <c r="BX56" s="742"/>
      <c r="BY56" s="742"/>
      <c r="BZ56" s="742"/>
      <c r="CA56" s="742"/>
      <c r="CB56" s="742"/>
      <c r="CC56" s="418"/>
      <c r="CD56" s="426"/>
      <c r="CE56" s="426"/>
      <c r="CF56" s="418"/>
      <c r="CG56" s="432"/>
      <c r="CH56" s="108"/>
      <c r="CI56" s="418"/>
      <c r="CJ56" s="434"/>
      <c r="CK56" s="348"/>
      <c r="CL56" s="402"/>
      <c r="CM56" s="742"/>
      <c r="CN56" s="742"/>
      <c r="CO56" s="742"/>
      <c r="CP56" s="742"/>
      <c r="CQ56" s="742"/>
      <c r="CR56" s="742"/>
      <c r="CS56" s="742"/>
      <c r="CT56" s="742"/>
      <c r="CU56" s="742"/>
      <c r="CV56" s="742"/>
      <c r="CW56" s="742"/>
      <c r="CX56" s="742"/>
      <c r="CY56" s="742"/>
      <c r="CZ56" s="742"/>
      <c r="DA56" s="742"/>
      <c r="DB56" s="742"/>
      <c r="DC56" s="742"/>
      <c r="DD56" s="742"/>
      <c r="DE56" s="418"/>
      <c r="DF56" s="424"/>
      <c r="DG56" s="108"/>
      <c r="DH56" s="402"/>
      <c r="DI56" s="742"/>
      <c r="DJ56" s="418"/>
      <c r="DK56" s="424"/>
      <c r="DL56" s="401"/>
      <c r="DM56" s="401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401"/>
      <c r="ER56" s="742"/>
      <c r="ES56" s="401"/>
      <c r="ET56" s="742"/>
      <c r="EU56" s="742"/>
      <c r="EV56" s="742"/>
      <c r="EW56" s="742"/>
      <c r="EX56" s="742"/>
      <c r="EY56" s="742"/>
      <c r="EZ56" s="742"/>
      <c r="FA56" s="742"/>
      <c r="FB56" s="742"/>
      <c r="FC56" s="742"/>
      <c r="FD56" s="742"/>
      <c r="FE56" s="742"/>
      <c r="FF56" s="742"/>
      <c r="FG56" s="742"/>
      <c r="FH56" s="742"/>
      <c r="FI56" s="742"/>
      <c r="FJ56" s="742"/>
      <c r="FK56" s="742"/>
      <c r="FL56" s="742"/>
      <c r="FM56" s="742"/>
      <c r="FN56" s="742"/>
      <c r="FO56" s="742"/>
      <c r="FP56" s="742"/>
      <c r="FQ56" s="742"/>
      <c r="FR56" s="742"/>
      <c r="FS56" s="742"/>
      <c r="FT56" s="742"/>
      <c r="FU56" s="742"/>
      <c r="FV56" s="742"/>
      <c r="FW56" s="742"/>
      <c r="FX56" s="742"/>
      <c r="FY56" s="742"/>
      <c r="FZ56" s="742"/>
      <c r="GA56" s="742"/>
      <c r="GB56" s="742"/>
      <c r="GC56" s="742"/>
      <c r="GD56" s="742"/>
      <c r="GE56" s="742"/>
      <c r="GF56" s="742"/>
      <c r="GG56" s="742"/>
      <c r="GH56" s="742"/>
      <c r="GI56" s="742"/>
      <c r="GJ56" s="742"/>
      <c r="GK56" s="742"/>
      <c r="GL56" s="742"/>
      <c r="GM56" s="742"/>
      <c r="GN56" s="742"/>
      <c r="GO56" s="742"/>
      <c r="GP56" s="742"/>
      <c r="GQ56" s="742"/>
      <c r="GR56" s="742"/>
      <c r="GS56" s="742"/>
      <c r="GT56" s="742"/>
      <c r="GU56" s="742"/>
      <c r="GV56" s="742"/>
      <c r="GW56" s="742"/>
      <c r="GX56" s="742"/>
      <c r="GY56" s="742"/>
      <c r="GZ56" s="742"/>
      <c r="HA56" s="742"/>
      <c r="HB56" s="742"/>
      <c r="HC56" s="742"/>
      <c r="HD56" s="742"/>
      <c r="HE56" s="742"/>
      <c r="HF56" s="742"/>
      <c r="HG56" s="742"/>
      <c r="HH56" s="742"/>
      <c r="HI56" s="742"/>
      <c r="HJ56" s="742"/>
      <c r="HK56" s="742"/>
      <c r="HL56" s="742"/>
      <c r="HM56" s="742"/>
      <c r="HN56" s="742"/>
      <c r="HO56" s="742"/>
      <c r="HP56" s="742"/>
      <c r="HQ56" s="742"/>
      <c r="HR56" s="742"/>
      <c r="HS56" s="742"/>
      <c r="HT56" s="742"/>
      <c r="HU56" s="742"/>
      <c r="HV56" s="742"/>
      <c r="HW56" s="742"/>
      <c r="HX56" s="742"/>
      <c r="HY56" s="742"/>
      <c r="HZ56" s="742"/>
      <c r="IA56" s="742"/>
      <c r="IB56" s="742"/>
      <c r="IC56" s="742"/>
      <c r="ID56" s="742"/>
      <c r="IE56" s="742"/>
      <c r="IF56" s="742"/>
      <c r="IG56" s="742"/>
      <c r="IH56" s="742"/>
      <c r="II56" s="742"/>
      <c r="IJ56" s="742"/>
      <c r="IK56" s="742"/>
      <c r="IL56" s="742"/>
      <c r="IM56" s="742"/>
      <c r="IN56" s="742"/>
      <c r="IO56" s="742"/>
      <c r="IP56" s="742"/>
      <c r="IQ56" s="742"/>
      <c r="IR56" s="742"/>
      <c r="IS56" s="742"/>
      <c r="IT56" s="742"/>
      <c r="IU56" s="742"/>
      <c r="IV56" s="742"/>
      <c r="IW56" s="742"/>
      <c r="IX56" s="742"/>
      <c r="IY56" s="742"/>
      <c r="IZ56" s="742"/>
      <c r="JA56" s="742"/>
      <c r="JB56" s="742"/>
      <c r="JC56" s="742"/>
      <c r="JD56" s="742"/>
      <c r="JE56" s="742"/>
      <c r="JF56" s="742"/>
      <c r="JG56" s="742"/>
      <c r="JH56" s="742"/>
      <c r="JI56" s="742"/>
      <c r="JJ56" s="742"/>
      <c r="JK56" s="742"/>
      <c r="JL56" s="742"/>
      <c r="JM56" s="742"/>
      <c r="JN56" s="742"/>
      <c r="JO56" s="742"/>
      <c r="JP56" s="742"/>
      <c r="JQ56" s="742"/>
      <c r="JR56" s="742"/>
      <c r="JS56" s="742"/>
      <c r="JT56" s="742"/>
      <c r="JU56" s="742"/>
      <c r="JV56" s="742"/>
      <c r="JW56" s="742"/>
      <c r="JX56" s="742"/>
      <c r="JY56" s="742"/>
      <c r="JZ56" s="742"/>
      <c r="KA56" s="742"/>
      <c r="KB56" s="742"/>
      <c r="KC56" s="742"/>
      <c r="KD56" s="742"/>
      <c r="KE56" s="742"/>
      <c r="KF56" s="742"/>
      <c r="KG56" s="742"/>
      <c r="KH56" s="742"/>
      <c r="KI56" s="742"/>
      <c r="KJ56" s="742"/>
      <c r="KK56" s="742"/>
      <c r="KL56" s="742"/>
      <c r="KM56" s="742"/>
      <c r="KN56" s="742"/>
      <c r="KO56" s="742"/>
      <c r="KP56" s="742"/>
      <c r="KQ56" s="742"/>
      <c r="KR56" s="742"/>
      <c r="KS56" s="742"/>
      <c r="KT56" s="742"/>
      <c r="KU56" s="742"/>
      <c r="KV56" s="742"/>
      <c r="KW56" s="742"/>
      <c r="KX56" s="742"/>
      <c r="KY56" s="742"/>
      <c r="KZ56" s="742"/>
      <c r="LA56" s="742"/>
      <c r="LB56" s="742"/>
      <c r="LC56" s="742"/>
      <c r="LD56" s="742"/>
      <c r="LE56" s="742"/>
      <c r="LF56" s="742"/>
      <c r="LG56" s="742"/>
      <c r="LH56" s="742"/>
      <c r="LI56" s="742"/>
      <c r="LJ56" s="742"/>
      <c r="LK56" s="742"/>
      <c r="LL56" s="742"/>
      <c r="LM56" s="742"/>
      <c r="LN56" s="742"/>
      <c r="LO56" s="742"/>
      <c r="LP56" s="742"/>
      <c r="LQ56" s="742"/>
      <c r="LR56" s="742"/>
      <c r="LS56" s="742"/>
      <c r="LT56" s="742"/>
      <c r="LU56" s="742"/>
      <c r="LV56" s="742"/>
      <c r="LW56" s="742"/>
      <c r="LX56" s="742"/>
      <c r="LY56" s="742"/>
      <c r="LZ56" s="742"/>
      <c r="MA56" s="742"/>
      <c r="MB56" s="742"/>
      <c r="MC56" s="742"/>
      <c r="MD56" s="742"/>
      <c r="ME56" s="742"/>
      <c r="MF56" s="742"/>
      <c r="MG56" s="742"/>
      <c r="MH56" s="742"/>
      <c r="MI56" s="742"/>
      <c r="MJ56" s="742"/>
      <c r="MK56" s="742"/>
      <c r="ML56" s="742"/>
      <c r="MM56" s="742"/>
      <c r="MN56" s="742"/>
      <c r="MO56" s="742"/>
    </row>
    <row r="57" spans="1:360">
      <c r="A57" s="742"/>
      <c r="B57" s="409"/>
      <c r="C57" s="742"/>
      <c r="D57" s="742"/>
      <c r="E57" s="742"/>
      <c r="F57" s="742"/>
      <c r="G57" s="742"/>
      <c r="H57" s="742"/>
      <c r="I57" s="742"/>
      <c r="J57" s="742"/>
      <c r="K57" s="742"/>
      <c r="L57" s="742"/>
      <c r="M57" s="742"/>
      <c r="N57" s="742"/>
      <c r="O57" s="742"/>
      <c r="P57" s="742"/>
      <c r="Q57" s="742"/>
      <c r="R57" s="742"/>
      <c r="S57" s="742"/>
      <c r="T57" s="742"/>
      <c r="U57" s="742"/>
      <c r="V57" s="742"/>
      <c r="W57" s="742"/>
      <c r="X57" s="742"/>
      <c r="Y57" s="742"/>
      <c r="Z57" s="742"/>
      <c r="AA57" s="742"/>
      <c r="AB57" s="742"/>
      <c r="AC57" s="742"/>
      <c r="AD57" s="742"/>
      <c r="AE57" s="742"/>
      <c r="AF57" s="742"/>
      <c r="AG57" s="742"/>
      <c r="AH57" s="742"/>
      <c r="AI57" s="742"/>
      <c r="AJ57" s="742"/>
      <c r="AK57" s="742"/>
      <c r="AL57" s="742"/>
      <c r="AM57" s="742"/>
      <c r="AN57" s="742"/>
      <c r="AO57" s="742"/>
      <c r="AP57" s="742"/>
      <c r="AQ57" s="742"/>
      <c r="AR57" s="742"/>
      <c r="AS57" s="742"/>
      <c r="AT57" s="742"/>
      <c r="AU57" s="742"/>
      <c r="AV57" s="742"/>
      <c r="AW57" s="742"/>
      <c r="AX57" s="742"/>
      <c r="AY57" s="742"/>
      <c r="AZ57" s="742"/>
      <c r="BA57" s="742"/>
      <c r="BB57" s="742"/>
      <c r="BC57" s="742"/>
      <c r="BD57" s="742"/>
      <c r="BE57" s="742"/>
      <c r="BF57" s="742"/>
      <c r="BG57" s="742"/>
      <c r="BH57" s="742"/>
      <c r="BI57" s="742"/>
      <c r="BJ57" s="742"/>
      <c r="BK57" s="742"/>
      <c r="BL57" s="742"/>
      <c r="BM57" s="742"/>
      <c r="BN57" s="742"/>
      <c r="BO57" s="742"/>
      <c r="BP57" s="742"/>
      <c r="BQ57" s="742"/>
      <c r="BR57" s="409"/>
      <c r="BS57" s="742"/>
      <c r="BT57" s="742"/>
      <c r="BU57" s="742"/>
      <c r="BV57" s="742"/>
      <c r="BW57" s="742"/>
      <c r="BX57" s="742"/>
      <c r="BY57" s="742"/>
      <c r="BZ57" s="742"/>
      <c r="CA57" s="742"/>
      <c r="CB57" s="742"/>
      <c r="CC57" s="418"/>
      <c r="CD57" s="426"/>
      <c r="CE57" s="426"/>
      <c r="CF57" s="418"/>
      <c r="CG57" s="432"/>
      <c r="CH57" s="108"/>
      <c r="CI57" s="418"/>
      <c r="CJ57" s="434"/>
      <c r="CK57" s="348"/>
      <c r="CL57" s="402"/>
      <c r="CM57" s="742"/>
      <c r="CN57" s="742"/>
      <c r="CO57" s="742"/>
      <c r="CP57" s="742"/>
      <c r="CQ57" s="742"/>
      <c r="CR57" s="742"/>
      <c r="CS57" s="742"/>
      <c r="CT57" s="742"/>
      <c r="CU57" s="742"/>
      <c r="CV57" s="742"/>
      <c r="CW57" s="742"/>
      <c r="CX57" s="742"/>
      <c r="CY57" s="742"/>
      <c r="CZ57" s="742"/>
      <c r="DA57" s="742"/>
      <c r="DB57" s="742"/>
      <c r="DC57" s="742"/>
      <c r="DD57" s="742"/>
      <c r="DE57" s="418"/>
      <c r="DF57" s="424"/>
      <c r="DG57" s="108"/>
      <c r="DH57" s="402"/>
      <c r="DI57" s="742"/>
      <c r="DJ57" s="418"/>
      <c r="DK57" s="424"/>
      <c r="DL57" s="401"/>
      <c r="DM57" s="401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401"/>
      <c r="ER57" s="742"/>
      <c r="ES57" s="401"/>
      <c r="ET57" s="742"/>
      <c r="EU57" s="742"/>
      <c r="EV57" s="742"/>
      <c r="EW57" s="742"/>
      <c r="EX57" s="742"/>
      <c r="EY57" s="742"/>
      <c r="EZ57" s="742"/>
      <c r="FA57" s="742"/>
      <c r="FB57" s="742"/>
      <c r="FC57" s="742"/>
      <c r="FD57" s="742"/>
      <c r="FE57" s="742"/>
      <c r="FF57" s="742"/>
      <c r="FG57" s="742"/>
      <c r="FH57" s="742"/>
      <c r="FI57" s="742"/>
      <c r="FJ57" s="742"/>
      <c r="FK57" s="742"/>
      <c r="FL57" s="742"/>
      <c r="FM57" s="742"/>
      <c r="FN57" s="742"/>
      <c r="FO57" s="742"/>
      <c r="FP57" s="742"/>
      <c r="FQ57" s="742"/>
      <c r="FR57" s="742"/>
      <c r="FS57" s="742"/>
      <c r="FT57" s="742"/>
      <c r="FU57" s="742"/>
      <c r="FV57" s="742"/>
      <c r="FW57" s="742"/>
      <c r="FX57" s="742"/>
      <c r="FY57" s="742"/>
      <c r="FZ57" s="742"/>
      <c r="GA57" s="742"/>
      <c r="GB57" s="742"/>
      <c r="GC57" s="742"/>
      <c r="GD57" s="742"/>
      <c r="GE57" s="742"/>
      <c r="GF57" s="742"/>
      <c r="GG57" s="742"/>
      <c r="GH57" s="742"/>
      <c r="GI57" s="742"/>
      <c r="GJ57" s="742"/>
      <c r="GK57" s="742"/>
      <c r="GL57" s="742"/>
      <c r="GM57" s="742"/>
      <c r="GN57" s="742"/>
      <c r="GO57" s="742"/>
      <c r="GP57" s="742"/>
      <c r="GQ57" s="742"/>
      <c r="GR57" s="742"/>
      <c r="GS57" s="742"/>
      <c r="GT57" s="742"/>
      <c r="GU57" s="742"/>
      <c r="GV57" s="742"/>
      <c r="GW57" s="742"/>
      <c r="GX57" s="742"/>
      <c r="GY57" s="742"/>
      <c r="GZ57" s="742"/>
      <c r="HA57" s="742"/>
      <c r="HB57" s="742"/>
      <c r="HC57" s="742"/>
      <c r="HD57" s="742"/>
      <c r="HE57" s="742"/>
      <c r="HF57" s="742"/>
      <c r="HG57" s="742"/>
      <c r="HH57" s="742"/>
      <c r="HI57" s="742"/>
      <c r="HJ57" s="742"/>
      <c r="HK57" s="742"/>
      <c r="HL57" s="742"/>
      <c r="HM57" s="742"/>
      <c r="HN57" s="742"/>
      <c r="HO57" s="742"/>
      <c r="HP57" s="742"/>
      <c r="HQ57" s="742"/>
      <c r="HR57" s="742"/>
      <c r="HS57" s="742"/>
      <c r="HT57" s="742"/>
      <c r="HU57" s="742"/>
      <c r="HV57" s="742"/>
      <c r="HW57" s="742"/>
      <c r="HX57" s="742"/>
      <c r="HY57" s="742"/>
      <c r="HZ57" s="742"/>
      <c r="IA57" s="742"/>
      <c r="IB57" s="742"/>
      <c r="IC57" s="742"/>
      <c r="ID57" s="742"/>
      <c r="IE57" s="742"/>
      <c r="IF57" s="742"/>
      <c r="IG57" s="742"/>
      <c r="IH57" s="742"/>
      <c r="II57" s="742"/>
      <c r="IJ57" s="742"/>
      <c r="IK57" s="742"/>
      <c r="IL57" s="742"/>
      <c r="IM57" s="742"/>
      <c r="IN57" s="742"/>
      <c r="IO57" s="742"/>
      <c r="IP57" s="742"/>
      <c r="IQ57" s="742"/>
      <c r="IR57" s="742"/>
      <c r="IS57" s="742"/>
      <c r="IT57" s="742"/>
      <c r="IU57" s="742"/>
      <c r="IV57" s="742"/>
      <c r="IW57" s="742"/>
      <c r="IX57" s="742"/>
      <c r="IY57" s="742"/>
      <c r="IZ57" s="742"/>
      <c r="JA57" s="742"/>
      <c r="JB57" s="742"/>
      <c r="JC57" s="742"/>
      <c r="JD57" s="742"/>
      <c r="JE57" s="742"/>
      <c r="JF57" s="742"/>
      <c r="JG57" s="742"/>
      <c r="JH57" s="742"/>
      <c r="JI57" s="742"/>
      <c r="JJ57" s="742"/>
      <c r="JK57" s="742"/>
      <c r="JL57" s="742"/>
      <c r="JM57" s="742"/>
      <c r="JN57" s="742"/>
      <c r="JO57" s="742"/>
      <c r="JP57" s="742"/>
      <c r="JQ57" s="742"/>
      <c r="JR57" s="742"/>
      <c r="JS57" s="742"/>
      <c r="JT57" s="742"/>
      <c r="JU57" s="742"/>
      <c r="JV57" s="742"/>
      <c r="JW57" s="742"/>
      <c r="JX57" s="742"/>
      <c r="JY57" s="742"/>
      <c r="JZ57" s="742"/>
      <c r="KA57" s="742"/>
      <c r="KB57" s="742"/>
      <c r="KC57" s="742"/>
      <c r="KD57" s="742"/>
      <c r="KE57" s="742"/>
      <c r="KF57" s="742"/>
      <c r="KG57" s="742"/>
      <c r="KH57" s="742"/>
      <c r="KI57" s="742"/>
      <c r="KJ57" s="742"/>
      <c r="KK57" s="742"/>
      <c r="KL57" s="742"/>
      <c r="KM57" s="742"/>
      <c r="KN57" s="742"/>
      <c r="KO57" s="742"/>
      <c r="KP57" s="742"/>
      <c r="KQ57" s="742"/>
      <c r="KR57" s="742"/>
      <c r="KS57" s="742"/>
      <c r="KT57" s="742"/>
      <c r="KU57" s="742"/>
      <c r="KV57" s="742"/>
      <c r="KW57" s="742"/>
      <c r="KX57" s="742"/>
      <c r="KY57" s="742"/>
      <c r="KZ57" s="742"/>
      <c r="LA57" s="742"/>
      <c r="LB57" s="742"/>
      <c r="LC57" s="742"/>
      <c r="LD57" s="742"/>
      <c r="LE57" s="742"/>
      <c r="LF57" s="742"/>
      <c r="LG57" s="742"/>
      <c r="LH57" s="742"/>
      <c r="LI57" s="742"/>
      <c r="LJ57" s="742"/>
      <c r="LK57" s="742"/>
      <c r="LL57" s="742"/>
      <c r="LM57" s="742"/>
      <c r="LN57" s="742"/>
      <c r="LO57" s="742"/>
      <c r="LP57" s="742"/>
      <c r="LQ57" s="742"/>
      <c r="LR57" s="742"/>
      <c r="LS57" s="742"/>
      <c r="LT57" s="742"/>
      <c r="LU57" s="742"/>
      <c r="LV57" s="742"/>
      <c r="LW57" s="742"/>
      <c r="LX57" s="742"/>
      <c r="LY57" s="742"/>
      <c r="LZ57" s="742"/>
      <c r="MA57" s="742"/>
      <c r="MB57" s="742"/>
      <c r="MC57" s="742"/>
      <c r="MD57" s="742"/>
      <c r="ME57" s="742"/>
      <c r="MF57" s="742"/>
      <c r="MG57" s="742"/>
      <c r="MH57" s="742"/>
      <c r="MI57" s="742"/>
      <c r="MJ57" s="742"/>
      <c r="MK57" s="742"/>
      <c r="ML57" s="742"/>
      <c r="MM57" s="742"/>
      <c r="MN57" s="742"/>
      <c r="MO57" s="742"/>
    </row>
    <row r="58" spans="1:360">
      <c r="A58" s="742"/>
      <c r="B58" s="409"/>
      <c r="C58" s="742"/>
      <c r="D58" s="742"/>
      <c r="E58" s="742"/>
      <c r="F58" s="742"/>
      <c r="G58" s="742"/>
      <c r="H58" s="742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742"/>
      <c r="T58" s="742"/>
      <c r="U58" s="742"/>
      <c r="V58" s="742"/>
      <c r="W58" s="742"/>
      <c r="X58" s="742"/>
      <c r="Y58" s="742"/>
      <c r="Z58" s="742"/>
      <c r="AA58" s="742"/>
      <c r="AB58" s="742"/>
      <c r="AC58" s="742"/>
      <c r="AD58" s="742"/>
      <c r="AE58" s="742"/>
      <c r="AF58" s="742"/>
      <c r="AG58" s="742"/>
      <c r="AH58" s="742"/>
      <c r="AI58" s="742"/>
      <c r="AJ58" s="742"/>
      <c r="AK58" s="742"/>
      <c r="AL58" s="742"/>
      <c r="AM58" s="742"/>
      <c r="AN58" s="742"/>
      <c r="AO58" s="742"/>
      <c r="AP58" s="742"/>
      <c r="AQ58" s="742"/>
      <c r="AR58" s="742"/>
      <c r="AS58" s="742"/>
      <c r="AT58" s="742"/>
      <c r="AU58" s="742"/>
      <c r="AV58" s="742"/>
      <c r="AW58" s="742"/>
      <c r="AX58" s="742"/>
      <c r="AY58" s="742"/>
      <c r="AZ58" s="742"/>
      <c r="BA58" s="742"/>
      <c r="BB58" s="742"/>
      <c r="BC58" s="742"/>
      <c r="BD58" s="742"/>
      <c r="BE58" s="742"/>
      <c r="BF58" s="742"/>
      <c r="BG58" s="742"/>
      <c r="BH58" s="742"/>
      <c r="BI58" s="742"/>
      <c r="BJ58" s="742"/>
      <c r="BK58" s="742"/>
      <c r="BL58" s="742"/>
      <c r="BM58" s="742"/>
      <c r="BN58" s="742"/>
      <c r="BO58" s="742"/>
      <c r="BP58" s="742"/>
      <c r="BQ58" s="742"/>
      <c r="BR58" s="409"/>
      <c r="BS58" s="742"/>
      <c r="BT58" s="742"/>
      <c r="BU58" s="742"/>
      <c r="BV58" s="742"/>
      <c r="BW58" s="742"/>
      <c r="BX58" s="742"/>
      <c r="BY58" s="742"/>
      <c r="BZ58" s="742"/>
      <c r="CA58" s="742"/>
      <c r="CB58" s="742"/>
      <c r="CC58" s="418"/>
      <c r="CD58" s="426"/>
      <c r="CE58" s="426"/>
      <c r="CF58" s="418"/>
      <c r="CG58" s="432"/>
      <c r="CH58" s="108"/>
      <c r="CI58" s="418"/>
      <c r="CJ58" s="434"/>
      <c r="CK58" s="348"/>
      <c r="CL58" s="402"/>
      <c r="CM58" s="742"/>
      <c r="CN58" s="742"/>
      <c r="CO58" s="742"/>
      <c r="CP58" s="742"/>
      <c r="CQ58" s="742"/>
      <c r="CR58" s="742"/>
      <c r="CS58" s="742"/>
      <c r="CT58" s="742"/>
      <c r="CU58" s="742"/>
      <c r="CV58" s="742"/>
      <c r="CW58" s="742"/>
      <c r="CX58" s="742"/>
      <c r="CY58" s="742"/>
      <c r="CZ58" s="742"/>
      <c r="DA58" s="742"/>
      <c r="DB58" s="742"/>
      <c r="DC58" s="742"/>
      <c r="DD58" s="742"/>
      <c r="DE58" s="418"/>
      <c r="DF58" s="424"/>
      <c r="DG58" s="108"/>
      <c r="DH58" s="402"/>
      <c r="DI58" s="742"/>
      <c r="DJ58" s="418"/>
      <c r="DK58" s="401"/>
      <c r="DL58" s="742"/>
      <c r="DM58" s="401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401"/>
      <c r="ER58" s="742"/>
      <c r="ES58" s="401"/>
      <c r="ET58" s="742"/>
      <c r="EU58" s="742"/>
      <c r="EV58" s="742"/>
      <c r="EW58" s="742"/>
      <c r="EX58" s="742"/>
      <c r="EY58" s="742"/>
      <c r="EZ58" s="742"/>
      <c r="FA58" s="742"/>
      <c r="FB58" s="742"/>
      <c r="FC58" s="742"/>
      <c r="FD58" s="742"/>
      <c r="FE58" s="742"/>
      <c r="FF58" s="742"/>
      <c r="FG58" s="742"/>
      <c r="FH58" s="742"/>
      <c r="FI58" s="742"/>
      <c r="FJ58" s="742"/>
      <c r="FK58" s="742"/>
      <c r="FL58" s="742"/>
      <c r="FM58" s="742"/>
      <c r="FN58" s="742"/>
      <c r="FO58" s="742"/>
      <c r="FP58" s="742"/>
      <c r="FQ58" s="742"/>
      <c r="FR58" s="742"/>
      <c r="FS58" s="742"/>
      <c r="FT58" s="742"/>
      <c r="FU58" s="742"/>
      <c r="FV58" s="742"/>
      <c r="FW58" s="742"/>
      <c r="FX58" s="742"/>
      <c r="FY58" s="742"/>
      <c r="FZ58" s="742"/>
      <c r="GA58" s="742"/>
      <c r="GB58" s="742"/>
      <c r="GC58" s="742"/>
      <c r="GD58" s="742"/>
      <c r="GE58" s="742"/>
      <c r="GF58" s="742"/>
      <c r="GG58" s="742"/>
      <c r="GH58" s="742"/>
      <c r="GI58" s="742"/>
      <c r="GJ58" s="742"/>
      <c r="GK58" s="742"/>
      <c r="GL58" s="742"/>
      <c r="GM58" s="742"/>
      <c r="GN58" s="742"/>
      <c r="GO58" s="742"/>
      <c r="GP58" s="742"/>
      <c r="GQ58" s="742"/>
      <c r="GR58" s="742"/>
      <c r="GS58" s="742"/>
      <c r="GT58" s="742"/>
      <c r="GU58" s="742"/>
      <c r="GV58" s="742"/>
      <c r="GW58" s="742"/>
      <c r="GX58" s="742"/>
      <c r="GY58" s="742"/>
      <c r="GZ58" s="742"/>
      <c r="HA58" s="742"/>
      <c r="HB58" s="742"/>
      <c r="HC58" s="742"/>
      <c r="HD58" s="742"/>
      <c r="HE58" s="742"/>
      <c r="HF58" s="742"/>
      <c r="HG58" s="742"/>
      <c r="HH58" s="742"/>
      <c r="HI58" s="742"/>
      <c r="HJ58" s="742"/>
      <c r="HK58" s="742"/>
      <c r="HL58" s="742"/>
      <c r="HM58" s="742"/>
      <c r="HN58" s="742"/>
      <c r="HO58" s="742"/>
      <c r="HP58" s="742"/>
      <c r="HQ58" s="742"/>
      <c r="HR58" s="742"/>
      <c r="HS58" s="742"/>
      <c r="HT58" s="742"/>
      <c r="HU58" s="742"/>
      <c r="HV58" s="742"/>
      <c r="HW58" s="742"/>
      <c r="HX58" s="742"/>
      <c r="HY58" s="742"/>
      <c r="HZ58" s="742"/>
      <c r="IA58" s="742"/>
      <c r="IB58" s="742"/>
      <c r="IC58" s="742"/>
      <c r="ID58" s="742"/>
      <c r="IE58" s="742"/>
      <c r="IF58" s="742"/>
      <c r="IG58" s="742"/>
      <c r="IH58" s="742"/>
      <c r="II58" s="742"/>
      <c r="IJ58" s="742"/>
      <c r="IK58" s="742"/>
      <c r="IL58" s="742"/>
      <c r="IM58" s="742"/>
      <c r="IN58" s="742"/>
      <c r="IO58" s="742"/>
      <c r="IP58" s="742"/>
      <c r="IQ58" s="742"/>
      <c r="IR58" s="742"/>
      <c r="IS58" s="742"/>
      <c r="IT58" s="742"/>
      <c r="IU58" s="742"/>
      <c r="IV58" s="742"/>
      <c r="IW58" s="742"/>
      <c r="IX58" s="742"/>
      <c r="IY58" s="742"/>
      <c r="IZ58" s="742"/>
      <c r="JA58" s="742"/>
      <c r="JB58" s="742"/>
      <c r="JC58" s="742"/>
      <c r="JD58" s="742"/>
      <c r="JE58" s="742"/>
      <c r="JF58" s="742"/>
      <c r="JG58" s="742"/>
      <c r="JH58" s="742"/>
      <c r="JI58" s="742"/>
      <c r="JJ58" s="742"/>
      <c r="JK58" s="742"/>
      <c r="JL58" s="742"/>
      <c r="JM58" s="742"/>
      <c r="JN58" s="742"/>
      <c r="JO58" s="742"/>
      <c r="JP58" s="742"/>
      <c r="JQ58" s="742"/>
      <c r="JR58" s="742"/>
      <c r="JS58" s="742"/>
      <c r="JT58" s="742"/>
      <c r="JU58" s="742"/>
      <c r="JV58" s="742"/>
      <c r="JW58" s="742"/>
      <c r="JX58" s="742"/>
      <c r="JY58" s="742"/>
      <c r="JZ58" s="742"/>
      <c r="KA58" s="742"/>
      <c r="KB58" s="742"/>
      <c r="KC58" s="742"/>
      <c r="KD58" s="742"/>
      <c r="KE58" s="742"/>
      <c r="KF58" s="742"/>
      <c r="KG58" s="742"/>
      <c r="KH58" s="742"/>
      <c r="KI58" s="742"/>
      <c r="KJ58" s="742"/>
      <c r="KK58" s="742"/>
      <c r="KL58" s="742"/>
      <c r="KM58" s="742"/>
      <c r="KN58" s="742"/>
      <c r="KO58" s="742"/>
      <c r="KP58" s="742"/>
      <c r="KQ58" s="742"/>
      <c r="KR58" s="742"/>
      <c r="KS58" s="742"/>
      <c r="KT58" s="742"/>
      <c r="KU58" s="742"/>
      <c r="KV58" s="742"/>
      <c r="KW58" s="742"/>
      <c r="KX58" s="742"/>
      <c r="KY58" s="742"/>
      <c r="KZ58" s="742"/>
      <c r="LA58" s="742"/>
      <c r="LB58" s="742"/>
      <c r="LC58" s="742"/>
      <c r="LD58" s="742"/>
      <c r="LE58" s="742"/>
      <c r="LF58" s="742"/>
      <c r="LG58" s="742"/>
      <c r="LH58" s="742"/>
      <c r="LI58" s="742"/>
      <c r="LJ58" s="742"/>
      <c r="LK58" s="742"/>
      <c r="LL58" s="742"/>
      <c r="LM58" s="742"/>
      <c r="LN58" s="742"/>
      <c r="LO58" s="742"/>
      <c r="LP58" s="742"/>
      <c r="LQ58" s="742"/>
      <c r="LR58" s="742"/>
      <c r="LS58" s="742"/>
      <c r="LT58" s="742"/>
      <c r="LU58" s="742"/>
      <c r="LV58" s="742"/>
      <c r="LW58" s="742"/>
      <c r="LX58" s="742"/>
      <c r="LY58" s="742"/>
      <c r="LZ58" s="742"/>
      <c r="MA58" s="742"/>
      <c r="MB58" s="742"/>
      <c r="MC58" s="742"/>
      <c r="MD58" s="742"/>
      <c r="ME58" s="742"/>
      <c r="MF58" s="742"/>
      <c r="MG58" s="742"/>
      <c r="MH58" s="742"/>
      <c r="MI58" s="742"/>
      <c r="MJ58" s="742"/>
      <c r="MK58" s="742"/>
      <c r="ML58" s="742"/>
      <c r="MM58" s="742"/>
      <c r="MN58" s="742"/>
      <c r="MO58" s="742"/>
    </row>
    <row r="59" spans="1:360">
      <c r="A59" s="742"/>
      <c r="B59" s="409"/>
      <c r="C59" s="742"/>
      <c r="D59" s="742"/>
      <c r="E59" s="742"/>
      <c r="F59" s="742"/>
      <c r="G59" s="742"/>
      <c r="H59" s="742"/>
      <c r="I59" s="742"/>
      <c r="J59" s="742"/>
      <c r="K59" s="742"/>
      <c r="L59" s="742"/>
      <c r="M59" s="742"/>
      <c r="N59" s="742"/>
      <c r="O59" s="742"/>
      <c r="P59" s="742"/>
      <c r="Q59" s="742"/>
      <c r="R59" s="742"/>
      <c r="S59" s="742"/>
      <c r="T59" s="742"/>
      <c r="U59" s="742"/>
      <c r="V59" s="742"/>
      <c r="W59" s="742"/>
      <c r="X59" s="742"/>
      <c r="Y59" s="742"/>
      <c r="Z59" s="742"/>
      <c r="AA59" s="742"/>
      <c r="AB59" s="742"/>
      <c r="AC59" s="742"/>
      <c r="AD59" s="742"/>
      <c r="AE59" s="742"/>
      <c r="AF59" s="742"/>
      <c r="AG59" s="742"/>
      <c r="AH59" s="742"/>
      <c r="AI59" s="742"/>
      <c r="AJ59" s="742"/>
      <c r="AK59" s="742"/>
      <c r="AL59" s="742"/>
      <c r="AM59" s="742"/>
      <c r="AN59" s="742"/>
      <c r="AO59" s="742"/>
      <c r="AP59" s="742"/>
      <c r="AQ59" s="742"/>
      <c r="AR59" s="742"/>
      <c r="AS59" s="742"/>
      <c r="AT59" s="742"/>
      <c r="AU59" s="742"/>
      <c r="AV59" s="742"/>
      <c r="AW59" s="742"/>
      <c r="AX59" s="742"/>
      <c r="AY59" s="742"/>
      <c r="AZ59" s="742"/>
      <c r="BA59" s="742"/>
      <c r="BB59" s="742"/>
      <c r="BC59" s="742"/>
      <c r="BD59" s="742"/>
      <c r="BE59" s="742"/>
      <c r="BF59" s="742"/>
      <c r="BG59" s="742"/>
      <c r="BH59" s="742"/>
      <c r="BI59" s="742"/>
      <c r="BJ59" s="742"/>
      <c r="BK59" s="742"/>
      <c r="BL59" s="742"/>
      <c r="BM59" s="742"/>
      <c r="BN59" s="742"/>
      <c r="BO59" s="742"/>
      <c r="BP59" s="742"/>
      <c r="BQ59" s="742"/>
      <c r="BR59" s="409"/>
      <c r="BS59" s="742"/>
      <c r="BT59" s="742"/>
      <c r="BU59" s="742"/>
      <c r="BV59" s="742"/>
      <c r="BW59" s="742"/>
      <c r="BX59" s="742"/>
      <c r="BY59" s="742"/>
      <c r="BZ59" s="742"/>
      <c r="CA59" s="742"/>
      <c r="CB59" s="742"/>
      <c r="CC59" s="418"/>
      <c r="CD59" s="426"/>
      <c r="CE59" s="426"/>
      <c r="CF59" s="418"/>
      <c r="CG59" s="432"/>
      <c r="CH59" s="108"/>
      <c r="CI59" s="418"/>
      <c r="CJ59" s="434"/>
      <c r="CK59" s="348"/>
      <c r="CL59" s="402"/>
      <c r="CM59" s="742"/>
      <c r="CN59" s="742"/>
      <c r="CO59" s="742"/>
      <c r="CP59" s="742"/>
      <c r="CQ59" s="742"/>
      <c r="CR59" s="742"/>
      <c r="CS59" s="742"/>
      <c r="CT59" s="742"/>
      <c r="CU59" s="742"/>
      <c r="CV59" s="742"/>
      <c r="CW59" s="742"/>
      <c r="CX59" s="742"/>
      <c r="CY59" s="742"/>
      <c r="CZ59" s="742"/>
      <c r="DA59" s="742"/>
      <c r="DB59" s="742"/>
      <c r="DC59" s="742"/>
      <c r="DD59" s="742"/>
      <c r="DE59" s="418"/>
      <c r="DF59" s="424"/>
      <c r="DG59" s="108"/>
      <c r="DH59" s="402"/>
      <c r="DI59" s="742"/>
      <c r="DJ59" s="418"/>
      <c r="DK59" s="424"/>
      <c r="DL59" s="401"/>
      <c r="DM59" s="401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401"/>
      <c r="ER59" s="742"/>
      <c r="ES59" s="401"/>
      <c r="ET59" s="742"/>
      <c r="EU59" s="742"/>
      <c r="EV59" s="742"/>
      <c r="EW59" s="742"/>
      <c r="EX59" s="742"/>
      <c r="EY59" s="742"/>
      <c r="EZ59" s="742"/>
      <c r="FA59" s="742"/>
      <c r="FB59" s="742"/>
      <c r="FC59" s="742"/>
      <c r="FD59" s="742"/>
      <c r="FE59" s="742"/>
      <c r="FF59" s="742"/>
      <c r="FG59" s="742"/>
      <c r="FH59" s="742"/>
      <c r="FI59" s="742"/>
      <c r="FJ59" s="742"/>
      <c r="FK59" s="742"/>
      <c r="FL59" s="742"/>
      <c r="FM59" s="742"/>
      <c r="FN59" s="742"/>
      <c r="FO59" s="742"/>
      <c r="FP59" s="742"/>
      <c r="FQ59" s="742"/>
      <c r="FR59" s="742"/>
      <c r="FS59" s="742"/>
      <c r="FT59" s="742"/>
      <c r="FU59" s="742"/>
      <c r="FV59" s="742"/>
      <c r="FW59" s="742"/>
      <c r="FX59" s="742"/>
      <c r="FY59" s="742"/>
      <c r="FZ59" s="742"/>
      <c r="GA59" s="742"/>
      <c r="GB59" s="742"/>
      <c r="GC59" s="742"/>
      <c r="GD59" s="742"/>
      <c r="GE59" s="742"/>
      <c r="GF59" s="742"/>
      <c r="GG59" s="742"/>
      <c r="GH59" s="742"/>
      <c r="GI59" s="742"/>
      <c r="GJ59" s="742"/>
      <c r="GK59" s="742"/>
      <c r="GL59" s="742"/>
      <c r="GM59" s="742"/>
      <c r="GN59" s="742"/>
      <c r="GO59" s="742"/>
      <c r="GP59" s="742"/>
      <c r="GQ59" s="742"/>
      <c r="GR59" s="742"/>
      <c r="GS59" s="742"/>
      <c r="GT59" s="742"/>
      <c r="GU59" s="742"/>
      <c r="GV59" s="742"/>
      <c r="GW59" s="742"/>
      <c r="GX59" s="742"/>
      <c r="GY59" s="742"/>
      <c r="GZ59" s="742"/>
      <c r="HA59" s="742"/>
      <c r="HB59" s="742"/>
      <c r="HC59" s="742"/>
      <c r="HD59" s="742"/>
      <c r="HE59" s="742"/>
      <c r="HF59" s="742"/>
      <c r="HG59" s="742"/>
      <c r="HH59" s="742"/>
      <c r="HI59" s="742"/>
      <c r="HJ59" s="742"/>
      <c r="HK59" s="742"/>
      <c r="HL59" s="742"/>
      <c r="HM59" s="742"/>
      <c r="HN59" s="742"/>
      <c r="HO59" s="742"/>
      <c r="HP59" s="742"/>
      <c r="HQ59" s="742"/>
      <c r="HR59" s="742"/>
      <c r="HS59" s="742"/>
      <c r="HT59" s="742"/>
      <c r="HU59" s="742"/>
      <c r="HV59" s="742"/>
      <c r="HW59" s="742"/>
      <c r="HX59" s="742"/>
      <c r="HY59" s="742"/>
      <c r="HZ59" s="742"/>
      <c r="IA59" s="742"/>
      <c r="IB59" s="742"/>
      <c r="IC59" s="742"/>
      <c r="ID59" s="742"/>
      <c r="IE59" s="742"/>
      <c r="IF59" s="742"/>
      <c r="IG59" s="742"/>
      <c r="IH59" s="742"/>
      <c r="II59" s="742"/>
      <c r="IJ59" s="742"/>
      <c r="IK59" s="742"/>
      <c r="IL59" s="742"/>
      <c r="IM59" s="742"/>
      <c r="IN59" s="742"/>
      <c r="IO59" s="742"/>
      <c r="IP59" s="742"/>
      <c r="IQ59" s="742"/>
      <c r="IR59" s="742"/>
      <c r="IS59" s="742"/>
      <c r="IT59" s="742"/>
      <c r="IU59" s="742"/>
      <c r="IV59" s="742"/>
      <c r="IW59" s="742"/>
      <c r="IX59" s="742"/>
      <c r="IY59" s="742"/>
      <c r="IZ59" s="742"/>
      <c r="JA59" s="742"/>
      <c r="JB59" s="742"/>
      <c r="JC59" s="742"/>
      <c r="JD59" s="742"/>
      <c r="JE59" s="742"/>
      <c r="JF59" s="742"/>
      <c r="JG59" s="742"/>
      <c r="JH59" s="742"/>
      <c r="JI59" s="742"/>
      <c r="JJ59" s="742"/>
      <c r="JK59" s="742"/>
      <c r="JL59" s="742"/>
      <c r="JM59" s="742"/>
      <c r="JN59" s="742"/>
      <c r="JO59" s="742"/>
      <c r="JP59" s="742"/>
      <c r="JQ59" s="742"/>
      <c r="JR59" s="742"/>
      <c r="JS59" s="742"/>
      <c r="JT59" s="742"/>
      <c r="JU59" s="742"/>
      <c r="JV59" s="742"/>
      <c r="JW59" s="742"/>
      <c r="JX59" s="742"/>
      <c r="JY59" s="742"/>
      <c r="JZ59" s="742"/>
      <c r="KA59" s="742"/>
      <c r="KB59" s="742"/>
      <c r="KC59" s="742"/>
      <c r="KD59" s="742"/>
      <c r="KE59" s="742"/>
      <c r="KF59" s="742"/>
      <c r="KG59" s="742"/>
      <c r="KH59" s="742"/>
      <c r="KI59" s="742"/>
      <c r="KJ59" s="742"/>
      <c r="KK59" s="742"/>
      <c r="KL59" s="742"/>
      <c r="KM59" s="742"/>
      <c r="KN59" s="742"/>
      <c r="KO59" s="742"/>
      <c r="KP59" s="742"/>
      <c r="KQ59" s="742"/>
      <c r="KR59" s="742"/>
      <c r="KS59" s="742"/>
      <c r="KT59" s="742"/>
      <c r="KU59" s="742"/>
      <c r="KV59" s="742"/>
      <c r="KW59" s="742"/>
      <c r="KX59" s="742"/>
      <c r="KY59" s="742"/>
      <c r="KZ59" s="742"/>
      <c r="LA59" s="742"/>
      <c r="LB59" s="742"/>
      <c r="LC59" s="742"/>
      <c r="LD59" s="742"/>
      <c r="LE59" s="742"/>
      <c r="LF59" s="742"/>
      <c r="LG59" s="742"/>
      <c r="LH59" s="742"/>
      <c r="LI59" s="742"/>
      <c r="LJ59" s="742"/>
      <c r="LK59" s="742"/>
      <c r="LL59" s="742"/>
      <c r="LM59" s="742"/>
      <c r="LN59" s="742"/>
      <c r="LO59" s="742"/>
      <c r="LP59" s="742"/>
      <c r="LQ59" s="742"/>
      <c r="LR59" s="742"/>
      <c r="LS59" s="742"/>
      <c r="LT59" s="742"/>
      <c r="LU59" s="742"/>
      <c r="LV59" s="742"/>
      <c r="LW59" s="742"/>
      <c r="LX59" s="742"/>
      <c r="LY59" s="742"/>
      <c r="LZ59" s="742"/>
      <c r="MA59" s="742"/>
      <c r="MB59" s="742"/>
      <c r="MC59" s="742"/>
      <c r="MD59" s="742"/>
      <c r="ME59" s="742"/>
      <c r="MF59" s="742"/>
      <c r="MG59" s="742"/>
      <c r="MH59" s="742"/>
      <c r="MI59" s="742"/>
      <c r="MJ59" s="742"/>
      <c r="MK59" s="742"/>
      <c r="ML59" s="742"/>
      <c r="MM59" s="742"/>
      <c r="MN59" s="742"/>
      <c r="MO59" s="742"/>
    </row>
    <row r="60" spans="1:360">
      <c r="A60" s="742"/>
      <c r="B60" s="409"/>
      <c r="C60" s="742"/>
      <c r="D60" s="742"/>
      <c r="E60" s="742"/>
      <c r="F60" s="742"/>
      <c r="G60" s="742"/>
      <c r="H60" s="742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  <c r="AA60" s="742"/>
      <c r="AB60" s="742"/>
      <c r="AC60" s="742"/>
      <c r="AD60" s="742"/>
      <c r="AE60" s="742"/>
      <c r="AF60" s="742"/>
      <c r="AG60" s="742"/>
      <c r="AH60" s="742"/>
      <c r="AI60" s="742"/>
      <c r="AJ60" s="742"/>
      <c r="AK60" s="742"/>
      <c r="AL60" s="742"/>
      <c r="AM60" s="742"/>
      <c r="AN60" s="742"/>
      <c r="AO60" s="742"/>
      <c r="AP60" s="742"/>
      <c r="AQ60" s="742"/>
      <c r="AR60" s="742"/>
      <c r="AS60" s="742"/>
      <c r="AT60" s="742"/>
      <c r="AU60" s="742"/>
      <c r="AV60" s="742"/>
      <c r="AW60" s="742"/>
      <c r="AX60" s="742"/>
      <c r="AY60" s="742"/>
      <c r="AZ60" s="742"/>
      <c r="BA60" s="742"/>
      <c r="BB60" s="742"/>
      <c r="BC60" s="742"/>
      <c r="BD60" s="742"/>
      <c r="BE60" s="742"/>
      <c r="BF60" s="742"/>
      <c r="BG60" s="742"/>
      <c r="BH60" s="742"/>
      <c r="BI60" s="742"/>
      <c r="BJ60" s="742"/>
      <c r="BK60" s="742"/>
      <c r="BL60" s="742"/>
      <c r="BM60" s="742"/>
      <c r="BN60" s="742"/>
      <c r="BO60" s="742"/>
      <c r="BP60" s="742"/>
      <c r="BQ60" s="742"/>
      <c r="BR60" s="409"/>
      <c r="BS60" s="742"/>
      <c r="BT60" s="742"/>
      <c r="BU60" s="742"/>
      <c r="BV60" s="742"/>
      <c r="BW60" s="742"/>
      <c r="BX60" s="742"/>
      <c r="BY60" s="742"/>
      <c r="BZ60" s="742"/>
      <c r="CA60" s="742"/>
      <c r="CB60" s="742"/>
      <c r="CC60" s="418"/>
      <c r="CD60" s="426"/>
      <c r="CE60" s="426"/>
      <c r="CF60" s="418"/>
      <c r="CG60" s="432"/>
      <c r="CH60" s="108"/>
      <c r="CI60" s="418"/>
      <c r="CJ60" s="434"/>
      <c r="CK60" s="348"/>
      <c r="CL60" s="402"/>
      <c r="CM60" s="742"/>
      <c r="CN60" s="742"/>
      <c r="CO60" s="742"/>
      <c r="CP60" s="742"/>
      <c r="CQ60" s="742"/>
      <c r="CR60" s="742"/>
      <c r="CS60" s="742"/>
      <c r="CT60" s="742"/>
      <c r="CU60" s="742"/>
      <c r="CV60" s="742"/>
      <c r="CW60" s="742"/>
      <c r="CX60" s="742"/>
      <c r="CY60" s="742"/>
      <c r="CZ60" s="742"/>
      <c r="DA60" s="742"/>
      <c r="DB60" s="742"/>
      <c r="DC60" s="742"/>
      <c r="DD60" s="742"/>
      <c r="DE60" s="418"/>
      <c r="DF60" s="424"/>
      <c r="DG60" s="108"/>
      <c r="DH60" s="402"/>
      <c r="DI60" s="742"/>
      <c r="DJ60" s="418"/>
      <c r="DK60" s="424"/>
      <c r="DL60" s="401"/>
      <c r="DM60" s="401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401"/>
      <c r="ER60" s="742"/>
      <c r="ES60" s="401"/>
      <c r="ET60" s="742"/>
      <c r="EU60" s="742"/>
      <c r="EV60" s="742"/>
      <c r="EW60" s="742"/>
      <c r="EX60" s="742"/>
      <c r="EY60" s="742"/>
      <c r="EZ60" s="742"/>
      <c r="FA60" s="742"/>
      <c r="FB60" s="742"/>
      <c r="FC60" s="742"/>
      <c r="FD60" s="742"/>
      <c r="FE60" s="742"/>
      <c r="FF60" s="742"/>
      <c r="FG60" s="742"/>
      <c r="FH60" s="742"/>
      <c r="FI60" s="742"/>
      <c r="FJ60" s="742"/>
      <c r="FK60" s="742"/>
      <c r="FL60" s="742"/>
      <c r="FM60" s="742"/>
      <c r="FN60" s="742"/>
      <c r="FO60" s="742"/>
      <c r="FP60" s="742"/>
      <c r="FQ60" s="742"/>
      <c r="FR60" s="742"/>
      <c r="FS60" s="742"/>
      <c r="FT60" s="742"/>
      <c r="FU60" s="742"/>
      <c r="FV60" s="742"/>
      <c r="FW60" s="742"/>
      <c r="FX60" s="742"/>
      <c r="FY60" s="742"/>
      <c r="FZ60" s="742"/>
      <c r="GA60" s="742"/>
      <c r="GB60" s="742"/>
      <c r="GC60" s="742"/>
      <c r="GD60" s="742"/>
      <c r="GE60" s="742"/>
      <c r="GF60" s="742"/>
      <c r="GG60" s="742"/>
      <c r="GH60" s="742"/>
      <c r="GI60" s="742"/>
      <c r="GJ60" s="742"/>
      <c r="GK60" s="742"/>
      <c r="GL60" s="742"/>
      <c r="GM60" s="742"/>
      <c r="GN60" s="742"/>
      <c r="GO60" s="742"/>
      <c r="GP60" s="742"/>
      <c r="GQ60" s="742"/>
      <c r="GR60" s="742"/>
      <c r="GS60" s="742"/>
      <c r="GT60" s="742"/>
      <c r="GU60" s="742"/>
      <c r="GV60" s="742"/>
      <c r="GW60" s="742"/>
      <c r="GX60" s="742"/>
      <c r="GY60" s="742"/>
      <c r="GZ60" s="742"/>
      <c r="HA60" s="742"/>
      <c r="HB60" s="742"/>
      <c r="HC60" s="742"/>
      <c r="HD60" s="742"/>
      <c r="HE60" s="742"/>
      <c r="HF60" s="742"/>
      <c r="HG60" s="742"/>
      <c r="HH60" s="742"/>
      <c r="HI60" s="742"/>
      <c r="HJ60" s="742"/>
      <c r="HK60" s="742"/>
      <c r="HL60" s="742"/>
      <c r="HM60" s="742"/>
      <c r="HN60" s="742"/>
      <c r="HO60" s="742"/>
      <c r="HP60" s="742"/>
      <c r="HQ60" s="742"/>
      <c r="HR60" s="742"/>
      <c r="HS60" s="742"/>
      <c r="HT60" s="742"/>
      <c r="HU60" s="742"/>
      <c r="HV60" s="742"/>
      <c r="HW60" s="742"/>
      <c r="HX60" s="742"/>
      <c r="HY60" s="742"/>
      <c r="HZ60" s="742"/>
      <c r="IA60" s="742"/>
      <c r="IB60" s="742"/>
      <c r="IC60" s="742"/>
      <c r="ID60" s="742"/>
      <c r="IE60" s="742"/>
      <c r="IF60" s="742"/>
      <c r="IG60" s="742"/>
      <c r="IH60" s="742"/>
      <c r="II60" s="742"/>
      <c r="IJ60" s="742"/>
      <c r="IK60" s="742"/>
      <c r="IL60" s="742"/>
      <c r="IM60" s="742"/>
      <c r="IN60" s="742"/>
      <c r="IO60" s="742"/>
      <c r="IP60" s="742"/>
      <c r="IQ60" s="742"/>
      <c r="IR60" s="742"/>
      <c r="IS60" s="742"/>
      <c r="IT60" s="742"/>
      <c r="IU60" s="742"/>
      <c r="IV60" s="742"/>
      <c r="IW60" s="742"/>
      <c r="IX60" s="742"/>
      <c r="IY60" s="742"/>
      <c r="IZ60" s="742"/>
      <c r="JA60" s="742"/>
      <c r="JB60" s="742"/>
      <c r="JC60" s="742"/>
      <c r="JD60" s="742"/>
      <c r="JE60" s="742"/>
      <c r="JF60" s="742"/>
      <c r="JG60" s="742"/>
      <c r="JH60" s="742"/>
      <c r="JI60" s="742"/>
      <c r="JJ60" s="742"/>
      <c r="JK60" s="742"/>
      <c r="JL60" s="742"/>
      <c r="JM60" s="742"/>
      <c r="JN60" s="742"/>
      <c r="JO60" s="742"/>
      <c r="JP60" s="742"/>
      <c r="JQ60" s="742"/>
      <c r="JR60" s="742"/>
      <c r="JS60" s="742"/>
      <c r="JT60" s="742"/>
      <c r="JU60" s="742"/>
      <c r="JV60" s="742"/>
      <c r="JW60" s="742"/>
      <c r="JX60" s="742"/>
      <c r="JY60" s="742"/>
      <c r="JZ60" s="742"/>
      <c r="KA60" s="742"/>
      <c r="KB60" s="742"/>
      <c r="KC60" s="742"/>
      <c r="KD60" s="742"/>
      <c r="KE60" s="742"/>
      <c r="KF60" s="742"/>
      <c r="KG60" s="742"/>
      <c r="KH60" s="742"/>
      <c r="KI60" s="742"/>
      <c r="KJ60" s="742"/>
      <c r="KK60" s="742"/>
      <c r="KL60" s="742"/>
      <c r="KM60" s="742"/>
      <c r="KN60" s="742"/>
      <c r="KO60" s="742"/>
      <c r="KP60" s="742"/>
      <c r="KQ60" s="742"/>
      <c r="KR60" s="742"/>
      <c r="KS60" s="742"/>
      <c r="KT60" s="742"/>
      <c r="KU60" s="742"/>
      <c r="KV60" s="742"/>
      <c r="KW60" s="742"/>
      <c r="KX60" s="742"/>
      <c r="KY60" s="742"/>
      <c r="KZ60" s="742"/>
      <c r="LA60" s="742"/>
      <c r="LB60" s="742"/>
      <c r="LC60" s="742"/>
      <c r="LD60" s="742"/>
      <c r="LE60" s="742"/>
      <c r="LF60" s="742"/>
      <c r="LG60" s="742"/>
      <c r="LH60" s="742"/>
      <c r="LI60" s="742"/>
      <c r="LJ60" s="742"/>
      <c r="LK60" s="742"/>
      <c r="LL60" s="742"/>
      <c r="LM60" s="742"/>
      <c r="LN60" s="742"/>
      <c r="LO60" s="742"/>
      <c r="LP60" s="742"/>
      <c r="LQ60" s="742"/>
      <c r="LR60" s="742"/>
      <c r="LS60" s="742"/>
      <c r="LT60" s="742"/>
      <c r="LU60" s="742"/>
      <c r="LV60" s="742"/>
      <c r="LW60" s="742"/>
      <c r="LX60" s="742"/>
      <c r="LY60" s="742"/>
      <c r="LZ60" s="742"/>
      <c r="MA60" s="742"/>
      <c r="MB60" s="742"/>
      <c r="MC60" s="742"/>
      <c r="MD60" s="742"/>
      <c r="ME60" s="742"/>
      <c r="MF60" s="742"/>
      <c r="MG60" s="742"/>
      <c r="MH60" s="742"/>
      <c r="MI60" s="742"/>
      <c r="MJ60" s="742"/>
      <c r="MK60" s="742"/>
      <c r="ML60" s="742"/>
      <c r="MM60" s="742"/>
      <c r="MN60" s="742"/>
      <c r="MO60" s="742"/>
    </row>
    <row r="61" spans="1:360">
      <c r="A61" s="742"/>
      <c r="B61" s="409"/>
      <c r="C61" s="742"/>
      <c r="D61" s="742"/>
      <c r="E61" s="742"/>
      <c r="F61" s="742"/>
      <c r="G61" s="742"/>
      <c r="H61" s="742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  <c r="AA61" s="742"/>
      <c r="AB61" s="742"/>
      <c r="AC61" s="742"/>
      <c r="AD61" s="742"/>
      <c r="AE61" s="742"/>
      <c r="AF61" s="742"/>
      <c r="AG61" s="742"/>
      <c r="AH61" s="742"/>
      <c r="AI61" s="742"/>
      <c r="AJ61" s="742"/>
      <c r="AK61" s="742"/>
      <c r="AL61" s="742"/>
      <c r="AM61" s="742"/>
      <c r="AN61" s="742"/>
      <c r="AO61" s="742"/>
      <c r="AP61" s="742"/>
      <c r="AQ61" s="742"/>
      <c r="AR61" s="742"/>
      <c r="AS61" s="742"/>
      <c r="AT61" s="742"/>
      <c r="AU61" s="742"/>
      <c r="AV61" s="742"/>
      <c r="AW61" s="742"/>
      <c r="AX61" s="742"/>
      <c r="AY61" s="742"/>
      <c r="AZ61" s="742"/>
      <c r="BA61" s="742"/>
      <c r="BB61" s="742"/>
      <c r="BC61" s="742"/>
      <c r="BD61" s="742"/>
      <c r="BE61" s="742"/>
      <c r="BF61" s="742"/>
      <c r="BG61" s="742"/>
      <c r="BH61" s="742"/>
      <c r="BI61" s="742"/>
      <c r="BJ61" s="742"/>
      <c r="BK61" s="742"/>
      <c r="BL61" s="742"/>
      <c r="BM61" s="742"/>
      <c r="BN61" s="742"/>
      <c r="BO61" s="742"/>
      <c r="BP61" s="742"/>
      <c r="BQ61" s="742"/>
      <c r="BR61" s="409"/>
      <c r="BS61" s="742"/>
      <c r="BT61" s="742"/>
      <c r="BU61" s="742"/>
      <c r="BV61" s="742"/>
      <c r="BW61" s="742"/>
      <c r="BX61" s="742"/>
      <c r="BY61" s="742"/>
      <c r="BZ61" s="742"/>
      <c r="CA61" s="742"/>
      <c r="CB61" s="742"/>
      <c r="CC61" s="418"/>
      <c r="CD61" s="426"/>
      <c r="CE61" s="426"/>
      <c r="CF61" s="418"/>
      <c r="CG61" s="432"/>
      <c r="CH61" s="108"/>
      <c r="CI61" s="418"/>
      <c r="CJ61" s="432"/>
      <c r="CK61" s="348"/>
      <c r="CL61" s="402"/>
      <c r="CM61" s="742"/>
      <c r="CN61" s="742"/>
      <c r="CO61" s="742"/>
      <c r="CP61" s="742"/>
      <c r="CQ61" s="742"/>
      <c r="CR61" s="742"/>
      <c r="CS61" s="742"/>
      <c r="CT61" s="742"/>
      <c r="CU61" s="742"/>
      <c r="CV61" s="742"/>
      <c r="CW61" s="742"/>
      <c r="CX61" s="742"/>
      <c r="CY61" s="742"/>
      <c r="CZ61" s="742"/>
      <c r="DA61" s="742"/>
      <c r="DB61" s="742"/>
      <c r="DC61" s="742"/>
      <c r="DD61" s="742"/>
      <c r="DE61" s="418"/>
      <c r="DF61" s="424"/>
      <c r="DG61" s="108"/>
      <c r="DH61" s="402"/>
      <c r="DI61" s="742"/>
      <c r="DJ61" s="418"/>
      <c r="DK61" s="424"/>
      <c r="DL61" s="401"/>
      <c r="DM61" s="401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401"/>
      <c r="ER61" s="742"/>
      <c r="ES61" s="401"/>
      <c r="ET61" s="742"/>
      <c r="EU61" s="742"/>
      <c r="EV61" s="742"/>
      <c r="EW61" s="742"/>
      <c r="EX61" s="742"/>
      <c r="EY61" s="742"/>
      <c r="EZ61" s="742"/>
      <c r="FA61" s="742"/>
      <c r="FB61" s="742"/>
      <c r="FC61" s="742"/>
      <c r="FD61" s="742"/>
      <c r="FE61" s="742"/>
      <c r="FF61" s="742"/>
      <c r="FG61" s="742"/>
      <c r="FH61" s="742"/>
      <c r="FI61" s="742"/>
      <c r="FJ61" s="742"/>
      <c r="FK61" s="742"/>
      <c r="FL61" s="742"/>
      <c r="FM61" s="742"/>
      <c r="FN61" s="742"/>
      <c r="FO61" s="742"/>
      <c r="FP61" s="742"/>
      <c r="FQ61" s="742"/>
      <c r="FR61" s="742"/>
      <c r="FS61" s="742"/>
      <c r="FT61" s="742"/>
      <c r="FU61" s="742"/>
      <c r="FV61" s="742"/>
      <c r="FW61" s="742"/>
      <c r="FX61" s="742"/>
      <c r="FY61" s="742"/>
      <c r="FZ61" s="742"/>
      <c r="GA61" s="742"/>
      <c r="GB61" s="742"/>
      <c r="GC61" s="742"/>
      <c r="GD61" s="742"/>
      <c r="GE61" s="742"/>
      <c r="GF61" s="742"/>
      <c r="GG61" s="742"/>
      <c r="GH61" s="742"/>
      <c r="GI61" s="742"/>
      <c r="GJ61" s="742"/>
      <c r="GK61" s="742"/>
      <c r="GL61" s="742"/>
      <c r="GM61" s="742"/>
      <c r="GN61" s="742"/>
      <c r="GO61" s="742"/>
      <c r="GP61" s="742"/>
      <c r="GQ61" s="742"/>
      <c r="GR61" s="742"/>
      <c r="GS61" s="742"/>
      <c r="GT61" s="742"/>
      <c r="GU61" s="742"/>
      <c r="GV61" s="742"/>
      <c r="GW61" s="742"/>
      <c r="GX61" s="742"/>
      <c r="GY61" s="742"/>
      <c r="GZ61" s="742"/>
      <c r="HA61" s="742"/>
      <c r="HB61" s="742"/>
      <c r="HC61" s="742"/>
      <c r="HD61" s="742"/>
      <c r="HE61" s="742"/>
      <c r="HF61" s="742"/>
      <c r="HG61" s="742"/>
      <c r="HH61" s="742"/>
      <c r="HI61" s="742"/>
      <c r="HJ61" s="742"/>
      <c r="HK61" s="742"/>
      <c r="HL61" s="742"/>
      <c r="HM61" s="742"/>
      <c r="HN61" s="742"/>
      <c r="HO61" s="742"/>
      <c r="HP61" s="742"/>
      <c r="HQ61" s="742"/>
      <c r="HR61" s="742"/>
      <c r="HS61" s="742"/>
      <c r="HT61" s="742"/>
      <c r="HU61" s="742"/>
      <c r="HV61" s="742"/>
      <c r="HW61" s="742"/>
      <c r="HX61" s="742"/>
      <c r="HY61" s="742"/>
      <c r="HZ61" s="742"/>
      <c r="IA61" s="742"/>
      <c r="IB61" s="742"/>
      <c r="IC61" s="742"/>
      <c r="ID61" s="742"/>
      <c r="IE61" s="742"/>
      <c r="IF61" s="742"/>
      <c r="IG61" s="742"/>
      <c r="IH61" s="742"/>
      <c r="II61" s="742"/>
      <c r="IJ61" s="742"/>
      <c r="IK61" s="742"/>
      <c r="IL61" s="742"/>
      <c r="IM61" s="742"/>
      <c r="IN61" s="742"/>
      <c r="IO61" s="742"/>
      <c r="IP61" s="742"/>
      <c r="IQ61" s="742"/>
      <c r="IR61" s="742"/>
      <c r="IS61" s="742"/>
      <c r="IT61" s="742"/>
      <c r="IU61" s="742"/>
      <c r="IV61" s="742"/>
      <c r="IW61" s="742"/>
      <c r="IX61" s="742"/>
      <c r="IY61" s="742"/>
      <c r="IZ61" s="742"/>
      <c r="JA61" s="742"/>
      <c r="JB61" s="742"/>
      <c r="JC61" s="742"/>
      <c r="JD61" s="742"/>
      <c r="JE61" s="742"/>
      <c r="JF61" s="742"/>
      <c r="JG61" s="742"/>
      <c r="JH61" s="742"/>
      <c r="JI61" s="742"/>
      <c r="JJ61" s="742"/>
      <c r="JK61" s="742"/>
      <c r="JL61" s="742"/>
      <c r="JM61" s="742"/>
      <c r="JN61" s="742"/>
      <c r="JO61" s="742"/>
      <c r="JP61" s="742"/>
      <c r="JQ61" s="742"/>
      <c r="JR61" s="742"/>
      <c r="JS61" s="742"/>
      <c r="JT61" s="742"/>
      <c r="JU61" s="742"/>
      <c r="JV61" s="742"/>
      <c r="JW61" s="742"/>
      <c r="JX61" s="742"/>
      <c r="JY61" s="742"/>
      <c r="JZ61" s="742"/>
      <c r="KA61" s="742"/>
      <c r="KB61" s="742"/>
      <c r="KC61" s="742"/>
      <c r="KD61" s="742"/>
      <c r="KE61" s="742"/>
      <c r="KF61" s="742"/>
      <c r="KG61" s="742"/>
      <c r="KH61" s="742"/>
      <c r="KI61" s="742"/>
      <c r="KJ61" s="742"/>
      <c r="KK61" s="742"/>
      <c r="KL61" s="742"/>
      <c r="KM61" s="742"/>
      <c r="KN61" s="742"/>
      <c r="KO61" s="742"/>
      <c r="KP61" s="742"/>
      <c r="KQ61" s="742"/>
      <c r="KR61" s="742"/>
      <c r="KS61" s="742"/>
      <c r="KT61" s="742"/>
      <c r="KU61" s="742"/>
      <c r="KV61" s="742"/>
      <c r="KW61" s="742"/>
      <c r="KX61" s="742"/>
      <c r="KY61" s="742"/>
      <c r="KZ61" s="742"/>
      <c r="LA61" s="742"/>
      <c r="LB61" s="742"/>
      <c r="LC61" s="742"/>
      <c r="LD61" s="742"/>
      <c r="LE61" s="742"/>
      <c r="LF61" s="742"/>
      <c r="LG61" s="742"/>
      <c r="LH61" s="742"/>
      <c r="LI61" s="742"/>
      <c r="LJ61" s="742"/>
      <c r="LK61" s="742"/>
      <c r="LL61" s="742"/>
      <c r="LM61" s="742"/>
      <c r="LN61" s="742"/>
      <c r="LO61" s="742"/>
      <c r="LP61" s="742"/>
      <c r="LQ61" s="742"/>
      <c r="LR61" s="742"/>
      <c r="LS61" s="742"/>
      <c r="LT61" s="742"/>
      <c r="LU61" s="742"/>
      <c r="LV61" s="742"/>
      <c r="LW61" s="742"/>
      <c r="LX61" s="742"/>
      <c r="LY61" s="742"/>
      <c r="LZ61" s="742"/>
      <c r="MA61" s="742"/>
      <c r="MB61" s="742"/>
      <c r="MC61" s="742"/>
      <c r="MD61" s="742"/>
      <c r="ME61" s="742"/>
      <c r="MF61" s="742"/>
      <c r="MG61" s="742"/>
      <c r="MH61" s="742"/>
      <c r="MI61" s="742"/>
      <c r="MJ61" s="742"/>
      <c r="MK61" s="742"/>
      <c r="ML61" s="742"/>
      <c r="MM61" s="742"/>
      <c r="MN61" s="742"/>
      <c r="MO61" s="742"/>
    </row>
    <row r="62" spans="1:360">
      <c r="A62" s="742"/>
      <c r="B62" s="409"/>
      <c r="C62" s="742"/>
      <c r="D62" s="742"/>
      <c r="E62" s="742"/>
      <c r="F62" s="742"/>
      <c r="G62" s="742"/>
      <c r="H62" s="742"/>
      <c r="I62" s="742"/>
      <c r="J62" s="742"/>
      <c r="K62" s="742"/>
      <c r="L62" s="742"/>
      <c r="M62" s="742"/>
      <c r="N62" s="742"/>
      <c r="O62" s="742"/>
      <c r="P62" s="742"/>
      <c r="Q62" s="742"/>
      <c r="R62" s="742"/>
      <c r="S62" s="742"/>
      <c r="T62" s="742"/>
      <c r="U62" s="742"/>
      <c r="V62" s="742"/>
      <c r="W62" s="742"/>
      <c r="X62" s="742"/>
      <c r="Y62" s="742"/>
      <c r="Z62" s="742"/>
      <c r="AA62" s="742"/>
      <c r="AB62" s="742"/>
      <c r="AC62" s="742"/>
      <c r="AD62" s="742"/>
      <c r="AE62" s="742"/>
      <c r="AF62" s="742"/>
      <c r="AG62" s="742"/>
      <c r="AH62" s="742"/>
      <c r="AI62" s="742"/>
      <c r="AJ62" s="742"/>
      <c r="AK62" s="742"/>
      <c r="AL62" s="742"/>
      <c r="AM62" s="742"/>
      <c r="AN62" s="742"/>
      <c r="AO62" s="742"/>
      <c r="AP62" s="742"/>
      <c r="AQ62" s="742"/>
      <c r="AR62" s="742"/>
      <c r="AS62" s="742"/>
      <c r="AT62" s="742"/>
      <c r="AU62" s="742"/>
      <c r="AV62" s="742"/>
      <c r="AW62" s="742"/>
      <c r="AX62" s="742"/>
      <c r="AY62" s="742"/>
      <c r="AZ62" s="742"/>
      <c r="BA62" s="742"/>
      <c r="BB62" s="742"/>
      <c r="BC62" s="742"/>
      <c r="BD62" s="742"/>
      <c r="BE62" s="742"/>
      <c r="BF62" s="742"/>
      <c r="BG62" s="742"/>
      <c r="BH62" s="742"/>
      <c r="BI62" s="742"/>
      <c r="BJ62" s="742"/>
      <c r="BK62" s="742"/>
      <c r="BL62" s="742"/>
      <c r="BM62" s="742"/>
      <c r="BN62" s="742"/>
      <c r="BO62" s="742"/>
      <c r="BP62" s="742"/>
      <c r="BQ62" s="742"/>
      <c r="BR62" s="409"/>
      <c r="BS62" s="742"/>
      <c r="BT62" s="742"/>
      <c r="BU62" s="742"/>
      <c r="BV62" s="742"/>
      <c r="BW62" s="742"/>
      <c r="BX62" s="742"/>
      <c r="BY62" s="742"/>
      <c r="BZ62" s="742"/>
      <c r="CA62" s="742"/>
      <c r="CB62" s="742"/>
      <c r="CC62" s="418"/>
      <c r="CD62" s="426"/>
      <c r="CE62" s="426"/>
      <c r="CF62" s="418"/>
      <c r="CG62" s="432"/>
      <c r="CH62" s="108"/>
      <c r="CI62" s="418"/>
      <c r="CJ62" s="434"/>
      <c r="CK62" s="348"/>
      <c r="CL62" s="402"/>
      <c r="CM62" s="742"/>
      <c r="CN62" s="742"/>
      <c r="CO62" s="742"/>
      <c r="CP62" s="742"/>
      <c r="CQ62" s="742"/>
      <c r="CR62" s="742"/>
      <c r="CS62" s="742"/>
      <c r="CT62" s="742"/>
      <c r="CU62" s="742"/>
      <c r="CV62" s="742"/>
      <c r="CW62" s="742"/>
      <c r="CX62" s="742"/>
      <c r="CY62" s="742"/>
      <c r="CZ62" s="742"/>
      <c r="DA62" s="742"/>
      <c r="DB62" s="742"/>
      <c r="DC62" s="742"/>
      <c r="DD62" s="742"/>
      <c r="DE62" s="418"/>
      <c r="DF62" s="424"/>
      <c r="DG62" s="108"/>
      <c r="DH62" s="402"/>
      <c r="DI62" s="742"/>
      <c r="DJ62" s="418"/>
      <c r="DK62" s="424"/>
      <c r="DL62" s="401"/>
      <c r="DM62" s="401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401"/>
      <c r="ER62" s="742"/>
      <c r="ES62" s="401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742"/>
      <c r="FI62" s="742"/>
      <c r="FJ62" s="742"/>
      <c r="FK62" s="742"/>
      <c r="FL62" s="742"/>
      <c r="FM62" s="742"/>
      <c r="FN62" s="742"/>
      <c r="FO62" s="742"/>
      <c r="FP62" s="742"/>
      <c r="FQ62" s="742"/>
      <c r="FR62" s="742"/>
      <c r="FS62" s="742"/>
      <c r="FT62" s="742"/>
      <c r="FU62" s="742"/>
      <c r="FV62" s="742"/>
      <c r="FW62" s="742"/>
      <c r="FX62" s="742"/>
      <c r="FY62" s="742"/>
      <c r="FZ62" s="742"/>
      <c r="GA62" s="742"/>
      <c r="GB62" s="742"/>
      <c r="GC62" s="742"/>
      <c r="GD62" s="742"/>
      <c r="GE62" s="742"/>
      <c r="GF62" s="742"/>
      <c r="GG62" s="742"/>
      <c r="GH62" s="742"/>
      <c r="GI62" s="742"/>
      <c r="GJ62" s="742"/>
      <c r="GK62" s="742"/>
      <c r="GL62" s="742"/>
      <c r="GM62" s="742"/>
      <c r="GN62" s="742"/>
      <c r="GO62" s="742"/>
      <c r="GP62" s="742"/>
      <c r="GQ62" s="742"/>
      <c r="GR62" s="742"/>
      <c r="GS62" s="742"/>
      <c r="GT62" s="742"/>
      <c r="GU62" s="742"/>
      <c r="GV62" s="742"/>
      <c r="GW62" s="742"/>
      <c r="GX62" s="742"/>
      <c r="GY62" s="742"/>
      <c r="GZ62" s="742"/>
      <c r="HA62" s="742"/>
      <c r="HB62" s="742"/>
      <c r="HC62" s="742"/>
      <c r="HD62" s="742"/>
      <c r="HE62" s="742"/>
      <c r="HF62" s="742"/>
      <c r="HG62" s="742"/>
      <c r="HH62" s="742"/>
      <c r="HI62" s="742"/>
      <c r="HJ62" s="742"/>
      <c r="HK62" s="742"/>
      <c r="HL62" s="742"/>
      <c r="HM62" s="742"/>
      <c r="HN62" s="742"/>
      <c r="HO62" s="742"/>
      <c r="HP62" s="742"/>
      <c r="HQ62" s="742"/>
      <c r="HR62" s="742"/>
      <c r="HS62" s="742"/>
      <c r="HT62" s="742"/>
      <c r="HU62" s="742"/>
      <c r="HV62" s="742"/>
      <c r="HW62" s="742"/>
      <c r="HX62" s="742"/>
      <c r="HY62" s="742"/>
      <c r="HZ62" s="742"/>
      <c r="IA62" s="742"/>
      <c r="IB62" s="742"/>
      <c r="IC62" s="742"/>
      <c r="ID62" s="742"/>
      <c r="IE62" s="742"/>
      <c r="IF62" s="742"/>
      <c r="IG62" s="742"/>
      <c r="IH62" s="742"/>
      <c r="II62" s="742"/>
      <c r="IJ62" s="742"/>
      <c r="IK62" s="742"/>
      <c r="IL62" s="742"/>
      <c r="IM62" s="742"/>
      <c r="IN62" s="742"/>
      <c r="IO62" s="742"/>
      <c r="IP62" s="742"/>
      <c r="IQ62" s="742"/>
      <c r="IR62" s="742"/>
      <c r="IS62" s="742"/>
      <c r="IT62" s="742"/>
      <c r="IU62" s="742"/>
      <c r="IV62" s="742"/>
      <c r="IW62" s="742"/>
      <c r="IX62" s="742"/>
      <c r="IY62" s="742"/>
      <c r="IZ62" s="742"/>
      <c r="JA62" s="742"/>
      <c r="JB62" s="742"/>
      <c r="JC62" s="742"/>
      <c r="JD62" s="742"/>
      <c r="JE62" s="742"/>
      <c r="JF62" s="742"/>
      <c r="JG62" s="742"/>
      <c r="JH62" s="742"/>
      <c r="JI62" s="742"/>
      <c r="JJ62" s="742"/>
      <c r="JK62" s="742"/>
      <c r="JL62" s="742"/>
      <c r="JM62" s="742"/>
      <c r="JN62" s="742"/>
      <c r="JO62" s="742"/>
      <c r="JP62" s="742"/>
      <c r="JQ62" s="742"/>
      <c r="JR62" s="742"/>
      <c r="JS62" s="742"/>
      <c r="JT62" s="742"/>
      <c r="JU62" s="742"/>
      <c r="JV62" s="742"/>
      <c r="JW62" s="742"/>
      <c r="JX62" s="742"/>
      <c r="JY62" s="742"/>
      <c r="JZ62" s="742"/>
      <c r="KA62" s="742"/>
      <c r="KB62" s="742"/>
      <c r="KC62" s="742"/>
      <c r="KD62" s="742"/>
      <c r="KE62" s="742"/>
      <c r="KF62" s="742"/>
      <c r="KG62" s="742"/>
      <c r="KH62" s="742"/>
      <c r="KI62" s="742"/>
      <c r="KJ62" s="742"/>
      <c r="KK62" s="742"/>
      <c r="KL62" s="742"/>
      <c r="KM62" s="742"/>
      <c r="KN62" s="742"/>
      <c r="KO62" s="742"/>
      <c r="KP62" s="742"/>
      <c r="KQ62" s="742"/>
      <c r="KR62" s="742"/>
      <c r="KS62" s="742"/>
      <c r="KT62" s="742"/>
      <c r="KU62" s="742"/>
      <c r="KV62" s="742"/>
      <c r="KW62" s="742"/>
      <c r="KX62" s="742"/>
      <c r="KY62" s="742"/>
      <c r="KZ62" s="742"/>
      <c r="LA62" s="742"/>
      <c r="LB62" s="742"/>
      <c r="LC62" s="742"/>
      <c r="LD62" s="742"/>
      <c r="LE62" s="742"/>
      <c r="LF62" s="742"/>
      <c r="LG62" s="742"/>
      <c r="LH62" s="742"/>
      <c r="LI62" s="742"/>
      <c r="LJ62" s="742"/>
      <c r="LK62" s="742"/>
      <c r="LL62" s="742"/>
      <c r="LM62" s="742"/>
      <c r="LN62" s="742"/>
      <c r="LO62" s="742"/>
      <c r="LP62" s="742"/>
      <c r="LQ62" s="742"/>
      <c r="LR62" s="742"/>
      <c r="LS62" s="742"/>
      <c r="LT62" s="742"/>
      <c r="LU62" s="742"/>
      <c r="LV62" s="742"/>
      <c r="LW62" s="742"/>
      <c r="LX62" s="742"/>
      <c r="LY62" s="742"/>
      <c r="LZ62" s="742"/>
      <c r="MA62" s="742"/>
      <c r="MB62" s="742"/>
      <c r="MC62" s="742"/>
      <c r="MD62" s="742"/>
      <c r="ME62" s="742"/>
      <c r="MF62" s="742"/>
      <c r="MG62" s="742"/>
      <c r="MH62" s="742"/>
      <c r="MI62" s="742"/>
      <c r="MJ62" s="742"/>
      <c r="MK62" s="742"/>
      <c r="ML62" s="742"/>
      <c r="MM62" s="742"/>
      <c r="MN62" s="742"/>
      <c r="MO62" s="742"/>
    </row>
    <row r="63" spans="1:360">
      <c r="A63" s="742"/>
      <c r="B63" s="409"/>
      <c r="C63" s="742"/>
      <c r="D63" s="742"/>
      <c r="E63" s="742"/>
      <c r="F63" s="742"/>
      <c r="G63" s="742"/>
      <c r="H63" s="742"/>
      <c r="I63" s="742"/>
      <c r="J63" s="742"/>
      <c r="K63" s="742"/>
      <c r="L63" s="742"/>
      <c r="M63" s="742"/>
      <c r="N63" s="742"/>
      <c r="O63" s="742"/>
      <c r="P63" s="742"/>
      <c r="Q63" s="742"/>
      <c r="R63" s="742"/>
      <c r="S63" s="742"/>
      <c r="T63" s="742"/>
      <c r="U63" s="742"/>
      <c r="V63" s="742"/>
      <c r="W63" s="742"/>
      <c r="X63" s="742"/>
      <c r="Y63" s="742"/>
      <c r="Z63" s="742"/>
      <c r="AA63" s="742"/>
      <c r="AB63" s="742"/>
      <c r="AC63" s="742"/>
      <c r="AD63" s="742"/>
      <c r="AE63" s="742"/>
      <c r="AF63" s="742"/>
      <c r="AG63" s="742"/>
      <c r="AH63" s="742"/>
      <c r="AI63" s="742"/>
      <c r="AJ63" s="742"/>
      <c r="AK63" s="742"/>
      <c r="AL63" s="742"/>
      <c r="AM63" s="742"/>
      <c r="AN63" s="742"/>
      <c r="AO63" s="742"/>
      <c r="AP63" s="742"/>
      <c r="AQ63" s="742"/>
      <c r="AR63" s="742"/>
      <c r="AS63" s="742"/>
      <c r="AT63" s="742"/>
      <c r="AU63" s="742"/>
      <c r="AV63" s="742"/>
      <c r="AW63" s="742"/>
      <c r="AX63" s="742"/>
      <c r="AY63" s="742"/>
      <c r="AZ63" s="742"/>
      <c r="BA63" s="742"/>
      <c r="BB63" s="742"/>
      <c r="BC63" s="742"/>
      <c r="BD63" s="742"/>
      <c r="BE63" s="742"/>
      <c r="BF63" s="742"/>
      <c r="BG63" s="742"/>
      <c r="BH63" s="742"/>
      <c r="BI63" s="742"/>
      <c r="BJ63" s="742"/>
      <c r="BK63" s="742"/>
      <c r="BL63" s="742"/>
      <c r="BM63" s="742"/>
      <c r="BN63" s="742"/>
      <c r="BO63" s="742"/>
      <c r="BP63" s="742"/>
      <c r="BQ63" s="742"/>
      <c r="BR63" s="409"/>
      <c r="BS63" s="742"/>
      <c r="BT63" s="742"/>
      <c r="BU63" s="742"/>
      <c r="BV63" s="742"/>
      <c r="BW63" s="742"/>
      <c r="BX63" s="742"/>
      <c r="BY63" s="742"/>
      <c r="BZ63" s="742"/>
      <c r="CA63" s="742"/>
      <c r="CB63" s="742"/>
      <c r="CC63" s="418"/>
      <c r="CD63" s="426"/>
      <c r="CE63" s="426"/>
      <c r="CF63" s="418"/>
      <c r="CG63" s="432"/>
      <c r="CH63" s="108"/>
      <c r="CI63" s="418"/>
      <c r="CJ63" s="434"/>
      <c r="CK63" s="348"/>
      <c r="CL63" s="402"/>
      <c r="CM63" s="742"/>
      <c r="CN63" s="742"/>
      <c r="CO63" s="742"/>
      <c r="CP63" s="742"/>
      <c r="CQ63" s="742"/>
      <c r="CR63" s="742"/>
      <c r="CS63" s="742"/>
      <c r="CT63" s="742"/>
      <c r="CU63" s="742"/>
      <c r="CV63" s="742"/>
      <c r="CW63" s="742"/>
      <c r="CX63" s="742"/>
      <c r="CY63" s="742"/>
      <c r="CZ63" s="742"/>
      <c r="DA63" s="742"/>
      <c r="DB63" s="742"/>
      <c r="DC63" s="742"/>
      <c r="DD63" s="742"/>
      <c r="DE63" s="418"/>
      <c r="DF63" s="424"/>
      <c r="DG63" s="108"/>
      <c r="DH63" s="402"/>
      <c r="DI63" s="742"/>
      <c r="DJ63" s="418"/>
      <c r="DK63" s="424"/>
      <c r="DL63" s="401"/>
      <c r="DM63" s="401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401"/>
      <c r="ER63" s="742"/>
      <c r="ES63" s="401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742"/>
      <c r="FI63" s="742"/>
      <c r="FJ63" s="742"/>
      <c r="FK63" s="742"/>
      <c r="FL63" s="742"/>
      <c r="FM63" s="742"/>
      <c r="FN63" s="742"/>
      <c r="FO63" s="742"/>
      <c r="FP63" s="742"/>
      <c r="FQ63" s="742"/>
      <c r="FR63" s="742"/>
      <c r="FS63" s="742"/>
      <c r="FT63" s="742"/>
      <c r="FU63" s="742"/>
      <c r="FV63" s="742"/>
      <c r="FW63" s="742"/>
      <c r="FX63" s="742"/>
      <c r="FY63" s="742"/>
      <c r="FZ63" s="742"/>
      <c r="GA63" s="742"/>
      <c r="GB63" s="742"/>
      <c r="GC63" s="742"/>
      <c r="GD63" s="742"/>
      <c r="GE63" s="742"/>
      <c r="GF63" s="742"/>
      <c r="GG63" s="742"/>
      <c r="GH63" s="742"/>
      <c r="GI63" s="742"/>
      <c r="GJ63" s="742"/>
      <c r="GK63" s="742"/>
      <c r="GL63" s="742"/>
      <c r="GM63" s="742"/>
      <c r="GN63" s="742"/>
      <c r="GO63" s="742"/>
      <c r="GP63" s="742"/>
      <c r="GQ63" s="742"/>
      <c r="GR63" s="742"/>
      <c r="GS63" s="742"/>
      <c r="GT63" s="742"/>
      <c r="GU63" s="742"/>
      <c r="GV63" s="742"/>
      <c r="GW63" s="742"/>
      <c r="GX63" s="742"/>
      <c r="GY63" s="742"/>
      <c r="GZ63" s="742"/>
      <c r="HA63" s="742"/>
      <c r="HB63" s="742"/>
      <c r="HC63" s="742"/>
      <c r="HD63" s="742"/>
      <c r="HE63" s="742"/>
      <c r="HF63" s="742"/>
      <c r="HG63" s="742"/>
      <c r="HH63" s="742"/>
      <c r="HI63" s="742"/>
      <c r="HJ63" s="742"/>
      <c r="HK63" s="742"/>
      <c r="HL63" s="742"/>
      <c r="HM63" s="742"/>
      <c r="HN63" s="742"/>
      <c r="HO63" s="742"/>
      <c r="HP63" s="742"/>
      <c r="HQ63" s="742"/>
      <c r="HR63" s="742"/>
      <c r="HS63" s="742"/>
      <c r="HT63" s="742"/>
      <c r="HU63" s="742"/>
      <c r="HV63" s="742"/>
      <c r="HW63" s="742"/>
      <c r="HX63" s="742"/>
      <c r="HY63" s="742"/>
      <c r="HZ63" s="742"/>
      <c r="IA63" s="742"/>
      <c r="IB63" s="742"/>
      <c r="IC63" s="742"/>
      <c r="ID63" s="742"/>
      <c r="IE63" s="742"/>
      <c r="IF63" s="742"/>
      <c r="IG63" s="742"/>
      <c r="IH63" s="742"/>
      <c r="II63" s="742"/>
      <c r="IJ63" s="742"/>
      <c r="IK63" s="742"/>
      <c r="IL63" s="742"/>
      <c r="IM63" s="742"/>
      <c r="IN63" s="742"/>
      <c r="IO63" s="742"/>
      <c r="IP63" s="742"/>
      <c r="IQ63" s="742"/>
      <c r="IR63" s="742"/>
      <c r="IS63" s="742"/>
      <c r="IT63" s="742"/>
      <c r="IU63" s="742"/>
      <c r="IV63" s="742"/>
      <c r="IW63" s="742"/>
      <c r="IX63" s="742"/>
      <c r="IY63" s="742"/>
      <c r="IZ63" s="742"/>
      <c r="JA63" s="742"/>
      <c r="JB63" s="742"/>
      <c r="JC63" s="742"/>
      <c r="JD63" s="742"/>
      <c r="JE63" s="742"/>
      <c r="JF63" s="742"/>
      <c r="JG63" s="742"/>
      <c r="JH63" s="742"/>
      <c r="JI63" s="742"/>
      <c r="JJ63" s="742"/>
      <c r="JK63" s="742"/>
      <c r="JL63" s="742"/>
      <c r="JM63" s="742"/>
      <c r="JN63" s="742"/>
      <c r="JO63" s="742"/>
      <c r="JP63" s="742"/>
      <c r="JQ63" s="742"/>
      <c r="JR63" s="742"/>
      <c r="JS63" s="742"/>
      <c r="JT63" s="742"/>
      <c r="JU63" s="742"/>
      <c r="JV63" s="742"/>
      <c r="JW63" s="742"/>
      <c r="JX63" s="742"/>
      <c r="JY63" s="742"/>
      <c r="JZ63" s="742"/>
      <c r="KA63" s="742"/>
      <c r="KB63" s="742"/>
      <c r="KC63" s="742"/>
      <c r="KD63" s="742"/>
      <c r="KE63" s="742"/>
      <c r="KF63" s="742"/>
      <c r="KG63" s="742"/>
      <c r="KH63" s="742"/>
      <c r="KI63" s="742"/>
      <c r="KJ63" s="742"/>
      <c r="KK63" s="742"/>
      <c r="KL63" s="742"/>
      <c r="KM63" s="742"/>
      <c r="KN63" s="742"/>
      <c r="KO63" s="742"/>
      <c r="KP63" s="742"/>
      <c r="KQ63" s="742"/>
      <c r="KR63" s="742"/>
      <c r="KS63" s="742"/>
      <c r="KT63" s="742"/>
      <c r="KU63" s="742"/>
      <c r="KV63" s="742"/>
      <c r="KW63" s="742"/>
      <c r="KX63" s="742"/>
      <c r="KY63" s="742"/>
      <c r="KZ63" s="742"/>
      <c r="LA63" s="742"/>
      <c r="LB63" s="742"/>
      <c r="LC63" s="742"/>
      <c r="LD63" s="742"/>
      <c r="LE63" s="742"/>
      <c r="LF63" s="742"/>
      <c r="LG63" s="742"/>
      <c r="LH63" s="742"/>
      <c r="LI63" s="742"/>
      <c r="LJ63" s="742"/>
      <c r="LK63" s="742"/>
      <c r="LL63" s="742"/>
      <c r="LM63" s="742"/>
      <c r="LN63" s="742"/>
      <c r="LO63" s="742"/>
      <c r="LP63" s="742"/>
      <c r="LQ63" s="742"/>
      <c r="LR63" s="742"/>
      <c r="LS63" s="742"/>
      <c r="LT63" s="742"/>
      <c r="LU63" s="742"/>
      <c r="LV63" s="742"/>
      <c r="LW63" s="742"/>
      <c r="LX63" s="742"/>
      <c r="LY63" s="742"/>
      <c r="LZ63" s="742"/>
      <c r="MA63" s="742"/>
      <c r="MB63" s="742"/>
      <c r="MC63" s="742"/>
      <c r="MD63" s="742"/>
      <c r="ME63" s="742"/>
      <c r="MF63" s="742"/>
      <c r="MG63" s="742"/>
      <c r="MH63" s="742"/>
      <c r="MI63" s="742"/>
      <c r="MJ63" s="742"/>
      <c r="MK63" s="742"/>
      <c r="ML63" s="742"/>
      <c r="MM63" s="742"/>
      <c r="MN63" s="742"/>
      <c r="MO63" s="742"/>
    </row>
    <row r="64" spans="1:360">
      <c r="A64" s="742"/>
      <c r="B64" s="409"/>
      <c r="C64" s="742"/>
      <c r="D64" s="742"/>
      <c r="E64" s="742"/>
      <c r="F64" s="742"/>
      <c r="G64" s="742"/>
      <c r="H64" s="742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  <c r="X64" s="742"/>
      <c r="Y64" s="742"/>
      <c r="Z64" s="742"/>
      <c r="AA64" s="742"/>
      <c r="AB64" s="742"/>
      <c r="AC64" s="742"/>
      <c r="AD64" s="742"/>
      <c r="AE64" s="742"/>
      <c r="AF64" s="742"/>
      <c r="AG64" s="742"/>
      <c r="AH64" s="742"/>
      <c r="AI64" s="742"/>
      <c r="AJ64" s="742"/>
      <c r="AK64" s="742"/>
      <c r="AL64" s="742"/>
      <c r="AM64" s="742"/>
      <c r="AN64" s="742"/>
      <c r="AO64" s="742"/>
      <c r="AP64" s="742"/>
      <c r="AQ64" s="742"/>
      <c r="AR64" s="742"/>
      <c r="AS64" s="742"/>
      <c r="AT64" s="742"/>
      <c r="AU64" s="742"/>
      <c r="AV64" s="742"/>
      <c r="AW64" s="742"/>
      <c r="AX64" s="742"/>
      <c r="AY64" s="742"/>
      <c r="AZ64" s="742"/>
      <c r="BA64" s="742"/>
      <c r="BB64" s="742"/>
      <c r="BC64" s="742"/>
      <c r="BD64" s="742"/>
      <c r="BE64" s="742"/>
      <c r="BF64" s="742"/>
      <c r="BG64" s="742"/>
      <c r="BH64" s="742"/>
      <c r="BI64" s="742"/>
      <c r="BJ64" s="742"/>
      <c r="BK64" s="742"/>
      <c r="BL64" s="742"/>
      <c r="BM64" s="742"/>
      <c r="BN64" s="742"/>
      <c r="BO64" s="742"/>
      <c r="BP64" s="742"/>
      <c r="BQ64" s="742"/>
      <c r="BR64" s="409"/>
      <c r="BS64" s="742"/>
      <c r="BT64" s="742"/>
      <c r="BU64" s="742"/>
      <c r="BV64" s="742"/>
      <c r="BW64" s="742"/>
      <c r="BX64" s="742"/>
      <c r="BY64" s="742"/>
      <c r="BZ64" s="742"/>
      <c r="CA64" s="742"/>
      <c r="CB64" s="742"/>
      <c r="CC64" s="418"/>
      <c r="CD64" s="426"/>
      <c r="CE64" s="426"/>
      <c r="CF64" s="418"/>
      <c r="CG64" s="432"/>
      <c r="CH64" s="108"/>
      <c r="CI64" s="418"/>
      <c r="CJ64" s="434"/>
      <c r="CK64" s="348"/>
      <c r="CL64" s="402"/>
      <c r="CM64" s="742"/>
      <c r="CN64" s="742"/>
      <c r="CO64" s="742"/>
      <c r="CP64" s="742"/>
      <c r="CQ64" s="742"/>
      <c r="CR64" s="742"/>
      <c r="CS64" s="742"/>
      <c r="CT64" s="742"/>
      <c r="CU64" s="742"/>
      <c r="CV64" s="742"/>
      <c r="CW64" s="742"/>
      <c r="CX64" s="742"/>
      <c r="CY64" s="742"/>
      <c r="CZ64" s="742"/>
      <c r="DA64" s="742"/>
      <c r="DB64" s="742"/>
      <c r="DC64" s="742"/>
      <c r="DD64" s="742"/>
      <c r="DE64" s="418"/>
      <c r="DF64" s="424"/>
      <c r="DG64" s="108"/>
      <c r="DH64" s="402"/>
      <c r="DI64" s="742"/>
      <c r="DJ64" s="418"/>
      <c r="DK64" s="424"/>
      <c r="DL64" s="401"/>
      <c r="DM64" s="401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401"/>
      <c r="ER64" s="742"/>
      <c r="ES64" s="401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742"/>
      <c r="FI64" s="742"/>
      <c r="FJ64" s="742"/>
      <c r="FK64" s="742"/>
      <c r="FL64" s="742"/>
      <c r="FM64" s="742"/>
      <c r="FN64" s="742"/>
      <c r="FO64" s="742"/>
      <c r="FP64" s="742"/>
      <c r="FQ64" s="742"/>
      <c r="FR64" s="742"/>
      <c r="FS64" s="742"/>
      <c r="FT64" s="742"/>
      <c r="FU64" s="742"/>
      <c r="FV64" s="742"/>
      <c r="FW64" s="742"/>
      <c r="FX64" s="742"/>
      <c r="FY64" s="742"/>
      <c r="FZ64" s="742"/>
      <c r="GA64" s="742"/>
      <c r="GB64" s="742"/>
      <c r="GC64" s="742"/>
      <c r="GD64" s="742"/>
      <c r="GE64" s="742"/>
      <c r="GF64" s="742"/>
      <c r="GG64" s="742"/>
      <c r="GH64" s="742"/>
      <c r="GI64" s="742"/>
      <c r="GJ64" s="742"/>
      <c r="GK64" s="742"/>
      <c r="GL64" s="742"/>
      <c r="GM64" s="742"/>
      <c r="GN64" s="742"/>
      <c r="GO64" s="742"/>
      <c r="GP64" s="742"/>
      <c r="GQ64" s="742"/>
      <c r="GR64" s="742"/>
      <c r="GS64" s="742"/>
      <c r="GT64" s="742"/>
      <c r="GU64" s="742"/>
      <c r="GV64" s="742"/>
      <c r="GW64" s="742"/>
      <c r="GX64" s="742"/>
      <c r="GY64" s="742"/>
      <c r="GZ64" s="742"/>
      <c r="HA64" s="742"/>
      <c r="HB64" s="742"/>
      <c r="HC64" s="742"/>
      <c r="HD64" s="742"/>
      <c r="HE64" s="742"/>
      <c r="HF64" s="742"/>
      <c r="HG64" s="742"/>
      <c r="HH64" s="742"/>
      <c r="HI64" s="742"/>
      <c r="HJ64" s="742"/>
      <c r="HK64" s="742"/>
      <c r="HL64" s="742"/>
      <c r="HM64" s="742"/>
      <c r="HN64" s="742"/>
      <c r="HO64" s="742"/>
      <c r="HP64" s="742"/>
      <c r="HQ64" s="742"/>
      <c r="HR64" s="742"/>
      <c r="HS64" s="742"/>
      <c r="HT64" s="742"/>
      <c r="HU64" s="742"/>
      <c r="HV64" s="742"/>
      <c r="HW64" s="742"/>
      <c r="HX64" s="742"/>
      <c r="HY64" s="742"/>
      <c r="HZ64" s="742"/>
      <c r="IA64" s="742"/>
      <c r="IB64" s="742"/>
      <c r="IC64" s="742"/>
      <c r="ID64" s="742"/>
      <c r="IE64" s="742"/>
      <c r="IF64" s="742"/>
      <c r="IG64" s="742"/>
      <c r="IH64" s="742"/>
      <c r="II64" s="742"/>
      <c r="IJ64" s="742"/>
      <c r="IK64" s="742"/>
      <c r="IL64" s="742"/>
      <c r="IM64" s="742"/>
      <c r="IN64" s="742"/>
      <c r="IO64" s="742"/>
      <c r="IP64" s="742"/>
      <c r="IQ64" s="742"/>
      <c r="IR64" s="742"/>
      <c r="IS64" s="742"/>
      <c r="IT64" s="742"/>
      <c r="IU64" s="742"/>
      <c r="IV64" s="742"/>
      <c r="IW64" s="742"/>
      <c r="IX64" s="742"/>
      <c r="IY64" s="742"/>
      <c r="IZ64" s="742"/>
      <c r="JA64" s="742"/>
      <c r="JB64" s="742"/>
      <c r="JC64" s="742"/>
      <c r="JD64" s="742"/>
      <c r="JE64" s="742"/>
      <c r="JF64" s="742"/>
      <c r="JG64" s="742"/>
      <c r="JH64" s="742"/>
      <c r="JI64" s="742"/>
      <c r="JJ64" s="742"/>
      <c r="JK64" s="742"/>
      <c r="JL64" s="742"/>
      <c r="JM64" s="742"/>
      <c r="JN64" s="742"/>
      <c r="JO64" s="742"/>
      <c r="JP64" s="742"/>
      <c r="JQ64" s="742"/>
      <c r="JR64" s="742"/>
      <c r="JS64" s="742"/>
      <c r="JT64" s="742"/>
      <c r="JU64" s="742"/>
      <c r="JV64" s="742"/>
      <c r="JW64" s="742"/>
      <c r="JX64" s="742"/>
      <c r="JY64" s="742"/>
      <c r="JZ64" s="742"/>
      <c r="KA64" s="742"/>
      <c r="KB64" s="742"/>
      <c r="KC64" s="742"/>
      <c r="KD64" s="742"/>
      <c r="KE64" s="742"/>
      <c r="KF64" s="742"/>
      <c r="KG64" s="742"/>
      <c r="KH64" s="742"/>
      <c r="KI64" s="742"/>
      <c r="KJ64" s="742"/>
      <c r="KK64" s="742"/>
      <c r="KL64" s="742"/>
      <c r="KM64" s="742"/>
      <c r="KN64" s="742"/>
      <c r="KO64" s="742"/>
      <c r="KP64" s="742"/>
      <c r="KQ64" s="742"/>
      <c r="KR64" s="742"/>
      <c r="KS64" s="742"/>
      <c r="KT64" s="742"/>
      <c r="KU64" s="742"/>
      <c r="KV64" s="742"/>
      <c r="KW64" s="742"/>
      <c r="KX64" s="742"/>
      <c r="KY64" s="742"/>
      <c r="KZ64" s="742"/>
      <c r="LA64" s="742"/>
      <c r="LB64" s="742"/>
      <c r="LC64" s="742"/>
      <c r="LD64" s="742"/>
      <c r="LE64" s="742"/>
      <c r="LF64" s="742"/>
      <c r="LG64" s="742"/>
      <c r="LH64" s="742"/>
      <c r="LI64" s="742"/>
      <c r="LJ64" s="742"/>
      <c r="LK64" s="742"/>
      <c r="LL64" s="742"/>
      <c r="LM64" s="742"/>
      <c r="LN64" s="742"/>
      <c r="LO64" s="742"/>
      <c r="LP64" s="742"/>
      <c r="LQ64" s="742"/>
      <c r="LR64" s="742"/>
      <c r="LS64" s="742"/>
      <c r="LT64" s="742"/>
      <c r="LU64" s="742"/>
      <c r="LV64" s="742"/>
      <c r="LW64" s="742"/>
      <c r="LX64" s="742"/>
      <c r="LY64" s="742"/>
      <c r="LZ64" s="742"/>
      <c r="MA64" s="742"/>
      <c r="MB64" s="742"/>
      <c r="MC64" s="742"/>
      <c r="MD64" s="742"/>
      <c r="ME64" s="742"/>
      <c r="MF64" s="742"/>
      <c r="MG64" s="742"/>
      <c r="MH64" s="742"/>
      <c r="MI64" s="742"/>
      <c r="MJ64" s="742"/>
      <c r="MK64" s="742"/>
      <c r="ML64" s="742"/>
      <c r="MM64" s="742"/>
      <c r="MN64" s="742"/>
      <c r="MO64" s="742"/>
    </row>
    <row r="65" spans="1:353">
      <c r="A65" s="742"/>
      <c r="B65" s="409"/>
      <c r="C65" s="742"/>
      <c r="D65" s="742"/>
      <c r="E65" s="742"/>
      <c r="F65" s="742"/>
      <c r="G65" s="742"/>
      <c r="H65" s="742"/>
      <c r="I65" s="742"/>
      <c r="J65" s="742"/>
      <c r="K65" s="742"/>
      <c r="L65" s="742"/>
      <c r="M65" s="742"/>
      <c r="N65" s="742"/>
      <c r="O65" s="742"/>
      <c r="P65" s="742"/>
      <c r="Q65" s="742"/>
      <c r="R65" s="742"/>
      <c r="S65" s="742"/>
      <c r="T65" s="742"/>
      <c r="U65" s="742"/>
      <c r="V65" s="742"/>
      <c r="W65" s="742"/>
      <c r="X65" s="742"/>
      <c r="Y65" s="742"/>
      <c r="Z65" s="742"/>
      <c r="AA65" s="742"/>
      <c r="AB65" s="742"/>
      <c r="AC65" s="742"/>
      <c r="AD65" s="742"/>
      <c r="AE65" s="742"/>
      <c r="AF65" s="742"/>
      <c r="AG65" s="742"/>
      <c r="AH65" s="742"/>
      <c r="AI65" s="742"/>
      <c r="AJ65" s="742"/>
      <c r="AK65" s="742"/>
      <c r="AL65" s="742"/>
      <c r="AM65" s="742"/>
      <c r="AN65" s="742"/>
      <c r="AO65" s="742"/>
      <c r="AP65" s="742"/>
      <c r="AQ65" s="742"/>
      <c r="AR65" s="742"/>
      <c r="AS65" s="742"/>
      <c r="AT65" s="742"/>
      <c r="AU65" s="742"/>
      <c r="AV65" s="742"/>
      <c r="AW65" s="742"/>
      <c r="AX65" s="742"/>
      <c r="AY65" s="742"/>
      <c r="AZ65" s="742"/>
      <c r="BA65" s="742"/>
      <c r="BB65" s="742"/>
      <c r="BC65" s="742"/>
      <c r="BD65" s="742"/>
      <c r="BE65" s="742"/>
      <c r="BF65" s="742"/>
      <c r="BG65" s="742"/>
      <c r="BH65" s="742"/>
      <c r="BI65" s="742"/>
      <c r="BJ65" s="742"/>
      <c r="BK65" s="742"/>
      <c r="BL65" s="742"/>
      <c r="BM65" s="742"/>
      <c r="BN65" s="742"/>
      <c r="BO65" s="742"/>
      <c r="BP65" s="742"/>
      <c r="BQ65" s="742"/>
      <c r="BR65" s="409"/>
      <c r="BS65" s="742"/>
      <c r="BT65" s="742"/>
      <c r="BU65" s="742"/>
      <c r="BV65" s="742"/>
      <c r="BW65" s="742"/>
      <c r="BX65" s="742"/>
      <c r="BY65" s="742"/>
      <c r="BZ65" s="742"/>
      <c r="CA65" s="742"/>
      <c r="CB65" s="742"/>
      <c r="CC65" s="418"/>
      <c r="CD65" s="426"/>
      <c r="CE65" s="426"/>
      <c r="CF65" s="418"/>
      <c r="CG65" s="432"/>
      <c r="CH65" s="108"/>
      <c r="CI65" s="418"/>
      <c r="CJ65" s="434"/>
      <c r="CK65" s="348"/>
      <c r="CL65" s="402"/>
      <c r="CM65" s="742"/>
      <c r="CN65" s="742"/>
      <c r="CO65" s="742"/>
      <c r="CP65" s="742"/>
      <c r="CQ65" s="742"/>
      <c r="CR65" s="742"/>
      <c r="CS65" s="742"/>
      <c r="CT65" s="742"/>
      <c r="CU65" s="742"/>
      <c r="CV65" s="742"/>
      <c r="CW65" s="742"/>
      <c r="CX65" s="742"/>
      <c r="CY65" s="742"/>
      <c r="CZ65" s="742"/>
      <c r="DA65" s="742"/>
      <c r="DB65" s="742"/>
      <c r="DC65" s="742"/>
      <c r="DD65" s="742"/>
      <c r="DE65" s="742"/>
      <c r="DF65" s="742"/>
      <c r="DG65" s="742"/>
      <c r="DH65" s="742"/>
      <c r="DI65" s="742"/>
      <c r="DJ65" s="418"/>
      <c r="DK65" s="424"/>
      <c r="DL65" s="401"/>
      <c r="DM65" s="401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401"/>
      <c r="ER65" s="742"/>
      <c r="ES65" s="401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742"/>
      <c r="FI65" s="742"/>
      <c r="FJ65" s="742"/>
      <c r="FK65" s="742"/>
      <c r="FL65" s="742"/>
      <c r="FM65" s="742"/>
      <c r="FN65" s="742"/>
      <c r="FO65" s="742"/>
      <c r="FP65" s="742"/>
      <c r="FQ65" s="742"/>
      <c r="FR65" s="742"/>
      <c r="FS65" s="742"/>
      <c r="FT65" s="742"/>
      <c r="FU65" s="742"/>
      <c r="FV65" s="742"/>
      <c r="FW65" s="742"/>
      <c r="FX65" s="742"/>
      <c r="FY65" s="742"/>
      <c r="FZ65" s="742"/>
      <c r="GA65" s="742"/>
      <c r="GB65" s="742"/>
      <c r="GC65" s="742"/>
      <c r="GD65" s="742"/>
      <c r="GE65" s="742"/>
      <c r="GF65" s="742"/>
      <c r="GG65" s="742"/>
      <c r="GH65" s="742"/>
      <c r="GI65" s="742"/>
      <c r="GJ65" s="742"/>
      <c r="GK65" s="742"/>
      <c r="GL65" s="742"/>
      <c r="GM65" s="742"/>
      <c r="GN65" s="742"/>
      <c r="GO65" s="742"/>
      <c r="GP65" s="742"/>
      <c r="GQ65" s="742"/>
      <c r="GR65" s="742"/>
      <c r="GS65" s="742"/>
      <c r="GT65" s="742"/>
      <c r="GU65" s="742"/>
      <c r="GV65" s="742"/>
      <c r="GW65" s="742"/>
      <c r="GX65" s="742"/>
      <c r="GY65" s="742"/>
      <c r="GZ65" s="742"/>
      <c r="HA65" s="742"/>
      <c r="HB65" s="742"/>
      <c r="HC65" s="742"/>
      <c r="HD65" s="742"/>
      <c r="HE65" s="742"/>
      <c r="HF65" s="742"/>
      <c r="HG65" s="742"/>
      <c r="HH65" s="742"/>
      <c r="HI65" s="742"/>
      <c r="HJ65" s="742"/>
      <c r="HK65" s="742"/>
      <c r="HL65" s="742"/>
      <c r="HM65" s="742"/>
      <c r="HN65" s="742"/>
      <c r="HO65" s="742"/>
      <c r="HP65" s="742"/>
      <c r="HQ65" s="742"/>
      <c r="HR65" s="742"/>
      <c r="HS65" s="742"/>
      <c r="HT65" s="742"/>
      <c r="HU65" s="742"/>
      <c r="HV65" s="742"/>
      <c r="HW65" s="742"/>
      <c r="HX65" s="742"/>
      <c r="HY65" s="742"/>
      <c r="HZ65" s="742"/>
      <c r="IA65" s="742"/>
      <c r="IB65" s="742"/>
      <c r="IC65" s="742"/>
      <c r="ID65" s="742"/>
      <c r="IE65" s="742"/>
      <c r="IF65" s="742"/>
      <c r="IG65" s="742"/>
      <c r="IH65" s="742"/>
      <c r="II65" s="742"/>
      <c r="IJ65" s="742"/>
      <c r="IK65" s="742"/>
      <c r="IL65" s="742"/>
      <c r="IM65" s="742"/>
      <c r="IN65" s="742"/>
      <c r="IO65" s="742"/>
      <c r="IP65" s="742"/>
      <c r="IQ65" s="742"/>
      <c r="IR65" s="742"/>
      <c r="IS65" s="742"/>
      <c r="IT65" s="742"/>
      <c r="IU65" s="742"/>
      <c r="IV65" s="742"/>
      <c r="IW65" s="742"/>
      <c r="IX65" s="742"/>
      <c r="IY65" s="742"/>
      <c r="IZ65" s="742"/>
      <c r="JA65" s="742"/>
      <c r="JB65" s="742"/>
      <c r="JC65" s="742"/>
      <c r="JD65" s="742"/>
      <c r="JE65" s="742"/>
      <c r="JF65" s="742"/>
      <c r="JG65" s="742"/>
      <c r="JH65" s="742"/>
      <c r="JI65" s="742"/>
      <c r="JJ65" s="742"/>
      <c r="JK65" s="742"/>
      <c r="JL65" s="742"/>
      <c r="JM65" s="742"/>
      <c r="JN65" s="742"/>
      <c r="JO65" s="742"/>
      <c r="JP65" s="742"/>
      <c r="JQ65" s="742"/>
      <c r="JR65" s="742"/>
      <c r="JS65" s="742"/>
      <c r="JT65" s="742"/>
      <c r="JU65" s="742"/>
      <c r="JV65" s="742"/>
      <c r="JW65" s="742"/>
      <c r="JX65" s="742"/>
      <c r="JY65" s="742"/>
      <c r="JZ65" s="742"/>
      <c r="KA65" s="742"/>
      <c r="KB65" s="742"/>
      <c r="KC65" s="742"/>
      <c r="KD65" s="742"/>
      <c r="KE65" s="742"/>
      <c r="KF65" s="742"/>
      <c r="KG65" s="742"/>
      <c r="KH65" s="742"/>
      <c r="KI65" s="742"/>
      <c r="KJ65" s="742"/>
      <c r="KK65" s="742"/>
      <c r="KL65" s="742"/>
      <c r="KM65" s="742"/>
      <c r="KN65" s="742"/>
      <c r="KO65" s="742"/>
      <c r="KP65" s="742"/>
      <c r="KQ65" s="742"/>
      <c r="KR65" s="742"/>
      <c r="KS65" s="742"/>
      <c r="KT65" s="742"/>
      <c r="KU65" s="742"/>
      <c r="KV65" s="742"/>
      <c r="KW65" s="742"/>
      <c r="KX65" s="742"/>
      <c r="KY65" s="742"/>
      <c r="KZ65" s="742"/>
      <c r="LA65" s="742"/>
      <c r="LB65" s="742"/>
      <c r="LC65" s="742"/>
      <c r="LD65" s="742"/>
      <c r="LE65" s="742"/>
      <c r="LF65" s="742"/>
      <c r="LG65" s="742"/>
      <c r="LH65" s="742"/>
      <c r="LI65" s="742"/>
      <c r="LJ65" s="742"/>
      <c r="LK65" s="742"/>
      <c r="LL65" s="742"/>
      <c r="LM65" s="742"/>
      <c r="LN65" s="742"/>
      <c r="LO65" s="742"/>
      <c r="LP65" s="742"/>
      <c r="LQ65" s="742"/>
      <c r="LR65" s="742"/>
      <c r="LS65" s="742"/>
      <c r="LT65" s="742"/>
      <c r="LU65" s="742"/>
      <c r="LV65" s="742"/>
      <c r="LW65" s="742"/>
      <c r="LX65" s="742"/>
      <c r="LY65" s="742"/>
      <c r="LZ65" s="742"/>
      <c r="MA65" s="742"/>
      <c r="MB65" s="742"/>
      <c r="MC65" s="742"/>
      <c r="MD65" s="742"/>
      <c r="ME65" s="742"/>
      <c r="MF65" s="742"/>
      <c r="MG65" s="742"/>
      <c r="MH65" s="742"/>
      <c r="MI65" s="742"/>
      <c r="MJ65" s="742"/>
      <c r="MK65" s="742"/>
      <c r="ML65" s="742"/>
      <c r="MM65" s="742"/>
      <c r="MN65" s="742"/>
      <c r="MO65" s="742"/>
    </row>
    <row r="66" spans="1:353">
      <c r="A66" s="742"/>
      <c r="B66" s="409"/>
      <c r="C66" s="742"/>
      <c r="D66" s="742"/>
      <c r="E66" s="742"/>
      <c r="F66" s="742"/>
      <c r="G66" s="742"/>
      <c r="H66" s="742"/>
      <c r="I66" s="742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  <c r="AA66" s="742"/>
      <c r="AB66" s="742"/>
      <c r="AC66" s="742"/>
      <c r="AD66" s="742"/>
      <c r="AE66" s="742"/>
      <c r="AF66" s="742"/>
      <c r="AG66" s="742"/>
      <c r="AH66" s="742"/>
      <c r="AI66" s="742"/>
      <c r="AJ66" s="742"/>
      <c r="AK66" s="742"/>
      <c r="AL66" s="742"/>
      <c r="AM66" s="742"/>
      <c r="AN66" s="742"/>
      <c r="AO66" s="742"/>
      <c r="AP66" s="742"/>
      <c r="AQ66" s="742"/>
      <c r="AR66" s="742"/>
      <c r="AS66" s="742"/>
      <c r="AT66" s="742"/>
      <c r="AU66" s="742"/>
      <c r="AV66" s="742"/>
      <c r="AW66" s="742"/>
      <c r="AX66" s="742"/>
      <c r="AY66" s="742"/>
      <c r="AZ66" s="742"/>
      <c r="BA66" s="742"/>
      <c r="BB66" s="742"/>
      <c r="BC66" s="742"/>
      <c r="BD66" s="742"/>
      <c r="BE66" s="742"/>
      <c r="BF66" s="742"/>
      <c r="BG66" s="742"/>
      <c r="BH66" s="742"/>
      <c r="BI66" s="742"/>
      <c r="BJ66" s="742"/>
      <c r="BK66" s="742"/>
      <c r="BL66" s="742"/>
      <c r="BM66" s="742"/>
      <c r="BN66" s="742"/>
      <c r="BO66" s="742"/>
      <c r="BP66" s="742"/>
      <c r="BQ66" s="742"/>
      <c r="BR66" s="409"/>
      <c r="BS66" s="742"/>
      <c r="BT66" s="742"/>
      <c r="BU66" s="742"/>
      <c r="BV66" s="742"/>
      <c r="BW66" s="742"/>
      <c r="BX66" s="742"/>
      <c r="BY66" s="742"/>
      <c r="BZ66" s="742"/>
      <c r="CA66" s="742"/>
      <c r="CB66" s="742"/>
      <c r="CC66" s="418"/>
      <c r="CD66" s="426"/>
      <c r="CE66" s="426"/>
      <c r="CF66" s="418"/>
      <c r="CG66" s="432"/>
      <c r="CH66" s="108"/>
      <c r="CI66" s="418"/>
      <c r="CJ66" s="432"/>
      <c r="CK66" s="348"/>
      <c r="CL66" s="402"/>
      <c r="CM66" s="742"/>
      <c r="CN66" s="742"/>
      <c r="CO66" s="742"/>
      <c r="CP66" s="742"/>
      <c r="CQ66" s="742"/>
      <c r="CR66" s="742"/>
      <c r="CS66" s="742"/>
      <c r="CT66" s="742"/>
      <c r="CU66" s="742"/>
      <c r="CV66" s="742"/>
      <c r="CW66" s="742"/>
      <c r="CX66" s="742"/>
      <c r="CY66" s="742"/>
      <c r="CZ66" s="742"/>
      <c r="DA66" s="742"/>
      <c r="DB66" s="742"/>
      <c r="DC66" s="742"/>
      <c r="DD66" s="742"/>
      <c r="DE66" s="742"/>
      <c r="DF66" s="742"/>
      <c r="DG66" s="742"/>
      <c r="DH66" s="742"/>
      <c r="DI66" s="742"/>
      <c r="DJ66" s="418"/>
      <c r="DK66" s="424"/>
      <c r="DL66" s="401"/>
      <c r="DM66" s="401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401"/>
      <c r="ER66" s="742"/>
      <c r="ES66" s="401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742"/>
      <c r="FI66" s="742"/>
      <c r="FJ66" s="742"/>
      <c r="FK66" s="742"/>
      <c r="FL66" s="742"/>
      <c r="FM66" s="742"/>
      <c r="FN66" s="742"/>
      <c r="FO66" s="742"/>
      <c r="FP66" s="742"/>
      <c r="FQ66" s="742"/>
      <c r="FR66" s="742"/>
      <c r="FS66" s="742"/>
      <c r="FT66" s="742"/>
      <c r="FU66" s="742"/>
      <c r="FV66" s="742"/>
      <c r="FW66" s="742"/>
      <c r="FX66" s="742"/>
      <c r="FY66" s="742"/>
      <c r="FZ66" s="742"/>
      <c r="GA66" s="742"/>
      <c r="GB66" s="742"/>
      <c r="GC66" s="742"/>
      <c r="GD66" s="742"/>
      <c r="GE66" s="742"/>
      <c r="GF66" s="742"/>
      <c r="GG66" s="742"/>
      <c r="GH66" s="742"/>
      <c r="GI66" s="742"/>
      <c r="GJ66" s="742"/>
      <c r="GK66" s="742"/>
      <c r="GL66" s="742"/>
      <c r="GM66" s="742"/>
      <c r="GN66" s="742"/>
      <c r="GO66" s="742"/>
      <c r="GP66" s="742"/>
      <c r="GQ66" s="742"/>
      <c r="GR66" s="742"/>
      <c r="GS66" s="742"/>
      <c r="GT66" s="742"/>
      <c r="GU66" s="742"/>
      <c r="GV66" s="742"/>
      <c r="GW66" s="742"/>
      <c r="GX66" s="742"/>
      <c r="GY66" s="742"/>
      <c r="GZ66" s="742"/>
      <c r="HA66" s="742"/>
      <c r="HB66" s="742"/>
      <c r="HC66" s="742"/>
      <c r="HD66" s="742"/>
      <c r="HE66" s="742"/>
      <c r="HF66" s="742"/>
      <c r="HG66" s="742"/>
      <c r="HH66" s="742"/>
      <c r="HI66" s="742"/>
      <c r="HJ66" s="742"/>
      <c r="HK66" s="742"/>
      <c r="HL66" s="742"/>
      <c r="HM66" s="742"/>
      <c r="HN66" s="742"/>
      <c r="HO66" s="742"/>
      <c r="HP66" s="742"/>
      <c r="HQ66" s="742"/>
      <c r="HR66" s="742"/>
      <c r="HS66" s="742"/>
      <c r="HT66" s="742"/>
      <c r="HU66" s="742"/>
      <c r="HV66" s="742"/>
      <c r="HW66" s="742"/>
      <c r="HX66" s="742"/>
      <c r="HY66" s="742"/>
      <c r="HZ66" s="742"/>
      <c r="IA66" s="742"/>
      <c r="IB66" s="742"/>
      <c r="IC66" s="742"/>
      <c r="ID66" s="742"/>
      <c r="IE66" s="742"/>
      <c r="IF66" s="742"/>
      <c r="IG66" s="742"/>
      <c r="IH66" s="742"/>
      <c r="II66" s="742"/>
      <c r="IJ66" s="742"/>
      <c r="IK66" s="742"/>
      <c r="IL66" s="742"/>
      <c r="IM66" s="742"/>
      <c r="IN66" s="742"/>
      <c r="IO66" s="742"/>
      <c r="IP66" s="742"/>
      <c r="IQ66" s="742"/>
      <c r="IR66" s="742"/>
      <c r="IS66" s="742"/>
      <c r="IT66" s="742"/>
      <c r="IU66" s="742"/>
      <c r="IV66" s="742"/>
      <c r="IW66" s="742"/>
      <c r="IX66" s="742"/>
      <c r="IY66" s="742"/>
      <c r="IZ66" s="742"/>
      <c r="JA66" s="742"/>
      <c r="JB66" s="742"/>
      <c r="JC66" s="742"/>
      <c r="JD66" s="742"/>
      <c r="JE66" s="742"/>
      <c r="JF66" s="742"/>
      <c r="JG66" s="742"/>
      <c r="JH66" s="742"/>
      <c r="JI66" s="742"/>
      <c r="JJ66" s="742"/>
      <c r="JK66" s="742"/>
      <c r="JL66" s="742"/>
      <c r="JM66" s="742"/>
      <c r="JN66" s="742"/>
      <c r="JO66" s="742"/>
      <c r="JP66" s="742"/>
      <c r="JQ66" s="742"/>
      <c r="JR66" s="742"/>
      <c r="JS66" s="742"/>
      <c r="JT66" s="742"/>
      <c r="JU66" s="742"/>
      <c r="JV66" s="742"/>
      <c r="JW66" s="742"/>
      <c r="JX66" s="742"/>
      <c r="JY66" s="742"/>
      <c r="JZ66" s="742"/>
      <c r="KA66" s="742"/>
      <c r="KB66" s="742"/>
      <c r="KC66" s="742"/>
      <c r="KD66" s="742"/>
      <c r="KE66" s="742"/>
      <c r="KF66" s="742"/>
      <c r="KG66" s="742"/>
      <c r="KH66" s="742"/>
      <c r="KI66" s="742"/>
      <c r="KJ66" s="742"/>
      <c r="KK66" s="742"/>
      <c r="KL66" s="742"/>
      <c r="KM66" s="742"/>
      <c r="KN66" s="742"/>
      <c r="KO66" s="742"/>
      <c r="KP66" s="742"/>
      <c r="KQ66" s="742"/>
      <c r="KR66" s="742"/>
      <c r="KS66" s="742"/>
      <c r="KT66" s="742"/>
      <c r="KU66" s="742"/>
      <c r="KV66" s="742"/>
      <c r="KW66" s="742"/>
      <c r="KX66" s="742"/>
      <c r="KY66" s="742"/>
      <c r="KZ66" s="742"/>
      <c r="LA66" s="742"/>
      <c r="LB66" s="742"/>
      <c r="LC66" s="742"/>
      <c r="LD66" s="742"/>
      <c r="LE66" s="742"/>
      <c r="LF66" s="742"/>
      <c r="LG66" s="742"/>
      <c r="LH66" s="742"/>
      <c r="LI66" s="742"/>
      <c r="LJ66" s="742"/>
      <c r="LK66" s="742"/>
      <c r="LL66" s="742"/>
      <c r="LM66" s="742"/>
      <c r="LN66" s="742"/>
      <c r="LO66" s="742"/>
      <c r="LP66" s="742"/>
      <c r="LQ66" s="742"/>
      <c r="LR66" s="742"/>
      <c r="LS66" s="742"/>
      <c r="LT66" s="742"/>
      <c r="LU66" s="742"/>
      <c r="LV66" s="742"/>
      <c r="LW66" s="742"/>
      <c r="LX66" s="742"/>
      <c r="LY66" s="742"/>
      <c r="LZ66" s="742"/>
      <c r="MA66" s="742"/>
      <c r="MB66" s="742"/>
      <c r="MC66" s="742"/>
      <c r="MD66" s="742"/>
      <c r="ME66" s="742"/>
      <c r="MF66" s="742"/>
      <c r="MG66" s="742"/>
      <c r="MH66" s="742"/>
      <c r="MI66" s="742"/>
      <c r="MJ66" s="742"/>
      <c r="MK66" s="742"/>
      <c r="ML66" s="742"/>
      <c r="MM66" s="742"/>
      <c r="MN66" s="742"/>
      <c r="MO66" s="742"/>
    </row>
    <row r="67" spans="1:353">
      <c r="A67" s="742"/>
      <c r="B67" s="409"/>
      <c r="C67" s="742"/>
      <c r="D67" s="742"/>
      <c r="E67" s="742"/>
      <c r="F67" s="742"/>
      <c r="G67" s="742"/>
      <c r="H67" s="742"/>
      <c r="I67" s="742"/>
      <c r="J67" s="742"/>
      <c r="K67" s="742"/>
      <c r="L67" s="742"/>
      <c r="M67" s="742"/>
      <c r="N67" s="742"/>
      <c r="O67" s="742"/>
      <c r="P67" s="742"/>
      <c r="Q67" s="742"/>
      <c r="R67" s="742"/>
      <c r="S67" s="742"/>
      <c r="T67" s="742"/>
      <c r="U67" s="742"/>
      <c r="V67" s="742"/>
      <c r="W67" s="742"/>
      <c r="X67" s="742"/>
      <c r="Y67" s="742"/>
      <c r="Z67" s="742"/>
      <c r="AA67" s="742"/>
      <c r="AB67" s="742"/>
      <c r="AC67" s="742"/>
      <c r="AD67" s="742"/>
      <c r="AE67" s="742"/>
      <c r="AF67" s="742"/>
      <c r="AG67" s="742"/>
      <c r="AH67" s="742"/>
      <c r="AI67" s="742"/>
      <c r="AJ67" s="742"/>
      <c r="AK67" s="742"/>
      <c r="AL67" s="742"/>
      <c r="AM67" s="742"/>
      <c r="AN67" s="742"/>
      <c r="AO67" s="742"/>
      <c r="AP67" s="742"/>
      <c r="AQ67" s="742"/>
      <c r="AR67" s="742"/>
      <c r="AS67" s="742"/>
      <c r="AT67" s="742"/>
      <c r="AU67" s="742"/>
      <c r="AV67" s="742"/>
      <c r="AW67" s="742"/>
      <c r="AX67" s="742"/>
      <c r="AY67" s="742"/>
      <c r="AZ67" s="742"/>
      <c r="BA67" s="742"/>
      <c r="BB67" s="742"/>
      <c r="BC67" s="742"/>
      <c r="BD67" s="742"/>
      <c r="BE67" s="742"/>
      <c r="BF67" s="742"/>
      <c r="BG67" s="742"/>
      <c r="BH67" s="742"/>
      <c r="BI67" s="742"/>
      <c r="BJ67" s="742"/>
      <c r="BK67" s="742"/>
      <c r="BL67" s="742"/>
      <c r="BM67" s="742"/>
      <c r="BN67" s="742"/>
      <c r="BO67" s="742"/>
      <c r="BP67" s="742"/>
      <c r="BQ67" s="742"/>
      <c r="BR67" s="409"/>
      <c r="BS67" s="742"/>
      <c r="BT67" s="742"/>
      <c r="BU67" s="742"/>
      <c r="BV67" s="742"/>
      <c r="BW67" s="742"/>
      <c r="BX67" s="742"/>
      <c r="BY67" s="742"/>
      <c r="BZ67" s="742"/>
      <c r="CA67" s="742"/>
      <c r="CB67" s="742"/>
      <c r="CC67" s="418"/>
      <c r="CD67" s="426"/>
      <c r="CE67" s="426"/>
      <c r="CF67" s="418"/>
      <c r="CG67" s="432"/>
      <c r="CH67" s="108"/>
      <c r="CI67" s="402"/>
      <c r="CJ67" s="742"/>
      <c r="CK67" s="742"/>
      <c r="CL67" s="742"/>
      <c r="CM67" s="742"/>
      <c r="CN67" s="742"/>
      <c r="CO67" s="742"/>
      <c r="CP67" s="742"/>
      <c r="CQ67" s="742"/>
      <c r="CR67" s="742"/>
      <c r="CS67" s="742"/>
      <c r="CT67" s="742"/>
      <c r="CU67" s="742"/>
      <c r="CV67" s="742"/>
      <c r="CW67" s="742"/>
      <c r="CX67" s="742"/>
      <c r="CY67" s="742"/>
      <c r="CZ67" s="742"/>
      <c r="DA67" s="742"/>
      <c r="DB67" s="742"/>
      <c r="DC67" s="742"/>
      <c r="DD67" s="742"/>
      <c r="DE67" s="742"/>
      <c r="DF67" s="742"/>
      <c r="DG67" s="742"/>
      <c r="DH67" s="742"/>
      <c r="DI67" s="742"/>
      <c r="DJ67" s="418"/>
      <c r="DK67" s="424"/>
      <c r="DL67" s="401"/>
      <c r="DM67" s="401"/>
      <c r="DN67" s="401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401"/>
      <c r="ER67" s="742"/>
      <c r="ES67" s="401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742"/>
      <c r="FI67" s="742"/>
      <c r="FJ67" s="742"/>
      <c r="FK67" s="742"/>
      <c r="FL67" s="742"/>
      <c r="FM67" s="742"/>
      <c r="FN67" s="742"/>
      <c r="FO67" s="742"/>
      <c r="FP67" s="742"/>
      <c r="FQ67" s="742"/>
      <c r="FR67" s="742"/>
      <c r="FS67" s="742"/>
      <c r="FT67" s="742"/>
      <c r="FU67" s="742"/>
      <c r="FV67" s="742"/>
      <c r="FW67" s="742"/>
      <c r="FX67" s="742"/>
      <c r="FY67" s="742"/>
      <c r="FZ67" s="742"/>
      <c r="GA67" s="742"/>
      <c r="GB67" s="742"/>
      <c r="GC67" s="742"/>
      <c r="GD67" s="742"/>
      <c r="GE67" s="742"/>
      <c r="GF67" s="742"/>
      <c r="GG67" s="742"/>
      <c r="GH67" s="742"/>
      <c r="GI67" s="742"/>
      <c r="GJ67" s="742"/>
      <c r="GK67" s="742"/>
      <c r="GL67" s="742"/>
      <c r="GM67" s="742"/>
      <c r="GN67" s="742"/>
      <c r="GO67" s="742"/>
      <c r="GP67" s="742"/>
      <c r="GQ67" s="742"/>
      <c r="GR67" s="742"/>
      <c r="GS67" s="742"/>
      <c r="GT67" s="742"/>
      <c r="GU67" s="742"/>
      <c r="GV67" s="742"/>
      <c r="GW67" s="742"/>
      <c r="GX67" s="742"/>
      <c r="GY67" s="742"/>
      <c r="GZ67" s="742"/>
      <c r="HA67" s="742"/>
      <c r="HB67" s="742"/>
      <c r="HC67" s="742"/>
      <c r="HD67" s="742"/>
      <c r="HE67" s="742"/>
      <c r="HF67" s="742"/>
      <c r="HG67" s="742"/>
      <c r="HH67" s="742"/>
      <c r="HI67" s="742"/>
      <c r="HJ67" s="742"/>
      <c r="HK67" s="742"/>
      <c r="HL67" s="742"/>
      <c r="HM67" s="742"/>
      <c r="HN67" s="742"/>
      <c r="HO67" s="742"/>
      <c r="HP67" s="742"/>
      <c r="HQ67" s="742"/>
      <c r="HR67" s="742"/>
      <c r="HS67" s="742"/>
      <c r="HT67" s="742"/>
      <c r="HU67" s="742"/>
      <c r="HV67" s="742"/>
      <c r="HW67" s="742"/>
      <c r="HX67" s="742"/>
      <c r="HY67" s="742"/>
      <c r="HZ67" s="742"/>
      <c r="IA67" s="742"/>
      <c r="IB67" s="742"/>
      <c r="IC67" s="742"/>
      <c r="ID67" s="742"/>
      <c r="IE67" s="742"/>
      <c r="IF67" s="742"/>
      <c r="IG67" s="742"/>
      <c r="IH67" s="742"/>
      <c r="II67" s="742"/>
      <c r="IJ67" s="742"/>
      <c r="IK67" s="742"/>
      <c r="IL67" s="742"/>
      <c r="IM67" s="742"/>
      <c r="IN67" s="742"/>
      <c r="IO67" s="742"/>
      <c r="IP67" s="742"/>
      <c r="IQ67" s="742"/>
      <c r="IR67" s="742"/>
      <c r="IS67" s="742"/>
      <c r="IT67" s="742"/>
      <c r="IU67" s="742"/>
      <c r="IV67" s="742"/>
      <c r="IW67" s="742"/>
      <c r="IX67" s="742"/>
      <c r="IY67" s="742"/>
      <c r="IZ67" s="742"/>
      <c r="JA67" s="742"/>
      <c r="JB67" s="742"/>
      <c r="JC67" s="742"/>
      <c r="JD67" s="742"/>
      <c r="JE67" s="742"/>
      <c r="JF67" s="742"/>
      <c r="JG67" s="742"/>
      <c r="JH67" s="742"/>
      <c r="JI67" s="742"/>
      <c r="JJ67" s="742"/>
      <c r="JK67" s="742"/>
      <c r="JL67" s="742"/>
      <c r="JM67" s="742"/>
      <c r="JN67" s="742"/>
      <c r="JO67" s="742"/>
      <c r="JP67" s="742"/>
      <c r="JQ67" s="742"/>
      <c r="JR67" s="742"/>
      <c r="JS67" s="742"/>
      <c r="JT67" s="742"/>
      <c r="JU67" s="742"/>
      <c r="JV67" s="742"/>
      <c r="JW67" s="742"/>
      <c r="JX67" s="742"/>
      <c r="JY67" s="742"/>
      <c r="JZ67" s="742"/>
      <c r="KA67" s="742"/>
      <c r="KB67" s="742"/>
      <c r="KC67" s="742"/>
      <c r="KD67" s="742"/>
      <c r="KE67" s="742"/>
      <c r="KF67" s="742"/>
      <c r="KG67" s="742"/>
      <c r="KH67" s="742"/>
      <c r="KI67" s="742"/>
      <c r="KJ67" s="742"/>
      <c r="KK67" s="742"/>
      <c r="KL67" s="742"/>
      <c r="KM67" s="742"/>
      <c r="KN67" s="742"/>
      <c r="KO67" s="742"/>
      <c r="KP67" s="742"/>
      <c r="KQ67" s="742"/>
      <c r="KR67" s="742"/>
      <c r="KS67" s="742"/>
      <c r="KT67" s="742"/>
      <c r="KU67" s="742"/>
      <c r="KV67" s="742"/>
      <c r="KW67" s="742"/>
      <c r="KX67" s="742"/>
      <c r="KY67" s="742"/>
      <c r="KZ67" s="742"/>
      <c r="LA67" s="742"/>
      <c r="LB67" s="742"/>
      <c r="LC67" s="742"/>
      <c r="LD67" s="742"/>
      <c r="LE67" s="742"/>
      <c r="LF67" s="742"/>
      <c r="LG67" s="742"/>
      <c r="LH67" s="742"/>
      <c r="LI67" s="742"/>
      <c r="LJ67" s="742"/>
      <c r="LK67" s="742"/>
      <c r="LL67" s="742"/>
      <c r="LM67" s="742"/>
      <c r="LN67" s="742"/>
      <c r="LO67" s="742"/>
      <c r="LP67" s="742"/>
      <c r="LQ67" s="742"/>
      <c r="LR67" s="742"/>
      <c r="LS67" s="742"/>
      <c r="LT67" s="742"/>
      <c r="LU67" s="742"/>
      <c r="LV67" s="742"/>
      <c r="LW67" s="742"/>
      <c r="LX67" s="742"/>
      <c r="LY67" s="742"/>
      <c r="LZ67" s="742"/>
      <c r="MA67" s="742"/>
      <c r="MB67" s="742"/>
      <c r="MC67" s="742"/>
      <c r="MD67" s="742"/>
      <c r="ME67" s="742"/>
      <c r="MF67" s="742"/>
      <c r="MG67" s="742"/>
      <c r="MH67" s="742"/>
      <c r="MI67" s="742"/>
      <c r="MJ67" s="742"/>
      <c r="MK67" s="742"/>
      <c r="ML67" s="742"/>
      <c r="MM67" s="742"/>
      <c r="MN67" s="742"/>
      <c r="MO67" s="742"/>
    </row>
    <row r="68" spans="1:353">
      <c r="A68" s="742"/>
      <c r="B68" s="409"/>
      <c r="C68" s="742"/>
      <c r="D68" s="742"/>
      <c r="E68" s="742"/>
      <c r="F68" s="742"/>
      <c r="G68" s="742"/>
      <c r="H68" s="742"/>
      <c r="I68" s="742"/>
      <c r="J68" s="742"/>
      <c r="K68" s="742"/>
      <c r="L68" s="742"/>
      <c r="M68" s="742"/>
      <c r="N68" s="742"/>
      <c r="O68" s="742"/>
      <c r="P68" s="742"/>
      <c r="Q68" s="742"/>
      <c r="R68" s="742"/>
      <c r="S68" s="742"/>
      <c r="T68" s="742"/>
      <c r="U68" s="742"/>
      <c r="V68" s="742"/>
      <c r="W68" s="742"/>
      <c r="X68" s="742"/>
      <c r="Y68" s="742"/>
      <c r="Z68" s="742"/>
      <c r="AA68" s="742"/>
      <c r="AB68" s="742"/>
      <c r="AC68" s="742"/>
      <c r="AD68" s="742"/>
      <c r="AE68" s="742"/>
      <c r="AF68" s="742"/>
      <c r="AG68" s="742"/>
      <c r="AH68" s="742"/>
      <c r="AI68" s="742"/>
      <c r="AJ68" s="742"/>
      <c r="AK68" s="742"/>
      <c r="AL68" s="742"/>
      <c r="AM68" s="742"/>
      <c r="AN68" s="742"/>
      <c r="AO68" s="742"/>
      <c r="AP68" s="742"/>
      <c r="AQ68" s="742"/>
      <c r="AR68" s="742"/>
      <c r="AS68" s="742"/>
      <c r="AT68" s="742"/>
      <c r="AU68" s="742"/>
      <c r="AV68" s="742"/>
      <c r="AW68" s="742"/>
      <c r="AX68" s="742"/>
      <c r="AY68" s="742"/>
      <c r="AZ68" s="742"/>
      <c r="BA68" s="742"/>
      <c r="BB68" s="742"/>
      <c r="BC68" s="742"/>
      <c r="BD68" s="742"/>
      <c r="BE68" s="742"/>
      <c r="BF68" s="742"/>
      <c r="BG68" s="742"/>
      <c r="BH68" s="742"/>
      <c r="BI68" s="742"/>
      <c r="BJ68" s="742"/>
      <c r="BK68" s="742"/>
      <c r="BL68" s="742"/>
      <c r="BM68" s="742"/>
      <c r="BN68" s="742"/>
      <c r="BO68" s="742"/>
      <c r="BP68" s="742"/>
      <c r="BQ68" s="742"/>
      <c r="BR68" s="409"/>
      <c r="BS68" s="742"/>
      <c r="BT68" s="742"/>
      <c r="BU68" s="742"/>
      <c r="BV68" s="742"/>
      <c r="BW68" s="742"/>
      <c r="BX68" s="742"/>
      <c r="BY68" s="742"/>
      <c r="BZ68" s="742"/>
      <c r="CA68" s="742"/>
      <c r="CB68" s="742"/>
      <c r="CC68" s="418"/>
      <c r="CD68" s="426"/>
      <c r="CE68" s="426"/>
      <c r="CF68" s="418"/>
      <c r="CG68" s="432"/>
      <c r="CH68" s="108"/>
      <c r="CI68" s="402"/>
      <c r="CJ68" s="742"/>
      <c r="CK68" s="742"/>
      <c r="CL68" s="742"/>
      <c r="CM68" s="742"/>
      <c r="CN68" s="742"/>
      <c r="CO68" s="742"/>
      <c r="CP68" s="742"/>
      <c r="CQ68" s="742"/>
      <c r="CR68" s="742"/>
      <c r="CS68" s="742"/>
      <c r="CT68" s="742"/>
      <c r="CU68" s="742"/>
      <c r="CV68" s="742"/>
      <c r="CW68" s="742"/>
      <c r="CX68" s="742"/>
      <c r="CY68" s="742"/>
      <c r="CZ68" s="742"/>
      <c r="DA68" s="742"/>
      <c r="DB68" s="742"/>
      <c r="DC68" s="742"/>
      <c r="DD68" s="742"/>
      <c r="DE68" s="742"/>
      <c r="DF68" s="742"/>
      <c r="DG68" s="742"/>
      <c r="DH68" s="742"/>
      <c r="DI68" s="742"/>
      <c r="DJ68" s="418"/>
      <c r="DK68" s="424"/>
      <c r="DL68" s="401"/>
      <c r="DM68" s="401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401"/>
      <c r="ER68" s="742"/>
      <c r="ES68" s="401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742"/>
      <c r="FI68" s="742"/>
      <c r="FJ68" s="742"/>
      <c r="FK68" s="742"/>
      <c r="FL68" s="742"/>
      <c r="FM68" s="742"/>
      <c r="FN68" s="742"/>
      <c r="FO68" s="742"/>
      <c r="FP68" s="742"/>
      <c r="FQ68" s="742"/>
      <c r="FR68" s="742"/>
      <c r="FS68" s="742"/>
      <c r="FT68" s="742"/>
      <c r="FU68" s="742"/>
      <c r="FV68" s="742"/>
      <c r="FW68" s="742"/>
      <c r="FX68" s="742"/>
      <c r="FY68" s="742"/>
      <c r="FZ68" s="742"/>
      <c r="GA68" s="742"/>
      <c r="GB68" s="742"/>
      <c r="GC68" s="742"/>
      <c r="GD68" s="742"/>
      <c r="GE68" s="742"/>
      <c r="GF68" s="742"/>
      <c r="GG68" s="742"/>
      <c r="GH68" s="742"/>
      <c r="GI68" s="742"/>
      <c r="GJ68" s="742"/>
      <c r="GK68" s="742"/>
      <c r="GL68" s="742"/>
      <c r="GM68" s="742"/>
      <c r="GN68" s="742"/>
      <c r="GO68" s="742"/>
      <c r="GP68" s="742"/>
      <c r="GQ68" s="742"/>
      <c r="GR68" s="742"/>
      <c r="GS68" s="742"/>
      <c r="GT68" s="742"/>
      <c r="GU68" s="742"/>
      <c r="GV68" s="742"/>
      <c r="GW68" s="742"/>
      <c r="GX68" s="742"/>
      <c r="GY68" s="742"/>
      <c r="GZ68" s="742"/>
      <c r="HA68" s="742"/>
      <c r="HB68" s="742"/>
      <c r="HC68" s="742"/>
      <c r="HD68" s="742"/>
      <c r="HE68" s="742"/>
      <c r="HF68" s="742"/>
      <c r="HG68" s="742"/>
      <c r="HH68" s="742"/>
      <c r="HI68" s="742"/>
      <c r="HJ68" s="742"/>
      <c r="HK68" s="742"/>
      <c r="HL68" s="742"/>
      <c r="HM68" s="742"/>
      <c r="HN68" s="742"/>
      <c r="HO68" s="742"/>
      <c r="HP68" s="742"/>
      <c r="HQ68" s="742"/>
      <c r="HR68" s="742"/>
      <c r="HS68" s="742"/>
      <c r="HT68" s="742"/>
      <c r="HU68" s="742"/>
      <c r="HV68" s="742"/>
      <c r="HW68" s="742"/>
      <c r="HX68" s="742"/>
      <c r="HY68" s="742"/>
      <c r="HZ68" s="742"/>
      <c r="IA68" s="742"/>
      <c r="IB68" s="742"/>
      <c r="IC68" s="742"/>
      <c r="ID68" s="742"/>
      <c r="IE68" s="742"/>
      <c r="IF68" s="742"/>
      <c r="IG68" s="742"/>
      <c r="IH68" s="742"/>
      <c r="II68" s="742"/>
      <c r="IJ68" s="742"/>
      <c r="IK68" s="742"/>
      <c r="IL68" s="742"/>
      <c r="IM68" s="742"/>
      <c r="IN68" s="742"/>
      <c r="IO68" s="742"/>
      <c r="IP68" s="742"/>
      <c r="IQ68" s="742"/>
      <c r="IR68" s="742"/>
      <c r="IS68" s="742"/>
      <c r="IT68" s="742"/>
      <c r="IU68" s="742"/>
      <c r="IV68" s="742"/>
      <c r="IW68" s="742"/>
      <c r="IX68" s="742"/>
      <c r="IY68" s="742"/>
      <c r="IZ68" s="742"/>
      <c r="JA68" s="742"/>
      <c r="JB68" s="742"/>
      <c r="JC68" s="742"/>
      <c r="JD68" s="742"/>
      <c r="JE68" s="742"/>
      <c r="JF68" s="742"/>
      <c r="JG68" s="742"/>
      <c r="JH68" s="742"/>
      <c r="JI68" s="742"/>
      <c r="JJ68" s="742"/>
      <c r="JK68" s="742"/>
      <c r="JL68" s="742"/>
      <c r="JM68" s="742"/>
      <c r="JN68" s="742"/>
      <c r="JO68" s="742"/>
      <c r="JP68" s="742"/>
      <c r="JQ68" s="742"/>
      <c r="JR68" s="742"/>
      <c r="JS68" s="742"/>
      <c r="JT68" s="742"/>
      <c r="JU68" s="742"/>
      <c r="JV68" s="742"/>
      <c r="JW68" s="742"/>
      <c r="JX68" s="742"/>
      <c r="JY68" s="742"/>
      <c r="JZ68" s="742"/>
      <c r="KA68" s="742"/>
      <c r="KB68" s="742"/>
      <c r="KC68" s="742"/>
      <c r="KD68" s="742"/>
      <c r="KE68" s="742"/>
      <c r="KF68" s="742"/>
      <c r="KG68" s="742"/>
      <c r="KH68" s="742"/>
      <c r="KI68" s="742"/>
      <c r="KJ68" s="742"/>
      <c r="KK68" s="742"/>
      <c r="KL68" s="742"/>
      <c r="KM68" s="742"/>
      <c r="KN68" s="742"/>
      <c r="KO68" s="742"/>
      <c r="KP68" s="742"/>
      <c r="KQ68" s="742"/>
      <c r="KR68" s="742"/>
      <c r="KS68" s="742"/>
      <c r="KT68" s="742"/>
      <c r="KU68" s="742"/>
      <c r="KV68" s="742"/>
      <c r="KW68" s="742"/>
      <c r="KX68" s="742"/>
      <c r="KY68" s="742"/>
      <c r="KZ68" s="742"/>
      <c r="LA68" s="742"/>
      <c r="LB68" s="742"/>
      <c r="LC68" s="742"/>
      <c r="LD68" s="742"/>
      <c r="LE68" s="742"/>
      <c r="LF68" s="742"/>
      <c r="LG68" s="742"/>
      <c r="LH68" s="742"/>
      <c r="LI68" s="742"/>
      <c r="LJ68" s="742"/>
      <c r="LK68" s="742"/>
      <c r="LL68" s="742"/>
      <c r="LM68" s="742"/>
      <c r="LN68" s="742"/>
      <c r="LO68" s="742"/>
      <c r="LP68" s="742"/>
      <c r="LQ68" s="742"/>
      <c r="LR68" s="742"/>
      <c r="LS68" s="742"/>
      <c r="LT68" s="742"/>
      <c r="LU68" s="742"/>
      <c r="LV68" s="742"/>
      <c r="LW68" s="742"/>
      <c r="LX68" s="742"/>
      <c r="LY68" s="742"/>
      <c r="LZ68" s="742"/>
      <c r="MA68" s="742"/>
      <c r="MB68" s="742"/>
      <c r="MC68" s="742"/>
      <c r="MD68" s="742"/>
      <c r="ME68" s="742"/>
      <c r="MF68" s="742"/>
      <c r="MG68" s="742"/>
      <c r="MH68" s="742"/>
      <c r="MI68" s="742"/>
      <c r="MJ68" s="742"/>
      <c r="MK68" s="742"/>
      <c r="ML68" s="742"/>
      <c r="MM68" s="742"/>
      <c r="MN68" s="742"/>
      <c r="MO68" s="742"/>
    </row>
    <row r="69" spans="1:353">
      <c r="A69" s="742"/>
      <c r="B69" s="409"/>
      <c r="C69" s="742"/>
      <c r="D69" s="742"/>
      <c r="E69" s="742"/>
      <c r="F69" s="742"/>
      <c r="G69" s="742"/>
      <c r="H69" s="742"/>
      <c r="I69" s="742"/>
      <c r="J69" s="742"/>
      <c r="K69" s="742"/>
      <c r="L69" s="742"/>
      <c r="M69" s="742"/>
      <c r="N69" s="742"/>
      <c r="O69" s="742"/>
      <c r="P69" s="742"/>
      <c r="Q69" s="742"/>
      <c r="R69" s="742"/>
      <c r="S69" s="742"/>
      <c r="T69" s="742"/>
      <c r="U69" s="742"/>
      <c r="V69" s="742"/>
      <c r="W69" s="742"/>
      <c r="X69" s="742"/>
      <c r="Y69" s="742"/>
      <c r="Z69" s="742"/>
      <c r="AA69" s="742"/>
      <c r="AB69" s="742"/>
      <c r="AC69" s="742"/>
      <c r="AD69" s="742"/>
      <c r="AE69" s="742"/>
      <c r="AF69" s="742"/>
      <c r="AG69" s="742"/>
      <c r="AH69" s="742"/>
      <c r="AI69" s="742"/>
      <c r="AJ69" s="742"/>
      <c r="AK69" s="742"/>
      <c r="AL69" s="742"/>
      <c r="AM69" s="742"/>
      <c r="AN69" s="742"/>
      <c r="AO69" s="742"/>
      <c r="AP69" s="742"/>
      <c r="AQ69" s="742"/>
      <c r="AR69" s="742"/>
      <c r="AS69" s="742"/>
      <c r="AT69" s="742"/>
      <c r="AU69" s="742"/>
      <c r="AV69" s="742"/>
      <c r="AW69" s="742"/>
      <c r="AX69" s="742"/>
      <c r="AY69" s="742"/>
      <c r="AZ69" s="742"/>
      <c r="BA69" s="742"/>
      <c r="BB69" s="742"/>
      <c r="BC69" s="742"/>
      <c r="BD69" s="742"/>
      <c r="BE69" s="742"/>
      <c r="BF69" s="742"/>
      <c r="BG69" s="742"/>
      <c r="BH69" s="742"/>
      <c r="BI69" s="742"/>
      <c r="BJ69" s="742"/>
      <c r="BK69" s="742"/>
      <c r="BL69" s="742"/>
      <c r="BM69" s="742"/>
      <c r="BN69" s="742"/>
      <c r="BO69" s="742"/>
      <c r="BP69" s="742"/>
      <c r="BQ69" s="742"/>
      <c r="BR69" s="409"/>
      <c r="BS69" s="742"/>
      <c r="BT69" s="742"/>
      <c r="BU69" s="742"/>
      <c r="BV69" s="742"/>
      <c r="BW69" s="742"/>
      <c r="BX69" s="742"/>
      <c r="BY69" s="742"/>
      <c r="BZ69" s="742"/>
      <c r="CA69" s="742"/>
      <c r="CB69" s="742"/>
      <c r="CC69" s="418"/>
      <c r="CD69" s="426"/>
      <c r="CE69" s="426"/>
      <c r="CF69" s="418"/>
      <c r="CG69" s="432"/>
      <c r="CH69" s="108"/>
      <c r="CI69" s="402"/>
      <c r="CJ69" s="742"/>
      <c r="CK69" s="742"/>
      <c r="CL69" s="742"/>
      <c r="CM69" s="742"/>
      <c r="CN69" s="742"/>
      <c r="CO69" s="742"/>
      <c r="CP69" s="742"/>
      <c r="CQ69" s="742"/>
      <c r="CR69" s="742"/>
      <c r="CS69" s="742"/>
      <c r="CT69" s="742"/>
      <c r="CU69" s="742"/>
      <c r="CV69" s="742"/>
      <c r="CW69" s="742"/>
      <c r="CX69" s="742"/>
      <c r="CY69" s="742"/>
      <c r="CZ69" s="742"/>
      <c r="DA69" s="742"/>
      <c r="DB69" s="742"/>
      <c r="DC69" s="742"/>
      <c r="DD69" s="742"/>
      <c r="DE69" s="742"/>
      <c r="DF69" s="742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401"/>
      <c r="ER69" s="742"/>
      <c r="ES69" s="401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742"/>
      <c r="FI69" s="742"/>
      <c r="FJ69" s="742"/>
      <c r="FK69" s="742"/>
      <c r="FL69" s="742"/>
      <c r="FM69" s="742"/>
      <c r="FN69" s="742"/>
      <c r="FO69" s="742"/>
      <c r="FP69" s="742"/>
      <c r="FQ69" s="742"/>
      <c r="FR69" s="742"/>
      <c r="FS69" s="742"/>
      <c r="FT69" s="742"/>
      <c r="FU69" s="742"/>
      <c r="FV69" s="742"/>
      <c r="FW69" s="742"/>
      <c r="FX69" s="742"/>
      <c r="FY69" s="742"/>
      <c r="FZ69" s="742"/>
      <c r="GA69" s="742"/>
      <c r="GB69" s="742"/>
      <c r="GC69" s="742"/>
      <c r="GD69" s="742"/>
      <c r="GE69" s="742"/>
      <c r="GF69" s="742"/>
      <c r="GG69" s="742"/>
      <c r="GH69" s="742"/>
      <c r="GI69" s="742"/>
      <c r="GJ69" s="742"/>
      <c r="GK69" s="742"/>
      <c r="GL69" s="742"/>
      <c r="GM69" s="742"/>
      <c r="GN69" s="742"/>
      <c r="GO69" s="742"/>
      <c r="GP69" s="742"/>
      <c r="GQ69" s="742"/>
      <c r="GR69" s="742"/>
      <c r="GS69" s="742"/>
      <c r="GT69" s="742"/>
      <c r="GU69" s="742"/>
      <c r="GV69" s="742"/>
      <c r="GW69" s="742"/>
      <c r="GX69" s="742"/>
      <c r="GY69" s="742"/>
      <c r="GZ69" s="742"/>
      <c r="HA69" s="742"/>
      <c r="HB69" s="742"/>
      <c r="HC69" s="742"/>
      <c r="HD69" s="742"/>
      <c r="HE69" s="742"/>
      <c r="HF69" s="742"/>
      <c r="HG69" s="742"/>
      <c r="HH69" s="742"/>
      <c r="HI69" s="742"/>
      <c r="HJ69" s="742"/>
      <c r="HK69" s="742"/>
      <c r="HL69" s="742"/>
      <c r="HM69" s="742"/>
      <c r="HN69" s="742"/>
      <c r="HO69" s="742"/>
      <c r="HP69" s="742"/>
      <c r="HQ69" s="742"/>
      <c r="HR69" s="742"/>
      <c r="HS69" s="742"/>
      <c r="HT69" s="742"/>
      <c r="HU69" s="742"/>
      <c r="HV69" s="742"/>
      <c r="HW69" s="742"/>
      <c r="HX69" s="742"/>
      <c r="HY69" s="742"/>
      <c r="HZ69" s="742"/>
      <c r="IA69" s="742"/>
      <c r="IB69" s="742"/>
      <c r="IC69" s="742"/>
      <c r="ID69" s="742"/>
      <c r="IE69" s="742"/>
      <c r="IF69" s="742"/>
      <c r="IG69" s="742"/>
      <c r="IH69" s="742"/>
      <c r="II69" s="742"/>
      <c r="IJ69" s="742"/>
      <c r="IK69" s="742"/>
      <c r="IL69" s="742"/>
      <c r="IM69" s="742"/>
      <c r="IN69" s="742"/>
      <c r="IO69" s="742"/>
      <c r="IP69" s="742"/>
      <c r="IQ69" s="742"/>
      <c r="IR69" s="742"/>
      <c r="IS69" s="742"/>
      <c r="IT69" s="742"/>
      <c r="IU69" s="742"/>
      <c r="IV69" s="742"/>
      <c r="IW69" s="742"/>
      <c r="IX69" s="742"/>
      <c r="IY69" s="742"/>
      <c r="IZ69" s="742"/>
      <c r="JA69" s="742"/>
      <c r="JB69" s="742"/>
      <c r="JC69" s="742"/>
      <c r="JD69" s="742"/>
      <c r="JE69" s="742"/>
      <c r="JF69" s="742"/>
      <c r="JG69" s="742"/>
      <c r="JH69" s="742"/>
      <c r="JI69" s="742"/>
      <c r="JJ69" s="742"/>
      <c r="JK69" s="742"/>
      <c r="JL69" s="742"/>
      <c r="JM69" s="742"/>
      <c r="JN69" s="742"/>
      <c r="JO69" s="742"/>
      <c r="JP69" s="742"/>
      <c r="JQ69" s="742"/>
      <c r="JR69" s="742"/>
      <c r="JS69" s="742"/>
      <c r="JT69" s="742"/>
      <c r="JU69" s="742"/>
      <c r="JV69" s="742"/>
      <c r="JW69" s="742"/>
      <c r="JX69" s="742"/>
      <c r="JY69" s="742"/>
      <c r="JZ69" s="742"/>
      <c r="KA69" s="742"/>
      <c r="KB69" s="742"/>
      <c r="KC69" s="742"/>
      <c r="KD69" s="742"/>
      <c r="KE69" s="742"/>
      <c r="KF69" s="742"/>
      <c r="KG69" s="742"/>
      <c r="KH69" s="742"/>
      <c r="KI69" s="742"/>
      <c r="KJ69" s="742"/>
      <c r="KK69" s="742"/>
      <c r="KL69" s="742"/>
      <c r="KM69" s="742"/>
      <c r="KN69" s="742"/>
      <c r="KO69" s="742"/>
      <c r="KP69" s="742"/>
      <c r="KQ69" s="742"/>
      <c r="KR69" s="742"/>
      <c r="KS69" s="742"/>
      <c r="KT69" s="742"/>
      <c r="KU69" s="742"/>
      <c r="KV69" s="742"/>
      <c r="KW69" s="742"/>
      <c r="KX69" s="742"/>
      <c r="KY69" s="742"/>
      <c r="KZ69" s="742"/>
      <c r="LA69" s="742"/>
      <c r="LB69" s="742"/>
      <c r="LC69" s="742"/>
      <c r="LD69" s="742"/>
      <c r="LE69" s="742"/>
      <c r="LF69" s="742"/>
      <c r="LG69" s="742"/>
      <c r="LH69" s="742"/>
      <c r="LI69" s="742"/>
      <c r="LJ69" s="742"/>
      <c r="LK69" s="742"/>
      <c r="LL69" s="742"/>
      <c r="LM69" s="742"/>
      <c r="LN69" s="742"/>
      <c r="LO69" s="742"/>
      <c r="LP69" s="742"/>
      <c r="LQ69" s="742"/>
      <c r="LR69" s="742"/>
      <c r="LS69" s="742"/>
      <c r="LT69" s="742"/>
      <c r="LU69" s="742"/>
      <c r="LV69" s="742"/>
      <c r="LW69" s="742"/>
      <c r="LX69" s="742"/>
      <c r="LY69" s="742"/>
      <c r="LZ69" s="742"/>
      <c r="MA69" s="742"/>
      <c r="MB69" s="742"/>
      <c r="MC69" s="742"/>
      <c r="MD69" s="742"/>
      <c r="ME69" s="742"/>
      <c r="MF69" s="742"/>
      <c r="MG69" s="742"/>
      <c r="MH69" s="742"/>
      <c r="MI69" s="742"/>
      <c r="MJ69" s="742"/>
      <c r="MK69" s="742"/>
      <c r="ML69" s="742"/>
      <c r="MM69" s="742"/>
      <c r="MN69" s="742"/>
      <c r="MO69" s="742"/>
    </row>
    <row r="70" spans="1:353">
      <c r="CC70" s="418"/>
      <c r="CD70" s="426"/>
      <c r="CE70" s="426"/>
      <c r="CF70" s="402"/>
    </row>
  </sheetData>
  <mergeCells count="204">
    <mergeCell ref="LV4:LV5"/>
    <mergeCell ref="LX4:LX5"/>
    <mergeCell ref="MA4:MA5"/>
    <mergeCell ref="MC4:MC5"/>
    <mergeCell ref="LJ2:MH2"/>
    <mergeCell ref="LJ3:LN3"/>
    <mergeCell ref="LO3:LS3"/>
    <mergeCell ref="LT3:LX3"/>
    <mergeCell ref="LY3:MC3"/>
    <mergeCell ref="MF3:MH3"/>
    <mergeCell ref="MI2:MO3"/>
    <mergeCell ref="MI4:MI5"/>
    <mergeCell ref="MJ4:MJ5"/>
    <mergeCell ref="MK4:MK5"/>
    <mergeCell ref="IH2:JF2"/>
    <mergeCell ref="JG2:KE2"/>
    <mergeCell ref="KF2:LI2"/>
    <mergeCell ref="C2:AA2"/>
    <mergeCell ref="AB2:AZ2"/>
    <mergeCell ref="BA2:CD2"/>
    <mergeCell ref="CE2:DC2"/>
    <mergeCell ref="DD2:EB2"/>
    <mergeCell ref="EC2:FF2"/>
    <mergeCell ref="FG2:GE2"/>
    <mergeCell ref="GF2:HD2"/>
    <mergeCell ref="HE2:IG2"/>
    <mergeCell ref="CE3:CI3"/>
    <mergeCell ref="AG3:AK3"/>
    <mergeCell ref="AL3:AP3"/>
    <mergeCell ref="AQ3:AU3"/>
    <mergeCell ref="CJ3:CN3"/>
    <mergeCell ref="CO3:CS3"/>
    <mergeCell ref="CT3:CX3"/>
    <mergeCell ref="C3:G3"/>
    <mergeCell ref="H3:L3"/>
    <mergeCell ref="M3:Q3"/>
    <mergeCell ref="R3:V3"/>
    <mergeCell ref="AB3:AF3"/>
    <mergeCell ref="AD4:AD5"/>
    <mergeCell ref="AF4:AF5"/>
    <mergeCell ref="AI4:AI5"/>
    <mergeCell ref="AK4:AK5"/>
    <mergeCell ref="AN4:AN5"/>
    <mergeCell ref="AP4:AP5"/>
    <mergeCell ref="JG3:JK3"/>
    <mergeCell ref="JL3:JP3"/>
    <mergeCell ref="JQ3:JU3"/>
    <mergeCell ref="HT3:HX3"/>
    <mergeCell ref="HY3:IC3"/>
    <mergeCell ref="IH3:IL3"/>
    <mergeCell ref="IM3:IQ3"/>
    <mergeCell ref="IR3:IV3"/>
    <mergeCell ref="FL3:FP3"/>
    <mergeCell ref="FQ3:FU3"/>
    <mergeCell ref="FV3:FZ3"/>
    <mergeCell ref="GF3:GJ3"/>
    <mergeCell ref="GK3:GO3"/>
    <mergeCell ref="GP3:GT3"/>
    <mergeCell ref="GU3:GY3"/>
    <mergeCell ref="HE3:HI3"/>
    <mergeCell ref="HJ3:HN3"/>
    <mergeCell ref="HO3:HS3"/>
    <mergeCell ref="AS4:AS5"/>
    <mergeCell ref="AU4:AU5"/>
    <mergeCell ref="BC4:BC5"/>
    <mergeCell ref="BE4:BE5"/>
    <mergeCell ref="BH4:BH5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BJ4:BJ5"/>
    <mergeCell ref="IW3:JA3"/>
    <mergeCell ref="BM4:BM5"/>
    <mergeCell ref="BO4:BO5"/>
    <mergeCell ref="BR4:BR5"/>
    <mergeCell ref="BT4:BT5"/>
    <mergeCell ref="BW4:BW5"/>
    <mergeCell ref="BY4:BY5"/>
    <mergeCell ref="CV4:CV5"/>
    <mergeCell ref="CX4:CX5"/>
    <mergeCell ref="DD3:DH3"/>
    <mergeCell ref="DI3:DM3"/>
    <mergeCell ref="DN3:DR3"/>
    <mergeCell ref="DS3:DW3"/>
    <mergeCell ref="EC3:EG3"/>
    <mergeCell ref="EH3:EL3"/>
    <mergeCell ref="EM3:EQ3"/>
    <mergeCell ref="ER3:EV3"/>
    <mergeCell ref="EW3:FA3"/>
    <mergeCell ref="EQ4:EQ5"/>
    <mergeCell ref="ET4:ET5"/>
    <mergeCell ref="EV4:EV5"/>
    <mergeCell ref="DF4:DF5"/>
    <mergeCell ref="DH4:DH5"/>
    <mergeCell ref="DR4:DR5"/>
    <mergeCell ref="DU4:DU5"/>
    <mergeCell ref="DW4:DW5"/>
    <mergeCell ref="EE4:EE5"/>
    <mergeCell ref="EG4:EG5"/>
    <mergeCell ref="EJ4:EJ5"/>
    <mergeCell ref="EL4:EL5"/>
    <mergeCell ref="EO4:EO5"/>
    <mergeCell ref="GM4:GM5"/>
    <mergeCell ref="GH4:GH5"/>
    <mergeCell ref="GJ4:GJ5"/>
    <mergeCell ref="EY4:EY5"/>
    <mergeCell ref="FA4:FA5"/>
    <mergeCell ref="FI4:FI5"/>
    <mergeCell ref="FK4:FK5"/>
    <mergeCell ref="FN4:FN5"/>
    <mergeCell ref="FP4:FP5"/>
    <mergeCell ref="FS4:FS5"/>
    <mergeCell ref="FU4:FU5"/>
    <mergeCell ref="FX4:FX5"/>
    <mergeCell ref="FZ4:FZ5"/>
    <mergeCell ref="DK4:DK5"/>
    <mergeCell ref="DM4:DM5"/>
    <mergeCell ref="CG4:CG5"/>
    <mergeCell ref="CI4:CI5"/>
    <mergeCell ref="CL4:CL5"/>
    <mergeCell ref="CN4:CN5"/>
    <mergeCell ref="CQ4:CQ5"/>
    <mergeCell ref="CS4:CS5"/>
    <mergeCell ref="DP4:DP5"/>
    <mergeCell ref="ML4:ML5"/>
    <mergeCell ref="MM4:MM5"/>
    <mergeCell ref="MN4:MN5"/>
    <mergeCell ref="MO4:MO5"/>
    <mergeCell ref="LB4:LB5"/>
    <mergeCell ref="LD4:LD5"/>
    <mergeCell ref="KM4:KM5"/>
    <mergeCell ref="KO4:KO5"/>
    <mergeCell ref="HV4:HV5"/>
    <mergeCell ref="HX4:HX5"/>
    <mergeCell ref="IA4:IA5"/>
    <mergeCell ref="IC4:IC5"/>
    <mergeCell ref="IJ4:IJ5"/>
    <mergeCell ref="IL4:IL5"/>
    <mergeCell ref="JS4:JS5"/>
    <mergeCell ref="JU4:JU5"/>
    <mergeCell ref="IO4:IO5"/>
    <mergeCell ref="IQ4:IQ5"/>
    <mergeCell ref="IT4:IT5"/>
    <mergeCell ref="IV4:IV5"/>
    <mergeCell ref="LL4:LL5"/>
    <mergeCell ref="LN4:LN5"/>
    <mergeCell ref="LQ4:LQ5"/>
    <mergeCell ref="LS4:LS5"/>
    <mergeCell ref="HG4:HG5"/>
    <mergeCell ref="HI4:HI5"/>
    <mergeCell ref="HL4:HL5"/>
    <mergeCell ref="HQ4:HQ5"/>
    <mergeCell ref="HN4:HN5"/>
    <mergeCell ref="GO4:GO5"/>
    <mergeCell ref="GR4:GR5"/>
    <mergeCell ref="GT4:GT5"/>
    <mergeCell ref="GW4:GW5"/>
    <mergeCell ref="GY4:GY5"/>
    <mergeCell ref="MP4:MP5"/>
    <mergeCell ref="LG3:LI3"/>
    <mergeCell ref="KC3:KE3"/>
    <mergeCell ref="JD3:JF3"/>
    <mergeCell ref="IE3:IG3"/>
    <mergeCell ref="HB3:HD3"/>
    <mergeCell ref="GC3:GE3"/>
    <mergeCell ref="KU3:KY3"/>
    <mergeCell ref="KZ3:LD3"/>
    <mergeCell ref="IY4:IY5"/>
    <mergeCell ref="JA4:JA5"/>
    <mergeCell ref="JN4:JN5"/>
    <mergeCell ref="JP4:JP5"/>
    <mergeCell ref="KR4:KR5"/>
    <mergeCell ref="KT4:KT5"/>
    <mergeCell ref="KW4:KW5"/>
    <mergeCell ref="KY4:KY5"/>
    <mergeCell ref="JX4:JX5"/>
    <mergeCell ref="JZ4:JZ5"/>
    <mergeCell ref="KH4:KH5"/>
    <mergeCell ref="KJ4:KJ5"/>
    <mergeCell ref="JI4:JI5"/>
    <mergeCell ref="JK4:JK5"/>
    <mergeCell ref="HS4:HS5"/>
    <mergeCell ref="FD3:FF3"/>
    <mergeCell ref="Y3:AA3"/>
    <mergeCell ref="AX3:AZ3"/>
    <mergeCell ref="CB3:CD3"/>
    <mergeCell ref="DZ3:EB3"/>
    <mergeCell ref="DA3:DC3"/>
    <mergeCell ref="KF3:KJ3"/>
    <mergeCell ref="KK3:KO3"/>
    <mergeCell ref="KP3:KT3"/>
    <mergeCell ref="JV3:JZ3"/>
    <mergeCell ref="FG3:FK3"/>
    <mergeCell ref="BA3:BE3"/>
    <mergeCell ref="BF3:BJ3"/>
    <mergeCell ref="BK3:BO3"/>
    <mergeCell ref="BP3:BT3"/>
    <mergeCell ref="BU3:BY3"/>
  </mergeCells>
  <pageMargins left="0.7" right="0.7" top="0.75" bottom="0.75" header="0.3" footer="0.3"/>
  <pageSetup paperSize="5" orientation="landscape" horizontalDpi="300" verticalDpi="0" copies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3E62-2193-4660-BC67-659ADE924AA4}">
  <dimension ref="A1:BF28"/>
  <sheetViews>
    <sheetView tabSelected="1" workbookViewId="0">
      <pane xSplit="1" ySplit="1" topLeftCell="BD2" activePane="bottomRight" state="frozen"/>
      <selection pane="bottomRight" activeCell="BE2" sqref="BE2:BE26"/>
      <selection pane="bottomLeft"/>
      <selection pane="topRight"/>
    </sheetView>
  </sheetViews>
  <sheetFormatPr defaultRowHeight="15"/>
  <cols>
    <col min="2" max="2" width="5" bestFit="1" customWidth="1"/>
    <col min="3" max="51" width="5.140625" customWidth="1"/>
    <col min="52" max="53" width="5" bestFit="1" customWidth="1"/>
    <col min="54" max="57" width="6" bestFit="1" customWidth="1"/>
  </cols>
  <sheetData>
    <row r="1" spans="1:58">
      <c r="B1" s="789">
        <v>49</v>
      </c>
      <c r="C1" s="789">
        <v>50</v>
      </c>
      <c r="D1" s="789">
        <v>51</v>
      </c>
      <c r="E1" s="789">
        <v>52</v>
      </c>
      <c r="F1" s="790">
        <v>1</v>
      </c>
      <c r="G1" s="790">
        <v>2</v>
      </c>
      <c r="H1" s="790">
        <v>3</v>
      </c>
      <c r="I1" s="790">
        <v>4</v>
      </c>
      <c r="J1" s="789">
        <v>5</v>
      </c>
      <c r="K1" s="789">
        <v>6</v>
      </c>
      <c r="L1" s="789">
        <v>7</v>
      </c>
      <c r="M1" s="789">
        <v>8</v>
      </c>
      <c r="N1" s="789">
        <v>9</v>
      </c>
      <c r="O1" s="790">
        <v>10</v>
      </c>
      <c r="P1" s="790">
        <v>11</v>
      </c>
      <c r="Q1" s="790">
        <v>12</v>
      </c>
      <c r="R1" s="790">
        <v>13</v>
      </c>
      <c r="S1" s="789">
        <v>14</v>
      </c>
      <c r="T1" s="789">
        <v>15</v>
      </c>
      <c r="U1" s="789">
        <v>16</v>
      </c>
      <c r="V1" s="789">
        <v>17</v>
      </c>
      <c r="W1" s="790">
        <v>18</v>
      </c>
      <c r="X1" s="790">
        <v>19</v>
      </c>
      <c r="Y1" s="790">
        <v>20</v>
      </c>
      <c r="Z1" s="790">
        <v>21</v>
      </c>
      <c r="AA1" s="790">
        <v>22</v>
      </c>
      <c r="AB1" s="789">
        <v>23</v>
      </c>
      <c r="AC1" s="789">
        <v>24</v>
      </c>
      <c r="AD1" s="789">
        <v>25</v>
      </c>
      <c r="AE1" s="789">
        <v>26</v>
      </c>
      <c r="AF1" s="790">
        <v>27</v>
      </c>
      <c r="AG1" s="790">
        <v>28</v>
      </c>
      <c r="AH1" s="790">
        <v>29</v>
      </c>
      <c r="AI1" s="790">
        <v>30</v>
      </c>
      <c r="AJ1" s="789">
        <v>31</v>
      </c>
      <c r="AK1" s="789">
        <v>32</v>
      </c>
      <c r="AL1" s="789">
        <v>33</v>
      </c>
      <c r="AM1" s="789">
        <v>34</v>
      </c>
      <c r="AN1" s="789">
        <v>35</v>
      </c>
      <c r="AO1" s="790">
        <v>36</v>
      </c>
      <c r="AP1" s="790">
        <v>37</v>
      </c>
      <c r="AQ1" s="790">
        <v>38</v>
      </c>
      <c r="AR1" s="790">
        <v>39</v>
      </c>
      <c r="AS1" s="789">
        <v>40</v>
      </c>
      <c r="AT1" s="789">
        <v>41</v>
      </c>
      <c r="AU1" s="789">
        <v>42</v>
      </c>
      <c r="AV1" s="789">
        <v>43</v>
      </c>
      <c r="AW1" s="790">
        <v>44</v>
      </c>
      <c r="AX1" s="790">
        <v>45</v>
      </c>
      <c r="AY1" s="790">
        <v>46</v>
      </c>
      <c r="AZ1" s="790">
        <v>47</v>
      </c>
      <c r="BA1" s="790">
        <v>48</v>
      </c>
      <c r="BB1" s="789">
        <v>49</v>
      </c>
      <c r="BC1" s="789">
        <v>50</v>
      </c>
      <c r="BD1" s="789">
        <v>51</v>
      </c>
      <c r="BE1" s="789">
        <v>52</v>
      </c>
    </row>
    <row r="2" spans="1:58">
      <c r="A2" s="787" t="s">
        <v>525</v>
      </c>
      <c r="B2" s="786">
        <v>0.9</v>
      </c>
      <c r="C2" s="786">
        <v>0.9</v>
      </c>
      <c r="D2" s="825">
        <v>0.9</v>
      </c>
      <c r="E2" s="786">
        <v>0.75</v>
      </c>
      <c r="F2" s="786">
        <v>0.75</v>
      </c>
      <c r="G2" s="786">
        <v>0.8</v>
      </c>
      <c r="H2" s="786">
        <v>0.82</v>
      </c>
      <c r="I2" s="786">
        <v>0.85</v>
      </c>
      <c r="J2" s="840">
        <v>0.78</v>
      </c>
      <c r="K2" s="840">
        <v>0.78</v>
      </c>
      <c r="L2" s="864">
        <v>0.9</v>
      </c>
      <c r="M2" s="864">
        <v>0.9</v>
      </c>
      <c r="N2" s="864">
        <v>0.9</v>
      </c>
      <c r="O2" s="786">
        <v>0.9</v>
      </c>
      <c r="P2" s="786">
        <v>0.9</v>
      </c>
      <c r="Q2" s="786">
        <v>0.9</v>
      </c>
      <c r="R2" s="864">
        <v>0.97</v>
      </c>
      <c r="S2" s="888">
        <v>0.67</v>
      </c>
      <c r="T2" s="889">
        <v>1.222</v>
      </c>
      <c r="U2" s="889">
        <v>0.9</v>
      </c>
      <c r="V2" s="890">
        <v>0.9</v>
      </c>
      <c r="W2" s="825">
        <v>0.83</v>
      </c>
      <c r="X2" s="825">
        <v>0.83</v>
      </c>
      <c r="Y2" s="825">
        <v>0.83</v>
      </c>
      <c r="Z2" s="825">
        <v>0.83</v>
      </c>
      <c r="AA2" s="825">
        <v>0.83</v>
      </c>
      <c r="AB2" s="882">
        <v>0.83</v>
      </c>
      <c r="AC2" s="882">
        <v>0.83</v>
      </c>
      <c r="AD2" s="882">
        <v>0.83</v>
      </c>
      <c r="AE2" s="882">
        <v>0.83</v>
      </c>
      <c r="AF2" s="786">
        <v>0.93</v>
      </c>
      <c r="AG2" s="786">
        <v>0.93</v>
      </c>
      <c r="AH2" s="786">
        <v>0.93</v>
      </c>
      <c r="AI2" s="786">
        <v>0.93</v>
      </c>
      <c r="AJ2" s="825">
        <v>0.73</v>
      </c>
      <c r="AK2" s="825">
        <v>0.73</v>
      </c>
      <c r="AL2" s="825">
        <v>0.73</v>
      </c>
      <c r="AM2" s="825">
        <v>0.73</v>
      </c>
      <c r="AN2" s="825">
        <v>0.73</v>
      </c>
      <c r="AO2" s="940">
        <v>0.93</v>
      </c>
      <c r="AP2" s="940">
        <v>0.93</v>
      </c>
      <c r="AQ2" s="940">
        <v>0.93</v>
      </c>
      <c r="AR2" s="940">
        <v>0.93</v>
      </c>
      <c r="AS2" s="825">
        <v>0.73</v>
      </c>
      <c r="AT2" s="825">
        <v>0.73</v>
      </c>
      <c r="AU2" s="825">
        <v>0.73</v>
      </c>
      <c r="AV2" s="825">
        <v>0.73</v>
      </c>
      <c r="AW2" s="786">
        <v>0.73</v>
      </c>
      <c r="AX2" s="786">
        <v>0.73</v>
      </c>
      <c r="AY2" s="786">
        <v>0.73</v>
      </c>
      <c r="AZ2" s="786">
        <v>0.73</v>
      </c>
      <c r="BA2" s="786">
        <v>0.73</v>
      </c>
      <c r="BB2" s="953">
        <v>1.1200000000000001</v>
      </c>
      <c r="BC2" s="953">
        <v>1.1200000000000001</v>
      </c>
      <c r="BD2" s="953">
        <v>1.25</v>
      </c>
      <c r="BE2" s="953">
        <v>1</v>
      </c>
      <c r="BF2" s="786">
        <f>AVERAGE(B2:BE2)</f>
        <v>0.85557142857142765</v>
      </c>
    </row>
    <row r="3" spans="1:58">
      <c r="A3" s="787" t="s">
        <v>526</v>
      </c>
      <c r="B3" s="786">
        <v>0.65</v>
      </c>
      <c r="C3" s="786">
        <v>0.65</v>
      </c>
      <c r="D3" s="825">
        <v>0.65</v>
      </c>
      <c r="E3" s="786">
        <v>0.63</v>
      </c>
      <c r="F3" s="786">
        <v>0.63</v>
      </c>
      <c r="G3" s="786">
        <v>0.67</v>
      </c>
      <c r="H3" s="786">
        <v>0.67</v>
      </c>
      <c r="I3" s="786">
        <v>0.67</v>
      </c>
      <c r="J3" s="786">
        <v>0.78</v>
      </c>
      <c r="K3" s="786">
        <v>0.78</v>
      </c>
      <c r="L3" s="786">
        <v>0.78</v>
      </c>
      <c r="M3" s="786">
        <v>0.78</v>
      </c>
      <c r="N3" s="786">
        <v>0.78</v>
      </c>
      <c r="O3" s="786">
        <v>0.78</v>
      </c>
      <c r="P3" s="786">
        <v>0.78</v>
      </c>
      <c r="Q3" s="786">
        <v>0.78</v>
      </c>
      <c r="R3" s="864">
        <v>0.74</v>
      </c>
      <c r="S3" s="891">
        <v>0.55000000000000004</v>
      </c>
      <c r="T3" s="786">
        <v>1.1020000000000001</v>
      </c>
      <c r="U3" s="786">
        <v>0.78</v>
      </c>
      <c r="V3" s="892">
        <v>0.78</v>
      </c>
      <c r="W3" s="825">
        <v>0.64</v>
      </c>
      <c r="X3" s="825">
        <v>0.64</v>
      </c>
      <c r="Y3" s="913">
        <v>0.8</v>
      </c>
      <c r="Z3" s="913">
        <v>0.8</v>
      </c>
      <c r="AA3" s="913">
        <v>0.8</v>
      </c>
      <c r="AB3" s="786">
        <v>0.8</v>
      </c>
      <c r="AC3" s="786">
        <v>0.8</v>
      </c>
      <c r="AD3" s="786">
        <v>0.8</v>
      </c>
      <c r="AE3" s="786">
        <v>0.8</v>
      </c>
      <c r="AF3" s="786">
        <v>0.82</v>
      </c>
      <c r="AG3" s="786">
        <v>0.82</v>
      </c>
      <c r="AH3" s="786">
        <v>0.82</v>
      </c>
      <c r="AI3" s="786">
        <v>0.82</v>
      </c>
      <c r="AJ3" s="786">
        <v>0.82</v>
      </c>
      <c r="AK3" s="786">
        <v>0.82</v>
      </c>
      <c r="AL3" s="786">
        <v>0.82</v>
      </c>
      <c r="AM3" s="786">
        <v>0.82</v>
      </c>
      <c r="AN3" s="786">
        <v>0.82</v>
      </c>
      <c r="AO3" s="786">
        <v>0.86</v>
      </c>
      <c r="AP3" s="786">
        <v>0.86</v>
      </c>
      <c r="AQ3" s="786">
        <v>0.86</v>
      </c>
      <c r="AR3" s="786">
        <v>0.86</v>
      </c>
      <c r="AS3" s="825">
        <v>0.7</v>
      </c>
      <c r="AT3" s="825">
        <v>0.7</v>
      </c>
      <c r="AU3" s="825">
        <v>0.7</v>
      </c>
      <c r="AV3" s="825">
        <v>0.7</v>
      </c>
      <c r="AW3" s="786">
        <v>0.7</v>
      </c>
      <c r="AX3" s="786">
        <v>0.7</v>
      </c>
      <c r="AY3" s="786">
        <v>0.7</v>
      </c>
      <c r="AZ3" s="786">
        <v>0.7</v>
      </c>
      <c r="BA3" s="786">
        <v>0.7</v>
      </c>
      <c r="BB3" s="953">
        <v>1.1200000000000001</v>
      </c>
      <c r="BC3" s="953">
        <v>1.25</v>
      </c>
      <c r="BD3" s="953">
        <v>1.5</v>
      </c>
      <c r="BE3" s="953">
        <v>1.4</v>
      </c>
      <c r="BF3" s="786">
        <f t="shared" ref="BF3:BF26" si="0">AVERAGE(B3:BE3)</f>
        <v>0.79789285714285751</v>
      </c>
    </row>
    <row r="4" spans="1:58">
      <c r="A4" s="787" t="s">
        <v>527</v>
      </c>
      <c r="B4" s="786">
        <v>0.85</v>
      </c>
      <c r="C4" s="786">
        <v>0.85</v>
      </c>
      <c r="D4" s="825">
        <v>0.85</v>
      </c>
      <c r="E4" s="786">
        <v>1</v>
      </c>
      <c r="F4" s="786">
        <v>1</v>
      </c>
      <c r="G4" s="786">
        <v>1.05</v>
      </c>
      <c r="H4" s="786">
        <v>1.05</v>
      </c>
      <c r="I4" s="786">
        <v>1</v>
      </c>
      <c r="J4" s="786">
        <v>1.05</v>
      </c>
      <c r="K4" s="786">
        <v>1.05</v>
      </c>
      <c r="L4" s="786">
        <v>1.05</v>
      </c>
      <c r="M4" s="786">
        <v>1.05</v>
      </c>
      <c r="N4" s="786">
        <v>1.05</v>
      </c>
      <c r="O4" s="786">
        <v>1.05</v>
      </c>
      <c r="P4" s="786">
        <v>1.05</v>
      </c>
      <c r="Q4" s="786">
        <v>1.05</v>
      </c>
      <c r="R4" s="883">
        <v>1.05</v>
      </c>
      <c r="S4" s="891">
        <v>0.82000000000000006</v>
      </c>
      <c r="T4" s="786">
        <v>1.3720000000000001</v>
      </c>
      <c r="U4" s="786">
        <v>1.05</v>
      </c>
      <c r="V4" s="892">
        <v>1.05</v>
      </c>
      <c r="W4" s="786">
        <v>1.05</v>
      </c>
      <c r="X4" s="786">
        <v>1.05</v>
      </c>
      <c r="Y4" s="912">
        <v>0.94</v>
      </c>
      <c r="Z4" s="912">
        <v>0.94</v>
      </c>
      <c r="AA4" s="912">
        <v>0.94</v>
      </c>
      <c r="AB4" s="882">
        <v>0.83</v>
      </c>
      <c r="AC4" s="882">
        <v>0.83</v>
      </c>
      <c r="AD4" s="882">
        <v>0.83</v>
      </c>
      <c r="AE4" s="882">
        <v>0.83</v>
      </c>
      <c r="AF4" s="786">
        <v>1.05</v>
      </c>
      <c r="AG4" s="786">
        <v>1.05</v>
      </c>
      <c r="AH4" s="786">
        <v>1.05</v>
      </c>
      <c r="AI4" s="786">
        <v>1.05</v>
      </c>
      <c r="AJ4" s="786">
        <v>1.05</v>
      </c>
      <c r="AK4" s="786">
        <v>1.05</v>
      </c>
      <c r="AL4" s="786">
        <v>1.05</v>
      </c>
      <c r="AM4" s="786">
        <v>1.05</v>
      </c>
      <c r="AN4" s="786">
        <v>1.05</v>
      </c>
      <c r="AO4" s="786">
        <v>1.08</v>
      </c>
      <c r="AP4" s="786">
        <v>1.08</v>
      </c>
      <c r="AQ4" s="786">
        <v>1.08</v>
      </c>
      <c r="AR4" s="786">
        <v>1.08</v>
      </c>
      <c r="AS4" s="943">
        <v>0.89</v>
      </c>
      <c r="AT4" s="943">
        <v>0.89</v>
      </c>
      <c r="AU4" s="943">
        <v>0.89</v>
      </c>
      <c r="AV4" s="943">
        <v>0.89</v>
      </c>
      <c r="AW4" s="786">
        <v>0.89</v>
      </c>
      <c r="AX4" s="786">
        <v>0.89</v>
      </c>
      <c r="AY4" s="786">
        <v>0.89</v>
      </c>
      <c r="AZ4" s="786">
        <v>0.89</v>
      </c>
      <c r="BA4" s="786">
        <v>0.89</v>
      </c>
      <c r="BB4" s="953">
        <v>1.1200000000000001</v>
      </c>
      <c r="BC4" s="953">
        <v>1.17</v>
      </c>
      <c r="BD4" s="953">
        <v>1.55</v>
      </c>
      <c r="BE4" s="953">
        <v>1.6</v>
      </c>
      <c r="BF4" s="786">
        <f t="shared" si="0"/>
        <v>1.0152142857142854</v>
      </c>
    </row>
    <row r="5" spans="1:58">
      <c r="A5" s="787" t="s">
        <v>528</v>
      </c>
      <c r="B5" s="786">
        <v>0.7</v>
      </c>
      <c r="C5" s="786">
        <v>0.7</v>
      </c>
      <c r="D5" s="825">
        <v>0.7</v>
      </c>
      <c r="E5" s="786">
        <v>0.5</v>
      </c>
      <c r="F5" s="786">
        <v>0.5</v>
      </c>
      <c r="G5" s="786">
        <v>0.53</v>
      </c>
      <c r="H5" s="786">
        <v>0.55000000000000004</v>
      </c>
      <c r="I5" s="786">
        <v>0.73</v>
      </c>
      <c r="J5" s="786">
        <v>0.73</v>
      </c>
      <c r="K5" s="786">
        <v>0.73</v>
      </c>
      <c r="L5" s="786">
        <v>0.73</v>
      </c>
      <c r="M5" s="786">
        <v>0.73</v>
      </c>
      <c r="N5" s="786">
        <v>0.73</v>
      </c>
      <c r="O5" s="786">
        <v>0.73</v>
      </c>
      <c r="P5" s="786">
        <v>0.73</v>
      </c>
      <c r="Q5" s="786">
        <v>0.73</v>
      </c>
      <c r="R5" s="786">
        <v>0.73</v>
      </c>
      <c r="S5" s="891">
        <v>0.5</v>
      </c>
      <c r="T5" s="786">
        <v>1.052</v>
      </c>
      <c r="U5" s="786">
        <v>0.73</v>
      </c>
      <c r="V5" s="892">
        <v>0.73</v>
      </c>
      <c r="W5" s="825">
        <v>0.63</v>
      </c>
      <c r="X5" s="825">
        <v>0.63</v>
      </c>
      <c r="Y5" s="913">
        <v>0.79</v>
      </c>
      <c r="Z5" s="913">
        <v>0.79</v>
      </c>
      <c r="AA5" s="913">
        <v>0.79</v>
      </c>
      <c r="AB5" s="882">
        <v>0.65</v>
      </c>
      <c r="AC5" s="882">
        <v>0.65</v>
      </c>
      <c r="AD5" s="882">
        <v>0.65</v>
      </c>
      <c r="AE5" s="882">
        <v>0.65</v>
      </c>
      <c r="AF5" s="786">
        <v>0.75</v>
      </c>
      <c r="AG5" s="786">
        <v>0.75</v>
      </c>
      <c r="AH5" s="786">
        <v>0.75</v>
      </c>
      <c r="AI5" s="786">
        <v>0.75</v>
      </c>
      <c r="AJ5" s="786">
        <v>0.75</v>
      </c>
      <c r="AK5" s="786">
        <v>0.75</v>
      </c>
      <c r="AL5" s="786">
        <v>0.75</v>
      </c>
      <c r="AM5" s="786">
        <v>0.75</v>
      </c>
      <c r="AN5" s="786">
        <v>0.75</v>
      </c>
      <c r="AO5" s="786">
        <v>0.76</v>
      </c>
      <c r="AP5" s="786">
        <v>0.76</v>
      </c>
      <c r="AQ5" s="786">
        <v>0.76</v>
      </c>
      <c r="AR5" s="786">
        <v>0.76</v>
      </c>
      <c r="AS5" s="825">
        <v>0.82</v>
      </c>
      <c r="AT5" s="825">
        <v>0.82</v>
      </c>
      <c r="AU5" s="825">
        <v>0.82</v>
      </c>
      <c r="AV5" s="825">
        <v>0.82</v>
      </c>
      <c r="AW5" s="786">
        <v>0.82</v>
      </c>
      <c r="AX5" s="786">
        <v>0.82</v>
      </c>
      <c r="AY5" s="786">
        <v>0.82</v>
      </c>
      <c r="AZ5" s="786">
        <v>0.82</v>
      </c>
      <c r="BA5" s="786">
        <v>0.82</v>
      </c>
      <c r="BB5" s="953">
        <v>1.1200000000000001</v>
      </c>
      <c r="BC5" s="953">
        <v>1.35</v>
      </c>
      <c r="BD5" s="953">
        <v>1.6</v>
      </c>
      <c r="BE5" s="953">
        <v>1</v>
      </c>
      <c r="BF5" s="786">
        <f t="shared" si="0"/>
        <v>0.76717857142857149</v>
      </c>
    </row>
    <row r="6" spans="1:58">
      <c r="A6" s="787" t="s">
        <v>529</v>
      </c>
      <c r="B6" s="786">
        <v>0.7</v>
      </c>
      <c r="C6" s="786">
        <v>0.7</v>
      </c>
      <c r="D6" s="825">
        <v>0.7</v>
      </c>
      <c r="E6" s="786">
        <v>0.62</v>
      </c>
      <c r="F6" s="786">
        <v>0.62</v>
      </c>
      <c r="G6" s="786">
        <v>0.65</v>
      </c>
      <c r="H6" s="786">
        <v>0.65</v>
      </c>
      <c r="I6" s="786">
        <v>0.67</v>
      </c>
      <c r="J6" s="840">
        <v>0.59</v>
      </c>
      <c r="K6" s="840">
        <v>0.59</v>
      </c>
      <c r="L6" s="840">
        <v>0.59</v>
      </c>
      <c r="M6" s="840">
        <v>0.59</v>
      </c>
      <c r="N6" s="840">
        <v>0.59</v>
      </c>
      <c r="O6" s="786">
        <v>0.62</v>
      </c>
      <c r="P6" s="786">
        <v>0.62</v>
      </c>
      <c r="Q6" s="786">
        <v>0.62</v>
      </c>
      <c r="R6" s="864">
        <v>0.78</v>
      </c>
      <c r="S6" s="891">
        <v>0.39</v>
      </c>
      <c r="T6" s="786">
        <v>0.94199999999999995</v>
      </c>
      <c r="U6" s="786">
        <v>0.62</v>
      </c>
      <c r="V6" s="892">
        <v>0.62</v>
      </c>
      <c r="W6" s="825">
        <v>0.7</v>
      </c>
      <c r="X6" s="825">
        <v>0.7</v>
      </c>
      <c r="Y6" s="825">
        <v>0.7</v>
      </c>
      <c r="Z6" s="825">
        <v>0.7</v>
      </c>
      <c r="AA6" s="825">
        <v>0.7</v>
      </c>
      <c r="AB6" s="882">
        <v>0.74</v>
      </c>
      <c r="AC6" s="882">
        <v>0.74</v>
      </c>
      <c r="AD6" s="882">
        <v>0.74</v>
      </c>
      <c r="AE6" s="882">
        <v>0.74</v>
      </c>
      <c r="AF6" s="786">
        <v>0.65</v>
      </c>
      <c r="AG6" s="786">
        <v>0.65</v>
      </c>
      <c r="AH6" s="786">
        <v>0.65</v>
      </c>
      <c r="AI6" s="786">
        <v>0.65</v>
      </c>
      <c r="AJ6" s="825">
        <v>0.68</v>
      </c>
      <c r="AK6" s="825">
        <v>0.68</v>
      </c>
      <c r="AL6" s="825">
        <v>0.68</v>
      </c>
      <c r="AM6" s="825">
        <v>0.68</v>
      </c>
      <c r="AN6" s="825">
        <v>0.68</v>
      </c>
      <c r="AO6" s="940">
        <v>0.93</v>
      </c>
      <c r="AP6" s="940">
        <v>0.93</v>
      </c>
      <c r="AQ6" s="940">
        <v>0.93</v>
      </c>
      <c r="AR6" s="940">
        <v>0.93</v>
      </c>
      <c r="AS6" s="825">
        <v>0.8</v>
      </c>
      <c r="AT6" s="825">
        <v>0.8</v>
      </c>
      <c r="AU6" s="825">
        <v>0.8</v>
      </c>
      <c r="AV6" s="825">
        <v>0.8</v>
      </c>
      <c r="AW6" s="786">
        <v>0.8</v>
      </c>
      <c r="AX6" s="786">
        <v>0.8</v>
      </c>
      <c r="AY6" s="786">
        <v>0.8</v>
      </c>
      <c r="AZ6" s="786">
        <v>0.8</v>
      </c>
      <c r="BA6" s="786">
        <v>0.8</v>
      </c>
      <c r="BB6" s="953">
        <v>1.1200000000000001</v>
      </c>
      <c r="BC6" s="953">
        <v>1.22</v>
      </c>
      <c r="BD6" s="953">
        <v>1.25</v>
      </c>
      <c r="BE6" s="953">
        <v>1.1000000000000001</v>
      </c>
      <c r="BF6" s="786">
        <f>AVERAGE(B6:BE6)</f>
        <v>0.74182142857142785</v>
      </c>
    </row>
    <row r="7" spans="1:58">
      <c r="A7" s="787" t="s">
        <v>530</v>
      </c>
      <c r="B7" s="786">
        <v>0.7</v>
      </c>
      <c r="C7" s="786">
        <v>0.7</v>
      </c>
      <c r="D7" s="825">
        <v>0.7</v>
      </c>
      <c r="E7" s="786">
        <v>0.56000000000000005</v>
      </c>
      <c r="F7" s="786">
        <v>0.56000000000000005</v>
      </c>
      <c r="G7" s="786">
        <v>0.6</v>
      </c>
      <c r="H7" s="786">
        <v>0.6</v>
      </c>
      <c r="I7" s="786">
        <v>0.7</v>
      </c>
      <c r="J7" s="786">
        <v>0.67</v>
      </c>
      <c r="K7" s="786">
        <v>0.67</v>
      </c>
      <c r="L7" s="786">
        <v>0.67</v>
      </c>
      <c r="M7" s="786">
        <v>0.67</v>
      </c>
      <c r="N7" s="786">
        <v>0.67</v>
      </c>
      <c r="O7" s="877">
        <v>0.72</v>
      </c>
      <c r="P7" s="877">
        <v>0.72</v>
      </c>
      <c r="Q7" s="877">
        <v>0.72</v>
      </c>
      <c r="R7" s="864">
        <v>0.68</v>
      </c>
      <c r="S7" s="891">
        <v>0.47</v>
      </c>
      <c r="T7" s="786">
        <v>1.022</v>
      </c>
      <c r="U7" s="786">
        <v>0.7</v>
      </c>
      <c r="V7" s="892">
        <v>0.7</v>
      </c>
      <c r="W7" s="825">
        <v>0.8</v>
      </c>
      <c r="X7" s="825">
        <v>0.8</v>
      </c>
      <c r="Y7" s="913">
        <v>0.64</v>
      </c>
      <c r="Z7" s="913">
        <v>0.64</v>
      </c>
      <c r="AA7" s="913">
        <v>0.64</v>
      </c>
      <c r="AB7" s="786">
        <v>0.72</v>
      </c>
      <c r="AC7" s="786">
        <v>0.72</v>
      </c>
      <c r="AD7" s="786">
        <v>0.72</v>
      </c>
      <c r="AE7" s="786">
        <v>0.72</v>
      </c>
      <c r="AF7" s="786">
        <v>0.75</v>
      </c>
      <c r="AG7" s="786">
        <v>0.75</v>
      </c>
      <c r="AH7" s="786">
        <v>0.75</v>
      </c>
      <c r="AI7" s="786">
        <v>0.75</v>
      </c>
      <c r="AJ7" s="825">
        <v>0.71</v>
      </c>
      <c r="AK7" s="825">
        <v>0.71</v>
      </c>
      <c r="AL7" s="825">
        <v>0.71</v>
      </c>
      <c r="AM7" s="825">
        <v>0.71</v>
      </c>
      <c r="AN7" s="825">
        <v>0.71</v>
      </c>
      <c r="AO7" s="786">
        <v>0.74</v>
      </c>
      <c r="AP7" s="786">
        <v>0.74</v>
      </c>
      <c r="AQ7" s="786">
        <v>0.74</v>
      </c>
      <c r="AR7" s="786">
        <v>0.74</v>
      </c>
      <c r="AS7" s="944">
        <v>0.71</v>
      </c>
      <c r="AT7" s="944">
        <v>0.71</v>
      </c>
      <c r="AU7" s="944">
        <v>0.71</v>
      </c>
      <c r="AV7" s="944">
        <v>0.71</v>
      </c>
      <c r="AW7" s="786">
        <v>0.71</v>
      </c>
      <c r="AX7" s="786">
        <v>0.71</v>
      </c>
      <c r="AY7" s="786">
        <v>0.71</v>
      </c>
      <c r="AZ7" s="786">
        <v>0.71</v>
      </c>
      <c r="BA7" s="786">
        <v>0.71</v>
      </c>
      <c r="BB7" s="953">
        <v>1.1200000000000001</v>
      </c>
      <c r="BC7" s="953">
        <v>1.35</v>
      </c>
      <c r="BD7" s="953">
        <v>1.5</v>
      </c>
      <c r="BE7" s="953">
        <v>1.2</v>
      </c>
      <c r="BF7" s="786">
        <f t="shared" si="0"/>
        <v>0.74414285714285722</v>
      </c>
    </row>
    <row r="8" spans="1:58">
      <c r="A8" s="787" t="s">
        <v>531</v>
      </c>
      <c r="B8" s="786">
        <v>0.98</v>
      </c>
      <c r="C8" s="786">
        <v>0.98</v>
      </c>
      <c r="D8" s="825">
        <v>0.98</v>
      </c>
      <c r="E8" s="786">
        <v>0.95</v>
      </c>
      <c r="F8" s="786">
        <v>0.95</v>
      </c>
      <c r="G8" s="786">
        <v>1</v>
      </c>
      <c r="H8" s="786">
        <v>1</v>
      </c>
      <c r="I8" s="786">
        <v>1.2</v>
      </c>
      <c r="J8" s="786">
        <v>1.36</v>
      </c>
      <c r="K8" s="786">
        <v>1.36</v>
      </c>
      <c r="L8" s="786">
        <v>1.36</v>
      </c>
      <c r="M8" s="786">
        <v>1.36</v>
      </c>
      <c r="N8" s="786">
        <v>1.36</v>
      </c>
      <c r="O8" s="786">
        <v>1.35</v>
      </c>
      <c r="P8" s="786">
        <v>1.35</v>
      </c>
      <c r="Q8" s="786">
        <v>1.35</v>
      </c>
      <c r="R8" s="864">
        <v>1.6</v>
      </c>
      <c r="S8" s="891">
        <v>1.1200000000000001</v>
      </c>
      <c r="T8" s="786">
        <v>1.6720000000000002</v>
      </c>
      <c r="U8" s="786">
        <v>1.35</v>
      </c>
      <c r="V8" s="892">
        <v>1.35</v>
      </c>
      <c r="W8" s="786">
        <v>1.36</v>
      </c>
      <c r="X8" s="786">
        <v>1.36</v>
      </c>
      <c r="Y8" s="912">
        <v>1.1299999999999999</v>
      </c>
      <c r="Z8" s="912">
        <v>1.1299999999999999</v>
      </c>
      <c r="AA8" s="914">
        <v>0.75</v>
      </c>
      <c r="AB8" s="914">
        <v>0.85</v>
      </c>
      <c r="AC8" s="914">
        <v>0.85</v>
      </c>
      <c r="AD8" s="914">
        <v>0.93</v>
      </c>
      <c r="AE8" s="914">
        <v>0.93</v>
      </c>
      <c r="AF8" s="786">
        <v>1.37</v>
      </c>
      <c r="AG8" s="786">
        <v>1.37</v>
      </c>
      <c r="AH8" s="786">
        <v>1.37</v>
      </c>
      <c r="AI8" s="786">
        <v>1.37</v>
      </c>
      <c r="AJ8" s="825">
        <v>0.82</v>
      </c>
      <c r="AK8" s="825">
        <v>0.82</v>
      </c>
      <c r="AL8" s="825">
        <v>0.82</v>
      </c>
      <c r="AM8" s="825">
        <v>0.82</v>
      </c>
      <c r="AN8" s="825">
        <v>0.82</v>
      </c>
      <c r="AO8" s="786">
        <v>0.88</v>
      </c>
      <c r="AP8" s="786">
        <v>0.88</v>
      </c>
      <c r="AQ8" s="786">
        <v>0.88</v>
      </c>
      <c r="AR8" s="786">
        <v>0.88</v>
      </c>
      <c r="AS8" s="943">
        <v>0.91</v>
      </c>
      <c r="AT8" s="943">
        <v>0.91</v>
      </c>
      <c r="AU8" s="943">
        <v>0.91</v>
      </c>
      <c r="AV8" s="943">
        <v>0.91</v>
      </c>
      <c r="AW8" s="786">
        <v>0.91</v>
      </c>
      <c r="AX8" s="786">
        <v>0.91</v>
      </c>
      <c r="AY8" s="786">
        <v>0.91</v>
      </c>
      <c r="AZ8" s="786">
        <v>0.91</v>
      </c>
      <c r="BA8" s="786">
        <v>0.91</v>
      </c>
      <c r="BB8" s="953">
        <v>1.1200000000000001</v>
      </c>
      <c r="BC8" s="953">
        <v>1.1200000000000001</v>
      </c>
      <c r="BD8" s="953">
        <v>1.5</v>
      </c>
      <c r="BE8" s="953">
        <v>1.85</v>
      </c>
      <c r="BF8" s="786">
        <f t="shared" si="0"/>
        <v>1.1098571428571424</v>
      </c>
    </row>
    <row r="9" spans="1:58">
      <c r="A9" s="787" t="s">
        <v>532</v>
      </c>
      <c r="B9" s="786">
        <v>0.9</v>
      </c>
      <c r="C9" s="786">
        <v>0.9</v>
      </c>
      <c r="D9" s="825">
        <v>0.9</v>
      </c>
      <c r="E9" s="786">
        <v>0.78</v>
      </c>
      <c r="F9" s="786">
        <v>0.78</v>
      </c>
      <c r="G9" s="786">
        <v>0.82</v>
      </c>
      <c r="H9" s="786">
        <v>0.83</v>
      </c>
      <c r="I9" s="786">
        <v>0.85</v>
      </c>
      <c r="J9" s="840">
        <v>0.65</v>
      </c>
      <c r="K9" s="840">
        <v>0.65</v>
      </c>
      <c r="L9" s="840">
        <v>0.65</v>
      </c>
      <c r="M9" s="840">
        <v>0.65</v>
      </c>
      <c r="N9" s="840">
        <v>0.65</v>
      </c>
      <c r="O9" s="877">
        <v>0.72</v>
      </c>
      <c r="P9" s="877">
        <v>0.72</v>
      </c>
      <c r="Q9" s="877">
        <v>0.72</v>
      </c>
      <c r="R9" s="877">
        <v>0.72</v>
      </c>
      <c r="S9" s="891">
        <v>0.45000000000000007</v>
      </c>
      <c r="T9" s="786">
        <v>1.002</v>
      </c>
      <c r="U9" s="786">
        <v>0.68</v>
      </c>
      <c r="V9" s="892">
        <v>0.68</v>
      </c>
      <c r="W9" s="825">
        <v>0.8</v>
      </c>
      <c r="X9" s="825">
        <v>0.8</v>
      </c>
      <c r="Y9" s="825">
        <v>0.8</v>
      </c>
      <c r="Z9" s="825">
        <v>0.8</v>
      </c>
      <c r="AA9" s="825">
        <v>0.8</v>
      </c>
      <c r="AB9" s="882">
        <v>0.68</v>
      </c>
      <c r="AC9" s="882">
        <v>0.68</v>
      </c>
      <c r="AD9" s="882">
        <v>0.68</v>
      </c>
      <c r="AE9" s="882">
        <v>0.68</v>
      </c>
      <c r="AF9" s="786">
        <v>0.7</v>
      </c>
      <c r="AG9" s="786">
        <v>0.7</v>
      </c>
      <c r="AH9" s="786">
        <v>0.7</v>
      </c>
      <c r="AI9" s="786">
        <v>0.7</v>
      </c>
      <c r="AJ9" s="825">
        <v>0.81</v>
      </c>
      <c r="AK9" s="825">
        <v>0.81</v>
      </c>
      <c r="AL9" s="825">
        <v>0.81</v>
      </c>
      <c r="AM9" s="825">
        <v>0.81</v>
      </c>
      <c r="AN9" s="825">
        <v>0.81</v>
      </c>
      <c r="AO9" s="877">
        <v>0.85</v>
      </c>
      <c r="AP9" s="877">
        <v>0.85</v>
      </c>
      <c r="AQ9" s="877">
        <v>0.85</v>
      </c>
      <c r="AR9" s="877">
        <v>0.85</v>
      </c>
      <c r="AS9" s="825">
        <v>0.61</v>
      </c>
      <c r="AT9" s="825">
        <v>0.61</v>
      </c>
      <c r="AU9" s="825">
        <v>0.61</v>
      </c>
      <c r="AV9" s="825">
        <v>0.61</v>
      </c>
      <c r="AW9" s="786">
        <v>0.61</v>
      </c>
      <c r="AX9" s="786">
        <v>0.61</v>
      </c>
      <c r="AY9" s="786">
        <v>0.61</v>
      </c>
      <c r="AZ9" s="786">
        <v>0.61</v>
      </c>
      <c r="BA9" s="786">
        <v>0.61</v>
      </c>
      <c r="BB9" s="953">
        <v>1.1200000000000001</v>
      </c>
      <c r="BC9" s="953">
        <v>1.6</v>
      </c>
      <c r="BD9" s="953">
        <v>1.2</v>
      </c>
      <c r="BE9" s="953">
        <v>1.45</v>
      </c>
      <c r="BF9" s="786">
        <f t="shared" si="0"/>
        <v>0.77735714285714275</v>
      </c>
    </row>
    <row r="10" spans="1:58">
      <c r="A10" s="787" t="s">
        <v>17</v>
      </c>
      <c r="B10" s="786">
        <v>0.9</v>
      </c>
      <c r="C10" s="786">
        <v>0.9</v>
      </c>
      <c r="D10" s="825">
        <v>0.9</v>
      </c>
      <c r="E10" s="786">
        <v>0.75</v>
      </c>
      <c r="F10" s="786">
        <v>0.75</v>
      </c>
      <c r="G10" s="786">
        <v>0.78</v>
      </c>
      <c r="H10" s="786">
        <v>0.8</v>
      </c>
      <c r="I10" s="786">
        <v>0.83</v>
      </c>
      <c r="J10" s="840">
        <v>0.72</v>
      </c>
      <c r="K10" s="840">
        <v>0.72</v>
      </c>
      <c r="L10" s="864">
        <v>0.73</v>
      </c>
      <c r="M10" s="864">
        <v>0.73</v>
      </c>
      <c r="N10" s="864">
        <v>0.73</v>
      </c>
      <c r="O10" s="786">
        <v>0.74</v>
      </c>
      <c r="P10" s="786">
        <v>0.74</v>
      </c>
      <c r="Q10" s="786">
        <v>0.74</v>
      </c>
      <c r="R10" s="864">
        <v>0.8</v>
      </c>
      <c r="S10" s="891">
        <v>0.51</v>
      </c>
      <c r="T10" s="786">
        <v>1.0620000000000001</v>
      </c>
      <c r="U10" s="786">
        <v>0.74</v>
      </c>
      <c r="V10" s="892">
        <v>0.74</v>
      </c>
      <c r="W10" s="825">
        <v>0.8</v>
      </c>
      <c r="X10" s="825">
        <v>0.8</v>
      </c>
      <c r="Y10" s="913">
        <v>0.71</v>
      </c>
      <c r="Z10" s="913">
        <v>0.71</v>
      </c>
      <c r="AA10" s="913">
        <v>0.71</v>
      </c>
      <c r="AB10" s="882">
        <v>0.64</v>
      </c>
      <c r="AC10" s="882">
        <v>0.64</v>
      </c>
      <c r="AD10" s="882">
        <v>0.64</v>
      </c>
      <c r="AE10" s="882">
        <v>0.64</v>
      </c>
      <c r="AF10" s="786">
        <v>0.75</v>
      </c>
      <c r="AG10" s="786">
        <v>0.75</v>
      </c>
      <c r="AH10" s="786">
        <v>0.75</v>
      </c>
      <c r="AI10" s="786">
        <v>0.75</v>
      </c>
      <c r="AJ10" s="825">
        <v>0.84</v>
      </c>
      <c r="AK10" s="825">
        <v>0.84</v>
      </c>
      <c r="AL10" s="825">
        <v>0.84</v>
      </c>
      <c r="AM10" s="825">
        <v>0.84</v>
      </c>
      <c r="AN10" s="825">
        <v>0.84</v>
      </c>
      <c r="AO10" s="877">
        <v>0.91</v>
      </c>
      <c r="AP10" s="877">
        <v>0.91</v>
      </c>
      <c r="AQ10" s="877">
        <v>0.91</v>
      </c>
      <c r="AR10" s="877">
        <v>0.91</v>
      </c>
      <c r="AS10" s="786">
        <v>0.91</v>
      </c>
      <c r="AT10" s="786">
        <v>0.91</v>
      </c>
      <c r="AU10" s="786">
        <v>0.91</v>
      </c>
      <c r="AV10" s="786">
        <v>0.91</v>
      </c>
      <c r="AW10" s="786">
        <v>0.91</v>
      </c>
      <c r="AX10" s="786">
        <v>0.91</v>
      </c>
      <c r="AY10" s="786">
        <v>0.91</v>
      </c>
      <c r="AZ10" s="786">
        <v>0.91</v>
      </c>
      <c r="BA10" s="786">
        <v>0.91</v>
      </c>
      <c r="BB10" s="953">
        <v>1.1200000000000001</v>
      </c>
      <c r="BC10" s="953">
        <v>1.35</v>
      </c>
      <c r="BD10" s="953">
        <v>1.5</v>
      </c>
      <c r="BE10" s="953">
        <v>1.25</v>
      </c>
      <c r="BF10" s="786">
        <f t="shared" si="0"/>
        <v>0.83664285714285658</v>
      </c>
    </row>
    <row r="11" spans="1:58">
      <c r="A11" s="787" t="s">
        <v>18</v>
      </c>
      <c r="B11" s="786">
        <v>0.85</v>
      </c>
      <c r="C11" s="786">
        <v>0.85</v>
      </c>
      <c r="D11" s="825">
        <v>0.85</v>
      </c>
      <c r="E11" s="786">
        <v>0.69</v>
      </c>
      <c r="F11" s="786">
        <v>0.69</v>
      </c>
      <c r="G11" s="786">
        <v>0.73</v>
      </c>
      <c r="H11" s="786">
        <v>0.75</v>
      </c>
      <c r="I11" s="786">
        <v>0.78</v>
      </c>
      <c r="J11" s="840">
        <v>0.63</v>
      </c>
      <c r="K11" s="840">
        <v>0.63</v>
      </c>
      <c r="L11" s="864">
        <v>0.75</v>
      </c>
      <c r="M11" s="864">
        <v>0.75</v>
      </c>
      <c r="N11" s="864">
        <v>0.75</v>
      </c>
      <c r="O11" s="786">
        <v>0.75</v>
      </c>
      <c r="P11" s="786">
        <v>0.75</v>
      </c>
      <c r="Q11" s="786">
        <v>0.75</v>
      </c>
      <c r="R11" s="864">
        <v>0.78</v>
      </c>
      <c r="S11" s="891">
        <v>0.52</v>
      </c>
      <c r="T11" s="786">
        <v>1.0720000000000001</v>
      </c>
      <c r="U11" s="786">
        <v>0.75</v>
      </c>
      <c r="V11" s="892">
        <v>0.75</v>
      </c>
      <c r="W11" s="786">
        <v>0.77</v>
      </c>
      <c r="X11" s="786">
        <v>0.77</v>
      </c>
      <c r="Y11" s="912">
        <v>0.69</v>
      </c>
      <c r="Z11" s="912">
        <v>0.69</v>
      </c>
      <c r="AA11" s="912">
        <v>0.69</v>
      </c>
      <c r="AB11" s="882">
        <v>0.75</v>
      </c>
      <c r="AC11" s="882">
        <v>0.75</v>
      </c>
      <c r="AD11" s="882">
        <v>0.75</v>
      </c>
      <c r="AE11" s="882">
        <v>0.75</v>
      </c>
      <c r="AF11" s="786">
        <v>0.8</v>
      </c>
      <c r="AG11" s="786">
        <v>0.8</v>
      </c>
      <c r="AH11" s="786">
        <v>0.8</v>
      </c>
      <c r="AI11" s="786">
        <v>0.8</v>
      </c>
      <c r="AJ11" s="825">
        <v>0.83</v>
      </c>
      <c r="AK11" s="825">
        <v>0.83</v>
      </c>
      <c r="AL11" s="825">
        <v>0.83</v>
      </c>
      <c r="AM11" s="825">
        <v>0.83</v>
      </c>
      <c r="AN11" s="825">
        <v>0.83</v>
      </c>
      <c r="AO11" s="786">
        <v>0.86</v>
      </c>
      <c r="AP11" s="786">
        <v>0.86</v>
      </c>
      <c r="AQ11" s="786">
        <v>0.86</v>
      </c>
      <c r="AR11" s="786">
        <v>0.86</v>
      </c>
      <c r="AS11" s="786">
        <v>0.83</v>
      </c>
      <c r="AT11" s="786">
        <v>0.83</v>
      </c>
      <c r="AU11" s="786">
        <v>0.83</v>
      </c>
      <c r="AV11" s="786">
        <v>0.83</v>
      </c>
      <c r="AW11" s="786">
        <v>0.83</v>
      </c>
      <c r="AX11" s="786">
        <v>0.83</v>
      </c>
      <c r="AY11" s="786">
        <v>0.83</v>
      </c>
      <c r="AZ11" s="786">
        <v>0.83</v>
      </c>
      <c r="BA11" s="786">
        <v>0.83</v>
      </c>
      <c r="BB11" s="953">
        <v>1.1200000000000001</v>
      </c>
      <c r="BC11" s="953">
        <v>1.5</v>
      </c>
      <c r="BD11" s="953">
        <v>1.53</v>
      </c>
      <c r="BE11" s="953">
        <v>1.2</v>
      </c>
      <c r="BF11" s="786">
        <f t="shared" si="0"/>
        <v>0.82217857142857109</v>
      </c>
    </row>
    <row r="12" spans="1:58">
      <c r="A12" s="787" t="s">
        <v>19</v>
      </c>
      <c r="B12" s="786"/>
      <c r="C12" s="786"/>
      <c r="D12" s="825"/>
      <c r="E12" s="786"/>
      <c r="F12" s="786"/>
      <c r="G12" s="786"/>
      <c r="H12" s="786"/>
      <c r="I12" s="786"/>
      <c r="J12" s="786">
        <v>2.25</v>
      </c>
      <c r="K12" s="786"/>
      <c r="L12" s="786"/>
      <c r="M12" s="786"/>
      <c r="N12" s="786"/>
      <c r="O12" s="786"/>
      <c r="P12" s="786"/>
      <c r="Q12" s="786">
        <v>0.8</v>
      </c>
      <c r="R12" s="864">
        <v>0.85</v>
      </c>
      <c r="S12" s="891"/>
      <c r="T12" s="786"/>
      <c r="U12" s="786"/>
      <c r="V12" s="892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>
        <v>0.86</v>
      </c>
      <c r="AP12" s="786">
        <v>0.86</v>
      </c>
      <c r="AQ12" s="786">
        <v>0.86</v>
      </c>
      <c r="AR12" s="786">
        <v>0.86</v>
      </c>
      <c r="AS12" s="825">
        <v>0.88</v>
      </c>
      <c r="AT12" s="825">
        <v>0.88</v>
      </c>
      <c r="AU12" s="825">
        <v>0.88</v>
      </c>
      <c r="AV12" s="825">
        <v>0.88</v>
      </c>
      <c r="AW12" s="786">
        <v>0.88</v>
      </c>
      <c r="AX12" s="786">
        <v>0.88</v>
      </c>
      <c r="AY12" s="786">
        <v>0.88</v>
      </c>
      <c r="AZ12" s="786">
        <v>0.88</v>
      </c>
      <c r="BA12" s="786">
        <v>0.88</v>
      </c>
      <c r="BB12" s="953">
        <v>1.1200000000000001</v>
      </c>
      <c r="BC12" s="953">
        <v>1.5</v>
      </c>
      <c r="BD12" s="953">
        <v>2.25</v>
      </c>
      <c r="BE12" s="953">
        <v>1.6</v>
      </c>
      <c r="BF12" s="786">
        <f t="shared" si="0"/>
        <v>1.0865000000000005</v>
      </c>
    </row>
    <row r="13" spans="1:58">
      <c r="A13" s="787" t="s">
        <v>20</v>
      </c>
      <c r="B13" s="786">
        <v>0.87</v>
      </c>
      <c r="C13" s="786">
        <v>0.87</v>
      </c>
      <c r="D13" s="825">
        <v>0.87</v>
      </c>
      <c r="E13" s="786">
        <v>0.67</v>
      </c>
      <c r="F13" s="786">
        <v>0.67</v>
      </c>
      <c r="G13" s="786">
        <v>0.7</v>
      </c>
      <c r="H13" s="786">
        <v>0.71</v>
      </c>
      <c r="I13" s="786">
        <v>0.9</v>
      </c>
      <c r="J13" s="786">
        <v>0.78</v>
      </c>
      <c r="K13" s="786">
        <v>0.78</v>
      </c>
      <c r="L13" s="864">
        <v>0.9</v>
      </c>
      <c r="M13" s="864">
        <v>0.9</v>
      </c>
      <c r="N13" s="864">
        <v>0.9</v>
      </c>
      <c r="O13" s="786">
        <v>0.9</v>
      </c>
      <c r="P13" s="786">
        <v>0.9</v>
      </c>
      <c r="Q13" s="786">
        <v>0.9</v>
      </c>
      <c r="R13" s="864">
        <v>1.1100000000000001</v>
      </c>
      <c r="S13" s="891">
        <v>0.67</v>
      </c>
      <c r="T13" s="786">
        <v>1.222</v>
      </c>
      <c r="U13" s="786">
        <v>0.9</v>
      </c>
      <c r="V13" s="892">
        <v>0.9</v>
      </c>
      <c r="W13" s="825">
        <v>1</v>
      </c>
      <c r="X13" s="825">
        <v>1</v>
      </c>
      <c r="Y13" s="913">
        <v>0.95</v>
      </c>
      <c r="Z13" s="913">
        <v>0.95</v>
      </c>
      <c r="AA13" s="913">
        <v>0.95</v>
      </c>
      <c r="AB13" s="882">
        <v>1</v>
      </c>
      <c r="AC13" s="882">
        <v>1</v>
      </c>
      <c r="AD13" s="882">
        <v>1</v>
      </c>
      <c r="AE13" s="882">
        <v>1</v>
      </c>
      <c r="AF13" s="786">
        <v>0.95</v>
      </c>
      <c r="AG13" s="786">
        <v>0.95</v>
      </c>
      <c r="AH13" s="786">
        <v>0.95</v>
      </c>
      <c r="AI13" s="786">
        <v>0.95</v>
      </c>
      <c r="AJ13" s="825">
        <v>1.18</v>
      </c>
      <c r="AK13" s="825">
        <v>1.18</v>
      </c>
      <c r="AL13" s="825">
        <v>1.18</v>
      </c>
      <c r="AM13" s="825">
        <v>1.18</v>
      </c>
      <c r="AN13" s="825">
        <v>1.18</v>
      </c>
      <c r="AO13" s="786">
        <v>1.17</v>
      </c>
      <c r="AP13" s="786">
        <v>3.14</v>
      </c>
      <c r="AQ13" s="786">
        <v>0.85</v>
      </c>
      <c r="AR13" s="786">
        <v>0.85</v>
      </c>
      <c r="AS13" s="825">
        <v>0.8</v>
      </c>
      <c r="AT13" s="825">
        <v>0.8</v>
      </c>
      <c r="AU13" s="825">
        <v>0.8</v>
      </c>
      <c r="AV13" s="825">
        <v>0.8</v>
      </c>
      <c r="AW13" s="786">
        <v>0.8</v>
      </c>
      <c r="AX13" s="786">
        <v>0.8</v>
      </c>
      <c r="AY13" s="786">
        <v>0.8</v>
      </c>
      <c r="AZ13" s="786">
        <v>0.8</v>
      </c>
      <c r="BA13" s="786">
        <v>0.8</v>
      </c>
      <c r="BB13" s="953">
        <v>1.1200000000000001</v>
      </c>
      <c r="BC13" s="953">
        <v>1.25</v>
      </c>
      <c r="BD13" s="953">
        <v>1.5</v>
      </c>
      <c r="BE13" s="953">
        <v>1.55</v>
      </c>
      <c r="BF13" s="786">
        <f>AVERAGE(B13:BE13)</f>
        <v>0.98574999999999946</v>
      </c>
    </row>
    <row r="14" spans="1:58">
      <c r="A14" s="787" t="s">
        <v>21</v>
      </c>
      <c r="B14" s="786">
        <v>0.85</v>
      </c>
      <c r="C14" s="786">
        <v>0.85</v>
      </c>
      <c r="D14" s="825">
        <v>0.85</v>
      </c>
      <c r="E14" s="786">
        <v>0.7</v>
      </c>
      <c r="F14" s="786">
        <v>0.7</v>
      </c>
      <c r="G14" s="786">
        <v>0.74</v>
      </c>
      <c r="H14" s="786">
        <v>0.75</v>
      </c>
      <c r="I14" s="786">
        <v>0.85</v>
      </c>
      <c r="J14" s="786">
        <v>0.8</v>
      </c>
      <c r="K14" s="786">
        <v>0.8</v>
      </c>
      <c r="L14" s="864">
        <v>0.65</v>
      </c>
      <c r="M14" s="864">
        <v>0.65</v>
      </c>
      <c r="N14" s="864">
        <v>0.65</v>
      </c>
      <c r="O14" s="786">
        <v>0.65</v>
      </c>
      <c r="P14" s="786">
        <v>0.65</v>
      </c>
      <c r="Q14" s="786">
        <v>0.65</v>
      </c>
      <c r="R14" s="882">
        <v>0.8</v>
      </c>
      <c r="S14" s="891">
        <v>0.42000000000000004</v>
      </c>
      <c r="T14" s="786">
        <v>0.97199999999999998</v>
      </c>
      <c r="U14" s="786">
        <v>0.65</v>
      </c>
      <c r="V14" s="892">
        <v>0.65</v>
      </c>
      <c r="W14" s="786">
        <v>0.65</v>
      </c>
      <c r="X14" s="786">
        <v>0.65</v>
      </c>
      <c r="Y14" s="912">
        <v>0.74</v>
      </c>
      <c r="Z14" s="912">
        <v>0.74</v>
      </c>
      <c r="AA14" s="912">
        <v>0.74</v>
      </c>
      <c r="AB14" s="882">
        <v>0.76</v>
      </c>
      <c r="AC14" s="882">
        <v>0.76</v>
      </c>
      <c r="AD14" s="882">
        <v>0.76</v>
      </c>
      <c r="AE14" s="882">
        <v>0.76</v>
      </c>
      <c r="AF14" s="786">
        <v>0.67</v>
      </c>
      <c r="AG14" s="786">
        <v>0.67</v>
      </c>
      <c r="AH14" s="786">
        <v>0.67</v>
      </c>
      <c r="AI14" s="786">
        <v>0.67</v>
      </c>
      <c r="AJ14" s="825">
        <v>0.87</v>
      </c>
      <c r="AK14" s="825">
        <v>0.87</v>
      </c>
      <c r="AL14" s="825">
        <v>0.87</v>
      </c>
      <c r="AM14" s="825">
        <v>0.87</v>
      </c>
      <c r="AN14" s="825">
        <v>0.87</v>
      </c>
      <c r="AO14" s="786">
        <v>0.83</v>
      </c>
      <c r="AP14" s="786">
        <v>0.83</v>
      </c>
      <c r="AQ14" s="786">
        <v>0.83</v>
      </c>
      <c r="AR14" s="786">
        <v>0.83</v>
      </c>
      <c r="AS14" s="943">
        <v>0.82</v>
      </c>
      <c r="AT14" s="943">
        <v>0.82</v>
      </c>
      <c r="AU14" s="943">
        <v>0.82</v>
      </c>
      <c r="AV14" s="943">
        <v>0.82</v>
      </c>
      <c r="AW14" s="786">
        <v>0.82</v>
      </c>
      <c r="AX14" s="786">
        <v>0.82</v>
      </c>
      <c r="AY14" s="786">
        <v>0.82</v>
      </c>
      <c r="AZ14" s="786">
        <v>0.82</v>
      </c>
      <c r="BA14" s="786">
        <v>0.82</v>
      </c>
      <c r="BB14" s="953">
        <v>1.1200000000000001</v>
      </c>
      <c r="BC14" s="953">
        <v>1.2</v>
      </c>
      <c r="BD14" s="953">
        <v>1.35</v>
      </c>
      <c r="BE14" s="953">
        <v>1.1499999999999999</v>
      </c>
      <c r="BF14" s="786">
        <f t="shared" si="0"/>
        <v>0.79271428571428593</v>
      </c>
    </row>
    <row r="15" spans="1:58" ht="16.5" customHeight="1">
      <c r="A15" s="787" t="s">
        <v>22</v>
      </c>
      <c r="B15" s="786">
        <v>0.88</v>
      </c>
      <c r="C15" s="786">
        <v>0.88</v>
      </c>
      <c r="D15" s="825">
        <v>0.88</v>
      </c>
      <c r="E15" s="786">
        <v>0.95</v>
      </c>
      <c r="F15" s="786">
        <v>0.95</v>
      </c>
      <c r="G15" s="786">
        <v>1</v>
      </c>
      <c r="H15" s="786">
        <v>1</v>
      </c>
      <c r="I15" s="786">
        <v>1</v>
      </c>
      <c r="J15" s="786">
        <v>1.1000000000000001</v>
      </c>
      <c r="K15" s="786">
        <v>1.1000000000000001</v>
      </c>
      <c r="L15" s="864">
        <v>0.8</v>
      </c>
      <c r="M15" s="864">
        <v>0.8</v>
      </c>
      <c r="N15" s="864">
        <v>0.8</v>
      </c>
      <c r="O15" s="786">
        <v>0.82</v>
      </c>
      <c r="P15" s="786">
        <v>0.82</v>
      </c>
      <c r="Q15" s="786">
        <v>0.82</v>
      </c>
      <c r="R15" s="882">
        <v>0.65</v>
      </c>
      <c r="S15" s="891">
        <v>0.59</v>
      </c>
      <c r="T15" s="786">
        <v>1.1419999999999999</v>
      </c>
      <c r="U15" s="786">
        <v>0.82</v>
      </c>
      <c r="V15" s="892">
        <v>0.82</v>
      </c>
      <c r="W15" s="825">
        <v>0.67</v>
      </c>
      <c r="X15" s="825">
        <v>0.67</v>
      </c>
      <c r="Y15" s="825">
        <v>0.67</v>
      </c>
      <c r="Z15" s="825">
        <v>0.67</v>
      </c>
      <c r="AA15" s="825">
        <v>0.67</v>
      </c>
      <c r="AB15" s="882">
        <v>0.82</v>
      </c>
      <c r="AC15" s="882">
        <v>0.82</v>
      </c>
      <c r="AD15" s="882">
        <v>0.82</v>
      </c>
      <c r="AE15" s="882">
        <v>0.82</v>
      </c>
      <c r="AF15" s="786">
        <v>0.88</v>
      </c>
      <c r="AG15" s="786">
        <v>0.88</v>
      </c>
      <c r="AH15" s="786">
        <v>0.88</v>
      </c>
      <c r="AI15" s="786">
        <v>0.88</v>
      </c>
      <c r="AJ15" s="825">
        <v>0.81</v>
      </c>
      <c r="AK15" s="825">
        <v>0.81</v>
      </c>
      <c r="AL15" s="825">
        <v>0.81</v>
      </c>
      <c r="AM15" s="825">
        <v>0.81</v>
      </c>
      <c r="AN15" s="825">
        <v>0.81</v>
      </c>
      <c r="AO15" s="786">
        <v>0.91</v>
      </c>
      <c r="AP15" s="786">
        <v>0.91</v>
      </c>
      <c r="AQ15" s="786">
        <v>0.91</v>
      </c>
      <c r="AR15" s="786">
        <v>0.91</v>
      </c>
      <c r="AS15" s="825">
        <v>0.76</v>
      </c>
      <c r="AT15" s="825">
        <v>0.76</v>
      </c>
      <c r="AU15" s="825">
        <v>0.76</v>
      </c>
      <c r="AV15" s="825">
        <v>0.76</v>
      </c>
      <c r="AW15" s="786">
        <v>0.76</v>
      </c>
      <c r="AX15" s="786">
        <v>0.76</v>
      </c>
      <c r="AY15" s="786">
        <v>0.76</v>
      </c>
      <c r="AZ15" s="786">
        <v>0.76</v>
      </c>
      <c r="BA15" s="786">
        <v>0.76</v>
      </c>
      <c r="BB15" s="953">
        <v>1.1200000000000001</v>
      </c>
      <c r="BC15" s="953">
        <v>1.2</v>
      </c>
      <c r="BD15" s="953">
        <v>1.3</v>
      </c>
      <c r="BE15" s="953">
        <v>1.6</v>
      </c>
      <c r="BF15" s="786">
        <f t="shared" si="0"/>
        <v>0.86646428571428535</v>
      </c>
    </row>
    <row r="16" spans="1:58">
      <c r="A16" s="787" t="s">
        <v>23</v>
      </c>
      <c r="B16" s="786">
        <v>0.85</v>
      </c>
      <c r="C16" s="786">
        <v>0.85</v>
      </c>
      <c r="D16" s="825">
        <v>0.85</v>
      </c>
      <c r="E16" s="786">
        <v>0.9</v>
      </c>
      <c r="F16" s="786">
        <v>0.9</v>
      </c>
      <c r="G16" s="786">
        <v>0.93</v>
      </c>
      <c r="H16" s="786">
        <v>0.93</v>
      </c>
      <c r="I16" s="786">
        <v>0.93</v>
      </c>
      <c r="J16" s="840">
        <v>0.82</v>
      </c>
      <c r="K16" s="840">
        <v>0.82</v>
      </c>
      <c r="L16" s="840">
        <v>0.82</v>
      </c>
      <c r="M16" s="840">
        <v>0.82</v>
      </c>
      <c r="N16" s="840">
        <v>0.82</v>
      </c>
      <c r="O16" s="786">
        <v>0.85</v>
      </c>
      <c r="P16" s="786">
        <v>0.85</v>
      </c>
      <c r="Q16" s="786">
        <v>0.85</v>
      </c>
      <c r="R16" s="864">
        <v>0.9</v>
      </c>
      <c r="S16" s="891">
        <v>0.62</v>
      </c>
      <c r="T16" s="786">
        <v>1.1719999999999999</v>
      </c>
      <c r="U16" s="786">
        <v>0.85</v>
      </c>
      <c r="V16" s="892">
        <v>0.85</v>
      </c>
      <c r="W16" s="786">
        <v>0.85</v>
      </c>
      <c r="X16" s="786">
        <v>0.85</v>
      </c>
      <c r="Y16" s="786">
        <v>0.85</v>
      </c>
      <c r="Z16" s="786">
        <v>0.85</v>
      </c>
      <c r="AA16" s="786">
        <v>0.85</v>
      </c>
      <c r="AB16" s="786">
        <v>0.85</v>
      </c>
      <c r="AC16" s="786">
        <v>0.85</v>
      </c>
      <c r="AD16" s="786">
        <v>0.85</v>
      </c>
      <c r="AE16" s="786">
        <v>0.85</v>
      </c>
      <c r="AF16" s="786">
        <v>0.85</v>
      </c>
      <c r="AG16" s="786">
        <v>0.85</v>
      </c>
      <c r="AH16" s="786">
        <v>0.85</v>
      </c>
      <c r="AI16" s="786">
        <v>0.85</v>
      </c>
      <c r="AJ16" s="825">
        <v>0.78</v>
      </c>
      <c r="AK16" s="825">
        <v>0.78</v>
      </c>
      <c r="AL16" s="825">
        <v>0.78</v>
      </c>
      <c r="AM16" s="825">
        <v>0.78</v>
      </c>
      <c r="AN16" s="825">
        <v>0.78</v>
      </c>
      <c r="AO16" s="941">
        <v>0.87</v>
      </c>
      <c r="AP16" s="941">
        <v>0.87</v>
      </c>
      <c r="AQ16" s="941">
        <v>0.87</v>
      </c>
      <c r="AR16" s="941">
        <v>0.87</v>
      </c>
      <c r="AS16" s="786">
        <v>0.85</v>
      </c>
      <c r="AT16" s="786">
        <v>0.85</v>
      </c>
      <c r="AU16" s="786">
        <v>0.85</v>
      </c>
      <c r="AV16" s="786">
        <v>0.85</v>
      </c>
      <c r="AW16" s="786">
        <v>0.85</v>
      </c>
      <c r="AX16" s="786">
        <v>0.85</v>
      </c>
      <c r="AY16" s="786">
        <v>0.85</v>
      </c>
      <c r="AZ16" s="786">
        <v>0.85</v>
      </c>
      <c r="BA16" s="786">
        <v>0.85</v>
      </c>
      <c r="BB16" s="953">
        <v>1.1200000000000001</v>
      </c>
      <c r="BC16" s="953">
        <v>1.2</v>
      </c>
      <c r="BD16" s="953">
        <v>1.35</v>
      </c>
      <c r="BE16" s="953">
        <v>1.2</v>
      </c>
      <c r="BF16" s="786">
        <f t="shared" si="0"/>
        <v>0.8773571428571435</v>
      </c>
    </row>
    <row r="17" spans="1:58">
      <c r="A17" s="787" t="s">
        <v>24</v>
      </c>
      <c r="B17" s="786">
        <v>0.82</v>
      </c>
      <c r="C17" s="786">
        <v>0.82</v>
      </c>
      <c r="D17" s="825">
        <v>0.82</v>
      </c>
      <c r="E17" s="786">
        <v>0.85</v>
      </c>
      <c r="F17" s="786">
        <v>0.85</v>
      </c>
      <c r="G17" s="786">
        <v>0.88</v>
      </c>
      <c r="H17" s="786">
        <v>0.88</v>
      </c>
      <c r="I17" s="786">
        <v>0.88</v>
      </c>
      <c r="J17" s="840">
        <v>0.6</v>
      </c>
      <c r="K17" s="840">
        <v>0.6</v>
      </c>
      <c r="L17" s="864">
        <v>0.65</v>
      </c>
      <c r="M17" s="864">
        <v>0.65</v>
      </c>
      <c r="N17" s="864">
        <v>0.65</v>
      </c>
      <c r="O17" s="786">
        <v>0.65</v>
      </c>
      <c r="P17" s="786">
        <v>0.65</v>
      </c>
      <c r="Q17" s="786">
        <v>0.65</v>
      </c>
      <c r="R17" s="864">
        <v>0.75</v>
      </c>
      <c r="S17" s="891">
        <v>0.42000000000000004</v>
      </c>
      <c r="T17" s="786">
        <v>0.97199999999999998</v>
      </c>
      <c r="U17" s="786">
        <v>0.65</v>
      </c>
      <c r="V17" s="892">
        <v>0.65</v>
      </c>
      <c r="W17" s="786">
        <v>0.9</v>
      </c>
      <c r="X17" s="786">
        <v>0.9</v>
      </c>
      <c r="Y17" s="786">
        <v>0.9</v>
      </c>
      <c r="Z17" s="786">
        <v>0.9</v>
      </c>
      <c r="AA17" s="786">
        <v>0.9</v>
      </c>
      <c r="AB17" s="882">
        <v>0.84</v>
      </c>
      <c r="AC17" s="882">
        <v>0.84</v>
      </c>
      <c r="AD17" s="882">
        <v>0.84</v>
      </c>
      <c r="AE17" s="882">
        <v>0.84</v>
      </c>
      <c r="AF17" s="786">
        <v>0.7</v>
      </c>
      <c r="AG17" s="786">
        <v>0.7</v>
      </c>
      <c r="AH17" s="786">
        <v>0.7</v>
      </c>
      <c r="AI17" s="786">
        <v>0.7</v>
      </c>
      <c r="AJ17" s="825">
        <v>1.02</v>
      </c>
      <c r="AK17" s="825">
        <v>1.02</v>
      </c>
      <c r="AL17" s="825">
        <v>1.02</v>
      </c>
      <c r="AM17" s="825">
        <v>1.02</v>
      </c>
      <c r="AN17" s="825">
        <v>1.02</v>
      </c>
      <c r="AO17" s="941">
        <v>0.88</v>
      </c>
      <c r="AP17" s="941">
        <v>0.88</v>
      </c>
      <c r="AQ17" s="941">
        <v>0.88</v>
      </c>
      <c r="AR17" s="941">
        <v>0.88</v>
      </c>
      <c r="AS17" s="944">
        <v>0.83</v>
      </c>
      <c r="AT17" s="944">
        <v>0.83</v>
      </c>
      <c r="AU17" s="944">
        <v>0.83</v>
      </c>
      <c r="AV17" s="944">
        <v>0.83</v>
      </c>
      <c r="AW17" s="786">
        <v>0.83</v>
      </c>
      <c r="AX17" s="786">
        <v>0.83</v>
      </c>
      <c r="AY17" s="786">
        <v>0.83</v>
      </c>
      <c r="AZ17" s="786">
        <v>0.83</v>
      </c>
      <c r="BA17" s="786">
        <v>0.83</v>
      </c>
      <c r="BB17" s="953">
        <v>1.2</v>
      </c>
      <c r="BC17" s="953">
        <v>1.2</v>
      </c>
      <c r="BD17" s="953">
        <v>1.35</v>
      </c>
      <c r="BE17" s="953">
        <v>1.25</v>
      </c>
      <c r="BF17" s="786">
        <f t="shared" si="0"/>
        <v>0.84092857142857114</v>
      </c>
    </row>
    <row r="18" spans="1:58">
      <c r="A18" s="787" t="s">
        <v>25</v>
      </c>
      <c r="B18" s="786">
        <v>0.92</v>
      </c>
      <c r="C18" s="786">
        <v>0.92</v>
      </c>
      <c r="D18" s="825">
        <v>0.92</v>
      </c>
      <c r="E18" s="786">
        <v>0.73</v>
      </c>
      <c r="F18" s="786">
        <v>0.73</v>
      </c>
      <c r="G18" s="786">
        <v>0.76</v>
      </c>
      <c r="H18" s="786">
        <v>0.76</v>
      </c>
      <c r="I18" s="786">
        <v>0.76</v>
      </c>
      <c r="J18" s="786">
        <v>0.75</v>
      </c>
      <c r="K18" s="786">
        <v>0.75</v>
      </c>
      <c r="L18" s="786">
        <v>0.75</v>
      </c>
      <c r="M18" s="786">
        <v>0.75</v>
      </c>
      <c r="N18" s="786">
        <v>0.75</v>
      </c>
      <c r="O18" s="786">
        <v>0.75</v>
      </c>
      <c r="P18" s="786">
        <v>0.75</v>
      </c>
      <c r="Q18" s="786">
        <v>0.75</v>
      </c>
      <c r="R18" s="864">
        <v>0.85</v>
      </c>
      <c r="S18" s="891">
        <v>0.53</v>
      </c>
      <c r="T18" s="786">
        <v>1.0820000000000001</v>
      </c>
      <c r="U18" s="786">
        <v>0.76</v>
      </c>
      <c r="V18" s="892">
        <v>0.76</v>
      </c>
      <c r="W18" s="825">
        <v>0.82</v>
      </c>
      <c r="X18" s="825">
        <v>0.82</v>
      </c>
      <c r="Y18" s="913">
        <v>0.51</v>
      </c>
      <c r="Z18" s="913">
        <v>0.51</v>
      </c>
      <c r="AA18" s="913">
        <v>0.51</v>
      </c>
      <c r="AB18" s="882">
        <v>0.45</v>
      </c>
      <c r="AC18" s="882">
        <v>0.45</v>
      </c>
      <c r="AD18" s="882">
        <v>0.45</v>
      </c>
      <c r="AE18" s="882">
        <v>0.45</v>
      </c>
      <c r="AF18" s="786">
        <v>0.78</v>
      </c>
      <c r="AG18" s="786">
        <v>0.78</v>
      </c>
      <c r="AH18" s="786">
        <v>0.78</v>
      </c>
      <c r="AI18" s="786">
        <v>0.78</v>
      </c>
      <c r="AJ18" s="825">
        <v>0.68</v>
      </c>
      <c r="AK18" s="825">
        <v>0.68</v>
      </c>
      <c r="AL18" s="825">
        <v>0.68</v>
      </c>
      <c r="AM18" s="825">
        <v>0.68</v>
      </c>
      <c r="AN18" s="825">
        <v>0.68</v>
      </c>
      <c r="AO18" s="786">
        <v>0.73</v>
      </c>
      <c r="AP18" s="786">
        <v>0.73</v>
      </c>
      <c r="AQ18" s="786">
        <v>0.73</v>
      </c>
      <c r="AR18" s="786">
        <v>0.73</v>
      </c>
      <c r="AS18" s="943">
        <v>0.71</v>
      </c>
      <c r="AT18" s="943">
        <v>0.71</v>
      </c>
      <c r="AU18" s="943">
        <v>0.71</v>
      </c>
      <c r="AV18" s="943">
        <v>0.71</v>
      </c>
      <c r="AW18" s="786">
        <v>0.71</v>
      </c>
      <c r="AX18" s="786">
        <v>0.71</v>
      </c>
      <c r="AY18" s="786">
        <v>0.71</v>
      </c>
      <c r="AZ18" s="786">
        <v>0.71</v>
      </c>
      <c r="BA18" s="786">
        <v>0.71</v>
      </c>
      <c r="BB18" s="953">
        <v>1.1200000000000001</v>
      </c>
      <c r="BC18" s="953">
        <v>1.1200000000000001</v>
      </c>
      <c r="BD18" s="953">
        <v>1</v>
      </c>
      <c r="BE18" s="953">
        <v>1</v>
      </c>
      <c r="BF18" s="786">
        <f t="shared" si="0"/>
        <v>0.7414642857142858</v>
      </c>
    </row>
    <row r="19" spans="1:58">
      <c r="A19" s="787" t="s">
        <v>26</v>
      </c>
      <c r="B19" s="786">
        <v>0.9</v>
      </c>
      <c r="C19" s="786">
        <v>0.9</v>
      </c>
      <c r="D19" s="825">
        <v>0.9</v>
      </c>
      <c r="E19" s="786">
        <v>0.73</v>
      </c>
      <c r="F19" s="786">
        <v>0.73</v>
      </c>
      <c r="G19" s="786">
        <v>0.76</v>
      </c>
      <c r="H19" s="786">
        <v>0.76</v>
      </c>
      <c r="I19" s="786">
        <v>0.9</v>
      </c>
      <c r="J19" s="786">
        <v>1.1499999999999999</v>
      </c>
      <c r="K19" s="786">
        <v>1.1499999999999999</v>
      </c>
      <c r="L19" s="786">
        <v>1.1499999999999999</v>
      </c>
      <c r="M19" s="786">
        <v>1.1499999999999999</v>
      </c>
      <c r="N19" s="786">
        <v>1.1499999999999999</v>
      </c>
      <c r="O19" s="786">
        <v>1.1499999999999999</v>
      </c>
      <c r="P19" s="786">
        <v>1.1499999999999999</v>
      </c>
      <c r="Q19" s="786">
        <v>1.1499999999999999</v>
      </c>
      <c r="R19" s="864">
        <v>1.03</v>
      </c>
      <c r="S19" s="891">
        <v>0.91999999999999993</v>
      </c>
      <c r="T19" s="786">
        <v>1.472</v>
      </c>
      <c r="U19" s="786">
        <v>1.1499999999999999</v>
      </c>
      <c r="V19" s="892">
        <v>1.1499999999999999</v>
      </c>
      <c r="W19" s="825">
        <v>1</v>
      </c>
      <c r="X19" s="825">
        <v>1</v>
      </c>
      <c r="Y19" s="913">
        <v>0.78</v>
      </c>
      <c r="Z19" s="913">
        <v>0.78</v>
      </c>
      <c r="AA19" s="913">
        <v>0.78</v>
      </c>
      <c r="AB19" s="882">
        <v>1.01</v>
      </c>
      <c r="AC19" s="882">
        <v>1.01</v>
      </c>
      <c r="AD19" s="882">
        <v>1.01</v>
      </c>
      <c r="AE19" s="882">
        <v>1.01</v>
      </c>
      <c r="AF19" s="786">
        <v>1.18</v>
      </c>
      <c r="AG19" s="786">
        <v>1.18</v>
      </c>
      <c r="AH19" s="786">
        <v>1.18</v>
      </c>
      <c r="AI19" s="786">
        <v>1.18</v>
      </c>
      <c r="AJ19" s="786">
        <v>1.2</v>
      </c>
      <c r="AK19" s="786">
        <v>1.2</v>
      </c>
      <c r="AL19" s="786">
        <v>1.2</v>
      </c>
      <c r="AM19" s="786">
        <v>1.2</v>
      </c>
      <c r="AN19" s="786">
        <v>1.2</v>
      </c>
      <c r="AO19" s="786">
        <v>1.23</v>
      </c>
      <c r="AP19" s="786">
        <v>1.23</v>
      </c>
      <c r="AQ19" s="786">
        <v>1.23</v>
      </c>
      <c r="AR19" s="786">
        <v>1.23</v>
      </c>
      <c r="AS19" s="825">
        <v>0.86</v>
      </c>
      <c r="AT19" s="825">
        <v>0.86</v>
      </c>
      <c r="AU19" s="825">
        <v>0.86</v>
      </c>
      <c r="AV19" s="825">
        <v>0.86</v>
      </c>
      <c r="AW19" s="786">
        <v>0.86</v>
      </c>
      <c r="AX19" s="786">
        <v>0.86</v>
      </c>
      <c r="AY19" s="786">
        <v>0.86</v>
      </c>
      <c r="AZ19" s="786">
        <v>0.86</v>
      </c>
      <c r="BA19" s="786">
        <v>0.86</v>
      </c>
      <c r="BB19" s="953">
        <v>1.1200000000000001</v>
      </c>
      <c r="BC19" s="953">
        <v>1.3</v>
      </c>
      <c r="BD19" s="953">
        <v>1.8</v>
      </c>
      <c r="BE19" s="953">
        <v>1.5</v>
      </c>
      <c r="BF19" s="786">
        <f t="shared" si="0"/>
        <v>1.05325</v>
      </c>
    </row>
    <row r="20" spans="1:58">
      <c r="A20" s="787" t="s">
        <v>27</v>
      </c>
      <c r="B20" s="786">
        <v>1.6</v>
      </c>
      <c r="C20" s="786">
        <v>1.6</v>
      </c>
      <c r="D20" s="825">
        <v>1.6</v>
      </c>
      <c r="E20" s="786">
        <v>0.9</v>
      </c>
      <c r="F20" s="786">
        <v>0.9</v>
      </c>
      <c r="G20" s="786">
        <v>0.94</v>
      </c>
      <c r="H20" s="786">
        <v>0.95</v>
      </c>
      <c r="I20" s="786">
        <v>0.97</v>
      </c>
      <c r="J20" s="786"/>
      <c r="K20" s="786"/>
      <c r="L20" s="786"/>
      <c r="M20" s="786"/>
      <c r="N20" s="786"/>
      <c r="O20" s="786"/>
      <c r="P20" s="786"/>
      <c r="Q20" s="786"/>
      <c r="R20" s="786"/>
      <c r="S20" s="891"/>
      <c r="T20" s="786"/>
      <c r="U20" s="786"/>
      <c r="V20" s="892"/>
      <c r="W20" s="825">
        <v>0.56999999999999995</v>
      </c>
      <c r="X20" s="825">
        <v>0.56999999999999995</v>
      </c>
      <c r="Y20" s="913">
        <v>0.65</v>
      </c>
      <c r="Z20" s="913">
        <v>0.65</v>
      </c>
      <c r="AA20" s="913">
        <v>0.65</v>
      </c>
      <c r="AB20" s="882">
        <v>0.83</v>
      </c>
      <c r="AC20" s="882">
        <v>0.83</v>
      </c>
      <c r="AD20" s="882">
        <v>0.83</v>
      </c>
      <c r="AE20" s="882">
        <v>0.83</v>
      </c>
      <c r="AF20" s="786"/>
      <c r="AG20" s="786"/>
      <c r="AH20" s="786"/>
      <c r="AI20" s="786"/>
      <c r="AJ20" s="786"/>
      <c r="AK20" s="786"/>
      <c r="AL20" s="786"/>
      <c r="AM20" s="786"/>
      <c r="AN20" s="786"/>
      <c r="AO20" s="786"/>
      <c r="AP20" s="786"/>
      <c r="AQ20" s="786"/>
      <c r="AR20" s="786"/>
      <c r="AS20" s="825">
        <v>0.78</v>
      </c>
      <c r="AT20" s="825">
        <v>0.78</v>
      </c>
      <c r="AU20" s="825">
        <v>0.78</v>
      </c>
      <c r="AV20" s="825">
        <v>0.78</v>
      </c>
      <c r="AW20" s="786">
        <v>0.78</v>
      </c>
      <c r="AX20" s="786">
        <v>0.78</v>
      </c>
      <c r="AY20" s="786">
        <v>0.78</v>
      </c>
      <c r="AZ20" s="786">
        <v>0.78</v>
      </c>
      <c r="BA20" s="786">
        <v>0.78</v>
      </c>
      <c r="BB20" s="953">
        <v>1.1200000000000001</v>
      </c>
      <c r="BC20" s="953">
        <v>1.3</v>
      </c>
      <c r="BD20" s="953">
        <v>2</v>
      </c>
      <c r="BE20" s="953">
        <v>2</v>
      </c>
      <c r="BF20" s="786">
        <f t="shared" si="0"/>
        <v>0.97700000000000042</v>
      </c>
    </row>
    <row r="21" spans="1:58">
      <c r="A21" s="788" t="s">
        <v>533</v>
      </c>
      <c r="B21" s="786">
        <v>0.85</v>
      </c>
      <c r="C21" s="786">
        <v>0.85</v>
      </c>
      <c r="D21" s="825">
        <v>0.85</v>
      </c>
      <c r="E21" s="786">
        <v>0.69</v>
      </c>
      <c r="F21" s="786">
        <v>0.69</v>
      </c>
      <c r="G21" s="786">
        <v>0.74</v>
      </c>
      <c r="H21" s="786">
        <v>0.74</v>
      </c>
      <c r="I21" s="786">
        <v>0.76</v>
      </c>
      <c r="J21" s="840">
        <v>0.6</v>
      </c>
      <c r="K21" s="840">
        <v>0.6</v>
      </c>
      <c r="L21" s="864">
        <v>0.82</v>
      </c>
      <c r="M21" s="868">
        <v>0.95</v>
      </c>
      <c r="N21" s="868">
        <v>0.95</v>
      </c>
      <c r="O21" s="786">
        <v>0.9</v>
      </c>
      <c r="P21" s="786">
        <v>0.9</v>
      </c>
      <c r="Q21" s="786">
        <v>0.9</v>
      </c>
      <c r="R21" s="864">
        <v>0.84</v>
      </c>
      <c r="S21" s="891">
        <v>0.67</v>
      </c>
      <c r="T21" s="786">
        <v>1.222</v>
      </c>
      <c r="U21" s="786">
        <v>0.9</v>
      </c>
      <c r="V21" s="892">
        <v>0.9</v>
      </c>
      <c r="W21" s="786">
        <v>0.84</v>
      </c>
      <c r="X21" s="786">
        <v>0.84</v>
      </c>
      <c r="Y21" s="912">
        <v>0.7</v>
      </c>
      <c r="Z21" s="912">
        <v>0.7</v>
      </c>
      <c r="AA21" s="912">
        <v>0.7</v>
      </c>
      <c r="AB21" s="882">
        <v>0.87</v>
      </c>
      <c r="AC21" s="882">
        <v>0.87</v>
      </c>
      <c r="AD21" s="882">
        <v>0.87</v>
      </c>
      <c r="AE21" s="882">
        <v>0.87</v>
      </c>
      <c r="AF21" s="786">
        <v>0.95</v>
      </c>
      <c r="AG21" s="786">
        <v>0.95</v>
      </c>
      <c r="AH21" s="786">
        <v>0.95</v>
      </c>
      <c r="AI21" s="786">
        <v>0.95</v>
      </c>
      <c r="AJ21" s="786">
        <v>0.95</v>
      </c>
      <c r="AK21" s="786">
        <v>0.95</v>
      </c>
      <c r="AL21" s="786">
        <v>0.95</v>
      </c>
      <c r="AM21" s="786">
        <v>0.95</v>
      </c>
      <c r="AN21" s="786">
        <v>0.95</v>
      </c>
      <c r="AO21" s="786">
        <v>1.03</v>
      </c>
      <c r="AP21" s="786">
        <v>1.03</v>
      </c>
      <c r="AQ21" s="786">
        <v>1.03</v>
      </c>
      <c r="AR21" s="786">
        <v>1.03</v>
      </c>
      <c r="AS21" s="825">
        <v>0.96</v>
      </c>
      <c r="AT21" s="825">
        <v>0.96</v>
      </c>
      <c r="AU21" s="825">
        <v>0.96</v>
      </c>
      <c r="AV21" s="825">
        <v>0.96</v>
      </c>
      <c r="AW21" s="786">
        <v>0.96</v>
      </c>
      <c r="AX21" s="786">
        <v>0.96</v>
      </c>
      <c r="AY21" s="786">
        <v>0.96</v>
      </c>
      <c r="AZ21" s="786">
        <v>0.96</v>
      </c>
      <c r="BA21" s="786">
        <v>0.96</v>
      </c>
      <c r="BB21" s="953">
        <v>1.1200000000000001</v>
      </c>
      <c r="BC21" s="953">
        <v>1.5</v>
      </c>
      <c r="BD21" s="953">
        <v>1.3</v>
      </c>
      <c r="BE21" s="953">
        <v>1.4</v>
      </c>
      <c r="BF21" s="786">
        <f t="shared" si="0"/>
        <v>0.91450000000000009</v>
      </c>
    </row>
    <row r="22" spans="1:58">
      <c r="A22" s="788" t="s">
        <v>534</v>
      </c>
      <c r="B22" s="786">
        <v>1.2</v>
      </c>
      <c r="C22" s="786">
        <v>1.2</v>
      </c>
      <c r="D22" s="825">
        <v>1.2</v>
      </c>
      <c r="E22" s="786">
        <v>0.82</v>
      </c>
      <c r="F22" s="786">
        <v>0.82</v>
      </c>
      <c r="G22" s="786">
        <v>0.86</v>
      </c>
      <c r="H22" s="786">
        <v>0.86</v>
      </c>
      <c r="I22" s="786">
        <v>0.88</v>
      </c>
      <c r="J22" s="840">
        <v>0.63</v>
      </c>
      <c r="K22" s="840">
        <v>0.63</v>
      </c>
      <c r="L22" s="840">
        <v>0.63</v>
      </c>
      <c r="M22" s="840">
        <v>0.63</v>
      </c>
      <c r="N22" s="840">
        <v>0.63</v>
      </c>
      <c r="O22" s="877">
        <v>0.9</v>
      </c>
      <c r="P22" s="877">
        <v>0.9</v>
      </c>
      <c r="Q22" s="877">
        <v>0.9</v>
      </c>
      <c r="R22" s="864">
        <v>1.03</v>
      </c>
      <c r="S22" s="891">
        <v>0.82000000000000006</v>
      </c>
      <c r="T22" s="786">
        <v>1.3720000000000001</v>
      </c>
      <c r="U22" s="786">
        <v>1.05</v>
      </c>
      <c r="V22" s="892">
        <v>1.05</v>
      </c>
      <c r="W22" s="786">
        <v>1.03</v>
      </c>
      <c r="X22" s="786">
        <v>1.03</v>
      </c>
      <c r="Y22" s="786">
        <v>1.03</v>
      </c>
      <c r="Z22" s="786">
        <v>1.03</v>
      </c>
      <c r="AA22" s="786">
        <v>1.03</v>
      </c>
      <c r="AB22" s="882">
        <v>1.1100000000000001</v>
      </c>
      <c r="AC22" s="882">
        <v>1.1100000000000001</v>
      </c>
      <c r="AD22" s="882">
        <v>1.1100000000000001</v>
      </c>
      <c r="AE22" s="882">
        <v>1.1100000000000001</v>
      </c>
      <c r="AF22" s="786">
        <v>1.1499999999999999</v>
      </c>
      <c r="AG22" s="786">
        <v>1.1499999999999999</v>
      </c>
      <c r="AH22" s="786">
        <v>1.1499999999999999</v>
      </c>
      <c r="AI22" s="786">
        <v>1.1499999999999999</v>
      </c>
      <c r="AJ22" s="786">
        <v>1.1499999999999999</v>
      </c>
      <c r="AK22" s="786">
        <v>1.1499999999999999</v>
      </c>
      <c r="AL22" s="786">
        <v>1.1499999999999999</v>
      </c>
      <c r="AM22" s="786">
        <v>1.1499999999999999</v>
      </c>
      <c r="AN22" s="786">
        <v>1.1499999999999999</v>
      </c>
      <c r="AO22" s="877">
        <v>1.2</v>
      </c>
      <c r="AP22" s="877">
        <v>1.2</v>
      </c>
      <c r="AQ22" s="877">
        <v>1.2</v>
      </c>
      <c r="AR22" s="877">
        <v>1.2</v>
      </c>
      <c r="AS22" s="786"/>
      <c r="AT22" s="786"/>
      <c r="AU22" s="786"/>
      <c r="AV22" s="786"/>
      <c r="AW22" s="786"/>
      <c r="AX22" s="786"/>
      <c r="AY22" s="786"/>
      <c r="AZ22" s="786"/>
      <c r="BA22" s="786"/>
      <c r="BB22" s="953">
        <v>1.2</v>
      </c>
      <c r="BC22" s="953">
        <v>1.7</v>
      </c>
      <c r="BD22" s="953">
        <v>2.2999999999999998</v>
      </c>
      <c r="BE22" s="953">
        <v>1.55</v>
      </c>
      <c r="BF22" s="786">
        <f t="shared" si="0"/>
        <v>1.0745106382978726</v>
      </c>
    </row>
    <row r="23" spans="1:58">
      <c r="A23" s="788" t="s">
        <v>535</v>
      </c>
      <c r="B23" s="786">
        <v>0.95</v>
      </c>
      <c r="C23" s="786">
        <v>0.95</v>
      </c>
      <c r="D23" s="825">
        <v>0.95</v>
      </c>
      <c r="E23" s="786">
        <v>0.71</v>
      </c>
      <c r="F23" s="786">
        <v>0.71</v>
      </c>
      <c r="G23" s="786">
        <v>0.75</v>
      </c>
      <c r="H23" s="786">
        <v>0.75</v>
      </c>
      <c r="I23" s="786">
        <v>0.78</v>
      </c>
      <c r="J23" s="786">
        <v>0.87</v>
      </c>
      <c r="K23" s="786">
        <v>0.87</v>
      </c>
      <c r="L23" s="864">
        <v>0.96</v>
      </c>
      <c r="M23" s="864">
        <v>0.96</v>
      </c>
      <c r="N23" s="864">
        <v>0.96</v>
      </c>
      <c r="O23" s="786">
        <v>0.95</v>
      </c>
      <c r="P23" s="786">
        <v>0.95</v>
      </c>
      <c r="Q23" s="786">
        <v>0.95</v>
      </c>
      <c r="R23" s="864">
        <v>0.89</v>
      </c>
      <c r="S23" s="891">
        <v>0.72</v>
      </c>
      <c r="T23" s="786">
        <v>1.272</v>
      </c>
      <c r="U23" s="786">
        <v>0.95</v>
      </c>
      <c r="V23" s="892">
        <v>0.95</v>
      </c>
      <c r="W23" s="786">
        <v>0.89</v>
      </c>
      <c r="X23" s="786">
        <v>0.89</v>
      </c>
      <c r="Y23" s="912">
        <v>0.82</v>
      </c>
      <c r="Z23" s="912">
        <v>0.82</v>
      </c>
      <c r="AA23" s="912">
        <v>0.82</v>
      </c>
      <c r="AB23" s="882">
        <v>0.92</v>
      </c>
      <c r="AC23" s="882">
        <v>0.92</v>
      </c>
      <c r="AD23" s="882">
        <v>0.92</v>
      </c>
      <c r="AE23" s="882">
        <v>0.92</v>
      </c>
      <c r="AF23" s="786">
        <v>0.99</v>
      </c>
      <c r="AG23" s="786">
        <v>0.99</v>
      </c>
      <c r="AH23" s="786">
        <v>0.99</v>
      </c>
      <c r="AI23" s="786">
        <v>0.99</v>
      </c>
      <c r="AJ23" s="786">
        <v>0.99</v>
      </c>
      <c r="AK23" s="786">
        <v>0.99</v>
      </c>
      <c r="AL23" s="786">
        <v>0.99</v>
      </c>
      <c r="AM23" s="786">
        <v>0.99</v>
      </c>
      <c r="AN23" s="786">
        <v>0.99</v>
      </c>
      <c r="AO23" s="786">
        <v>1.02</v>
      </c>
      <c r="AP23" s="786">
        <v>1.02</v>
      </c>
      <c r="AQ23" s="786">
        <v>1.02</v>
      </c>
      <c r="AR23" s="786">
        <v>1.02</v>
      </c>
      <c r="AS23" s="786">
        <v>1.01</v>
      </c>
      <c r="AT23" s="786">
        <v>1.01</v>
      </c>
      <c r="AU23" s="786">
        <v>1.01</v>
      </c>
      <c r="AV23" s="786">
        <v>1.01</v>
      </c>
      <c r="AW23" s="786">
        <v>1.01</v>
      </c>
      <c r="AX23" s="786">
        <v>1.01</v>
      </c>
      <c r="AY23" s="786">
        <v>1.01</v>
      </c>
      <c r="AZ23" s="786">
        <v>1.01</v>
      </c>
      <c r="BA23" s="786">
        <v>1.01</v>
      </c>
      <c r="BB23" s="953">
        <v>1.1200000000000001</v>
      </c>
      <c r="BC23" s="953">
        <v>1.7</v>
      </c>
      <c r="BD23" s="953">
        <v>1.6</v>
      </c>
      <c r="BE23" s="953">
        <v>1.1499999999999999</v>
      </c>
      <c r="BF23" s="786">
        <f t="shared" si="0"/>
        <v>0.97092857142857147</v>
      </c>
    </row>
    <row r="24" spans="1:58">
      <c r="A24" s="788" t="s">
        <v>228</v>
      </c>
      <c r="B24" s="786">
        <v>0.95</v>
      </c>
      <c r="C24" s="786">
        <v>0.95</v>
      </c>
      <c r="D24" s="825">
        <v>0.95</v>
      </c>
      <c r="E24" s="786">
        <v>0.64</v>
      </c>
      <c r="F24" s="786">
        <v>0.64</v>
      </c>
      <c r="G24" s="786">
        <v>0.68</v>
      </c>
      <c r="H24" s="786">
        <v>0.68</v>
      </c>
      <c r="I24" s="786">
        <v>0.9</v>
      </c>
      <c r="J24" s="786">
        <v>1.32</v>
      </c>
      <c r="K24" s="786">
        <v>1.32</v>
      </c>
      <c r="L24" s="864">
        <v>1.1499999999999999</v>
      </c>
      <c r="M24" s="864">
        <v>1.1499999999999999</v>
      </c>
      <c r="N24" s="864">
        <v>1.1499999999999999</v>
      </c>
      <c r="O24" s="786">
        <v>1.1499999999999999</v>
      </c>
      <c r="P24" s="786">
        <v>1.1499999999999999</v>
      </c>
      <c r="Q24" s="786">
        <v>1.1499999999999999</v>
      </c>
      <c r="R24" s="864">
        <v>1.1000000000000001</v>
      </c>
      <c r="S24" s="891">
        <v>0.91999999999999993</v>
      </c>
      <c r="T24" s="786">
        <v>1.472</v>
      </c>
      <c r="U24" s="786">
        <v>1.1499999999999999</v>
      </c>
      <c r="V24" s="892">
        <v>1.1499999999999999</v>
      </c>
      <c r="W24" s="786">
        <v>1.1000000000000001</v>
      </c>
      <c r="X24" s="786">
        <v>1.1000000000000001</v>
      </c>
      <c r="Y24" s="786">
        <v>1.1000000000000001</v>
      </c>
      <c r="Z24" s="786">
        <v>1.1000000000000001</v>
      </c>
      <c r="AA24" s="786">
        <v>1.1000000000000001</v>
      </c>
      <c r="AB24" s="882">
        <v>1.1000000000000001</v>
      </c>
      <c r="AC24" s="882">
        <v>1.1000000000000001</v>
      </c>
      <c r="AD24" s="882">
        <v>1.1000000000000001</v>
      </c>
      <c r="AE24" s="882">
        <v>1.1000000000000001</v>
      </c>
      <c r="AF24" s="786">
        <v>1.18</v>
      </c>
      <c r="AG24" s="786">
        <v>1.18</v>
      </c>
      <c r="AH24" s="786">
        <v>1.18</v>
      </c>
      <c r="AI24" s="786">
        <v>1.18</v>
      </c>
      <c r="AJ24" s="825">
        <v>1.34</v>
      </c>
      <c r="AK24" s="825">
        <v>1.34</v>
      </c>
      <c r="AL24" s="825">
        <v>1.34</v>
      </c>
      <c r="AM24" s="825">
        <v>1.34</v>
      </c>
      <c r="AN24" s="825">
        <v>1.34</v>
      </c>
      <c r="AO24" s="940">
        <v>1.37</v>
      </c>
      <c r="AP24" s="940">
        <v>1.37</v>
      </c>
      <c r="AQ24" s="940">
        <v>1.37</v>
      </c>
      <c r="AR24" s="940">
        <v>1.37</v>
      </c>
      <c r="AS24" s="786">
        <v>1.4</v>
      </c>
      <c r="AT24" s="786">
        <v>1.4</v>
      </c>
      <c r="AU24" s="786">
        <v>1.4</v>
      </c>
      <c r="AV24" s="786">
        <v>1.4</v>
      </c>
      <c r="AW24" s="786">
        <v>1.4</v>
      </c>
      <c r="AX24" s="786">
        <v>1.4</v>
      </c>
      <c r="AY24" s="786">
        <v>1.4</v>
      </c>
      <c r="AZ24" s="786">
        <v>1.4</v>
      </c>
      <c r="BA24" s="786">
        <v>1.4</v>
      </c>
      <c r="BB24" s="953">
        <v>1.2</v>
      </c>
      <c r="BC24" s="953">
        <v>1.5</v>
      </c>
      <c r="BD24" s="953">
        <v>2</v>
      </c>
      <c r="BE24" s="953">
        <v>2</v>
      </c>
      <c r="BF24" s="786">
        <f t="shared" si="0"/>
        <v>1.2111071428571429</v>
      </c>
    </row>
    <row r="25" spans="1:58">
      <c r="A25" s="788" t="s">
        <v>229</v>
      </c>
      <c r="B25" s="786">
        <v>0.85</v>
      </c>
      <c r="C25" s="786">
        <v>0.85</v>
      </c>
      <c r="D25" s="825">
        <v>0.85</v>
      </c>
      <c r="E25" s="786">
        <v>0.5</v>
      </c>
      <c r="F25" s="786">
        <v>0.5</v>
      </c>
      <c r="G25" s="786">
        <v>0.55000000000000004</v>
      </c>
      <c r="H25" s="786">
        <v>0.55000000000000004</v>
      </c>
      <c r="I25" s="786">
        <v>0.85</v>
      </c>
      <c r="J25" s="786">
        <v>1.03</v>
      </c>
      <c r="K25" s="786">
        <v>1.03</v>
      </c>
      <c r="L25" s="864">
        <v>0.96</v>
      </c>
      <c r="M25" s="864">
        <v>0.96</v>
      </c>
      <c r="N25" s="864">
        <v>0.96</v>
      </c>
      <c r="O25" s="786">
        <v>0.96</v>
      </c>
      <c r="P25" s="786">
        <v>0.96</v>
      </c>
      <c r="Q25" s="786">
        <v>0.96</v>
      </c>
      <c r="R25" s="864">
        <v>0.86</v>
      </c>
      <c r="S25" s="891">
        <v>0.73</v>
      </c>
      <c r="T25" s="786">
        <v>1.282</v>
      </c>
      <c r="U25" s="786">
        <v>0.96</v>
      </c>
      <c r="V25" s="892">
        <v>0.96</v>
      </c>
      <c r="W25" s="786">
        <v>0.9</v>
      </c>
      <c r="X25" s="786">
        <v>0.9</v>
      </c>
      <c r="Y25" s="912">
        <v>0.83</v>
      </c>
      <c r="Z25" s="912">
        <v>0.83</v>
      </c>
      <c r="AA25" s="912">
        <v>0.83</v>
      </c>
      <c r="AB25" s="882">
        <v>0.83</v>
      </c>
      <c r="AC25" s="882">
        <v>0.83</v>
      </c>
      <c r="AD25" s="882">
        <v>0.83</v>
      </c>
      <c r="AE25" s="882">
        <v>0.83</v>
      </c>
      <c r="AF25" s="786">
        <v>0.98</v>
      </c>
      <c r="AG25" s="786">
        <v>0.98</v>
      </c>
      <c r="AH25" s="786">
        <v>0.98</v>
      </c>
      <c r="AI25" s="786">
        <v>0.98</v>
      </c>
      <c r="AJ25" s="786">
        <v>0.98</v>
      </c>
      <c r="AK25" s="786">
        <v>0.98</v>
      </c>
      <c r="AL25" s="786">
        <v>0.98</v>
      </c>
      <c r="AM25" s="786">
        <v>0.98</v>
      </c>
      <c r="AN25" s="786">
        <v>0.98</v>
      </c>
      <c r="AO25" s="786">
        <v>1.01</v>
      </c>
      <c r="AP25" s="786">
        <v>1.01</v>
      </c>
      <c r="AQ25" s="786">
        <v>1.01</v>
      </c>
      <c r="AR25" s="786">
        <v>1.01</v>
      </c>
      <c r="AS25" s="786">
        <v>1</v>
      </c>
      <c r="AT25" s="786">
        <v>1</v>
      </c>
      <c r="AU25" s="786">
        <v>1</v>
      </c>
      <c r="AV25" s="786">
        <v>1</v>
      </c>
      <c r="AW25" s="786">
        <v>1</v>
      </c>
      <c r="AX25" s="786">
        <v>1</v>
      </c>
      <c r="AY25" s="786">
        <v>1</v>
      </c>
      <c r="AZ25" s="786">
        <v>1</v>
      </c>
      <c r="BA25" s="786">
        <v>1</v>
      </c>
      <c r="BB25" s="953">
        <v>1.1200000000000001</v>
      </c>
      <c r="BC25" s="953">
        <v>1.6</v>
      </c>
      <c r="BD25" s="953">
        <v>1.9</v>
      </c>
      <c r="BE25" s="953">
        <v>1.6</v>
      </c>
      <c r="BF25" s="786">
        <f t="shared" si="0"/>
        <v>0.96074999999999966</v>
      </c>
    </row>
    <row r="26" spans="1:58">
      <c r="A26" s="788" t="s">
        <v>230</v>
      </c>
      <c r="B26" s="786">
        <v>0.85</v>
      </c>
      <c r="C26" s="786">
        <v>0.85</v>
      </c>
      <c r="D26" s="825">
        <v>0.85</v>
      </c>
      <c r="E26" s="786">
        <v>0.77</v>
      </c>
      <c r="F26" s="786">
        <v>0.77</v>
      </c>
      <c r="G26" s="786">
        <v>0.8</v>
      </c>
      <c r="H26" s="786">
        <v>0.8</v>
      </c>
      <c r="I26" s="786">
        <v>0.82</v>
      </c>
      <c r="J26" s="786">
        <v>1.18</v>
      </c>
      <c r="K26" s="786">
        <v>1.18</v>
      </c>
      <c r="L26" s="786">
        <v>1.18</v>
      </c>
      <c r="M26" s="825">
        <v>1</v>
      </c>
      <c r="N26" s="825">
        <v>1</v>
      </c>
      <c r="O26" s="877">
        <v>0.7</v>
      </c>
      <c r="P26" s="877">
        <v>0.7</v>
      </c>
      <c r="Q26" s="877">
        <v>0.7</v>
      </c>
      <c r="R26" s="882">
        <v>0.9</v>
      </c>
      <c r="S26" s="891">
        <v>0.67</v>
      </c>
      <c r="T26" s="786">
        <v>1.222</v>
      </c>
      <c r="U26" s="786">
        <v>0.9</v>
      </c>
      <c r="V26" s="892">
        <v>0.9</v>
      </c>
      <c r="W26" s="786">
        <v>0.9</v>
      </c>
      <c r="X26" s="786">
        <v>0.9</v>
      </c>
      <c r="Y26" s="786">
        <v>0.9</v>
      </c>
      <c r="Z26" s="786">
        <v>0.9</v>
      </c>
      <c r="AA26" s="786">
        <v>0.9</v>
      </c>
      <c r="AB26" s="882">
        <v>0.86</v>
      </c>
      <c r="AC26" s="882">
        <v>0.86</v>
      </c>
      <c r="AD26" s="882">
        <v>0.86</v>
      </c>
      <c r="AE26" s="882">
        <v>0.86</v>
      </c>
      <c r="AF26" s="786">
        <v>0.92</v>
      </c>
      <c r="AG26" s="786">
        <v>0.92</v>
      </c>
      <c r="AH26" s="786">
        <v>0.92</v>
      </c>
      <c r="AI26" s="786">
        <v>0.92</v>
      </c>
      <c r="AJ26" s="825">
        <v>0.99</v>
      </c>
      <c r="AK26" s="825">
        <v>0.99</v>
      </c>
      <c r="AL26" s="825">
        <v>0.99</v>
      </c>
      <c r="AM26" s="825">
        <v>0.99</v>
      </c>
      <c r="AN26" s="825">
        <v>0.99</v>
      </c>
      <c r="AO26" s="786">
        <v>0.98</v>
      </c>
      <c r="AP26" s="786">
        <v>0.98</v>
      </c>
      <c r="AQ26" s="786">
        <v>0.98</v>
      </c>
      <c r="AR26" s="786">
        <v>0.98</v>
      </c>
      <c r="AS26" s="786">
        <v>1.18</v>
      </c>
      <c r="AT26" s="786">
        <v>1.18</v>
      </c>
      <c r="AU26" s="786">
        <v>1.18</v>
      </c>
      <c r="AV26" s="786">
        <v>1.18</v>
      </c>
      <c r="AW26" s="786">
        <v>1.18</v>
      </c>
      <c r="AX26" s="786">
        <v>1.18</v>
      </c>
      <c r="AY26" s="786">
        <v>1.18</v>
      </c>
      <c r="AZ26" s="786">
        <v>1.18</v>
      </c>
      <c r="BA26" s="786">
        <v>1.18</v>
      </c>
      <c r="BB26" s="953">
        <v>1.1200000000000001</v>
      </c>
      <c r="BC26" s="953">
        <v>1.3</v>
      </c>
      <c r="BD26" s="953">
        <v>1.4</v>
      </c>
      <c r="BE26" s="953">
        <v>1.5</v>
      </c>
      <c r="BF26" s="786">
        <f t="shared" si="0"/>
        <v>0.98521428571428526</v>
      </c>
    </row>
    <row r="27" spans="1:58">
      <c r="A27" s="788" t="s">
        <v>233</v>
      </c>
      <c r="B27" s="786"/>
      <c r="C27" s="786"/>
      <c r="D27" s="786"/>
      <c r="E27" s="786"/>
      <c r="F27" s="786"/>
      <c r="G27" s="786"/>
      <c r="H27" s="786"/>
      <c r="I27" s="786"/>
      <c r="J27" s="786"/>
      <c r="K27" s="786"/>
      <c r="L27" s="786"/>
      <c r="M27" s="786"/>
      <c r="N27" s="786"/>
      <c r="O27" s="877"/>
      <c r="P27" s="877"/>
      <c r="Q27" s="877"/>
      <c r="R27" s="882"/>
      <c r="S27" s="891"/>
      <c r="T27" s="786"/>
      <c r="U27" s="786"/>
      <c r="V27" s="892"/>
      <c r="W27" s="786"/>
      <c r="X27" s="786"/>
      <c r="Y27" s="786"/>
      <c r="Z27" s="786"/>
      <c r="AA27" s="786"/>
      <c r="AB27" s="786"/>
      <c r="AC27" s="786"/>
      <c r="AD27" s="786"/>
      <c r="AE27" s="786"/>
      <c r="AF27" s="786"/>
      <c r="AG27" s="786"/>
      <c r="AH27" s="786"/>
      <c r="AI27" s="786"/>
      <c r="AJ27" s="786"/>
      <c r="AK27" s="786"/>
      <c r="AL27" s="786"/>
      <c r="AM27" s="786"/>
      <c r="AN27" s="786"/>
      <c r="AO27" s="786"/>
      <c r="AP27" s="786"/>
      <c r="AQ27" s="786"/>
      <c r="AR27" s="786"/>
      <c r="AS27" s="786"/>
      <c r="AT27" s="786"/>
      <c r="AU27" s="786"/>
      <c r="AV27" s="786"/>
      <c r="AW27" s="786"/>
      <c r="AX27" s="786"/>
      <c r="AY27" s="786"/>
      <c r="AZ27" s="786"/>
      <c r="BA27" s="786"/>
      <c r="BB27" s="953">
        <v>1.1200000000000001</v>
      </c>
      <c r="BC27" s="953">
        <v>1.1200000000000001</v>
      </c>
      <c r="BD27" s="953">
        <v>1.1200000000000001</v>
      </c>
      <c r="BE27" s="953">
        <v>1.1200000000000001</v>
      </c>
    </row>
    <row r="28" spans="1:58">
      <c r="A28" s="788" t="s">
        <v>37</v>
      </c>
      <c r="B28" s="786"/>
      <c r="C28" s="786"/>
      <c r="D28" s="786"/>
      <c r="E28" s="786"/>
      <c r="F28" s="786"/>
      <c r="G28" s="786"/>
      <c r="H28" s="786"/>
      <c r="I28" s="786"/>
      <c r="J28" s="786"/>
      <c r="K28" s="786"/>
      <c r="L28" s="786"/>
      <c r="M28" s="786"/>
      <c r="N28" s="786"/>
      <c r="O28" s="877"/>
      <c r="P28" s="877"/>
      <c r="Q28" s="877"/>
      <c r="R28" s="882"/>
      <c r="S28" s="893"/>
      <c r="T28" s="894"/>
      <c r="U28" s="894"/>
      <c r="V28" s="895"/>
      <c r="W28" s="825">
        <v>0.8</v>
      </c>
      <c r="X28" s="825">
        <v>0.8</v>
      </c>
      <c r="Y28" s="913">
        <v>0.69</v>
      </c>
      <c r="Z28" s="913">
        <v>0.69</v>
      </c>
      <c r="AA28" s="913">
        <v>0.69</v>
      </c>
      <c r="AB28" s="882"/>
      <c r="AC28" s="882"/>
      <c r="AD28" s="882"/>
      <c r="AE28" s="882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9110A-0BED-482F-BA0F-D4C8DC76A69B}">
  <dimension ref="B1:BO16"/>
  <sheetViews>
    <sheetView workbookViewId="0">
      <pane xSplit="2" ySplit="3" topLeftCell="AS10" activePane="bottomRight" state="frozen"/>
      <selection pane="bottomRight" activeCell="AS10" sqref="AS10"/>
      <selection pane="bottomLeft"/>
      <selection pane="topRight"/>
    </sheetView>
  </sheetViews>
  <sheetFormatPr defaultColWidth="9.140625" defaultRowHeight="15" outlineLevelCol="1"/>
  <cols>
    <col min="1" max="1" width="5.140625" customWidth="1"/>
    <col min="2" max="2" width="12.140625" bestFit="1" customWidth="1"/>
    <col min="3" max="6" width="14.85546875" hidden="1" customWidth="1" outlineLevel="1"/>
    <col min="7" max="7" width="8.140625" style="427" bestFit="1" customWidth="1" collapsed="1"/>
    <col min="8" max="11" width="13.85546875" hidden="1" customWidth="1" outlineLevel="1"/>
    <col min="12" max="12" width="8.140625" style="427" bestFit="1" customWidth="1" collapsed="1"/>
    <col min="13" max="17" width="14.85546875" hidden="1" customWidth="1" outlineLevel="1"/>
    <col min="18" max="18" width="9.140625" style="427" bestFit="1" customWidth="1" collapsed="1"/>
    <col min="19" max="22" width="14.85546875" hidden="1" customWidth="1" outlineLevel="1"/>
    <col min="23" max="23" width="10.85546875" style="427" customWidth="1" collapsed="1"/>
    <col min="24" max="26" width="11" hidden="1" customWidth="1" outlineLevel="1"/>
    <col min="27" max="27" width="10.140625" hidden="1" customWidth="1" outlineLevel="1"/>
    <col min="28" max="28" width="9.140625" style="427" bestFit="1" customWidth="1" collapsed="1"/>
    <col min="29" max="33" width="11" hidden="1" customWidth="1" outlineLevel="1"/>
    <col min="34" max="34" width="9.140625" style="427" bestFit="1" customWidth="1" collapsed="1"/>
    <col min="35" max="38" width="11" hidden="1" customWidth="1" outlineLevel="1"/>
    <col min="39" max="39" width="9.140625" style="427" bestFit="1" customWidth="1" collapsed="1"/>
    <col min="40" max="43" width="11" hidden="1" customWidth="1" outlineLevel="1"/>
    <col min="44" max="44" width="9.140625" style="427" bestFit="1" customWidth="1" collapsed="1"/>
    <col min="45" max="49" width="11" customWidth="1" outlineLevel="1"/>
    <col min="50" max="50" width="9.140625" style="427" bestFit="1" customWidth="1"/>
    <col min="51" max="54" width="11" customWidth="1" outlineLevel="1"/>
    <col min="55" max="55" width="9.140625" style="427" bestFit="1" customWidth="1"/>
    <col min="56" max="59" width="11" customWidth="1" outlineLevel="1"/>
    <col min="60" max="60" width="9.140625" style="427" bestFit="1" customWidth="1"/>
    <col min="61" max="65" width="11" customWidth="1" outlineLevel="1"/>
    <col min="66" max="66" width="9.140625" style="427" bestFit="1" customWidth="1"/>
  </cols>
  <sheetData>
    <row r="1" spans="2:67">
      <c r="C1" s="1107">
        <f>'Proy 2022 vs 2019'!X3</f>
        <v>0.82245574611598449</v>
      </c>
      <c r="D1" s="1107"/>
      <c r="E1" s="1107"/>
      <c r="F1" s="1107"/>
      <c r="G1" s="1107"/>
      <c r="H1" s="1107">
        <f>'Proy 2022 vs 2019'!AW3</f>
        <v>0.82753817300135935</v>
      </c>
      <c r="I1" s="1107"/>
      <c r="J1" s="1107"/>
      <c r="K1" s="1107"/>
      <c r="L1" s="1107"/>
      <c r="M1" s="1107">
        <f>'Proy 2022 vs 2019'!CA3</f>
        <v>0.91384585445376132</v>
      </c>
      <c r="N1" s="1107"/>
      <c r="O1" s="1107"/>
      <c r="P1" s="1107"/>
      <c r="Q1" s="1107"/>
      <c r="R1" s="1107"/>
      <c r="S1" s="1107">
        <f>'Proy 2022 vs 2019'!CZ3</f>
        <v>0.91273669861980233</v>
      </c>
      <c r="T1" s="1107"/>
      <c r="U1" s="1107"/>
      <c r="V1" s="1107"/>
      <c r="W1" s="1107"/>
      <c r="X1" s="1107">
        <f>'Proy 2022 vs 2019'!DY3</f>
        <v>0.94440616349895412</v>
      </c>
      <c r="Y1" s="1107"/>
      <c r="Z1" s="1107"/>
      <c r="AA1" s="1107"/>
      <c r="AB1" s="1107"/>
      <c r="AC1" s="1107">
        <f>'Proy 2022 vs 2019'!FC3</f>
        <v>0.87647702532807659</v>
      </c>
      <c r="AD1" s="1107"/>
      <c r="AE1" s="1107"/>
      <c r="AF1" s="1107"/>
      <c r="AG1" s="1107"/>
      <c r="AH1" s="1107"/>
      <c r="AI1" s="1107">
        <f>'Proy 2022 vs 2019'!GB3</f>
        <v>0.91514853271395447</v>
      </c>
      <c r="AJ1" s="1107"/>
      <c r="AK1" s="1107"/>
      <c r="AL1" s="1107"/>
      <c r="AM1" s="1107"/>
      <c r="AN1" s="1107">
        <f>'Proy 2022 vs 2019'!HA3</f>
        <v>0.95937781115771092</v>
      </c>
      <c r="AO1" s="1107"/>
      <c r="AP1" s="1107"/>
      <c r="AQ1" s="1107"/>
      <c r="AR1" s="1107"/>
      <c r="AS1" s="1107">
        <f>'Proy 2022 vs 2019'!ID3</f>
        <v>0.92261832301195079</v>
      </c>
      <c r="AT1" s="1107"/>
      <c r="AU1" s="1107"/>
      <c r="AV1" s="1107"/>
      <c r="AW1" s="1107"/>
      <c r="AX1" s="1107"/>
      <c r="AY1" s="1107">
        <f>'Proy 2022 vs 2019'!JC3</f>
        <v>0.96060296624995689</v>
      </c>
      <c r="AZ1" s="1107"/>
      <c r="BA1" s="1107"/>
      <c r="BB1" s="1107"/>
      <c r="BC1" s="1107"/>
      <c r="BD1" s="1107">
        <f>'Proy 2022 vs 2019'!KB3</f>
        <v>0.96440038752242052</v>
      </c>
      <c r="BE1" s="1107"/>
      <c r="BF1" s="1107"/>
      <c r="BG1" s="1107"/>
      <c r="BH1" s="1107"/>
      <c r="BI1" s="1107">
        <f>'Proy 2022 vs 2019'!LF3</f>
        <v>0.98518998222111731</v>
      </c>
      <c r="BJ1" s="1107"/>
      <c r="BK1" s="1107"/>
      <c r="BL1" s="1107"/>
      <c r="BM1" s="1107"/>
      <c r="BN1" s="1107"/>
    </row>
    <row r="2" spans="2:67">
      <c r="C2" s="1106">
        <v>44562</v>
      </c>
      <c r="D2" s="1106"/>
      <c r="E2" s="1106"/>
      <c r="F2" s="1106"/>
      <c r="G2" s="1106"/>
      <c r="H2" s="1108">
        <v>44593</v>
      </c>
      <c r="I2" s="1108"/>
      <c r="J2" s="1108"/>
      <c r="K2" s="1108"/>
      <c r="L2" s="1108"/>
      <c r="M2" s="1106">
        <v>44621</v>
      </c>
      <c r="N2" s="1106"/>
      <c r="O2" s="1106"/>
      <c r="P2" s="1106"/>
      <c r="Q2" s="1106"/>
      <c r="R2" s="1106"/>
      <c r="S2" s="1108">
        <v>44652</v>
      </c>
      <c r="T2" s="1108"/>
      <c r="U2" s="1108"/>
      <c r="V2" s="1108"/>
      <c r="W2" s="1108"/>
      <c r="X2" s="1106">
        <v>44682</v>
      </c>
      <c r="Y2" s="1106"/>
      <c r="Z2" s="1106"/>
      <c r="AA2" s="1106"/>
      <c r="AB2" s="1106"/>
      <c r="AC2" s="1108">
        <v>44713</v>
      </c>
      <c r="AD2" s="1108"/>
      <c r="AE2" s="1108"/>
      <c r="AF2" s="1108"/>
      <c r="AG2" s="1108"/>
      <c r="AH2" s="1108"/>
      <c r="AI2" s="1106">
        <v>44743</v>
      </c>
      <c r="AJ2" s="1106"/>
      <c r="AK2" s="1106"/>
      <c r="AL2" s="1106"/>
      <c r="AM2" s="1106"/>
      <c r="AN2" s="1108">
        <v>44774</v>
      </c>
      <c r="AO2" s="1108"/>
      <c r="AP2" s="1108"/>
      <c r="AQ2" s="1108"/>
      <c r="AR2" s="1108"/>
      <c r="AS2" s="1106">
        <v>44805</v>
      </c>
      <c r="AT2" s="1106"/>
      <c r="AU2" s="1106"/>
      <c r="AV2" s="1106"/>
      <c r="AW2" s="1106"/>
      <c r="AX2" s="1106"/>
      <c r="AY2" s="1108">
        <v>44835</v>
      </c>
      <c r="AZ2" s="1108"/>
      <c r="BA2" s="1108"/>
      <c r="BB2" s="1108"/>
      <c r="BC2" s="1108"/>
      <c r="BD2" s="1106">
        <v>44866</v>
      </c>
      <c r="BE2" s="1106"/>
      <c r="BF2" s="1106"/>
      <c r="BG2" s="1106"/>
      <c r="BH2" s="1106"/>
      <c r="BI2" s="1108">
        <v>44896</v>
      </c>
      <c r="BJ2" s="1108"/>
      <c r="BK2" s="1108"/>
      <c r="BL2" s="1108"/>
      <c r="BM2" s="1108"/>
      <c r="BN2" s="1108"/>
      <c r="BO2" s="9" t="s">
        <v>38</v>
      </c>
    </row>
    <row r="3" spans="2:67">
      <c r="C3" s="565" t="s">
        <v>175</v>
      </c>
      <c r="D3" s="754" t="s">
        <v>176</v>
      </c>
      <c r="E3" s="565" t="s">
        <v>177</v>
      </c>
      <c r="F3" s="754" t="s">
        <v>178</v>
      </c>
      <c r="G3" s="726"/>
      <c r="H3" s="565" t="s">
        <v>179</v>
      </c>
      <c r="I3" s="754" t="s">
        <v>180</v>
      </c>
      <c r="J3" s="565" t="s">
        <v>181</v>
      </c>
      <c r="K3" s="754" t="s">
        <v>182</v>
      </c>
      <c r="L3" s="727"/>
      <c r="M3" s="565" t="s">
        <v>183</v>
      </c>
      <c r="N3" s="754" t="s">
        <v>184</v>
      </c>
      <c r="O3" s="565" t="s">
        <v>185</v>
      </c>
      <c r="P3" s="754" t="s">
        <v>186</v>
      </c>
      <c r="Q3" s="565" t="s">
        <v>187</v>
      </c>
      <c r="R3" s="726"/>
      <c r="S3" s="565" t="s">
        <v>188</v>
      </c>
      <c r="T3" s="754" t="s">
        <v>189</v>
      </c>
      <c r="U3" s="565" t="s">
        <v>190</v>
      </c>
      <c r="V3" s="754" t="s">
        <v>191</v>
      </c>
      <c r="W3" s="727"/>
      <c r="X3" s="565" t="s">
        <v>192</v>
      </c>
      <c r="Y3" s="754" t="s">
        <v>193</v>
      </c>
      <c r="Z3" s="565" t="s">
        <v>194</v>
      </c>
      <c r="AA3" s="754" t="s">
        <v>195</v>
      </c>
      <c r="AB3" s="726"/>
      <c r="AC3" s="731" t="s">
        <v>196</v>
      </c>
      <c r="AD3" s="732" t="s">
        <v>197</v>
      </c>
      <c r="AE3" s="731" t="s">
        <v>198</v>
      </c>
      <c r="AF3" s="732" t="s">
        <v>199</v>
      </c>
      <c r="AG3" s="731" t="s">
        <v>200</v>
      </c>
      <c r="AH3" s="727"/>
      <c r="AI3" s="731" t="s">
        <v>201</v>
      </c>
      <c r="AJ3" s="732" t="s">
        <v>202</v>
      </c>
      <c r="AK3" s="731" t="s">
        <v>203</v>
      </c>
      <c r="AL3" s="732" t="s">
        <v>204</v>
      </c>
      <c r="AM3" s="726"/>
      <c r="AN3" s="731" t="s">
        <v>205</v>
      </c>
      <c r="AO3" s="732" t="s">
        <v>206</v>
      </c>
      <c r="AP3" s="731" t="s">
        <v>207</v>
      </c>
      <c r="AQ3" s="732" t="s">
        <v>208</v>
      </c>
      <c r="AR3" s="727"/>
      <c r="AS3" s="731" t="s">
        <v>209</v>
      </c>
      <c r="AT3" s="732" t="s">
        <v>210</v>
      </c>
      <c r="AU3" s="731" t="s">
        <v>211</v>
      </c>
      <c r="AV3" s="732" t="s">
        <v>212</v>
      </c>
      <c r="AW3" s="731" t="s">
        <v>213</v>
      </c>
      <c r="AX3" s="726"/>
      <c r="AY3" s="731" t="s">
        <v>214</v>
      </c>
      <c r="AZ3" s="732" t="s">
        <v>215</v>
      </c>
      <c r="BA3" s="731" t="s">
        <v>216</v>
      </c>
      <c r="BB3" s="732" t="s">
        <v>217</v>
      </c>
      <c r="BC3" s="727"/>
      <c r="BD3" s="731" t="s">
        <v>218</v>
      </c>
      <c r="BE3" s="732" t="s">
        <v>219</v>
      </c>
      <c r="BF3" s="731" t="s">
        <v>220</v>
      </c>
      <c r="BG3" s="732" t="s">
        <v>221</v>
      </c>
      <c r="BH3" s="726"/>
      <c r="BI3" s="731" t="s">
        <v>222</v>
      </c>
      <c r="BJ3" s="732" t="s">
        <v>223</v>
      </c>
      <c r="BK3" s="731" t="s">
        <v>224</v>
      </c>
      <c r="BL3" s="732" t="s">
        <v>225</v>
      </c>
      <c r="BM3" s="731" t="s">
        <v>226</v>
      </c>
      <c r="BN3" s="727"/>
      <c r="BO3" s="9">
        <v>2022</v>
      </c>
    </row>
    <row r="4" spans="2:67">
      <c r="B4" s="412" t="s">
        <v>38</v>
      </c>
      <c r="C4" s="486">
        <f>'Proy 2022 vs 2019'!D35/1000</f>
        <v>1880.67807255</v>
      </c>
      <c r="D4" s="486">
        <f>'Proy 2022 vs 2019'!I35/1000</f>
        <v>1933.2193826999999</v>
      </c>
      <c r="E4" s="486">
        <f>'Proy 2022 vs 2019'!N35/1000</f>
        <v>1894.73327176</v>
      </c>
      <c r="F4" s="486">
        <f>'Proy 2022 vs 2019'!S35/1000</f>
        <v>1588.6998420049999</v>
      </c>
      <c r="G4" s="721">
        <f>SUM(C4:F4)</f>
        <v>7297.3305690149991</v>
      </c>
      <c r="H4" s="486">
        <f>'Proy 2022 vs 2019'!AC35/1000</f>
        <v>1650.7896889649999</v>
      </c>
      <c r="I4" s="486">
        <f>'Proy 2022 vs 2019'!AH35/1000</f>
        <v>2273.27283751</v>
      </c>
      <c r="J4" s="486">
        <f>'Proy 2022 vs 2019'!AM35/1000</f>
        <v>1629.1646665199996</v>
      </c>
      <c r="K4" s="486">
        <f>'Proy 2022 vs 2019'!AR35/1000</f>
        <v>2059.6855461059999</v>
      </c>
      <c r="L4" s="721">
        <f>SUM(H4:K4)</f>
        <v>7612.9127391009988</v>
      </c>
      <c r="M4" s="486">
        <f>'Proy 2022 vs 2019'!BB35/1000</f>
        <v>2151.965668072</v>
      </c>
      <c r="N4" s="486">
        <f>'Proy 2022 vs 2019'!BG35/1000</f>
        <v>2268.8394093100005</v>
      </c>
      <c r="O4" s="486">
        <f>'Proy 2022 vs 2019'!BL35/1000</f>
        <v>2508.6365536329999</v>
      </c>
      <c r="P4" s="486">
        <f>'Proy 2022 vs 2019'!BQ35/1000</f>
        <v>2409.3413515399998</v>
      </c>
      <c r="Q4" s="486">
        <f>'Proy 2022 vs 2019'!BV35/1000</f>
        <v>2496.6082230269999</v>
      </c>
      <c r="R4" s="721">
        <f>SUM(M4:Q4)</f>
        <v>11835.391205582</v>
      </c>
      <c r="S4" s="486">
        <f>'Proy 2022 vs 2019'!CF35/1000</f>
        <v>2543.6448868819998</v>
      </c>
      <c r="T4" s="486">
        <f>'Proy 2022 vs 2019'!CK35/1000</f>
        <v>2687.1895867480002</v>
      </c>
      <c r="U4" s="486">
        <f>'Proy 2022 vs 2019'!CP35/1000</f>
        <v>2562.7435167119997</v>
      </c>
      <c r="V4" s="486">
        <f>'Proy 2022 vs 2019'!CU35/1000</f>
        <v>3123.9606922499997</v>
      </c>
      <c r="W4" s="721">
        <f>SUM(S4:V4)</f>
        <v>10917.538682592</v>
      </c>
      <c r="X4" s="486">
        <f>'Proy 2022 vs 2019'!DE35/1000</f>
        <v>2752.0968882130001</v>
      </c>
      <c r="Y4" s="486">
        <f>'Proy 2022 vs 2019'!DJ35/1000</f>
        <v>3810.7912371231996</v>
      </c>
      <c r="Z4" s="486">
        <f>'Proy 2022 vs 2019'!DO35/1000</f>
        <v>2471.0561997739997</v>
      </c>
      <c r="AA4" s="486">
        <f>'Proy 2022 vs 2019'!DT35/1000</f>
        <v>2444.4952578759999</v>
      </c>
      <c r="AB4" s="721">
        <f>SUM(X4:AA4)</f>
        <v>11478.439582986199</v>
      </c>
      <c r="AC4" s="486">
        <f>'Proy 2022 vs 2019'!ED35/1000</f>
        <v>2584.6518819799999</v>
      </c>
      <c r="AD4" s="486">
        <f>'Proy 2022 vs 2019'!EI35/1000</f>
        <v>2942.943388260001</v>
      </c>
      <c r="AE4" s="486">
        <f>'Proy 2022 vs 2019'!EN35/1000</f>
        <v>2844.0578418699997</v>
      </c>
      <c r="AF4" s="486">
        <f>'Proy 2022 vs 2019'!ES35/1000</f>
        <v>2858.5383696000004</v>
      </c>
      <c r="AG4" s="486">
        <f>'Proy 2022 vs 2019'!EX35/1000</f>
        <v>2707.66195509</v>
      </c>
      <c r="AH4" s="721">
        <f>SUM(AC4:AG4)</f>
        <v>13937.853436800002</v>
      </c>
      <c r="AI4" s="486">
        <f>'Proy 2022 vs 2019'!FH35/1000</f>
        <v>2803.9076042679999</v>
      </c>
      <c r="AJ4" s="486">
        <f>'Proy 2022 vs 2019'!FM35/1000</f>
        <v>2918.9695397259998</v>
      </c>
      <c r="AK4" s="486">
        <f>'Proy 2022 vs 2019'!FR35/1000</f>
        <v>2661.8921662480002</v>
      </c>
      <c r="AL4" s="486">
        <f>'Proy 2022 vs 2019'!FW35/1000</f>
        <v>2685.8345610620004</v>
      </c>
      <c r="AM4" s="721">
        <f>SUM(AI4:AL4)</f>
        <v>11070.603871304</v>
      </c>
      <c r="AN4" s="486">
        <f>'Proy 2022 vs 2019'!GG35/1000</f>
        <v>2779.5265646749995</v>
      </c>
      <c r="AO4" s="486">
        <f>'Proy 2022 vs 2019'!GL35/1000</f>
        <v>2835.7877470649996</v>
      </c>
      <c r="AP4" s="486">
        <f>'Proy 2022 vs 2019'!GQ35/1000</f>
        <v>2651.6789961549998</v>
      </c>
      <c r="AQ4" s="486">
        <f>'Proy 2022 vs 2019'!GV35/1000</f>
        <v>2599.5776220399998</v>
      </c>
      <c r="AR4" s="721">
        <f>SUM(AN4:AQ4)</f>
        <v>10866.570929935</v>
      </c>
      <c r="AS4" s="486">
        <f>'Proy 2022 vs 2019'!HF35/1000</f>
        <v>2560.6661930000005</v>
      </c>
      <c r="AT4" s="486">
        <f>'Proy 2022 vs 2019'!HK35/1000</f>
        <v>2499.89156594</v>
      </c>
      <c r="AU4" s="486">
        <f>'Proy 2022 vs 2019'!HP35/1000</f>
        <v>2486.4520914999998</v>
      </c>
      <c r="AV4" s="486">
        <f>'Proy 2022 vs 2019'!HU35/1000</f>
        <v>2363.61902517</v>
      </c>
      <c r="AW4" s="486">
        <f>'Proy 2022 vs 2019'!HZ35/1000</f>
        <v>2500.3431350999995</v>
      </c>
      <c r="AX4" s="721">
        <f>SUM(AS4:AW4)</f>
        <v>12410.97201071</v>
      </c>
      <c r="AY4" s="486">
        <f>'Proy 2022 vs 2019'!II35/1000</f>
        <v>2433.4484614819999</v>
      </c>
      <c r="AZ4" s="486">
        <f>'Proy 2022 vs 2019'!IN35/1000</f>
        <v>2712.4758039470003</v>
      </c>
      <c r="BA4" s="486">
        <f>'Proy 2022 vs 2019'!IS35/1000</f>
        <v>2799.2609405359995</v>
      </c>
      <c r="BB4" s="486">
        <f>'Proy 2022 vs 2019'!IX35/1000</f>
        <v>3388.9558148870001</v>
      </c>
      <c r="BC4" s="721">
        <f>SUM(AY4:BB4)</f>
        <v>11334.141020851999</v>
      </c>
      <c r="BD4" s="486">
        <f>'Proy 2022 vs 2019'!JH35/1000</f>
        <v>2392.5481798840001</v>
      </c>
      <c r="BE4" s="486">
        <f>'Proy 2022 vs 2019'!JM35/1000</f>
        <v>3161.8450976980002</v>
      </c>
      <c r="BF4" s="486">
        <f>'Proy 2022 vs 2019'!JR35/1000</f>
        <v>3704.8352743100004</v>
      </c>
      <c r="BG4" s="486">
        <f>'Proy 2022 vs 2019'!JW35/1000</f>
        <v>3857.2936020239995</v>
      </c>
      <c r="BH4" s="721">
        <f>SUM(BD4:BG4)</f>
        <v>13116.522153915999</v>
      </c>
      <c r="BI4" s="486">
        <f>'Proy 2022 vs 2019'!KG35/1000</f>
        <v>5247.9190949839995</v>
      </c>
      <c r="BJ4" s="486">
        <f>'Proy 2022 vs 2019'!KL35/1000</f>
        <v>6602.7042467440006</v>
      </c>
      <c r="BK4" s="486">
        <f>'Proy 2022 vs 2019'!KQ35/1000</f>
        <v>8598.7769472700002</v>
      </c>
      <c r="BL4" s="486">
        <f>'Proy 2022 vs 2019'!KV35/1000</f>
        <v>7561.6559531579996</v>
      </c>
      <c r="BM4" s="486">
        <f>'Proy 2022 vs 2019'!LA35/1000</f>
        <v>2719.6849666239991</v>
      </c>
      <c r="BN4" s="721">
        <f>SUM(BI4:BM4)</f>
        <v>30730.741208779997</v>
      </c>
      <c r="BO4" s="802">
        <f>G4+L4+R4+W4+AB4+AH4+AM4+AR4+AX4+BC4+BH4+BN4</f>
        <v>152609.01741157318</v>
      </c>
    </row>
    <row r="6" spans="2:67">
      <c r="B6" s="728" t="s">
        <v>544</v>
      </c>
      <c r="C6" s="730"/>
      <c r="D6" s="730"/>
      <c r="E6" s="730"/>
      <c r="F6" s="730"/>
      <c r="G6" s="729"/>
      <c r="H6" s="730"/>
      <c r="I6" s="730"/>
      <c r="J6" s="730"/>
      <c r="K6" s="730"/>
      <c r="L6" s="729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29"/>
      <c r="X6" s="730"/>
      <c r="Y6" s="730"/>
      <c r="Z6" s="730"/>
      <c r="AA6" s="730"/>
      <c r="AB6" s="729"/>
      <c r="AC6" s="730"/>
      <c r="AD6" s="730"/>
      <c r="AE6" s="730"/>
      <c r="AF6" s="730"/>
      <c r="AG6" s="730"/>
      <c r="AH6" s="729"/>
      <c r="AI6" s="730"/>
      <c r="AJ6" s="730"/>
      <c r="AK6" s="730"/>
      <c r="AL6" s="730"/>
      <c r="AM6" s="729"/>
      <c r="AN6" s="730"/>
      <c r="AO6" s="730"/>
      <c r="AP6" s="730"/>
      <c r="AQ6" s="730"/>
      <c r="AR6" s="729"/>
      <c r="AS6" s="730"/>
      <c r="AT6" s="730"/>
      <c r="AU6" s="730"/>
      <c r="AV6" s="730"/>
      <c r="AW6" s="730"/>
      <c r="AX6" s="729"/>
      <c r="AY6" s="730"/>
      <c r="AZ6" s="730"/>
      <c r="BA6" s="730"/>
      <c r="BB6" s="730"/>
      <c r="BC6" s="729"/>
      <c r="BD6" s="730"/>
      <c r="BE6" s="730"/>
      <c r="BF6" s="730"/>
      <c r="BG6" s="730"/>
      <c r="BH6" s="729"/>
      <c r="BI6" s="730"/>
      <c r="BJ6" s="730"/>
      <c r="BK6" s="730"/>
      <c r="BL6" s="730"/>
      <c r="BM6" s="730"/>
      <c r="BN6" s="729"/>
    </row>
    <row r="7" spans="2:67">
      <c r="B7" s="422" t="s">
        <v>545</v>
      </c>
      <c r="C7" s="420">
        <f>C4*0.5</f>
        <v>940.33903627500001</v>
      </c>
      <c r="D7" s="420">
        <f>D4*0.5</f>
        <v>966.60969134999993</v>
      </c>
      <c r="E7" s="420">
        <f>E4*0.5</f>
        <v>947.36663587999999</v>
      </c>
      <c r="F7" s="420">
        <f>F4*0.5</f>
        <v>794.34992100249997</v>
      </c>
      <c r="G7" s="723">
        <f>SUM(C7:F7)</f>
        <v>3648.6652845074996</v>
      </c>
      <c r="H7" s="420">
        <f>H4*0.5</f>
        <v>825.39484448249993</v>
      </c>
      <c r="I7" s="420">
        <f>I4*0.5</f>
        <v>1136.636418755</v>
      </c>
      <c r="J7" s="420">
        <f>J4*0.5</f>
        <v>814.58233325999981</v>
      </c>
      <c r="K7" s="420">
        <f>K4*0.5</f>
        <v>1029.842773053</v>
      </c>
      <c r="L7" s="723">
        <f t="shared" ref="L7:L11" si="0">SUM(H7:K7)</f>
        <v>3806.4563695504994</v>
      </c>
      <c r="M7" s="420">
        <f>M4*0.5</f>
        <v>1075.982834036</v>
      </c>
      <c r="N7" s="420">
        <f>N4*0.5</f>
        <v>1134.4197046550003</v>
      </c>
      <c r="O7" s="420">
        <f>O4*0.5</f>
        <v>1254.3182768165</v>
      </c>
      <c r="P7" s="420">
        <f>P4*0.5</f>
        <v>1204.6706757699999</v>
      </c>
      <c r="Q7" s="420">
        <f>Q4*0.5</f>
        <v>1248.3041115134999</v>
      </c>
      <c r="R7" s="723">
        <f>SUM(M7:Q7)</f>
        <v>5917.6956027910001</v>
      </c>
      <c r="S7" s="420">
        <f>S4*0.5</f>
        <v>1271.8224434409999</v>
      </c>
      <c r="T7" s="420">
        <f>T4*0.5</f>
        <v>1343.5947933740001</v>
      </c>
      <c r="U7" s="420">
        <f>U4*0.5</f>
        <v>1281.3717583559999</v>
      </c>
      <c r="V7" s="420">
        <f>V4*0.5</f>
        <v>1561.9803461249999</v>
      </c>
      <c r="W7" s="723">
        <f>SUM(S7:V7)</f>
        <v>5458.7693412959998</v>
      </c>
      <c r="X7" s="420">
        <f>X4*0.5</f>
        <v>1376.0484441065</v>
      </c>
      <c r="Y7" s="420">
        <f>Y4*0.5</f>
        <v>1905.3956185615998</v>
      </c>
      <c r="Z7" s="420">
        <f>Z4*0.5</f>
        <v>1235.5280998869998</v>
      </c>
      <c r="AA7" s="420">
        <f>AA4*0.5</f>
        <v>1222.2476289379999</v>
      </c>
      <c r="AB7" s="723">
        <f t="shared" ref="AB7:AB11" si="1">SUM(X7:AA7)</f>
        <v>5739.2197914930994</v>
      </c>
      <c r="AC7" s="420">
        <f>AC4*0.5</f>
        <v>1292.3259409899999</v>
      </c>
      <c r="AD7" s="420">
        <f>AD4*0.5</f>
        <v>1471.4716941300005</v>
      </c>
      <c r="AE7" s="420">
        <f>AE4*0.5</f>
        <v>1422.0289209349999</v>
      </c>
      <c r="AF7" s="420">
        <f>AF4*0.5</f>
        <v>1429.2691848000002</v>
      </c>
      <c r="AG7" s="420">
        <f>AG4*0.5</f>
        <v>1353.830977545</v>
      </c>
      <c r="AH7" s="723">
        <f>SUM(AC7:AG7)</f>
        <v>6968.9267184000009</v>
      </c>
      <c r="AI7" s="420">
        <f>AI4*0.5</f>
        <v>1401.9538021339999</v>
      </c>
      <c r="AJ7" s="420">
        <f>AJ4*0.5</f>
        <v>1459.4847698629999</v>
      </c>
      <c r="AK7" s="420">
        <f>AK4*0.5</f>
        <v>1330.9460831240001</v>
      </c>
      <c r="AL7" s="420">
        <f>AL4*0.5</f>
        <v>1342.9172805310002</v>
      </c>
      <c r="AM7" s="723">
        <f>SUM(AI7:AL7)</f>
        <v>5535.3019356519999</v>
      </c>
      <c r="AN7" s="420">
        <f>AN4*0.5</f>
        <v>1389.7632823374997</v>
      </c>
      <c r="AO7" s="420">
        <f>AO4*0.5</f>
        <v>1417.8938735324998</v>
      </c>
      <c r="AP7" s="420">
        <f>AP4*0.5</f>
        <v>1325.8394980774999</v>
      </c>
      <c r="AQ7" s="420">
        <f>AQ4*0.5</f>
        <v>1299.7888110199999</v>
      </c>
      <c r="AR7" s="723">
        <f t="shared" ref="AR7:AR11" si="2">SUM(AN7:AQ7)</f>
        <v>5433.2854649675</v>
      </c>
      <c r="AS7" s="420">
        <f>AS4*0.5</f>
        <v>1280.3330965000002</v>
      </c>
      <c r="AT7" s="420">
        <f>AT4*0.5</f>
        <v>1249.94578297</v>
      </c>
      <c r="AU7" s="420">
        <f>AU4*0.5</f>
        <v>1243.2260457499999</v>
      </c>
      <c r="AV7" s="420">
        <f>AV4*0.5</f>
        <v>1181.809512585</v>
      </c>
      <c r="AW7" s="420">
        <f>AW4*0.5</f>
        <v>1250.1715675499997</v>
      </c>
      <c r="AX7" s="723">
        <f>SUM(AS7:AW7)</f>
        <v>6205.4860053550001</v>
      </c>
      <c r="AY7" s="420">
        <f>AY4*0.5</f>
        <v>1216.7242307409999</v>
      </c>
      <c r="AZ7" s="420">
        <f>AZ4*0.5</f>
        <v>1356.2379019735001</v>
      </c>
      <c r="BA7" s="420">
        <f>BA4*0.5</f>
        <v>1399.6304702679997</v>
      </c>
      <c r="BB7" s="420">
        <f>BB4*0.5</f>
        <v>1694.4779074435</v>
      </c>
      <c r="BC7" s="723">
        <f>SUM(AY7:BB7)</f>
        <v>5667.0705104259996</v>
      </c>
      <c r="BD7" s="420">
        <f>BD4*0.5</f>
        <v>1196.274089942</v>
      </c>
      <c r="BE7" s="420">
        <f>BE4*0.5</f>
        <v>1580.9225488490001</v>
      </c>
      <c r="BF7" s="420">
        <f>BF4*0.5</f>
        <v>1852.4176371550002</v>
      </c>
      <c r="BG7" s="420">
        <f>BG4*0.5</f>
        <v>1928.6468010119997</v>
      </c>
      <c r="BH7" s="723">
        <f t="shared" ref="BH7:BH11" si="3">SUM(BD7:BG7)</f>
        <v>6558.2610769579996</v>
      </c>
      <c r="BI7" s="420">
        <f>BI4*0.5</f>
        <v>2623.9595474919997</v>
      </c>
      <c r="BJ7" s="420">
        <f>BJ4*0.5</f>
        <v>3301.3521233720003</v>
      </c>
      <c r="BK7" s="420">
        <f>BK4*0.5</f>
        <v>4299.3884736350001</v>
      </c>
      <c r="BL7" s="420">
        <f>BL4*0.5</f>
        <v>3780.8279765789998</v>
      </c>
      <c r="BM7" s="420">
        <f>BM4*0.5</f>
        <v>1359.8424833119996</v>
      </c>
      <c r="BN7" s="723">
        <f>SUM(BI7:BM7)</f>
        <v>15365.370604389998</v>
      </c>
      <c r="BO7" s="802">
        <f t="shared" ref="BO7:BO10" si="4">G7+L7+R7+W7+AB7+AH7+AM7+AR7+AX7+BC7+BH7+BN7</f>
        <v>76304.508705786589</v>
      </c>
    </row>
    <row r="8" spans="2:67">
      <c r="B8" s="422" t="s">
        <v>548</v>
      </c>
      <c r="C8" s="421">
        <f>(C4*0.5)*0.1</f>
        <v>94.03390362750001</v>
      </c>
      <c r="D8" s="421">
        <f>(D4*0.5)*0.1</f>
        <v>96.660969135000002</v>
      </c>
      <c r="E8" s="421">
        <f>(E4*0.5)*0.1</f>
        <v>94.736663587999999</v>
      </c>
      <c r="F8" s="421">
        <f>(F4*0.5)*0.1</f>
        <v>79.43499210025</v>
      </c>
      <c r="G8" s="488">
        <f t="shared" ref="G8:G11" si="5">SUM(C8:F8)</f>
        <v>364.86652845074997</v>
      </c>
      <c r="H8" s="421">
        <f>(H4*0.5)*0.1</f>
        <v>82.539484448249993</v>
      </c>
      <c r="I8" s="421">
        <f>(I4*0.5)*0.1</f>
        <v>113.66364187550001</v>
      </c>
      <c r="J8" s="421">
        <f>(J4*0.5)*0.1</f>
        <v>81.458233325999984</v>
      </c>
      <c r="K8" s="421">
        <f>(K4*0.5)*0.1</f>
        <v>102.9842773053</v>
      </c>
      <c r="L8" s="488">
        <f t="shared" si="0"/>
        <v>380.64563695504995</v>
      </c>
      <c r="M8" s="421">
        <f>(M4*0.5)*0.1</f>
        <v>107.59828340360001</v>
      </c>
      <c r="N8" s="421">
        <f>(N4*0.5)*0.1</f>
        <v>113.44197046550003</v>
      </c>
      <c r="O8" s="421">
        <f>(O4*0.5)*0.1</f>
        <v>125.43182768165001</v>
      </c>
      <c r="P8" s="421">
        <f>(P4*0.5)*0.1</f>
        <v>120.46706757699999</v>
      </c>
      <c r="Q8" s="421">
        <f>(Q4*0.5)*0.1</f>
        <v>124.83041115135001</v>
      </c>
      <c r="R8" s="488">
        <f t="shared" ref="R8:R11" si="6">SUM(M8:Q8)</f>
        <v>591.76956027910001</v>
      </c>
      <c r="S8" s="421">
        <f>(S4*0.5)*0.1</f>
        <v>127.1822443441</v>
      </c>
      <c r="T8" s="421">
        <f>(T4*0.5)*0.1</f>
        <v>134.35947933740002</v>
      </c>
      <c r="U8" s="421">
        <f>(U4*0.5)*0.1</f>
        <v>128.1371758356</v>
      </c>
      <c r="V8" s="421">
        <f>(V4*0.5)*0.1</f>
        <v>156.19803461250001</v>
      </c>
      <c r="W8" s="488">
        <f t="shared" ref="W8:W11" si="7">SUM(S8:V8)</f>
        <v>545.87693412960004</v>
      </c>
      <c r="X8" s="421">
        <f>(X4*0.5)*0.1</f>
        <v>137.60484441065</v>
      </c>
      <c r="Y8" s="421">
        <f>(Y4*0.5)*0.1</f>
        <v>190.53956185615999</v>
      </c>
      <c r="Z8" s="421">
        <f>(Z4*0.5)*0.1</f>
        <v>123.55280998869999</v>
      </c>
      <c r="AA8" s="421">
        <f>(AA4*0.5)*0.1</f>
        <v>122.2247628938</v>
      </c>
      <c r="AB8" s="488">
        <f t="shared" si="1"/>
        <v>573.92197914931</v>
      </c>
      <c r="AC8" s="421">
        <f>(AC4*0.5)*0.1</f>
        <v>129.23259409900001</v>
      </c>
      <c r="AD8" s="421">
        <f>(AD4*0.5)*0.1</f>
        <v>147.14716941300006</v>
      </c>
      <c r="AE8" s="421">
        <f>(AE4*0.5)*0.1</f>
        <v>142.2028920935</v>
      </c>
      <c r="AF8" s="421">
        <f>(AF4*0.5)*0.1</f>
        <v>142.92691848000001</v>
      </c>
      <c r="AG8" s="421">
        <f>(AG4*0.5)*0.1</f>
        <v>135.3830977545</v>
      </c>
      <c r="AH8" s="488">
        <f t="shared" ref="AH8:AH11" si="8">SUM(AC8:AG8)</f>
        <v>696.89267184000005</v>
      </c>
      <c r="AI8" s="421">
        <f>(AI4*0.5)*0.1</f>
        <v>140.1953802134</v>
      </c>
      <c r="AJ8" s="421">
        <f>(AJ4*0.5)*0.1</f>
        <v>145.94847698629999</v>
      </c>
      <c r="AK8" s="421">
        <f>(AK4*0.5)*0.1</f>
        <v>133.09460831240003</v>
      </c>
      <c r="AL8" s="421">
        <f>(AL4*0.5)*0.1</f>
        <v>134.29172805310003</v>
      </c>
      <c r="AM8" s="488">
        <f t="shared" ref="AM8:AM11" si="9">SUM(AI8:AL8)</f>
        <v>553.53019356520008</v>
      </c>
      <c r="AN8" s="421">
        <f>(AN4*0.5)*0.1</f>
        <v>138.97632823374997</v>
      </c>
      <c r="AO8" s="421">
        <f>(AO4*0.5)*0.1</f>
        <v>141.78938735324999</v>
      </c>
      <c r="AP8" s="421">
        <f>(AP4*0.5)*0.1</f>
        <v>132.58394980775</v>
      </c>
      <c r="AQ8" s="421">
        <f>(AQ4*0.5)*0.1</f>
        <v>129.978881102</v>
      </c>
      <c r="AR8" s="488">
        <f t="shared" si="2"/>
        <v>543.32854649674994</v>
      </c>
      <c r="AS8" s="421">
        <f>(AS4*0.5)*0.1</f>
        <v>128.03330965000004</v>
      </c>
      <c r="AT8" s="421">
        <f>(AT4*0.5)*0.1</f>
        <v>124.994578297</v>
      </c>
      <c r="AU8" s="421">
        <f>(AU4*0.5)*0.1</f>
        <v>124.322604575</v>
      </c>
      <c r="AV8" s="421">
        <f>(AV4*0.5)*0.1</f>
        <v>118.1809512585</v>
      </c>
      <c r="AW8" s="421">
        <f>(AW4*0.5)*0.1</f>
        <v>125.01715675499997</v>
      </c>
      <c r="AX8" s="488">
        <f t="shared" ref="AX8:AX11" si="10">SUM(AS8:AW8)</f>
        <v>620.54860053549999</v>
      </c>
      <c r="AY8" s="421">
        <f>(AY4*0.5)*0.1</f>
        <v>121.6724230741</v>
      </c>
      <c r="AZ8" s="421">
        <f>(AZ4*0.5)*0.1</f>
        <v>135.62379019735002</v>
      </c>
      <c r="BA8" s="421">
        <f>(BA4*0.5)*0.1</f>
        <v>139.96304702679998</v>
      </c>
      <c r="BB8" s="421">
        <f>(BB4*0.5)*0.1</f>
        <v>169.44779074435002</v>
      </c>
      <c r="BC8" s="488">
        <f t="shared" ref="BC8:BC11" si="11">SUM(AY8:BB8)</f>
        <v>566.70705104260003</v>
      </c>
      <c r="BD8" s="421">
        <f>(BD4*0.5)*0.1</f>
        <v>119.62740899420001</v>
      </c>
      <c r="BE8" s="421">
        <f>(BE4*0.5)*0.1</f>
        <v>158.09225488490003</v>
      </c>
      <c r="BF8" s="421">
        <f>(BF4*0.5)*0.1</f>
        <v>185.24176371550004</v>
      </c>
      <c r="BG8" s="421">
        <f>(BG4*0.5)*0.1</f>
        <v>192.86468010119998</v>
      </c>
      <c r="BH8" s="488">
        <f t="shared" si="3"/>
        <v>655.82610769580003</v>
      </c>
      <c r="BI8" s="421">
        <f>(BI4*0.5)*0.1</f>
        <v>262.39595474919997</v>
      </c>
      <c r="BJ8" s="421">
        <f>(BJ4*0.5)*0.1</f>
        <v>330.13521233720007</v>
      </c>
      <c r="BK8" s="421">
        <f>(BK4*0.5)*0.1</f>
        <v>429.93884736350003</v>
      </c>
      <c r="BL8" s="421">
        <f>(BL4*0.5)*0.1</f>
        <v>378.08279765790002</v>
      </c>
      <c r="BM8" s="421">
        <f>(BM4*0.5)*0.1</f>
        <v>135.98424833119995</v>
      </c>
      <c r="BN8" s="488">
        <f t="shared" ref="BN8:BN11" si="12">SUM(BI8:BM8)</f>
        <v>1536.537060439</v>
      </c>
      <c r="BO8" s="802">
        <f t="shared" si="4"/>
        <v>7630.4508705786593</v>
      </c>
    </row>
    <row r="9" spans="2:67">
      <c r="B9" s="422" t="s">
        <v>550</v>
      </c>
      <c r="C9" s="421">
        <f>(C4*0.5)*0.15</f>
        <v>141.05085544125001</v>
      </c>
      <c r="D9" s="421">
        <f>(D4*0.5)*0.15</f>
        <v>144.9914537025</v>
      </c>
      <c r="E9" s="421">
        <f>(E4*0.5)*0.15</f>
        <v>142.104995382</v>
      </c>
      <c r="F9" s="421">
        <f>(F4*0.5)*0.15</f>
        <v>119.15248815037499</v>
      </c>
      <c r="G9" s="488">
        <f t="shared" si="5"/>
        <v>547.29979267612498</v>
      </c>
      <c r="H9" s="421">
        <f>(H4*0.5)*0.15</f>
        <v>123.80922667237499</v>
      </c>
      <c r="I9" s="421">
        <f>(I4*0.5)*0.15</f>
        <v>170.49546281324999</v>
      </c>
      <c r="J9" s="421">
        <f>(J4*0.5)*0.15</f>
        <v>122.18734998899997</v>
      </c>
      <c r="K9" s="421">
        <f>(K4*0.5)*0.15</f>
        <v>154.47641595795</v>
      </c>
      <c r="L9" s="488">
        <f t="shared" si="0"/>
        <v>570.96845543257496</v>
      </c>
      <c r="M9" s="421">
        <f>(M4*0.5)*0.15</f>
        <v>161.3974251054</v>
      </c>
      <c r="N9" s="421">
        <f>(N4*0.5)*0.15</f>
        <v>170.16295569825004</v>
      </c>
      <c r="O9" s="421">
        <f>(O4*0.5)*0.15</f>
        <v>188.147741522475</v>
      </c>
      <c r="P9" s="421">
        <f>(P4*0.5)*0.15</f>
        <v>180.70060136549998</v>
      </c>
      <c r="Q9" s="421">
        <f>(Q4*0.5)*0.15</f>
        <v>187.24561672702498</v>
      </c>
      <c r="R9" s="488">
        <f t="shared" si="6"/>
        <v>887.65434041865001</v>
      </c>
      <c r="S9" s="421">
        <f>(S4*0.5)*0.15</f>
        <v>190.77336651614999</v>
      </c>
      <c r="T9" s="421">
        <f>(T4*0.5)*0.15</f>
        <v>201.53921900610001</v>
      </c>
      <c r="U9" s="421">
        <f>(U4*0.5)*0.15</f>
        <v>192.20576375339996</v>
      </c>
      <c r="V9" s="421">
        <f>(V4*0.5)*0.15</f>
        <v>234.29705191874996</v>
      </c>
      <c r="W9" s="488">
        <f t="shared" si="7"/>
        <v>818.8154011943999</v>
      </c>
      <c r="X9" s="421">
        <f>(X4*0.5)*0.15</f>
        <v>206.407266615975</v>
      </c>
      <c r="Y9" s="421">
        <f>(Y4*0.5)*0.15</f>
        <v>285.80934278423996</v>
      </c>
      <c r="Z9" s="421">
        <f>(Z4*0.5)*0.15</f>
        <v>185.32921498304998</v>
      </c>
      <c r="AA9" s="421">
        <f>(AA4*0.5)*0.15</f>
        <v>183.33714434069998</v>
      </c>
      <c r="AB9" s="488">
        <f t="shared" si="1"/>
        <v>860.88296872396495</v>
      </c>
      <c r="AC9" s="421">
        <f>(AC4*0.5)*0.15</f>
        <v>193.84889114849997</v>
      </c>
      <c r="AD9" s="421">
        <f>(AD4*0.5)*0.15</f>
        <v>220.72075411950007</v>
      </c>
      <c r="AE9" s="421">
        <f>(AE4*0.5)*0.15</f>
        <v>213.30433814024997</v>
      </c>
      <c r="AF9" s="421">
        <f>(AF4*0.5)*0.15</f>
        <v>214.39037772000003</v>
      </c>
      <c r="AG9" s="421">
        <f>(AG4*0.5)*0.15</f>
        <v>203.07464663175</v>
      </c>
      <c r="AH9" s="488">
        <f t="shared" si="8"/>
        <v>1045.3390077600002</v>
      </c>
      <c r="AI9" s="421">
        <f>(AI4*0.5)*0.15</f>
        <v>210.29307032009999</v>
      </c>
      <c r="AJ9" s="421">
        <f>(AJ4*0.5)*0.15</f>
        <v>218.92271547944998</v>
      </c>
      <c r="AK9" s="421">
        <f>(AK4*0.5)*0.15</f>
        <v>199.6419124686</v>
      </c>
      <c r="AL9" s="421">
        <f>(AL4*0.5)*0.15</f>
        <v>201.43759207965002</v>
      </c>
      <c r="AM9" s="488">
        <f t="shared" si="9"/>
        <v>830.29529034780001</v>
      </c>
      <c r="AN9" s="421">
        <f>(AN4*0.5)*0.15</f>
        <v>208.46449235062497</v>
      </c>
      <c r="AO9" s="421">
        <f>(AO4*0.5)*0.15</f>
        <v>212.68408102987496</v>
      </c>
      <c r="AP9" s="421">
        <f>(AP4*0.5)*0.15</f>
        <v>198.87592471162498</v>
      </c>
      <c r="AQ9" s="421">
        <f>(AQ4*0.5)*0.15</f>
        <v>194.96832165299998</v>
      </c>
      <c r="AR9" s="488">
        <f t="shared" si="2"/>
        <v>814.99281974512485</v>
      </c>
      <c r="AS9" s="421">
        <f>(AS4*0.5)*0.15</f>
        <v>192.04996447500002</v>
      </c>
      <c r="AT9" s="421">
        <f>(AT4*0.5)*0.15</f>
        <v>187.49186744549999</v>
      </c>
      <c r="AU9" s="421">
        <f>(AU4*0.5)*0.15</f>
        <v>186.48390686249999</v>
      </c>
      <c r="AV9" s="421">
        <f>(AV4*0.5)*0.15</f>
        <v>177.27142688774998</v>
      </c>
      <c r="AW9" s="421">
        <f>(AW4*0.5)*0.15</f>
        <v>187.52573513249996</v>
      </c>
      <c r="AX9" s="488">
        <f t="shared" si="10"/>
        <v>930.82290080324992</v>
      </c>
      <c r="AY9" s="421">
        <f>(AY4*0.5)*0.15</f>
        <v>182.50863461114997</v>
      </c>
      <c r="AZ9" s="421">
        <f>(AZ4*0.5)*0.15</f>
        <v>203.43568529602501</v>
      </c>
      <c r="BA9" s="421">
        <f>(BA4*0.5)*0.15</f>
        <v>209.94457054019995</v>
      </c>
      <c r="BB9" s="421">
        <f>(BB4*0.5)*0.15</f>
        <v>254.171686116525</v>
      </c>
      <c r="BC9" s="488">
        <f t="shared" si="11"/>
        <v>850.06057656389999</v>
      </c>
      <c r="BD9" s="421">
        <f>(BD4*0.5)*0.15</f>
        <v>179.4411134913</v>
      </c>
      <c r="BE9" s="421">
        <f>(BE4*0.5)*0.15</f>
        <v>237.13838232735</v>
      </c>
      <c r="BF9" s="421">
        <f>(BF4*0.5)*0.15</f>
        <v>277.86264557325001</v>
      </c>
      <c r="BG9" s="421">
        <f>(BG4*0.5)*0.15</f>
        <v>289.29702015179993</v>
      </c>
      <c r="BH9" s="488">
        <f t="shared" si="3"/>
        <v>983.73916154369999</v>
      </c>
      <c r="BI9" s="421">
        <f>(BI4*0.5)*0.15</f>
        <v>393.59393212379996</v>
      </c>
      <c r="BJ9" s="421">
        <f>(BJ4*0.5)*0.15</f>
        <v>495.2028185058</v>
      </c>
      <c r="BK9" s="421">
        <f>(BK4*0.5)*0.15</f>
        <v>644.90827104524999</v>
      </c>
      <c r="BL9" s="421">
        <f>(BL4*0.5)*0.15</f>
        <v>567.12419648685</v>
      </c>
      <c r="BM9" s="421">
        <f>(BM4*0.5)*0.15</f>
        <v>203.97637249679994</v>
      </c>
      <c r="BN9" s="488">
        <f t="shared" si="12"/>
        <v>2304.8055906584996</v>
      </c>
      <c r="BO9" s="802">
        <f t="shared" si="4"/>
        <v>11445.67630586799</v>
      </c>
    </row>
    <row r="10" spans="2:67">
      <c r="B10" s="422" t="s">
        <v>248</v>
      </c>
      <c r="C10" s="421">
        <f>(C4*0.5)*0.65</f>
        <v>611.22037357875001</v>
      </c>
      <c r="D10" s="421">
        <f>(D4*0.5)*0.65</f>
        <v>628.29629937749996</v>
      </c>
      <c r="E10" s="421">
        <f>(E4*0.5)*0.65</f>
        <v>615.78831332200002</v>
      </c>
      <c r="F10" s="421">
        <f>(F4*0.5)*0.65</f>
        <v>516.32744865162499</v>
      </c>
      <c r="G10" s="488">
        <f t="shared" si="5"/>
        <v>2371.6324349298748</v>
      </c>
      <c r="H10" s="421">
        <f>(H4*0.5)*0.65</f>
        <v>536.50664891362499</v>
      </c>
      <c r="I10" s="421">
        <f>(I4*0.5)*0.65</f>
        <v>738.81367219075003</v>
      </c>
      <c r="J10" s="421">
        <f>(J4*0.5)*0.65</f>
        <v>529.47851661899995</v>
      </c>
      <c r="K10" s="421">
        <f>(K4*0.5)*0.65</f>
        <v>669.39780248445004</v>
      </c>
      <c r="L10" s="488">
        <f t="shared" si="0"/>
        <v>2474.1966402078251</v>
      </c>
      <c r="M10" s="421">
        <f>(M4*0.5)*0.65</f>
        <v>699.38884212339997</v>
      </c>
      <c r="N10" s="421">
        <f>(N4*0.5)*0.65</f>
        <v>737.37280802575015</v>
      </c>
      <c r="O10" s="421">
        <f>(O4*0.5)*0.65</f>
        <v>815.30687993072502</v>
      </c>
      <c r="P10" s="421">
        <f>(P4*0.5)*0.65</f>
        <v>783.03593925049995</v>
      </c>
      <c r="Q10" s="421">
        <f>(Q4*0.5)*0.65</f>
        <v>811.39767248377495</v>
      </c>
      <c r="R10" s="488">
        <f t="shared" si="6"/>
        <v>3846.5021418141496</v>
      </c>
      <c r="S10" s="421">
        <f>(S4*0.5)*0.65</f>
        <v>826.68458823664992</v>
      </c>
      <c r="T10" s="421">
        <f>(T4*0.5)*0.65</f>
        <v>873.33661569310016</v>
      </c>
      <c r="U10" s="421">
        <f>(U4*0.5)*0.65</f>
        <v>832.89164293139993</v>
      </c>
      <c r="V10" s="421">
        <f>(V4*0.5)*0.65</f>
        <v>1015.28722498125</v>
      </c>
      <c r="W10" s="488">
        <f t="shared" si="7"/>
        <v>3548.2000718423997</v>
      </c>
      <c r="X10" s="421">
        <f>(X4*0.5)*0.65</f>
        <v>894.43148866922502</v>
      </c>
      <c r="Y10" s="421">
        <f>(Y4*0.5)*0.65</f>
        <v>1238.5071520650399</v>
      </c>
      <c r="Z10" s="421">
        <f>(Z4*0.5)*0.65</f>
        <v>803.09326492654986</v>
      </c>
      <c r="AA10" s="421">
        <f>(AA4*0.5)*0.65</f>
        <v>794.46095880969995</v>
      </c>
      <c r="AB10" s="488">
        <f t="shared" si="1"/>
        <v>3730.4928644705151</v>
      </c>
      <c r="AC10" s="421">
        <f>(AC4*0.5)*0.65</f>
        <v>840.01186164349997</v>
      </c>
      <c r="AD10" s="421">
        <f>(AD4*0.5)*0.65</f>
        <v>956.45660118450041</v>
      </c>
      <c r="AE10" s="421">
        <f>(AE4*0.5)*0.65</f>
        <v>924.31879860774995</v>
      </c>
      <c r="AF10" s="421">
        <f>(AF4*0.5)*0.65</f>
        <v>929.02497012000015</v>
      </c>
      <c r="AG10" s="421">
        <f>(AG4*0.5)*0.65</f>
        <v>879.99013540425005</v>
      </c>
      <c r="AH10" s="488">
        <f t="shared" si="8"/>
        <v>4529.8023669600007</v>
      </c>
      <c r="AI10" s="421">
        <f>(AI4*0.5)*0.65</f>
        <v>911.26997138709999</v>
      </c>
      <c r="AJ10" s="421">
        <f>(AJ4*0.5)*0.65</f>
        <v>948.66510041095</v>
      </c>
      <c r="AK10" s="421">
        <f>(AK4*0.5)*0.65</f>
        <v>865.11495403060007</v>
      </c>
      <c r="AL10" s="421">
        <f>(AL4*0.5)*0.65</f>
        <v>872.89623234515011</v>
      </c>
      <c r="AM10" s="488">
        <f t="shared" si="9"/>
        <v>3597.9462581738003</v>
      </c>
      <c r="AN10" s="421">
        <f>(AN4*0.5)*0.65</f>
        <v>903.3461335193748</v>
      </c>
      <c r="AO10" s="421">
        <f>(AO4*0.5)*0.65</f>
        <v>921.63101779612487</v>
      </c>
      <c r="AP10" s="421">
        <f>(AP4*0.5)*0.65</f>
        <v>861.79567375037493</v>
      </c>
      <c r="AQ10" s="421">
        <f>(AQ4*0.5)*0.65</f>
        <v>844.86272716299993</v>
      </c>
      <c r="AR10" s="488">
        <f t="shared" si="2"/>
        <v>3531.6355522288745</v>
      </c>
      <c r="AS10" s="421">
        <f>(AS4*0.5)*0.65</f>
        <v>832.21651272500014</v>
      </c>
      <c r="AT10" s="421">
        <f>(AT4*0.5)*0.65</f>
        <v>812.46475893050001</v>
      </c>
      <c r="AU10" s="421">
        <f>(AU4*0.5)*0.65</f>
        <v>808.09692973749998</v>
      </c>
      <c r="AV10" s="421">
        <f>(AV4*0.5)*0.65</f>
        <v>768.17618318025006</v>
      </c>
      <c r="AW10" s="421">
        <f>(AW4*0.5)*0.65</f>
        <v>812.61151890749989</v>
      </c>
      <c r="AX10" s="488">
        <f t="shared" si="10"/>
        <v>4033.56590348075</v>
      </c>
      <c r="AY10" s="421">
        <f>(AY4*0.5)*0.65</f>
        <v>790.87074998164996</v>
      </c>
      <c r="AZ10" s="421">
        <f>(AZ4*0.5)*0.65</f>
        <v>881.55463628277516</v>
      </c>
      <c r="BA10" s="421">
        <f>(BA4*0.5)*0.65</f>
        <v>909.75980567419981</v>
      </c>
      <c r="BB10" s="421">
        <f>(BB4*0.5)*0.65</f>
        <v>1101.4106398382751</v>
      </c>
      <c r="BC10" s="488">
        <f t="shared" si="11"/>
        <v>3683.5958317769</v>
      </c>
      <c r="BD10" s="421">
        <f>(BD4*0.5)*0.65</f>
        <v>777.57815846230005</v>
      </c>
      <c r="BE10" s="421">
        <f>(BE4*0.5)*0.65</f>
        <v>1027.59965675185</v>
      </c>
      <c r="BF10" s="421">
        <f>(BF4*0.5)*0.65</f>
        <v>1204.0714641507502</v>
      </c>
      <c r="BG10" s="421">
        <f>(BG4*0.5)*0.65</f>
        <v>1253.6204206578</v>
      </c>
      <c r="BH10" s="488">
        <f t="shared" si="3"/>
        <v>4262.8697000227003</v>
      </c>
      <c r="BI10" s="421">
        <f>(BI4*0.5)*0.65</f>
        <v>1705.5737058697998</v>
      </c>
      <c r="BJ10" s="421">
        <f>(BJ4*0.5)*0.65</f>
        <v>2145.8788801918004</v>
      </c>
      <c r="BK10" s="421">
        <f>(BK4*0.5)*0.65</f>
        <v>2794.6025078627504</v>
      </c>
      <c r="BL10" s="421">
        <f>(BL4*0.5)*0.65</f>
        <v>2457.5381847763501</v>
      </c>
      <c r="BM10" s="421">
        <f>(BM4*0.5)*0.65</f>
        <v>883.89761415279975</v>
      </c>
      <c r="BN10" s="488">
        <f t="shared" si="12"/>
        <v>9987.4908928535006</v>
      </c>
      <c r="BO10" s="802">
        <f t="shared" si="4"/>
        <v>49597.930658761295</v>
      </c>
    </row>
    <row r="11" spans="2:67">
      <c r="B11" s="422" t="s">
        <v>554</v>
      </c>
      <c r="C11" s="421">
        <f>(C4*0.5)*0.1</f>
        <v>94.03390362750001</v>
      </c>
      <c r="D11" s="421">
        <f>(D4*0.5)*0.1</f>
        <v>96.660969135000002</v>
      </c>
      <c r="E11" s="421">
        <f>(E4*0.5)*0.1</f>
        <v>94.736663587999999</v>
      </c>
      <c r="F11" s="421">
        <f>(F4*0.5)*0.1</f>
        <v>79.43499210025</v>
      </c>
      <c r="G11" s="488">
        <f t="shared" si="5"/>
        <v>364.86652845074997</v>
      </c>
      <c r="H11" s="421">
        <f>(H4*0.5)*0.1</f>
        <v>82.539484448249993</v>
      </c>
      <c r="I11" s="421">
        <f>(I4*0.5)*0.1</f>
        <v>113.66364187550001</v>
      </c>
      <c r="J11" s="421">
        <f>(J4*0.5)*0.1</f>
        <v>81.458233325999984</v>
      </c>
      <c r="K11" s="421">
        <f>(K4*0.5)*0.1</f>
        <v>102.9842773053</v>
      </c>
      <c r="L11" s="488">
        <f t="shared" si="0"/>
        <v>380.64563695504995</v>
      </c>
      <c r="M11" s="421">
        <f>(M4*0.5)*0.1</f>
        <v>107.59828340360001</v>
      </c>
      <c r="N11" s="421">
        <f>(N4*0.5)*0.1</f>
        <v>113.44197046550003</v>
      </c>
      <c r="O11" s="421">
        <f>(O4*0.5)*0.1</f>
        <v>125.43182768165001</v>
      </c>
      <c r="P11" s="421">
        <f>(P4*0.5)*0.1</f>
        <v>120.46706757699999</v>
      </c>
      <c r="Q11" s="421">
        <f>(Q4*0.5)*0.1</f>
        <v>124.83041115135001</v>
      </c>
      <c r="R11" s="488">
        <f t="shared" si="6"/>
        <v>591.76956027910001</v>
      </c>
      <c r="S11" s="421">
        <f>(S4*0.5)*0.1</f>
        <v>127.1822443441</v>
      </c>
      <c r="T11" s="421">
        <f>(T4*0.5)*0.1</f>
        <v>134.35947933740002</v>
      </c>
      <c r="U11" s="421">
        <f>(U4*0.5)*0.1</f>
        <v>128.1371758356</v>
      </c>
      <c r="V11" s="421">
        <f>(V4*0.5)*0.1</f>
        <v>156.19803461250001</v>
      </c>
      <c r="W11" s="488">
        <f t="shared" si="7"/>
        <v>545.87693412960004</v>
      </c>
      <c r="X11" s="421">
        <f>(X4*0.5)*0.1</f>
        <v>137.60484441065</v>
      </c>
      <c r="Y11" s="421">
        <f>(Y4*0.5)*0.1</f>
        <v>190.53956185615999</v>
      </c>
      <c r="Z11" s="421">
        <f>(Z4*0.5)*0.1</f>
        <v>123.55280998869999</v>
      </c>
      <c r="AA11" s="421">
        <f>(AA4*0.5)*0.1</f>
        <v>122.2247628938</v>
      </c>
      <c r="AB11" s="488">
        <f t="shared" si="1"/>
        <v>573.92197914931</v>
      </c>
      <c r="AC11" s="421">
        <f>(AC4*0.5)*0.1</f>
        <v>129.23259409900001</v>
      </c>
      <c r="AD11" s="421">
        <f>(AD4*0.5)*0.1</f>
        <v>147.14716941300006</v>
      </c>
      <c r="AE11" s="421">
        <f>(AE4*0.5)*0.1</f>
        <v>142.2028920935</v>
      </c>
      <c r="AF11" s="421">
        <f>(AF4*0.5)*0.1</f>
        <v>142.92691848000001</v>
      </c>
      <c r="AG11" s="421">
        <f>(AG4*0.5)*0.1</f>
        <v>135.3830977545</v>
      </c>
      <c r="AH11" s="488">
        <f t="shared" si="8"/>
        <v>696.89267184000005</v>
      </c>
      <c r="AI11" s="421">
        <f>(AI4*0.5)*0.1</f>
        <v>140.1953802134</v>
      </c>
      <c r="AJ11" s="421">
        <f>(AJ4*0.5)*0.1</f>
        <v>145.94847698629999</v>
      </c>
      <c r="AK11" s="421">
        <f>(AK4*0.5)*0.1</f>
        <v>133.09460831240003</v>
      </c>
      <c r="AL11" s="421">
        <f>(AL4*0.5)*0.1</f>
        <v>134.29172805310003</v>
      </c>
      <c r="AM11" s="488">
        <f t="shared" si="9"/>
        <v>553.53019356520008</v>
      </c>
      <c r="AN11" s="421">
        <f>(AN4*0.5)*0.1</f>
        <v>138.97632823374997</v>
      </c>
      <c r="AO11" s="421">
        <f>(AO4*0.5)*0.1</f>
        <v>141.78938735324999</v>
      </c>
      <c r="AP11" s="421">
        <f>(AP4*0.5)*0.1</f>
        <v>132.58394980775</v>
      </c>
      <c r="AQ11" s="421">
        <f>(AQ4*0.5)*0.1</f>
        <v>129.978881102</v>
      </c>
      <c r="AR11" s="488">
        <f t="shared" si="2"/>
        <v>543.32854649674994</v>
      </c>
      <c r="AS11" s="421">
        <f>(AS4*0.5)*0.1</f>
        <v>128.03330965000004</v>
      </c>
      <c r="AT11" s="421">
        <f>(AT4*0.5)*0.1</f>
        <v>124.994578297</v>
      </c>
      <c r="AU11" s="421">
        <f>(AU4*0.5)*0.1</f>
        <v>124.322604575</v>
      </c>
      <c r="AV11" s="421">
        <f>(AV4*0.5)*0.1</f>
        <v>118.1809512585</v>
      </c>
      <c r="AW11" s="421">
        <f>(AW4*0.5)*0.1</f>
        <v>125.01715675499997</v>
      </c>
      <c r="AX11" s="488">
        <f t="shared" si="10"/>
        <v>620.54860053549999</v>
      </c>
      <c r="AY11" s="421">
        <f>(AY4*0.5)*0.1</f>
        <v>121.6724230741</v>
      </c>
      <c r="AZ11" s="421">
        <f>(AZ4*0.5)*0.1</f>
        <v>135.62379019735002</v>
      </c>
      <c r="BA11" s="421">
        <f>(BA4*0.5)*0.1</f>
        <v>139.96304702679998</v>
      </c>
      <c r="BB11" s="421">
        <f>(BB4*0.5)*0.1</f>
        <v>169.44779074435002</v>
      </c>
      <c r="BC11" s="488">
        <f t="shared" si="11"/>
        <v>566.70705104260003</v>
      </c>
      <c r="BD11" s="421">
        <f>(BD4*0.5)*0.1</f>
        <v>119.62740899420001</v>
      </c>
      <c r="BE11" s="421">
        <f>(BE4*0.5)*0.1</f>
        <v>158.09225488490003</v>
      </c>
      <c r="BF11" s="421">
        <f>(BF4*0.5)*0.1</f>
        <v>185.24176371550004</v>
      </c>
      <c r="BG11" s="421">
        <f>(BG4*0.5)*0.1</f>
        <v>192.86468010119998</v>
      </c>
      <c r="BH11" s="488">
        <f t="shared" si="3"/>
        <v>655.82610769580003</v>
      </c>
      <c r="BI11" s="421">
        <f>(BI4*0.5)*0.1</f>
        <v>262.39595474919997</v>
      </c>
      <c r="BJ11" s="421">
        <f>(BJ4*0.5)*0.1</f>
        <v>330.13521233720007</v>
      </c>
      <c r="BK11" s="421">
        <f>(BK4*0.5)*0.1</f>
        <v>429.93884736350003</v>
      </c>
      <c r="BL11" s="421">
        <f>(BL4*0.5)*0.1</f>
        <v>378.08279765790002</v>
      </c>
      <c r="BM11" s="421">
        <f>(BM4*0.5)*0.1</f>
        <v>135.98424833119995</v>
      </c>
      <c r="BN11" s="488">
        <f t="shared" si="12"/>
        <v>1536.537060439</v>
      </c>
    </row>
    <row r="12" spans="2:67">
      <c r="B12" s="487" t="s">
        <v>38</v>
      </c>
      <c r="C12" s="488">
        <f>SUM(C7:C11)</f>
        <v>1880.67807255</v>
      </c>
      <c r="D12" s="488">
        <f>SUM(D7:D11)</f>
        <v>1933.2193826999999</v>
      </c>
      <c r="E12" s="488">
        <f>SUM(E7:E11)</f>
        <v>1894.73327176</v>
      </c>
      <c r="F12" s="488">
        <f>SUM(F7:F11)</f>
        <v>1588.6998420049999</v>
      </c>
      <c r="G12" s="725">
        <f>SUM(G7:G11)</f>
        <v>7297.3305690149991</v>
      </c>
      <c r="H12" s="488">
        <f>SUM(H7:H11)</f>
        <v>1650.7896889649999</v>
      </c>
      <c r="I12" s="488">
        <f>SUM(I7:I11)</f>
        <v>2273.27283751</v>
      </c>
      <c r="J12" s="488">
        <f>SUM(J7:J11)</f>
        <v>1629.1646665199996</v>
      </c>
      <c r="K12" s="488">
        <f>SUM(K7:K11)</f>
        <v>2059.6855461059999</v>
      </c>
      <c r="L12" s="724">
        <f t="shared" ref="L12" si="13">SUM(L7:L11)</f>
        <v>7612.9127391009988</v>
      </c>
      <c r="M12" s="488">
        <f>SUM(M7:M11)</f>
        <v>2151.965668072</v>
      </c>
      <c r="N12" s="488">
        <f>SUM(N7:N11)</f>
        <v>2268.8394093100005</v>
      </c>
      <c r="O12" s="488">
        <f>SUM(O7:O11)</f>
        <v>2508.6365536329999</v>
      </c>
      <c r="P12" s="488">
        <f>SUM(P7:P11)</f>
        <v>2409.3413515399998</v>
      </c>
      <c r="Q12" s="488">
        <f>SUM(Q7:Q11)</f>
        <v>2496.6082230269999</v>
      </c>
      <c r="R12" s="725">
        <f>SUM(R7:R11)</f>
        <v>11835.391205582</v>
      </c>
      <c r="S12" s="488">
        <f>SUM(S7:S11)</f>
        <v>2543.6448868819998</v>
      </c>
      <c r="T12" s="488">
        <f>SUM(T7:T11)</f>
        <v>2687.1895867480002</v>
      </c>
      <c r="U12" s="488">
        <f>SUM(U7:U11)</f>
        <v>2562.7435167119993</v>
      </c>
      <c r="V12" s="488">
        <f>SUM(V7:V11)</f>
        <v>3123.9606922500002</v>
      </c>
      <c r="W12" s="724">
        <f>SUM(W7:W11)</f>
        <v>10917.538682592</v>
      </c>
      <c r="X12" s="488">
        <f>SUM(X7:X11)</f>
        <v>2752.0968882130001</v>
      </c>
      <c r="Y12" s="488">
        <f>SUM(Y7:Y11)</f>
        <v>3810.7912371232001</v>
      </c>
      <c r="Z12" s="488">
        <f>SUM(Z7:Z11)</f>
        <v>2471.0561997739997</v>
      </c>
      <c r="AA12" s="488">
        <f>SUM(AA7:AA11)</f>
        <v>2444.4952578759999</v>
      </c>
      <c r="AB12" s="725">
        <f t="shared" ref="AB12" si="14">SUM(AB7:AB11)</f>
        <v>11478.439582986199</v>
      </c>
      <c r="AC12" s="488">
        <f>SUM(AC7:AC11)</f>
        <v>2584.6518819799999</v>
      </c>
      <c r="AD12" s="488">
        <f>SUM(AD7:AD11)</f>
        <v>2942.943388260001</v>
      </c>
      <c r="AE12" s="488">
        <f>SUM(AE7:AE11)</f>
        <v>2844.0578418699997</v>
      </c>
      <c r="AF12" s="488">
        <f>SUM(AF7:AF11)</f>
        <v>2858.5383696000004</v>
      </c>
      <c r="AG12" s="488">
        <f>SUM(AG7:AG11)</f>
        <v>2707.66195509</v>
      </c>
      <c r="AH12" s="724">
        <f>SUM(AH7:AH11)</f>
        <v>13937.853436800002</v>
      </c>
      <c r="AI12" s="488">
        <f>SUM(AI7:AI11)</f>
        <v>2803.9076042679999</v>
      </c>
      <c r="AJ12" s="488">
        <f>SUM(AJ7:AJ11)</f>
        <v>2918.9695397260002</v>
      </c>
      <c r="AK12" s="488">
        <f>SUM(AK7:AK11)</f>
        <v>2661.8921662479997</v>
      </c>
      <c r="AL12" s="488">
        <f>SUM(AL7:AL11)</f>
        <v>2685.8345610620004</v>
      </c>
      <c r="AM12" s="725">
        <f>SUM(AM7:AM11)</f>
        <v>11070.603871304002</v>
      </c>
      <c r="AN12" s="488">
        <f>SUM(AN7:AN11)</f>
        <v>2779.5265646749995</v>
      </c>
      <c r="AO12" s="488">
        <f>SUM(AO7:AO11)</f>
        <v>2835.7877470649996</v>
      </c>
      <c r="AP12" s="488">
        <f>SUM(AP7:AP11)</f>
        <v>2651.6789961549998</v>
      </c>
      <c r="AQ12" s="488">
        <f>SUM(AQ7:AQ11)</f>
        <v>2599.5776220399998</v>
      </c>
      <c r="AR12" s="724">
        <f t="shared" ref="AR12" si="15">SUM(AR7:AR11)</f>
        <v>10866.570929935</v>
      </c>
      <c r="AS12" s="488">
        <f>SUM(AS7:AS11)</f>
        <v>2560.6661930000005</v>
      </c>
      <c r="AT12" s="488">
        <f>SUM(AT7:AT11)</f>
        <v>2499.89156594</v>
      </c>
      <c r="AU12" s="488">
        <f>SUM(AU7:AU11)</f>
        <v>2486.4520914999994</v>
      </c>
      <c r="AV12" s="488">
        <f>SUM(AV7:AV11)</f>
        <v>2363.6190251700004</v>
      </c>
      <c r="AW12" s="488">
        <f>SUM(AW7:AW11)</f>
        <v>2500.3431350999995</v>
      </c>
      <c r="AX12" s="725">
        <f>SUM(AX7:AX11)</f>
        <v>12410.97201071</v>
      </c>
      <c r="AY12" s="488">
        <f>SUM(AY7:AY11)</f>
        <v>2433.4484614819999</v>
      </c>
      <c r="AZ12" s="488">
        <f>SUM(AZ7:AZ11)</f>
        <v>2712.4758039470003</v>
      </c>
      <c r="BA12" s="488">
        <f>SUM(BA7:BA11)</f>
        <v>2799.2609405359995</v>
      </c>
      <c r="BB12" s="488">
        <f>SUM(BB7:BB11)</f>
        <v>3388.9558148870001</v>
      </c>
      <c r="BC12" s="724">
        <f>SUM(BC7:BC11)</f>
        <v>11334.141020852001</v>
      </c>
      <c r="BD12" s="488">
        <f>SUM(BD7:BD11)</f>
        <v>2392.5481798840001</v>
      </c>
      <c r="BE12" s="488">
        <f>SUM(BE7:BE11)</f>
        <v>3161.8450976979998</v>
      </c>
      <c r="BF12" s="488">
        <f>SUM(BF7:BF11)</f>
        <v>3704.8352743100004</v>
      </c>
      <c r="BG12" s="488">
        <f>SUM(BG7:BG11)</f>
        <v>3857.2936020239999</v>
      </c>
      <c r="BH12" s="725">
        <f t="shared" ref="BH12" si="16">SUM(BH7:BH11)</f>
        <v>13116.522153916001</v>
      </c>
      <c r="BI12" s="488">
        <f>SUM(BI7:BI11)</f>
        <v>5247.9190949839995</v>
      </c>
      <c r="BJ12" s="488">
        <f>SUM(BJ7:BJ11)</f>
        <v>6602.7042467440006</v>
      </c>
      <c r="BK12" s="488">
        <f>SUM(BK7:BK11)</f>
        <v>8598.776947270002</v>
      </c>
      <c r="BL12" s="488">
        <f>SUM(BL7:BL11)</f>
        <v>7561.6559531579996</v>
      </c>
      <c r="BM12" s="488">
        <f>SUM(BM7:BM11)</f>
        <v>2719.6849666239991</v>
      </c>
      <c r="BN12" s="724">
        <f>SUM(BN7:BN11)</f>
        <v>30730.74120878</v>
      </c>
    </row>
    <row r="14" spans="2:67">
      <c r="P14" s="445">
        <f>'Proy 2022 vs 2019'!BQ35/2</f>
        <v>1204670.6757699999</v>
      </c>
      <c r="Q14" s="445">
        <f>'Proy 2022 vs 2019'!BV35/2</f>
        <v>1248304.1115134999</v>
      </c>
      <c r="S14" s="866">
        <f>'Proy 2022 vs 2019'!CF35/2</f>
        <v>1271822.4434409998</v>
      </c>
      <c r="T14" s="445">
        <f>'Proy 2022 vs 2019'!CK35/2</f>
        <v>1343594.7933740001</v>
      </c>
      <c r="U14" s="445">
        <f>'Proy 2022 vs 2019'!CP35/2</f>
        <v>1281371.7583559998</v>
      </c>
      <c r="V14" s="445">
        <f>'Proy 2022 vs 2019'!CU35/2</f>
        <v>1561980.3461249999</v>
      </c>
      <c r="X14" s="445">
        <f>'Proy 2022 vs 2019'!DE35/2</f>
        <v>1376048.4441065001</v>
      </c>
      <c r="Y14" s="445">
        <f>'Proy 2022 vs 2019'!DJ35/2</f>
        <v>1905395.6185615999</v>
      </c>
      <c r="Z14" s="445">
        <f>'Proy 2022 vs 2019'!DO35/2</f>
        <v>1235528.0998869999</v>
      </c>
      <c r="AA14" s="445">
        <f>'Proy 2022 vs 2019'!DT35/2</f>
        <v>1222247.628938</v>
      </c>
      <c r="AC14" s="866">
        <f>'Proy 2022 vs 2019'!ED35/2</f>
        <v>1292325.94099</v>
      </c>
      <c r="AD14" s="445">
        <f>'Proy 2022 vs 2019'!EI35/2</f>
        <v>1471471.6941300004</v>
      </c>
      <c r="AE14" s="445">
        <f>'Proy 2022 vs 2019'!EN35/2</f>
        <v>1422028.9209349998</v>
      </c>
      <c r="AF14" s="445">
        <f>'Proy 2022 vs 2019'!ES35/2</f>
        <v>1429269.1848000002</v>
      </c>
      <c r="AG14" s="445">
        <f>'Proy 2022 vs 2019'!EX35/2</f>
        <v>1353830.9775449999</v>
      </c>
      <c r="AH14" s="867"/>
      <c r="AI14" s="445">
        <f>'Proy 2022 vs 2019'!FH35/2</f>
        <v>1401953.802134</v>
      </c>
      <c r="AJ14" s="445">
        <f>'Proy 2022 vs 2019'!FM35/2</f>
        <v>1459484.7698629999</v>
      </c>
      <c r="AK14" s="445">
        <f>'Proy 2022 vs 2019'!FR35/2</f>
        <v>1330946.0831240001</v>
      </c>
      <c r="AL14" s="445">
        <f>'Proy 2022 vs 2019'!FW35/2</f>
        <v>1342917.2805310001</v>
      </c>
      <c r="AN14" s="445">
        <f>'Proy 2022 vs 2019'!GG35/2</f>
        <v>1389763.2823374998</v>
      </c>
      <c r="AO14" s="445">
        <f>'Proy 2022 vs 2019'!GL35/2</f>
        <v>1417893.8735324999</v>
      </c>
      <c r="AP14" s="445">
        <f>'Proy 2022 vs 2019'!GQ35/2</f>
        <v>1325839.4980774999</v>
      </c>
      <c r="AQ14" s="445">
        <f>'Proy 2022 vs 2019'!GV35/2</f>
        <v>1299788.8110199999</v>
      </c>
      <c r="AS14" s="445">
        <f>'Proy 2022 vs 2019'!HF35/2</f>
        <v>1280333.0965000002</v>
      </c>
      <c r="AT14" s="445">
        <f>'Proy 2022 vs 2019'!HK35/2</f>
        <v>1249945.7829700001</v>
      </c>
      <c r="AU14" s="445">
        <f>'Proy 2022 vs 2019'!HP35/2</f>
        <v>1243226.0457499998</v>
      </c>
      <c r="AV14" s="445">
        <f>'Proy 2022 vs 2019'!HU35/2</f>
        <v>1181809.5125849999</v>
      </c>
      <c r="AW14" s="445">
        <f>'Proy 2022 vs 2019'!HZ35/2</f>
        <v>1250171.5675499998</v>
      </c>
      <c r="AY14" s="445">
        <f>'Proy 2022 vs 2019'!II35/2</f>
        <v>1216724.230741</v>
      </c>
      <c r="AZ14" s="445">
        <f>'Proy 2022 vs 2019'!IN35/2</f>
        <v>1356237.9019735001</v>
      </c>
      <c r="BA14" s="445">
        <f>'Proy 2022 vs 2019'!IS35/2</f>
        <v>1399630.4702679997</v>
      </c>
      <c r="BB14" s="445">
        <f>'Proy 2022 vs 2019'!IX35/2</f>
        <v>1694477.9074435001</v>
      </c>
      <c r="BD14" s="445">
        <f>'Proy 2022 vs 2019'!JH35/2</f>
        <v>1196274.0899420001</v>
      </c>
      <c r="BE14" s="445">
        <f>'Proy 2022 vs 2019'!JM35/2</f>
        <v>1580922.5488490001</v>
      </c>
      <c r="BF14" s="445">
        <f>'Proy 2022 vs 2019'!JR35/2</f>
        <v>1852417.6371550001</v>
      </c>
      <c r="BG14" s="445">
        <f>'Proy 2022 vs 2019'!JW35/2</f>
        <v>1928646.8010119998</v>
      </c>
      <c r="BI14" s="445">
        <f>'Proy 2022 vs 2019'!KG35/2</f>
        <v>2623959.5474919998</v>
      </c>
      <c r="BJ14" s="445">
        <f>'Proy 2022 vs 2019'!KL35/2</f>
        <v>3301352.1233720002</v>
      </c>
      <c r="BK14" s="445">
        <f>'Proy 2022 vs 2019'!KQ35/2</f>
        <v>4299388.4736350002</v>
      </c>
      <c r="BL14" s="445">
        <f>'Proy 2022 vs 2019'!KV35/2</f>
        <v>3780827.9765789998</v>
      </c>
      <c r="BM14" s="445">
        <f>'Proy 2022 vs 2019'!LA35/2</f>
        <v>1359842.4833119996</v>
      </c>
    </row>
    <row r="15" spans="2:67">
      <c r="M15" s="445"/>
      <c r="N15" s="445"/>
      <c r="O15" s="445"/>
      <c r="P15" s="445"/>
      <c r="Q15" s="445"/>
    </row>
    <row r="16" spans="2:67">
      <c r="W16" s="469">
        <f>W12*0.93</f>
        <v>10153.31097481056</v>
      </c>
    </row>
  </sheetData>
  <mergeCells count="24">
    <mergeCell ref="C1:G1"/>
    <mergeCell ref="C2:G2"/>
    <mergeCell ref="H1:L1"/>
    <mergeCell ref="H2:L2"/>
    <mergeCell ref="M1:R1"/>
    <mergeCell ref="M2:R2"/>
    <mergeCell ref="S1:W1"/>
    <mergeCell ref="S2:W2"/>
    <mergeCell ref="X1:AB1"/>
    <mergeCell ref="X2:AB2"/>
    <mergeCell ref="AC1:AH1"/>
    <mergeCell ref="AC2:AH2"/>
    <mergeCell ref="AI2:AM2"/>
    <mergeCell ref="AI1:AM1"/>
    <mergeCell ref="BD1:BH1"/>
    <mergeCell ref="BD2:BH2"/>
    <mergeCell ref="BI1:BN1"/>
    <mergeCell ref="BI2:BN2"/>
    <mergeCell ref="AN2:AR2"/>
    <mergeCell ref="AN1:AR1"/>
    <mergeCell ref="AS2:AX2"/>
    <mergeCell ref="AS1:AX1"/>
    <mergeCell ref="AY2:BC2"/>
    <mergeCell ref="AY1:B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X53"/>
  <sheetViews>
    <sheetView workbookViewId="0">
      <pane xSplit="4" ySplit="8" topLeftCell="E37" activePane="bottomRight" state="frozen"/>
      <selection pane="bottomRight"/>
      <selection pane="bottomLeft"/>
      <selection pane="topRight"/>
    </sheetView>
  </sheetViews>
  <sheetFormatPr defaultColWidth="9.140625" defaultRowHeight="15"/>
  <cols>
    <col min="1" max="1" width="6.7109375" bestFit="1" customWidth="1"/>
    <col min="2" max="2" width="3.140625" bestFit="1" customWidth="1"/>
    <col min="3" max="3" width="31.85546875" customWidth="1"/>
    <col min="8" max="8" width="9" customWidth="1"/>
    <col min="13" max="13" width="11.85546875" customWidth="1"/>
    <col min="22" max="22" width="11.28515625" customWidth="1"/>
  </cols>
  <sheetData>
    <row r="1" spans="1:24" ht="18.75" customHeight="1">
      <c r="A1" s="359" t="s">
        <v>536</v>
      </c>
      <c r="B1" s="742"/>
      <c r="C1" s="742" t="s">
        <v>555</v>
      </c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</row>
    <row r="2" spans="1:24">
      <c r="A2" s="359" t="s">
        <v>536</v>
      </c>
      <c r="B2" s="742"/>
      <c r="C2" s="742"/>
      <c r="D2" s="742" t="s">
        <v>556</v>
      </c>
      <c r="E2" s="742" t="s">
        <v>557</v>
      </c>
      <c r="F2" s="742" t="s">
        <v>558</v>
      </c>
      <c r="G2" s="742" t="s">
        <v>559</v>
      </c>
      <c r="H2" s="360" t="s">
        <v>560</v>
      </c>
      <c r="I2" s="742" t="s">
        <v>557</v>
      </c>
      <c r="J2" s="742" t="s">
        <v>561</v>
      </c>
      <c r="K2" s="742" t="s">
        <v>562</v>
      </c>
      <c r="L2" s="742" t="s">
        <v>563</v>
      </c>
      <c r="M2" s="360" t="s">
        <v>560</v>
      </c>
      <c r="N2" s="742" t="s">
        <v>557</v>
      </c>
      <c r="O2" s="742" t="s">
        <v>564</v>
      </c>
      <c r="P2" s="742" t="s">
        <v>565</v>
      </c>
      <c r="Q2" s="742" t="s">
        <v>566</v>
      </c>
      <c r="R2" s="360" t="s">
        <v>560</v>
      </c>
      <c r="S2" s="742" t="s">
        <v>557</v>
      </c>
      <c r="T2" s="742" t="s">
        <v>567</v>
      </c>
      <c r="U2" s="742" t="s">
        <v>568</v>
      </c>
      <c r="V2" s="742" t="s">
        <v>569</v>
      </c>
      <c r="W2" s="360" t="s">
        <v>560</v>
      </c>
      <c r="X2" s="742" t="s">
        <v>557</v>
      </c>
    </row>
    <row r="3" spans="1:24">
      <c r="A3" s="359" t="s">
        <v>536</v>
      </c>
      <c r="B3" s="742"/>
      <c r="C3" s="742" t="s">
        <v>570</v>
      </c>
      <c r="D3" s="742"/>
      <c r="E3" s="742" t="s">
        <v>571</v>
      </c>
      <c r="F3" s="367">
        <f>'Ventas Mensuales'!K46/1000</f>
        <v>363.48724050000004</v>
      </c>
      <c r="G3" s="367">
        <f>'Ventas Mensuales'!N46/1000</f>
        <v>491.68003962500001</v>
      </c>
      <c r="H3" s="368">
        <f>SUM(F3:G3)</f>
        <v>855.16728012500005</v>
      </c>
      <c r="I3" s="360"/>
      <c r="J3" s="367">
        <f>'Ventas Mensuales'!S46/1000</f>
        <v>500.69150790500009</v>
      </c>
      <c r="K3" s="367">
        <f>'Ventas Mensuales'!X46/1000</f>
        <v>553.60354919999997</v>
      </c>
      <c r="L3" s="367">
        <f>'Ventas Mensuales'!AC46/1000</f>
        <v>762.40246916000001</v>
      </c>
      <c r="M3" s="369">
        <f>SUM(J3:L3)</f>
        <v>1816.6975262650001</v>
      </c>
      <c r="N3" s="360"/>
      <c r="O3" s="367">
        <f>'Ventas Mensuales'!AH46/1000</f>
        <v>610.65017877000002</v>
      </c>
      <c r="P3" s="367">
        <f>'Ventas Mensuales'!AM46/1000</f>
        <v>594.80677662000005</v>
      </c>
      <c r="Q3" s="367">
        <f>'Ventas Mensuales'!AR46/1000</f>
        <v>781.65338556199993</v>
      </c>
      <c r="R3" s="369">
        <f>SUM(O3:Q3)</f>
        <v>1987.1103409520001</v>
      </c>
      <c r="S3" s="360"/>
      <c r="T3" s="367">
        <f>'Ventas Mensuales'!AW46/1000</f>
        <v>675.78616675000012</v>
      </c>
      <c r="U3" s="367">
        <f>'Ventas Mensuales'!BB46/1000</f>
        <v>771.84005232000015</v>
      </c>
      <c r="V3" s="367">
        <f>'Ventas Mensuales'!BG46/1000</f>
        <v>1782.5037474700005</v>
      </c>
      <c r="W3" s="369">
        <f>SUM(T3:V3)</f>
        <v>3230.1299665400011</v>
      </c>
      <c r="X3" s="361"/>
    </row>
    <row r="4" spans="1:24">
      <c r="A4" s="359" t="s">
        <v>536</v>
      </c>
      <c r="B4" s="742"/>
      <c r="C4" s="742" t="s">
        <v>572</v>
      </c>
      <c r="D4" s="363">
        <v>0.2</v>
      </c>
      <c r="E4" s="742" t="s">
        <v>571</v>
      </c>
      <c r="F4" s="742"/>
      <c r="G4" s="742"/>
      <c r="H4" s="360">
        <f>F4+G4</f>
        <v>0</v>
      </c>
      <c r="I4" s="360"/>
      <c r="J4" s="370">
        <f>J3*$D4</f>
        <v>100.13830158100002</v>
      </c>
      <c r="K4" s="370">
        <f>K3*$D4</f>
        <v>110.72070984</v>
      </c>
      <c r="L4" s="370">
        <f>L3*$D4</f>
        <v>152.48049383200001</v>
      </c>
      <c r="M4" s="372">
        <f>J4+K4+L4</f>
        <v>363.33950525300003</v>
      </c>
      <c r="N4" s="360"/>
      <c r="O4" s="370">
        <f t="shared" ref="O4:Q4" si="0">O3*$D4</f>
        <v>122.130035754</v>
      </c>
      <c r="P4" s="370">
        <f t="shared" si="0"/>
        <v>118.96135532400001</v>
      </c>
      <c r="Q4" s="370">
        <f t="shared" si="0"/>
        <v>156.3306771124</v>
      </c>
      <c r="R4" s="372">
        <f>O4+P4+Q4</f>
        <v>397.42206819040001</v>
      </c>
      <c r="S4" s="360"/>
      <c r="T4" s="371">
        <f t="shared" ref="T4" si="1">T3*$D4</f>
        <v>135.15723335000004</v>
      </c>
      <c r="U4" s="371">
        <f>U3*$D4</f>
        <v>154.36801046400004</v>
      </c>
      <c r="V4" s="371">
        <f t="shared" ref="V4" si="2">V3*$D4</f>
        <v>356.5007494940001</v>
      </c>
      <c r="W4" s="373">
        <f>T4+U4+V4</f>
        <v>646.02599330800012</v>
      </c>
      <c r="X4" s="361"/>
    </row>
    <row r="5" spans="1:24">
      <c r="A5" s="359" t="s">
        <v>536</v>
      </c>
      <c r="B5" s="742"/>
      <c r="C5" s="742" t="s">
        <v>573</v>
      </c>
      <c r="D5" s="363">
        <v>0.3</v>
      </c>
      <c r="E5" s="742" t="s">
        <v>571</v>
      </c>
      <c r="F5" s="364">
        <v>363</v>
      </c>
      <c r="G5" s="364">
        <v>530</v>
      </c>
      <c r="H5" s="360">
        <f t="shared" ref="H5:H7" si="3">F5+G5</f>
        <v>893</v>
      </c>
      <c r="I5" s="360"/>
      <c r="J5" s="370">
        <f>J3*$D5</f>
        <v>150.20745237150001</v>
      </c>
      <c r="K5" s="370">
        <f>K3*$D5</f>
        <v>166.08106475999998</v>
      </c>
      <c r="L5" s="370">
        <f>L3*$D5</f>
        <v>228.720740748</v>
      </c>
      <c r="M5" s="372">
        <f>J5+K5+L5</f>
        <v>545.00925787949996</v>
      </c>
      <c r="N5" s="360"/>
      <c r="O5" s="370">
        <f>O3*$D5</f>
        <v>183.19505363100001</v>
      </c>
      <c r="P5" s="370">
        <f t="shared" ref="P5:Q5" si="4">P3*$D5</f>
        <v>178.44203298600002</v>
      </c>
      <c r="Q5" s="370">
        <f t="shared" si="4"/>
        <v>234.49601566859997</v>
      </c>
      <c r="R5" s="372">
        <f>O5+P5+Q5</f>
        <v>596.13310228559999</v>
      </c>
      <c r="S5" s="361"/>
      <c r="T5" s="374">
        <f t="shared" ref="T5:V5" si="5">T3*$D5</f>
        <v>202.73585002500002</v>
      </c>
      <c r="U5" s="374">
        <f t="shared" si="5"/>
        <v>231.55201569600004</v>
      </c>
      <c r="V5" s="374">
        <f t="shared" si="5"/>
        <v>534.75112424100007</v>
      </c>
      <c r="W5" s="372">
        <f>T5+U5+V5</f>
        <v>969.03898996200019</v>
      </c>
      <c r="X5" s="361"/>
    </row>
    <row r="6" spans="1:24">
      <c r="A6" s="359" t="s">
        <v>536</v>
      </c>
      <c r="B6" s="742"/>
      <c r="C6" s="742" t="s">
        <v>574</v>
      </c>
      <c r="D6" s="363">
        <v>0.25</v>
      </c>
      <c r="E6" s="742" t="s">
        <v>571</v>
      </c>
      <c r="F6" s="742"/>
      <c r="G6" s="742"/>
      <c r="H6" s="360">
        <f t="shared" si="3"/>
        <v>0</v>
      </c>
      <c r="I6" s="360"/>
      <c r="J6" s="371">
        <f>J3*$D6</f>
        <v>125.17287697625002</v>
      </c>
      <c r="K6" s="371">
        <f>K3*$D6</f>
        <v>138.40088729999999</v>
      </c>
      <c r="L6" s="371">
        <f>L3*$D6</f>
        <v>190.60061729</v>
      </c>
      <c r="M6" s="373">
        <f>J6+K6+L6</f>
        <v>454.17438156625002</v>
      </c>
      <c r="N6" s="360"/>
      <c r="O6" s="371">
        <f t="shared" ref="O6:P6" si="6">O3*$D6</f>
        <v>152.66254469250001</v>
      </c>
      <c r="P6" s="371">
        <f t="shared" si="6"/>
        <v>148.70169415500001</v>
      </c>
      <c r="Q6" s="371">
        <f>Q3*$D6</f>
        <v>195.41334639049998</v>
      </c>
      <c r="R6" s="373">
        <f>O6+P6+Q6</f>
        <v>496.77758523800003</v>
      </c>
      <c r="S6" s="361"/>
      <c r="T6" s="371">
        <f t="shared" ref="T6:U6" si="7">T3*$D6</f>
        <v>168.94654168750003</v>
      </c>
      <c r="U6" s="371">
        <f t="shared" si="7"/>
        <v>192.96001308000004</v>
      </c>
      <c r="V6" s="371">
        <f>V3*$D6</f>
        <v>445.62593686750012</v>
      </c>
      <c r="W6" s="373">
        <f>T6+U6+V6</f>
        <v>807.53249163500027</v>
      </c>
      <c r="X6" s="361"/>
    </row>
    <row r="7" spans="1:24">
      <c r="A7" s="359" t="s">
        <v>536</v>
      </c>
      <c r="B7" s="742"/>
      <c r="C7" s="742" t="s">
        <v>575</v>
      </c>
      <c r="D7" s="363">
        <v>0.25</v>
      </c>
      <c r="E7" s="742" t="s">
        <v>571</v>
      </c>
      <c r="F7" s="742"/>
      <c r="G7" s="742"/>
      <c r="H7" s="360">
        <f t="shared" si="3"/>
        <v>0</v>
      </c>
      <c r="I7" s="360"/>
      <c r="J7" s="371">
        <f>J3*$D7</f>
        <v>125.17287697625002</v>
      </c>
      <c r="K7" s="371">
        <f t="shared" ref="K7" si="8">K3*$D7</f>
        <v>138.40088729999999</v>
      </c>
      <c r="L7" s="371">
        <f>L3*$D7</f>
        <v>190.60061729</v>
      </c>
      <c r="M7" s="373">
        <f>J7+K7+L7</f>
        <v>454.17438156625002</v>
      </c>
      <c r="N7" s="360"/>
      <c r="O7" s="371">
        <f t="shared" ref="O7:P7" si="9">O3*$D7</f>
        <v>152.66254469250001</v>
      </c>
      <c r="P7" s="371">
        <f t="shared" si="9"/>
        <v>148.70169415500001</v>
      </c>
      <c r="Q7" s="371">
        <f>Q3*$D7</f>
        <v>195.41334639049998</v>
      </c>
      <c r="R7" s="373">
        <f>O7+P7+Q7</f>
        <v>496.77758523800003</v>
      </c>
      <c r="S7" s="361"/>
      <c r="T7" s="371">
        <f t="shared" ref="T7:V7" si="10">T3*$D7</f>
        <v>168.94654168750003</v>
      </c>
      <c r="U7" s="371">
        <f t="shared" si="10"/>
        <v>192.96001308000004</v>
      </c>
      <c r="V7" s="371">
        <f t="shared" si="10"/>
        <v>445.62593686750012</v>
      </c>
      <c r="W7" s="373">
        <f>T7+U7+V7</f>
        <v>807.53249163500027</v>
      </c>
      <c r="X7" s="361"/>
    </row>
    <row r="8" spans="1:24">
      <c r="A8" s="359" t="s">
        <v>536</v>
      </c>
      <c r="B8" s="742"/>
      <c r="C8" s="742"/>
      <c r="D8" s="742"/>
      <c r="E8" s="742"/>
      <c r="F8" s="742" t="s">
        <v>576</v>
      </c>
      <c r="G8" s="742" t="s">
        <v>576</v>
      </c>
      <c r="H8" s="360" t="s">
        <v>577</v>
      </c>
      <c r="I8" s="360"/>
      <c r="J8" s="742"/>
      <c r="K8" s="742"/>
      <c r="L8" s="742"/>
      <c r="M8" s="360"/>
      <c r="N8" s="360"/>
      <c r="O8" s="742"/>
      <c r="P8" s="742"/>
      <c r="Q8" s="742"/>
      <c r="R8" s="360"/>
      <c r="S8" s="360"/>
      <c r="T8" s="742"/>
      <c r="U8" s="742"/>
      <c r="V8" s="742"/>
      <c r="W8" s="360"/>
      <c r="X8" s="742"/>
    </row>
    <row r="9" spans="1:24">
      <c r="A9" s="742"/>
      <c r="B9" s="742"/>
      <c r="C9" s="742"/>
      <c r="D9" s="742"/>
      <c r="E9" s="742"/>
      <c r="F9" s="742"/>
      <c r="G9" s="742"/>
      <c r="H9" s="742"/>
      <c r="I9" s="742"/>
      <c r="J9" s="742"/>
      <c r="K9" s="742"/>
      <c r="L9" s="742"/>
      <c r="M9" s="742"/>
      <c r="N9" s="742"/>
      <c r="O9" s="742"/>
      <c r="P9" s="742"/>
      <c r="Q9" s="742"/>
      <c r="R9" s="742"/>
      <c r="S9" s="742"/>
      <c r="T9" s="742"/>
      <c r="U9" s="742"/>
      <c r="V9" s="742"/>
      <c r="W9" s="742"/>
      <c r="X9" s="742"/>
    </row>
    <row r="10" spans="1:24">
      <c r="A10" s="742"/>
      <c r="B10" s="742"/>
      <c r="C10" s="742"/>
      <c r="D10" s="742"/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</row>
    <row r="11" spans="1:24">
      <c r="A11" s="742"/>
      <c r="B11" s="742"/>
      <c r="C11" s="742"/>
      <c r="D11" s="361">
        <f>SUM(D13:D49)</f>
        <v>12788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</row>
    <row r="12" spans="1:24">
      <c r="A12" s="365" t="s">
        <v>578</v>
      </c>
      <c r="B12" s="360" t="s">
        <v>579</v>
      </c>
      <c r="C12" s="360" t="s">
        <v>580</v>
      </c>
      <c r="D12" s="360" t="s">
        <v>581</v>
      </c>
      <c r="E12" s="742"/>
      <c r="F12" s="742" t="s">
        <v>558</v>
      </c>
      <c r="G12" s="742" t="s">
        <v>559</v>
      </c>
      <c r="H12" s="360" t="s">
        <v>560</v>
      </c>
      <c r="I12" s="742" t="s">
        <v>557</v>
      </c>
      <c r="J12" s="742" t="s">
        <v>561</v>
      </c>
      <c r="K12" s="742" t="s">
        <v>562</v>
      </c>
      <c r="L12" s="742" t="s">
        <v>563</v>
      </c>
      <c r="M12" s="360" t="s">
        <v>560</v>
      </c>
      <c r="N12" s="742" t="s">
        <v>557</v>
      </c>
      <c r="O12" s="742" t="s">
        <v>564</v>
      </c>
      <c r="P12" s="742" t="s">
        <v>565</v>
      </c>
      <c r="Q12" s="742" t="s">
        <v>566</v>
      </c>
      <c r="R12" s="360" t="s">
        <v>560</v>
      </c>
      <c r="S12" s="742" t="s">
        <v>557</v>
      </c>
      <c r="T12" s="742" t="s">
        <v>567</v>
      </c>
      <c r="U12" s="742" t="s">
        <v>568</v>
      </c>
      <c r="V12" s="742" t="s">
        <v>569</v>
      </c>
      <c r="W12" s="360" t="s">
        <v>560</v>
      </c>
      <c r="X12" s="742"/>
    </row>
    <row r="13" spans="1:24" hidden="1">
      <c r="A13" s="366" t="s">
        <v>582</v>
      </c>
      <c r="B13" s="742"/>
      <c r="C13" s="742" t="s">
        <v>583</v>
      </c>
      <c r="D13" s="742">
        <v>760</v>
      </c>
      <c r="E13" s="742"/>
      <c r="F13" s="742"/>
      <c r="G13" s="742"/>
      <c r="H13" s="742">
        <f>F13+G13</f>
        <v>0</v>
      </c>
      <c r="I13" s="742"/>
      <c r="J13" s="742"/>
      <c r="K13" s="742"/>
      <c r="L13" s="742"/>
      <c r="M13" s="742">
        <f>J13+K13+L13</f>
        <v>0</v>
      </c>
      <c r="N13" s="742"/>
      <c r="O13" s="742"/>
      <c r="P13" s="742"/>
      <c r="Q13" s="742"/>
      <c r="R13" s="742">
        <f>O13+P13+Q13</f>
        <v>0</v>
      </c>
      <c r="S13" s="742"/>
      <c r="T13" s="742"/>
      <c r="U13" s="742"/>
      <c r="V13" s="742"/>
      <c r="W13" s="742">
        <f>T13+U13+V13</f>
        <v>0</v>
      </c>
      <c r="X13" s="742"/>
    </row>
    <row r="14" spans="1:24" hidden="1">
      <c r="A14" s="366" t="s">
        <v>582</v>
      </c>
      <c r="B14" s="742"/>
      <c r="C14" s="742" t="s">
        <v>584</v>
      </c>
      <c r="D14" s="742">
        <v>560</v>
      </c>
      <c r="E14" s="742"/>
      <c r="F14" s="742"/>
      <c r="G14" s="742"/>
      <c r="H14" s="742">
        <f t="shared" ref="H14:H49" si="11">F14+G14</f>
        <v>0</v>
      </c>
      <c r="I14" s="742"/>
      <c r="J14" s="742"/>
      <c r="K14" s="742"/>
      <c r="L14" s="742"/>
      <c r="M14" s="742">
        <f t="shared" ref="M14:M49" si="12">J14+K14+L14</f>
        <v>0</v>
      </c>
      <c r="N14" s="742"/>
      <c r="O14" s="742"/>
      <c r="P14" s="742"/>
      <c r="Q14" s="742"/>
      <c r="R14" s="742">
        <f>O14+P14+Q14</f>
        <v>0</v>
      </c>
      <c r="S14" s="742"/>
      <c r="T14" s="742"/>
      <c r="U14" s="742"/>
      <c r="V14" s="742"/>
      <c r="W14" s="742">
        <f>T14+U14+V14</f>
        <v>0</v>
      </c>
      <c r="X14" s="742"/>
    </row>
    <row r="15" spans="1:24" hidden="1">
      <c r="A15" s="366" t="s">
        <v>585</v>
      </c>
      <c r="B15" s="742"/>
      <c r="C15" s="485" t="s">
        <v>586</v>
      </c>
      <c r="D15" s="742">
        <v>150</v>
      </c>
      <c r="E15" s="742"/>
      <c r="F15" s="742"/>
      <c r="G15" s="742"/>
      <c r="H15" s="742">
        <f t="shared" si="11"/>
        <v>0</v>
      </c>
      <c r="I15" s="742"/>
      <c r="J15" s="742"/>
      <c r="K15" s="742"/>
      <c r="L15" s="742"/>
      <c r="M15" s="742">
        <f t="shared" si="12"/>
        <v>0</v>
      </c>
      <c r="N15" s="742"/>
      <c r="O15" s="742"/>
      <c r="P15" s="742"/>
      <c r="Q15" s="742"/>
      <c r="R15" s="742">
        <f t="shared" ref="R15:R49" si="13">O15+P15+Q15</f>
        <v>0</v>
      </c>
      <c r="S15" s="742"/>
      <c r="T15" s="742"/>
      <c r="U15" s="742"/>
      <c r="V15" s="742"/>
      <c r="W15" s="742">
        <f t="shared" ref="W15:W49" si="14">T15+U15+V15</f>
        <v>0</v>
      </c>
      <c r="X15" s="742"/>
    </row>
    <row r="16" spans="1:24">
      <c r="A16" s="366" t="s">
        <v>587</v>
      </c>
      <c r="B16" s="742">
        <v>1</v>
      </c>
      <c r="C16" s="485" t="s">
        <v>588</v>
      </c>
      <c r="D16" s="742" t="s">
        <v>589</v>
      </c>
      <c r="E16" s="742"/>
      <c r="F16" s="742">
        <v>363</v>
      </c>
      <c r="G16" s="742">
        <v>530</v>
      </c>
      <c r="H16" s="742">
        <f t="shared" si="11"/>
        <v>893</v>
      </c>
      <c r="I16" s="742"/>
      <c r="J16" s="742"/>
      <c r="K16" s="742"/>
      <c r="L16" s="742"/>
      <c r="M16" s="742">
        <f t="shared" si="12"/>
        <v>0</v>
      </c>
      <c r="N16" s="742"/>
      <c r="O16" s="742"/>
      <c r="P16" s="742"/>
      <c r="Q16" s="742"/>
      <c r="R16" s="742">
        <f t="shared" si="13"/>
        <v>0</v>
      </c>
      <c r="S16" s="742"/>
      <c r="T16" s="742"/>
      <c r="U16" s="742"/>
      <c r="V16" s="742"/>
      <c r="W16" s="742">
        <f t="shared" si="14"/>
        <v>0</v>
      </c>
      <c r="X16" s="742"/>
    </row>
    <row r="17" spans="1:24" hidden="1">
      <c r="A17" s="366" t="s">
        <v>587</v>
      </c>
      <c r="B17" s="742"/>
      <c r="C17" s="742" t="s">
        <v>590</v>
      </c>
      <c r="D17" s="362">
        <v>1330</v>
      </c>
      <c r="E17" s="742"/>
      <c r="F17" s="742"/>
      <c r="G17" s="742"/>
      <c r="H17" s="742">
        <f t="shared" si="11"/>
        <v>0</v>
      </c>
      <c r="I17" s="742"/>
      <c r="J17" s="742"/>
      <c r="K17" s="742"/>
      <c r="L17" s="742"/>
      <c r="M17" s="742">
        <f t="shared" si="12"/>
        <v>0</v>
      </c>
      <c r="N17" s="742"/>
      <c r="O17" s="742"/>
      <c r="P17" s="742"/>
      <c r="Q17" s="742"/>
      <c r="R17" s="742">
        <f t="shared" si="13"/>
        <v>0</v>
      </c>
      <c r="S17" s="742"/>
      <c r="T17" s="742"/>
      <c r="U17" s="742"/>
      <c r="V17" s="742"/>
      <c r="W17" s="742">
        <f t="shared" si="14"/>
        <v>0</v>
      </c>
      <c r="X17" s="742"/>
    </row>
    <row r="18" spans="1:24" hidden="1">
      <c r="A18" s="366" t="s">
        <v>587</v>
      </c>
      <c r="B18" s="742"/>
      <c r="C18" s="742" t="s">
        <v>591</v>
      </c>
      <c r="D18" s="742">
        <v>150</v>
      </c>
      <c r="E18" s="742"/>
      <c r="F18" s="742"/>
      <c r="G18" s="742"/>
      <c r="H18" s="742">
        <f t="shared" si="11"/>
        <v>0</v>
      </c>
      <c r="I18" s="742"/>
      <c r="J18" s="742"/>
      <c r="K18" s="742"/>
      <c r="L18" s="742"/>
      <c r="M18" s="742">
        <f t="shared" si="12"/>
        <v>0</v>
      </c>
      <c r="N18" s="742"/>
      <c r="O18" s="742"/>
      <c r="P18" s="742"/>
      <c r="Q18" s="742"/>
      <c r="R18" s="742">
        <f t="shared" si="13"/>
        <v>0</v>
      </c>
      <c r="S18" s="742"/>
      <c r="T18" s="742"/>
      <c r="U18" s="742"/>
      <c r="V18" s="742"/>
      <c r="W18" s="742">
        <f t="shared" si="14"/>
        <v>0</v>
      </c>
      <c r="X18" s="742"/>
    </row>
    <row r="19" spans="1:24" hidden="1">
      <c r="A19" s="366" t="s">
        <v>587</v>
      </c>
      <c r="B19" s="742"/>
      <c r="C19" s="742" t="s">
        <v>592</v>
      </c>
      <c r="D19" s="742">
        <v>160</v>
      </c>
      <c r="E19" s="742"/>
      <c r="F19" s="742"/>
      <c r="G19" s="742"/>
      <c r="H19" s="742">
        <f t="shared" si="11"/>
        <v>0</v>
      </c>
      <c r="I19" s="742"/>
      <c r="J19" s="742"/>
      <c r="K19" s="742"/>
      <c r="L19" s="742"/>
      <c r="M19" s="742">
        <f t="shared" si="12"/>
        <v>0</v>
      </c>
      <c r="N19" s="742"/>
      <c r="O19" s="742"/>
      <c r="P19" s="742"/>
      <c r="Q19" s="742"/>
      <c r="R19" s="742">
        <f t="shared" si="13"/>
        <v>0</v>
      </c>
      <c r="S19" s="742"/>
      <c r="T19" s="742"/>
      <c r="U19" s="742"/>
      <c r="V19" s="742"/>
      <c r="W19" s="742">
        <f t="shared" si="14"/>
        <v>0</v>
      </c>
      <c r="X19" s="742"/>
    </row>
    <row r="20" spans="1:24" hidden="1">
      <c r="A20" s="366" t="s">
        <v>587</v>
      </c>
      <c r="B20" s="742"/>
      <c r="C20" s="742" t="s">
        <v>593</v>
      </c>
      <c r="D20" s="742">
        <v>500</v>
      </c>
      <c r="E20" s="742"/>
      <c r="F20" s="742"/>
      <c r="G20" s="742"/>
      <c r="H20" s="742">
        <f t="shared" si="11"/>
        <v>0</v>
      </c>
      <c r="I20" s="742"/>
      <c r="J20" s="742"/>
      <c r="K20" s="742"/>
      <c r="L20" s="742"/>
      <c r="M20" s="742">
        <f t="shared" si="12"/>
        <v>0</v>
      </c>
      <c r="N20" s="742"/>
      <c r="O20" s="742"/>
      <c r="P20" s="742"/>
      <c r="Q20" s="742"/>
      <c r="R20" s="742">
        <f t="shared" si="13"/>
        <v>0</v>
      </c>
      <c r="S20" s="742"/>
      <c r="T20" s="742"/>
      <c r="U20" s="742"/>
      <c r="V20" s="742"/>
      <c r="W20" s="742">
        <f t="shared" si="14"/>
        <v>0</v>
      </c>
      <c r="X20" s="742"/>
    </row>
    <row r="21" spans="1:24" hidden="1">
      <c r="A21" s="366" t="s">
        <v>587</v>
      </c>
      <c r="B21" s="742"/>
      <c r="C21" s="742" t="s">
        <v>594</v>
      </c>
      <c r="D21" s="742">
        <v>280</v>
      </c>
      <c r="E21" s="742"/>
      <c r="F21" s="742"/>
      <c r="G21" s="742"/>
      <c r="H21" s="742">
        <f t="shared" si="11"/>
        <v>0</v>
      </c>
      <c r="I21" s="742"/>
      <c r="J21" s="742"/>
      <c r="K21" s="742"/>
      <c r="L21" s="742"/>
      <c r="M21" s="742">
        <f t="shared" si="12"/>
        <v>0</v>
      </c>
      <c r="N21" s="742"/>
      <c r="O21" s="742"/>
      <c r="P21" s="742"/>
      <c r="Q21" s="742"/>
      <c r="R21" s="742">
        <f t="shared" si="13"/>
        <v>0</v>
      </c>
      <c r="S21" s="742"/>
      <c r="T21" s="742"/>
      <c r="U21" s="742"/>
      <c r="V21" s="742"/>
      <c r="W21" s="742">
        <f t="shared" si="14"/>
        <v>0</v>
      </c>
      <c r="X21" s="742"/>
    </row>
    <row r="22" spans="1:24">
      <c r="A22" s="366" t="s">
        <v>587</v>
      </c>
      <c r="B22" s="742">
        <v>3</v>
      </c>
      <c r="C22" s="742" t="s">
        <v>595</v>
      </c>
      <c r="D22" s="742" t="s">
        <v>589</v>
      </c>
      <c r="E22" s="742"/>
      <c r="F22" s="742"/>
      <c r="G22" s="742"/>
      <c r="H22" s="742">
        <f t="shared" si="11"/>
        <v>0</v>
      </c>
      <c r="I22" s="742"/>
      <c r="J22" s="742"/>
      <c r="K22" s="742"/>
      <c r="L22" s="742"/>
      <c r="M22" s="742">
        <f t="shared" si="12"/>
        <v>0</v>
      </c>
      <c r="N22" s="742"/>
      <c r="O22" s="742">
        <v>305</v>
      </c>
      <c r="P22" s="742">
        <v>301</v>
      </c>
      <c r="Q22" s="742">
        <v>350</v>
      </c>
      <c r="R22" s="742">
        <f>O22+P22+Q22</f>
        <v>956</v>
      </c>
      <c r="S22" s="742"/>
      <c r="T22" s="742"/>
      <c r="U22" s="742"/>
      <c r="V22" s="742"/>
      <c r="W22" s="742">
        <f t="shared" si="14"/>
        <v>0</v>
      </c>
      <c r="X22" s="742"/>
    </row>
    <row r="23" spans="1:24" hidden="1">
      <c r="A23" s="366" t="s">
        <v>596</v>
      </c>
      <c r="B23" s="742"/>
      <c r="C23" s="742" t="s">
        <v>597</v>
      </c>
      <c r="D23" s="742">
        <v>140</v>
      </c>
      <c r="E23" s="742"/>
      <c r="F23" s="742"/>
      <c r="G23" s="742"/>
      <c r="H23" s="742">
        <f t="shared" si="11"/>
        <v>0</v>
      </c>
      <c r="I23" s="742"/>
      <c r="J23" s="742"/>
      <c r="K23" s="742"/>
      <c r="L23" s="742"/>
      <c r="M23" s="742">
        <f t="shared" si="12"/>
        <v>0</v>
      </c>
      <c r="N23" s="742"/>
      <c r="O23" s="742"/>
      <c r="P23" s="742"/>
      <c r="Q23" s="742"/>
      <c r="R23" s="742">
        <f t="shared" si="13"/>
        <v>0</v>
      </c>
      <c r="S23" s="742"/>
      <c r="T23" s="742"/>
      <c r="U23" s="742"/>
      <c r="V23" s="742"/>
      <c r="W23" s="742">
        <f t="shared" si="14"/>
        <v>0</v>
      </c>
      <c r="X23" s="742"/>
    </row>
    <row r="24" spans="1:24" hidden="1">
      <c r="A24" s="366" t="s">
        <v>596</v>
      </c>
      <c r="B24" s="742"/>
      <c r="C24" s="742" t="s">
        <v>598</v>
      </c>
      <c r="D24" s="742">
        <v>180</v>
      </c>
      <c r="E24" s="742"/>
      <c r="F24" s="742"/>
      <c r="G24" s="742"/>
      <c r="H24" s="742">
        <f t="shared" si="11"/>
        <v>0</v>
      </c>
      <c r="I24" s="742"/>
      <c r="J24" s="742"/>
      <c r="K24" s="742"/>
      <c r="L24" s="742"/>
      <c r="M24" s="742">
        <f t="shared" si="12"/>
        <v>0</v>
      </c>
      <c r="N24" s="742"/>
      <c r="O24" s="742"/>
      <c r="P24" s="742"/>
      <c r="Q24" s="742"/>
      <c r="R24" s="742">
        <f t="shared" si="13"/>
        <v>0</v>
      </c>
      <c r="S24" s="742"/>
      <c r="T24" s="742"/>
      <c r="U24" s="742"/>
      <c r="V24" s="742"/>
      <c r="W24" s="742">
        <f t="shared" si="14"/>
        <v>0</v>
      </c>
      <c r="X24" s="742"/>
    </row>
    <row r="25" spans="1:24" hidden="1">
      <c r="A25" s="366" t="s">
        <v>596</v>
      </c>
      <c r="B25" s="742"/>
      <c r="C25" s="485" t="s">
        <v>599</v>
      </c>
      <c r="D25" s="742">
        <v>400</v>
      </c>
      <c r="E25" s="742"/>
      <c r="F25" s="742"/>
      <c r="G25" s="742"/>
      <c r="H25" s="742">
        <f t="shared" si="11"/>
        <v>0</v>
      </c>
      <c r="I25" s="742"/>
      <c r="J25" s="742"/>
      <c r="K25" s="742"/>
      <c r="L25" s="742"/>
      <c r="M25" s="742">
        <f t="shared" si="12"/>
        <v>0</v>
      </c>
      <c r="N25" s="742"/>
      <c r="O25" s="742"/>
      <c r="P25" s="742"/>
      <c r="Q25" s="742"/>
      <c r="R25" s="742">
        <f t="shared" si="13"/>
        <v>0</v>
      </c>
      <c r="S25" s="742"/>
      <c r="T25" s="742"/>
      <c r="U25" s="742"/>
      <c r="V25" s="742"/>
      <c r="W25" s="742">
        <f t="shared" si="14"/>
        <v>0</v>
      </c>
      <c r="X25" s="742"/>
    </row>
    <row r="26" spans="1:24" hidden="1">
      <c r="A26" s="366" t="s">
        <v>596</v>
      </c>
      <c r="B26" s="742"/>
      <c r="C26" s="742" t="s">
        <v>600</v>
      </c>
      <c r="D26" s="742">
        <v>280</v>
      </c>
      <c r="E26" s="742"/>
      <c r="F26" s="742"/>
      <c r="G26" s="742"/>
      <c r="H26" s="742">
        <f t="shared" si="11"/>
        <v>0</v>
      </c>
      <c r="I26" s="742"/>
      <c r="J26" s="742"/>
      <c r="K26" s="742"/>
      <c r="L26" s="742"/>
      <c r="M26" s="742">
        <f t="shared" si="12"/>
        <v>0</v>
      </c>
      <c r="N26" s="742"/>
      <c r="O26" s="742"/>
      <c r="P26" s="742"/>
      <c r="Q26" s="742"/>
      <c r="R26" s="742">
        <f t="shared" si="13"/>
        <v>0</v>
      </c>
      <c r="S26" s="742"/>
      <c r="T26" s="742"/>
      <c r="U26" s="742"/>
      <c r="V26" s="742"/>
      <c r="W26" s="742">
        <f t="shared" si="14"/>
        <v>0</v>
      </c>
      <c r="X26" s="742"/>
    </row>
    <row r="27" spans="1:24" hidden="1">
      <c r="A27" s="366" t="s">
        <v>596</v>
      </c>
      <c r="B27" s="742"/>
      <c r="C27" s="742" t="s">
        <v>601</v>
      </c>
      <c r="D27" s="742">
        <v>180</v>
      </c>
      <c r="E27" s="742"/>
      <c r="F27" s="742"/>
      <c r="G27" s="742"/>
      <c r="H27" s="742">
        <f t="shared" si="11"/>
        <v>0</v>
      </c>
      <c r="I27" s="742"/>
      <c r="J27" s="742"/>
      <c r="K27" s="742"/>
      <c r="L27" s="742"/>
      <c r="M27" s="742">
        <f t="shared" si="12"/>
        <v>0</v>
      </c>
      <c r="N27" s="742"/>
      <c r="O27" s="742"/>
      <c r="P27" s="742"/>
      <c r="Q27" s="742"/>
      <c r="R27" s="742">
        <f t="shared" si="13"/>
        <v>0</v>
      </c>
      <c r="S27" s="742"/>
      <c r="T27" s="742"/>
      <c r="U27" s="742"/>
      <c r="V27" s="742"/>
      <c r="W27" s="742">
        <f t="shared" si="14"/>
        <v>0</v>
      </c>
      <c r="X27" s="742"/>
    </row>
    <row r="28" spans="1:24" hidden="1">
      <c r="A28" s="366" t="s">
        <v>596</v>
      </c>
      <c r="B28" s="742"/>
      <c r="C28" s="742" t="s">
        <v>602</v>
      </c>
      <c r="D28" s="742">
        <v>260</v>
      </c>
      <c r="E28" s="742"/>
      <c r="F28" s="742"/>
      <c r="G28" s="742"/>
      <c r="H28" s="742">
        <f t="shared" si="11"/>
        <v>0</v>
      </c>
      <c r="I28" s="742"/>
      <c r="J28" s="742"/>
      <c r="K28" s="742"/>
      <c r="L28" s="742"/>
      <c r="M28" s="742">
        <f t="shared" si="12"/>
        <v>0</v>
      </c>
      <c r="N28" s="742"/>
      <c r="O28" s="742"/>
      <c r="P28" s="742"/>
      <c r="Q28" s="742"/>
      <c r="R28" s="742">
        <f t="shared" si="13"/>
        <v>0</v>
      </c>
      <c r="S28" s="742"/>
      <c r="T28" s="742"/>
      <c r="U28" s="742"/>
      <c r="V28" s="742"/>
      <c r="W28" s="742">
        <f t="shared" si="14"/>
        <v>0</v>
      </c>
      <c r="X28" s="742"/>
    </row>
    <row r="29" spans="1:24" hidden="1">
      <c r="A29" s="366" t="s">
        <v>596</v>
      </c>
      <c r="B29" s="742"/>
      <c r="C29" s="742" t="s">
        <v>603</v>
      </c>
      <c r="D29" s="742">
        <v>270</v>
      </c>
      <c r="E29" s="742"/>
      <c r="F29" s="742"/>
      <c r="G29" s="742"/>
      <c r="H29" s="742">
        <f t="shared" si="11"/>
        <v>0</v>
      </c>
      <c r="I29" s="742"/>
      <c r="J29" s="742"/>
      <c r="K29" s="742"/>
      <c r="L29" s="742"/>
      <c r="M29" s="742">
        <f t="shared" si="12"/>
        <v>0</v>
      </c>
      <c r="N29" s="742"/>
      <c r="O29" s="742"/>
      <c r="P29" s="742"/>
      <c r="Q29" s="742"/>
      <c r="R29" s="742">
        <f t="shared" si="13"/>
        <v>0</v>
      </c>
      <c r="S29" s="742"/>
      <c r="T29" s="742"/>
      <c r="U29" s="742"/>
      <c r="V29" s="742"/>
      <c r="W29" s="742">
        <f t="shared" si="14"/>
        <v>0</v>
      </c>
      <c r="X29" s="742"/>
    </row>
    <row r="30" spans="1:24" hidden="1">
      <c r="A30" s="366" t="s">
        <v>596</v>
      </c>
      <c r="B30" s="742"/>
      <c r="C30" s="742" t="s">
        <v>604</v>
      </c>
      <c r="D30" s="742">
        <v>150</v>
      </c>
      <c r="E30" s="742"/>
      <c r="F30" s="742"/>
      <c r="G30" s="742"/>
      <c r="H30" s="742">
        <f t="shared" si="11"/>
        <v>0</v>
      </c>
      <c r="I30" s="742"/>
      <c r="J30" s="742"/>
      <c r="K30" s="742"/>
      <c r="L30" s="742"/>
      <c r="M30" s="742">
        <f t="shared" si="12"/>
        <v>0</v>
      </c>
      <c r="N30" s="742"/>
      <c r="O30" s="742"/>
      <c r="P30" s="742"/>
      <c r="Q30" s="742"/>
      <c r="R30" s="742">
        <f t="shared" si="13"/>
        <v>0</v>
      </c>
      <c r="S30" s="742"/>
      <c r="T30" s="742"/>
      <c r="U30" s="742"/>
      <c r="V30" s="742"/>
      <c r="W30" s="742">
        <f t="shared" si="14"/>
        <v>0</v>
      </c>
      <c r="X30" s="742"/>
    </row>
    <row r="31" spans="1:24" hidden="1">
      <c r="A31" s="366" t="s">
        <v>596</v>
      </c>
      <c r="B31" s="742"/>
      <c r="C31" s="742" t="s">
        <v>605</v>
      </c>
      <c r="D31" s="742">
        <v>170</v>
      </c>
      <c r="E31" s="742"/>
      <c r="F31" s="742"/>
      <c r="G31" s="742"/>
      <c r="H31" s="742">
        <f t="shared" si="11"/>
        <v>0</v>
      </c>
      <c r="I31" s="742"/>
      <c r="J31" s="742"/>
      <c r="K31" s="742"/>
      <c r="L31" s="742"/>
      <c r="M31" s="742">
        <f t="shared" si="12"/>
        <v>0</v>
      </c>
      <c r="N31" s="742"/>
      <c r="O31" s="742"/>
      <c r="P31" s="742"/>
      <c r="Q31" s="742"/>
      <c r="R31" s="742">
        <f t="shared" si="13"/>
        <v>0</v>
      </c>
      <c r="S31" s="742"/>
      <c r="T31" s="742"/>
      <c r="U31" s="742"/>
      <c r="V31" s="742"/>
      <c r="W31" s="742">
        <f t="shared" si="14"/>
        <v>0</v>
      </c>
      <c r="X31" s="742"/>
    </row>
    <row r="32" spans="1:24" hidden="1">
      <c r="A32" s="366" t="s">
        <v>596</v>
      </c>
      <c r="B32" s="742"/>
      <c r="C32" s="742" t="s">
        <v>606</v>
      </c>
      <c r="D32" s="742">
        <v>200</v>
      </c>
      <c r="E32" s="742"/>
      <c r="F32" s="742"/>
      <c r="G32" s="742"/>
      <c r="H32" s="742">
        <f t="shared" si="11"/>
        <v>0</v>
      </c>
      <c r="I32" s="742"/>
      <c r="J32" s="742"/>
      <c r="K32" s="742"/>
      <c r="L32" s="742"/>
      <c r="M32" s="742">
        <f t="shared" si="12"/>
        <v>0</v>
      </c>
      <c r="N32" s="742"/>
      <c r="O32" s="742"/>
      <c r="P32" s="742"/>
      <c r="Q32" s="742"/>
      <c r="R32" s="742">
        <f t="shared" si="13"/>
        <v>0</v>
      </c>
      <c r="S32" s="742"/>
      <c r="T32" s="742"/>
      <c r="U32" s="742"/>
      <c r="V32" s="742"/>
      <c r="W32" s="742">
        <f t="shared" si="14"/>
        <v>0</v>
      </c>
      <c r="X32" s="742"/>
    </row>
    <row r="33" spans="1:24" hidden="1">
      <c r="A33" s="366" t="s">
        <v>596</v>
      </c>
      <c r="B33" s="742"/>
      <c r="C33" s="742" t="s">
        <v>607</v>
      </c>
      <c r="D33" s="742">
        <v>160</v>
      </c>
      <c r="E33" s="742"/>
      <c r="F33" s="742"/>
      <c r="G33" s="742"/>
      <c r="H33" s="742">
        <f t="shared" si="11"/>
        <v>0</v>
      </c>
      <c r="I33" s="742"/>
      <c r="J33" s="742"/>
      <c r="K33" s="742"/>
      <c r="L33" s="742"/>
      <c r="M33" s="742">
        <f t="shared" si="12"/>
        <v>0</v>
      </c>
      <c r="N33" s="742"/>
      <c r="O33" s="742"/>
      <c r="P33" s="742"/>
      <c r="Q33" s="742"/>
      <c r="R33" s="742">
        <f t="shared" si="13"/>
        <v>0</v>
      </c>
      <c r="S33" s="742"/>
      <c r="T33" s="742"/>
      <c r="U33" s="742"/>
      <c r="V33" s="742"/>
      <c r="W33" s="742">
        <f t="shared" si="14"/>
        <v>0</v>
      </c>
      <c r="X33" s="742"/>
    </row>
    <row r="34" spans="1:24" hidden="1">
      <c r="A34" s="366" t="s">
        <v>596</v>
      </c>
      <c r="B34" s="742"/>
      <c r="C34" s="742" t="s">
        <v>608</v>
      </c>
      <c r="D34" s="742">
        <v>160</v>
      </c>
      <c r="E34" s="742"/>
      <c r="F34" s="742"/>
      <c r="G34" s="742"/>
      <c r="H34" s="742">
        <f t="shared" si="11"/>
        <v>0</v>
      </c>
      <c r="I34" s="742"/>
      <c r="J34" s="742"/>
      <c r="K34" s="742"/>
      <c r="L34" s="742"/>
      <c r="M34" s="742">
        <f t="shared" si="12"/>
        <v>0</v>
      </c>
      <c r="N34" s="742"/>
      <c r="O34" s="742"/>
      <c r="P34" s="742"/>
      <c r="Q34" s="742"/>
      <c r="R34" s="742">
        <f t="shared" si="13"/>
        <v>0</v>
      </c>
      <c r="S34" s="742"/>
      <c r="T34" s="742"/>
      <c r="U34" s="742"/>
      <c r="V34" s="742"/>
      <c r="W34" s="742">
        <f t="shared" si="14"/>
        <v>0</v>
      </c>
      <c r="X34" s="742"/>
    </row>
    <row r="35" spans="1:24" hidden="1">
      <c r="A35" s="366" t="s">
        <v>596</v>
      </c>
      <c r="B35" s="742"/>
      <c r="C35" s="742" t="s">
        <v>609</v>
      </c>
      <c r="D35" s="742">
        <v>40</v>
      </c>
      <c r="E35" s="742"/>
      <c r="F35" s="742"/>
      <c r="G35" s="742"/>
      <c r="H35" s="742">
        <f t="shared" si="11"/>
        <v>0</v>
      </c>
      <c r="I35" s="742"/>
      <c r="J35" s="742"/>
      <c r="K35" s="742"/>
      <c r="L35" s="742"/>
      <c r="M35" s="742">
        <f t="shared" si="12"/>
        <v>0</v>
      </c>
      <c r="N35" s="742"/>
      <c r="O35" s="742"/>
      <c r="P35" s="742"/>
      <c r="Q35" s="742"/>
      <c r="R35" s="742">
        <f t="shared" si="13"/>
        <v>0</v>
      </c>
      <c r="S35" s="742"/>
      <c r="T35" s="742"/>
      <c r="U35" s="742"/>
      <c r="V35" s="742"/>
      <c r="W35" s="742">
        <f t="shared" si="14"/>
        <v>0</v>
      </c>
      <c r="X35" s="742"/>
    </row>
    <row r="36" spans="1:24" hidden="1">
      <c r="A36" s="366" t="s">
        <v>596</v>
      </c>
      <c r="B36" s="742"/>
      <c r="C36" s="742" t="s">
        <v>603</v>
      </c>
      <c r="D36" s="742">
        <v>180</v>
      </c>
      <c r="E36" s="742"/>
      <c r="F36" s="742"/>
      <c r="G36" s="742"/>
      <c r="H36" s="742">
        <f t="shared" si="11"/>
        <v>0</v>
      </c>
      <c r="I36" s="742"/>
      <c r="J36" s="742"/>
      <c r="K36" s="742"/>
      <c r="L36" s="742"/>
      <c r="M36" s="742">
        <f t="shared" si="12"/>
        <v>0</v>
      </c>
      <c r="N36" s="742"/>
      <c r="O36" s="742"/>
      <c r="P36" s="742"/>
      <c r="Q36" s="742"/>
      <c r="R36" s="742">
        <f t="shared" si="13"/>
        <v>0</v>
      </c>
      <c r="S36" s="742"/>
      <c r="T36" s="742"/>
      <c r="U36" s="742"/>
      <c r="V36" s="742"/>
      <c r="W36" s="742">
        <f t="shared" si="14"/>
        <v>0</v>
      </c>
      <c r="X36" s="742"/>
    </row>
    <row r="37" spans="1:24" hidden="1">
      <c r="A37" s="366" t="s">
        <v>596</v>
      </c>
      <c r="B37" s="742"/>
      <c r="C37" s="742" t="s">
        <v>610</v>
      </c>
      <c r="D37" s="742">
        <v>80</v>
      </c>
      <c r="E37" s="742"/>
      <c r="F37" s="742"/>
      <c r="G37" s="742"/>
      <c r="H37" s="742">
        <f t="shared" si="11"/>
        <v>0</v>
      </c>
      <c r="I37" s="742"/>
      <c r="J37" s="742"/>
      <c r="K37" s="742"/>
      <c r="L37" s="742"/>
      <c r="M37" s="742">
        <f t="shared" si="12"/>
        <v>0</v>
      </c>
      <c r="N37" s="742"/>
      <c r="O37" s="742"/>
      <c r="P37" s="742"/>
      <c r="Q37" s="742"/>
      <c r="R37" s="742">
        <f t="shared" si="13"/>
        <v>0</v>
      </c>
      <c r="S37" s="742"/>
      <c r="T37" s="742"/>
      <c r="U37" s="742"/>
      <c r="V37" s="742"/>
      <c r="W37" s="742">
        <f t="shared" si="14"/>
        <v>0</v>
      </c>
      <c r="X37" s="742"/>
    </row>
    <row r="38" spans="1:24" hidden="1">
      <c r="A38" s="366" t="s">
        <v>596</v>
      </c>
      <c r="B38" s="742"/>
      <c r="C38" s="742" t="s">
        <v>611</v>
      </c>
      <c r="D38" s="742">
        <v>150</v>
      </c>
      <c r="E38" s="742"/>
      <c r="F38" s="742"/>
      <c r="G38" s="742"/>
      <c r="H38" s="742">
        <f t="shared" si="11"/>
        <v>0</v>
      </c>
      <c r="I38" s="742"/>
      <c r="J38" s="742"/>
      <c r="K38" s="742"/>
      <c r="L38" s="742"/>
      <c r="M38" s="742">
        <f t="shared" si="12"/>
        <v>0</v>
      </c>
      <c r="N38" s="742"/>
      <c r="O38" s="742"/>
      <c r="P38" s="742"/>
      <c r="Q38" s="742"/>
      <c r="R38" s="742">
        <f t="shared" si="13"/>
        <v>0</v>
      </c>
      <c r="S38" s="742"/>
      <c r="T38" s="742"/>
      <c r="U38" s="742"/>
      <c r="V38" s="742"/>
      <c r="W38" s="742">
        <f t="shared" si="14"/>
        <v>0</v>
      </c>
      <c r="X38" s="742"/>
    </row>
    <row r="39" spans="1:24" hidden="1">
      <c r="A39" s="366" t="s">
        <v>596</v>
      </c>
      <c r="B39" s="742"/>
      <c r="C39" s="742" t="s">
        <v>612</v>
      </c>
      <c r="D39" s="742">
        <v>100</v>
      </c>
      <c r="E39" s="742"/>
      <c r="F39" s="742"/>
      <c r="G39" s="742"/>
      <c r="H39" s="742">
        <f t="shared" si="11"/>
        <v>0</v>
      </c>
      <c r="I39" s="742"/>
      <c r="J39" s="742"/>
      <c r="K39" s="742"/>
      <c r="L39" s="742"/>
      <c r="M39" s="742">
        <f t="shared" si="12"/>
        <v>0</v>
      </c>
      <c r="N39" s="742"/>
      <c r="O39" s="742"/>
      <c r="P39" s="742"/>
      <c r="Q39" s="742"/>
      <c r="R39" s="742">
        <f t="shared" si="13"/>
        <v>0</v>
      </c>
      <c r="S39" s="742"/>
      <c r="T39" s="742"/>
      <c r="U39" s="742"/>
      <c r="V39" s="742"/>
      <c r="W39" s="742">
        <f t="shared" si="14"/>
        <v>0</v>
      </c>
      <c r="X39" s="742"/>
    </row>
    <row r="40" spans="1:24" hidden="1">
      <c r="A40" s="366" t="s">
        <v>596</v>
      </c>
      <c r="B40" s="742"/>
      <c r="C40" s="742" t="s">
        <v>613</v>
      </c>
      <c r="D40" s="742">
        <v>240</v>
      </c>
      <c r="E40" s="742"/>
      <c r="F40" s="742"/>
      <c r="G40" s="742"/>
      <c r="H40" s="742">
        <f t="shared" si="11"/>
        <v>0</v>
      </c>
      <c r="I40" s="742"/>
      <c r="J40" s="742"/>
      <c r="K40" s="742"/>
      <c r="L40" s="742"/>
      <c r="M40" s="742">
        <f t="shared" si="12"/>
        <v>0</v>
      </c>
      <c r="N40" s="742"/>
      <c r="O40" s="742"/>
      <c r="P40" s="742"/>
      <c r="Q40" s="742"/>
      <c r="R40" s="742">
        <f t="shared" si="13"/>
        <v>0</v>
      </c>
      <c r="S40" s="742"/>
      <c r="T40" s="742"/>
      <c r="U40" s="742"/>
      <c r="V40" s="742"/>
      <c r="W40" s="742">
        <f t="shared" si="14"/>
        <v>0</v>
      </c>
      <c r="X40" s="742"/>
    </row>
    <row r="41" spans="1:24" hidden="1">
      <c r="A41" s="366" t="s">
        <v>596</v>
      </c>
      <c r="B41" s="742"/>
      <c r="C41" s="742" t="s">
        <v>614</v>
      </c>
      <c r="D41" s="742">
        <v>60</v>
      </c>
      <c r="E41" s="742"/>
      <c r="F41" s="742"/>
      <c r="G41" s="742"/>
      <c r="H41" s="742">
        <f t="shared" si="11"/>
        <v>0</v>
      </c>
      <c r="I41" s="742"/>
      <c r="J41" s="742"/>
      <c r="K41" s="742"/>
      <c r="L41" s="742"/>
      <c r="M41" s="742">
        <f t="shared" si="12"/>
        <v>0</v>
      </c>
      <c r="N41" s="742"/>
      <c r="O41" s="742"/>
      <c r="P41" s="742"/>
      <c r="Q41" s="742"/>
      <c r="R41" s="742">
        <f t="shared" si="13"/>
        <v>0</v>
      </c>
      <c r="S41" s="742"/>
      <c r="T41" s="742"/>
      <c r="U41" s="742"/>
      <c r="V41" s="742"/>
      <c r="W41" s="742">
        <f t="shared" si="14"/>
        <v>0</v>
      </c>
      <c r="X41" s="742"/>
    </row>
    <row r="42" spans="1:24" hidden="1">
      <c r="A42" s="366" t="s">
        <v>596</v>
      </c>
      <c r="B42" s="742"/>
      <c r="C42" s="485" t="s">
        <v>615</v>
      </c>
      <c r="D42" s="742">
        <v>120</v>
      </c>
      <c r="E42" s="742"/>
      <c r="F42" s="742"/>
      <c r="G42" s="742"/>
      <c r="H42" s="742">
        <f t="shared" si="11"/>
        <v>0</v>
      </c>
      <c r="I42" s="742"/>
      <c r="J42" s="742"/>
      <c r="K42" s="742"/>
      <c r="L42" s="742"/>
      <c r="M42" s="742">
        <f t="shared" si="12"/>
        <v>0</v>
      </c>
      <c r="N42" s="742"/>
      <c r="O42" s="742"/>
      <c r="P42" s="742"/>
      <c r="Q42" s="742"/>
      <c r="R42" s="742">
        <f t="shared" si="13"/>
        <v>0</v>
      </c>
      <c r="S42" s="742"/>
      <c r="T42" s="742"/>
      <c r="U42" s="742"/>
      <c r="V42" s="742"/>
      <c r="W42" s="742">
        <f t="shared" si="14"/>
        <v>0</v>
      </c>
      <c r="X42" s="742"/>
    </row>
    <row r="43" spans="1:24">
      <c r="A43" s="366" t="s">
        <v>585</v>
      </c>
      <c r="B43" s="742">
        <v>2</v>
      </c>
      <c r="C43" s="485" t="s">
        <v>616</v>
      </c>
      <c r="D43" s="362">
        <v>1740</v>
      </c>
      <c r="E43" s="742"/>
      <c r="F43" s="742"/>
      <c r="G43" s="742"/>
      <c r="H43" s="742">
        <f t="shared" si="11"/>
        <v>0</v>
      </c>
      <c r="I43" s="742"/>
      <c r="J43" s="742">
        <v>279</v>
      </c>
      <c r="K43" s="742">
        <v>304</v>
      </c>
      <c r="L43" s="742">
        <v>287</v>
      </c>
      <c r="M43" s="742">
        <f t="shared" si="12"/>
        <v>870</v>
      </c>
      <c r="N43" s="742"/>
      <c r="O43" s="742"/>
      <c r="P43" s="742"/>
      <c r="Q43" s="742"/>
      <c r="R43" s="742">
        <f t="shared" si="13"/>
        <v>0</v>
      </c>
      <c r="S43" s="742"/>
      <c r="T43" s="742">
        <v>203</v>
      </c>
      <c r="U43" s="742">
        <v>232</v>
      </c>
      <c r="V43" s="742">
        <v>435</v>
      </c>
      <c r="W43" s="742">
        <f t="shared" si="14"/>
        <v>870</v>
      </c>
      <c r="X43" s="742"/>
    </row>
    <row r="44" spans="1:24" hidden="1">
      <c r="A44" s="366" t="s">
        <v>596</v>
      </c>
      <c r="B44" s="742"/>
      <c r="C44" s="742" t="s">
        <v>617</v>
      </c>
      <c r="D44" s="742">
        <v>36</v>
      </c>
      <c r="E44" s="742"/>
      <c r="F44" s="742"/>
      <c r="G44" s="742"/>
      <c r="H44" s="742">
        <f t="shared" si="11"/>
        <v>0</v>
      </c>
      <c r="I44" s="742"/>
      <c r="J44" s="742"/>
      <c r="K44" s="742"/>
      <c r="L44" s="742"/>
      <c r="M44" s="742">
        <f t="shared" si="12"/>
        <v>0</v>
      </c>
      <c r="N44" s="742"/>
      <c r="O44" s="742"/>
      <c r="P44" s="742"/>
      <c r="Q44" s="742"/>
      <c r="R44" s="742">
        <f t="shared" si="13"/>
        <v>0</v>
      </c>
      <c r="S44" s="742"/>
      <c r="T44" s="742"/>
      <c r="U44" s="742"/>
      <c r="V44" s="742"/>
      <c r="W44" s="742">
        <f t="shared" si="14"/>
        <v>0</v>
      </c>
      <c r="X44" s="742"/>
    </row>
    <row r="45" spans="1:24" hidden="1">
      <c r="A45" s="366" t="s">
        <v>585</v>
      </c>
      <c r="B45" s="742"/>
      <c r="C45" s="485" t="s">
        <v>618</v>
      </c>
      <c r="D45" s="742">
        <v>513</v>
      </c>
      <c r="E45" s="742"/>
      <c r="F45" s="742"/>
      <c r="G45" s="742"/>
      <c r="H45" s="742">
        <f t="shared" si="11"/>
        <v>0</v>
      </c>
      <c r="I45" s="742"/>
      <c r="J45" s="742"/>
      <c r="K45" s="742"/>
      <c r="L45" s="742"/>
      <c r="M45" s="742">
        <f t="shared" si="12"/>
        <v>0</v>
      </c>
      <c r="N45" s="742"/>
      <c r="O45" s="742"/>
      <c r="P45" s="742"/>
      <c r="Q45" s="742"/>
      <c r="R45" s="742">
        <f t="shared" si="13"/>
        <v>0</v>
      </c>
      <c r="S45" s="742"/>
      <c r="T45" s="742"/>
      <c r="U45" s="742"/>
      <c r="V45" s="742"/>
      <c r="W45" s="742">
        <f t="shared" si="14"/>
        <v>0</v>
      </c>
      <c r="X45" s="742"/>
    </row>
    <row r="46" spans="1:24" hidden="1">
      <c r="A46" s="366" t="s">
        <v>585</v>
      </c>
      <c r="B46" s="742"/>
      <c r="C46" s="485" t="s">
        <v>619</v>
      </c>
      <c r="D46" s="362">
        <v>1046</v>
      </c>
      <c r="E46" s="742"/>
      <c r="F46" s="742"/>
      <c r="G46" s="742"/>
      <c r="H46" s="742">
        <f t="shared" si="11"/>
        <v>0</v>
      </c>
      <c r="I46" s="742"/>
      <c r="J46" s="742"/>
      <c r="K46" s="742"/>
      <c r="L46" s="742"/>
      <c r="M46" s="742">
        <f t="shared" si="12"/>
        <v>0</v>
      </c>
      <c r="N46" s="742"/>
      <c r="O46" s="742"/>
      <c r="P46" s="742"/>
      <c r="Q46" s="742"/>
      <c r="R46" s="742">
        <f t="shared" si="13"/>
        <v>0</v>
      </c>
      <c r="S46" s="742"/>
      <c r="T46" s="742"/>
      <c r="U46" s="742"/>
      <c r="V46" s="742"/>
      <c r="W46" s="742">
        <f t="shared" si="14"/>
        <v>0</v>
      </c>
      <c r="X46" s="742"/>
    </row>
    <row r="47" spans="1:24" hidden="1">
      <c r="A47" s="366" t="s">
        <v>596</v>
      </c>
      <c r="B47" s="742"/>
      <c r="C47" s="742" t="s">
        <v>620</v>
      </c>
      <c r="D47" s="742">
        <v>150</v>
      </c>
      <c r="E47" s="742"/>
      <c r="F47" s="742"/>
      <c r="G47" s="742"/>
      <c r="H47" s="742">
        <f t="shared" si="11"/>
        <v>0</v>
      </c>
      <c r="I47" s="742"/>
      <c r="J47" s="742"/>
      <c r="K47" s="742"/>
      <c r="L47" s="742"/>
      <c r="M47" s="742">
        <f t="shared" si="12"/>
        <v>0</v>
      </c>
      <c r="N47" s="742"/>
      <c r="O47" s="742"/>
      <c r="P47" s="742"/>
      <c r="Q47" s="742"/>
      <c r="R47" s="742">
        <f t="shared" si="13"/>
        <v>0</v>
      </c>
      <c r="S47" s="742"/>
      <c r="T47" s="742"/>
      <c r="U47" s="742"/>
      <c r="V47" s="742"/>
      <c r="W47" s="742">
        <f t="shared" si="14"/>
        <v>0</v>
      </c>
      <c r="X47" s="742"/>
    </row>
    <row r="48" spans="1:24" hidden="1">
      <c r="A48" s="366" t="s">
        <v>582</v>
      </c>
      <c r="B48" s="742"/>
      <c r="C48" s="742" t="s">
        <v>621</v>
      </c>
      <c r="D48" s="742">
        <v>178</v>
      </c>
      <c r="E48" s="742"/>
      <c r="F48" s="742"/>
      <c r="G48" s="742"/>
      <c r="H48" s="742">
        <f t="shared" si="11"/>
        <v>0</v>
      </c>
      <c r="I48" s="742"/>
      <c r="J48" s="742"/>
      <c r="K48" s="742"/>
      <c r="L48" s="742"/>
      <c r="M48" s="742">
        <f t="shared" si="12"/>
        <v>0</v>
      </c>
      <c r="N48" s="742"/>
      <c r="O48" s="742"/>
      <c r="P48" s="742"/>
      <c r="Q48" s="742"/>
      <c r="R48" s="742">
        <f t="shared" si="13"/>
        <v>0</v>
      </c>
      <c r="S48" s="742"/>
      <c r="T48" s="742"/>
      <c r="U48" s="742"/>
      <c r="V48" s="742"/>
      <c r="W48" s="742">
        <f t="shared" si="14"/>
        <v>0</v>
      </c>
      <c r="X48" s="742"/>
    </row>
    <row r="49" spans="1:24" hidden="1">
      <c r="A49" s="366" t="s">
        <v>585</v>
      </c>
      <c r="B49" s="742"/>
      <c r="C49" s="485" t="s">
        <v>622</v>
      </c>
      <c r="D49" s="362">
        <v>1715</v>
      </c>
      <c r="E49" s="742"/>
      <c r="F49" s="742"/>
      <c r="G49" s="742"/>
      <c r="H49" s="742">
        <f t="shared" si="11"/>
        <v>0</v>
      </c>
      <c r="I49" s="742"/>
      <c r="J49" s="742"/>
      <c r="K49" s="742"/>
      <c r="L49" s="742"/>
      <c r="M49" s="742">
        <f t="shared" si="12"/>
        <v>0</v>
      </c>
      <c r="N49" s="742"/>
      <c r="O49" s="742"/>
      <c r="P49" s="742"/>
      <c r="Q49" s="742"/>
      <c r="R49" s="742">
        <f t="shared" si="13"/>
        <v>0</v>
      </c>
      <c r="S49" s="742"/>
      <c r="T49" s="742"/>
      <c r="U49" s="742"/>
      <c r="V49" s="742"/>
      <c r="W49" s="742">
        <f t="shared" si="14"/>
        <v>0</v>
      </c>
      <c r="X49" s="742"/>
    </row>
    <row r="50" spans="1:24" hidden="1">
      <c r="A50" s="366" t="s">
        <v>536</v>
      </c>
      <c r="B50" s="742"/>
      <c r="C50" s="742" t="s">
        <v>623</v>
      </c>
      <c r="D50" s="742"/>
      <c r="E50" s="360"/>
      <c r="F50" s="360">
        <f>SUM(F13:F49)</f>
        <v>363</v>
      </c>
      <c r="G50" s="360">
        <f>SUM(G13:G49)</f>
        <v>530</v>
      </c>
      <c r="H50" s="360">
        <f>SUM(H13:H49)</f>
        <v>893</v>
      </c>
      <c r="I50" s="360"/>
      <c r="J50" s="360">
        <f t="shared" ref="J50:L50" si="15">SUM(J13:J49)</f>
        <v>279</v>
      </c>
      <c r="K50" s="360">
        <f t="shared" si="15"/>
        <v>304</v>
      </c>
      <c r="L50" s="360">
        <f t="shared" si="15"/>
        <v>287</v>
      </c>
      <c r="M50" s="360">
        <f>SUM(M13:M49)</f>
        <v>870</v>
      </c>
      <c r="N50" s="360"/>
      <c r="O50" s="360">
        <f t="shared" ref="O50:Q50" si="16">SUM(O13:O49)</f>
        <v>305</v>
      </c>
      <c r="P50" s="360">
        <f>SUM(P13:P49)</f>
        <v>301</v>
      </c>
      <c r="Q50" s="360">
        <f t="shared" si="16"/>
        <v>350</v>
      </c>
      <c r="R50" s="360">
        <f>SUM(R13:R49)</f>
        <v>956</v>
      </c>
      <c r="S50" s="360"/>
      <c r="T50" s="360">
        <f t="shared" ref="T50:V50" si="17">SUM(T13:T49)</f>
        <v>203</v>
      </c>
      <c r="U50" s="360">
        <f t="shared" si="17"/>
        <v>232</v>
      </c>
      <c r="V50" s="360">
        <f t="shared" si="17"/>
        <v>435</v>
      </c>
      <c r="W50" s="360">
        <f>SUM(W13:W49)</f>
        <v>870</v>
      </c>
      <c r="X50" s="360"/>
    </row>
    <row r="51" spans="1:24">
      <c r="A51" s="742"/>
      <c r="B51" s="742"/>
      <c r="C51" s="742"/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</row>
    <row r="52" spans="1:24">
      <c r="A52" s="742"/>
      <c r="B52" s="742"/>
      <c r="C52" s="742"/>
      <c r="D52" s="742"/>
      <c r="E52" s="742"/>
      <c r="F52" s="742" t="s">
        <v>576</v>
      </c>
      <c r="G52" s="742" t="s">
        <v>576</v>
      </c>
      <c r="H52" s="742" t="s">
        <v>577</v>
      </c>
      <c r="I52" s="742"/>
      <c r="J52" s="742"/>
      <c r="K52" s="742"/>
      <c r="L52" s="742"/>
      <c r="M52" s="371">
        <f>M4+M5-M43</f>
        <v>38.348763132499926</v>
      </c>
      <c r="N52" s="742"/>
      <c r="O52" s="742"/>
      <c r="P52" s="742"/>
      <c r="Q52" s="742"/>
      <c r="R52" s="371">
        <f>R4+R5-R50</f>
        <v>37.555170476000058</v>
      </c>
      <c r="S52" s="742"/>
      <c r="T52" s="742"/>
      <c r="U52" s="742"/>
      <c r="V52" s="742"/>
      <c r="W52" s="371">
        <f>W5-W50</f>
        <v>99.038989962000187</v>
      </c>
      <c r="X52" s="742"/>
    </row>
    <row r="53" spans="1:24">
      <c r="A53" s="742"/>
      <c r="B53" s="742"/>
      <c r="C53" s="742"/>
      <c r="D53" s="742"/>
      <c r="E53" s="742"/>
      <c r="F53" s="742"/>
      <c r="G53" s="742"/>
      <c r="H53" s="742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742"/>
      <c r="T53" s="742"/>
      <c r="U53" s="742"/>
      <c r="V53" s="742"/>
      <c r="W53" s="742"/>
      <c r="X53" s="742"/>
    </row>
  </sheetData>
  <autoFilter ref="A12:X50" xr:uid="{00000000-0009-0000-0000-000008000000}">
    <filterColumn colId="1">
      <filters>
        <filter val="1"/>
        <filter val="2"/>
        <filter val="3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Toshiba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Marcela Molina</cp:lastModifiedBy>
  <cp:revision/>
  <dcterms:created xsi:type="dcterms:W3CDTF">2016-01-14T02:01:56Z</dcterms:created>
  <dcterms:modified xsi:type="dcterms:W3CDTF">2023-01-23T16:56:17Z</dcterms:modified>
  <cp:category/>
  <cp:contentStatus/>
</cp:coreProperties>
</file>